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C:\Users\zkasunic\Desktop\"/>
    </mc:Choice>
  </mc:AlternateContent>
  <xr:revisionPtr revIDLastSave="0" documentId="13_ncr:1_{69233F27-1A52-41DC-A1D9-6D74A1421650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Total 9.8.2019." sheetId="5" r:id="rId1"/>
    <sheet name="Ugovoreni OPKK" sheetId="10" r:id="rId2"/>
    <sheet name="Ugovoreni OPULJP" sheetId="16" r:id="rId3"/>
    <sheet name="Ugovoreni PRR" sheetId="18" r:id="rId4"/>
    <sheet name="Ugovoreni OPPiR" sheetId="13" r:id="rId5"/>
    <sheet name="Ugovoreni OPFEAD" sheetId="15" r:id="rId6"/>
    <sheet name="Ugovoreni ETS" sheetId="9" r:id="rId7"/>
    <sheet name="Ugovoreni p.-Nacionalni" sheetId="7" r:id="rId8"/>
    <sheet name="Koordinate" sheetId="17" state="hidden" r:id="rId9"/>
  </sheets>
  <externalReferences>
    <externalReference r:id="rId10"/>
  </externalReferences>
  <definedNames>
    <definedName name="_xlnm._FilterDatabase" localSheetId="8" hidden="1">Koordinate!$A$1:$E$186</definedName>
    <definedName name="_xlnm._FilterDatabase" localSheetId="6" hidden="1">'Ugovoreni ETS'!$A$3:$N$29</definedName>
    <definedName name="_xlnm._FilterDatabase" localSheetId="7" hidden="1">'Ugovoreni p.-Nacionalni'!$A$1:$F$590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5" i="5" l="1"/>
  <c r="G5" i="5"/>
  <c r="F5" i="5"/>
  <c r="E5" i="5"/>
  <c r="D5" i="5"/>
  <c r="C5" i="5"/>
  <c r="C6" i="5"/>
  <c r="C7" i="5"/>
  <c r="C8" i="5"/>
  <c r="C9" i="5" l="1"/>
  <c r="C3" i="5" l="1"/>
  <c r="C4" i="5"/>
  <c r="B5" i="5"/>
  <c r="B3" i="5"/>
  <c r="J2619" i="18" l="1"/>
  <c r="I2619" i="18"/>
  <c r="H2619" i="18"/>
  <c r="G2619" i="18"/>
  <c r="F2619" i="18"/>
  <c r="Q2618" i="18"/>
  <c r="P2618" i="18"/>
  <c r="O2618" i="18"/>
  <c r="Q2617" i="18"/>
  <c r="P2617" i="18"/>
  <c r="O2617" i="18"/>
  <c r="Q2616" i="18"/>
  <c r="P2616" i="18"/>
  <c r="O2616" i="18"/>
  <c r="Q2615" i="18"/>
  <c r="P2615" i="18"/>
  <c r="O2615" i="18"/>
  <c r="Q2614" i="18"/>
  <c r="P2614" i="18"/>
  <c r="O2614" i="18"/>
  <c r="Q2613" i="18"/>
  <c r="P2613" i="18"/>
  <c r="O2613" i="18"/>
  <c r="Q2612" i="18"/>
  <c r="P2612" i="18"/>
  <c r="O2612" i="18"/>
  <c r="Q2611" i="18"/>
  <c r="P2611" i="18"/>
  <c r="O2611" i="18"/>
  <c r="Q2610" i="18"/>
  <c r="P2610" i="18"/>
  <c r="O2610" i="18"/>
  <c r="Q2609" i="18"/>
  <c r="P2609" i="18"/>
  <c r="O2609" i="18"/>
  <c r="Q2608" i="18"/>
  <c r="P2608" i="18"/>
  <c r="O2608" i="18"/>
  <c r="Q2607" i="18"/>
  <c r="P2607" i="18"/>
  <c r="O2607" i="18"/>
  <c r="Q2606" i="18"/>
  <c r="P2606" i="18"/>
  <c r="O2606" i="18"/>
  <c r="Q2605" i="18"/>
  <c r="P2605" i="18"/>
  <c r="O2605" i="18"/>
  <c r="Q2604" i="18"/>
  <c r="P2604" i="18"/>
  <c r="O2604" i="18"/>
  <c r="Q2603" i="18"/>
  <c r="P2603" i="18"/>
  <c r="O2603" i="18"/>
  <c r="Q2602" i="18"/>
  <c r="P2602" i="18"/>
  <c r="O2602" i="18"/>
  <c r="Q2601" i="18"/>
  <c r="P2601" i="18"/>
  <c r="O2601" i="18"/>
  <c r="Q2600" i="18"/>
  <c r="P2600" i="18"/>
  <c r="O2600" i="18"/>
  <c r="Q2599" i="18"/>
  <c r="P2599" i="18"/>
  <c r="O2599" i="18"/>
  <c r="Q2598" i="18"/>
  <c r="P2598" i="18"/>
  <c r="O2598" i="18"/>
  <c r="Q2597" i="18"/>
  <c r="P2597" i="18"/>
  <c r="O2597" i="18"/>
  <c r="Q2596" i="18"/>
  <c r="P2596" i="18"/>
  <c r="O2596" i="18"/>
  <c r="Q2594" i="18"/>
  <c r="P2594" i="18"/>
  <c r="O2594" i="18"/>
  <c r="Q2593" i="18"/>
  <c r="P2593" i="18"/>
  <c r="O2593" i="18"/>
  <c r="Q2592" i="18"/>
  <c r="P2592" i="18"/>
  <c r="O2592" i="18"/>
  <c r="Q2591" i="18"/>
  <c r="P2591" i="18"/>
  <c r="O2591" i="18"/>
  <c r="Q2590" i="18"/>
  <c r="P2590" i="18"/>
  <c r="O2590" i="18"/>
  <c r="Q2589" i="18"/>
  <c r="P2589" i="18"/>
  <c r="O2589" i="18"/>
  <c r="Q2588" i="18"/>
  <c r="P2588" i="18"/>
  <c r="O2588" i="18"/>
  <c r="Q2587" i="18"/>
  <c r="P2587" i="18"/>
  <c r="O2587" i="18"/>
  <c r="Q2586" i="18"/>
  <c r="P2586" i="18"/>
  <c r="O2586" i="18"/>
  <c r="Q2585" i="18"/>
  <c r="P2585" i="18"/>
  <c r="O2585" i="18"/>
  <c r="Q2584" i="18"/>
  <c r="P2584" i="18"/>
  <c r="O2584" i="18"/>
  <c r="Q2583" i="18"/>
  <c r="P2583" i="18"/>
  <c r="O2583" i="18"/>
  <c r="Q2582" i="18"/>
  <c r="P2582" i="18"/>
  <c r="O2582" i="18"/>
  <c r="Q2581" i="18"/>
  <c r="P2581" i="18"/>
  <c r="O2581" i="18"/>
  <c r="Q2580" i="18"/>
  <c r="P2580" i="18"/>
  <c r="O2580" i="18"/>
  <c r="Q2579" i="18"/>
  <c r="P2579" i="18"/>
  <c r="O2579" i="18"/>
  <c r="Q2578" i="18"/>
  <c r="P2578" i="18"/>
  <c r="O2578" i="18"/>
  <c r="Q2577" i="18"/>
  <c r="P2577" i="18"/>
  <c r="O2577" i="18"/>
  <c r="Q2576" i="18"/>
  <c r="P2576" i="18"/>
  <c r="O2576" i="18"/>
  <c r="Q2575" i="18"/>
  <c r="P2575" i="18"/>
  <c r="O2575" i="18"/>
  <c r="Q2574" i="18"/>
  <c r="P2574" i="18"/>
  <c r="O2574" i="18"/>
  <c r="Q2573" i="18"/>
  <c r="P2573" i="18"/>
  <c r="O2573" i="18"/>
  <c r="Q2572" i="18"/>
  <c r="P2572" i="18"/>
  <c r="O2572" i="18"/>
  <c r="Q2571" i="18"/>
  <c r="P2571" i="18"/>
  <c r="O2571" i="18"/>
  <c r="Q2570" i="18"/>
  <c r="P2570" i="18"/>
  <c r="O2570" i="18"/>
  <c r="Q2569" i="18"/>
  <c r="P2569" i="18"/>
  <c r="O2569" i="18"/>
  <c r="Q2568" i="18"/>
  <c r="P2568" i="18"/>
  <c r="O2568" i="18"/>
  <c r="Q2567" i="18"/>
  <c r="P2567" i="18"/>
  <c r="O2567" i="18"/>
  <c r="Q2566" i="18"/>
  <c r="P2566" i="18"/>
  <c r="O2566" i="18"/>
  <c r="Q2565" i="18"/>
  <c r="P2565" i="18"/>
  <c r="O2565" i="18"/>
  <c r="Q2564" i="18"/>
  <c r="P2564" i="18"/>
  <c r="O2564" i="18"/>
  <c r="Q2563" i="18"/>
  <c r="P2563" i="18"/>
  <c r="O2563" i="18"/>
  <c r="Q2562" i="18"/>
  <c r="P2562" i="18"/>
  <c r="O2562" i="18"/>
  <c r="Q2561" i="18"/>
  <c r="P2561" i="18"/>
  <c r="O2561" i="18"/>
  <c r="Q2560" i="18"/>
  <c r="P2560" i="18"/>
  <c r="O2560" i="18"/>
  <c r="Q2559" i="18"/>
  <c r="P2559" i="18"/>
  <c r="O2559" i="18"/>
  <c r="Q2558" i="18"/>
  <c r="P2558" i="18"/>
  <c r="O2558" i="18"/>
  <c r="Q2557" i="18"/>
  <c r="P2557" i="18"/>
  <c r="O2557" i="18"/>
  <c r="Q2556" i="18"/>
  <c r="P2556" i="18"/>
  <c r="O2556" i="18"/>
  <c r="Q2555" i="18"/>
  <c r="P2555" i="18"/>
  <c r="O2555" i="18"/>
  <c r="Q2554" i="18"/>
  <c r="P2554" i="18"/>
  <c r="O2554" i="18"/>
  <c r="Q2553" i="18"/>
  <c r="P2553" i="18"/>
  <c r="O2553" i="18"/>
  <c r="Q2552" i="18"/>
  <c r="P2552" i="18"/>
  <c r="O2552" i="18"/>
  <c r="Q2551" i="18"/>
  <c r="P2551" i="18"/>
  <c r="O2551" i="18"/>
  <c r="Q2550" i="18"/>
  <c r="P2550" i="18"/>
  <c r="O2550" i="18"/>
  <c r="Q2549" i="18"/>
  <c r="P2549" i="18"/>
  <c r="O2549" i="18"/>
  <c r="Q2548" i="18"/>
  <c r="P2548" i="18"/>
  <c r="O2548" i="18"/>
  <c r="Q2547" i="18"/>
  <c r="P2547" i="18"/>
  <c r="O2547" i="18"/>
  <c r="Q2546" i="18"/>
  <c r="P2546" i="18"/>
  <c r="O2546" i="18"/>
  <c r="Q2545" i="18"/>
  <c r="P2545" i="18"/>
  <c r="O2545" i="18"/>
  <c r="Q2544" i="18"/>
  <c r="P2544" i="18"/>
  <c r="O2544" i="18"/>
  <c r="Q2543" i="18"/>
  <c r="P2543" i="18"/>
  <c r="O2543" i="18"/>
  <c r="Q2542" i="18"/>
  <c r="P2542" i="18"/>
  <c r="O2542" i="18"/>
  <c r="Q2541" i="18"/>
  <c r="P2541" i="18"/>
  <c r="O2541" i="18"/>
  <c r="Q2540" i="18"/>
  <c r="P2540" i="18"/>
  <c r="O2540" i="18"/>
  <c r="Q2539" i="18"/>
  <c r="P2539" i="18"/>
  <c r="O2539" i="18"/>
  <c r="Q2538" i="18"/>
  <c r="P2538" i="18"/>
  <c r="O2538" i="18"/>
  <c r="Q2537" i="18"/>
  <c r="P2537" i="18"/>
  <c r="O2537" i="18"/>
  <c r="Q2536" i="18"/>
  <c r="P2536" i="18"/>
  <c r="O2536" i="18"/>
  <c r="Q2535" i="18"/>
  <c r="P2535" i="18"/>
  <c r="O2535" i="18"/>
  <c r="Q2534" i="18"/>
  <c r="P2534" i="18"/>
  <c r="O2534" i="18"/>
  <c r="Q2533" i="18"/>
  <c r="P2533" i="18"/>
  <c r="O2533" i="18"/>
  <c r="Q2532" i="18"/>
  <c r="P2532" i="18"/>
  <c r="O2532" i="18"/>
  <c r="Q2531" i="18"/>
  <c r="P2531" i="18"/>
  <c r="O2531" i="18"/>
  <c r="Q2530" i="18"/>
  <c r="P2530" i="18"/>
  <c r="O2530" i="18"/>
  <c r="Q2529" i="18"/>
  <c r="P2529" i="18"/>
  <c r="O2529" i="18"/>
  <c r="Q2528" i="18"/>
  <c r="P2528" i="18"/>
  <c r="O2528" i="18"/>
  <c r="Q2527" i="18"/>
  <c r="P2527" i="18"/>
  <c r="O2527" i="18"/>
  <c r="Q2526" i="18"/>
  <c r="P2526" i="18"/>
  <c r="O2526" i="18"/>
  <c r="Q2525" i="18"/>
  <c r="P2525" i="18"/>
  <c r="O2525" i="18"/>
  <c r="Q2524" i="18"/>
  <c r="P2524" i="18"/>
  <c r="O2524" i="18"/>
  <c r="Q2523" i="18"/>
  <c r="P2523" i="18"/>
  <c r="O2523" i="18"/>
  <c r="Q2522" i="18"/>
  <c r="P2522" i="18"/>
  <c r="O2522" i="18"/>
  <c r="Q2521" i="18"/>
  <c r="P2521" i="18"/>
  <c r="O2521" i="18"/>
  <c r="Q2520" i="18"/>
  <c r="P2520" i="18"/>
  <c r="O2520" i="18"/>
  <c r="Q2519" i="18"/>
  <c r="P2519" i="18"/>
  <c r="O2519" i="18"/>
  <c r="Q2518" i="18"/>
  <c r="P2518" i="18"/>
  <c r="O2518" i="18"/>
  <c r="Q2517" i="18"/>
  <c r="P2517" i="18"/>
  <c r="O2517" i="18"/>
  <c r="Q2516" i="18"/>
  <c r="P2516" i="18"/>
  <c r="O2516" i="18"/>
  <c r="Q2515" i="18"/>
  <c r="P2515" i="18"/>
  <c r="O2515" i="18"/>
  <c r="Q2514" i="18"/>
  <c r="P2514" i="18"/>
  <c r="O2514" i="18"/>
  <c r="Q2513" i="18"/>
  <c r="P2513" i="18"/>
  <c r="O2513" i="18"/>
  <c r="Q2512" i="18"/>
  <c r="P2512" i="18"/>
  <c r="O2512" i="18"/>
  <c r="Q2511" i="18"/>
  <c r="P2511" i="18"/>
  <c r="O2511" i="18"/>
  <c r="Q2510" i="18"/>
  <c r="P2510" i="18"/>
  <c r="O2510" i="18"/>
  <c r="Q2509" i="18"/>
  <c r="P2509" i="18"/>
  <c r="O2509" i="18"/>
  <c r="Q2508" i="18"/>
  <c r="P2508" i="18"/>
  <c r="O2508" i="18"/>
  <c r="Q2507" i="18"/>
  <c r="P2507" i="18"/>
  <c r="O2507" i="18"/>
  <c r="Q2506" i="18"/>
  <c r="P2506" i="18"/>
  <c r="O2506" i="18"/>
  <c r="Q2505" i="18"/>
  <c r="P2505" i="18"/>
  <c r="O2505" i="18"/>
  <c r="Q2504" i="18"/>
  <c r="P2504" i="18"/>
  <c r="O2504" i="18"/>
  <c r="Q2503" i="18"/>
  <c r="P2503" i="18"/>
  <c r="O2503" i="18"/>
  <c r="Q2502" i="18"/>
  <c r="P2502" i="18"/>
  <c r="O2502" i="18"/>
  <c r="Q2501" i="18"/>
  <c r="P2501" i="18"/>
  <c r="O2501" i="18"/>
  <c r="Q2500" i="18"/>
  <c r="P2500" i="18"/>
  <c r="O2500" i="18"/>
  <c r="Q2499" i="18"/>
  <c r="P2499" i="18"/>
  <c r="O2499" i="18"/>
  <c r="Q2498" i="18"/>
  <c r="P2498" i="18"/>
  <c r="O2498" i="18"/>
  <c r="Q2497" i="18"/>
  <c r="P2497" i="18"/>
  <c r="O2497" i="18"/>
  <c r="Q2496" i="18"/>
  <c r="P2496" i="18"/>
  <c r="O2496" i="18"/>
  <c r="Q2495" i="18"/>
  <c r="P2495" i="18"/>
  <c r="O2495" i="18"/>
  <c r="Q2494" i="18"/>
  <c r="P2494" i="18"/>
  <c r="O2494" i="18"/>
  <c r="Q2493" i="18"/>
  <c r="P2493" i="18"/>
  <c r="O2493" i="18"/>
  <c r="Q2492" i="18"/>
  <c r="P2492" i="18"/>
  <c r="O2492" i="18"/>
  <c r="Q2491" i="18"/>
  <c r="P2491" i="18"/>
  <c r="O2491" i="18"/>
  <c r="Q2490" i="18"/>
  <c r="P2490" i="18"/>
  <c r="O2490" i="18"/>
  <c r="Q2489" i="18"/>
  <c r="P2489" i="18"/>
  <c r="O2489" i="18"/>
  <c r="Q2488" i="18"/>
  <c r="P2488" i="18"/>
  <c r="O2488" i="18"/>
  <c r="Q2487" i="18"/>
  <c r="P2487" i="18"/>
  <c r="O2487" i="18"/>
  <c r="Q2486" i="18"/>
  <c r="P2486" i="18"/>
  <c r="O2486" i="18"/>
  <c r="Q2485" i="18"/>
  <c r="P2485" i="18"/>
  <c r="O2485" i="18"/>
  <c r="Q2484" i="18"/>
  <c r="P2484" i="18"/>
  <c r="O2484" i="18"/>
  <c r="Q2483" i="18"/>
  <c r="P2483" i="18"/>
  <c r="O2483" i="18"/>
  <c r="Q2482" i="18"/>
  <c r="P2482" i="18"/>
  <c r="O2482" i="18"/>
  <c r="Q2481" i="18"/>
  <c r="P2481" i="18"/>
  <c r="O2481" i="18"/>
  <c r="Q2480" i="18"/>
  <c r="P2480" i="18"/>
  <c r="O2480" i="18"/>
  <c r="Q2479" i="18"/>
  <c r="P2479" i="18"/>
  <c r="O2479" i="18"/>
  <c r="Q2478" i="18"/>
  <c r="P2478" i="18"/>
  <c r="O2478" i="18"/>
  <c r="Q2477" i="18"/>
  <c r="P2477" i="18"/>
  <c r="O2477" i="18"/>
  <c r="Q2476" i="18"/>
  <c r="P2476" i="18"/>
  <c r="O2476" i="18"/>
  <c r="Q2475" i="18"/>
  <c r="P2475" i="18"/>
  <c r="O2475" i="18"/>
  <c r="Q2474" i="18"/>
  <c r="P2474" i="18"/>
  <c r="O2474" i="18"/>
  <c r="Q2473" i="18"/>
  <c r="P2473" i="18"/>
  <c r="O2473" i="18"/>
  <c r="Q2472" i="18"/>
  <c r="P2472" i="18"/>
  <c r="O2472" i="18"/>
  <c r="Q2471" i="18"/>
  <c r="P2471" i="18"/>
  <c r="O2471" i="18"/>
  <c r="Q2470" i="18"/>
  <c r="P2470" i="18"/>
  <c r="O2470" i="18"/>
  <c r="Q2469" i="18"/>
  <c r="P2469" i="18"/>
  <c r="O2469" i="18"/>
  <c r="Q2468" i="18"/>
  <c r="P2468" i="18"/>
  <c r="O2468" i="18"/>
  <c r="Q2467" i="18"/>
  <c r="P2467" i="18"/>
  <c r="O2467" i="18"/>
  <c r="Q2466" i="18"/>
  <c r="P2466" i="18"/>
  <c r="O2466" i="18"/>
  <c r="Q2465" i="18"/>
  <c r="P2465" i="18"/>
  <c r="O2465" i="18"/>
  <c r="Q2464" i="18"/>
  <c r="P2464" i="18"/>
  <c r="O2464" i="18"/>
  <c r="Q2463" i="18"/>
  <c r="P2463" i="18"/>
  <c r="O2463" i="18"/>
  <c r="Q2462" i="18"/>
  <c r="P2462" i="18"/>
  <c r="O2462" i="18"/>
  <c r="Q2461" i="18"/>
  <c r="P2461" i="18"/>
  <c r="O2461" i="18"/>
  <c r="Q2460" i="18"/>
  <c r="P2460" i="18"/>
  <c r="O2460" i="18"/>
  <c r="Q2459" i="18"/>
  <c r="P2459" i="18"/>
  <c r="O2459" i="18"/>
  <c r="Q2458" i="18"/>
  <c r="P2458" i="18"/>
  <c r="O2458" i="18"/>
  <c r="Q2457" i="18"/>
  <c r="P2457" i="18"/>
  <c r="O2457" i="18"/>
  <c r="Q2456" i="18"/>
  <c r="P2456" i="18"/>
  <c r="O2456" i="18"/>
  <c r="Q2455" i="18"/>
  <c r="P2455" i="18"/>
  <c r="O2455" i="18"/>
  <c r="Q2454" i="18"/>
  <c r="P2454" i="18"/>
  <c r="O2454" i="18"/>
  <c r="Q2453" i="18"/>
  <c r="P2453" i="18"/>
  <c r="O2453" i="18"/>
  <c r="Q2452" i="18"/>
  <c r="P2452" i="18"/>
  <c r="O2452" i="18"/>
  <c r="Q2451" i="18"/>
  <c r="P2451" i="18"/>
  <c r="O2451" i="18"/>
  <c r="Q2450" i="18"/>
  <c r="P2450" i="18"/>
  <c r="O2450" i="18"/>
  <c r="Q2449" i="18"/>
  <c r="P2449" i="18"/>
  <c r="O2449" i="18"/>
  <c r="Q2448" i="18"/>
  <c r="P2448" i="18"/>
  <c r="O2448" i="18"/>
  <c r="Q2447" i="18"/>
  <c r="P2447" i="18"/>
  <c r="O2447" i="18"/>
  <c r="Q2446" i="18"/>
  <c r="P2446" i="18"/>
  <c r="O2446" i="18"/>
  <c r="Q2445" i="18"/>
  <c r="P2445" i="18"/>
  <c r="O2445" i="18"/>
  <c r="Q2444" i="18"/>
  <c r="P2444" i="18"/>
  <c r="O2444" i="18"/>
  <c r="Q2443" i="18"/>
  <c r="P2443" i="18"/>
  <c r="O2443" i="18"/>
  <c r="Q2442" i="18"/>
  <c r="P2442" i="18"/>
  <c r="O2442" i="18"/>
  <c r="Q2441" i="18"/>
  <c r="P2441" i="18"/>
  <c r="O2441" i="18"/>
  <c r="Q2440" i="18"/>
  <c r="P2440" i="18"/>
  <c r="O2440" i="18"/>
  <c r="Q2439" i="18"/>
  <c r="P2439" i="18"/>
  <c r="O2439" i="18"/>
  <c r="Q2438" i="18"/>
  <c r="P2438" i="18"/>
  <c r="O2438" i="18"/>
  <c r="Q2437" i="18"/>
  <c r="P2437" i="18"/>
  <c r="O2437" i="18"/>
  <c r="Q2436" i="18"/>
  <c r="P2436" i="18"/>
  <c r="O2436" i="18"/>
  <c r="Q2435" i="18"/>
  <c r="P2435" i="18"/>
  <c r="O2435" i="18"/>
  <c r="Q2434" i="18"/>
  <c r="P2434" i="18"/>
  <c r="O2434" i="18"/>
  <c r="Q2433" i="18"/>
  <c r="P2433" i="18"/>
  <c r="O2433" i="18"/>
  <c r="Q2432" i="18"/>
  <c r="P2432" i="18"/>
  <c r="O2432" i="18"/>
  <c r="Q2431" i="18"/>
  <c r="P2431" i="18"/>
  <c r="O2431" i="18"/>
  <c r="Q2430" i="18"/>
  <c r="P2430" i="18"/>
  <c r="O2430" i="18"/>
  <c r="Q2429" i="18"/>
  <c r="P2429" i="18"/>
  <c r="O2429" i="18"/>
  <c r="Q2428" i="18"/>
  <c r="P2428" i="18"/>
  <c r="O2428" i="18"/>
  <c r="Q2427" i="18"/>
  <c r="P2427" i="18"/>
  <c r="O2427" i="18"/>
  <c r="Q2426" i="18"/>
  <c r="P2426" i="18"/>
  <c r="O2426" i="18"/>
  <c r="Q2425" i="18"/>
  <c r="P2425" i="18"/>
  <c r="O2425" i="18"/>
  <c r="Q2424" i="18"/>
  <c r="P2424" i="18"/>
  <c r="O2424" i="18"/>
  <c r="Q2423" i="18"/>
  <c r="P2423" i="18"/>
  <c r="O2423" i="18"/>
  <c r="Q2422" i="18"/>
  <c r="P2422" i="18"/>
  <c r="O2422" i="18"/>
  <c r="Q2421" i="18"/>
  <c r="P2421" i="18"/>
  <c r="O2421" i="18"/>
  <c r="Q2420" i="18"/>
  <c r="P2420" i="18"/>
  <c r="O2420" i="18"/>
  <c r="Q2419" i="18"/>
  <c r="P2419" i="18"/>
  <c r="O2419" i="18"/>
  <c r="Q2418" i="18"/>
  <c r="P2418" i="18"/>
  <c r="O2418" i="18"/>
  <c r="Q2417" i="18"/>
  <c r="P2417" i="18"/>
  <c r="O2417" i="18"/>
  <c r="Q2416" i="18"/>
  <c r="P2416" i="18"/>
  <c r="O2416" i="18"/>
  <c r="Q2415" i="18"/>
  <c r="P2415" i="18"/>
  <c r="O2415" i="18"/>
  <c r="Q2414" i="18"/>
  <c r="P2414" i="18"/>
  <c r="O2414" i="18"/>
  <c r="Q2413" i="18"/>
  <c r="P2413" i="18"/>
  <c r="O2413" i="18"/>
  <c r="Q2412" i="18"/>
  <c r="P2412" i="18"/>
  <c r="O2412" i="18"/>
  <c r="Q2411" i="18"/>
  <c r="P2411" i="18"/>
  <c r="O2411" i="18"/>
  <c r="Q2410" i="18"/>
  <c r="P2410" i="18"/>
  <c r="O2410" i="18"/>
  <c r="Q2409" i="18"/>
  <c r="P2409" i="18"/>
  <c r="O2409" i="18"/>
  <c r="Q2408" i="18"/>
  <c r="P2408" i="18"/>
  <c r="O2408" i="18"/>
  <c r="Q2407" i="18"/>
  <c r="P2407" i="18"/>
  <c r="O2407" i="18"/>
  <c r="Q2406" i="18"/>
  <c r="P2406" i="18"/>
  <c r="O2406" i="18"/>
  <c r="Q2405" i="18"/>
  <c r="P2405" i="18"/>
  <c r="O2405" i="18"/>
  <c r="Q2404" i="18"/>
  <c r="P2404" i="18"/>
  <c r="O2404" i="18"/>
  <c r="Q2403" i="18"/>
  <c r="P2403" i="18"/>
  <c r="O2403" i="18"/>
  <c r="Q2402" i="18"/>
  <c r="P2402" i="18"/>
  <c r="O2402" i="18"/>
  <c r="Q2401" i="18"/>
  <c r="P2401" i="18"/>
  <c r="O2401" i="18"/>
  <c r="Q2400" i="18"/>
  <c r="P2400" i="18"/>
  <c r="O2400" i="18"/>
  <c r="Q2399" i="18"/>
  <c r="P2399" i="18"/>
  <c r="O2399" i="18"/>
  <c r="Q2398" i="18"/>
  <c r="P2398" i="18"/>
  <c r="O2398" i="18"/>
  <c r="Q2397" i="18"/>
  <c r="P2397" i="18"/>
  <c r="O2397" i="18"/>
  <c r="Q2396" i="18"/>
  <c r="P2396" i="18"/>
  <c r="O2396" i="18"/>
  <c r="Q2395" i="18"/>
  <c r="P2395" i="18"/>
  <c r="O2395" i="18"/>
  <c r="Q2394" i="18"/>
  <c r="P2394" i="18"/>
  <c r="O2394" i="18"/>
  <c r="Q2393" i="18"/>
  <c r="P2393" i="18"/>
  <c r="O2393" i="18"/>
  <c r="Q2392" i="18"/>
  <c r="P2392" i="18"/>
  <c r="O2392" i="18"/>
  <c r="Q2391" i="18"/>
  <c r="P2391" i="18"/>
  <c r="O2391" i="18"/>
  <c r="Q2390" i="18"/>
  <c r="P2390" i="18"/>
  <c r="O2390" i="18"/>
  <c r="Q2389" i="18"/>
  <c r="P2389" i="18"/>
  <c r="O2389" i="18"/>
  <c r="Q2388" i="18"/>
  <c r="P2388" i="18"/>
  <c r="O2388" i="18"/>
  <c r="Q2387" i="18"/>
  <c r="P2387" i="18"/>
  <c r="O2387" i="18"/>
  <c r="Q2386" i="18"/>
  <c r="P2386" i="18"/>
  <c r="O2386" i="18"/>
  <c r="Q2385" i="18"/>
  <c r="P2385" i="18"/>
  <c r="O2385" i="18"/>
  <c r="Q2384" i="18"/>
  <c r="P2384" i="18"/>
  <c r="O2384" i="18"/>
  <c r="Q2383" i="18"/>
  <c r="P2383" i="18"/>
  <c r="O2383" i="18"/>
  <c r="Q2382" i="18"/>
  <c r="P2382" i="18"/>
  <c r="O2382" i="18"/>
  <c r="Q2381" i="18"/>
  <c r="P2381" i="18"/>
  <c r="O2381" i="18"/>
  <c r="Q2380" i="18"/>
  <c r="P2380" i="18"/>
  <c r="O2380" i="18"/>
  <c r="Q2379" i="18"/>
  <c r="P2379" i="18"/>
  <c r="O2379" i="18"/>
  <c r="Q2378" i="18"/>
  <c r="P2378" i="18"/>
  <c r="O2378" i="18"/>
  <c r="Q2377" i="18"/>
  <c r="P2377" i="18"/>
  <c r="O2377" i="18"/>
  <c r="Q2376" i="18"/>
  <c r="P2376" i="18"/>
  <c r="O2376" i="18"/>
  <c r="Q2375" i="18"/>
  <c r="P2375" i="18"/>
  <c r="O2375" i="18"/>
  <c r="Q2374" i="18"/>
  <c r="P2374" i="18"/>
  <c r="O2374" i="18"/>
  <c r="Q2373" i="18"/>
  <c r="P2373" i="18"/>
  <c r="O2373" i="18"/>
  <c r="Q2372" i="18"/>
  <c r="P2372" i="18"/>
  <c r="O2372" i="18"/>
  <c r="Q2371" i="18"/>
  <c r="P2371" i="18"/>
  <c r="O2371" i="18"/>
  <c r="Q2370" i="18"/>
  <c r="P2370" i="18"/>
  <c r="O2370" i="18"/>
  <c r="Q2369" i="18"/>
  <c r="P2369" i="18"/>
  <c r="O2369" i="18"/>
  <c r="Q2368" i="18"/>
  <c r="P2368" i="18"/>
  <c r="O2368" i="18"/>
  <c r="Q2367" i="18"/>
  <c r="P2367" i="18"/>
  <c r="O2367" i="18"/>
  <c r="Q2366" i="18"/>
  <c r="P2366" i="18"/>
  <c r="O2366" i="18"/>
  <c r="Q2365" i="18"/>
  <c r="P2365" i="18"/>
  <c r="O2365" i="18"/>
  <c r="Q2364" i="18"/>
  <c r="P2364" i="18"/>
  <c r="O2364" i="18"/>
  <c r="Q2363" i="18"/>
  <c r="P2363" i="18"/>
  <c r="O2363" i="18"/>
  <c r="Q2362" i="18"/>
  <c r="P2362" i="18"/>
  <c r="O2362" i="18"/>
  <c r="Q2361" i="18"/>
  <c r="P2361" i="18"/>
  <c r="O2361" i="18"/>
  <c r="Q2360" i="18"/>
  <c r="P2360" i="18"/>
  <c r="O2360" i="18"/>
  <c r="Q2359" i="18"/>
  <c r="P2359" i="18"/>
  <c r="O2359" i="18"/>
  <c r="Q2358" i="18"/>
  <c r="P2358" i="18"/>
  <c r="O2358" i="18"/>
  <c r="Q2357" i="18"/>
  <c r="P2357" i="18"/>
  <c r="O2357" i="18"/>
  <c r="Q2356" i="18"/>
  <c r="P2356" i="18"/>
  <c r="O2356" i="18"/>
  <c r="Q2355" i="18"/>
  <c r="P2355" i="18"/>
  <c r="O2355" i="18"/>
  <c r="Q2354" i="18"/>
  <c r="P2354" i="18"/>
  <c r="O2354" i="18"/>
  <c r="Q2353" i="18"/>
  <c r="P2353" i="18"/>
  <c r="O2353" i="18"/>
  <c r="Q2352" i="18"/>
  <c r="P2352" i="18"/>
  <c r="O2352" i="18"/>
  <c r="Q2351" i="18"/>
  <c r="P2351" i="18"/>
  <c r="O2351" i="18"/>
  <c r="Q2350" i="18"/>
  <c r="P2350" i="18"/>
  <c r="O2350" i="18"/>
  <c r="Q2349" i="18"/>
  <c r="P2349" i="18"/>
  <c r="O2349" i="18"/>
  <c r="Q2348" i="18"/>
  <c r="P2348" i="18"/>
  <c r="O2348" i="18"/>
  <c r="Q2347" i="18"/>
  <c r="P2347" i="18"/>
  <c r="O2347" i="18"/>
  <c r="Q2346" i="18"/>
  <c r="P2346" i="18"/>
  <c r="O2346" i="18"/>
  <c r="Q2345" i="18"/>
  <c r="P2345" i="18"/>
  <c r="O2345" i="18"/>
  <c r="Q2344" i="18"/>
  <c r="P2344" i="18"/>
  <c r="O2344" i="18"/>
  <c r="Q2343" i="18"/>
  <c r="P2343" i="18"/>
  <c r="O2343" i="18"/>
  <c r="Q2342" i="18"/>
  <c r="P2342" i="18"/>
  <c r="O2342" i="18"/>
  <c r="Q2341" i="18"/>
  <c r="P2341" i="18"/>
  <c r="O2341" i="18"/>
  <c r="Q2340" i="18"/>
  <c r="P2340" i="18"/>
  <c r="O2340" i="18"/>
  <c r="Q2339" i="18"/>
  <c r="P2339" i="18"/>
  <c r="O2339" i="18"/>
  <c r="Q2338" i="18"/>
  <c r="P2338" i="18"/>
  <c r="O2338" i="18"/>
  <c r="Q2337" i="18"/>
  <c r="P2337" i="18"/>
  <c r="O2337" i="18"/>
  <c r="Q2336" i="18"/>
  <c r="P2336" i="18"/>
  <c r="O2336" i="18"/>
  <c r="Q2335" i="18"/>
  <c r="P2335" i="18"/>
  <c r="O2335" i="18"/>
  <c r="Q2334" i="18"/>
  <c r="P2334" i="18"/>
  <c r="O2334" i="18"/>
  <c r="Q2333" i="18"/>
  <c r="P2333" i="18"/>
  <c r="O2333" i="18"/>
  <c r="Q2332" i="18"/>
  <c r="P2332" i="18"/>
  <c r="O2332" i="18"/>
  <c r="Q2331" i="18"/>
  <c r="P2331" i="18"/>
  <c r="O2331" i="18"/>
  <c r="Q2330" i="18"/>
  <c r="P2330" i="18"/>
  <c r="O2330" i="18"/>
  <c r="Q2329" i="18"/>
  <c r="P2329" i="18"/>
  <c r="O2329" i="18"/>
  <c r="Q2328" i="18"/>
  <c r="P2328" i="18"/>
  <c r="O2328" i="18"/>
  <c r="Q2327" i="18"/>
  <c r="P2327" i="18"/>
  <c r="O2327" i="18"/>
  <c r="Q2326" i="18"/>
  <c r="P2326" i="18"/>
  <c r="O2326" i="18"/>
  <c r="Q2325" i="18"/>
  <c r="P2325" i="18"/>
  <c r="O2325" i="18"/>
  <c r="Q2324" i="18"/>
  <c r="P2324" i="18"/>
  <c r="O2324" i="18"/>
  <c r="Q2323" i="18"/>
  <c r="P2323" i="18"/>
  <c r="O2323" i="18"/>
  <c r="Q2322" i="18"/>
  <c r="P2322" i="18"/>
  <c r="O2322" i="18"/>
  <c r="Q2321" i="18"/>
  <c r="P2321" i="18"/>
  <c r="O2321" i="18"/>
  <c r="Q2320" i="18"/>
  <c r="P2320" i="18"/>
  <c r="O2320" i="18"/>
  <c r="Q2319" i="18"/>
  <c r="P2319" i="18"/>
  <c r="O2319" i="18"/>
  <c r="Q2318" i="18"/>
  <c r="P2318" i="18"/>
  <c r="O2318" i="18"/>
  <c r="Q2317" i="18"/>
  <c r="P2317" i="18"/>
  <c r="O2317" i="18"/>
  <c r="Q2316" i="18"/>
  <c r="P2316" i="18"/>
  <c r="O2316" i="18"/>
  <c r="Q2315" i="18"/>
  <c r="P2315" i="18"/>
  <c r="O2315" i="18"/>
  <c r="Q2314" i="18"/>
  <c r="P2314" i="18"/>
  <c r="O2314" i="18"/>
  <c r="Q2313" i="18"/>
  <c r="P2313" i="18"/>
  <c r="O2313" i="18"/>
  <c r="Q2312" i="18"/>
  <c r="P2312" i="18"/>
  <c r="O2312" i="18"/>
  <c r="Q2311" i="18"/>
  <c r="P2311" i="18"/>
  <c r="O2311" i="18"/>
  <c r="Q2310" i="18"/>
  <c r="P2310" i="18"/>
  <c r="O2310" i="18"/>
  <c r="Q2309" i="18"/>
  <c r="P2309" i="18"/>
  <c r="O2309" i="18"/>
  <c r="Q2308" i="18"/>
  <c r="P2308" i="18"/>
  <c r="O2308" i="18"/>
  <c r="Q2307" i="18"/>
  <c r="P2307" i="18"/>
  <c r="O2307" i="18"/>
  <c r="Q2306" i="18"/>
  <c r="P2306" i="18"/>
  <c r="O2306" i="18"/>
  <c r="Q2305" i="18"/>
  <c r="P2305" i="18"/>
  <c r="O2305" i="18"/>
  <c r="Q2304" i="18"/>
  <c r="P2304" i="18"/>
  <c r="O2304" i="18"/>
  <c r="Q2303" i="18"/>
  <c r="P2303" i="18"/>
  <c r="O2303" i="18"/>
  <c r="Q2302" i="18"/>
  <c r="P2302" i="18"/>
  <c r="O2302" i="18"/>
  <c r="Q2301" i="18"/>
  <c r="P2301" i="18"/>
  <c r="O2301" i="18"/>
  <c r="Q2300" i="18"/>
  <c r="P2300" i="18"/>
  <c r="O2300" i="18"/>
  <c r="Q2299" i="18"/>
  <c r="P2299" i="18"/>
  <c r="O2299" i="18"/>
  <c r="Q2298" i="18"/>
  <c r="P2298" i="18"/>
  <c r="O2298" i="18"/>
  <c r="Q2297" i="18"/>
  <c r="P2297" i="18"/>
  <c r="O2297" i="18"/>
  <c r="Q2296" i="18"/>
  <c r="P2296" i="18"/>
  <c r="O2296" i="18"/>
  <c r="Q2295" i="18"/>
  <c r="P2295" i="18"/>
  <c r="O2295" i="18"/>
  <c r="Q2294" i="18"/>
  <c r="P2294" i="18"/>
  <c r="O2294" i="18"/>
  <c r="Q2293" i="18"/>
  <c r="P2293" i="18"/>
  <c r="O2293" i="18"/>
  <c r="Q2292" i="18"/>
  <c r="P2292" i="18"/>
  <c r="O2292" i="18"/>
  <c r="Q2291" i="18"/>
  <c r="P2291" i="18"/>
  <c r="O2291" i="18"/>
  <c r="Q2290" i="18"/>
  <c r="P2290" i="18"/>
  <c r="O2290" i="18"/>
  <c r="Q2289" i="18"/>
  <c r="P2289" i="18"/>
  <c r="O2289" i="18"/>
  <c r="Q2288" i="18"/>
  <c r="P2288" i="18"/>
  <c r="O2288" i="18"/>
  <c r="Q2287" i="18"/>
  <c r="P2287" i="18"/>
  <c r="O2287" i="18"/>
  <c r="Q2286" i="18"/>
  <c r="P2286" i="18"/>
  <c r="O2286" i="18"/>
  <c r="Q2285" i="18"/>
  <c r="P2285" i="18"/>
  <c r="O2285" i="18"/>
  <c r="Q2284" i="18"/>
  <c r="P2284" i="18"/>
  <c r="O2284" i="18"/>
  <c r="Q2283" i="18"/>
  <c r="P2283" i="18"/>
  <c r="O2283" i="18"/>
  <c r="Q2282" i="18"/>
  <c r="P2282" i="18"/>
  <c r="O2282" i="18"/>
  <c r="Q2281" i="18"/>
  <c r="P2281" i="18"/>
  <c r="O2281" i="18"/>
  <c r="Q2280" i="18"/>
  <c r="P2280" i="18"/>
  <c r="O2280" i="18"/>
  <c r="Q2279" i="18"/>
  <c r="P2279" i="18"/>
  <c r="O2279" i="18"/>
  <c r="Q2278" i="18"/>
  <c r="P2278" i="18"/>
  <c r="O2278" i="18"/>
  <c r="Q2277" i="18"/>
  <c r="P2277" i="18"/>
  <c r="O2277" i="18"/>
  <c r="Q2276" i="18"/>
  <c r="P2276" i="18"/>
  <c r="O2276" i="18"/>
  <c r="Q2275" i="18"/>
  <c r="P2275" i="18"/>
  <c r="O2275" i="18"/>
  <c r="Q2274" i="18"/>
  <c r="P2274" i="18"/>
  <c r="O2274" i="18"/>
  <c r="Q2273" i="18"/>
  <c r="P2273" i="18"/>
  <c r="O2273" i="18"/>
  <c r="Q2272" i="18"/>
  <c r="P2272" i="18"/>
  <c r="O2272" i="18"/>
  <c r="Q2271" i="18"/>
  <c r="P2271" i="18"/>
  <c r="O2271" i="18"/>
  <c r="Q2270" i="18"/>
  <c r="P2270" i="18"/>
  <c r="O2270" i="18"/>
  <c r="Q2269" i="18"/>
  <c r="P2269" i="18"/>
  <c r="O2269" i="18"/>
  <c r="Q2268" i="18"/>
  <c r="P2268" i="18"/>
  <c r="O2268" i="18"/>
  <c r="Q2267" i="18"/>
  <c r="P2267" i="18"/>
  <c r="O2267" i="18"/>
  <c r="Q2266" i="18"/>
  <c r="P2266" i="18"/>
  <c r="O2266" i="18"/>
  <c r="Q2265" i="18"/>
  <c r="P2265" i="18"/>
  <c r="O2265" i="18"/>
  <c r="Q2264" i="18"/>
  <c r="P2264" i="18"/>
  <c r="O2264" i="18"/>
  <c r="Q2263" i="18"/>
  <c r="P2263" i="18"/>
  <c r="O2263" i="18"/>
  <c r="Q2262" i="18"/>
  <c r="P2262" i="18"/>
  <c r="O2262" i="18"/>
  <c r="Q2261" i="18"/>
  <c r="P2261" i="18"/>
  <c r="O2261" i="18"/>
  <c r="Q2260" i="18"/>
  <c r="P2260" i="18"/>
  <c r="O2260" i="18"/>
  <c r="Q2259" i="18"/>
  <c r="P2259" i="18"/>
  <c r="O2259" i="18"/>
  <c r="Q2258" i="18"/>
  <c r="P2258" i="18"/>
  <c r="O2258" i="18"/>
  <c r="Q2257" i="18"/>
  <c r="P2257" i="18"/>
  <c r="O2257" i="18"/>
  <c r="Q2256" i="18"/>
  <c r="P2256" i="18"/>
  <c r="O2256" i="18"/>
  <c r="Q2255" i="18"/>
  <c r="P2255" i="18"/>
  <c r="O2255" i="18"/>
  <c r="Q2254" i="18"/>
  <c r="P2254" i="18"/>
  <c r="O2254" i="18"/>
  <c r="Q2253" i="18"/>
  <c r="P2253" i="18"/>
  <c r="O2253" i="18"/>
  <c r="Q2252" i="18"/>
  <c r="P2252" i="18"/>
  <c r="O2252" i="18"/>
  <c r="Q2251" i="18"/>
  <c r="P2251" i="18"/>
  <c r="O2251" i="18"/>
  <c r="Q2250" i="18"/>
  <c r="P2250" i="18"/>
  <c r="O2250" i="18"/>
  <c r="Q2249" i="18"/>
  <c r="P2249" i="18"/>
  <c r="O2249" i="18"/>
  <c r="Q2248" i="18"/>
  <c r="P2248" i="18"/>
  <c r="O2248" i="18"/>
  <c r="Q2247" i="18"/>
  <c r="P2247" i="18"/>
  <c r="O2247" i="18"/>
  <c r="Q2246" i="18"/>
  <c r="P2246" i="18"/>
  <c r="O2246" i="18"/>
  <c r="Q2245" i="18"/>
  <c r="P2245" i="18"/>
  <c r="O2245" i="18"/>
  <c r="Q2244" i="18"/>
  <c r="P2244" i="18"/>
  <c r="O2244" i="18"/>
  <c r="Q2243" i="18"/>
  <c r="P2243" i="18"/>
  <c r="O2243" i="18"/>
  <c r="Q2242" i="18"/>
  <c r="P2242" i="18"/>
  <c r="O2242" i="18"/>
  <c r="Q2241" i="18"/>
  <c r="P2241" i="18"/>
  <c r="O2241" i="18"/>
  <c r="Q2240" i="18"/>
  <c r="P2240" i="18"/>
  <c r="O2240" i="18"/>
  <c r="Q2239" i="18"/>
  <c r="P2239" i="18"/>
  <c r="O2239" i="18"/>
  <c r="Q2238" i="18"/>
  <c r="P2238" i="18"/>
  <c r="O2238" i="18"/>
  <c r="Q2237" i="18"/>
  <c r="P2237" i="18"/>
  <c r="O2237" i="18"/>
  <c r="Q2236" i="18"/>
  <c r="P2236" i="18"/>
  <c r="O2236" i="18"/>
  <c r="Q2235" i="18"/>
  <c r="P2235" i="18"/>
  <c r="O2235" i="18"/>
  <c r="Q2234" i="18"/>
  <c r="P2234" i="18"/>
  <c r="O2234" i="18"/>
  <c r="Q2233" i="18"/>
  <c r="P2233" i="18"/>
  <c r="O2233" i="18"/>
  <c r="Q2232" i="18"/>
  <c r="P2232" i="18"/>
  <c r="O2232" i="18"/>
  <c r="Q2231" i="18"/>
  <c r="P2231" i="18"/>
  <c r="O2231" i="18"/>
  <c r="Q2230" i="18"/>
  <c r="P2230" i="18"/>
  <c r="O2230" i="18"/>
  <c r="Q2229" i="18"/>
  <c r="P2229" i="18"/>
  <c r="O2229" i="18"/>
  <c r="Q2228" i="18"/>
  <c r="P2228" i="18"/>
  <c r="O2228" i="18"/>
  <c r="Q2227" i="18"/>
  <c r="P2227" i="18"/>
  <c r="O2227" i="18"/>
  <c r="Q2226" i="18"/>
  <c r="P2226" i="18"/>
  <c r="O2226" i="18"/>
  <c r="Q2225" i="18"/>
  <c r="P2225" i="18"/>
  <c r="O2225" i="18"/>
  <c r="Q2224" i="18"/>
  <c r="P2224" i="18"/>
  <c r="O2224" i="18"/>
  <c r="Q2223" i="18"/>
  <c r="P2223" i="18"/>
  <c r="O2223" i="18"/>
  <c r="Q2222" i="18"/>
  <c r="P2222" i="18"/>
  <c r="O2222" i="18"/>
  <c r="Q2221" i="18"/>
  <c r="P2221" i="18"/>
  <c r="O2221" i="18"/>
  <c r="Q2220" i="18"/>
  <c r="P2220" i="18"/>
  <c r="O2220" i="18"/>
  <c r="Q2219" i="18"/>
  <c r="P2219" i="18"/>
  <c r="O2219" i="18"/>
  <c r="Q2218" i="18"/>
  <c r="P2218" i="18"/>
  <c r="O2218" i="18"/>
  <c r="Q2217" i="18"/>
  <c r="P2217" i="18"/>
  <c r="O2217" i="18"/>
  <c r="Q2216" i="18"/>
  <c r="P2216" i="18"/>
  <c r="O2216" i="18"/>
  <c r="Q2215" i="18"/>
  <c r="P2215" i="18"/>
  <c r="O2215" i="18"/>
  <c r="Q2214" i="18"/>
  <c r="P2214" i="18"/>
  <c r="O2214" i="18"/>
  <c r="Q2213" i="18"/>
  <c r="P2213" i="18"/>
  <c r="O2213" i="18"/>
  <c r="Q2212" i="18"/>
  <c r="P2212" i="18"/>
  <c r="O2212" i="18"/>
  <c r="Q2211" i="18"/>
  <c r="P2211" i="18"/>
  <c r="O2211" i="18"/>
  <c r="Q2210" i="18"/>
  <c r="P2210" i="18"/>
  <c r="O2210" i="18"/>
  <c r="Q2209" i="18"/>
  <c r="P2209" i="18"/>
  <c r="O2209" i="18"/>
  <c r="Q2208" i="18"/>
  <c r="P2208" i="18"/>
  <c r="O2208" i="18"/>
  <c r="Q2207" i="18"/>
  <c r="P2207" i="18"/>
  <c r="O2207" i="18"/>
  <c r="Q2206" i="18"/>
  <c r="P2206" i="18"/>
  <c r="O2206" i="18"/>
  <c r="Q2205" i="18"/>
  <c r="P2205" i="18"/>
  <c r="O2205" i="18"/>
  <c r="Q2204" i="18"/>
  <c r="P2204" i="18"/>
  <c r="O2204" i="18"/>
  <c r="Q2203" i="18"/>
  <c r="P2203" i="18"/>
  <c r="O2203" i="18"/>
  <c r="Q2202" i="18"/>
  <c r="P2202" i="18"/>
  <c r="O2202" i="18"/>
  <c r="Q2201" i="18"/>
  <c r="P2201" i="18"/>
  <c r="O2201" i="18"/>
  <c r="Q2200" i="18"/>
  <c r="P2200" i="18"/>
  <c r="O2200" i="18"/>
  <c r="Q2198" i="18"/>
  <c r="P2198" i="18"/>
  <c r="O2198" i="18"/>
  <c r="Q2197" i="18"/>
  <c r="P2197" i="18"/>
  <c r="O2197" i="18"/>
  <c r="Q2196" i="18"/>
  <c r="P2196" i="18"/>
  <c r="O2196" i="18"/>
  <c r="Q2195" i="18"/>
  <c r="P2195" i="18"/>
  <c r="O2195" i="18"/>
  <c r="Q2194" i="18"/>
  <c r="P2194" i="18"/>
  <c r="O2194" i="18"/>
  <c r="Q2193" i="18"/>
  <c r="P2193" i="18"/>
  <c r="O2193" i="18"/>
  <c r="Q2192" i="18"/>
  <c r="P2192" i="18"/>
  <c r="O2192" i="18"/>
  <c r="Q2191" i="18"/>
  <c r="P2191" i="18"/>
  <c r="O2191" i="18"/>
  <c r="Q2190" i="18"/>
  <c r="P2190" i="18"/>
  <c r="O2190" i="18"/>
  <c r="Q2189" i="18"/>
  <c r="P2189" i="18"/>
  <c r="O2189" i="18"/>
  <c r="Q2188" i="18"/>
  <c r="P2188" i="18"/>
  <c r="O2188" i="18"/>
  <c r="Q2187" i="18"/>
  <c r="P2187" i="18"/>
  <c r="O2187" i="18"/>
  <c r="Q2186" i="18"/>
  <c r="P2186" i="18"/>
  <c r="O2186" i="18"/>
  <c r="Q2185" i="18"/>
  <c r="P2185" i="18"/>
  <c r="O2185" i="18"/>
  <c r="Q2184" i="18"/>
  <c r="P2184" i="18"/>
  <c r="O2184" i="18"/>
  <c r="Q2183" i="18"/>
  <c r="P2183" i="18"/>
  <c r="O2183" i="18"/>
  <c r="Q2182" i="18"/>
  <c r="P2182" i="18"/>
  <c r="O2182" i="18"/>
  <c r="Q2181" i="18"/>
  <c r="P2181" i="18"/>
  <c r="O2181" i="18"/>
  <c r="Q2180" i="18"/>
  <c r="P2180" i="18"/>
  <c r="O2180" i="18"/>
  <c r="Q2179" i="18"/>
  <c r="P2179" i="18"/>
  <c r="O2179" i="18"/>
  <c r="Q2178" i="18"/>
  <c r="P2178" i="18"/>
  <c r="O2178" i="18"/>
  <c r="Q2177" i="18"/>
  <c r="P2177" i="18"/>
  <c r="O2177" i="18"/>
  <c r="Q2176" i="18"/>
  <c r="P2176" i="18"/>
  <c r="O2176" i="18"/>
  <c r="Q2175" i="18"/>
  <c r="P2175" i="18"/>
  <c r="O2175" i="18"/>
  <c r="Q2174" i="18"/>
  <c r="P2174" i="18"/>
  <c r="O2174" i="18"/>
  <c r="Q2173" i="18"/>
  <c r="P2173" i="18"/>
  <c r="O2173" i="18"/>
  <c r="Q2172" i="18"/>
  <c r="P2172" i="18"/>
  <c r="O2172" i="18"/>
  <c r="Q2171" i="18"/>
  <c r="P2171" i="18"/>
  <c r="O2171" i="18"/>
  <c r="Q2170" i="18"/>
  <c r="P2170" i="18"/>
  <c r="O2170" i="18"/>
  <c r="Q2169" i="18"/>
  <c r="P2169" i="18"/>
  <c r="O2169" i="18"/>
  <c r="Q2168" i="18"/>
  <c r="P2168" i="18"/>
  <c r="O2168" i="18"/>
  <c r="Q2167" i="18"/>
  <c r="P2167" i="18"/>
  <c r="O2167" i="18"/>
  <c r="Q2166" i="18"/>
  <c r="P2166" i="18"/>
  <c r="O2166" i="18"/>
  <c r="Q2165" i="18"/>
  <c r="P2165" i="18"/>
  <c r="O2165" i="18"/>
  <c r="Q2164" i="18"/>
  <c r="P2164" i="18"/>
  <c r="O2164" i="18"/>
  <c r="Q2163" i="18"/>
  <c r="P2163" i="18"/>
  <c r="O2163" i="18"/>
  <c r="Q2162" i="18"/>
  <c r="P2162" i="18"/>
  <c r="O2162" i="18"/>
  <c r="Q2161" i="18"/>
  <c r="P2161" i="18"/>
  <c r="O2161" i="18"/>
  <c r="Q2160" i="18"/>
  <c r="P2160" i="18"/>
  <c r="O2160" i="18"/>
  <c r="Q2159" i="18"/>
  <c r="P2159" i="18"/>
  <c r="O2159" i="18"/>
  <c r="Q2158" i="18"/>
  <c r="P2158" i="18"/>
  <c r="O2158" i="18"/>
  <c r="Q2157" i="18"/>
  <c r="P2157" i="18"/>
  <c r="O2157" i="18"/>
  <c r="Q2156" i="18"/>
  <c r="P2156" i="18"/>
  <c r="O2156" i="18"/>
  <c r="Q2155" i="18"/>
  <c r="P2155" i="18"/>
  <c r="O2155" i="18"/>
  <c r="Q2154" i="18"/>
  <c r="P2154" i="18"/>
  <c r="O2154" i="18"/>
  <c r="Q2153" i="18"/>
  <c r="P2153" i="18"/>
  <c r="O2153" i="18"/>
  <c r="Q2152" i="18"/>
  <c r="P2152" i="18"/>
  <c r="O2152" i="18"/>
  <c r="Q2151" i="18"/>
  <c r="P2151" i="18"/>
  <c r="O2151" i="18"/>
  <c r="Q2150" i="18"/>
  <c r="P2150" i="18"/>
  <c r="O2150" i="18"/>
  <c r="Q2149" i="18"/>
  <c r="P2149" i="18"/>
  <c r="O2149" i="18"/>
  <c r="Q2148" i="18"/>
  <c r="P2148" i="18"/>
  <c r="O2148" i="18"/>
  <c r="Q2147" i="18"/>
  <c r="P2147" i="18"/>
  <c r="O2147" i="18"/>
  <c r="Q2146" i="18"/>
  <c r="P2146" i="18"/>
  <c r="O2146" i="18"/>
  <c r="Q2145" i="18"/>
  <c r="P2145" i="18"/>
  <c r="O2145" i="18"/>
  <c r="Q2144" i="18"/>
  <c r="P2144" i="18"/>
  <c r="O2144" i="18"/>
  <c r="Q2143" i="18"/>
  <c r="P2143" i="18"/>
  <c r="O2143" i="18"/>
  <c r="Q2142" i="18"/>
  <c r="P2142" i="18"/>
  <c r="O2142" i="18"/>
  <c r="Q2141" i="18"/>
  <c r="P2141" i="18"/>
  <c r="O2141" i="18"/>
  <c r="Q2140" i="18"/>
  <c r="P2140" i="18"/>
  <c r="O2140" i="18"/>
  <c r="Q2139" i="18"/>
  <c r="P2139" i="18"/>
  <c r="O2139" i="18"/>
  <c r="Q2138" i="18"/>
  <c r="P2138" i="18"/>
  <c r="O2138" i="18"/>
  <c r="Q2137" i="18"/>
  <c r="P2137" i="18"/>
  <c r="O2137" i="18"/>
  <c r="Q2136" i="18"/>
  <c r="P2136" i="18"/>
  <c r="O2136" i="18"/>
  <c r="Q2135" i="18"/>
  <c r="P2135" i="18"/>
  <c r="O2135" i="18"/>
  <c r="Q2134" i="18"/>
  <c r="P2134" i="18"/>
  <c r="O2134" i="18"/>
  <c r="Q2133" i="18"/>
  <c r="P2133" i="18"/>
  <c r="O2133" i="18"/>
  <c r="Q2132" i="18"/>
  <c r="P2132" i="18"/>
  <c r="O2132" i="18"/>
  <c r="Q2131" i="18"/>
  <c r="P2131" i="18"/>
  <c r="O2131" i="18"/>
  <c r="Q2130" i="18"/>
  <c r="P2130" i="18"/>
  <c r="O2130" i="18"/>
  <c r="Q2129" i="18"/>
  <c r="P2129" i="18"/>
  <c r="O2129" i="18"/>
  <c r="Q2128" i="18"/>
  <c r="P2128" i="18"/>
  <c r="O2128" i="18"/>
  <c r="Q2127" i="18"/>
  <c r="P2127" i="18"/>
  <c r="O2127" i="18"/>
  <c r="Q2126" i="18"/>
  <c r="P2126" i="18"/>
  <c r="O2126" i="18"/>
  <c r="Q2125" i="18"/>
  <c r="P2125" i="18"/>
  <c r="O2125" i="18"/>
  <c r="Q2124" i="18"/>
  <c r="P2124" i="18"/>
  <c r="O2124" i="18"/>
  <c r="Q2123" i="18"/>
  <c r="P2123" i="18"/>
  <c r="O2123" i="18"/>
  <c r="Q2122" i="18"/>
  <c r="P2122" i="18"/>
  <c r="O2122" i="18"/>
  <c r="Q2121" i="18"/>
  <c r="P2121" i="18"/>
  <c r="O2121" i="18"/>
  <c r="Q2120" i="18"/>
  <c r="P2120" i="18"/>
  <c r="O2120" i="18"/>
  <c r="Q2119" i="18"/>
  <c r="P2119" i="18"/>
  <c r="O2119" i="18"/>
  <c r="Q2118" i="18"/>
  <c r="P2118" i="18"/>
  <c r="O2118" i="18"/>
  <c r="Q2117" i="18"/>
  <c r="P2117" i="18"/>
  <c r="O2117" i="18"/>
  <c r="Q2116" i="18"/>
  <c r="P2116" i="18"/>
  <c r="O2116" i="18"/>
  <c r="Q2115" i="18"/>
  <c r="P2115" i="18"/>
  <c r="O2115" i="18"/>
  <c r="Q2114" i="18"/>
  <c r="P2114" i="18"/>
  <c r="O2114" i="18"/>
  <c r="Q2113" i="18"/>
  <c r="P2113" i="18"/>
  <c r="O2113" i="18"/>
  <c r="Q2112" i="18"/>
  <c r="P2112" i="18"/>
  <c r="O2112" i="18"/>
  <c r="Q2111" i="18"/>
  <c r="P2111" i="18"/>
  <c r="O2111" i="18"/>
  <c r="Q2110" i="18"/>
  <c r="P2110" i="18"/>
  <c r="O2110" i="18"/>
  <c r="Q2109" i="18"/>
  <c r="P2109" i="18"/>
  <c r="O2109" i="18"/>
  <c r="Q2108" i="18"/>
  <c r="P2108" i="18"/>
  <c r="O2108" i="18"/>
  <c r="Q2107" i="18"/>
  <c r="P2107" i="18"/>
  <c r="O2107" i="18"/>
  <c r="Q2106" i="18"/>
  <c r="P2106" i="18"/>
  <c r="O2106" i="18"/>
  <c r="Q2105" i="18"/>
  <c r="P2105" i="18"/>
  <c r="O2105" i="18"/>
  <c r="Q2104" i="18"/>
  <c r="P2104" i="18"/>
  <c r="O2104" i="18"/>
  <c r="Q2103" i="18"/>
  <c r="P2103" i="18"/>
  <c r="O2103" i="18"/>
  <c r="Q2102" i="18"/>
  <c r="P2102" i="18"/>
  <c r="O2102" i="18"/>
  <c r="Q2101" i="18"/>
  <c r="P2101" i="18"/>
  <c r="O2101" i="18"/>
  <c r="Q2100" i="18"/>
  <c r="P2100" i="18"/>
  <c r="O2100" i="18"/>
  <c r="Q2099" i="18"/>
  <c r="P2099" i="18"/>
  <c r="O2099" i="18"/>
  <c r="Q2098" i="18"/>
  <c r="P2098" i="18"/>
  <c r="O2098" i="18"/>
  <c r="Q2097" i="18"/>
  <c r="P2097" i="18"/>
  <c r="O2097" i="18"/>
  <c r="Q2096" i="18"/>
  <c r="P2096" i="18"/>
  <c r="O2096" i="18"/>
  <c r="Q2095" i="18"/>
  <c r="P2095" i="18"/>
  <c r="O2095" i="18"/>
  <c r="Q2094" i="18"/>
  <c r="P2094" i="18"/>
  <c r="O2094" i="18"/>
  <c r="Q2093" i="18"/>
  <c r="P2093" i="18"/>
  <c r="O2093" i="18"/>
  <c r="Q2092" i="18"/>
  <c r="P2092" i="18"/>
  <c r="O2092" i="18"/>
  <c r="Q2091" i="18"/>
  <c r="P2091" i="18"/>
  <c r="O2091" i="18"/>
  <c r="Q2090" i="18"/>
  <c r="P2090" i="18"/>
  <c r="O2090" i="18"/>
  <c r="Q2089" i="18"/>
  <c r="P2089" i="18"/>
  <c r="O2089" i="18"/>
  <c r="Q2088" i="18"/>
  <c r="P2088" i="18"/>
  <c r="O2088" i="18"/>
  <c r="Q2087" i="18"/>
  <c r="P2087" i="18"/>
  <c r="O2087" i="18"/>
  <c r="Q2086" i="18"/>
  <c r="P2086" i="18"/>
  <c r="O2086" i="18"/>
  <c r="Q2085" i="18"/>
  <c r="P2085" i="18"/>
  <c r="O2085" i="18"/>
  <c r="Q2084" i="18"/>
  <c r="P2084" i="18"/>
  <c r="O2084" i="18"/>
  <c r="Q2083" i="18"/>
  <c r="P2083" i="18"/>
  <c r="O2083" i="18"/>
  <c r="Q2082" i="18"/>
  <c r="P2082" i="18"/>
  <c r="O2082" i="18"/>
  <c r="Q2081" i="18"/>
  <c r="P2081" i="18"/>
  <c r="O2081" i="18"/>
  <c r="Q2080" i="18"/>
  <c r="P2080" i="18"/>
  <c r="O2080" i="18"/>
  <c r="Q2079" i="18"/>
  <c r="P2079" i="18"/>
  <c r="O2079" i="18"/>
  <c r="Q2078" i="18"/>
  <c r="P2078" i="18"/>
  <c r="O2078" i="18"/>
  <c r="Q2077" i="18"/>
  <c r="P2077" i="18"/>
  <c r="O2077" i="18"/>
  <c r="Q2076" i="18"/>
  <c r="P2076" i="18"/>
  <c r="O2076" i="18"/>
  <c r="Q2075" i="18"/>
  <c r="P2075" i="18"/>
  <c r="O2075" i="18"/>
  <c r="Q2074" i="18"/>
  <c r="P2074" i="18"/>
  <c r="O2074" i="18"/>
  <c r="Q2073" i="18"/>
  <c r="P2073" i="18"/>
  <c r="O2073" i="18"/>
  <c r="Q2072" i="18"/>
  <c r="P2072" i="18"/>
  <c r="O2072" i="18"/>
  <c r="Q2071" i="18"/>
  <c r="P2071" i="18"/>
  <c r="O2071" i="18"/>
  <c r="Q2070" i="18"/>
  <c r="P2070" i="18"/>
  <c r="O2070" i="18"/>
  <c r="Q2069" i="18"/>
  <c r="P2069" i="18"/>
  <c r="O2069" i="18"/>
  <c r="Q2068" i="18"/>
  <c r="P2068" i="18"/>
  <c r="O2068" i="18"/>
  <c r="Q2067" i="18"/>
  <c r="P2067" i="18"/>
  <c r="O2067" i="18"/>
  <c r="Q2066" i="18"/>
  <c r="P2066" i="18"/>
  <c r="O2066" i="18"/>
  <c r="Q2065" i="18"/>
  <c r="P2065" i="18"/>
  <c r="O2065" i="18"/>
  <c r="Q2064" i="18"/>
  <c r="P2064" i="18"/>
  <c r="O2064" i="18"/>
  <c r="Q2063" i="18"/>
  <c r="P2063" i="18"/>
  <c r="O2063" i="18"/>
  <c r="Q2062" i="18"/>
  <c r="P2062" i="18"/>
  <c r="O2062" i="18"/>
  <c r="Q2061" i="18"/>
  <c r="P2061" i="18"/>
  <c r="O2061" i="18"/>
  <c r="Q2060" i="18"/>
  <c r="P2060" i="18"/>
  <c r="O2060" i="18"/>
  <c r="Q2059" i="18"/>
  <c r="P2059" i="18"/>
  <c r="O2059" i="18"/>
  <c r="Q2058" i="18"/>
  <c r="P2058" i="18"/>
  <c r="O2058" i="18"/>
  <c r="Q2057" i="18"/>
  <c r="P2057" i="18"/>
  <c r="O2057" i="18"/>
  <c r="Q2056" i="18"/>
  <c r="P2056" i="18"/>
  <c r="O2056" i="18"/>
  <c r="Q2055" i="18"/>
  <c r="P2055" i="18"/>
  <c r="O2055" i="18"/>
  <c r="Q2054" i="18"/>
  <c r="P2054" i="18"/>
  <c r="O2054" i="18"/>
  <c r="Q2053" i="18"/>
  <c r="P2053" i="18"/>
  <c r="O2053" i="18"/>
  <c r="Q2052" i="18"/>
  <c r="P2052" i="18"/>
  <c r="O2052" i="18"/>
  <c r="Q2051" i="18"/>
  <c r="P2051" i="18"/>
  <c r="O2051" i="18"/>
  <c r="Q2050" i="18"/>
  <c r="P2050" i="18"/>
  <c r="O2050" i="18"/>
  <c r="Q2049" i="18"/>
  <c r="P2049" i="18"/>
  <c r="O2049" i="18"/>
  <c r="Q2048" i="18"/>
  <c r="P2048" i="18"/>
  <c r="O2048" i="18"/>
  <c r="Q2047" i="18"/>
  <c r="P2047" i="18"/>
  <c r="O2047" i="18"/>
  <c r="Q2046" i="18"/>
  <c r="P2046" i="18"/>
  <c r="O2046" i="18"/>
  <c r="Q2045" i="18"/>
  <c r="P2045" i="18"/>
  <c r="O2045" i="18"/>
  <c r="Q2044" i="18"/>
  <c r="P2044" i="18"/>
  <c r="O2044" i="18"/>
  <c r="Q2043" i="18"/>
  <c r="P2043" i="18"/>
  <c r="O2043" i="18"/>
  <c r="Q2042" i="18"/>
  <c r="P2042" i="18"/>
  <c r="O2042" i="18"/>
  <c r="Q2041" i="18"/>
  <c r="P2041" i="18"/>
  <c r="O2041" i="18"/>
  <c r="Q2040" i="18"/>
  <c r="P2040" i="18"/>
  <c r="O2040" i="18"/>
  <c r="Q2039" i="18"/>
  <c r="P2039" i="18"/>
  <c r="O2039" i="18"/>
  <c r="Q2038" i="18"/>
  <c r="P2038" i="18"/>
  <c r="O2038" i="18"/>
  <c r="Q2037" i="18"/>
  <c r="P2037" i="18"/>
  <c r="O2037" i="18"/>
  <c r="Q2036" i="18"/>
  <c r="P2036" i="18"/>
  <c r="O2036" i="18"/>
  <c r="Q2035" i="18"/>
  <c r="P2035" i="18"/>
  <c r="O2035" i="18"/>
  <c r="Q2034" i="18"/>
  <c r="P2034" i="18"/>
  <c r="O2034" i="18"/>
  <c r="Q2033" i="18"/>
  <c r="P2033" i="18"/>
  <c r="O2033" i="18"/>
  <c r="Q2032" i="18"/>
  <c r="P2032" i="18"/>
  <c r="O2032" i="18"/>
  <c r="Q2031" i="18"/>
  <c r="P2031" i="18"/>
  <c r="O2031" i="18"/>
  <c r="Q2030" i="18"/>
  <c r="P2030" i="18"/>
  <c r="O2030" i="18"/>
  <c r="Q2029" i="18"/>
  <c r="P2029" i="18"/>
  <c r="O2029" i="18"/>
  <c r="Q2028" i="18"/>
  <c r="P2028" i="18"/>
  <c r="O2028" i="18"/>
  <c r="Q2027" i="18"/>
  <c r="P2027" i="18"/>
  <c r="O2027" i="18"/>
  <c r="Q2026" i="18"/>
  <c r="P2026" i="18"/>
  <c r="O2026" i="18"/>
  <c r="Q2025" i="18"/>
  <c r="P2025" i="18"/>
  <c r="O2025" i="18"/>
  <c r="Q2024" i="18"/>
  <c r="P2024" i="18"/>
  <c r="O2024" i="18"/>
  <c r="Q2023" i="18"/>
  <c r="P2023" i="18"/>
  <c r="O2023" i="18"/>
  <c r="Q2022" i="18"/>
  <c r="P2022" i="18"/>
  <c r="O2022" i="18"/>
  <c r="Q2021" i="18"/>
  <c r="P2021" i="18"/>
  <c r="O2021" i="18"/>
  <c r="Q2020" i="18"/>
  <c r="P2020" i="18"/>
  <c r="O2020" i="18"/>
  <c r="Q2019" i="18"/>
  <c r="P2019" i="18"/>
  <c r="O2019" i="18"/>
  <c r="Q2018" i="18"/>
  <c r="P2018" i="18"/>
  <c r="O2018" i="18"/>
  <c r="Q2017" i="18"/>
  <c r="P2017" i="18"/>
  <c r="O2017" i="18"/>
  <c r="Q2016" i="18"/>
  <c r="P2016" i="18"/>
  <c r="O2016" i="18"/>
  <c r="Q2015" i="18"/>
  <c r="P2015" i="18"/>
  <c r="O2015" i="18"/>
  <c r="Q2014" i="18"/>
  <c r="P2014" i="18"/>
  <c r="O2014" i="18"/>
  <c r="Q2013" i="18"/>
  <c r="P2013" i="18"/>
  <c r="O2013" i="18"/>
  <c r="Q2012" i="18"/>
  <c r="P2012" i="18"/>
  <c r="O2012" i="18"/>
  <c r="Q2011" i="18"/>
  <c r="P2011" i="18"/>
  <c r="O2011" i="18"/>
  <c r="Q2010" i="18"/>
  <c r="P2010" i="18"/>
  <c r="O2010" i="18"/>
  <c r="Q2009" i="18"/>
  <c r="P2009" i="18"/>
  <c r="O2009" i="18"/>
  <c r="Q2008" i="18"/>
  <c r="P2008" i="18"/>
  <c r="O2008" i="18"/>
  <c r="Q2007" i="18"/>
  <c r="P2007" i="18"/>
  <c r="O2007" i="18"/>
  <c r="Q2006" i="18"/>
  <c r="P2006" i="18"/>
  <c r="O2006" i="18"/>
  <c r="Q2005" i="18"/>
  <c r="P2005" i="18"/>
  <c r="O2005" i="18"/>
  <c r="Q2004" i="18"/>
  <c r="P2004" i="18"/>
  <c r="O2004" i="18"/>
  <c r="Q2003" i="18"/>
  <c r="P2003" i="18"/>
  <c r="O2003" i="18"/>
  <c r="Q2002" i="18"/>
  <c r="P2002" i="18"/>
  <c r="O2002" i="18"/>
  <c r="Q2001" i="18"/>
  <c r="P2001" i="18"/>
  <c r="O2001" i="18"/>
  <c r="Q2000" i="18"/>
  <c r="P2000" i="18"/>
  <c r="O2000" i="18"/>
  <c r="Q1999" i="18"/>
  <c r="P1999" i="18"/>
  <c r="O1999" i="18"/>
  <c r="Q1998" i="18"/>
  <c r="P1998" i="18"/>
  <c r="O1998" i="18"/>
  <c r="Q1997" i="18"/>
  <c r="P1997" i="18"/>
  <c r="O1997" i="18"/>
  <c r="Q1996" i="18"/>
  <c r="P1996" i="18"/>
  <c r="O1996" i="18"/>
  <c r="Q1995" i="18"/>
  <c r="P1995" i="18"/>
  <c r="O1995" i="18"/>
  <c r="Q1994" i="18"/>
  <c r="P1994" i="18"/>
  <c r="O1994" i="18"/>
  <c r="Q1993" i="18"/>
  <c r="P1993" i="18"/>
  <c r="O1993" i="18"/>
  <c r="Q1992" i="18"/>
  <c r="P1992" i="18"/>
  <c r="O1992" i="18"/>
  <c r="Q1991" i="18"/>
  <c r="P1991" i="18"/>
  <c r="O1991" i="18"/>
  <c r="Q1990" i="18"/>
  <c r="P1990" i="18"/>
  <c r="O1990" i="18"/>
  <c r="Q1989" i="18"/>
  <c r="P1989" i="18"/>
  <c r="O1989" i="18"/>
  <c r="Q1988" i="18"/>
  <c r="P1988" i="18"/>
  <c r="O1988" i="18"/>
  <c r="Q1987" i="18"/>
  <c r="P1987" i="18"/>
  <c r="O1987" i="18"/>
  <c r="Q1986" i="18"/>
  <c r="P1986" i="18"/>
  <c r="O1986" i="18"/>
  <c r="Q1985" i="18"/>
  <c r="P1985" i="18"/>
  <c r="O1985" i="18"/>
  <c r="Q1984" i="18"/>
  <c r="P1984" i="18"/>
  <c r="O1984" i="18"/>
  <c r="Q1983" i="18"/>
  <c r="P1983" i="18"/>
  <c r="O1983" i="18"/>
  <c r="Q1982" i="18"/>
  <c r="P1982" i="18"/>
  <c r="O1982" i="18"/>
  <c r="Q1981" i="18"/>
  <c r="P1981" i="18"/>
  <c r="O1981" i="18"/>
  <c r="Q1980" i="18"/>
  <c r="P1980" i="18"/>
  <c r="O1980" i="18"/>
  <c r="Q1979" i="18"/>
  <c r="P1979" i="18"/>
  <c r="O1979" i="18"/>
  <c r="Q1978" i="18"/>
  <c r="P1978" i="18"/>
  <c r="O1978" i="18"/>
  <c r="Q1977" i="18"/>
  <c r="P1977" i="18"/>
  <c r="O1977" i="18"/>
  <c r="Q1976" i="18"/>
  <c r="P1976" i="18"/>
  <c r="O1976" i="18"/>
  <c r="Q1975" i="18"/>
  <c r="P1975" i="18"/>
  <c r="O1975" i="18"/>
  <c r="Q1974" i="18"/>
  <c r="P1974" i="18"/>
  <c r="O1974" i="18"/>
  <c r="Q1973" i="18"/>
  <c r="P1973" i="18"/>
  <c r="O1973" i="18"/>
  <c r="Q1972" i="18"/>
  <c r="P1972" i="18"/>
  <c r="O1972" i="18"/>
  <c r="Q1971" i="18"/>
  <c r="P1971" i="18"/>
  <c r="O1971" i="18"/>
  <c r="Q1970" i="18"/>
  <c r="P1970" i="18"/>
  <c r="O1970" i="18"/>
  <c r="Q1969" i="18"/>
  <c r="P1969" i="18"/>
  <c r="O1969" i="18"/>
  <c r="Q1968" i="18"/>
  <c r="P1968" i="18"/>
  <c r="O1968" i="18"/>
  <c r="Q1967" i="18"/>
  <c r="P1967" i="18"/>
  <c r="O1967" i="18"/>
  <c r="Q1966" i="18"/>
  <c r="P1966" i="18"/>
  <c r="O1966" i="18"/>
  <c r="Q1965" i="18"/>
  <c r="P1965" i="18"/>
  <c r="O1965" i="18"/>
  <c r="Q1964" i="18"/>
  <c r="P1964" i="18"/>
  <c r="O1964" i="18"/>
  <c r="Q1963" i="18"/>
  <c r="P1963" i="18"/>
  <c r="O1963" i="18"/>
  <c r="Q1962" i="18"/>
  <c r="P1962" i="18"/>
  <c r="O1962" i="18"/>
  <c r="Q1961" i="18"/>
  <c r="P1961" i="18"/>
  <c r="O1961" i="18"/>
  <c r="Q1960" i="18"/>
  <c r="P1960" i="18"/>
  <c r="O1960" i="18"/>
  <c r="Q1959" i="18"/>
  <c r="P1959" i="18"/>
  <c r="O1959" i="18"/>
  <c r="Q1958" i="18"/>
  <c r="P1958" i="18"/>
  <c r="O1958" i="18"/>
  <c r="Q1957" i="18"/>
  <c r="P1957" i="18"/>
  <c r="O1957" i="18"/>
  <c r="Q1956" i="18"/>
  <c r="P1956" i="18"/>
  <c r="O1956" i="18"/>
  <c r="Q1955" i="18"/>
  <c r="P1955" i="18"/>
  <c r="O1955" i="18"/>
  <c r="Q1954" i="18"/>
  <c r="P1954" i="18"/>
  <c r="O1954" i="18"/>
  <c r="Q1953" i="18"/>
  <c r="P1953" i="18"/>
  <c r="O1953" i="18"/>
  <c r="Q1952" i="18"/>
  <c r="P1952" i="18"/>
  <c r="O1952" i="18"/>
  <c r="Q1951" i="18"/>
  <c r="P1951" i="18"/>
  <c r="O1951" i="18"/>
  <c r="Q1950" i="18"/>
  <c r="P1950" i="18"/>
  <c r="O1950" i="18"/>
  <c r="Q1949" i="18"/>
  <c r="P1949" i="18"/>
  <c r="O1949" i="18"/>
  <c r="Q1948" i="18"/>
  <c r="P1948" i="18"/>
  <c r="O1948" i="18"/>
  <c r="Q1947" i="18"/>
  <c r="P1947" i="18"/>
  <c r="O1947" i="18"/>
  <c r="Q1946" i="18"/>
  <c r="P1946" i="18"/>
  <c r="O1946" i="18"/>
  <c r="Q1945" i="18"/>
  <c r="P1945" i="18"/>
  <c r="O1945" i="18"/>
  <c r="Q1944" i="18"/>
  <c r="P1944" i="18"/>
  <c r="O1944" i="18"/>
  <c r="Q1943" i="18"/>
  <c r="P1943" i="18"/>
  <c r="O1943" i="18"/>
  <c r="Q1942" i="18"/>
  <c r="P1942" i="18"/>
  <c r="O1942" i="18"/>
  <c r="Q1941" i="18"/>
  <c r="P1941" i="18"/>
  <c r="O1941" i="18"/>
  <c r="Q1940" i="18"/>
  <c r="P1940" i="18"/>
  <c r="O1940" i="18"/>
  <c r="Q1939" i="18"/>
  <c r="P1939" i="18"/>
  <c r="O1939" i="18"/>
  <c r="Q1938" i="18"/>
  <c r="P1938" i="18"/>
  <c r="O1938" i="18"/>
  <c r="Q1937" i="18"/>
  <c r="P1937" i="18"/>
  <c r="O1937" i="18"/>
  <c r="Q1936" i="18"/>
  <c r="P1936" i="18"/>
  <c r="O1936" i="18"/>
  <c r="Q1935" i="18"/>
  <c r="P1935" i="18"/>
  <c r="O1935" i="18"/>
  <c r="Q1934" i="18"/>
  <c r="P1934" i="18"/>
  <c r="O1934" i="18"/>
  <c r="Q1933" i="18"/>
  <c r="P1933" i="18"/>
  <c r="O1933" i="18"/>
  <c r="Q1932" i="18"/>
  <c r="P1932" i="18"/>
  <c r="O1932" i="18"/>
  <c r="Q1931" i="18"/>
  <c r="P1931" i="18"/>
  <c r="O1931" i="18"/>
  <c r="Q1930" i="18"/>
  <c r="P1930" i="18"/>
  <c r="O1930" i="18"/>
  <c r="Q1929" i="18"/>
  <c r="P1929" i="18"/>
  <c r="O1929" i="18"/>
  <c r="Q1928" i="18"/>
  <c r="P1928" i="18"/>
  <c r="O1928" i="18"/>
  <c r="Q1927" i="18"/>
  <c r="P1927" i="18"/>
  <c r="O1927" i="18"/>
  <c r="Q1926" i="18"/>
  <c r="P1926" i="18"/>
  <c r="O1926" i="18"/>
  <c r="Q1925" i="18"/>
  <c r="P1925" i="18"/>
  <c r="O1925" i="18"/>
  <c r="Q1924" i="18"/>
  <c r="P1924" i="18"/>
  <c r="O1924" i="18"/>
  <c r="Q1923" i="18"/>
  <c r="P1923" i="18"/>
  <c r="O1923" i="18"/>
  <c r="Q1922" i="18"/>
  <c r="P1922" i="18"/>
  <c r="O1922" i="18"/>
  <c r="Q1921" i="18"/>
  <c r="P1921" i="18"/>
  <c r="O1921" i="18"/>
  <c r="Q1920" i="18"/>
  <c r="P1920" i="18"/>
  <c r="O1920" i="18"/>
  <c r="Q1919" i="18"/>
  <c r="P1919" i="18"/>
  <c r="O1919" i="18"/>
  <c r="Q1918" i="18"/>
  <c r="P1918" i="18"/>
  <c r="O1918" i="18"/>
  <c r="Q1917" i="18"/>
  <c r="P1917" i="18"/>
  <c r="O1917" i="18"/>
  <c r="Q1916" i="18"/>
  <c r="P1916" i="18"/>
  <c r="O1916" i="18"/>
  <c r="Q1915" i="18"/>
  <c r="P1915" i="18"/>
  <c r="O1915" i="18"/>
  <c r="Q1914" i="18"/>
  <c r="P1914" i="18"/>
  <c r="O1914" i="18"/>
  <c r="Q1913" i="18"/>
  <c r="P1913" i="18"/>
  <c r="O1913" i="18"/>
  <c r="Q1912" i="18"/>
  <c r="P1912" i="18"/>
  <c r="O1912" i="18"/>
  <c r="Q1911" i="18"/>
  <c r="P1911" i="18"/>
  <c r="O1911" i="18"/>
  <c r="Q1910" i="18"/>
  <c r="P1910" i="18"/>
  <c r="O1910" i="18"/>
  <c r="Q1909" i="18"/>
  <c r="P1909" i="18"/>
  <c r="O1909" i="18"/>
  <c r="Q1908" i="18"/>
  <c r="P1908" i="18"/>
  <c r="O1908" i="18"/>
  <c r="Q1907" i="18"/>
  <c r="P1907" i="18"/>
  <c r="O1907" i="18"/>
  <c r="Q1906" i="18"/>
  <c r="P1906" i="18"/>
  <c r="O1906" i="18"/>
  <c r="Q1905" i="18"/>
  <c r="P1905" i="18"/>
  <c r="O1905" i="18"/>
  <c r="Q1904" i="18"/>
  <c r="P1904" i="18"/>
  <c r="O1904" i="18"/>
  <c r="Q1903" i="18"/>
  <c r="P1903" i="18"/>
  <c r="O1903" i="18"/>
  <c r="Q1902" i="18"/>
  <c r="P1902" i="18"/>
  <c r="O1902" i="18"/>
  <c r="Q1901" i="18"/>
  <c r="P1901" i="18"/>
  <c r="O1901" i="18"/>
  <c r="Q1900" i="18"/>
  <c r="P1900" i="18"/>
  <c r="O1900" i="18"/>
  <c r="Q1899" i="18"/>
  <c r="P1899" i="18"/>
  <c r="O1899" i="18"/>
  <c r="Q1898" i="18"/>
  <c r="P1898" i="18"/>
  <c r="O1898" i="18"/>
  <c r="Q1897" i="18"/>
  <c r="P1897" i="18"/>
  <c r="O1897" i="18"/>
  <c r="Q1896" i="18"/>
  <c r="P1896" i="18"/>
  <c r="O1896" i="18"/>
  <c r="Q1895" i="18"/>
  <c r="P1895" i="18"/>
  <c r="O1895" i="18"/>
  <c r="Q1894" i="18"/>
  <c r="P1894" i="18"/>
  <c r="O1894" i="18"/>
  <c r="Q1893" i="18"/>
  <c r="P1893" i="18"/>
  <c r="O1893" i="18"/>
  <c r="Q1892" i="18"/>
  <c r="P1892" i="18"/>
  <c r="O1892" i="18"/>
  <c r="Q1891" i="18"/>
  <c r="P1891" i="18"/>
  <c r="O1891" i="18"/>
  <c r="Q1890" i="18"/>
  <c r="P1890" i="18"/>
  <c r="O1890" i="18"/>
  <c r="Q1889" i="18"/>
  <c r="P1889" i="18"/>
  <c r="O1889" i="18"/>
  <c r="Q1888" i="18"/>
  <c r="P1888" i="18"/>
  <c r="O1888" i="18"/>
  <c r="Q1887" i="18"/>
  <c r="P1887" i="18"/>
  <c r="O1887" i="18"/>
  <c r="Q1886" i="18"/>
  <c r="P1886" i="18"/>
  <c r="O1886" i="18"/>
  <c r="Q1885" i="18"/>
  <c r="P1885" i="18"/>
  <c r="O1885" i="18"/>
  <c r="Q1884" i="18"/>
  <c r="P1884" i="18"/>
  <c r="O1884" i="18"/>
  <c r="Q1883" i="18"/>
  <c r="P1883" i="18"/>
  <c r="O1883" i="18"/>
  <c r="Q1882" i="18"/>
  <c r="P1882" i="18"/>
  <c r="O1882" i="18"/>
  <c r="Q1881" i="18"/>
  <c r="P1881" i="18"/>
  <c r="O1881" i="18"/>
  <c r="Q1880" i="18"/>
  <c r="P1880" i="18"/>
  <c r="O1880" i="18"/>
  <c r="Q1879" i="18"/>
  <c r="P1879" i="18"/>
  <c r="O1879" i="18"/>
  <c r="Q1878" i="18"/>
  <c r="P1878" i="18"/>
  <c r="O1878" i="18"/>
  <c r="Q1877" i="18"/>
  <c r="P1877" i="18"/>
  <c r="O1877" i="18"/>
  <c r="Q1876" i="18"/>
  <c r="P1876" i="18"/>
  <c r="O1876" i="18"/>
  <c r="Q1875" i="18"/>
  <c r="P1875" i="18"/>
  <c r="O1875" i="18"/>
  <c r="Q1874" i="18"/>
  <c r="P1874" i="18"/>
  <c r="O1874" i="18"/>
  <c r="Q1873" i="18"/>
  <c r="P1873" i="18"/>
  <c r="O1873" i="18"/>
  <c r="Q1872" i="18"/>
  <c r="P1872" i="18"/>
  <c r="O1872" i="18"/>
  <c r="Q1871" i="18"/>
  <c r="P1871" i="18"/>
  <c r="O1871" i="18"/>
  <c r="Q1870" i="18"/>
  <c r="P1870" i="18"/>
  <c r="O1870" i="18"/>
  <c r="Q1869" i="18"/>
  <c r="P1869" i="18"/>
  <c r="O1869" i="18"/>
  <c r="Q1868" i="18"/>
  <c r="P1868" i="18"/>
  <c r="O1868" i="18"/>
  <c r="Q1867" i="18"/>
  <c r="P1867" i="18"/>
  <c r="O1867" i="18"/>
  <c r="Q1866" i="18"/>
  <c r="P1866" i="18"/>
  <c r="O1866" i="18"/>
  <c r="Q1865" i="18"/>
  <c r="P1865" i="18"/>
  <c r="O1865" i="18"/>
  <c r="Q1864" i="18"/>
  <c r="P1864" i="18"/>
  <c r="O1864" i="18"/>
  <c r="Q1863" i="18"/>
  <c r="P1863" i="18"/>
  <c r="O1863" i="18"/>
  <c r="Q1862" i="18"/>
  <c r="P1862" i="18"/>
  <c r="O1862" i="18"/>
  <c r="Q1861" i="18"/>
  <c r="P1861" i="18"/>
  <c r="O1861" i="18"/>
  <c r="Q1860" i="18"/>
  <c r="P1860" i="18"/>
  <c r="O1860" i="18"/>
  <c r="Q1859" i="18"/>
  <c r="P1859" i="18"/>
  <c r="O1859" i="18"/>
  <c r="Q1858" i="18"/>
  <c r="P1858" i="18"/>
  <c r="O1858" i="18"/>
  <c r="Q1857" i="18"/>
  <c r="P1857" i="18"/>
  <c r="O1857" i="18"/>
  <c r="Q1856" i="18"/>
  <c r="P1856" i="18"/>
  <c r="O1856" i="18"/>
  <c r="Q1855" i="18"/>
  <c r="P1855" i="18"/>
  <c r="O1855" i="18"/>
  <c r="Q1854" i="18"/>
  <c r="P1854" i="18"/>
  <c r="O1854" i="18"/>
  <c r="Q1853" i="18"/>
  <c r="P1853" i="18"/>
  <c r="O1853" i="18"/>
  <c r="Q1852" i="18"/>
  <c r="P1852" i="18"/>
  <c r="O1852" i="18"/>
  <c r="Q1851" i="18"/>
  <c r="P1851" i="18"/>
  <c r="O1851" i="18"/>
  <c r="Q1850" i="18"/>
  <c r="P1850" i="18"/>
  <c r="O1850" i="18"/>
  <c r="Q1849" i="18"/>
  <c r="P1849" i="18"/>
  <c r="O1849" i="18"/>
  <c r="Q1848" i="18"/>
  <c r="P1848" i="18"/>
  <c r="O1848" i="18"/>
  <c r="Q1847" i="18"/>
  <c r="P1847" i="18"/>
  <c r="O1847" i="18"/>
  <c r="Q1846" i="18"/>
  <c r="P1846" i="18"/>
  <c r="O1846" i="18"/>
  <c r="Q1845" i="18"/>
  <c r="P1845" i="18"/>
  <c r="O1845" i="18"/>
  <c r="Q1844" i="18"/>
  <c r="P1844" i="18"/>
  <c r="O1844" i="18"/>
  <c r="Q1843" i="18"/>
  <c r="P1843" i="18"/>
  <c r="O1843" i="18"/>
  <c r="Q1842" i="18"/>
  <c r="P1842" i="18"/>
  <c r="O1842" i="18"/>
  <c r="Q1841" i="18"/>
  <c r="P1841" i="18"/>
  <c r="O1841" i="18"/>
  <c r="Q1840" i="18"/>
  <c r="P1840" i="18"/>
  <c r="O1840" i="18"/>
  <c r="Q1839" i="18"/>
  <c r="P1839" i="18"/>
  <c r="O1839" i="18"/>
  <c r="Q1838" i="18"/>
  <c r="P1838" i="18"/>
  <c r="O1838" i="18"/>
  <c r="Q1837" i="18"/>
  <c r="P1837" i="18"/>
  <c r="O1837" i="18"/>
  <c r="Q1836" i="18"/>
  <c r="P1836" i="18"/>
  <c r="O1836" i="18"/>
  <c r="Q1835" i="18"/>
  <c r="P1835" i="18"/>
  <c r="O1835" i="18"/>
  <c r="Q1834" i="18"/>
  <c r="P1834" i="18"/>
  <c r="O1834" i="18"/>
  <c r="Q1833" i="18"/>
  <c r="P1833" i="18"/>
  <c r="O1833" i="18"/>
  <c r="Q1832" i="18"/>
  <c r="P1832" i="18"/>
  <c r="O1832" i="18"/>
  <c r="Q1831" i="18"/>
  <c r="P1831" i="18"/>
  <c r="O1831" i="18"/>
  <c r="Q1830" i="18"/>
  <c r="P1830" i="18"/>
  <c r="O1830" i="18"/>
  <c r="Q1829" i="18"/>
  <c r="P1829" i="18"/>
  <c r="O1829" i="18"/>
  <c r="Q1828" i="18"/>
  <c r="P1828" i="18"/>
  <c r="O1828" i="18"/>
  <c r="Q1827" i="18"/>
  <c r="P1827" i="18"/>
  <c r="O1827" i="18"/>
  <c r="Q1826" i="18"/>
  <c r="P1826" i="18"/>
  <c r="O1826" i="18"/>
  <c r="Q1825" i="18"/>
  <c r="P1825" i="18"/>
  <c r="O1825" i="18"/>
  <c r="Q1824" i="18"/>
  <c r="P1824" i="18"/>
  <c r="O1824" i="18"/>
  <c r="Q1823" i="18"/>
  <c r="P1823" i="18"/>
  <c r="O1823" i="18"/>
  <c r="Q1822" i="18"/>
  <c r="P1822" i="18"/>
  <c r="O1822" i="18"/>
  <c r="Q1821" i="18"/>
  <c r="P1821" i="18"/>
  <c r="O1821" i="18"/>
  <c r="Q1820" i="18"/>
  <c r="P1820" i="18"/>
  <c r="O1820" i="18"/>
  <c r="Q1819" i="18"/>
  <c r="P1819" i="18"/>
  <c r="O1819" i="18"/>
  <c r="Q1818" i="18"/>
  <c r="P1818" i="18"/>
  <c r="O1818" i="18"/>
  <c r="Q1817" i="18"/>
  <c r="P1817" i="18"/>
  <c r="O1817" i="18"/>
  <c r="Q1816" i="18"/>
  <c r="P1816" i="18"/>
  <c r="O1816" i="18"/>
  <c r="Q1815" i="18"/>
  <c r="P1815" i="18"/>
  <c r="O1815" i="18"/>
  <c r="Q1814" i="18"/>
  <c r="P1814" i="18"/>
  <c r="O1814" i="18"/>
  <c r="Q1813" i="18"/>
  <c r="P1813" i="18"/>
  <c r="O1813" i="18"/>
  <c r="Q1812" i="18"/>
  <c r="P1812" i="18"/>
  <c r="O1812" i="18"/>
  <c r="Q1811" i="18"/>
  <c r="P1811" i="18"/>
  <c r="O1811" i="18"/>
  <c r="Q1810" i="18"/>
  <c r="P1810" i="18"/>
  <c r="O1810" i="18"/>
  <c r="Q1809" i="18"/>
  <c r="P1809" i="18"/>
  <c r="O1809" i="18"/>
  <c r="Q1808" i="18"/>
  <c r="P1808" i="18"/>
  <c r="O1808" i="18"/>
  <c r="Q1807" i="18"/>
  <c r="P1807" i="18"/>
  <c r="O1807" i="18"/>
  <c r="Q1806" i="18"/>
  <c r="P1806" i="18"/>
  <c r="O1806" i="18"/>
  <c r="Q1805" i="18"/>
  <c r="P1805" i="18"/>
  <c r="O1805" i="18"/>
  <c r="Q1804" i="18"/>
  <c r="P1804" i="18"/>
  <c r="O1804" i="18"/>
  <c r="Q1803" i="18"/>
  <c r="P1803" i="18"/>
  <c r="O1803" i="18"/>
  <c r="Q1802" i="18"/>
  <c r="P1802" i="18"/>
  <c r="O1802" i="18"/>
  <c r="Q1801" i="18"/>
  <c r="P1801" i="18"/>
  <c r="O1801" i="18"/>
  <c r="Q1800" i="18"/>
  <c r="P1800" i="18"/>
  <c r="O1800" i="18"/>
  <c r="Q1799" i="18"/>
  <c r="P1799" i="18"/>
  <c r="O1799" i="18"/>
  <c r="Q1798" i="18"/>
  <c r="P1798" i="18"/>
  <c r="O1798" i="18"/>
  <c r="Q1797" i="18"/>
  <c r="P1797" i="18"/>
  <c r="O1797" i="18"/>
  <c r="Q1796" i="18"/>
  <c r="P1796" i="18"/>
  <c r="O1796" i="18"/>
  <c r="Q1795" i="18"/>
  <c r="P1795" i="18"/>
  <c r="O1795" i="18"/>
  <c r="Q1794" i="18"/>
  <c r="P1794" i="18"/>
  <c r="O1794" i="18"/>
  <c r="Q1793" i="18"/>
  <c r="P1793" i="18"/>
  <c r="O1793" i="18"/>
  <c r="Q1792" i="18"/>
  <c r="P1792" i="18"/>
  <c r="O1792" i="18"/>
  <c r="Q1791" i="18"/>
  <c r="P1791" i="18"/>
  <c r="O1791" i="18"/>
  <c r="Q1790" i="18"/>
  <c r="P1790" i="18"/>
  <c r="O1790" i="18"/>
  <c r="Q1789" i="18"/>
  <c r="P1789" i="18"/>
  <c r="O1789" i="18"/>
  <c r="Q1788" i="18"/>
  <c r="P1788" i="18"/>
  <c r="O1788" i="18"/>
  <c r="Q1787" i="18"/>
  <c r="P1787" i="18"/>
  <c r="O1787" i="18"/>
  <c r="Q1786" i="18"/>
  <c r="P1786" i="18"/>
  <c r="O1786" i="18"/>
  <c r="Q1785" i="18"/>
  <c r="P1785" i="18"/>
  <c r="O1785" i="18"/>
  <c r="Q1784" i="18"/>
  <c r="P1784" i="18"/>
  <c r="O1784" i="18"/>
  <c r="Q1783" i="18"/>
  <c r="P1783" i="18"/>
  <c r="O1783" i="18"/>
  <c r="Q1782" i="18"/>
  <c r="P1782" i="18"/>
  <c r="O1782" i="18"/>
  <c r="Q1781" i="18"/>
  <c r="P1781" i="18"/>
  <c r="O1781" i="18"/>
  <c r="Q1780" i="18"/>
  <c r="P1780" i="18"/>
  <c r="O1780" i="18"/>
  <c r="Q1779" i="18"/>
  <c r="P1779" i="18"/>
  <c r="O1779" i="18"/>
  <c r="Q1778" i="18"/>
  <c r="P1778" i="18"/>
  <c r="O1778" i="18"/>
  <c r="Q1777" i="18"/>
  <c r="P1777" i="18"/>
  <c r="O1777" i="18"/>
  <c r="Q1776" i="18"/>
  <c r="P1776" i="18"/>
  <c r="O1776" i="18"/>
  <c r="Q1775" i="18"/>
  <c r="P1775" i="18"/>
  <c r="O1775" i="18"/>
  <c r="Q1774" i="18"/>
  <c r="P1774" i="18"/>
  <c r="O1774" i="18"/>
  <c r="Q1773" i="18"/>
  <c r="P1773" i="18"/>
  <c r="O1773" i="18"/>
  <c r="Q1772" i="18"/>
  <c r="P1772" i="18"/>
  <c r="O1772" i="18"/>
  <c r="Q1771" i="18"/>
  <c r="P1771" i="18"/>
  <c r="O1771" i="18"/>
  <c r="Q1770" i="18"/>
  <c r="P1770" i="18"/>
  <c r="O1770" i="18"/>
  <c r="Q1769" i="18"/>
  <c r="P1769" i="18"/>
  <c r="O1769" i="18"/>
  <c r="Q1768" i="18"/>
  <c r="P1768" i="18"/>
  <c r="O1768" i="18"/>
  <c r="Q1767" i="18"/>
  <c r="P1767" i="18"/>
  <c r="O1767" i="18"/>
  <c r="Q1766" i="18"/>
  <c r="P1766" i="18"/>
  <c r="O1766" i="18"/>
  <c r="Q1765" i="18"/>
  <c r="P1765" i="18"/>
  <c r="O1765" i="18"/>
  <c r="Q1763" i="18"/>
  <c r="P1763" i="18"/>
  <c r="O1763" i="18"/>
  <c r="Q1762" i="18"/>
  <c r="P1762" i="18"/>
  <c r="O1762" i="18"/>
  <c r="Q1761" i="18"/>
  <c r="P1761" i="18"/>
  <c r="O1761" i="18"/>
  <c r="Q1760" i="18"/>
  <c r="P1760" i="18"/>
  <c r="O1760" i="18"/>
  <c r="Q1759" i="18"/>
  <c r="P1759" i="18"/>
  <c r="O1759" i="18"/>
  <c r="Q1758" i="18"/>
  <c r="P1758" i="18"/>
  <c r="O1758" i="18"/>
  <c r="Q1757" i="18"/>
  <c r="P1757" i="18"/>
  <c r="O1757" i="18"/>
  <c r="Q1755" i="18"/>
  <c r="P1755" i="18"/>
  <c r="O1755" i="18"/>
  <c r="Q1754" i="18"/>
  <c r="P1754" i="18"/>
  <c r="O1754" i="18"/>
  <c r="Q1753" i="18"/>
  <c r="P1753" i="18"/>
  <c r="O1753" i="18"/>
  <c r="Q1752" i="18"/>
  <c r="P1752" i="18"/>
  <c r="O1752" i="18"/>
  <c r="Q1751" i="18"/>
  <c r="P1751" i="18"/>
  <c r="O1751" i="18"/>
  <c r="Q1750" i="18"/>
  <c r="P1750" i="18"/>
  <c r="O1750" i="18"/>
  <c r="Q1749" i="18"/>
  <c r="P1749" i="18"/>
  <c r="O1749" i="18"/>
  <c r="Q1748" i="18"/>
  <c r="P1748" i="18"/>
  <c r="O1748" i="18"/>
  <c r="Q1747" i="18"/>
  <c r="P1747" i="18"/>
  <c r="O1747" i="18"/>
  <c r="Q1746" i="18"/>
  <c r="P1746" i="18"/>
  <c r="O1746" i="18"/>
  <c r="Q1745" i="18"/>
  <c r="P1745" i="18"/>
  <c r="O1745" i="18"/>
  <c r="Q1744" i="18"/>
  <c r="P1744" i="18"/>
  <c r="O1744" i="18"/>
  <c r="Q1743" i="18"/>
  <c r="P1743" i="18"/>
  <c r="O1743" i="18"/>
  <c r="Q1742" i="18"/>
  <c r="P1742" i="18"/>
  <c r="O1742" i="18"/>
  <c r="Q1741" i="18"/>
  <c r="P1741" i="18"/>
  <c r="O1741" i="18"/>
  <c r="Q1740" i="18"/>
  <c r="P1740" i="18"/>
  <c r="O1740" i="18"/>
  <c r="Q1739" i="18"/>
  <c r="P1739" i="18"/>
  <c r="O1739" i="18"/>
  <c r="Q1738" i="18"/>
  <c r="P1738" i="18"/>
  <c r="O1738" i="18"/>
  <c r="Q1737" i="18"/>
  <c r="P1737" i="18"/>
  <c r="O1737" i="18"/>
  <c r="Q1736" i="18"/>
  <c r="P1736" i="18"/>
  <c r="O1736" i="18"/>
  <c r="Q1735" i="18"/>
  <c r="P1735" i="18"/>
  <c r="O1735" i="18"/>
  <c r="Q1734" i="18"/>
  <c r="P1734" i="18"/>
  <c r="O1734" i="18"/>
  <c r="Q1733" i="18"/>
  <c r="P1733" i="18"/>
  <c r="O1733" i="18"/>
  <c r="Q1732" i="18"/>
  <c r="P1732" i="18"/>
  <c r="O1732" i="18"/>
  <c r="Q1731" i="18"/>
  <c r="P1731" i="18"/>
  <c r="O1731" i="18"/>
  <c r="Q1730" i="18"/>
  <c r="P1730" i="18"/>
  <c r="O1730" i="18"/>
  <c r="Q1729" i="18"/>
  <c r="P1729" i="18"/>
  <c r="O1729" i="18"/>
  <c r="Q1728" i="18"/>
  <c r="P1728" i="18"/>
  <c r="O1728" i="18"/>
  <c r="Q1727" i="18"/>
  <c r="P1727" i="18"/>
  <c r="O1727" i="18"/>
  <c r="Q1726" i="18"/>
  <c r="P1726" i="18"/>
  <c r="O1726" i="18"/>
  <c r="Q1725" i="18"/>
  <c r="P1725" i="18"/>
  <c r="O1725" i="18"/>
  <c r="Q1724" i="18"/>
  <c r="P1724" i="18"/>
  <c r="O1724" i="18"/>
  <c r="Q1723" i="18"/>
  <c r="P1723" i="18"/>
  <c r="O1723" i="18"/>
  <c r="Q1722" i="18"/>
  <c r="P1722" i="18"/>
  <c r="O1722" i="18"/>
  <c r="Q1721" i="18"/>
  <c r="P1721" i="18"/>
  <c r="O1721" i="18"/>
  <c r="Q1720" i="18"/>
  <c r="P1720" i="18"/>
  <c r="O1720" i="18"/>
  <c r="Q1719" i="18"/>
  <c r="P1719" i="18"/>
  <c r="O1719" i="18"/>
  <c r="Q1718" i="18"/>
  <c r="P1718" i="18"/>
  <c r="O1718" i="18"/>
  <c r="Q1717" i="18"/>
  <c r="P1717" i="18"/>
  <c r="O1717" i="18"/>
  <c r="Q1716" i="18"/>
  <c r="P1716" i="18"/>
  <c r="O1716" i="18"/>
  <c r="Q1715" i="18"/>
  <c r="P1715" i="18"/>
  <c r="O1715" i="18"/>
  <c r="Q1714" i="18"/>
  <c r="P1714" i="18"/>
  <c r="O1714" i="18"/>
  <c r="Q1713" i="18"/>
  <c r="P1713" i="18"/>
  <c r="O1713" i="18"/>
  <c r="Q1712" i="18"/>
  <c r="P1712" i="18"/>
  <c r="O1712" i="18"/>
  <c r="Q1711" i="18"/>
  <c r="P1711" i="18"/>
  <c r="O1711" i="18"/>
  <c r="Q1710" i="18"/>
  <c r="P1710" i="18"/>
  <c r="O1710" i="18"/>
  <c r="Q1709" i="18"/>
  <c r="P1709" i="18"/>
  <c r="O1709" i="18"/>
  <c r="Q1708" i="18"/>
  <c r="P1708" i="18"/>
  <c r="O1708" i="18"/>
  <c r="Q1707" i="18"/>
  <c r="P1707" i="18"/>
  <c r="O1707" i="18"/>
  <c r="Q1706" i="18"/>
  <c r="P1706" i="18"/>
  <c r="O1706" i="18"/>
  <c r="Q1705" i="18"/>
  <c r="P1705" i="18"/>
  <c r="O1705" i="18"/>
  <c r="Q1704" i="18"/>
  <c r="P1704" i="18"/>
  <c r="O1704" i="18"/>
  <c r="Q1703" i="18"/>
  <c r="P1703" i="18"/>
  <c r="O1703" i="18"/>
  <c r="Q1702" i="18"/>
  <c r="P1702" i="18"/>
  <c r="O1702" i="18"/>
  <c r="Q1701" i="18"/>
  <c r="P1701" i="18"/>
  <c r="O1701" i="18"/>
  <c r="Q1700" i="18"/>
  <c r="P1700" i="18"/>
  <c r="O1700" i="18"/>
  <c r="Q1699" i="18"/>
  <c r="P1699" i="18"/>
  <c r="O1699" i="18"/>
  <c r="Q1698" i="18"/>
  <c r="P1698" i="18"/>
  <c r="O1698" i="18"/>
  <c r="Q1697" i="18"/>
  <c r="P1697" i="18"/>
  <c r="O1697" i="18"/>
  <c r="Q1696" i="18"/>
  <c r="P1696" i="18"/>
  <c r="O1696" i="18"/>
  <c r="Q1695" i="18"/>
  <c r="P1695" i="18"/>
  <c r="O1695" i="18"/>
  <c r="Q1694" i="18"/>
  <c r="P1694" i="18"/>
  <c r="O1694" i="18"/>
  <c r="Q1693" i="18"/>
  <c r="P1693" i="18"/>
  <c r="O1693" i="18"/>
  <c r="Q1692" i="18"/>
  <c r="P1692" i="18"/>
  <c r="O1692" i="18"/>
  <c r="Q1691" i="18"/>
  <c r="P1691" i="18"/>
  <c r="O1691" i="18"/>
  <c r="Q1690" i="18"/>
  <c r="P1690" i="18"/>
  <c r="O1690" i="18"/>
  <c r="Q1689" i="18"/>
  <c r="P1689" i="18"/>
  <c r="O1689" i="18"/>
  <c r="Q1688" i="18"/>
  <c r="P1688" i="18"/>
  <c r="O1688" i="18"/>
  <c r="Q1687" i="18"/>
  <c r="P1687" i="18"/>
  <c r="O1687" i="18"/>
  <c r="Q1686" i="18"/>
  <c r="P1686" i="18"/>
  <c r="O1686" i="18"/>
  <c r="Q1685" i="18"/>
  <c r="P1685" i="18"/>
  <c r="O1685" i="18"/>
  <c r="Q1684" i="18"/>
  <c r="P1684" i="18"/>
  <c r="O1684" i="18"/>
  <c r="Q1683" i="18"/>
  <c r="P1683" i="18"/>
  <c r="O1683" i="18"/>
  <c r="Q1682" i="18"/>
  <c r="P1682" i="18"/>
  <c r="O1682" i="18"/>
  <c r="Q1681" i="18"/>
  <c r="P1681" i="18"/>
  <c r="O1681" i="18"/>
  <c r="Q1680" i="18"/>
  <c r="P1680" i="18"/>
  <c r="O1680" i="18"/>
  <c r="Q1679" i="18"/>
  <c r="P1679" i="18"/>
  <c r="O1679" i="18"/>
  <c r="Q1678" i="18"/>
  <c r="P1678" i="18"/>
  <c r="O1678" i="18"/>
  <c r="Q1677" i="18"/>
  <c r="P1677" i="18"/>
  <c r="O1677" i="18"/>
  <c r="Q1676" i="18"/>
  <c r="P1676" i="18"/>
  <c r="O1676" i="18"/>
  <c r="Q1675" i="18"/>
  <c r="P1675" i="18"/>
  <c r="O1675" i="18"/>
  <c r="Q1674" i="18"/>
  <c r="P1674" i="18"/>
  <c r="O1674" i="18"/>
  <c r="Q1673" i="18"/>
  <c r="P1673" i="18"/>
  <c r="O1673" i="18"/>
  <c r="Q1672" i="18"/>
  <c r="P1672" i="18"/>
  <c r="O1672" i="18"/>
  <c r="Q1671" i="18"/>
  <c r="P1671" i="18"/>
  <c r="O1671" i="18"/>
  <c r="Q1670" i="18"/>
  <c r="P1670" i="18"/>
  <c r="O1670" i="18"/>
  <c r="Q1669" i="18"/>
  <c r="P1669" i="18"/>
  <c r="O1669" i="18"/>
  <c r="Q1668" i="18"/>
  <c r="P1668" i="18"/>
  <c r="O1668" i="18"/>
  <c r="Q1667" i="18"/>
  <c r="P1667" i="18"/>
  <c r="O1667" i="18"/>
  <c r="Q1666" i="18"/>
  <c r="P1666" i="18"/>
  <c r="O1666" i="18"/>
  <c r="Q1665" i="18"/>
  <c r="P1665" i="18"/>
  <c r="O1665" i="18"/>
  <c r="Q1664" i="18"/>
  <c r="P1664" i="18"/>
  <c r="O1664" i="18"/>
  <c r="Q1663" i="18"/>
  <c r="P1663" i="18"/>
  <c r="O1663" i="18"/>
  <c r="Q1662" i="18"/>
  <c r="P1662" i="18"/>
  <c r="O1662" i="18"/>
  <c r="Q1661" i="18"/>
  <c r="P1661" i="18"/>
  <c r="O1661" i="18"/>
  <c r="Q1660" i="18"/>
  <c r="P1660" i="18"/>
  <c r="O1660" i="18"/>
  <c r="Q1659" i="18"/>
  <c r="P1659" i="18"/>
  <c r="O1659" i="18"/>
  <c r="Q1658" i="18"/>
  <c r="P1658" i="18"/>
  <c r="O1658" i="18"/>
  <c r="Q1657" i="18"/>
  <c r="P1657" i="18"/>
  <c r="O1657" i="18"/>
  <c r="Q1656" i="18"/>
  <c r="P1656" i="18"/>
  <c r="O1656" i="18"/>
  <c r="Q1655" i="18"/>
  <c r="P1655" i="18"/>
  <c r="O1655" i="18"/>
  <c r="Q1654" i="18"/>
  <c r="P1654" i="18"/>
  <c r="O1654" i="18"/>
  <c r="Q1653" i="18"/>
  <c r="P1653" i="18"/>
  <c r="O1653" i="18"/>
  <c r="Q1652" i="18"/>
  <c r="P1652" i="18"/>
  <c r="O1652" i="18"/>
  <c r="Q1651" i="18"/>
  <c r="P1651" i="18"/>
  <c r="O1651" i="18"/>
  <c r="Q1650" i="18"/>
  <c r="P1650" i="18"/>
  <c r="O1650" i="18"/>
  <c r="Q1649" i="18"/>
  <c r="P1649" i="18"/>
  <c r="O1649" i="18"/>
  <c r="Q1648" i="18"/>
  <c r="P1648" i="18"/>
  <c r="O1648" i="18"/>
  <c r="Q1647" i="18"/>
  <c r="P1647" i="18"/>
  <c r="O1647" i="18"/>
  <c r="Q1646" i="18"/>
  <c r="P1646" i="18"/>
  <c r="O1646" i="18"/>
  <c r="Q1645" i="18"/>
  <c r="P1645" i="18"/>
  <c r="O1645" i="18"/>
  <c r="Q1644" i="18"/>
  <c r="P1644" i="18"/>
  <c r="O1644" i="18"/>
  <c r="Q1643" i="18"/>
  <c r="P1643" i="18"/>
  <c r="O1643" i="18"/>
  <c r="Q1642" i="18"/>
  <c r="P1642" i="18"/>
  <c r="O1642" i="18"/>
  <c r="Q1641" i="18"/>
  <c r="P1641" i="18"/>
  <c r="O1641" i="18"/>
  <c r="Q1640" i="18"/>
  <c r="P1640" i="18"/>
  <c r="O1640" i="18"/>
  <c r="Q1639" i="18"/>
  <c r="P1639" i="18"/>
  <c r="O1639" i="18"/>
  <c r="Q1638" i="18"/>
  <c r="P1638" i="18"/>
  <c r="O1638" i="18"/>
  <c r="Q1637" i="18"/>
  <c r="P1637" i="18"/>
  <c r="O1637" i="18"/>
  <c r="Q1636" i="18"/>
  <c r="P1636" i="18"/>
  <c r="O1636" i="18"/>
  <c r="Q1635" i="18"/>
  <c r="P1635" i="18"/>
  <c r="O1635" i="18"/>
  <c r="Q1634" i="18"/>
  <c r="P1634" i="18"/>
  <c r="O1634" i="18"/>
  <c r="Q1633" i="18"/>
  <c r="P1633" i="18"/>
  <c r="O1633" i="18"/>
  <c r="Q1632" i="18"/>
  <c r="P1632" i="18"/>
  <c r="O1632" i="18"/>
  <c r="Q1631" i="18"/>
  <c r="P1631" i="18"/>
  <c r="O1631" i="18"/>
  <c r="Q1630" i="18"/>
  <c r="P1630" i="18"/>
  <c r="O1630" i="18"/>
  <c r="Q1629" i="18"/>
  <c r="P1629" i="18"/>
  <c r="O1629" i="18"/>
  <c r="Q1628" i="18"/>
  <c r="P1628" i="18"/>
  <c r="O1628" i="18"/>
  <c r="Q1627" i="18"/>
  <c r="P1627" i="18"/>
  <c r="O1627" i="18"/>
  <c r="Q1626" i="18"/>
  <c r="P1626" i="18"/>
  <c r="O1626" i="18"/>
  <c r="Q1625" i="18"/>
  <c r="P1625" i="18"/>
  <c r="O1625" i="18"/>
  <c r="Q1624" i="18"/>
  <c r="P1624" i="18"/>
  <c r="O1624" i="18"/>
  <c r="Q1623" i="18"/>
  <c r="P1623" i="18"/>
  <c r="O1623" i="18"/>
  <c r="Q1622" i="18"/>
  <c r="P1622" i="18"/>
  <c r="O1622" i="18"/>
  <c r="Q1621" i="18"/>
  <c r="P1621" i="18"/>
  <c r="O1621" i="18"/>
  <c r="Q1620" i="18"/>
  <c r="P1620" i="18"/>
  <c r="O1620" i="18"/>
  <c r="Q1619" i="18"/>
  <c r="P1619" i="18"/>
  <c r="O1619" i="18"/>
  <c r="Q1618" i="18"/>
  <c r="P1618" i="18"/>
  <c r="O1618" i="18"/>
  <c r="Q1617" i="18"/>
  <c r="P1617" i="18"/>
  <c r="O1617" i="18"/>
  <c r="Q1616" i="18"/>
  <c r="P1616" i="18"/>
  <c r="O1616" i="18"/>
  <c r="Q1615" i="18"/>
  <c r="P1615" i="18"/>
  <c r="O1615" i="18"/>
  <c r="Q1614" i="18"/>
  <c r="P1614" i="18"/>
  <c r="O1614" i="18"/>
  <c r="Q1613" i="18"/>
  <c r="P1613" i="18"/>
  <c r="O1613" i="18"/>
  <c r="Q1612" i="18"/>
  <c r="P1612" i="18"/>
  <c r="O1612" i="18"/>
  <c r="Q1611" i="18"/>
  <c r="P1611" i="18"/>
  <c r="O1611" i="18"/>
  <c r="Q1610" i="18"/>
  <c r="P1610" i="18"/>
  <c r="O1610" i="18"/>
  <c r="Q1609" i="18"/>
  <c r="P1609" i="18"/>
  <c r="O1609" i="18"/>
  <c r="Q1608" i="18"/>
  <c r="P1608" i="18"/>
  <c r="O1608" i="18"/>
  <c r="Q1607" i="18"/>
  <c r="P1607" i="18"/>
  <c r="O1607" i="18"/>
  <c r="Q1606" i="18"/>
  <c r="P1606" i="18"/>
  <c r="O1606" i="18"/>
  <c r="Q1605" i="18"/>
  <c r="P1605" i="18"/>
  <c r="O1605" i="18"/>
  <c r="Q1604" i="18"/>
  <c r="P1604" i="18"/>
  <c r="O1604" i="18"/>
  <c r="Q1603" i="18"/>
  <c r="P1603" i="18"/>
  <c r="O1603" i="18"/>
  <c r="Q1602" i="18"/>
  <c r="P1602" i="18"/>
  <c r="O1602" i="18"/>
  <c r="Q1601" i="18"/>
  <c r="P1601" i="18"/>
  <c r="O1601" i="18"/>
  <c r="Q1600" i="18"/>
  <c r="P1600" i="18"/>
  <c r="O1600" i="18"/>
  <c r="Q1599" i="18"/>
  <c r="P1599" i="18"/>
  <c r="O1599" i="18"/>
  <c r="Q1598" i="18"/>
  <c r="P1598" i="18"/>
  <c r="O1598" i="18"/>
  <c r="Q1597" i="18"/>
  <c r="P1597" i="18"/>
  <c r="O1597" i="18"/>
  <c r="Q1596" i="18"/>
  <c r="P1596" i="18"/>
  <c r="O1596" i="18"/>
  <c r="Q1595" i="18"/>
  <c r="P1595" i="18"/>
  <c r="O1595" i="18"/>
  <c r="Q1594" i="18"/>
  <c r="P1594" i="18"/>
  <c r="O1594" i="18"/>
  <c r="Q1593" i="18"/>
  <c r="P1593" i="18"/>
  <c r="O1593" i="18"/>
  <c r="Q1592" i="18"/>
  <c r="P1592" i="18"/>
  <c r="O1592" i="18"/>
  <c r="Q1591" i="18"/>
  <c r="P1591" i="18"/>
  <c r="O1591" i="18"/>
  <c r="Q1590" i="18"/>
  <c r="P1590" i="18"/>
  <c r="O1590" i="18"/>
  <c r="Q1589" i="18"/>
  <c r="P1589" i="18"/>
  <c r="O1589" i="18"/>
  <c r="Q1588" i="18"/>
  <c r="P1588" i="18"/>
  <c r="O1588" i="18"/>
  <c r="Q1587" i="18"/>
  <c r="P1587" i="18"/>
  <c r="O1587" i="18"/>
  <c r="Q1586" i="18"/>
  <c r="P1586" i="18"/>
  <c r="O1586" i="18"/>
  <c r="Q1585" i="18"/>
  <c r="P1585" i="18"/>
  <c r="O1585" i="18"/>
  <c r="Q1584" i="18"/>
  <c r="P1584" i="18"/>
  <c r="O1584" i="18"/>
  <c r="Q1583" i="18"/>
  <c r="P1583" i="18"/>
  <c r="O1583" i="18"/>
  <c r="Q1582" i="18"/>
  <c r="P1582" i="18"/>
  <c r="O1582" i="18"/>
  <c r="Q1581" i="18"/>
  <c r="P1581" i="18"/>
  <c r="O1581" i="18"/>
  <c r="Q1580" i="18"/>
  <c r="P1580" i="18"/>
  <c r="O1580" i="18"/>
  <c r="Q1579" i="18"/>
  <c r="P1579" i="18"/>
  <c r="O1579" i="18"/>
  <c r="Q1578" i="18"/>
  <c r="P1578" i="18"/>
  <c r="O1578" i="18"/>
  <c r="Q1577" i="18"/>
  <c r="P1577" i="18"/>
  <c r="O1577" i="18"/>
  <c r="Q1576" i="18"/>
  <c r="P1576" i="18"/>
  <c r="O1576" i="18"/>
  <c r="Q1575" i="18"/>
  <c r="P1575" i="18"/>
  <c r="O1575" i="18"/>
  <c r="Q1574" i="18"/>
  <c r="P1574" i="18"/>
  <c r="O1574" i="18"/>
  <c r="Q1573" i="18"/>
  <c r="P1573" i="18"/>
  <c r="O1573" i="18"/>
  <c r="Q1572" i="18"/>
  <c r="P1572" i="18"/>
  <c r="O1572" i="18"/>
  <c r="Q1571" i="18"/>
  <c r="P1571" i="18"/>
  <c r="O1571" i="18"/>
  <c r="Q1570" i="18"/>
  <c r="P1570" i="18"/>
  <c r="O1570" i="18"/>
  <c r="Q1569" i="18"/>
  <c r="P1569" i="18"/>
  <c r="O1569" i="18"/>
  <c r="Q1568" i="18"/>
  <c r="P1568" i="18"/>
  <c r="O1568" i="18"/>
  <c r="Q1567" i="18"/>
  <c r="P1567" i="18"/>
  <c r="O1567" i="18"/>
  <c r="Q1566" i="18"/>
  <c r="P1566" i="18"/>
  <c r="O1566" i="18"/>
  <c r="Q1565" i="18"/>
  <c r="P1565" i="18"/>
  <c r="O1565" i="18"/>
  <c r="Q1564" i="18"/>
  <c r="P1564" i="18"/>
  <c r="O1564" i="18"/>
  <c r="Q1563" i="18"/>
  <c r="P1563" i="18"/>
  <c r="O1563" i="18"/>
  <c r="Q1562" i="18"/>
  <c r="P1562" i="18"/>
  <c r="O1562" i="18"/>
  <c r="Q1561" i="18"/>
  <c r="P1561" i="18"/>
  <c r="O1561" i="18"/>
  <c r="Q1560" i="18"/>
  <c r="P1560" i="18"/>
  <c r="O1560" i="18"/>
  <c r="Q1559" i="18"/>
  <c r="P1559" i="18"/>
  <c r="O1559" i="18"/>
  <c r="Q1558" i="18"/>
  <c r="P1558" i="18"/>
  <c r="O1558" i="18"/>
  <c r="Q1557" i="18"/>
  <c r="P1557" i="18"/>
  <c r="O1557" i="18"/>
  <c r="Q1556" i="18"/>
  <c r="P1556" i="18"/>
  <c r="O1556" i="18"/>
  <c r="Q1555" i="18"/>
  <c r="P1555" i="18"/>
  <c r="O1555" i="18"/>
  <c r="Q1554" i="18"/>
  <c r="P1554" i="18"/>
  <c r="O1554" i="18"/>
  <c r="Q1553" i="18"/>
  <c r="P1553" i="18"/>
  <c r="O1553" i="18"/>
  <c r="Q1552" i="18"/>
  <c r="P1552" i="18"/>
  <c r="O1552" i="18"/>
  <c r="Q1551" i="18"/>
  <c r="P1551" i="18"/>
  <c r="O1551" i="18"/>
  <c r="Q1550" i="18"/>
  <c r="P1550" i="18"/>
  <c r="O1550" i="18"/>
  <c r="Q1549" i="18"/>
  <c r="P1549" i="18"/>
  <c r="O1549" i="18"/>
  <c r="Q1548" i="18"/>
  <c r="P1548" i="18"/>
  <c r="O1548" i="18"/>
  <c r="Q1547" i="18"/>
  <c r="P1547" i="18"/>
  <c r="O1547" i="18"/>
  <c r="Q1546" i="18"/>
  <c r="P1546" i="18"/>
  <c r="O1546" i="18"/>
  <c r="Q1545" i="18"/>
  <c r="P1545" i="18"/>
  <c r="O1545" i="18"/>
  <c r="Q1544" i="18"/>
  <c r="P1544" i="18"/>
  <c r="O1544" i="18"/>
  <c r="Q1543" i="18"/>
  <c r="P1543" i="18"/>
  <c r="O1543" i="18"/>
  <c r="Q1542" i="18"/>
  <c r="P1542" i="18"/>
  <c r="O1542" i="18"/>
  <c r="Q1541" i="18"/>
  <c r="P1541" i="18"/>
  <c r="O1541" i="18"/>
  <c r="Q1540" i="18"/>
  <c r="P1540" i="18"/>
  <c r="O1540" i="18"/>
  <c r="Q1539" i="18"/>
  <c r="P1539" i="18"/>
  <c r="O1539" i="18"/>
  <c r="Q1538" i="18"/>
  <c r="P1538" i="18"/>
  <c r="O1538" i="18"/>
  <c r="Q1537" i="18"/>
  <c r="P1537" i="18"/>
  <c r="O1537" i="18"/>
  <c r="Q1536" i="18"/>
  <c r="P1536" i="18"/>
  <c r="O1536" i="18"/>
  <c r="Q1535" i="18"/>
  <c r="P1535" i="18"/>
  <c r="O1535" i="18"/>
  <c r="Q1534" i="18"/>
  <c r="P1534" i="18"/>
  <c r="O1534" i="18"/>
  <c r="Q1533" i="18"/>
  <c r="P1533" i="18"/>
  <c r="O1533" i="18"/>
  <c r="Q1532" i="18"/>
  <c r="P1532" i="18"/>
  <c r="O1532" i="18"/>
  <c r="Q1531" i="18"/>
  <c r="P1531" i="18"/>
  <c r="O1531" i="18"/>
  <c r="Q1530" i="18"/>
  <c r="P1530" i="18"/>
  <c r="O1530" i="18"/>
  <c r="Q1529" i="18"/>
  <c r="P1529" i="18"/>
  <c r="O1529" i="18"/>
  <c r="Q1528" i="18"/>
  <c r="P1528" i="18"/>
  <c r="O1528" i="18"/>
  <c r="Q1527" i="18"/>
  <c r="P1527" i="18"/>
  <c r="O1527" i="18"/>
  <c r="Q1526" i="18"/>
  <c r="P1526" i="18"/>
  <c r="O1526" i="18"/>
  <c r="Q1525" i="18"/>
  <c r="P1525" i="18"/>
  <c r="O1525" i="18"/>
  <c r="Q1524" i="18"/>
  <c r="P1524" i="18"/>
  <c r="O1524" i="18"/>
  <c r="Q1523" i="18"/>
  <c r="P1523" i="18"/>
  <c r="O1523" i="18"/>
  <c r="Q1522" i="18"/>
  <c r="P1522" i="18"/>
  <c r="O1522" i="18"/>
  <c r="Q1521" i="18"/>
  <c r="P1521" i="18"/>
  <c r="O1521" i="18"/>
  <c r="Q1520" i="18"/>
  <c r="P1520" i="18"/>
  <c r="O1520" i="18"/>
  <c r="Q1519" i="18"/>
  <c r="P1519" i="18"/>
  <c r="O1519" i="18"/>
  <c r="Q1518" i="18"/>
  <c r="P1518" i="18"/>
  <c r="O1518" i="18"/>
  <c r="Q1517" i="18"/>
  <c r="P1517" i="18"/>
  <c r="O1517" i="18"/>
  <c r="Q1516" i="18"/>
  <c r="P1516" i="18"/>
  <c r="O1516" i="18"/>
  <c r="Q1515" i="18"/>
  <c r="P1515" i="18"/>
  <c r="O1515" i="18"/>
  <c r="Q1514" i="18"/>
  <c r="P1514" i="18"/>
  <c r="O1514" i="18"/>
  <c r="Q1513" i="18"/>
  <c r="P1513" i="18"/>
  <c r="O1513" i="18"/>
  <c r="Q1512" i="18"/>
  <c r="P1512" i="18"/>
  <c r="O1512" i="18"/>
  <c r="Q1511" i="18"/>
  <c r="P1511" i="18"/>
  <c r="O1511" i="18"/>
  <c r="Q1510" i="18"/>
  <c r="P1510" i="18"/>
  <c r="O1510" i="18"/>
  <c r="Q1509" i="18"/>
  <c r="P1509" i="18"/>
  <c r="O1509" i="18"/>
  <c r="Q1508" i="18"/>
  <c r="P1508" i="18"/>
  <c r="O1508" i="18"/>
  <c r="Q1507" i="18"/>
  <c r="P1507" i="18"/>
  <c r="O1507" i="18"/>
  <c r="Q1506" i="18"/>
  <c r="P1506" i="18"/>
  <c r="O1506" i="18"/>
  <c r="Q1505" i="18"/>
  <c r="P1505" i="18"/>
  <c r="O1505" i="18"/>
  <c r="Q1504" i="18"/>
  <c r="P1504" i="18"/>
  <c r="O1504" i="18"/>
  <c r="Q1503" i="18"/>
  <c r="P1503" i="18"/>
  <c r="O1503" i="18"/>
  <c r="Q1502" i="18"/>
  <c r="P1502" i="18"/>
  <c r="O1502" i="18"/>
  <c r="Q1501" i="18"/>
  <c r="P1501" i="18"/>
  <c r="O1501" i="18"/>
  <c r="Q1500" i="18"/>
  <c r="P1500" i="18"/>
  <c r="O1500" i="18"/>
  <c r="Q1499" i="18"/>
  <c r="P1499" i="18"/>
  <c r="O1499" i="18"/>
  <c r="Q1498" i="18"/>
  <c r="P1498" i="18"/>
  <c r="O1498" i="18"/>
  <c r="Q1497" i="18"/>
  <c r="P1497" i="18"/>
  <c r="O1497" i="18"/>
  <c r="Q1496" i="18"/>
  <c r="P1496" i="18"/>
  <c r="O1496" i="18"/>
  <c r="Q1495" i="18"/>
  <c r="P1495" i="18"/>
  <c r="O1495" i="18"/>
  <c r="Q1494" i="18"/>
  <c r="P1494" i="18"/>
  <c r="O1494" i="18"/>
  <c r="Q1493" i="18"/>
  <c r="P1493" i="18"/>
  <c r="O1493" i="18"/>
  <c r="Q1492" i="18"/>
  <c r="P1492" i="18"/>
  <c r="O1492" i="18"/>
  <c r="Q1491" i="18"/>
  <c r="P1491" i="18"/>
  <c r="O1491" i="18"/>
  <c r="Q1490" i="18"/>
  <c r="P1490" i="18"/>
  <c r="O1490" i="18"/>
  <c r="Q1489" i="18"/>
  <c r="P1489" i="18"/>
  <c r="O1489" i="18"/>
  <c r="Q1488" i="18"/>
  <c r="P1488" i="18"/>
  <c r="O1488" i="18"/>
  <c r="Q1487" i="18"/>
  <c r="P1487" i="18"/>
  <c r="O1487" i="18"/>
  <c r="Q1486" i="18"/>
  <c r="P1486" i="18"/>
  <c r="O1486" i="18"/>
  <c r="Q1485" i="18"/>
  <c r="P1485" i="18"/>
  <c r="O1485" i="18"/>
  <c r="Q1484" i="18"/>
  <c r="P1484" i="18"/>
  <c r="O1484" i="18"/>
  <c r="Q1483" i="18"/>
  <c r="P1483" i="18"/>
  <c r="O1483" i="18"/>
  <c r="Q1482" i="18"/>
  <c r="P1482" i="18"/>
  <c r="O1482" i="18"/>
  <c r="Q1481" i="18"/>
  <c r="P1481" i="18"/>
  <c r="O1481" i="18"/>
  <c r="Q1480" i="18"/>
  <c r="P1480" i="18"/>
  <c r="O1480" i="18"/>
  <c r="Q1479" i="18"/>
  <c r="P1479" i="18"/>
  <c r="O1479" i="18"/>
  <c r="Q1478" i="18"/>
  <c r="P1478" i="18"/>
  <c r="O1478" i="18"/>
  <c r="Q1477" i="18"/>
  <c r="P1477" i="18"/>
  <c r="O1477" i="18"/>
  <c r="Q1476" i="18"/>
  <c r="P1476" i="18"/>
  <c r="O1476" i="18"/>
  <c r="Q1475" i="18"/>
  <c r="P1475" i="18"/>
  <c r="O1475" i="18"/>
  <c r="Q1474" i="18"/>
  <c r="P1474" i="18"/>
  <c r="O1474" i="18"/>
  <c r="Q1473" i="18"/>
  <c r="P1473" i="18"/>
  <c r="O1473" i="18"/>
  <c r="Q1472" i="18"/>
  <c r="P1472" i="18"/>
  <c r="O1472" i="18"/>
  <c r="Q1471" i="18"/>
  <c r="P1471" i="18"/>
  <c r="O1471" i="18"/>
  <c r="Q1470" i="18"/>
  <c r="P1470" i="18"/>
  <c r="O1470" i="18"/>
  <c r="Q1469" i="18"/>
  <c r="P1469" i="18"/>
  <c r="O1469" i="18"/>
  <c r="Q1468" i="18"/>
  <c r="P1468" i="18"/>
  <c r="O1468" i="18"/>
  <c r="Q1467" i="18"/>
  <c r="P1467" i="18"/>
  <c r="O1467" i="18"/>
  <c r="Q1466" i="18"/>
  <c r="P1466" i="18"/>
  <c r="O1466" i="18"/>
  <c r="Q1465" i="18"/>
  <c r="P1465" i="18"/>
  <c r="O1465" i="18"/>
  <c r="Q1464" i="18"/>
  <c r="P1464" i="18"/>
  <c r="O1464" i="18"/>
  <c r="Q1463" i="18"/>
  <c r="P1463" i="18"/>
  <c r="O1463" i="18"/>
  <c r="Q1462" i="18"/>
  <c r="P1462" i="18"/>
  <c r="O1462" i="18"/>
  <c r="Q1460" i="18"/>
  <c r="P1460" i="18"/>
  <c r="O1460" i="18"/>
  <c r="Q1459" i="18"/>
  <c r="P1459" i="18"/>
  <c r="O1459" i="18"/>
  <c r="Q1458" i="18"/>
  <c r="P1458" i="18"/>
  <c r="O1458" i="18"/>
  <c r="Q1457" i="18"/>
  <c r="P1457" i="18"/>
  <c r="O1457" i="18"/>
  <c r="Q1456" i="18"/>
  <c r="P1456" i="18"/>
  <c r="O1456" i="18"/>
  <c r="Q1455" i="18"/>
  <c r="P1455" i="18"/>
  <c r="O1455" i="18"/>
  <c r="Q1454" i="18"/>
  <c r="P1454" i="18"/>
  <c r="O1454" i="18"/>
  <c r="Q1453" i="18"/>
  <c r="P1453" i="18"/>
  <c r="O1453" i="18"/>
  <c r="Q1452" i="18"/>
  <c r="P1452" i="18"/>
  <c r="O1452" i="18"/>
  <c r="Q1451" i="18"/>
  <c r="P1451" i="18"/>
  <c r="O1451" i="18"/>
  <c r="Q1450" i="18"/>
  <c r="P1450" i="18"/>
  <c r="O1450" i="18"/>
  <c r="Q1449" i="18"/>
  <c r="P1449" i="18"/>
  <c r="O1449" i="18"/>
  <c r="Q1448" i="18"/>
  <c r="P1448" i="18"/>
  <c r="O1448" i="18"/>
  <c r="Q1447" i="18"/>
  <c r="P1447" i="18"/>
  <c r="O1447" i="18"/>
  <c r="Q1446" i="18"/>
  <c r="P1446" i="18"/>
  <c r="O1446" i="18"/>
  <c r="Q1445" i="18"/>
  <c r="P1445" i="18"/>
  <c r="O1445" i="18"/>
  <c r="Q1444" i="18"/>
  <c r="P1444" i="18"/>
  <c r="O1444" i="18"/>
  <c r="Q1443" i="18"/>
  <c r="P1443" i="18"/>
  <c r="O1443" i="18"/>
  <c r="Q1442" i="18"/>
  <c r="P1442" i="18"/>
  <c r="O1442" i="18"/>
  <c r="Q1441" i="18"/>
  <c r="P1441" i="18"/>
  <c r="O1441" i="18"/>
  <c r="Q1440" i="18"/>
  <c r="P1440" i="18"/>
  <c r="O1440" i="18"/>
  <c r="Q1439" i="18"/>
  <c r="P1439" i="18"/>
  <c r="O1439" i="18"/>
  <c r="Q1438" i="18"/>
  <c r="P1438" i="18"/>
  <c r="O1438" i="18"/>
  <c r="Q1437" i="18"/>
  <c r="P1437" i="18"/>
  <c r="O1437" i="18"/>
  <c r="Q1436" i="18"/>
  <c r="P1436" i="18"/>
  <c r="O1436" i="18"/>
  <c r="Q1435" i="18"/>
  <c r="P1435" i="18"/>
  <c r="O1435" i="18"/>
  <c r="Q1434" i="18"/>
  <c r="P1434" i="18"/>
  <c r="O1434" i="18"/>
  <c r="Q1433" i="18"/>
  <c r="P1433" i="18"/>
  <c r="O1433" i="18"/>
  <c r="Q1432" i="18"/>
  <c r="P1432" i="18"/>
  <c r="O1432" i="18"/>
  <c r="Q1431" i="18"/>
  <c r="P1431" i="18"/>
  <c r="O1431" i="18"/>
  <c r="Q1430" i="18"/>
  <c r="P1430" i="18"/>
  <c r="O1430" i="18"/>
  <c r="Q1429" i="18"/>
  <c r="P1429" i="18"/>
  <c r="O1429" i="18"/>
  <c r="Q1428" i="18"/>
  <c r="P1428" i="18"/>
  <c r="O1428" i="18"/>
  <c r="Q1427" i="18"/>
  <c r="P1427" i="18"/>
  <c r="O1427" i="18"/>
  <c r="Q1426" i="18"/>
  <c r="P1426" i="18"/>
  <c r="O1426" i="18"/>
  <c r="Q1425" i="18"/>
  <c r="P1425" i="18"/>
  <c r="O1425" i="18"/>
  <c r="Q1424" i="18"/>
  <c r="P1424" i="18"/>
  <c r="O1424" i="18"/>
  <c r="Q1423" i="18"/>
  <c r="P1423" i="18"/>
  <c r="O1423" i="18"/>
  <c r="Q1422" i="18"/>
  <c r="P1422" i="18"/>
  <c r="O1422" i="18"/>
  <c r="Q1421" i="18"/>
  <c r="P1421" i="18"/>
  <c r="O1421" i="18"/>
  <c r="Q1420" i="18"/>
  <c r="P1420" i="18"/>
  <c r="O1420" i="18"/>
  <c r="Q1419" i="18"/>
  <c r="P1419" i="18"/>
  <c r="O1419" i="18"/>
  <c r="Q1418" i="18"/>
  <c r="P1418" i="18"/>
  <c r="O1418" i="18"/>
  <c r="Q1417" i="18"/>
  <c r="P1417" i="18"/>
  <c r="O1417" i="18"/>
  <c r="Q1416" i="18"/>
  <c r="P1416" i="18"/>
  <c r="O1416" i="18"/>
  <c r="Q1415" i="18"/>
  <c r="P1415" i="18"/>
  <c r="O1415" i="18"/>
  <c r="Q1414" i="18"/>
  <c r="P1414" i="18"/>
  <c r="O1414" i="18"/>
  <c r="Q1413" i="18"/>
  <c r="P1413" i="18"/>
  <c r="O1413" i="18"/>
  <c r="Q1412" i="18"/>
  <c r="P1412" i="18"/>
  <c r="O1412" i="18"/>
  <c r="Q1411" i="18"/>
  <c r="P1411" i="18"/>
  <c r="O1411" i="18"/>
  <c r="Q1410" i="18"/>
  <c r="P1410" i="18"/>
  <c r="O1410" i="18"/>
  <c r="Q1408" i="18"/>
  <c r="P1408" i="18"/>
  <c r="O1408" i="18"/>
  <c r="Q1407" i="18"/>
  <c r="P1407" i="18"/>
  <c r="O1407" i="18"/>
  <c r="Q1406" i="18"/>
  <c r="P1406" i="18"/>
  <c r="O1406" i="18"/>
  <c r="Q1405" i="18"/>
  <c r="P1405" i="18"/>
  <c r="O1405" i="18"/>
  <c r="Q1404" i="18"/>
  <c r="P1404" i="18"/>
  <c r="O1404" i="18"/>
  <c r="Q1403" i="18"/>
  <c r="P1403" i="18"/>
  <c r="O1403" i="18"/>
  <c r="Q1402" i="18"/>
  <c r="P1402" i="18"/>
  <c r="O1402" i="18"/>
  <c r="Q1400" i="18"/>
  <c r="P1400" i="18"/>
  <c r="O1400" i="18"/>
  <c r="Q1399" i="18"/>
  <c r="P1399" i="18"/>
  <c r="O1399" i="18"/>
  <c r="Q1398" i="18"/>
  <c r="P1398" i="18"/>
  <c r="O1398" i="18"/>
  <c r="Q1397" i="18"/>
  <c r="P1397" i="18"/>
  <c r="O1397" i="18"/>
  <c r="Q1396" i="18"/>
  <c r="P1396" i="18"/>
  <c r="O1396" i="18"/>
  <c r="Q1395" i="18"/>
  <c r="P1395" i="18"/>
  <c r="O1395" i="18"/>
  <c r="Q1394" i="18"/>
  <c r="P1394" i="18"/>
  <c r="O1394" i="18"/>
  <c r="Q1393" i="18"/>
  <c r="P1393" i="18"/>
  <c r="O1393" i="18"/>
  <c r="Q1392" i="18"/>
  <c r="P1392" i="18"/>
  <c r="O1392" i="18"/>
  <c r="Q1391" i="18"/>
  <c r="P1391" i="18"/>
  <c r="O1391" i="18"/>
  <c r="Q1390" i="18"/>
  <c r="P1390" i="18"/>
  <c r="O1390" i="18"/>
  <c r="Q1389" i="18"/>
  <c r="P1389" i="18"/>
  <c r="O1389" i="18"/>
  <c r="Q1388" i="18"/>
  <c r="P1388" i="18"/>
  <c r="O1388" i="18"/>
  <c r="Q1387" i="18"/>
  <c r="P1387" i="18"/>
  <c r="O1387" i="18"/>
  <c r="Q1386" i="18"/>
  <c r="P1386" i="18"/>
  <c r="O1386" i="18"/>
  <c r="Q1385" i="18"/>
  <c r="P1385" i="18"/>
  <c r="O1385" i="18"/>
  <c r="Q1384" i="18"/>
  <c r="P1384" i="18"/>
  <c r="O1384" i="18"/>
  <c r="Q1383" i="18"/>
  <c r="P1383" i="18"/>
  <c r="O1383" i="18"/>
  <c r="Q1382" i="18"/>
  <c r="P1382" i="18"/>
  <c r="O1382" i="18"/>
  <c r="Q1381" i="18"/>
  <c r="P1381" i="18"/>
  <c r="O1381" i="18"/>
  <c r="Q1380" i="18"/>
  <c r="P1380" i="18"/>
  <c r="O1380" i="18"/>
  <c r="Q1379" i="18"/>
  <c r="P1379" i="18"/>
  <c r="O1379" i="18"/>
  <c r="Q1378" i="18"/>
  <c r="P1378" i="18"/>
  <c r="O1378" i="18"/>
  <c r="Q1377" i="18"/>
  <c r="P1377" i="18"/>
  <c r="O1377" i="18"/>
  <c r="Q1376" i="18"/>
  <c r="P1376" i="18"/>
  <c r="O1376" i="18"/>
  <c r="Q1375" i="18"/>
  <c r="P1375" i="18"/>
  <c r="O1375" i="18"/>
  <c r="Q1374" i="18"/>
  <c r="P1374" i="18"/>
  <c r="O1374" i="18"/>
  <c r="Q1373" i="18"/>
  <c r="P1373" i="18"/>
  <c r="O1373" i="18"/>
  <c r="Q1372" i="18"/>
  <c r="P1372" i="18"/>
  <c r="O1372" i="18"/>
  <c r="Q1371" i="18"/>
  <c r="P1371" i="18"/>
  <c r="O1371" i="18"/>
  <c r="Q1370" i="18"/>
  <c r="P1370" i="18"/>
  <c r="O1370" i="18"/>
  <c r="Q1369" i="18"/>
  <c r="P1369" i="18"/>
  <c r="O1369" i="18"/>
  <c r="Q1368" i="18"/>
  <c r="P1368" i="18"/>
  <c r="O1368" i="18"/>
  <c r="Q1367" i="18"/>
  <c r="P1367" i="18"/>
  <c r="O1367" i="18"/>
  <c r="Q1366" i="18"/>
  <c r="P1366" i="18"/>
  <c r="O1366" i="18"/>
  <c r="Q1365" i="18"/>
  <c r="P1365" i="18"/>
  <c r="O1365" i="18"/>
  <c r="Q1364" i="18"/>
  <c r="P1364" i="18"/>
  <c r="O1364" i="18"/>
  <c r="Q1363" i="18"/>
  <c r="P1363" i="18"/>
  <c r="O1363" i="18"/>
  <c r="Q1362" i="18"/>
  <c r="P1362" i="18"/>
  <c r="O1362" i="18"/>
  <c r="Q1361" i="18"/>
  <c r="P1361" i="18"/>
  <c r="O1361" i="18"/>
  <c r="Q1360" i="18"/>
  <c r="P1360" i="18"/>
  <c r="O1360" i="18"/>
  <c r="Q1359" i="18"/>
  <c r="P1359" i="18"/>
  <c r="O1359" i="18"/>
  <c r="Q1358" i="18"/>
  <c r="P1358" i="18"/>
  <c r="O1358" i="18"/>
  <c r="Q1357" i="18"/>
  <c r="P1357" i="18"/>
  <c r="O1357" i="18"/>
  <c r="Q1356" i="18"/>
  <c r="P1356" i="18"/>
  <c r="O1356" i="18"/>
  <c r="Q1355" i="18"/>
  <c r="P1355" i="18"/>
  <c r="O1355" i="18"/>
  <c r="Q1354" i="18"/>
  <c r="P1354" i="18"/>
  <c r="O1354" i="18"/>
  <c r="Q1353" i="18"/>
  <c r="P1353" i="18"/>
  <c r="O1353" i="18"/>
  <c r="Q1352" i="18"/>
  <c r="P1352" i="18"/>
  <c r="O1352" i="18"/>
  <c r="Q1351" i="18"/>
  <c r="P1351" i="18"/>
  <c r="O1351" i="18"/>
  <c r="Q1350" i="18"/>
  <c r="P1350" i="18"/>
  <c r="O1350" i="18"/>
  <c r="Q1349" i="18"/>
  <c r="P1349" i="18"/>
  <c r="O1349" i="18"/>
  <c r="Q1348" i="18"/>
  <c r="P1348" i="18"/>
  <c r="O1348" i="18"/>
  <c r="Q1347" i="18"/>
  <c r="P1347" i="18"/>
  <c r="O1347" i="18"/>
  <c r="Q1346" i="18"/>
  <c r="P1346" i="18"/>
  <c r="O1346" i="18"/>
  <c r="Q1345" i="18"/>
  <c r="P1345" i="18"/>
  <c r="O1345" i="18"/>
  <c r="Q1344" i="18"/>
  <c r="P1344" i="18"/>
  <c r="O1344" i="18"/>
  <c r="Q1343" i="18"/>
  <c r="P1343" i="18"/>
  <c r="O1343" i="18"/>
  <c r="Q1342" i="18"/>
  <c r="P1342" i="18"/>
  <c r="O1342" i="18"/>
  <c r="Q1341" i="18"/>
  <c r="P1341" i="18"/>
  <c r="O1341" i="18"/>
  <c r="Q1340" i="18"/>
  <c r="P1340" i="18"/>
  <c r="O1340" i="18"/>
  <c r="Q1339" i="18"/>
  <c r="P1339" i="18"/>
  <c r="O1339" i="18"/>
  <c r="Q1338" i="18"/>
  <c r="P1338" i="18"/>
  <c r="O1338" i="18"/>
  <c r="Q1337" i="18"/>
  <c r="P1337" i="18"/>
  <c r="O1337" i="18"/>
  <c r="Q1336" i="18"/>
  <c r="P1336" i="18"/>
  <c r="O1336" i="18"/>
  <c r="Q1335" i="18"/>
  <c r="P1335" i="18"/>
  <c r="O1335" i="18"/>
  <c r="Q1334" i="18"/>
  <c r="P1334" i="18"/>
  <c r="O1334" i="18"/>
  <c r="Q1333" i="18"/>
  <c r="P1333" i="18"/>
  <c r="O1333" i="18"/>
  <c r="Q1332" i="18"/>
  <c r="P1332" i="18"/>
  <c r="O1332" i="18"/>
  <c r="Q1331" i="18"/>
  <c r="P1331" i="18"/>
  <c r="O1331" i="18"/>
  <c r="Q1330" i="18"/>
  <c r="P1330" i="18"/>
  <c r="O1330" i="18"/>
  <c r="Q1329" i="18"/>
  <c r="P1329" i="18"/>
  <c r="O1329" i="18"/>
  <c r="Q1328" i="18"/>
  <c r="P1328" i="18"/>
  <c r="O1328" i="18"/>
  <c r="Q1327" i="18"/>
  <c r="P1327" i="18"/>
  <c r="O1327" i="18"/>
  <c r="Q1326" i="18"/>
  <c r="P1326" i="18"/>
  <c r="O1326" i="18"/>
  <c r="Q1325" i="18"/>
  <c r="P1325" i="18"/>
  <c r="O1325" i="18"/>
  <c r="Q1324" i="18"/>
  <c r="P1324" i="18"/>
  <c r="O1324" i="18"/>
  <c r="Q1323" i="18"/>
  <c r="P1323" i="18"/>
  <c r="O1323" i="18"/>
  <c r="Q1322" i="18"/>
  <c r="P1322" i="18"/>
  <c r="O1322" i="18"/>
  <c r="Q1321" i="18"/>
  <c r="P1321" i="18"/>
  <c r="O1321" i="18"/>
  <c r="Q1320" i="18"/>
  <c r="P1320" i="18"/>
  <c r="O1320" i="18"/>
  <c r="Q1319" i="18"/>
  <c r="P1319" i="18"/>
  <c r="O1319" i="18"/>
  <c r="Q1318" i="18"/>
  <c r="P1318" i="18"/>
  <c r="O1318" i="18"/>
  <c r="Q1317" i="18"/>
  <c r="P1317" i="18"/>
  <c r="O1317" i="18"/>
  <c r="Q1316" i="18"/>
  <c r="P1316" i="18"/>
  <c r="O1316" i="18"/>
  <c r="Q1315" i="18"/>
  <c r="P1315" i="18"/>
  <c r="O1315" i="18"/>
  <c r="Q1314" i="18"/>
  <c r="P1314" i="18"/>
  <c r="O1314" i="18"/>
  <c r="Q1313" i="18"/>
  <c r="P1313" i="18"/>
  <c r="O1313" i="18"/>
  <c r="Q1312" i="18"/>
  <c r="P1312" i="18"/>
  <c r="O1312" i="18"/>
  <c r="Q1311" i="18"/>
  <c r="P1311" i="18"/>
  <c r="O1311" i="18"/>
  <c r="Q1310" i="18"/>
  <c r="P1310" i="18"/>
  <c r="O1310" i="18"/>
  <c r="Q1309" i="18"/>
  <c r="P1309" i="18"/>
  <c r="O1309" i="18"/>
  <c r="Q1308" i="18"/>
  <c r="P1308" i="18"/>
  <c r="O1308" i="18"/>
  <c r="Q1307" i="18"/>
  <c r="P1307" i="18"/>
  <c r="O1307" i="18"/>
  <c r="Q1306" i="18"/>
  <c r="P1306" i="18"/>
  <c r="O1306" i="18"/>
  <c r="Q1305" i="18"/>
  <c r="P1305" i="18"/>
  <c r="O1305" i="18"/>
  <c r="Q1304" i="18"/>
  <c r="P1304" i="18"/>
  <c r="O1304" i="18"/>
  <c r="Q1303" i="18"/>
  <c r="P1303" i="18"/>
  <c r="O1303" i="18"/>
  <c r="Q1302" i="18"/>
  <c r="P1302" i="18"/>
  <c r="O1302" i="18"/>
  <c r="Q1301" i="18"/>
  <c r="P1301" i="18"/>
  <c r="O1301" i="18"/>
  <c r="Q1300" i="18"/>
  <c r="P1300" i="18"/>
  <c r="O1300" i="18"/>
  <c r="Q1299" i="18"/>
  <c r="P1299" i="18"/>
  <c r="O1299" i="18"/>
  <c r="Q1298" i="18"/>
  <c r="P1298" i="18"/>
  <c r="O1298" i="18"/>
  <c r="Q1297" i="18"/>
  <c r="P1297" i="18"/>
  <c r="O1297" i="18"/>
  <c r="Q1296" i="18"/>
  <c r="P1296" i="18"/>
  <c r="O1296" i="18"/>
  <c r="Q1295" i="18"/>
  <c r="P1295" i="18"/>
  <c r="O1295" i="18"/>
  <c r="Q1294" i="18"/>
  <c r="P1294" i="18"/>
  <c r="O1294" i="18"/>
  <c r="Q1293" i="18"/>
  <c r="P1293" i="18"/>
  <c r="O1293" i="18"/>
  <c r="Q1292" i="18"/>
  <c r="P1292" i="18"/>
  <c r="O1292" i="18"/>
  <c r="Q1291" i="18"/>
  <c r="P1291" i="18"/>
  <c r="O1291" i="18"/>
  <c r="Q1290" i="18"/>
  <c r="P1290" i="18"/>
  <c r="O1290" i="18"/>
  <c r="Q1289" i="18"/>
  <c r="P1289" i="18"/>
  <c r="O1289" i="18"/>
  <c r="Q1288" i="18"/>
  <c r="P1288" i="18"/>
  <c r="O1288" i="18"/>
  <c r="Q1287" i="18"/>
  <c r="P1287" i="18"/>
  <c r="O1287" i="18"/>
  <c r="Q1286" i="18"/>
  <c r="P1286" i="18"/>
  <c r="O1286" i="18"/>
  <c r="Q1285" i="18"/>
  <c r="P1285" i="18"/>
  <c r="O1285" i="18"/>
  <c r="Q1284" i="18"/>
  <c r="P1284" i="18"/>
  <c r="O1284" i="18"/>
  <c r="Q1283" i="18"/>
  <c r="P1283" i="18"/>
  <c r="O1283" i="18"/>
  <c r="Q1282" i="18"/>
  <c r="P1282" i="18"/>
  <c r="O1282" i="18"/>
  <c r="Q1281" i="18"/>
  <c r="P1281" i="18"/>
  <c r="O1281" i="18"/>
  <c r="Q1280" i="18"/>
  <c r="P1280" i="18"/>
  <c r="O1280" i="18"/>
  <c r="Q1279" i="18"/>
  <c r="P1279" i="18"/>
  <c r="O1279" i="18"/>
  <c r="Q1278" i="18"/>
  <c r="P1278" i="18"/>
  <c r="O1278" i="18"/>
  <c r="Q1277" i="18"/>
  <c r="P1277" i="18"/>
  <c r="O1277" i="18"/>
  <c r="Q1276" i="18"/>
  <c r="P1276" i="18"/>
  <c r="O1276" i="18"/>
  <c r="Q1275" i="18"/>
  <c r="P1275" i="18"/>
  <c r="O1275" i="18"/>
  <c r="Q1274" i="18"/>
  <c r="P1274" i="18"/>
  <c r="O1274" i="18"/>
  <c r="Q1273" i="18"/>
  <c r="P1273" i="18"/>
  <c r="O1273" i="18"/>
  <c r="Q1272" i="18"/>
  <c r="P1272" i="18"/>
  <c r="O1272" i="18"/>
  <c r="Q1271" i="18"/>
  <c r="P1271" i="18"/>
  <c r="O1271" i="18"/>
  <c r="Q1270" i="18"/>
  <c r="P1270" i="18"/>
  <c r="O1270" i="18"/>
  <c r="Q1269" i="18"/>
  <c r="P1269" i="18"/>
  <c r="O1269" i="18"/>
  <c r="Q1268" i="18"/>
  <c r="P1268" i="18"/>
  <c r="O1268" i="18"/>
  <c r="Q1267" i="18"/>
  <c r="P1267" i="18"/>
  <c r="O1267" i="18"/>
  <c r="Q1266" i="18"/>
  <c r="P1266" i="18"/>
  <c r="O1266" i="18"/>
  <c r="Q1265" i="18"/>
  <c r="P1265" i="18"/>
  <c r="O1265" i="18"/>
  <c r="Q1264" i="18"/>
  <c r="P1264" i="18"/>
  <c r="O1264" i="18"/>
  <c r="Q1263" i="18"/>
  <c r="P1263" i="18"/>
  <c r="O1263" i="18"/>
  <c r="Q1262" i="18"/>
  <c r="P1262" i="18"/>
  <c r="O1262" i="18"/>
  <c r="Q1261" i="18"/>
  <c r="P1261" i="18"/>
  <c r="O1261" i="18"/>
  <c r="Q1260" i="18"/>
  <c r="P1260" i="18"/>
  <c r="O1260" i="18"/>
  <c r="Q1259" i="18"/>
  <c r="P1259" i="18"/>
  <c r="O1259" i="18"/>
  <c r="Q1258" i="18"/>
  <c r="P1258" i="18"/>
  <c r="O1258" i="18"/>
  <c r="Q1257" i="18"/>
  <c r="P1257" i="18"/>
  <c r="O1257" i="18"/>
  <c r="Q1256" i="18"/>
  <c r="P1256" i="18"/>
  <c r="O1256" i="18"/>
  <c r="Q1255" i="18"/>
  <c r="P1255" i="18"/>
  <c r="O1255" i="18"/>
  <c r="Q1254" i="18"/>
  <c r="P1254" i="18"/>
  <c r="O1254" i="18"/>
  <c r="Q1253" i="18"/>
  <c r="P1253" i="18"/>
  <c r="O1253" i="18"/>
  <c r="Q1252" i="18"/>
  <c r="P1252" i="18"/>
  <c r="O1252" i="18"/>
  <c r="Q1251" i="18"/>
  <c r="P1251" i="18"/>
  <c r="O1251" i="18"/>
  <c r="Q1250" i="18"/>
  <c r="P1250" i="18"/>
  <c r="O1250" i="18"/>
  <c r="Q1249" i="18"/>
  <c r="P1249" i="18"/>
  <c r="O1249" i="18"/>
  <c r="Q1248" i="18"/>
  <c r="P1248" i="18"/>
  <c r="O1248" i="18"/>
  <c r="Q1247" i="18"/>
  <c r="P1247" i="18"/>
  <c r="O1247" i="18"/>
  <c r="Q1246" i="18"/>
  <c r="P1246" i="18"/>
  <c r="O1246" i="18"/>
  <c r="Q1245" i="18"/>
  <c r="P1245" i="18"/>
  <c r="O1245" i="18"/>
  <c r="Q1244" i="18"/>
  <c r="P1244" i="18"/>
  <c r="O1244" i="18"/>
  <c r="Q1243" i="18"/>
  <c r="P1243" i="18"/>
  <c r="O1243" i="18"/>
  <c r="Q1242" i="18"/>
  <c r="P1242" i="18"/>
  <c r="O1242" i="18"/>
  <c r="Q1241" i="18"/>
  <c r="P1241" i="18"/>
  <c r="O1241" i="18"/>
  <c r="Q1240" i="18"/>
  <c r="P1240" i="18"/>
  <c r="O1240" i="18"/>
  <c r="Q1239" i="18"/>
  <c r="P1239" i="18"/>
  <c r="O1239" i="18"/>
  <c r="Q1238" i="18"/>
  <c r="P1238" i="18"/>
  <c r="O1238" i="18"/>
  <c r="Q1237" i="18"/>
  <c r="P1237" i="18"/>
  <c r="O1237" i="18"/>
  <c r="Q1236" i="18"/>
  <c r="P1236" i="18"/>
  <c r="O1236" i="18"/>
  <c r="Q1235" i="18"/>
  <c r="P1235" i="18"/>
  <c r="O1235" i="18"/>
  <c r="Q1234" i="18"/>
  <c r="P1234" i="18"/>
  <c r="O1234" i="18"/>
  <c r="Q1233" i="18"/>
  <c r="P1233" i="18"/>
  <c r="O1233" i="18"/>
  <c r="Q1232" i="18"/>
  <c r="P1232" i="18"/>
  <c r="O1232" i="18"/>
  <c r="Q1231" i="18"/>
  <c r="P1231" i="18"/>
  <c r="O1231" i="18"/>
  <c r="Q1230" i="18"/>
  <c r="P1230" i="18"/>
  <c r="O1230" i="18"/>
  <c r="Q1229" i="18"/>
  <c r="P1229" i="18"/>
  <c r="O1229" i="18"/>
  <c r="Q1228" i="18"/>
  <c r="P1228" i="18"/>
  <c r="O1228" i="18"/>
  <c r="Q1227" i="18"/>
  <c r="P1227" i="18"/>
  <c r="O1227" i="18"/>
  <c r="Q1226" i="18"/>
  <c r="P1226" i="18"/>
  <c r="O1226" i="18"/>
  <c r="Q1225" i="18"/>
  <c r="P1225" i="18"/>
  <c r="O1225" i="18"/>
  <c r="Q1224" i="18"/>
  <c r="P1224" i="18"/>
  <c r="O1224" i="18"/>
  <c r="Q1223" i="18"/>
  <c r="P1223" i="18"/>
  <c r="O1223" i="18"/>
  <c r="Q1222" i="18"/>
  <c r="P1222" i="18"/>
  <c r="O1222" i="18"/>
  <c r="Q1221" i="18"/>
  <c r="P1221" i="18"/>
  <c r="O1221" i="18"/>
  <c r="Q1220" i="18"/>
  <c r="P1220" i="18"/>
  <c r="O1220" i="18"/>
  <c r="Q1219" i="18"/>
  <c r="P1219" i="18"/>
  <c r="O1219" i="18"/>
  <c r="Q1218" i="18"/>
  <c r="P1218" i="18"/>
  <c r="O1218" i="18"/>
  <c r="Q1217" i="18"/>
  <c r="P1217" i="18"/>
  <c r="O1217" i="18"/>
  <c r="Q1216" i="18"/>
  <c r="P1216" i="18"/>
  <c r="O1216" i="18"/>
  <c r="Q1215" i="18"/>
  <c r="P1215" i="18"/>
  <c r="O1215" i="18"/>
  <c r="Q1214" i="18"/>
  <c r="P1214" i="18"/>
  <c r="O1214" i="18"/>
  <c r="Q1213" i="18"/>
  <c r="P1213" i="18"/>
  <c r="O1213" i="18"/>
  <c r="Q1212" i="18"/>
  <c r="P1212" i="18"/>
  <c r="O1212" i="18"/>
  <c r="Q1211" i="18"/>
  <c r="P1211" i="18"/>
  <c r="O1211" i="18"/>
  <c r="Q1210" i="18"/>
  <c r="P1210" i="18"/>
  <c r="O1210" i="18"/>
  <c r="Q1209" i="18"/>
  <c r="P1209" i="18"/>
  <c r="O1209" i="18"/>
  <c r="Q1208" i="18"/>
  <c r="P1208" i="18"/>
  <c r="O1208" i="18"/>
  <c r="Q1207" i="18"/>
  <c r="P1207" i="18"/>
  <c r="O1207" i="18"/>
  <c r="Q1206" i="18"/>
  <c r="P1206" i="18"/>
  <c r="O1206" i="18"/>
  <c r="Q1205" i="18"/>
  <c r="P1205" i="18"/>
  <c r="O1205" i="18"/>
  <c r="Q1204" i="18"/>
  <c r="P1204" i="18"/>
  <c r="O1204" i="18"/>
  <c r="Q1203" i="18"/>
  <c r="P1203" i="18"/>
  <c r="O1203" i="18"/>
  <c r="Q1202" i="18"/>
  <c r="P1202" i="18"/>
  <c r="O1202" i="18"/>
  <c r="Q1201" i="18"/>
  <c r="P1201" i="18"/>
  <c r="O1201" i="18"/>
  <c r="Q1200" i="18"/>
  <c r="P1200" i="18"/>
  <c r="O1200" i="18"/>
  <c r="Q1199" i="18"/>
  <c r="P1199" i="18"/>
  <c r="O1199" i="18"/>
  <c r="Q1198" i="18"/>
  <c r="P1198" i="18"/>
  <c r="O1198" i="18"/>
  <c r="Q1197" i="18"/>
  <c r="P1197" i="18"/>
  <c r="O1197" i="18"/>
  <c r="Q1196" i="18"/>
  <c r="P1196" i="18"/>
  <c r="O1196" i="18"/>
  <c r="Q1195" i="18"/>
  <c r="P1195" i="18"/>
  <c r="O1195" i="18"/>
  <c r="Q1194" i="18"/>
  <c r="P1194" i="18"/>
  <c r="O1194" i="18"/>
  <c r="Q1193" i="18"/>
  <c r="P1193" i="18"/>
  <c r="O1193" i="18"/>
  <c r="Q1192" i="18"/>
  <c r="P1192" i="18"/>
  <c r="O1192" i="18"/>
  <c r="Q1191" i="18"/>
  <c r="P1191" i="18"/>
  <c r="O1191" i="18"/>
  <c r="Q1190" i="18"/>
  <c r="P1190" i="18"/>
  <c r="O1190" i="18"/>
  <c r="Q1189" i="18"/>
  <c r="P1189" i="18"/>
  <c r="O1189" i="18"/>
  <c r="Q1188" i="18"/>
  <c r="P1188" i="18"/>
  <c r="O1188" i="18"/>
  <c r="Q1187" i="18"/>
  <c r="P1187" i="18"/>
  <c r="O1187" i="18"/>
  <c r="Q1186" i="18"/>
  <c r="P1186" i="18"/>
  <c r="O1186" i="18"/>
  <c r="Q1185" i="18"/>
  <c r="P1185" i="18"/>
  <c r="O1185" i="18"/>
  <c r="Q1184" i="18"/>
  <c r="P1184" i="18"/>
  <c r="O1184" i="18"/>
  <c r="Q1183" i="18"/>
  <c r="P1183" i="18"/>
  <c r="O1183" i="18"/>
  <c r="Q1182" i="18"/>
  <c r="P1182" i="18"/>
  <c r="O1182" i="18"/>
  <c r="Q1181" i="18"/>
  <c r="P1181" i="18"/>
  <c r="O1181" i="18"/>
  <c r="Q1180" i="18"/>
  <c r="P1180" i="18"/>
  <c r="O1180" i="18"/>
  <c r="Q1179" i="18"/>
  <c r="P1179" i="18"/>
  <c r="O1179" i="18"/>
  <c r="Q1178" i="18"/>
  <c r="P1178" i="18"/>
  <c r="O1178" i="18"/>
  <c r="Q1177" i="18"/>
  <c r="P1177" i="18"/>
  <c r="O1177" i="18"/>
  <c r="Q1176" i="18"/>
  <c r="P1176" i="18"/>
  <c r="O1176" i="18"/>
  <c r="Q1175" i="18"/>
  <c r="P1175" i="18"/>
  <c r="O1175" i="18"/>
  <c r="Q1174" i="18"/>
  <c r="P1174" i="18"/>
  <c r="O1174" i="18"/>
  <c r="Q1173" i="18"/>
  <c r="P1173" i="18"/>
  <c r="O1173" i="18"/>
  <c r="Q1172" i="18"/>
  <c r="P1172" i="18"/>
  <c r="O1172" i="18"/>
  <c r="Q1171" i="18"/>
  <c r="P1171" i="18"/>
  <c r="O1171" i="18"/>
  <c r="Q1170" i="18"/>
  <c r="P1170" i="18"/>
  <c r="O1170" i="18"/>
  <c r="Q1169" i="18"/>
  <c r="P1169" i="18"/>
  <c r="O1169" i="18"/>
  <c r="Q1168" i="18"/>
  <c r="P1168" i="18"/>
  <c r="O1168" i="18"/>
  <c r="Q1167" i="18"/>
  <c r="P1167" i="18"/>
  <c r="O1167" i="18"/>
  <c r="Q1166" i="18"/>
  <c r="P1166" i="18"/>
  <c r="O1166" i="18"/>
  <c r="Q1165" i="18"/>
  <c r="P1165" i="18"/>
  <c r="O1165" i="18"/>
  <c r="Q1164" i="18"/>
  <c r="P1164" i="18"/>
  <c r="O1164" i="18"/>
  <c r="Q1163" i="18"/>
  <c r="P1163" i="18"/>
  <c r="O1163" i="18"/>
  <c r="Q1162" i="18"/>
  <c r="P1162" i="18"/>
  <c r="O1162" i="18"/>
  <c r="Q1161" i="18"/>
  <c r="P1161" i="18"/>
  <c r="O1161" i="18"/>
  <c r="Q1160" i="18"/>
  <c r="P1160" i="18"/>
  <c r="O1160" i="18"/>
  <c r="Q1159" i="18"/>
  <c r="P1159" i="18"/>
  <c r="O1159" i="18"/>
  <c r="Q1158" i="18"/>
  <c r="P1158" i="18"/>
  <c r="O1158" i="18"/>
  <c r="Q1157" i="18"/>
  <c r="P1157" i="18"/>
  <c r="O1157" i="18"/>
  <c r="Q1156" i="18"/>
  <c r="P1156" i="18"/>
  <c r="O1156" i="18"/>
  <c r="Q1155" i="18"/>
  <c r="P1155" i="18"/>
  <c r="O1155" i="18"/>
  <c r="Q1154" i="18"/>
  <c r="P1154" i="18"/>
  <c r="O1154" i="18"/>
  <c r="Q1153" i="18"/>
  <c r="P1153" i="18"/>
  <c r="O1153" i="18"/>
  <c r="Q1152" i="18"/>
  <c r="P1152" i="18"/>
  <c r="O1152" i="18"/>
  <c r="Q1151" i="18"/>
  <c r="P1151" i="18"/>
  <c r="O1151" i="18"/>
  <c r="Q1150" i="18"/>
  <c r="P1150" i="18"/>
  <c r="O1150" i="18"/>
  <c r="Q1149" i="18"/>
  <c r="P1149" i="18"/>
  <c r="O1149" i="18"/>
  <c r="Q1148" i="18"/>
  <c r="P1148" i="18"/>
  <c r="O1148" i="18"/>
  <c r="Q1147" i="18"/>
  <c r="P1147" i="18"/>
  <c r="O1147" i="18"/>
  <c r="Q1146" i="18"/>
  <c r="P1146" i="18"/>
  <c r="O1146" i="18"/>
  <c r="Q1145" i="18"/>
  <c r="P1145" i="18"/>
  <c r="O1145" i="18"/>
  <c r="Q1144" i="18"/>
  <c r="P1144" i="18"/>
  <c r="O1144" i="18"/>
  <c r="Q1143" i="18"/>
  <c r="P1143" i="18"/>
  <c r="O1143" i="18"/>
  <c r="Q1142" i="18"/>
  <c r="P1142" i="18"/>
  <c r="O1142" i="18"/>
  <c r="Q1141" i="18"/>
  <c r="P1141" i="18"/>
  <c r="O1141" i="18"/>
  <c r="Q1140" i="18"/>
  <c r="P1140" i="18"/>
  <c r="O1140" i="18"/>
  <c r="Q1139" i="18"/>
  <c r="P1139" i="18"/>
  <c r="O1139" i="18"/>
  <c r="Q1138" i="18"/>
  <c r="P1138" i="18"/>
  <c r="O1138" i="18"/>
  <c r="Q1137" i="18"/>
  <c r="P1137" i="18"/>
  <c r="O1137" i="18"/>
  <c r="Q1136" i="18"/>
  <c r="P1136" i="18"/>
  <c r="O1136" i="18"/>
  <c r="Q1135" i="18"/>
  <c r="P1135" i="18"/>
  <c r="O1135" i="18"/>
  <c r="Q1134" i="18"/>
  <c r="P1134" i="18"/>
  <c r="O1134" i="18"/>
  <c r="Q1133" i="18"/>
  <c r="P1133" i="18"/>
  <c r="O1133" i="18"/>
  <c r="Q1132" i="18"/>
  <c r="P1132" i="18"/>
  <c r="O1132" i="18"/>
  <c r="Q1131" i="18"/>
  <c r="P1131" i="18"/>
  <c r="O1131" i="18"/>
  <c r="Q1130" i="18"/>
  <c r="P1130" i="18"/>
  <c r="O1130" i="18"/>
  <c r="Q1129" i="18"/>
  <c r="P1129" i="18"/>
  <c r="O1129" i="18"/>
  <c r="Q1128" i="18"/>
  <c r="P1128" i="18"/>
  <c r="O1128" i="18"/>
  <c r="Q1127" i="18"/>
  <c r="P1127" i="18"/>
  <c r="O1127" i="18"/>
  <c r="Q1126" i="18"/>
  <c r="P1126" i="18"/>
  <c r="O1126" i="18"/>
  <c r="Q1125" i="18"/>
  <c r="P1125" i="18"/>
  <c r="O1125" i="18"/>
  <c r="Q1124" i="18"/>
  <c r="P1124" i="18"/>
  <c r="O1124" i="18"/>
  <c r="Q1123" i="18"/>
  <c r="P1123" i="18"/>
  <c r="O1123" i="18"/>
  <c r="Q1122" i="18"/>
  <c r="P1122" i="18"/>
  <c r="O1122" i="18"/>
  <c r="Q1121" i="18"/>
  <c r="P1121" i="18"/>
  <c r="O1121" i="18"/>
  <c r="Q1120" i="18"/>
  <c r="P1120" i="18"/>
  <c r="O1120" i="18"/>
  <c r="Q1119" i="18"/>
  <c r="P1119" i="18"/>
  <c r="O1119" i="18"/>
  <c r="Q1118" i="18"/>
  <c r="P1118" i="18"/>
  <c r="O1118" i="18"/>
  <c r="Q1117" i="18"/>
  <c r="P1117" i="18"/>
  <c r="O1117" i="18"/>
  <c r="Q1116" i="18"/>
  <c r="P1116" i="18"/>
  <c r="O1116" i="18"/>
  <c r="Q1115" i="18"/>
  <c r="P1115" i="18"/>
  <c r="O1115" i="18"/>
  <c r="Q1114" i="18"/>
  <c r="P1114" i="18"/>
  <c r="O1114" i="18"/>
  <c r="Q1113" i="18"/>
  <c r="P1113" i="18"/>
  <c r="O1113" i="18"/>
  <c r="Q1112" i="18"/>
  <c r="P1112" i="18"/>
  <c r="O1112" i="18"/>
  <c r="Q1111" i="18"/>
  <c r="P1111" i="18"/>
  <c r="O1111" i="18"/>
  <c r="Q1110" i="18"/>
  <c r="P1110" i="18"/>
  <c r="O1110" i="18"/>
  <c r="Q1109" i="18"/>
  <c r="P1109" i="18"/>
  <c r="O1109" i="18"/>
  <c r="Q1108" i="18"/>
  <c r="P1108" i="18"/>
  <c r="O1108" i="18"/>
  <c r="Q1107" i="18"/>
  <c r="P1107" i="18"/>
  <c r="O1107" i="18"/>
  <c r="Q1106" i="18"/>
  <c r="P1106" i="18"/>
  <c r="O1106" i="18"/>
  <c r="Q1105" i="18"/>
  <c r="P1105" i="18"/>
  <c r="O1105" i="18"/>
  <c r="Q1104" i="18"/>
  <c r="P1104" i="18"/>
  <c r="O1104" i="18"/>
  <c r="Q1103" i="18"/>
  <c r="P1103" i="18"/>
  <c r="O1103" i="18"/>
  <c r="Q1102" i="18"/>
  <c r="P1102" i="18"/>
  <c r="O1102" i="18"/>
  <c r="Q1101" i="18"/>
  <c r="P1101" i="18"/>
  <c r="O1101" i="18"/>
  <c r="Q1100" i="18"/>
  <c r="P1100" i="18"/>
  <c r="O1100" i="18"/>
  <c r="Q1099" i="18"/>
  <c r="P1099" i="18"/>
  <c r="O1099" i="18"/>
  <c r="Q1098" i="18"/>
  <c r="P1098" i="18"/>
  <c r="O1098" i="18"/>
  <c r="Q1097" i="18"/>
  <c r="P1097" i="18"/>
  <c r="O1097" i="18"/>
  <c r="Q1096" i="18"/>
  <c r="P1096" i="18"/>
  <c r="O1096" i="18"/>
  <c r="Q1095" i="18"/>
  <c r="P1095" i="18"/>
  <c r="O1095" i="18"/>
  <c r="Q1094" i="18"/>
  <c r="P1094" i="18"/>
  <c r="O1094" i="18"/>
  <c r="Q1093" i="18"/>
  <c r="P1093" i="18"/>
  <c r="O1093" i="18"/>
  <c r="Q1092" i="18"/>
  <c r="P1092" i="18"/>
  <c r="O1092" i="18"/>
  <c r="Q1091" i="18"/>
  <c r="P1091" i="18"/>
  <c r="O1091" i="18"/>
  <c r="Q1090" i="18"/>
  <c r="P1090" i="18"/>
  <c r="O1090" i="18"/>
  <c r="Q1089" i="18"/>
  <c r="P1089" i="18"/>
  <c r="O1089" i="18"/>
  <c r="Q1088" i="18"/>
  <c r="P1088" i="18"/>
  <c r="O1088" i="18"/>
  <c r="Q1087" i="18"/>
  <c r="P1087" i="18"/>
  <c r="O1087" i="18"/>
  <c r="Q1086" i="18"/>
  <c r="P1086" i="18"/>
  <c r="O1086" i="18"/>
  <c r="Q1085" i="18"/>
  <c r="P1085" i="18"/>
  <c r="O1085" i="18"/>
  <c r="Q1084" i="18"/>
  <c r="P1084" i="18"/>
  <c r="O1084" i="18"/>
  <c r="Q1083" i="18"/>
  <c r="P1083" i="18"/>
  <c r="O1083" i="18"/>
  <c r="Q1082" i="18"/>
  <c r="P1082" i="18"/>
  <c r="O1082" i="18"/>
  <c r="Q1081" i="18"/>
  <c r="P1081" i="18"/>
  <c r="O1081" i="18"/>
  <c r="Q1080" i="18"/>
  <c r="P1080" i="18"/>
  <c r="O1080" i="18"/>
  <c r="Q1079" i="18"/>
  <c r="P1079" i="18"/>
  <c r="O1079" i="18"/>
  <c r="Q1078" i="18"/>
  <c r="P1078" i="18"/>
  <c r="O1078" i="18"/>
  <c r="Q1077" i="18"/>
  <c r="P1077" i="18"/>
  <c r="O1077" i="18"/>
  <c r="Q1076" i="18"/>
  <c r="P1076" i="18"/>
  <c r="O1076" i="18"/>
  <c r="Q1075" i="18"/>
  <c r="P1075" i="18"/>
  <c r="O1075" i="18"/>
  <c r="Q1074" i="18"/>
  <c r="P1074" i="18"/>
  <c r="O1074" i="18"/>
  <c r="Q1073" i="18"/>
  <c r="P1073" i="18"/>
  <c r="O1073" i="18"/>
  <c r="Q1072" i="18"/>
  <c r="P1072" i="18"/>
  <c r="O1072" i="18"/>
  <c r="Q1071" i="18"/>
  <c r="P1071" i="18"/>
  <c r="O1071" i="18"/>
  <c r="Q1070" i="18"/>
  <c r="P1070" i="18"/>
  <c r="O1070" i="18"/>
  <c r="Q1069" i="18"/>
  <c r="P1069" i="18"/>
  <c r="O1069" i="18"/>
  <c r="Q1068" i="18"/>
  <c r="P1068" i="18"/>
  <c r="O1068" i="18"/>
  <c r="Q1067" i="18"/>
  <c r="P1067" i="18"/>
  <c r="O1067" i="18"/>
  <c r="Q1066" i="18"/>
  <c r="P1066" i="18"/>
  <c r="O1066" i="18"/>
  <c r="Q1065" i="18"/>
  <c r="P1065" i="18"/>
  <c r="O1065" i="18"/>
  <c r="Q1064" i="18"/>
  <c r="P1064" i="18"/>
  <c r="O1064" i="18"/>
  <c r="Q1063" i="18"/>
  <c r="P1063" i="18"/>
  <c r="O1063" i="18"/>
  <c r="Q1062" i="18"/>
  <c r="P1062" i="18"/>
  <c r="O1062" i="18"/>
  <c r="Q1061" i="18"/>
  <c r="P1061" i="18"/>
  <c r="O1061" i="18"/>
  <c r="Q1060" i="18"/>
  <c r="P1060" i="18"/>
  <c r="O1060" i="18"/>
  <c r="Q1059" i="18"/>
  <c r="P1059" i="18"/>
  <c r="O1059" i="18"/>
  <c r="Q1058" i="18"/>
  <c r="P1058" i="18"/>
  <c r="O1058" i="18"/>
  <c r="Q1057" i="18"/>
  <c r="P1057" i="18"/>
  <c r="O1057" i="18"/>
  <c r="Q1056" i="18"/>
  <c r="P1056" i="18"/>
  <c r="O1056" i="18"/>
  <c r="Q1055" i="18"/>
  <c r="P1055" i="18"/>
  <c r="O1055" i="18"/>
  <c r="Q1054" i="18"/>
  <c r="P1054" i="18"/>
  <c r="O1054" i="18"/>
  <c r="Q1053" i="18"/>
  <c r="P1053" i="18"/>
  <c r="O1053" i="18"/>
  <c r="Q1052" i="18"/>
  <c r="P1052" i="18"/>
  <c r="O1052" i="18"/>
  <c r="Q1051" i="18"/>
  <c r="P1051" i="18"/>
  <c r="O1051" i="18"/>
  <c r="Q1050" i="18"/>
  <c r="P1050" i="18"/>
  <c r="O1050" i="18"/>
  <c r="Q1049" i="18"/>
  <c r="P1049" i="18"/>
  <c r="O1049" i="18"/>
  <c r="Q1048" i="18"/>
  <c r="P1048" i="18"/>
  <c r="O1048" i="18"/>
  <c r="Q1047" i="18"/>
  <c r="P1047" i="18"/>
  <c r="O1047" i="18"/>
  <c r="Q1046" i="18"/>
  <c r="P1046" i="18"/>
  <c r="O1046" i="18"/>
  <c r="Q1045" i="18"/>
  <c r="P1045" i="18"/>
  <c r="O1045" i="18"/>
  <c r="Q1044" i="18"/>
  <c r="P1044" i="18"/>
  <c r="O1044" i="18"/>
  <c r="Q1043" i="18"/>
  <c r="P1043" i="18"/>
  <c r="O1043" i="18"/>
  <c r="Q1042" i="18"/>
  <c r="P1042" i="18"/>
  <c r="O1042" i="18"/>
  <c r="Q1041" i="18"/>
  <c r="P1041" i="18"/>
  <c r="O1041" i="18"/>
  <c r="Q1040" i="18"/>
  <c r="P1040" i="18"/>
  <c r="O1040" i="18"/>
  <c r="Q1039" i="18"/>
  <c r="P1039" i="18"/>
  <c r="O1039" i="18"/>
  <c r="Q1038" i="18"/>
  <c r="P1038" i="18"/>
  <c r="O1038" i="18"/>
  <c r="Q1037" i="18"/>
  <c r="P1037" i="18"/>
  <c r="O1037" i="18"/>
  <c r="Q1036" i="18"/>
  <c r="P1036" i="18"/>
  <c r="O1036" i="18"/>
  <c r="Q1035" i="18"/>
  <c r="P1035" i="18"/>
  <c r="O1035" i="18"/>
  <c r="Q1034" i="18"/>
  <c r="P1034" i="18"/>
  <c r="O1034" i="18"/>
  <c r="Q1033" i="18"/>
  <c r="P1033" i="18"/>
  <c r="O1033" i="18"/>
  <c r="Q1032" i="18"/>
  <c r="P1032" i="18"/>
  <c r="O1032" i="18"/>
  <c r="Q1031" i="18"/>
  <c r="P1031" i="18"/>
  <c r="O1031" i="18"/>
  <c r="Q1030" i="18"/>
  <c r="P1030" i="18"/>
  <c r="O1030" i="18"/>
  <c r="Q1029" i="18"/>
  <c r="P1029" i="18"/>
  <c r="O1029" i="18"/>
  <c r="Q1028" i="18"/>
  <c r="P1028" i="18"/>
  <c r="O1028" i="18"/>
  <c r="Q1027" i="18"/>
  <c r="P1027" i="18"/>
  <c r="O1027" i="18"/>
  <c r="Q1026" i="18"/>
  <c r="P1026" i="18"/>
  <c r="O1026" i="18"/>
  <c r="Q1025" i="18"/>
  <c r="P1025" i="18"/>
  <c r="O1025" i="18"/>
  <c r="Q1024" i="18"/>
  <c r="P1024" i="18"/>
  <c r="O1024" i="18"/>
  <c r="Q1023" i="18"/>
  <c r="P1023" i="18"/>
  <c r="O1023" i="18"/>
  <c r="Q1022" i="18"/>
  <c r="P1022" i="18"/>
  <c r="O1022" i="18"/>
  <c r="Q1021" i="18"/>
  <c r="P1021" i="18"/>
  <c r="O1021" i="18"/>
  <c r="Q1020" i="18"/>
  <c r="P1020" i="18"/>
  <c r="O1020" i="18"/>
  <c r="Q1019" i="18"/>
  <c r="P1019" i="18"/>
  <c r="O1019" i="18"/>
  <c r="Q1018" i="18"/>
  <c r="P1018" i="18"/>
  <c r="O1018" i="18"/>
  <c r="Q1017" i="18"/>
  <c r="P1017" i="18"/>
  <c r="O1017" i="18"/>
  <c r="Q1016" i="18"/>
  <c r="P1016" i="18"/>
  <c r="O1016" i="18"/>
  <c r="Q1015" i="18"/>
  <c r="P1015" i="18"/>
  <c r="O1015" i="18"/>
  <c r="Q1014" i="18"/>
  <c r="P1014" i="18"/>
  <c r="O1014" i="18"/>
  <c r="Q1013" i="18"/>
  <c r="P1013" i="18"/>
  <c r="O1013" i="18"/>
  <c r="Q1012" i="18"/>
  <c r="P1012" i="18"/>
  <c r="O1012" i="18"/>
  <c r="Q1011" i="18"/>
  <c r="P1011" i="18"/>
  <c r="O1011" i="18"/>
  <c r="Q1010" i="18"/>
  <c r="P1010" i="18"/>
  <c r="O1010" i="18"/>
  <c r="Q1009" i="18"/>
  <c r="P1009" i="18"/>
  <c r="O1009" i="18"/>
  <c r="Q1008" i="18"/>
  <c r="P1008" i="18"/>
  <c r="O1008" i="18"/>
  <c r="Q1007" i="18"/>
  <c r="P1007" i="18"/>
  <c r="O1007" i="18"/>
  <c r="Q1006" i="18"/>
  <c r="P1006" i="18"/>
  <c r="O1006" i="18"/>
  <c r="Q1005" i="18"/>
  <c r="P1005" i="18"/>
  <c r="O1005" i="18"/>
  <c r="Q1004" i="18"/>
  <c r="P1004" i="18"/>
  <c r="O1004" i="18"/>
  <c r="Q1003" i="18"/>
  <c r="P1003" i="18"/>
  <c r="O1003" i="18"/>
  <c r="Q1002" i="18"/>
  <c r="P1002" i="18"/>
  <c r="O1002" i="18"/>
  <c r="Q1001" i="18"/>
  <c r="P1001" i="18"/>
  <c r="O1001" i="18"/>
  <c r="Q1000" i="18"/>
  <c r="P1000" i="18"/>
  <c r="O1000" i="18"/>
  <c r="Q999" i="18"/>
  <c r="P999" i="18"/>
  <c r="O999" i="18"/>
  <c r="Q998" i="18"/>
  <c r="P998" i="18"/>
  <c r="O998" i="18"/>
  <c r="Q997" i="18"/>
  <c r="P997" i="18"/>
  <c r="O997" i="18"/>
  <c r="Q996" i="18"/>
  <c r="P996" i="18"/>
  <c r="O996" i="18"/>
  <c r="Q995" i="18"/>
  <c r="P995" i="18"/>
  <c r="O995" i="18"/>
  <c r="Q994" i="18"/>
  <c r="P994" i="18"/>
  <c r="O994" i="18"/>
  <c r="Q993" i="18"/>
  <c r="P993" i="18"/>
  <c r="O993" i="18"/>
  <c r="Q992" i="18"/>
  <c r="P992" i="18"/>
  <c r="O992" i="18"/>
  <c r="Q991" i="18"/>
  <c r="P991" i="18"/>
  <c r="O991" i="18"/>
  <c r="Q990" i="18"/>
  <c r="P990" i="18"/>
  <c r="O990" i="18"/>
  <c r="Q989" i="18"/>
  <c r="P989" i="18"/>
  <c r="O989" i="18"/>
  <c r="Q988" i="18"/>
  <c r="P988" i="18"/>
  <c r="O988" i="18"/>
  <c r="Q987" i="18"/>
  <c r="P987" i="18"/>
  <c r="O987" i="18"/>
  <c r="Q986" i="18"/>
  <c r="P986" i="18"/>
  <c r="O986" i="18"/>
  <c r="Q985" i="18"/>
  <c r="P985" i="18"/>
  <c r="O985" i="18"/>
  <c r="Q984" i="18"/>
  <c r="P984" i="18"/>
  <c r="O984" i="18"/>
  <c r="Q983" i="18"/>
  <c r="P983" i="18"/>
  <c r="O983" i="18"/>
  <c r="Q982" i="18"/>
  <c r="P982" i="18"/>
  <c r="O982" i="18"/>
  <c r="Q981" i="18"/>
  <c r="P981" i="18"/>
  <c r="O981" i="18"/>
  <c r="Q980" i="18"/>
  <c r="P980" i="18"/>
  <c r="O980" i="18"/>
  <c r="Q979" i="18"/>
  <c r="P979" i="18"/>
  <c r="O979" i="18"/>
  <c r="Q978" i="18"/>
  <c r="P978" i="18"/>
  <c r="O978" i="18"/>
  <c r="Q977" i="18"/>
  <c r="P977" i="18"/>
  <c r="O977" i="18"/>
  <c r="Q976" i="18"/>
  <c r="P976" i="18"/>
  <c r="O976" i="18"/>
  <c r="Q975" i="18"/>
  <c r="P975" i="18"/>
  <c r="O975" i="18"/>
  <c r="Q974" i="18"/>
  <c r="P974" i="18"/>
  <c r="O974" i="18"/>
  <c r="Q973" i="18"/>
  <c r="P973" i="18"/>
  <c r="O973" i="18"/>
  <c r="Q972" i="18"/>
  <c r="P972" i="18"/>
  <c r="O972" i="18"/>
  <c r="Q971" i="18"/>
  <c r="P971" i="18"/>
  <c r="O971" i="18"/>
  <c r="Q970" i="18"/>
  <c r="P970" i="18"/>
  <c r="O970" i="18"/>
  <c r="Q969" i="18"/>
  <c r="P969" i="18"/>
  <c r="O969" i="18"/>
  <c r="Q968" i="18"/>
  <c r="P968" i="18"/>
  <c r="O968" i="18"/>
  <c r="Q967" i="18"/>
  <c r="P967" i="18"/>
  <c r="O967" i="18"/>
  <c r="Q966" i="18"/>
  <c r="P966" i="18"/>
  <c r="O966" i="18"/>
  <c r="Q965" i="18"/>
  <c r="P965" i="18"/>
  <c r="O965" i="18"/>
  <c r="Q964" i="18"/>
  <c r="P964" i="18"/>
  <c r="O964" i="18"/>
  <c r="Q963" i="18"/>
  <c r="P963" i="18"/>
  <c r="O963" i="18"/>
  <c r="Q962" i="18"/>
  <c r="P962" i="18"/>
  <c r="O962" i="18"/>
  <c r="Q961" i="18"/>
  <c r="P961" i="18"/>
  <c r="O961" i="18"/>
  <c r="Q960" i="18"/>
  <c r="P960" i="18"/>
  <c r="O960" i="18"/>
  <c r="Q959" i="18"/>
  <c r="P959" i="18"/>
  <c r="O959" i="18"/>
  <c r="Q958" i="18"/>
  <c r="P958" i="18"/>
  <c r="O958" i="18"/>
  <c r="Q957" i="18"/>
  <c r="P957" i="18"/>
  <c r="O957" i="18"/>
  <c r="Q956" i="18"/>
  <c r="P956" i="18"/>
  <c r="O956" i="18"/>
  <c r="Q955" i="18"/>
  <c r="P955" i="18"/>
  <c r="O955" i="18"/>
  <c r="Q954" i="18"/>
  <c r="P954" i="18"/>
  <c r="O954" i="18"/>
  <c r="Q953" i="18"/>
  <c r="P953" i="18"/>
  <c r="O953" i="18"/>
  <c r="Q952" i="18"/>
  <c r="P952" i="18"/>
  <c r="O952" i="18"/>
  <c r="Q951" i="18"/>
  <c r="P951" i="18"/>
  <c r="O951" i="18"/>
  <c r="Q950" i="18"/>
  <c r="P950" i="18"/>
  <c r="O950" i="18"/>
  <c r="Q949" i="18"/>
  <c r="P949" i="18"/>
  <c r="O949" i="18"/>
  <c r="Q948" i="18"/>
  <c r="P948" i="18"/>
  <c r="O948" i="18"/>
  <c r="Q947" i="18"/>
  <c r="P947" i="18"/>
  <c r="O947" i="18"/>
  <c r="Q946" i="18"/>
  <c r="P946" i="18"/>
  <c r="O946" i="18"/>
  <c r="Q945" i="18"/>
  <c r="P945" i="18"/>
  <c r="O945" i="18"/>
  <c r="Q944" i="18"/>
  <c r="P944" i="18"/>
  <c r="O944" i="18"/>
  <c r="Q943" i="18"/>
  <c r="P943" i="18"/>
  <c r="O943" i="18"/>
  <c r="Q942" i="18"/>
  <c r="P942" i="18"/>
  <c r="O942" i="18"/>
  <c r="Q941" i="18"/>
  <c r="P941" i="18"/>
  <c r="O941" i="18"/>
  <c r="Q940" i="18"/>
  <c r="P940" i="18"/>
  <c r="O940" i="18"/>
  <c r="Q939" i="18"/>
  <c r="P939" i="18"/>
  <c r="O939" i="18"/>
  <c r="Q938" i="18"/>
  <c r="P938" i="18"/>
  <c r="O938" i="18"/>
  <c r="Q937" i="18"/>
  <c r="P937" i="18"/>
  <c r="O937" i="18"/>
  <c r="Q936" i="18"/>
  <c r="P936" i="18"/>
  <c r="O936" i="18"/>
  <c r="Q935" i="18"/>
  <c r="P935" i="18"/>
  <c r="O935" i="18"/>
  <c r="Q934" i="18"/>
  <c r="P934" i="18"/>
  <c r="O934" i="18"/>
  <c r="Q933" i="18"/>
  <c r="P933" i="18"/>
  <c r="O933" i="18"/>
  <c r="Q932" i="18"/>
  <c r="P932" i="18"/>
  <c r="O932" i="18"/>
  <c r="Q931" i="18"/>
  <c r="P931" i="18"/>
  <c r="O931" i="18"/>
  <c r="Q930" i="18"/>
  <c r="P930" i="18"/>
  <c r="O930" i="18"/>
  <c r="Q929" i="18"/>
  <c r="P929" i="18"/>
  <c r="O929" i="18"/>
  <c r="Q928" i="18"/>
  <c r="P928" i="18"/>
  <c r="O928" i="18"/>
  <c r="Q927" i="18"/>
  <c r="P927" i="18"/>
  <c r="O927" i="18"/>
  <c r="Q926" i="18"/>
  <c r="P926" i="18"/>
  <c r="O926" i="18"/>
  <c r="Q925" i="18"/>
  <c r="P925" i="18"/>
  <c r="O925" i="18"/>
  <c r="Q924" i="18"/>
  <c r="P924" i="18"/>
  <c r="O924" i="18"/>
  <c r="Q923" i="18"/>
  <c r="P923" i="18"/>
  <c r="O923" i="18"/>
  <c r="Q922" i="18"/>
  <c r="P922" i="18"/>
  <c r="O922" i="18"/>
  <c r="Q921" i="18"/>
  <c r="P921" i="18"/>
  <c r="O921" i="18"/>
  <c r="Q920" i="18"/>
  <c r="P920" i="18"/>
  <c r="O920" i="18"/>
  <c r="Q919" i="18"/>
  <c r="P919" i="18"/>
  <c r="O919" i="18"/>
  <c r="Q918" i="18"/>
  <c r="P918" i="18"/>
  <c r="O918" i="18"/>
  <c r="Q917" i="18"/>
  <c r="P917" i="18"/>
  <c r="O917" i="18"/>
  <c r="Q916" i="18"/>
  <c r="P916" i="18"/>
  <c r="O916" i="18"/>
  <c r="Q915" i="18"/>
  <c r="P915" i="18"/>
  <c r="O915" i="18"/>
  <c r="Q914" i="18"/>
  <c r="P914" i="18"/>
  <c r="O914" i="18"/>
  <c r="Q913" i="18"/>
  <c r="P913" i="18"/>
  <c r="O913" i="18"/>
  <c r="Q912" i="18"/>
  <c r="P912" i="18"/>
  <c r="O912" i="18"/>
  <c r="Q911" i="18"/>
  <c r="P911" i="18"/>
  <c r="O911" i="18"/>
  <c r="Q910" i="18"/>
  <c r="P910" i="18"/>
  <c r="O910" i="18"/>
  <c r="Q909" i="18"/>
  <c r="P909" i="18"/>
  <c r="O909" i="18"/>
  <c r="Q908" i="18"/>
  <c r="P908" i="18"/>
  <c r="O908" i="18"/>
  <c r="Q907" i="18"/>
  <c r="P907" i="18"/>
  <c r="O907" i="18"/>
  <c r="Q906" i="18"/>
  <c r="P906" i="18"/>
  <c r="O906" i="18"/>
  <c r="Q905" i="18"/>
  <c r="P905" i="18"/>
  <c r="O905" i="18"/>
  <c r="Q904" i="18"/>
  <c r="P904" i="18"/>
  <c r="O904" i="18"/>
  <c r="Q903" i="18"/>
  <c r="P903" i="18"/>
  <c r="O903" i="18"/>
  <c r="Q902" i="18"/>
  <c r="P902" i="18"/>
  <c r="O902" i="18"/>
  <c r="Q901" i="18"/>
  <c r="P901" i="18"/>
  <c r="O901" i="18"/>
  <c r="Q900" i="18"/>
  <c r="P900" i="18"/>
  <c r="O900" i="18"/>
  <c r="Q899" i="18"/>
  <c r="P899" i="18"/>
  <c r="O899" i="18"/>
  <c r="Q898" i="18"/>
  <c r="P898" i="18"/>
  <c r="O898" i="18"/>
  <c r="Q897" i="18"/>
  <c r="P897" i="18"/>
  <c r="O897" i="18"/>
  <c r="Q896" i="18"/>
  <c r="P896" i="18"/>
  <c r="O896" i="18"/>
  <c r="Q895" i="18"/>
  <c r="P895" i="18"/>
  <c r="O895" i="18"/>
  <c r="Q894" i="18"/>
  <c r="P894" i="18"/>
  <c r="O894" i="18"/>
  <c r="Q893" i="18"/>
  <c r="P893" i="18"/>
  <c r="O893" i="18"/>
  <c r="Q892" i="18"/>
  <c r="P892" i="18"/>
  <c r="O892" i="18"/>
  <c r="Q891" i="18"/>
  <c r="P891" i="18"/>
  <c r="O891" i="18"/>
  <c r="Q890" i="18"/>
  <c r="P890" i="18"/>
  <c r="O890" i="18"/>
  <c r="Q889" i="18"/>
  <c r="P889" i="18"/>
  <c r="O889" i="18"/>
  <c r="Q888" i="18"/>
  <c r="P888" i="18"/>
  <c r="O888" i="18"/>
  <c r="Q887" i="18"/>
  <c r="P887" i="18"/>
  <c r="O887" i="18"/>
  <c r="Q886" i="18"/>
  <c r="P886" i="18"/>
  <c r="O886" i="18"/>
  <c r="Q885" i="18"/>
  <c r="P885" i="18"/>
  <c r="O885" i="18"/>
  <c r="Q884" i="18"/>
  <c r="P884" i="18"/>
  <c r="O884" i="18"/>
  <c r="Q883" i="18"/>
  <c r="P883" i="18"/>
  <c r="O883" i="18"/>
  <c r="Q882" i="18"/>
  <c r="P882" i="18"/>
  <c r="O882" i="18"/>
  <c r="Q881" i="18"/>
  <c r="P881" i="18"/>
  <c r="O881" i="18"/>
  <c r="Q880" i="18"/>
  <c r="P880" i="18"/>
  <c r="O880" i="18"/>
  <c r="Q879" i="18"/>
  <c r="P879" i="18"/>
  <c r="O879" i="18"/>
  <c r="Q878" i="18"/>
  <c r="P878" i="18"/>
  <c r="O878" i="18"/>
  <c r="Q877" i="18"/>
  <c r="P877" i="18"/>
  <c r="O877" i="18"/>
  <c r="Q876" i="18"/>
  <c r="P876" i="18"/>
  <c r="O876" i="18"/>
  <c r="Q875" i="18"/>
  <c r="P875" i="18"/>
  <c r="O875" i="18"/>
  <c r="Q874" i="18"/>
  <c r="P874" i="18"/>
  <c r="O874" i="18"/>
  <c r="Q873" i="18"/>
  <c r="P873" i="18"/>
  <c r="O873" i="18"/>
  <c r="Q872" i="18"/>
  <c r="P872" i="18"/>
  <c r="O872" i="18"/>
  <c r="Q871" i="18"/>
  <c r="P871" i="18"/>
  <c r="O871" i="18"/>
  <c r="Q870" i="18"/>
  <c r="P870" i="18"/>
  <c r="O870" i="18"/>
  <c r="Q869" i="18"/>
  <c r="P869" i="18"/>
  <c r="O869" i="18"/>
  <c r="Q868" i="18"/>
  <c r="P868" i="18"/>
  <c r="O868" i="18"/>
  <c r="Q867" i="18"/>
  <c r="P867" i="18"/>
  <c r="O867" i="18"/>
  <c r="Q866" i="18"/>
  <c r="P866" i="18"/>
  <c r="O866" i="18"/>
  <c r="Q865" i="18"/>
  <c r="P865" i="18"/>
  <c r="O865" i="18"/>
  <c r="Q864" i="18"/>
  <c r="P864" i="18"/>
  <c r="O864" i="18"/>
  <c r="Q863" i="18"/>
  <c r="P863" i="18"/>
  <c r="O863" i="18"/>
  <c r="Q862" i="18"/>
  <c r="P862" i="18"/>
  <c r="O862" i="18"/>
  <c r="Q861" i="18"/>
  <c r="P861" i="18"/>
  <c r="O861" i="18"/>
  <c r="Q860" i="18"/>
  <c r="P860" i="18"/>
  <c r="O860" i="18"/>
  <c r="Q859" i="18"/>
  <c r="P859" i="18"/>
  <c r="O859" i="18"/>
  <c r="Q858" i="18"/>
  <c r="P858" i="18"/>
  <c r="O858" i="18"/>
  <c r="Q857" i="18"/>
  <c r="P857" i="18"/>
  <c r="O857" i="18"/>
  <c r="Q856" i="18"/>
  <c r="P856" i="18"/>
  <c r="O856" i="18"/>
  <c r="Q855" i="18"/>
  <c r="P855" i="18"/>
  <c r="O855" i="18"/>
  <c r="Q854" i="18"/>
  <c r="P854" i="18"/>
  <c r="O854" i="18"/>
  <c r="Q853" i="18"/>
  <c r="P853" i="18"/>
  <c r="O853" i="18"/>
  <c r="Q852" i="18"/>
  <c r="P852" i="18"/>
  <c r="O852" i="18"/>
  <c r="Q851" i="18"/>
  <c r="P851" i="18"/>
  <c r="O851" i="18"/>
  <c r="Q850" i="18"/>
  <c r="P850" i="18"/>
  <c r="O850" i="18"/>
  <c r="Q849" i="18"/>
  <c r="P849" i="18"/>
  <c r="O849" i="18"/>
  <c r="Q848" i="18"/>
  <c r="P848" i="18"/>
  <c r="O848" i="18"/>
  <c r="Q847" i="18"/>
  <c r="P847" i="18"/>
  <c r="O847" i="18"/>
  <c r="Q846" i="18"/>
  <c r="P846" i="18"/>
  <c r="O846" i="18"/>
  <c r="Q845" i="18"/>
  <c r="P845" i="18"/>
  <c r="O845" i="18"/>
  <c r="Q844" i="18"/>
  <c r="P844" i="18"/>
  <c r="O844" i="18"/>
  <c r="Q842" i="18"/>
  <c r="P842" i="18"/>
  <c r="O842" i="18"/>
  <c r="Q841" i="18"/>
  <c r="P841" i="18"/>
  <c r="O841" i="18"/>
  <c r="Q840" i="18"/>
  <c r="P840" i="18"/>
  <c r="O840" i="18"/>
  <c r="Q839" i="18"/>
  <c r="P839" i="18"/>
  <c r="O839" i="18"/>
  <c r="Q838" i="18"/>
  <c r="P838" i="18"/>
  <c r="O838" i="18"/>
  <c r="Q837" i="18"/>
  <c r="P837" i="18"/>
  <c r="O837" i="18"/>
  <c r="Q836" i="18"/>
  <c r="P836" i="18"/>
  <c r="O836" i="18"/>
  <c r="Q835" i="18"/>
  <c r="P835" i="18"/>
  <c r="O835" i="18"/>
  <c r="Q834" i="18"/>
  <c r="P834" i="18"/>
  <c r="O834" i="18"/>
  <c r="Q833" i="18"/>
  <c r="P833" i="18"/>
  <c r="O833" i="18"/>
  <c r="Q832" i="18"/>
  <c r="P832" i="18"/>
  <c r="O832" i="18"/>
  <c r="Q830" i="18"/>
  <c r="P830" i="18"/>
  <c r="O830" i="18"/>
  <c r="Q829" i="18"/>
  <c r="P829" i="18"/>
  <c r="O829" i="18"/>
  <c r="Q828" i="18"/>
  <c r="P828" i="18"/>
  <c r="O828" i="18"/>
  <c r="Q827" i="18"/>
  <c r="P827" i="18"/>
  <c r="O827" i="18"/>
  <c r="Q826" i="18"/>
  <c r="P826" i="18"/>
  <c r="O826" i="18"/>
  <c r="Q825" i="18"/>
  <c r="P825" i="18"/>
  <c r="O825" i="18"/>
  <c r="Q824" i="18"/>
  <c r="P824" i="18"/>
  <c r="O824" i="18"/>
  <c r="Q823" i="18"/>
  <c r="P823" i="18"/>
  <c r="O823" i="18"/>
  <c r="Q822" i="18"/>
  <c r="P822" i="18"/>
  <c r="O822" i="18"/>
  <c r="Q821" i="18"/>
  <c r="P821" i="18"/>
  <c r="O821" i="18"/>
  <c r="Q820" i="18"/>
  <c r="P820" i="18"/>
  <c r="O820" i="18"/>
  <c r="Q819" i="18"/>
  <c r="P819" i="18"/>
  <c r="O819" i="18"/>
  <c r="Q818" i="18"/>
  <c r="P818" i="18"/>
  <c r="O818" i="18"/>
  <c r="Q817" i="18"/>
  <c r="P817" i="18"/>
  <c r="O817" i="18"/>
  <c r="Q816" i="18"/>
  <c r="P816" i="18"/>
  <c r="O816" i="18"/>
  <c r="Q815" i="18"/>
  <c r="P815" i="18"/>
  <c r="O815" i="18"/>
  <c r="Q814" i="18"/>
  <c r="P814" i="18"/>
  <c r="O814" i="18"/>
  <c r="Q813" i="18"/>
  <c r="P813" i="18"/>
  <c r="O813" i="18"/>
  <c r="Q812" i="18"/>
  <c r="P812" i="18"/>
  <c r="O812" i="18"/>
  <c r="Q811" i="18"/>
  <c r="P811" i="18"/>
  <c r="O811" i="18"/>
  <c r="Q810" i="18"/>
  <c r="P810" i="18"/>
  <c r="O810" i="18"/>
  <c r="Q809" i="18"/>
  <c r="P809" i="18"/>
  <c r="O809" i="18"/>
  <c r="Q808" i="18"/>
  <c r="P808" i="18"/>
  <c r="O808" i="18"/>
  <c r="Q807" i="18"/>
  <c r="P807" i="18"/>
  <c r="O807" i="18"/>
  <c r="Q806" i="18"/>
  <c r="P806" i="18"/>
  <c r="O806" i="18"/>
  <c r="Q805" i="18"/>
  <c r="P805" i="18"/>
  <c r="O805" i="18"/>
  <c r="Q804" i="18"/>
  <c r="P804" i="18"/>
  <c r="O804" i="18"/>
  <c r="Q803" i="18"/>
  <c r="P803" i="18"/>
  <c r="O803" i="18"/>
  <c r="Q802" i="18"/>
  <c r="P802" i="18"/>
  <c r="O802" i="18"/>
  <c r="Q801" i="18"/>
  <c r="P801" i="18"/>
  <c r="O801" i="18"/>
  <c r="Q800" i="18"/>
  <c r="P800" i="18"/>
  <c r="O800" i="18"/>
  <c r="Q799" i="18"/>
  <c r="P799" i="18"/>
  <c r="O799" i="18"/>
  <c r="Q798" i="18"/>
  <c r="P798" i="18"/>
  <c r="O798" i="18"/>
  <c r="Q797" i="18"/>
  <c r="P797" i="18"/>
  <c r="O797" i="18"/>
  <c r="Q796" i="18"/>
  <c r="P796" i="18"/>
  <c r="O796" i="18"/>
  <c r="Q795" i="18"/>
  <c r="P795" i="18"/>
  <c r="O795" i="18"/>
  <c r="Q794" i="18"/>
  <c r="P794" i="18"/>
  <c r="O794" i="18"/>
  <c r="Q793" i="18"/>
  <c r="P793" i="18"/>
  <c r="O793" i="18"/>
  <c r="Q792" i="18"/>
  <c r="P792" i="18"/>
  <c r="O792" i="18"/>
  <c r="Q791" i="18"/>
  <c r="P791" i="18"/>
  <c r="O791" i="18"/>
  <c r="Q790" i="18"/>
  <c r="P790" i="18"/>
  <c r="O790" i="18"/>
  <c r="Q789" i="18"/>
  <c r="P789" i="18"/>
  <c r="O789" i="18"/>
  <c r="Q788" i="18"/>
  <c r="P788" i="18"/>
  <c r="O788" i="18"/>
  <c r="Q787" i="18"/>
  <c r="P787" i="18"/>
  <c r="O787" i="18"/>
  <c r="Q786" i="18"/>
  <c r="P786" i="18"/>
  <c r="O786" i="18"/>
  <c r="Q785" i="18"/>
  <c r="P785" i="18"/>
  <c r="O785" i="18"/>
  <c r="Q784" i="18"/>
  <c r="P784" i="18"/>
  <c r="O784" i="18"/>
  <c r="Q783" i="18"/>
  <c r="P783" i="18"/>
  <c r="O783" i="18"/>
  <c r="Q782" i="18"/>
  <c r="P782" i="18"/>
  <c r="O782" i="18"/>
  <c r="Q781" i="18"/>
  <c r="P781" i="18"/>
  <c r="O781" i="18"/>
  <c r="Q780" i="18"/>
  <c r="P780" i="18"/>
  <c r="O780" i="18"/>
  <c r="Q779" i="18"/>
  <c r="P779" i="18"/>
  <c r="O779" i="18"/>
  <c r="Q778" i="18"/>
  <c r="P778" i="18"/>
  <c r="O778" i="18"/>
  <c r="Q777" i="18"/>
  <c r="P777" i="18"/>
  <c r="O777" i="18"/>
  <c r="Q776" i="18"/>
  <c r="P776" i="18"/>
  <c r="O776" i="18"/>
  <c r="Q775" i="18"/>
  <c r="P775" i="18"/>
  <c r="O775" i="18"/>
  <c r="Q774" i="18"/>
  <c r="P774" i="18"/>
  <c r="O774" i="18"/>
  <c r="Q773" i="18"/>
  <c r="P773" i="18"/>
  <c r="O773" i="18"/>
  <c r="Q772" i="18"/>
  <c r="P772" i="18"/>
  <c r="O772" i="18"/>
  <c r="Q771" i="18"/>
  <c r="P771" i="18"/>
  <c r="O771" i="18"/>
  <c r="Q770" i="18"/>
  <c r="P770" i="18"/>
  <c r="O770" i="18"/>
  <c r="Q769" i="18"/>
  <c r="P769" i="18"/>
  <c r="O769" i="18"/>
  <c r="Q768" i="18"/>
  <c r="P768" i="18"/>
  <c r="O768" i="18"/>
  <c r="Q767" i="18"/>
  <c r="P767" i="18"/>
  <c r="O767" i="18"/>
  <c r="Q766" i="18"/>
  <c r="P766" i="18"/>
  <c r="O766" i="18"/>
  <c r="Q765" i="18"/>
  <c r="P765" i="18"/>
  <c r="O765" i="18"/>
  <c r="Q764" i="18"/>
  <c r="P764" i="18"/>
  <c r="O764" i="18"/>
  <c r="Q763" i="18"/>
  <c r="P763" i="18"/>
  <c r="O763" i="18"/>
  <c r="Q762" i="18"/>
  <c r="P762" i="18"/>
  <c r="O762" i="18"/>
  <c r="Q761" i="18"/>
  <c r="P761" i="18"/>
  <c r="O761" i="18"/>
  <c r="Q760" i="18"/>
  <c r="P760" i="18"/>
  <c r="O760" i="18"/>
  <c r="Q759" i="18"/>
  <c r="P759" i="18"/>
  <c r="O759" i="18"/>
  <c r="Q758" i="18"/>
  <c r="P758" i="18"/>
  <c r="O758" i="18"/>
  <c r="Q757" i="18"/>
  <c r="P757" i="18"/>
  <c r="O757" i="18"/>
  <c r="Q756" i="18"/>
  <c r="P756" i="18"/>
  <c r="O756" i="18"/>
  <c r="Q755" i="18"/>
  <c r="P755" i="18"/>
  <c r="O755" i="18"/>
  <c r="Q754" i="18"/>
  <c r="P754" i="18"/>
  <c r="O754" i="18"/>
  <c r="Q753" i="18"/>
  <c r="P753" i="18"/>
  <c r="O753" i="18"/>
  <c r="Q752" i="18"/>
  <c r="P752" i="18"/>
  <c r="O752" i="18"/>
  <c r="Q751" i="18"/>
  <c r="P751" i="18"/>
  <c r="O751" i="18"/>
  <c r="Q750" i="18"/>
  <c r="P750" i="18"/>
  <c r="O750" i="18"/>
  <c r="Q749" i="18"/>
  <c r="P749" i="18"/>
  <c r="O749" i="18"/>
  <c r="Q748" i="18"/>
  <c r="P748" i="18"/>
  <c r="O748" i="18"/>
  <c r="Q747" i="18"/>
  <c r="P747" i="18"/>
  <c r="O747" i="18"/>
  <c r="Q746" i="18"/>
  <c r="P746" i="18"/>
  <c r="O746" i="18"/>
  <c r="Q745" i="18"/>
  <c r="P745" i="18"/>
  <c r="O745" i="18"/>
  <c r="Q744" i="18"/>
  <c r="P744" i="18"/>
  <c r="O744" i="18"/>
  <c r="Q743" i="18"/>
  <c r="P743" i="18"/>
  <c r="O743" i="18"/>
  <c r="Q742" i="18"/>
  <c r="P742" i="18"/>
  <c r="O742" i="18"/>
  <c r="Q741" i="18"/>
  <c r="P741" i="18"/>
  <c r="O741" i="18"/>
  <c r="Q740" i="18"/>
  <c r="P740" i="18"/>
  <c r="O740" i="18"/>
  <c r="Q739" i="18"/>
  <c r="P739" i="18"/>
  <c r="O739" i="18"/>
  <c r="Q738" i="18"/>
  <c r="P738" i="18"/>
  <c r="O738" i="18"/>
  <c r="Q737" i="18"/>
  <c r="P737" i="18"/>
  <c r="O737" i="18"/>
  <c r="Q736" i="18"/>
  <c r="P736" i="18"/>
  <c r="O736" i="18"/>
  <c r="Q735" i="18"/>
  <c r="P735" i="18"/>
  <c r="O735" i="18"/>
  <c r="Q734" i="18"/>
  <c r="P734" i="18"/>
  <c r="O734" i="18"/>
  <c r="Q733" i="18"/>
  <c r="P733" i="18"/>
  <c r="O733" i="18"/>
  <c r="Q732" i="18"/>
  <c r="P732" i="18"/>
  <c r="O732" i="18"/>
  <c r="Q731" i="18"/>
  <c r="P731" i="18"/>
  <c r="O731" i="18"/>
  <c r="Q730" i="18"/>
  <c r="P730" i="18"/>
  <c r="O730" i="18"/>
  <c r="Q729" i="18"/>
  <c r="P729" i="18"/>
  <c r="O729" i="18"/>
  <c r="Q728" i="18"/>
  <c r="P728" i="18"/>
  <c r="O728" i="18"/>
  <c r="Q727" i="18"/>
  <c r="P727" i="18"/>
  <c r="O727" i="18"/>
  <c r="Q726" i="18"/>
  <c r="P726" i="18"/>
  <c r="O726" i="18"/>
  <c r="Q725" i="18"/>
  <c r="P725" i="18"/>
  <c r="O725" i="18"/>
  <c r="Q724" i="18"/>
  <c r="P724" i="18"/>
  <c r="O724" i="18"/>
  <c r="Q723" i="18"/>
  <c r="P723" i="18"/>
  <c r="O723" i="18"/>
  <c r="Q722" i="18"/>
  <c r="P722" i="18"/>
  <c r="O722" i="18"/>
  <c r="Q721" i="18"/>
  <c r="P721" i="18"/>
  <c r="O721" i="18"/>
  <c r="Q720" i="18"/>
  <c r="P720" i="18"/>
  <c r="O720" i="18"/>
  <c r="Q719" i="18"/>
  <c r="P719" i="18"/>
  <c r="O719" i="18"/>
  <c r="Q718" i="18"/>
  <c r="P718" i="18"/>
  <c r="O718" i="18"/>
  <c r="Q717" i="18"/>
  <c r="P717" i="18"/>
  <c r="O717" i="18"/>
  <c r="Q716" i="18"/>
  <c r="P716" i="18"/>
  <c r="O716" i="18"/>
  <c r="Q715" i="18"/>
  <c r="P715" i="18"/>
  <c r="O715" i="18"/>
  <c r="Q714" i="18"/>
  <c r="P714" i="18"/>
  <c r="O714" i="18"/>
  <c r="Q713" i="18"/>
  <c r="P713" i="18"/>
  <c r="O713" i="18"/>
  <c r="Q712" i="18"/>
  <c r="P712" i="18"/>
  <c r="O712" i="18"/>
  <c r="Q711" i="18"/>
  <c r="P711" i="18"/>
  <c r="O711" i="18"/>
  <c r="Q710" i="18"/>
  <c r="P710" i="18"/>
  <c r="O710" i="18"/>
  <c r="Q709" i="18"/>
  <c r="P709" i="18"/>
  <c r="O709" i="18"/>
  <c r="Q708" i="18"/>
  <c r="P708" i="18"/>
  <c r="O708" i="18"/>
  <c r="Q707" i="18"/>
  <c r="P707" i="18"/>
  <c r="O707" i="18"/>
  <c r="Q706" i="18"/>
  <c r="P706" i="18"/>
  <c r="O706" i="18"/>
  <c r="Q705" i="18"/>
  <c r="P705" i="18"/>
  <c r="O705" i="18"/>
  <c r="Q704" i="18"/>
  <c r="P704" i="18"/>
  <c r="O704" i="18"/>
  <c r="Q703" i="18"/>
  <c r="P703" i="18"/>
  <c r="O703" i="18"/>
  <c r="Q702" i="18"/>
  <c r="P702" i="18"/>
  <c r="O702" i="18"/>
  <c r="Q701" i="18"/>
  <c r="P701" i="18"/>
  <c r="O701" i="18"/>
  <c r="Q700" i="18"/>
  <c r="P700" i="18"/>
  <c r="O700" i="18"/>
  <c r="Q699" i="18"/>
  <c r="P699" i="18"/>
  <c r="O699" i="18"/>
  <c r="Q698" i="18"/>
  <c r="P698" i="18"/>
  <c r="O698" i="18"/>
  <c r="Q697" i="18"/>
  <c r="P697" i="18"/>
  <c r="O697" i="18"/>
  <c r="Q696" i="18"/>
  <c r="P696" i="18"/>
  <c r="O696" i="18"/>
  <c r="Q695" i="18"/>
  <c r="P695" i="18"/>
  <c r="O695" i="18"/>
  <c r="Q694" i="18"/>
  <c r="P694" i="18"/>
  <c r="O694" i="18"/>
  <c r="Q693" i="18"/>
  <c r="P693" i="18"/>
  <c r="O693" i="18"/>
  <c r="Q692" i="18"/>
  <c r="P692" i="18"/>
  <c r="O692" i="18"/>
  <c r="Q691" i="18"/>
  <c r="P691" i="18"/>
  <c r="O691" i="18"/>
  <c r="Q690" i="18"/>
  <c r="P690" i="18"/>
  <c r="O690" i="18"/>
  <c r="Q689" i="18"/>
  <c r="P689" i="18"/>
  <c r="O689" i="18"/>
  <c r="Q688" i="18"/>
  <c r="P688" i="18"/>
  <c r="O688" i="18"/>
  <c r="Q687" i="18"/>
  <c r="P687" i="18"/>
  <c r="O687" i="18"/>
  <c r="Q686" i="18"/>
  <c r="P686" i="18"/>
  <c r="O686" i="18"/>
  <c r="Q685" i="18"/>
  <c r="P685" i="18"/>
  <c r="O685" i="18"/>
  <c r="Q684" i="18"/>
  <c r="P684" i="18"/>
  <c r="O684" i="18"/>
  <c r="Q683" i="18"/>
  <c r="P683" i="18"/>
  <c r="O683" i="18"/>
  <c r="Q682" i="18"/>
  <c r="P682" i="18"/>
  <c r="O682" i="18"/>
  <c r="Q681" i="18"/>
  <c r="P681" i="18"/>
  <c r="O681" i="18"/>
  <c r="Q680" i="18"/>
  <c r="P680" i="18"/>
  <c r="O680" i="18"/>
  <c r="Q679" i="18"/>
  <c r="P679" i="18"/>
  <c r="O679" i="18"/>
  <c r="Q678" i="18"/>
  <c r="P678" i="18"/>
  <c r="O678" i="18"/>
  <c r="Q677" i="18"/>
  <c r="P677" i="18"/>
  <c r="O677" i="18"/>
  <c r="Q676" i="18"/>
  <c r="P676" i="18"/>
  <c r="O676" i="18"/>
  <c r="Q675" i="18"/>
  <c r="P675" i="18"/>
  <c r="O675" i="18"/>
  <c r="Q674" i="18"/>
  <c r="P674" i="18"/>
  <c r="O674" i="18"/>
  <c r="Q673" i="18"/>
  <c r="P673" i="18"/>
  <c r="O673" i="18"/>
  <c r="Q672" i="18"/>
  <c r="P672" i="18"/>
  <c r="O672" i="18"/>
  <c r="Q671" i="18"/>
  <c r="P671" i="18"/>
  <c r="O671" i="18"/>
  <c r="Q670" i="18"/>
  <c r="P670" i="18"/>
  <c r="O670" i="18"/>
  <c r="Q669" i="18"/>
  <c r="P669" i="18"/>
  <c r="O669" i="18"/>
  <c r="Q668" i="18"/>
  <c r="P668" i="18"/>
  <c r="O668" i="18"/>
  <c r="Q667" i="18"/>
  <c r="P667" i="18"/>
  <c r="O667" i="18"/>
  <c r="Q666" i="18"/>
  <c r="P666" i="18"/>
  <c r="O666" i="18"/>
  <c r="Q665" i="18"/>
  <c r="P665" i="18"/>
  <c r="O665" i="18"/>
  <c r="Q664" i="18"/>
  <c r="P664" i="18"/>
  <c r="O664" i="18"/>
  <c r="Q663" i="18"/>
  <c r="P663" i="18"/>
  <c r="O663" i="18"/>
  <c r="Q662" i="18"/>
  <c r="P662" i="18"/>
  <c r="O662" i="18"/>
  <c r="Q661" i="18"/>
  <c r="P661" i="18"/>
  <c r="O661" i="18"/>
  <c r="Q660" i="18"/>
  <c r="P660" i="18"/>
  <c r="O660" i="18"/>
  <c r="Q659" i="18"/>
  <c r="P659" i="18"/>
  <c r="O659" i="18"/>
  <c r="Q658" i="18"/>
  <c r="P658" i="18"/>
  <c r="O658" i="18"/>
  <c r="Q657" i="18"/>
  <c r="P657" i="18"/>
  <c r="O657" i="18"/>
  <c r="Q656" i="18"/>
  <c r="P656" i="18"/>
  <c r="O656" i="18"/>
  <c r="Q655" i="18"/>
  <c r="P655" i="18"/>
  <c r="O655" i="18"/>
  <c r="Q654" i="18"/>
  <c r="P654" i="18"/>
  <c r="O654" i="18"/>
  <c r="Q653" i="18"/>
  <c r="P653" i="18"/>
  <c r="O653" i="18"/>
  <c r="Q652" i="18"/>
  <c r="P652" i="18"/>
  <c r="O652" i="18"/>
  <c r="Q651" i="18"/>
  <c r="P651" i="18"/>
  <c r="O651" i="18"/>
  <c r="Q650" i="18"/>
  <c r="P650" i="18"/>
  <c r="O650" i="18"/>
  <c r="Q649" i="18"/>
  <c r="P649" i="18"/>
  <c r="O649" i="18"/>
  <c r="Q648" i="18"/>
  <c r="P648" i="18"/>
  <c r="O648" i="18"/>
  <c r="Q647" i="18"/>
  <c r="P647" i="18"/>
  <c r="O647" i="18"/>
  <c r="Q646" i="18"/>
  <c r="P646" i="18"/>
  <c r="O646" i="18"/>
  <c r="Q645" i="18"/>
  <c r="P645" i="18"/>
  <c r="O645" i="18"/>
  <c r="Q644" i="18"/>
  <c r="P644" i="18"/>
  <c r="O644" i="18"/>
  <c r="Q643" i="18"/>
  <c r="P643" i="18"/>
  <c r="O643" i="18"/>
  <c r="Q642" i="18"/>
  <c r="P642" i="18"/>
  <c r="O642" i="18"/>
  <c r="Q641" i="18"/>
  <c r="P641" i="18"/>
  <c r="O641" i="18"/>
  <c r="Q640" i="18"/>
  <c r="P640" i="18"/>
  <c r="O640" i="18"/>
  <c r="Q639" i="18"/>
  <c r="P639" i="18"/>
  <c r="O639" i="18"/>
  <c r="Q638" i="18"/>
  <c r="P638" i="18"/>
  <c r="O638" i="18"/>
  <c r="Q637" i="18"/>
  <c r="P637" i="18"/>
  <c r="O637" i="18"/>
  <c r="Q636" i="18"/>
  <c r="P636" i="18"/>
  <c r="O636" i="18"/>
  <c r="Q635" i="18"/>
  <c r="P635" i="18"/>
  <c r="O635" i="18"/>
  <c r="Q634" i="18"/>
  <c r="P634" i="18"/>
  <c r="O634" i="18"/>
  <c r="Q633" i="18"/>
  <c r="P633" i="18"/>
  <c r="O633" i="18"/>
  <c r="Q632" i="18"/>
  <c r="P632" i="18"/>
  <c r="O632" i="18"/>
  <c r="Q631" i="18"/>
  <c r="P631" i="18"/>
  <c r="O631" i="18"/>
  <c r="Q630" i="18"/>
  <c r="P630" i="18"/>
  <c r="O630" i="18"/>
  <c r="Q629" i="18"/>
  <c r="P629" i="18"/>
  <c r="O629" i="18"/>
  <c r="Q628" i="18"/>
  <c r="P628" i="18"/>
  <c r="O628" i="18"/>
  <c r="Q627" i="18"/>
  <c r="P627" i="18"/>
  <c r="O627" i="18"/>
  <c r="Q626" i="18"/>
  <c r="P626" i="18"/>
  <c r="O626" i="18"/>
  <c r="Q625" i="18"/>
  <c r="P625" i="18"/>
  <c r="O625" i="18"/>
  <c r="Q624" i="18"/>
  <c r="P624" i="18"/>
  <c r="O624" i="18"/>
  <c r="Q623" i="18"/>
  <c r="P623" i="18"/>
  <c r="O623" i="18"/>
  <c r="Q622" i="18"/>
  <c r="P622" i="18"/>
  <c r="O622" i="18"/>
  <c r="Q621" i="18"/>
  <c r="P621" i="18"/>
  <c r="O621" i="18"/>
  <c r="Q620" i="18"/>
  <c r="P620" i="18"/>
  <c r="O620" i="18"/>
  <c r="Q619" i="18"/>
  <c r="P619" i="18"/>
  <c r="O619" i="18"/>
  <c r="Q618" i="18"/>
  <c r="P618" i="18"/>
  <c r="O618" i="18"/>
  <c r="Q617" i="18"/>
  <c r="P617" i="18"/>
  <c r="O617" i="18"/>
  <c r="Q616" i="18"/>
  <c r="P616" i="18"/>
  <c r="O616" i="18"/>
  <c r="Q615" i="18"/>
  <c r="P615" i="18"/>
  <c r="O615" i="18"/>
  <c r="Q614" i="18"/>
  <c r="P614" i="18"/>
  <c r="O614" i="18"/>
  <c r="Q613" i="18"/>
  <c r="P613" i="18"/>
  <c r="O613" i="18"/>
  <c r="Q612" i="18"/>
  <c r="P612" i="18"/>
  <c r="O612" i="18"/>
  <c r="Q611" i="18"/>
  <c r="P611" i="18"/>
  <c r="O611" i="18"/>
  <c r="Q610" i="18"/>
  <c r="P610" i="18"/>
  <c r="O610" i="18"/>
  <c r="Q609" i="18"/>
  <c r="P609" i="18"/>
  <c r="O609" i="18"/>
  <c r="Q608" i="18"/>
  <c r="P608" i="18"/>
  <c r="O608" i="18"/>
  <c r="Q607" i="18"/>
  <c r="P607" i="18"/>
  <c r="O607" i="18"/>
  <c r="Q606" i="18"/>
  <c r="P606" i="18"/>
  <c r="O606" i="18"/>
  <c r="Q605" i="18"/>
  <c r="P605" i="18"/>
  <c r="O605" i="18"/>
  <c r="Q604" i="18"/>
  <c r="P604" i="18"/>
  <c r="O604" i="18"/>
  <c r="Q603" i="18"/>
  <c r="P603" i="18"/>
  <c r="O603" i="18"/>
  <c r="Q602" i="18"/>
  <c r="P602" i="18"/>
  <c r="O602" i="18"/>
  <c r="Q601" i="18"/>
  <c r="P601" i="18"/>
  <c r="O601" i="18"/>
  <c r="Q600" i="18"/>
  <c r="P600" i="18"/>
  <c r="O600" i="18"/>
  <c r="Q599" i="18"/>
  <c r="P599" i="18"/>
  <c r="O599" i="18"/>
  <c r="Q598" i="18"/>
  <c r="P598" i="18"/>
  <c r="O598" i="18"/>
  <c r="Q597" i="18"/>
  <c r="P597" i="18"/>
  <c r="O597" i="18"/>
  <c r="Q596" i="18"/>
  <c r="P596" i="18"/>
  <c r="O596" i="18"/>
  <c r="Q595" i="18"/>
  <c r="P595" i="18"/>
  <c r="O595" i="18"/>
  <c r="Q594" i="18"/>
  <c r="P594" i="18"/>
  <c r="O594" i="18"/>
  <c r="Q593" i="18"/>
  <c r="P593" i="18"/>
  <c r="O593" i="18"/>
  <c r="Q592" i="18"/>
  <c r="P592" i="18"/>
  <c r="O592" i="18"/>
  <c r="Q591" i="18"/>
  <c r="P591" i="18"/>
  <c r="O591" i="18"/>
  <c r="Q590" i="18"/>
  <c r="P590" i="18"/>
  <c r="O590" i="18"/>
  <c r="Q589" i="18"/>
  <c r="P589" i="18"/>
  <c r="O589" i="18"/>
  <c r="Q588" i="18"/>
  <c r="P588" i="18"/>
  <c r="O588" i="18"/>
  <c r="Q587" i="18"/>
  <c r="P587" i="18"/>
  <c r="O587" i="18"/>
  <c r="Q586" i="18"/>
  <c r="P586" i="18"/>
  <c r="O586" i="18"/>
  <c r="Q585" i="18"/>
  <c r="P585" i="18"/>
  <c r="O585" i="18"/>
  <c r="Q584" i="18"/>
  <c r="P584" i="18"/>
  <c r="O584" i="18"/>
  <c r="Q583" i="18"/>
  <c r="P583" i="18"/>
  <c r="O583" i="18"/>
  <c r="Q582" i="18"/>
  <c r="P582" i="18"/>
  <c r="O582" i="18"/>
  <c r="Q581" i="18"/>
  <c r="P581" i="18"/>
  <c r="O581" i="18"/>
  <c r="Q580" i="18"/>
  <c r="P580" i="18"/>
  <c r="O580" i="18"/>
  <c r="Q579" i="18"/>
  <c r="P579" i="18"/>
  <c r="O579" i="18"/>
  <c r="Q578" i="18"/>
  <c r="P578" i="18"/>
  <c r="O578" i="18"/>
  <c r="Q577" i="18"/>
  <c r="P577" i="18"/>
  <c r="O577" i="18"/>
  <c r="Q576" i="18"/>
  <c r="P576" i="18"/>
  <c r="O576" i="18"/>
  <c r="Q575" i="18"/>
  <c r="P575" i="18"/>
  <c r="O575" i="18"/>
  <c r="Q574" i="18"/>
  <c r="P574" i="18"/>
  <c r="O574" i="18"/>
  <c r="Q573" i="18"/>
  <c r="P573" i="18"/>
  <c r="O573" i="18"/>
  <c r="Q572" i="18"/>
  <c r="P572" i="18"/>
  <c r="O572" i="18"/>
  <c r="Q571" i="18"/>
  <c r="P571" i="18"/>
  <c r="O571" i="18"/>
  <c r="Q570" i="18"/>
  <c r="P570" i="18"/>
  <c r="O570" i="18"/>
  <c r="Q569" i="18"/>
  <c r="P569" i="18"/>
  <c r="O569" i="18"/>
  <c r="Q568" i="18"/>
  <c r="P568" i="18"/>
  <c r="O568" i="18"/>
  <c r="Q567" i="18"/>
  <c r="P567" i="18"/>
  <c r="O567" i="18"/>
  <c r="Q566" i="18"/>
  <c r="P566" i="18"/>
  <c r="O566" i="18"/>
  <c r="Q565" i="18"/>
  <c r="P565" i="18"/>
  <c r="O565" i="18"/>
  <c r="Q564" i="18"/>
  <c r="P564" i="18"/>
  <c r="O564" i="18"/>
  <c r="Q563" i="18"/>
  <c r="P563" i="18"/>
  <c r="O563" i="18"/>
  <c r="Q562" i="18"/>
  <c r="P562" i="18"/>
  <c r="O562" i="18"/>
  <c r="Q561" i="18"/>
  <c r="P561" i="18"/>
  <c r="O561" i="18"/>
  <c r="Q560" i="18"/>
  <c r="P560" i="18"/>
  <c r="O560" i="18"/>
  <c r="Q559" i="18"/>
  <c r="P559" i="18"/>
  <c r="O559" i="18"/>
  <c r="Q558" i="18"/>
  <c r="P558" i="18"/>
  <c r="O558" i="18"/>
  <c r="Q557" i="18"/>
  <c r="P557" i="18"/>
  <c r="O557" i="18"/>
  <c r="Q556" i="18"/>
  <c r="P556" i="18"/>
  <c r="O556" i="18"/>
  <c r="Q555" i="18"/>
  <c r="P555" i="18"/>
  <c r="O555" i="18"/>
  <c r="Q554" i="18"/>
  <c r="P554" i="18"/>
  <c r="O554" i="18"/>
  <c r="Q553" i="18"/>
  <c r="P553" i="18"/>
  <c r="O553" i="18"/>
  <c r="Q552" i="18"/>
  <c r="P552" i="18"/>
  <c r="O552" i="18"/>
  <c r="Q551" i="18"/>
  <c r="P551" i="18"/>
  <c r="O551" i="18"/>
  <c r="Q550" i="18"/>
  <c r="P550" i="18"/>
  <c r="O550" i="18"/>
  <c r="Q549" i="18"/>
  <c r="P549" i="18"/>
  <c r="O549" i="18"/>
  <c r="Q548" i="18"/>
  <c r="P548" i="18"/>
  <c r="O548" i="18"/>
  <c r="Q547" i="18"/>
  <c r="P547" i="18"/>
  <c r="O547" i="18"/>
  <c r="Q546" i="18"/>
  <c r="P546" i="18"/>
  <c r="O546" i="18"/>
  <c r="Q545" i="18"/>
  <c r="P545" i="18"/>
  <c r="O545" i="18"/>
  <c r="Q544" i="18"/>
  <c r="P544" i="18"/>
  <c r="O544" i="18"/>
  <c r="Q543" i="18"/>
  <c r="P543" i="18"/>
  <c r="O543" i="18"/>
  <c r="Q542" i="18"/>
  <c r="P542" i="18"/>
  <c r="O542" i="18"/>
  <c r="Q541" i="18"/>
  <c r="P541" i="18"/>
  <c r="O541" i="18"/>
  <c r="Q540" i="18"/>
  <c r="P540" i="18"/>
  <c r="O540" i="18"/>
  <c r="Q539" i="18"/>
  <c r="P539" i="18"/>
  <c r="O539" i="18"/>
  <c r="Q538" i="18"/>
  <c r="P538" i="18"/>
  <c r="O538" i="18"/>
  <c r="Q537" i="18"/>
  <c r="P537" i="18"/>
  <c r="O537" i="18"/>
  <c r="Q536" i="18"/>
  <c r="P536" i="18"/>
  <c r="O536" i="18"/>
  <c r="Q535" i="18"/>
  <c r="P535" i="18"/>
  <c r="O535" i="18"/>
  <c r="Q534" i="18"/>
  <c r="P534" i="18"/>
  <c r="O534" i="18"/>
  <c r="Q533" i="18"/>
  <c r="P533" i="18"/>
  <c r="O533" i="18"/>
  <c r="Q532" i="18"/>
  <c r="P532" i="18"/>
  <c r="O532" i="18"/>
  <c r="Q531" i="18"/>
  <c r="P531" i="18"/>
  <c r="O531" i="18"/>
  <c r="Q530" i="18"/>
  <c r="P530" i="18"/>
  <c r="O530" i="18"/>
  <c r="Q529" i="18"/>
  <c r="P529" i="18"/>
  <c r="O529" i="18"/>
  <c r="Q528" i="18"/>
  <c r="P528" i="18"/>
  <c r="O528" i="18"/>
  <c r="Q527" i="18"/>
  <c r="P527" i="18"/>
  <c r="O527" i="18"/>
  <c r="Q526" i="18"/>
  <c r="P526" i="18"/>
  <c r="O526" i="18"/>
  <c r="Q525" i="18"/>
  <c r="P525" i="18"/>
  <c r="O525" i="18"/>
  <c r="Q524" i="18"/>
  <c r="P524" i="18"/>
  <c r="O524" i="18"/>
  <c r="Q523" i="18"/>
  <c r="P523" i="18"/>
  <c r="O523" i="18"/>
  <c r="Q522" i="18"/>
  <c r="P522" i="18"/>
  <c r="O522" i="18"/>
  <c r="Q521" i="18"/>
  <c r="P521" i="18"/>
  <c r="O521" i="18"/>
  <c r="Q520" i="18"/>
  <c r="P520" i="18"/>
  <c r="O520" i="18"/>
  <c r="Q519" i="18"/>
  <c r="P519" i="18"/>
  <c r="O519" i="18"/>
  <c r="Q518" i="18"/>
  <c r="P518" i="18"/>
  <c r="O518" i="18"/>
  <c r="Q517" i="18"/>
  <c r="P517" i="18"/>
  <c r="O517" i="18"/>
  <c r="Q516" i="18"/>
  <c r="P516" i="18"/>
  <c r="O516" i="18"/>
  <c r="Q515" i="18"/>
  <c r="P515" i="18"/>
  <c r="O515" i="18"/>
  <c r="Q514" i="18"/>
  <c r="P514" i="18"/>
  <c r="O514" i="18"/>
  <c r="Q513" i="18"/>
  <c r="P513" i="18"/>
  <c r="O513" i="18"/>
  <c r="Q512" i="18"/>
  <c r="P512" i="18"/>
  <c r="O512" i="18"/>
  <c r="Q511" i="18"/>
  <c r="P511" i="18"/>
  <c r="O511" i="18"/>
  <c r="Q510" i="18"/>
  <c r="P510" i="18"/>
  <c r="O510" i="18"/>
  <c r="Q509" i="18"/>
  <c r="P509" i="18"/>
  <c r="O509" i="18"/>
  <c r="Q508" i="18"/>
  <c r="P508" i="18"/>
  <c r="O508" i="18"/>
  <c r="Q507" i="18"/>
  <c r="P507" i="18"/>
  <c r="O507" i="18"/>
  <c r="Q506" i="18"/>
  <c r="P506" i="18"/>
  <c r="O506" i="18"/>
  <c r="Q505" i="18"/>
  <c r="P505" i="18"/>
  <c r="O505" i="18"/>
  <c r="Q504" i="18"/>
  <c r="P504" i="18"/>
  <c r="O504" i="18"/>
  <c r="Q503" i="18"/>
  <c r="P503" i="18"/>
  <c r="O503" i="18"/>
  <c r="Q502" i="18"/>
  <c r="P502" i="18"/>
  <c r="O502" i="18"/>
  <c r="Q501" i="18"/>
  <c r="P501" i="18"/>
  <c r="O501" i="18"/>
  <c r="Q500" i="18"/>
  <c r="P500" i="18"/>
  <c r="O500" i="18"/>
  <c r="Q499" i="18"/>
  <c r="P499" i="18"/>
  <c r="O499" i="18"/>
  <c r="Q498" i="18"/>
  <c r="P498" i="18"/>
  <c r="O498" i="18"/>
  <c r="Q497" i="18"/>
  <c r="P497" i="18"/>
  <c r="O497" i="18"/>
  <c r="Q496" i="18"/>
  <c r="P496" i="18"/>
  <c r="O496" i="18"/>
  <c r="Q495" i="18"/>
  <c r="P495" i="18"/>
  <c r="O495" i="18"/>
  <c r="Q494" i="18"/>
  <c r="P494" i="18"/>
  <c r="O494" i="18"/>
  <c r="Q493" i="18"/>
  <c r="P493" i="18"/>
  <c r="O493" i="18"/>
  <c r="Q492" i="18"/>
  <c r="P492" i="18"/>
  <c r="O492" i="18"/>
  <c r="Q491" i="18"/>
  <c r="P491" i="18"/>
  <c r="O491" i="18"/>
  <c r="Q490" i="18"/>
  <c r="P490" i="18"/>
  <c r="O490" i="18"/>
  <c r="Q489" i="18"/>
  <c r="P489" i="18"/>
  <c r="O489" i="18"/>
  <c r="Q488" i="18"/>
  <c r="P488" i="18"/>
  <c r="O488" i="18"/>
  <c r="Q487" i="18"/>
  <c r="P487" i="18"/>
  <c r="O487" i="18"/>
  <c r="Q486" i="18"/>
  <c r="P486" i="18"/>
  <c r="O486" i="18"/>
  <c r="Q485" i="18"/>
  <c r="P485" i="18"/>
  <c r="O485" i="18"/>
  <c r="Q484" i="18"/>
  <c r="P484" i="18"/>
  <c r="O484" i="18"/>
  <c r="Q483" i="18"/>
  <c r="P483" i="18"/>
  <c r="O483" i="18"/>
  <c r="Q482" i="18"/>
  <c r="P482" i="18"/>
  <c r="O482" i="18"/>
  <c r="Q481" i="18"/>
  <c r="P481" i="18"/>
  <c r="O481" i="18"/>
  <c r="Q480" i="18"/>
  <c r="P480" i="18"/>
  <c r="O480" i="18"/>
  <c r="Q479" i="18"/>
  <c r="P479" i="18"/>
  <c r="O479" i="18"/>
  <c r="Q478" i="18"/>
  <c r="P478" i="18"/>
  <c r="O478" i="18"/>
  <c r="Q477" i="18"/>
  <c r="P477" i="18"/>
  <c r="O477" i="18"/>
  <c r="Q476" i="18"/>
  <c r="P476" i="18"/>
  <c r="O476" i="18"/>
  <c r="Q475" i="18"/>
  <c r="P475" i="18"/>
  <c r="O475" i="18"/>
  <c r="Q474" i="18"/>
  <c r="P474" i="18"/>
  <c r="O474" i="18"/>
  <c r="Q473" i="18"/>
  <c r="P473" i="18"/>
  <c r="O473" i="18"/>
  <c r="Q472" i="18"/>
  <c r="P472" i="18"/>
  <c r="O472" i="18"/>
  <c r="Q471" i="18"/>
  <c r="P471" i="18"/>
  <c r="O471" i="18"/>
  <c r="Q470" i="18"/>
  <c r="P470" i="18"/>
  <c r="O470" i="18"/>
  <c r="Q469" i="18"/>
  <c r="P469" i="18"/>
  <c r="O469" i="18"/>
  <c r="Q468" i="18"/>
  <c r="P468" i="18"/>
  <c r="O468" i="18"/>
  <c r="Q467" i="18"/>
  <c r="P467" i="18"/>
  <c r="O467" i="18"/>
  <c r="Q466" i="18"/>
  <c r="P466" i="18"/>
  <c r="O466" i="18"/>
  <c r="Q465" i="18"/>
  <c r="P465" i="18"/>
  <c r="O465" i="18"/>
  <c r="Q464" i="18"/>
  <c r="P464" i="18"/>
  <c r="O464" i="18"/>
  <c r="Q463" i="18"/>
  <c r="P463" i="18"/>
  <c r="O463" i="18"/>
  <c r="Q462" i="18"/>
  <c r="P462" i="18"/>
  <c r="O462" i="18"/>
  <c r="Q461" i="18"/>
  <c r="P461" i="18"/>
  <c r="O461" i="18"/>
  <c r="Q460" i="18"/>
  <c r="P460" i="18"/>
  <c r="O460" i="18"/>
  <c r="Q459" i="18"/>
  <c r="P459" i="18"/>
  <c r="O459" i="18"/>
  <c r="Q458" i="18"/>
  <c r="P458" i="18"/>
  <c r="O458" i="18"/>
  <c r="Q457" i="18"/>
  <c r="P457" i="18"/>
  <c r="O457" i="18"/>
  <c r="Q456" i="18"/>
  <c r="P456" i="18"/>
  <c r="O456" i="18"/>
  <c r="Q455" i="18"/>
  <c r="P455" i="18"/>
  <c r="O455" i="18"/>
  <c r="Q454" i="18"/>
  <c r="P454" i="18"/>
  <c r="O454" i="18"/>
  <c r="Q453" i="18"/>
  <c r="P453" i="18"/>
  <c r="O453" i="18"/>
  <c r="Q452" i="18"/>
  <c r="P452" i="18"/>
  <c r="O452" i="18"/>
  <c r="Q451" i="18"/>
  <c r="P451" i="18"/>
  <c r="O451" i="18"/>
  <c r="Q450" i="18"/>
  <c r="P450" i="18"/>
  <c r="O450" i="18"/>
  <c r="Q449" i="18"/>
  <c r="P449" i="18"/>
  <c r="O449" i="18"/>
  <c r="Q448" i="18"/>
  <c r="P448" i="18"/>
  <c r="O448" i="18"/>
  <c r="Q447" i="18"/>
  <c r="P447" i="18"/>
  <c r="O447" i="18"/>
  <c r="Q446" i="18"/>
  <c r="P446" i="18"/>
  <c r="O446" i="18"/>
  <c r="Q445" i="18"/>
  <c r="P445" i="18"/>
  <c r="O445" i="18"/>
  <c r="Q444" i="18"/>
  <c r="P444" i="18"/>
  <c r="O444" i="18"/>
  <c r="Q443" i="18"/>
  <c r="P443" i="18"/>
  <c r="O443" i="18"/>
  <c r="Q442" i="18"/>
  <c r="P442" i="18"/>
  <c r="O442" i="18"/>
  <c r="Q441" i="18"/>
  <c r="P441" i="18"/>
  <c r="O441" i="18"/>
  <c r="Q440" i="18"/>
  <c r="P440" i="18"/>
  <c r="O440" i="18"/>
  <c r="Q439" i="18"/>
  <c r="P439" i="18"/>
  <c r="O439" i="18"/>
  <c r="Q438" i="18"/>
  <c r="P438" i="18"/>
  <c r="O438" i="18"/>
  <c r="Q437" i="18"/>
  <c r="P437" i="18"/>
  <c r="O437" i="18"/>
  <c r="Q436" i="18"/>
  <c r="P436" i="18"/>
  <c r="O436" i="18"/>
  <c r="Q435" i="18"/>
  <c r="P435" i="18"/>
  <c r="O435" i="18"/>
  <c r="Q434" i="18"/>
  <c r="P434" i="18"/>
  <c r="O434" i="18"/>
  <c r="Q433" i="18"/>
  <c r="P433" i="18"/>
  <c r="O433" i="18"/>
  <c r="Q432" i="18"/>
  <c r="P432" i="18"/>
  <c r="O432" i="18"/>
  <c r="Q431" i="18"/>
  <c r="P431" i="18"/>
  <c r="O431" i="18"/>
  <c r="Q430" i="18"/>
  <c r="P430" i="18"/>
  <c r="O430" i="18"/>
  <c r="Q429" i="18"/>
  <c r="P429" i="18"/>
  <c r="O429" i="18"/>
  <c r="Q428" i="18"/>
  <c r="P428" i="18"/>
  <c r="O428" i="18"/>
  <c r="Q427" i="18"/>
  <c r="P427" i="18"/>
  <c r="O427" i="18"/>
  <c r="Q426" i="18"/>
  <c r="P426" i="18"/>
  <c r="O426" i="18"/>
  <c r="Q425" i="18"/>
  <c r="P425" i="18"/>
  <c r="O425" i="18"/>
  <c r="Q424" i="18"/>
  <c r="P424" i="18"/>
  <c r="O424" i="18"/>
  <c r="Q423" i="18"/>
  <c r="P423" i="18"/>
  <c r="O423" i="18"/>
  <c r="Q422" i="18"/>
  <c r="P422" i="18"/>
  <c r="O422" i="18"/>
  <c r="Q421" i="18"/>
  <c r="P421" i="18"/>
  <c r="O421" i="18"/>
  <c r="Q420" i="18"/>
  <c r="P420" i="18"/>
  <c r="O420" i="18"/>
  <c r="Q419" i="18"/>
  <c r="P419" i="18"/>
  <c r="O419" i="18"/>
  <c r="Q418" i="18"/>
  <c r="P418" i="18"/>
  <c r="O418" i="18"/>
  <c r="Q417" i="18"/>
  <c r="P417" i="18"/>
  <c r="O417" i="18"/>
  <c r="Q416" i="18"/>
  <c r="P416" i="18"/>
  <c r="O416" i="18"/>
  <c r="Q415" i="18"/>
  <c r="P415" i="18"/>
  <c r="O415" i="18"/>
  <c r="Q414" i="18"/>
  <c r="P414" i="18"/>
  <c r="O414" i="18"/>
  <c r="Q413" i="18"/>
  <c r="P413" i="18"/>
  <c r="O413" i="18"/>
  <c r="Q412" i="18"/>
  <c r="P412" i="18"/>
  <c r="O412" i="18"/>
  <c r="Q411" i="18"/>
  <c r="P411" i="18"/>
  <c r="O411" i="18"/>
  <c r="Q410" i="18"/>
  <c r="P410" i="18"/>
  <c r="O410" i="18"/>
  <c r="Q409" i="18"/>
  <c r="P409" i="18"/>
  <c r="O409" i="18"/>
  <c r="Q408" i="18"/>
  <c r="P408" i="18"/>
  <c r="O408" i="18"/>
  <c r="Q407" i="18"/>
  <c r="P407" i="18"/>
  <c r="O407" i="18"/>
  <c r="Q406" i="18"/>
  <c r="P406" i="18"/>
  <c r="O406" i="18"/>
  <c r="Q405" i="18"/>
  <c r="P405" i="18"/>
  <c r="O405" i="18"/>
  <c r="Q404" i="18"/>
  <c r="P404" i="18"/>
  <c r="O404" i="18"/>
  <c r="Q403" i="18"/>
  <c r="P403" i="18"/>
  <c r="O403" i="18"/>
  <c r="Q402" i="18"/>
  <c r="P402" i="18"/>
  <c r="O402" i="18"/>
  <c r="Q401" i="18"/>
  <c r="P401" i="18"/>
  <c r="O401" i="18"/>
  <c r="Q400" i="18"/>
  <c r="P400" i="18"/>
  <c r="O400" i="18"/>
  <c r="Q399" i="18"/>
  <c r="P399" i="18"/>
  <c r="O399" i="18"/>
  <c r="Q398" i="18"/>
  <c r="P398" i="18"/>
  <c r="O398" i="18"/>
  <c r="Q397" i="18"/>
  <c r="P397" i="18"/>
  <c r="O397" i="18"/>
  <c r="Q396" i="18"/>
  <c r="P396" i="18"/>
  <c r="O396" i="18"/>
  <c r="Q395" i="18"/>
  <c r="P395" i="18"/>
  <c r="O395" i="18"/>
  <c r="Q394" i="18"/>
  <c r="P394" i="18"/>
  <c r="O394" i="18"/>
  <c r="Q393" i="18"/>
  <c r="P393" i="18"/>
  <c r="O393" i="18"/>
  <c r="Q392" i="18"/>
  <c r="P392" i="18"/>
  <c r="O392" i="18"/>
  <c r="Q391" i="18"/>
  <c r="P391" i="18"/>
  <c r="O391" i="18"/>
  <c r="Q390" i="18"/>
  <c r="P390" i="18"/>
  <c r="O390" i="18"/>
  <c r="Q389" i="18"/>
  <c r="P389" i="18"/>
  <c r="O389" i="18"/>
  <c r="Q388" i="18"/>
  <c r="P388" i="18"/>
  <c r="O388" i="18"/>
  <c r="Q387" i="18"/>
  <c r="P387" i="18"/>
  <c r="O387" i="18"/>
  <c r="Q386" i="18"/>
  <c r="P386" i="18"/>
  <c r="O386" i="18"/>
  <c r="Q385" i="18"/>
  <c r="P385" i="18"/>
  <c r="O385" i="18"/>
  <c r="Q384" i="18"/>
  <c r="P384" i="18"/>
  <c r="O384" i="18"/>
  <c r="Q383" i="18"/>
  <c r="P383" i="18"/>
  <c r="O383" i="18"/>
  <c r="Q382" i="18"/>
  <c r="P382" i="18"/>
  <c r="O382" i="18"/>
  <c r="Q381" i="18"/>
  <c r="P381" i="18"/>
  <c r="O381" i="18"/>
  <c r="Q380" i="18"/>
  <c r="P380" i="18"/>
  <c r="O380" i="18"/>
  <c r="Q379" i="18"/>
  <c r="P379" i="18"/>
  <c r="O379" i="18"/>
  <c r="Q378" i="18"/>
  <c r="P378" i="18"/>
  <c r="O378" i="18"/>
  <c r="Q377" i="18"/>
  <c r="P377" i="18"/>
  <c r="O377" i="18"/>
  <c r="Q376" i="18"/>
  <c r="P376" i="18"/>
  <c r="O376" i="18"/>
  <c r="Q375" i="18"/>
  <c r="P375" i="18"/>
  <c r="O375" i="18"/>
  <c r="Q374" i="18"/>
  <c r="P374" i="18"/>
  <c r="O374" i="18"/>
  <c r="Q373" i="18"/>
  <c r="P373" i="18"/>
  <c r="O373" i="18"/>
  <c r="Q372" i="18"/>
  <c r="P372" i="18"/>
  <c r="O372" i="18"/>
  <c r="Q371" i="18"/>
  <c r="P371" i="18"/>
  <c r="O371" i="18"/>
  <c r="Q370" i="18"/>
  <c r="P370" i="18"/>
  <c r="O370" i="18"/>
  <c r="Q369" i="18"/>
  <c r="P369" i="18"/>
  <c r="O369" i="18"/>
  <c r="Q368" i="18"/>
  <c r="P368" i="18"/>
  <c r="O368" i="18"/>
  <c r="Q367" i="18"/>
  <c r="P367" i="18"/>
  <c r="O367" i="18"/>
  <c r="Q366" i="18"/>
  <c r="P366" i="18"/>
  <c r="O366" i="18"/>
  <c r="Q365" i="18"/>
  <c r="P365" i="18"/>
  <c r="O365" i="18"/>
  <c r="Q364" i="18"/>
  <c r="P364" i="18"/>
  <c r="O364" i="18"/>
  <c r="Q363" i="18"/>
  <c r="P363" i="18"/>
  <c r="O363" i="18"/>
  <c r="Q362" i="18"/>
  <c r="P362" i="18"/>
  <c r="O362" i="18"/>
  <c r="Q361" i="18"/>
  <c r="P361" i="18"/>
  <c r="O361" i="18"/>
  <c r="Q360" i="18"/>
  <c r="P360" i="18"/>
  <c r="O360" i="18"/>
  <c r="Q359" i="18"/>
  <c r="P359" i="18"/>
  <c r="O359" i="18"/>
  <c r="Q358" i="18"/>
  <c r="P358" i="18"/>
  <c r="O358" i="18"/>
  <c r="Q357" i="18"/>
  <c r="P357" i="18"/>
  <c r="O357" i="18"/>
  <c r="Q356" i="18"/>
  <c r="P356" i="18"/>
  <c r="O356" i="18"/>
  <c r="Q355" i="18"/>
  <c r="P355" i="18"/>
  <c r="O355" i="18"/>
  <c r="Q354" i="18"/>
  <c r="P354" i="18"/>
  <c r="O354" i="18"/>
  <c r="Q353" i="18"/>
  <c r="P353" i="18"/>
  <c r="O353" i="18"/>
  <c r="Q352" i="18"/>
  <c r="P352" i="18"/>
  <c r="O352" i="18"/>
  <c r="Q351" i="18"/>
  <c r="P351" i="18"/>
  <c r="O351" i="18"/>
  <c r="Q350" i="18"/>
  <c r="P350" i="18"/>
  <c r="O350" i="18"/>
  <c r="Q349" i="18"/>
  <c r="P349" i="18"/>
  <c r="O349" i="18"/>
  <c r="Q348" i="18"/>
  <c r="P348" i="18"/>
  <c r="O348" i="18"/>
  <c r="Q347" i="18"/>
  <c r="P347" i="18"/>
  <c r="O347" i="18"/>
  <c r="Q346" i="18"/>
  <c r="P346" i="18"/>
  <c r="O346" i="18"/>
  <c r="Q345" i="18"/>
  <c r="P345" i="18"/>
  <c r="O345" i="18"/>
  <c r="Q344" i="18"/>
  <c r="P344" i="18"/>
  <c r="O344" i="18"/>
  <c r="Q343" i="18"/>
  <c r="P343" i="18"/>
  <c r="O343" i="18"/>
  <c r="Q342" i="18"/>
  <c r="P342" i="18"/>
  <c r="O342" i="18"/>
  <c r="Q341" i="18"/>
  <c r="P341" i="18"/>
  <c r="O341" i="18"/>
  <c r="Q340" i="18"/>
  <c r="P340" i="18"/>
  <c r="O340" i="18"/>
  <c r="Q339" i="18"/>
  <c r="P339" i="18"/>
  <c r="O339" i="18"/>
  <c r="Q338" i="18"/>
  <c r="P338" i="18"/>
  <c r="O338" i="18"/>
  <c r="Q337" i="18"/>
  <c r="P337" i="18"/>
  <c r="O337" i="18"/>
  <c r="Q336" i="18"/>
  <c r="P336" i="18"/>
  <c r="O336" i="18"/>
  <c r="Q335" i="18"/>
  <c r="P335" i="18"/>
  <c r="O335" i="18"/>
  <c r="Q334" i="18"/>
  <c r="P334" i="18"/>
  <c r="O334" i="18"/>
  <c r="Q333" i="18"/>
  <c r="P333" i="18"/>
  <c r="O333" i="18"/>
  <c r="Q332" i="18"/>
  <c r="P332" i="18"/>
  <c r="O332" i="18"/>
  <c r="Q331" i="18"/>
  <c r="P331" i="18"/>
  <c r="O331" i="18"/>
  <c r="Q330" i="18"/>
  <c r="P330" i="18"/>
  <c r="O330" i="18"/>
  <c r="Q329" i="18"/>
  <c r="P329" i="18"/>
  <c r="O329" i="18"/>
  <c r="Q328" i="18"/>
  <c r="P328" i="18"/>
  <c r="O328" i="18"/>
  <c r="Q327" i="18"/>
  <c r="P327" i="18"/>
  <c r="O327" i="18"/>
  <c r="Q326" i="18"/>
  <c r="P326" i="18"/>
  <c r="O326" i="18"/>
  <c r="Q325" i="18"/>
  <c r="P325" i="18"/>
  <c r="O325" i="18"/>
  <c r="Q324" i="18"/>
  <c r="P324" i="18"/>
  <c r="O324" i="18"/>
  <c r="Q323" i="18"/>
  <c r="P323" i="18"/>
  <c r="O323" i="18"/>
  <c r="Q322" i="18"/>
  <c r="P322" i="18"/>
  <c r="O322" i="18"/>
  <c r="Q321" i="18"/>
  <c r="P321" i="18"/>
  <c r="O321" i="18"/>
  <c r="Q320" i="18"/>
  <c r="P320" i="18"/>
  <c r="O320" i="18"/>
  <c r="Q319" i="18"/>
  <c r="P319" i="18"/>
  <c r="O319" i="18"/>
  <c r="Q318" i="18"/>
  <c r="P318" i="18"/>
  <c r="O318" i="18"/>
  <c r="Q317" i="18"/>
  <c r="P317" i="18"/>
  <c r="O317" i="18"/>
  <c r="Q316" i="18"/>
  <c r="P316" i="18"/>
  <c r="O316" i="18"/>
  <c r="Q315" i="18"/>
  <c r="P315" i="18"/>
  <c r="O315" i="18"/>
  <c r="Q314" i="18"/>
  <c r="P314" i="18"/>
  <c r="O314" i="18"/>
  <c r="Q313" i="18"/>
  <c r="P313" i="18"/>
  <c r="O313" i="18"/>
  <c r="Q312" i="18"/>
  <c r="P312" i="18"/>
  <c r="O312" i="18"/>
  <c r="Q311" i="18"/>
  <c r="P311" i="18"/>
  <c r="O311" i="18"/>
  <c r="Q310" i="18"/>
  <c r="P310" i="18"/>
  <c r="O310" i="18"/>
  <c r="Q309" i="18"/>
  <c r="P309" i="18"/>
  <c r="O309" i="18"/>
  <c r="Q308" i="18"/>
  <c r="P308" i="18"/>
  <c r="O308" i="18"/>
  <c r="Q307" i="18"/>
  <c r="P307" i="18"/>
  <c r="O307" i="18"/>
  <c r="Q306" i="18"/>
  <c r="P306" i="18"/>
  <c r="O306" i="18"/>
  <c r="Q305" i="18"/>
  <c r="P305" i="18"/>
  <c r="O305" i="18"/>
  <c r="Q304" i="18"/>
  <c r="P304" i="18"/>
  <c r="O304" i="18"/>
  <c r="Q303" i="18"/>
  <c r="P303" i="18"/>
  <c r="O303" i="18"/>
  <c r="Q302" i="18"/>
  <c r="P302" i="18"/>
  <c r="O302" i="18"/>
  <c r="Q301" i="18"/>
  <c r="P301" i="18"/>
  <c r="O301" i="18"/>
  <c r="Q300" i="18"/>
  <c r="P300" i="18"/>
  <c r="O300" i="18"/>
  <c r="Q299" i="18"/>
  <c r="P299" i="18"/>
  <c r="O299" i="18"/>
  <c r="Q298" i="18"/>
  <c r="P298" i="18"/>
  <c r="O298" i="18"/>
  <c r="Q297" i="18"/>
  <c r="P297" i="18"/>
  <c r="O297" i="18"/>
  <c r="Q296" i="18"/>
  <c r="P296" i="18"/>
  <c r="O296" i="18"/>
  <c r="Q295" i="18"/>
  <c r="P295" i="18"/>
  <c r="O295" i="18"/>
  <c r="Q294" i="18"/>
  <c r="P294" i="18"/>
  <c r="O294" i="18"/>
  <c r="Q293" i="18"/>
  <c r="P293" i="18"/>
  <c r="O293" i="18"/>
  <c r="Q292" i="18"/>
  <c r="P292" i="18"/>
  <c r="O292" i="18"/>
  <c r="Q291" i="18"/>
  <c r="P291" i="18"/>
  <c r="O291" i="18"/>
  <c r="Q290" i="18"/>
  <c r="P290" i="18"/>
  <c r="O290" i="18"/>
  <c r="Q289" i="18"/>
  <c r="P289" i="18"/>
  <c r="O289" i="18"/>
  <c r="Q288" i="18"/>
  <c r="P288" i="18"/>
  <c r="O288" i="18"/>
  <c r="Q287" i="18"/>
  <c r="P287" i="18"/>
  <c r="O287" i="18"/>
  <c r="Q286" i="18"/>
  <c r="P286" i="18"/>
  <c r="O286" i="18"/>
  <c r="Q285" i="18"/>
  <c r="P285" i="18"/>
  <c r="O285" i="18"/>
  <c r="Q284" i="18"/>
  <c r="P284" i="18"/>
  <c r="O284" i="18"/>
  <c r="Q283" i="18"/>
  <c r="P283" i="18"/>
  <c r="O283" i="18"/>
  <c r="Q282" i="18"/>
  <c r="P282" i="18"/>
  <c r="O282" i="18"/>
  <c r="Q281" i="18"/>
  <c r="P281" i="18"/>
  <c r="O281" i="18"/>
  <c r="Q280" i="18"/>
  <c r="P280" i="18"/>
  <c r="O280" i="18"/>
  <c r="Q279" i="18"/>
  <c r="P279" i="18"/>
  <c r="O279" i="18"/>
  <c r="Q278" i="18"/>
  <c r="P278" i="18"/>
  <c r="O278" i="18"/>
  <c r="Q277" i="18"/>
  <c r="P277" i="18"/>
  <c r="O277" i="18"/>
  <c r="Q276" i="18"/>
  <c r="P276" i="18"/>
  <c r="O276" i="18"/>
  <c r="Q275" i="18"/>
  <c r="P275" i="18"/>
  <c r="O275" i="18"/>
  <c r="Q274" i="18"/>
  <c r="P274" i="18"/>
  <c r="O274" i="18"/>
  <c r="Q273" i="18"/>
  <c r="P273" i="18"/>
  <c r="O273" i="18"/>
  <c r="Q272" i="18"/>
  <c r="P272" i="18"/>
  <c r="O272" i="18"/>
  <c r="Q271" i="18"/>
  <c r="P271" i="18"/>
  <c r="O271" i="18"/>
  <c r="Q270" i="18"/>
  <c r="P270" i="18"/>
  <c r="O270" i="18"/>
  <c r="Q269" i="18"/>
  <c r="P269" i="18"/>
  <c r="O269" i="18"/>
  <c r="Q268" i="18"/>
  <c r="P268" i="18"/>
  <c r="O268" i="18"/>
  <c r="Q267" i="18"/>
  <c r="P267" i="18"/>
  <c r="O267" i="18"/>
  <c r="Q266" i="18"/>
  <c r="P266" i="18"/>
  <c r="O266" i="18"/>
  <c r="Q265" i="18"/>
  <c r="P265" i="18"/>
  <c r="O265" i="18"/>
  <c r="Q264" i="18"/>
  <c r="P264" i="18"/>
  <c r="O264" i="18"/>
  <c r="Q263" i="18"/>
  <c r="P263" i="18"/>
  <c r="O263" i="18"/>
  <c r="Q262" i="18"/>
  <c r="P262" i="18"/>
  <c r="O262" i="18"/>
  <c r="Q261" i="18"/>
  <c r="P261" i="18"/>
  <c r="O261" i="18"/>
  <c r="Q260" i="18"/>
  <c r="P260" i="18"/>
  <c r="O260" i="18"/>
  <c r="Q259" i="18"/>
  <c r="P259" i="18"/>
  <c r="O259" i="18"/>
  <c r="Q258" i="18"/>
  <c r="P258" i="18"/>
  <c r="O258" i="18"/>
  <c r="Q257" i="18"/>
  <c r="P257" i="18"/>
  <c r="O257" i="18"/>
  <c r="Q256" i="18"/>
  <c r="P256" i="18"/>
  <c r="O256" i="18"/>
  <c r="Q255" i="18"/>
  <c r="P255" i="18"/>
  <c r="O255" i="18"/>
  <c r="Q254" i="18"/>
  <c r="P254" i="18"/>
  <c r="O254" i="18"/>
  <c r="Q253" i="18"/>
  <c r="P253" i="18"/>
  <c r="O253" i="18"/>
  <c r="Q252" i="18"/>
  <c r="P252" i="18"/>
  <c r="O252" i="18"/>
  <c r="Q251" i="18"/>
  <c r="P251" i="18"/>
  <c r="O251" i="18"/>
  <c r="Q250" i="18"/>
  <c r="P250" i="18"/>
  <c r="O250" i="18"/>
  <c r="Q249" i="18"/>
  <c r="P249" i="18"/>
  <c r="O249" i="18"/>
  <c r="Q248" i="18"/>
  <c r="P248" i="18"/>
  <c r="O248" i="18"/>
  <c r="Q247" i="18"/>
  <c r="P247" i="18"/>
  <c r="O247" i="18"/>
  <c r="Q246" i="18"/>
  <c r="P246" i="18"/>
  <c r="O246" i="18"/>
  <c r="Q245" i="18"/>
  <c r="P245" i="18"/>
  <c r="O245" i="18"/>
  <c r="Q244" i="18"/>
  <c r="P244" i="18"/>
  <c r="O244" i="18"/>
  <c r="Q243" i="18"/>
  <c r="P243" i="18"/>
  <c r="O243" i="18"/>
  <c r="Q242" i="18"/>
  <c r="P242" i="18"/>
  <c r="O242" i="18"/>
  <c r="Q241" i="18"/>
  <c r="P241" i="18"/>
  <c r="O241" i="18"/>
  <c r="Q240" i="18"/>
  <c r="P240" i="18"/>
  <c r="O240" i="18"/>
  <c r="Q239" i="18"/>
  <c r="P239" i="18"/>
  <c r="O239" i="18"/>
  <c r="Q238" i="18"/>
  <c r="P238" i="18"/>
  <c r="O238" i="18"/>
  <c r="Q237" i="18"/>
  <c r="P237" i="18"/>
  <c r="O237" i="18"/>
  <c r="Q236" i="18"/>
  <c r="P236" i="18"/>
  <c r="O236" i="18"/>
  <c r="Q235" i="18"/>
  <c r="P235" i="18"/>
  <c r="O235" i="18"/>
  <c r="Q234" i="18"/>
  <c r="P234" i="18"/>
  <c r="O234" i="18"/>
  <c r="Q233" i="18"/>
  <c r="P233" i="18"/>
  <c r="O233" i="18"/>
  <c r="Q232" i="18"/>
  <c r="P232" i="18"/>
  <c r="O232" i="18"/>
  <c r="Q231" i="18"/>
  <c r="P231" i="18"/>
  <c r="O231" i="18"/>
  <c r="Q230" i="18"/>
  <c r="P230" i="18"/>
  <c r="O230" i="18"/>
  <c r="Q229" i="18"/>
  <c r="P229" i="18"/>
  <c r="O229" i="18"/>
  <c r="Q228" i="18"/>
  <c r="P228" i="18"/>
  <c r="O228" i="18"/>
  <c r="Q227" i="18"/>
  <c r="P227" i="18"/>
  <c r="O227" i="18"/>
  <c r="Q226" i="18"/>
  <c r="P226" i="18"/>
  <c r="O226" i="18"/>
  <c r="Q225" i="18"/>
  <c r="P225" i="18"/>
  <c r="O225" i="18"/>
  <c r="Q224" i="18"/>
  <c r="P224" i="18"/>
  <c r="O224" i="18"/>
  <c r="Q223" i="18"/>
  <c r="P223" i="18"/>
  <c r="O223" i="18"/>
  <c r="Q222" i="18"/>
  <c r="P222" i="18"/>
  <c r="O222" i="18"/>
  <c r="Q221" i="18"/>
  <c r="P221" i="18"/>
  <c r="O221" i="18"/>
  <c r="Q220" i="18"/>
  <c r="P220" i="18"/>
  <c r="O220" i="18"/>
  <c r="Q219" i="18"/>
  <c r="P219" i="18"/>
  <c r="O219" i="18"/>
  <c r="Q218" i="18"/>
  <c r="P218" i="18"/>
  <c r="O218" i="18"/>
  <c r="Q217" i="18"/>
  <c r="P217" i="18"/>
  <c r="O217" i="18"/>
  <c r="Q216" i="18"/>
  <c r="P216" i="18"/>
  <c r="O216" i="18"/>
  <c r="Q215" i="18"/>
  <c r="P215" i="18"/>
  <c r="O215" i="18"/>
  <c r="Q214" i="18"/>
  <c r="P214" i="18"/>
  <c r="O214" i="18"/>
  <c r="Q213" i="18"/>
  <c r="P213" i="18"/>
  <c r="O213" i="18"/>
  <c r="Q212" i="18"/>
  <c r="P212" i="18"/>
  <c r="O212" i="18"/>
  <c r="Q211" i="18"/>
  <c r="P211" i="18"/>
  <c r="O211" i="18"/>
  <c r="Q210" i="18"/>
  <c r="P210" i="18"/>
  <c r="O210" i="18"/>
  <c r="Q209" i="18"/>
  <c r="P209" i="18"/>
  <c r="O209" i="18"/>
  <c r="Q208" i="18"/>
  <c r="P208" i="18"/>
  <c r="O208" i="18"/>
  <c r="Q207" i="18"/>
  <c r="P207" i="18"/>
  <c r="O207" i="18"/>
  <c r="Q206" i="18"/>
  <c r="P206" i="18"/>
  <c r="O206" i="18"/>
  <c r="Q205" i="18"/>
  <c r="P205" i="18"/>
  <c r="O205" i="18"/>
  <c r="Q204" i="18"/>
  <c r="P204" i="18"/>
  <c r="O204" i="18"/>
  <c r="Q203" i="18"/>
  <c r="P203" i="18"/>
  <c r="O203" i="18"/>
  <c r="Q202" i="18"/>
  <c r="P202" i="18"/>
  <c r="O202" i="18"/>
  <c r="Q201" i="18"/>
  <c r="P201" i="18"/>
  <c r="O201" i="18"/>
  <c r="Q200" i="18"/>
  <c r="P200" i="18"/>
  <c r="O200" i="18"/>
  <c r="Q199" i="18"/>
  <c r="P199" i="18"/>
  <c r="O199" i="18"/>
  <c r="Q198" i="18"/>
  <c r="P198" i="18"/>
  <c r="O198" i="18"/>
  <c r="Q197" i="18"/>
  <c r="P197" i="18"/>
  <c r="O197" i="18"/>
  <c r="Q196" i="18"/>
  <c r="P196" i="18"/>
  <c r="O196" i="18"/>
  <c r="Q195" i="18"/>
  <c r="P195" i="18"/>
  <c r="O195" i="18"/>
  <c r="Q194" i="18"/>
  <c r="P194" i="18"/>
  <c r="O194" i="18"/>
  <c r="Q193" i="18"/>
  <c r="P193" i="18"/>
  <c r="O193" i="18"/>
  <c r="Q192" i="18"/>
  <c r="P192" i="18"/>
  <c r="O192" i="18"/>
  <c r="Q191" i="18"/>
  <c r="P191" i="18"/>
  <c r="O191" i="18"/>
  <c r="Q190" i="18"/>
  <c r="P190" i="18"/>
  <c r="O190" i="18"/>
  <c r="Q189" i="18"/>
  <c r="P189" i="18"/>
  <c r="O189" i="18"/>
  <c r="Q188" i="18"/>
  <c r="P188" i="18"/>
  <c r="O188" i="18"/>
  <c r="Q187" i="18"/>
  <c r="P187" i="18"/>
  <c r="O187" i="18"/>
  <c r="Q186" i="18"/>
  <c r="P186" i="18"/>
  <c r="O186" i="18"/>
  <c r="Q185" i="18"/>
  <c r="P185" i="18"/>
  <c r="O185" i="18"/>
  <c r="Q184" i="18"/>
  <c r="P184" i="18"/>
  <c r="O184" i="18"/>
  <c r="Q183" i="18"/>
  <c r="P183" i="18"/>
  <c r="O183" i="18"/>
  <c r="Q182" i="18"/>
  <c r="P182" i="18"/>
  <c r="O182" i="18"/>
  <c r="Q181" i="18"/>
  <c r="P181" i="18"/>
  <c r="O181" i="18"/>
  <c r="Q180" i="18"/>
  <c r="P180" i="18"/>
  <c r="O180" i="18"/>
  <c r="Q179" i="18"/>
  <c r="P179" i="18"/>
  <c r="O179" i="18"/>
  <c r="Q178" i="18"/>
  <c r="P178" i="18"/>
  <c r="O178" i="18"/>
  <c r="Q177" i="18"/>
  <c r="P177" i="18"/>
  <c r="O177" i="18"/>
  <c r="Q176" i="18"/>
  <c r="P176" i="18"/>
  <c r="O176" i="18"/>
  <c r="Q175" i="18"/>
  <c r="P175" i="18"/>
  <c r="O175" i="18"/>
  <c r="Q174" i="18"/>
  <c r="P174" i="18"/>
  <c r="O174" i="18"/>
  <c r="Q173" i="18"/>
  <c r="P173" i="18"/>
  <c r="O173" i="18"/>
  <c r="Q172" i="18"/>
  <c r="P172" i="18"/>
  <c r="O172" i="18"/>
  <c r="Q171" i="18"/>
  <c r="P171" i="18"/>
  <c r="O171" i="18"/>
  <c r="Q170" i="18"/>
  <c r="P170" i="18"/>
  <c r="O170" i="18"/>
  <c r="Q169" i="18"/>
  <c r="P169" i="18"/>
  <c r="O169" i="18"/>
  <c r="Q168" i="18"/>
  <c r="P168" i="18"/>
  <c r="O168" i="18"/>
  <c r="Q167" i="18"/>
  <c r="P167" i="18"/>
  <c r="O167" i="18"/>
  <c r="Q166" i="18"/>
  <c r="P166" i="18"/>
  <c r="O166" i="18"/>
  <c r="Q165" i="18"/>
  <c r="P165" i="18"/>
  <c r="O165" i="18"/>
  <c r="Q164" i="18"/>
  <c r="P164" i="18"/>
  <c r="O164" i="18"/>
  <c r="Q163" i="18"/>
  <c r="P163" i="18"/>
  <c r="O163" i="18"/>
  <c r="Q162" i="18"/>
  <c r="P162" i="18"/>
  <c r="O162" i="18"/>
  <c r="Q161" i="18"/>
  <c r="P161" i="18"/>
  <c r="O161" i="18"/>
  <c r="Q160" i="18"/>
  <c r="P160" i="18"/>
  <c r="O160" i="18"/>
  <c r="Q159" i="18"/>
  <c r="P159" i="18"/>
  <c r="O159" i="18"/>
  <c r="Q158" i="18"/>
  <c r="P158" i="18"/>
  <c r="O158" i="18"/>
  <c r="Q157" i="18"/>
  <c r="P157" i="18"/>
  <c r="O157" i="18"/>
  <c r="Q156" i="18"/>
  <c r="P156" i="18"/>
  <c r="O156" i="18"/>
  <c r="Q155" i="18"/>
  <c r="P155" i="18"/>
  <c r="O155" i="18"/>
  <c r="Q154" i="18"/>
  <c r="P154" i="18"/>
  <c r="O154" i="18"/>
  <c r="Q153" i="18"/>
  <c r="P153" i="18"/>
  <c r="O153" i="18"/>
  <c r="Q152" i="18"/>
  <c r="P152" i="18"/>
  <c r="O152" i="18"/>
  <c r="Q151" i="18"/>
  <c r="P151" i="18"/>
  <c r="O151" i="18"/>
  <c r="Q150" i="18"/>
  <c r="P150" i="18"/>
  <c r="O150" i="18"/>
  <c r="Q149" i="18"/>
  <c r="P149" i="18"/>
  <c r="O149" i="18"/>
  <c r="Q148" i="18"/>
  <c r="P148" i="18"/>
  <c r="O148" i="18"/>
  <c r="Q147" i="18"/>
  <c r="P147" i="18"/>
  <c r="O147" i="18"/>
  <c r="Q146" i="18"/>
  <c r="P146" i="18"/>
  <c r="O146" i="18"/>
  <c r="Q145" i="18"/>
  <c r="P145" i="18"/>
  <c r="O145" i="18"/>
  <c r="Q144" i="18"/>
  <c r="P144" i="18"/>
  <c r="O144" i="18"/>
  <c r="Q143" i="18"/>
  <c r="P143" i="18"/>
  <c r="O143" i="18"/>
  <c r="Q142" i="18"/>
  <c r="P142" i="18"/>
  <c r="O142" i="18"/>
  <c r="Q141" i="18"/>
  <c r="P141" i="18"/>
  <c r="O141" i="18"/>
  <c r="Q140" i="18"/>
  <c r="P140" i="18"/>
  <c r="O140" i="18"/>
  <c r="Q139" i="18"/>
  <c r="P139" i="18"/>
  <c r="O139" i="18"/>
  <c r="Q138" i="18"/>
  <c r="P138" i="18"/>
  <c r="O138" i="18"/>
  <c r="Q137" i="18"/>
  <c r="P137" i="18"/>
  <c r="O137" i="18"/>
  <c r="Q136" i="18"/>
  <c r="P136" i="18"/>
  <c r="O136" i="18"/>
  <c r="Q135" i="18"/>
  <c r="P135" i="18"/>
  <c r="O135" i="18"/>
  <c r="Q134" i="18"/>
  <c r="P134" i="18"/>
  <c r="O134" i="18"/>
  <c r="Q133" i="18"/>
  <c r="P133" i="18"/>
  <c r="O133" i="18"/>
  <c r="Q132" i="18"/>
  <c r="P132" i="18"/>
  <c r="O132" i="18"/>
  <c r="Q131" i="18"/>
  <c r="P131" i="18"/>
  <c r="O131" i="18"/>
  <c r="Q130" i="18"/>
  <c r="P130" i="18"/>
  <c r="O130" i="18"/>
  <c r="Q129" i="18"/>
  <c r="P129" i="18"/>
  <c r="O129" i="18"/>
  <c r="Q128" i="18"/>
  <c r="P128" i="18"/>
  <c r="O128" i="18"/>
  <c r="Q127" i="18"/>
  <c r="P127" i="18"/>
  <c r="O127" i="18"/>
  <c r="Q126" i="18"/>
  <c r="P126" i="18"/>
  <c r="O126" i="18"/>
  <c r="Q125" i="18"/>
  <c r="P125" i="18"/>
  <c r="O125" i="18"/>
  <c r="Q124" i="18"/>
  <c r="P124" i="18"/>
  <c r="O124" i="18"/>
  <c r="Q123" i="18"/>
  <c r="P123" i="18"/>
  <c r="O123" i="18"/>
  <c r="Q122" i="18"/>
  <c r="P122" i="18"/>
  <c r="O122" i="18"/>
  <c r="Q121" i="18"/>
  <c r="P121" i="18"/>
  <c r="O121" i="18"/>
  <c r="Q120" i="18"/>
  <c r="P120" i="18"/>
  <c r="O120" i="18"/>
  <c r="Q119" i="18"/>
  <c r="P119" i="18"/>
  <c r="O119" i="18"/>
  <c r="Q118" i="18"/>
  <c r="P118" i="18"/>
  <c r="O118" i="18"/>
  <c r="Q117" i="18"/>
  <c r="P117" i="18"/>
  <c r="O117" i="18"/>
  <c r="Q116" i="18"/>
  <c r="P116" i="18"/>
  <c r="O116" i="18"/>
  <c r="Q115" i="18"/>
  <c r="P115" i="18"/>
  <c r="O115" i="18"/>
  <c r="Q114" i="18"/>
  <c r="P114" i="18"/>
  <c r="O114" i="18"/>
  <c r="Q113" i="18"/>
  <c r="P113" i="18"/>
  <c r="O113" i="18"/>
  <c r="Q112" i="18"/>
  <c r="P112" i="18"/>
  <c r="O112" i="18"/>
  <c r="Q111" i="18"/>
  <c r="P111" i="18"/>
  <c r="O111" i="18"/>
  <c r="Q110" i="18"/>
  <c r="P110" i="18"/>
  <c r="O110" i="18"/>
  <c r="Q109" i="18"/>
  <c r="P109" i="18"/>
  <c r="O109" i="18"/>
  <c r="Q108" i="18"/>
  <c r="P108" i="18"/>
  <c r="O108" i="18"/>
  <c r="Q107" i="18"/>
  <c r="P107" i="18"/>
  <c r="O107" i="18"/>
  <c r="Q106" i="18"/>
  <c r="P106" i="18"/>
  <c r="O106" i="18"/>
  <c r="Q105" i="18"/>
  <c r="P105" i="18"/>
  <c r="O105" i="18"/>
  <c r="Q104" i="18"/>
  <c r="P104" i="18"/>
  <c r="O104" i="18"/>
  <c r="Q103" i="18"/>
  <c r="P103" i="18"/>
  <c r="O103" i="18"/>
  <c r="Q102" i="18"/>
  <c r="P102" i="18"/>
  <c r="O102" i="18"/>
  <c r="Q101" i="18"/>
  <c r="P101" i="18"/>
  <c r="O101" i="18"/>
  <c r="Q100" i="18"/>
  <c r="P100" i="18"/>
  <c r="O100" i="18"/>
  <c r="Q99" i="18"/>
  <c r="P99" i="18"/>
  <c r="O99" i="18"/>
  <c r="Q98" i="18"/>
  <c r="P98" i="18"/>
  <c r="O98" i="18"/>
  <c r="Q97" i="18"/>
  <c r="P97" i="18"/>
  <c r="O97" i="18"/>
  <c r="Q96" i="18"/>
  <c r="P96" i="18"/>
  <c r="O96" i="18"/>
  <c r="Q95" i="18"/>
  <c r="P95" i="18"/>
  <c r="O95" i="18"/>
  <c r="Q94" i="18"/>
  <c r="P94" i="18"/>
  <c r="O94" i="18"/>
  <c r="Q93" i="18"/>
  <c r="P93" i="18"/>
  <c r="O93" i="18"/>
  <c r="Q92" i="18"/>
  <c r="P92" i="18"/>
  <c r="O92" i="18"/>
  <c r="Q91" i="18"/>
  <c r="P91" i="18"/>
  <c r="O91" i="18"/>
  <c r="Q90" i="18"/>
  <c r="P90" i="18"/>
  <c r="O90" i="18"/>
  <c r="Q89" i="18"/>
  <c r="P89" i="18"/>
  <c r="O89" i="18"/>
  <c r="Q88" i="18"/>
  <c r="P88" i="18"/>
  <c r="O88" i="18"/>
  <c r="Q87" i="18"/>
  <c r="P87" i="18"/>
  <c r="O87" i="18"/>
  <c r="Q86" i="18"/>
  <c r="P86" i="18"/>
  <c r="O86" i="18"/>
  <c r="Q85" i="18"/>
  <c r="P85" i="18"/>
  <c r="O85" i="18"/>
  <c r="Q84" i="18"/>
  <c r="P84" i="18"/>
  <c r="O84" i="18"/>
  <c r="Q83" i="18"/>
  <c r="P83" i="18"/>
  <c r="O83" i="18"/>
  <c r="Q82" i="18"/>
  <c r="P82" i="18"/>
  <c r="O82" i="18"/>
  <c r="Q81" i="18"/>
  <c r="P81" i="18"/>
  <c r="O81" i="18"/>
  <c r="Q80" i="18"/>
  <c r="P80" i="18"/>
  <c r="O80" i="18"/>
  <c r="Q79" i="18"/>
  <c r="P79" i="18"/>
  <c r="O79" i="18"/>
  <c r="Q78" i="18"/>
  <c r="P78" i="18"/>
  <c r="O78" i="18"/>
  <c r="Q77" i="18"/>
  <c r="P77" i="18"/>
  <c r="O77" i="18"/>
  <c r="Q76" i="18"/>
  <c r="P76" i="18"/>
  <c r="O76" i="18"/>
  <c r="Q75" i="18"/>
  <c r="P75" i="18"/>
  <c r="O75" i="18"/>
  <c r="Q74" i="18"/>
  <c r="P74" i="18"/>
  <c r="O74" i="18"/>
  <c r="Q73" i="18"/>
  <c r="P73" i="18"/>
  <c r="O73" i="18"/>
  <c r="Q72" i="18"/>
  <c r="P72" i="18"/>
  <c r="O72" i="18"/>
  <c r="Q71" i="18"/>
  <c r="P71" i="18"/>
  <c r="O71" i="18"/>
  <c r="Q70" i="18"/>
  <c r="P70" i="18"/>
  <c r="O70" i="18"/>
  <c r="Q69" i="18"/>
  <c r="P69" i="18"/>
  <c r="O69" i="18"/>
  <c r="Q68" i="18"/>
  <c r="P68" i="18"/>
  <c r="O68" i="18"/>
  <c r="Q67" i="18"/>
  <c r="P67" i="18"/>
  <c r="O67" i="18"/>
  <c r="Q66" i="18"/>
  <c r="P66" i="18"/>
  <c r="O66" i="18"/>
  <c r="Q65" i="18"/>
  <c r="P65" i="18"/>
  <c r="O65" i="18"/>
  <c r="Q64" i="18"/>
  <c r="P64" i="18"/>
  <c r="O64" i="18"/>
  <c r="Q63" i="18"/>
  <c r="P63" i="18"/>
  <c r="O63" i="18"/>
  <c r="Q62" i="18"/>
  <c r="P62" i="18"/>
  <c r="O62" i="18"/>
  <c r="Q61" i="18"/>
  <c r="P61" i="18"/>
  <c r="O61" i="18"/>
  <c r="Q60" i="18"/>
  <c r="P60" i="18"/>
  <c r="O60" i="18"/>
  <c r="Q59" i="18"/>
  <c r="P59" i="18"/>
  <c r="O59" i="18"/>
  <c r="Q58" i="18"/>
  <c r="P58" i="18"/>
  <c r="O58" i="18"/>
  <c r="Q57" i="18"/>
  <c r="P57" i="18"/>
  <c r="O57" i="18"/>
  <c r="Q56" i="18"/>
  <c r="P56" i="18"/>
  <c r="O56" i="18"/>
  <c r="Q55" i="18"/>
  <c r="P55" i="18"/>
  <c r="O55" i="18"/>
  <c r="Q54" i="18"/>
  <c r="P54" i="18"/>
  <c r="O54" i="18"/>
  <c r="Q53" i="18"/>
  <c r="P53" i="18"/>
  <c r="O53" i="18"/>
  <c r="Q52" i="18"/>
  <c r="P52" i="18"/>
  <c r="O52" i="18"/>
  <c r="Q51" i="18"/>
  <c r="P51" i="18"/>
  <c r="O51" i="18"/>
  <c r="Q50" i="18"/>
  <c r="P50" i="18"/>
  <c r="O50" i="18"/>
  <c r="Q49" i="18"/>
  <c r="P49" i="18"/>
  <c r="O49" i="18"/>
  <c r="Q48" i="18"/>
  <c r="P48" i="18"/>
  <c r="O48" i="18"/>
  <c r="Q47" i="18"/>
  <c r="P47" i="18"/>
  <c r="O47" i="18"/>
  <c r="Q46" i="18"/>
  <c r="P46" i="18"/>
  <c r="O46" i="18"/>
  <c r="Q45" i="18"/>
  <c r="P45" i="18"/>
  <c r="O45" i="18"/>
  <c r="Q44" i="18"/>
  <c r="P44" i="18"/>
  <c r="O44" i="18"/>
  <c r="Q43" i="18"/>
  <c r="P43" i="18"/>
  <c r="O43" i="18"/>
  <c r="Q42" i="18"/>
  <c r="P42" i="18"/>
  <c r="O42" i="18"/>
  <c r="Q41" i="18"/>
  <c r="P41" i="18"/>
  <c r="O41" i="18"/>
  <c r="Q40" i="18"/>
  <c r="P40" i="18"/>
  <c r="O40" i="18"/>
  <c r="Q39" i="18"/>
  <c r="P39" i="18"/>
  <c r="O39" i="18"/>
  <c r="Q38" i="18"/>
  <c r="P38" i="18"/>
  <c r="O38" i="18"/>
  <c r="Q37" i="18"/>
  <c r="P37" i="18"/>
  <c r="O37" i="18"/>
  <c r="Q36" i="18"/>
  <c r="P36" i="18"/>
  <c r="O36" i="18"/>
  <c r="Q35" i="18"/>
  <c r="P35" i="18"/>
  <c r="O35" i="18"/>
  <c r="Q34" i="18"/>
  <c r="P34" i="18"/>
  <c r="O34" i="18"/>
  <c r="Q33" i="18"/>
  <c r="P33" i="18"/>
  <c r="O33" i="18"/>
  <c r="Q32" i="18"/>
  <c r="P32" i="18"/>
  <c r="O32" i="18"/>
  <c r="Q31" i="18"/>
  <c r="P31" i="18"/>
  <c r="O31" i="18"/>
  <c r="Q30" i="18"/>
  <c r="P30" i="18"/>
  <c r="O30" i="18"/>
  <c r="Q29" i="18"/>
  <c r="P29" i="18"/>
  <c r="O29" i="18"/>
  <c r="Q28" i="18"/>
  <c r="P28" i="18"/>
  <c r="O28" i="18"/>
  <c r="Q27" i="18"/>
  <c r="P27" i="18"/>
  <c r="O27" i="18"/>
  <c r="Q26" i="18"/>
  <c r="P26" i="18"/>
  <c r="O26" i="18"/>
  <c r="Q25" i="18"/>
  <c r="P25" i="18"/>
  <c r="O25" i="18"/>
  <c r="Q24" i="18"/>
  <c r="P24" i="18"/>
  <c r="O24" i="18"/>
  <c r="Q23" i="18"/>
  <c r="P23" i="18"/>
  <c r="O23" i="18"/>
  <c r="Q22" i="18"/>
  <c r="P22" i="18"/>
  <c r="O22" i="18"/>
  <c r="Q21" i="18"/>
  <c r="P21" i="18"/>
  <c r="O21" i="18"/>
  <c r="Q20" i="18"/>
  <c r="P20" i="18"/>
  <c r="O20" i="18"/>
  <c r="Q19" i="18"/>
  <c r="P19" i="18"/>
  <c r="O19" i="18"/>
  <c r="Q18" i="18"/>
  <c r="P18" i="18"/>
  <c r="O18" i="18"/>
  <c r="Q17" i="18"/>
  <c r="P17" i="18"/>
  <c r="O17" i="18"/>
  <c r="Q16" i="18"/>
  <c r="P16" i="18"/>
  <c r="O16" i="18"/>
  <c r="Q15" i="18"/>
  <c r="P15" i="18"/>
  <c r="O15" i="18"/>
  <c r="Q14" i="18"/>
  <c r="P14" i="18"/>
  <c r="O14" i="18"/>
  <c r="Q13" i="18"/>
  <c r="P13" i="18"/>
  <c r="O13" i="18"/>
  <c r="Q12" i="18"/>
  <c r="P12" i="18"/>
  <c r="O12" i="18"/>
  <c r="Q11" i="18"/>
  <c r="P11" i="18"/>
  <c r="O11" i="18"/>
  <c r="Q10" i="18"/>
  <c r="P10" i="18"/>
  <c r="O10" i="18"/>
  <c r="Q9" i="18"/>
  <c r="P9" i="18"/>
  <c r="O9" i="18"/>
  <c r="Q8" i="18"/>
  <c r="P8" i="18"/>
  <c r="O8" i="18"/>
  <c r="Q7" i="18"/>
  <c r="P7" i="18"/>
  <c r="O7" i="18"/>
  <c r="Q6" i="18"/>
  <c r="P6" i="18"/>
  <c r="O6" i="18"/>
  <c r="Q5" i="18"/>
  <c r="P5" i="18"/>
  <c r="O5" i="18"/>
  <c r="Q4" i="18"/>
  <c r="P4" i="18"/>
  <c r="O4" i="18"/>
  <c r="P369" i="16" l="1"/>
  <c r="Q369" i="16"/>
  <c r="R369" i="16"/>
  <c r="P370" i="16"/>
  <c r="Q370" i="16"/>
  <c r="R370" i="16"/>
  <c r="P371" i="16"/>
  <c r="Q371" i="16"/>
  <c r="R371" i="16"/>
  <c r="P372" i="16"/>
  <c r="Q372" i="16"/>
  <c r="R372" i="16"/>
  <c r="P373" i="16"/>
  <c r="Q373" i="16"/>
  <c r="R373" i="16"/>
  <c r="P374" i="16"/>
  <c r="Q374" i="16"/>
  <c r="R374" i="16"/>
  <c r="P375" i="16"/>
  <c r="Q375" i="16"/>
  <c r="R375" i="16"/>
  <c r="P376" i="16"/>
  <c r="Q376" i="16"/>
  <c r="R376" i="16"/>
  <c r="P377" i="16"/>
  <c r="Q377" i="16"/>
  <c r="R377" i="16"/>
  <c r="P378" i="16"/>
  <c r="Q378" i="16"/>
  <c r="R378" i="16"/>
  <c r="P379" i="16"/>
  <c r="Q379" i="16"/>
  <c r="R379" i="16"/>
  <c r="P380" i="16"/>
  <c r="Q380" i="16"/>
  <c r="R380" i="16"/>
  <c r="P381" i="16"/>
  <c r="Q381" i="16"/>
  <c r="R381" i="16"/>
  <c r="P382" i="16"/>
  <c r="Q382" i="16"/>
  <c r="R382" i="16"/>
  <c r="P383" i="16"/>
  <c r="Q383" i="16"/>
  <c r="R383" i="16"/>
  <c r="P384" i="16"/>
  <c r="Q384" i="16"/>
  <c r="R384" i="16"/>
  <c r="P385" i="16"/>
  <c r="Q385" i="16"/>
  <c r="R385" i="16"/>
  <c r="P1030" i="10"/>
  <c r="Q1030" i="10"/>
  <c r="R1030" i="10"/>
  <c r="P1031" i="10"/>
  <c r="Q1031" i="10"/>
  <c r="R1031" i="10"/>
  <c r="P1032" i="10"/>
  <c r="Q1032" i="10"/>
  <c r="R1032" i="10"/>
  <c r="P1033" i="10"/>
  <c r="Q1033" i="10"/>
  <c r="R1033" i="10"/>
  <c r="P1034" i="10"/>
  <c r="Q1034" i="10"/>
  <c r="R1034" i="10"/>
  <c r="P1035" i="10"/>
  <c r="Q1035" i="10"/>
  <c r="R1035" i="10"/>
  <c r="P1036" i="10"/>
  <c r="Q1036" i="10"/>
  <c r="R1036" i="10"/>
  <c r="G1031" i="10"/>
  <c r="G1032" i="10"/>
  <c r="G1033" i="10"/>
  <c r="G1034" i="10"/>
  <c r="G1035" i="10"/>
  <c r="G1025" i="10" l="1"/>
  <c r="G1026" i="10"/>
  <c r="G1027" i="10"/>
  <c r="G1028" i="10"/>
  <c r="G1029" i="10"/>
  <c r="P1025" i="10"/>
  <c r="Q1025" i="10"/>
  <c r="R1025" i="10"/>
  <c r="P1026" i="10"/>
  <c r="Q1026" i="10"/>
  <c r="R1026" i="10"/>
  <c r="P1027" i="10"/>
  <c r="Q1027" i="10"/>
  <c r="R1027" i="10"/>
  <c r="P1028" i="10"/>
  <c r="Q1028" i="10"/>
  <c r="R1028" i="10"/>
  <c r="P1029" i="10"/>
  <c r="Q1029" i="10"/>
  <c r="R1029" i="10"/>
  <c r="R219" i="16" l="1"/>
  <c r="R220" i="16"/>
  <c r="R221" i="16"/>
  <c r="R222" i="16"/>
  <c r="R223" i="16"/>
  <c r="Q219" i="16"/>
  <c r="Q220" i="16"/>
  <c r="Q221" i="16"/>
  <c r="Q222" i="16"/>
  <c r="Q223" i="16"/>
  <c r="P219" i="16"/>
  <c r="P220" i="16"/>
  <c r="P221" i="16"/>
  <c r="P222" i="16"/>
  <c r="P223" i="16"/>
  <c r="J219" i="16"/>
  <c r="J220" i="16"/>
  <c r="J221" i="16"/>
  <c r="J222" i="16"/>
  <c r="J223" i="16"/>
  <c r="I219" i="16"/>
  <c r="I220" i="16"/>
  <c r="I221" i="16"/>
  <c r="I222" i="16"/>
  <c r="I223" i="16"/>
  <c r="K222" i="16" l="1"/>
  <c r="K220" i="16"/>
  <c r="Q4" i="9" l="1"/>
  <c r="Q5" i="9"/>
  <c r="Q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P4" i="9"/>
  <c r="P5" i="9"/>
  <c r="P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O4" i="9"/>
  <c r="O5" i="9"/>
  <c r="O6" i="9"/>
  <c r="O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P247" i="16"/>
  <c r="Q247" i="16"/>
  <c r="R247" i="16"/>
  <c r="P248" i="16"/>
  <c r="Q248" i="16"/>
  <c r="R248" i="16"/>
  <c r="P249" i="16"/>
  <c r="Q249" i="16"/>
  <c r="R249" i="16"/>
  <c r="P250" i="16"/>
  <c r="Q250" i="16"/>
  <c r="R250" i="16"/>
  <c r="P252" i="16"/>
  <c r="Q252" i="16"/>
  <c r="R252" i="16"/>
  <c r="P253" i="16"/>
  <c r="Q253" i="16"/>
  <c r="R253" i="16"/>
  <c r="P255" i="16"/>
  <c r="Q255" i="16"/>
  <c r="R255" i="16"/>
  <c r="P256" i="16"/>
  <c r="Q256" i="16"/>
  <c r="R256" i="16"/>
  <c r="P258" i="16"/>
  <c r="Q258" i="16"/>
  <c r="R258" i="16"/>
  <c r="P259" i="16"/>
  <c r="Q259" i="16"/>
  <c r="R259" i="16"/>
  <c r="P260" i="16"/>
  <c r="Q260" i="16"/>
  <c r="R260" i="16"/>
  <c r="P261" i="16"/>
  <c r="Q261" i="16"/>
  <c r="R261" i="16"/>
  <c r="P262" i="16"/>
  <c r="Q262" i="16"/>
  <c r="R262" i="16"/>
  <c r="P263" i="16"/>
  <c r="Q263" i="16"/>
  <c r="R263" i="16"/>
  <c r="P264" i="16"/>
  <c r="Q264" i="16"/>
  <c r="R264" i="16"/>
  <c r="P265" i="16"/>
  <c r="Q265" i="16"/>
  <c r="R265" i="16"/>
  <c r="P267" i="16"/>
  <c r="Q267" i="16"/>
  <c r="R267" i="16"/>
  <c r="P268" i="16"/>
  <c r="Q268" i="16"/>
  <c r="R268" i="16"/>
  <c r="P269" i="16"/>
  <c r="Q269" i="16"/>
  <c r="R269" i="16"/>
  <c r="P270" i="16"/>
  <c r="Q270" i="16"/>
  <c r="R270" i="16"/>
  <c r="P271" i="16"/>
  <c r="Q271" i="16"/>
  <c r="R271" i="16"/>
  <c r="P272" i="16"/>
  <c r="Q272" i="16"/>
  <c r="R272" i="16"/>
  <c r="P275" i="16"/>
  <c r="Q275" i="16"/>
  <c r="R275" i="16"/>
  <c r="P276" i="16"/>
  <c r="Q276" i="16"/>
  <c r="R276" i="16"/>
  <c r="P277" i="16"/>
  <c r="Q277" i="16"/>
  <c r="R277" i="16"/>
  <c r="P266" i="16"/>
  <c r="Q266" i="16"/>
  <c r="R266" i="16"/>
  <c r="P273" i="16"/>
  <c r="Q273" i="16"/>
  <c r="R273" i="16"/>
  <c r="P274" i="16"/>
  <c r="Q274" i="16"/>
  <c r="R274" i="16"/>
  <c r="P278" i="16"/>
  <c r="Q278" i="16"/>
  <c r="R278" i="16"/>
  <c r="P279" i="16"/>
  <c r="Q279" i="16"/>
  <c r="R279" i="16"/>
  <c r="P280" i="16"/>
  <c r="Q280" i="16"/>
  <c r="R280" i="16"/>
  <c r="P281" i="16"/>
  <c r="Q281" i="16"/>
  <c r="R281" i="16"/>
  <c r="P282" i="16"/>
  <c r="Q282" i="16"/>
  <c r="R282" i="16"/>
  <c r="P283" i="16"/>
  <c r="Q283" i="16"/>
  <c r="R283" i="16"/>
  <c r="P284" i="16"/>
  <c r="Q284" i="16"/>
  <c r="R284" i="16"/>
  <c r="P285" i="16"/>
  <c r="Q285" i="16"/>
  <c r="R285" i="16"/>
  <c r="P286" i="16"/>
  <c r="Q286" i="16"/>
  <c r="R286" i="16"/>
  <c r="P287" i="16"/>
  <c r="Q287" i="16"/>
  <c r="R287" i="16"/>
  <c r="P288" i="16"/>
  <c r="Q288" i="16"/>
  <c r="R288" i="16"/>
  <c r="P289" i="16"/>
  <c r="Q289" i="16"/>
  <c r="R289" i="16"/>
  <c r="P290" i="16"/>
  <c r="Q290" i="16"/>
  <c r="R290" i="16"/>
  <c r="P291" i="16"/>
  <c r="Q291" i="16"/>
  <c r="R291" i="16"/>
  <c r="P292" i="16"/>
  <c r="Q292" i="16"/>
  <c r="R292" i="16"/>
  <c r="P293" i="16"/>
  <c r="Q293" i="16"/>
  <c r="R293" i="16"/>
  <c r="P294" i="16"/>
  <c r="Q294" i="16"/>
  <c r="R294" i="16"/>
  <c r="P295" i="16"/>
  <c r="Q295" i="16"/>
  <c r="R295" i="16"/>
  <c r="P296" i="16"/>
  <c r="Q296" i="16"/>
  <c r="R296" i="16"/>
  <c r="P297" i="16"/>
  <c r="Q297" i="16"/>
  <c r="R297" i="16"/>
  <c r="P298" i="16"/>
  <c r="Q298" i="16"/>
  <c r="R298" i="16"/>
  <c r="P299" i="16"/>
  <c r="Q299" i="16"/>
  <c r="R299" i="16"/>
  <c r="P300" i="16"/>
  <c r="Q300" i="16"/>
  <c r="R300" i="16"/>
  <c r="P301" i="16"/>
  <c r="Q301" i="16"/>
  <c r="R301" i="16"/>
  <c r="P302" i="16"/>
  <c r="Q302" i="16"/>
  <c r="R302" i="16"/>
  <c r="P303" i="16"/>
  <c r="Q303" i="16"/>
  <c r="R303" i="16"/>
  <c r="P304" i="16"/>
  <c r="Q304" i="16"/>
  <c r="R304" i="16"/>
  <c r="P305" i="16"/>
  <c r="Q305" i="16"/>
  <c r="R305" i="16"/>
  <c r="P306" i="16"/>
  <c r="Q306" i="16"/>
  <c r="R306" i="16"/>
  <c r="P307" i="16"/>
  <c r="Q307" i="16"/>
  <c r="R307" i="16"/>
  <c r="P308" i="16"/>
  <c r="Q308" i="16"/>
  <c r="R308" i="16"/>
  <c r="P309" i="16"/>
  <c r="Q309" i="16"/>
  <c r="R309" i="16"/>
  <c r="P310" i="16"/>
  <c r="Q310" i="16"/>
  <c r="R310" i="16"/>
  <c r="P311" i="16"/>
  <c r="Q311" i="16"/>
  <c r="R311" i="16"/>
  <c r="P312" i="16"/>
  <c r="Q312" i="16"/>
  <c r="R312" i="16"/>
  <c r="P313" i="16"/>
  <c r="Q313" i="16"/>
  <c r="R313" i="16"/>
  <c r="P314" i="16"/>
  <c r="Q314" i="16"/>
  <c r="R314" i="16"/>
  <c r="P315" i="16"/>
  <c r="Q315" i="16"/>
  <c r="R315" i="16"/>
  <c r="P316" i="16"/>
  <c r="Q316" i="16"/>
  <c r="R316" i="16"/>
  <c r="P317" i="16"/>
  <c r="Q317" i="16"/>
  <c r="R317" i="16"/>
  <c r="P318" i="16"/>
  <c r="Q318" i="16"/>
  <c r="R318" i="16"/>
  <c r="P319" i="16"/>
  <c r="Q319" i="16"/>
  <c r="R319" i="16"/>
  <c r="P320" i="16"/>
  <c r="Q320" i="16"/>
  <c r="R320" i="16"/>
  <c r="P321" i="16"/>
  <c r="Q321" i="16"/>
  <c r="R321" i="16"/>
  <c r="P322" i="16"/>
  <c r="Q322" i="16"/>
  <c r="R322" i="16"/>
  <c r="P323" i="16"/>
  <c r="Q323" i="16"/>
  <c r="R323" i="16"/>
  <c r="P324" i="16"/>
  <c r="Q324" i="16"/>
  <c r="R324" i="16"/>
  <c r="P325" i="16"/>
  <c r="Q325" i="16"/>
  <c r="R325" i="16"/>
  <c r="P326" i="16"/>
  <c r="Q326" i="16"/>
  <c r="R326" i="16"/>
  <c r="P327" i="16"/>
  <c r="Q327" i="16"/>
  <c r="R327" i="16"/>
  <c r="P328" i="16"/>
  <c r="Q328" i="16"/>
  <c r="R328" i="16"/>
  <c r="P329" i="16"/>
  <c r="Q329" i="16"/>
  <c r="R329" i="16"/>
  <c r="P330" i="16"/>
  <c r="Q330" i="16"/>
  <c r="R330" i="16"/>
  <c r="P331" i="16"/>
  <c r="Q331" i="16"/>
  <c r="R331" i="16"/>
  <c r="P332" i="16"/>
  <c r="Q332" i="16"/>
  <c r="R332" i="16"/>
  <c r="P333" i="16"/>
  <c r="Q333" i="16"/>
  <c r="R333" i="16"/>
  <c r="P334" i="16"/>
  <c r="Q334" i="16"/>
  <c r="R334" i="16"/>
  <c r="P335" i="16"/>
  <c r="Q335" i="16"/>
  <c r="R335" i="16"/>
  <c r="P336" i="16"/>
  <c r="Q336" i="16"/>
  <c r="R336" i="16"/>
  <c r="P337" i="16"/>
  <c r="Q337" i="16"/>
  <c r="R337" i="16"/>
  <c r="P338" i="16"/>
  <c r="Q338" i="16"/>
  <c r="R338" i="16"/>
  <c r="P339" i="16"/>
  <c r="Q339" i="16"/>
  <c r="R339" i="16"/>
  <c r="P340" i="16"/>
  <c r="Q340" i="16"/>
  <c r="R340" i="16"/>
  <c r="P341" i="16"/>
  <c r="Q341" i="16"/>
  <c r="R341" i="16"/>
  <c r="P342" i="16"/>
  <c r="Q342" i="16"/>
  <c r="R342" i="16"/>
  <c r="P343" i="16"/>
  <c r="Q343" i="16"/>
  <c r="R343" i="16"/>
  <c r="P344" i="16"/>
  <c r="Q344" i="16"/>
  <c r="R344" i="16"/>
  <c r="P345" i="16"/>
  <c r="Q345" i="16"/>
  <c r="R345" i="16"/>
  <c r="P346" i="16"/>
  <c r="Q346" i="16"/>
  <c r="R346" i="16"/>
  <c r="P347" i="16"/>
  <c r="Q347" i="16"/>
  <c r="R347" i="16"/>
  <c r="P348" i="16"/>
  <c r="Q348" i="16"/>
  <c r="R348" i="16"/>
  <c r="P349" i="16"/>
  <c r="Q349" i="16"/>
  <c r="R349" i="16"/>
  <c r="P350" i="16"/>
  <c r="Q350" i="16"/>
  <c r="R350" i="16"/>
  <c r="P351" i="16"/>
  <c r="Q351" i="16"/>
  <c r="R351" i="16"/>
  <c r="P352" i="16"/>
  <c r="Q352" i="16"/>
  <c r="R352" i="16"/>
  <c r="P353" i="16"/>
  <c r="Q353" i="16"/>
  <c r="R353" i="16"/>
  <c r="P354" i="16"/>
  <c r="Q354" i="16"/>
  <c r="R354" i="16"/>
  <c r="P355" i="16"/>
  <c r="Q355" i="16"/>
  <c r="R355" i="16"/>
  <c r="P356" i="16"/>
  <c r="Q356" i="16"/>
  <c r="R356" i="16"/>
  <c r="P357" i="16"/>
  <c r="Q357" i="16"/>
  <c r="R357" i="16"/>
  <c r="P358" i="16"/>
  <c r="Q358" i="16"/>
  <c r="R358" i="16"/>
  <c r="P359" i="16"/>
  <c r="Q359" i="16"/>
  <c r="R359" i="16"/>
  <c r="P360" i="16"/>
  <c r="Q360" i="16"/>
  <c r="R360" i="16"/>
  <c r="P361" i="16"/>
  <c r="Q361" i="16"/>
  <c r="R361" i="16"/>
  <c r="P362" i="16"/>
  <c r="Q362" i="16"/>
  <c r="R362" i="16"/>
  <c r="P363" i="16"/>
  <c r="Q363" i="16"/>
  <c r="R363" i="16"/>
  <c r="P364" i="16"/>
  <c r="Q364" i="16"/>
  <c r="R364" i="16"/>
  <c r="P368" i="16"/>
  <c r="Q368" i="16"/>
  <c r="R368" i="16"/>
  <c r="P367" i="16"/>
  <c r="Q367" i="16"/>
  <c r="R367" i="16"/>
  <c r="P366" i="16"/>
  <c r="Q366" i="16"/>
  <c r="R366" i="16"/>
  <c r="P365" i="16"/>
  <c r="Q365" i="16"/>
  <c r="R365" i="16"/>
  <c r="P201" i="16"/>
  <c r="Q201" i="16"/>
  <c r="R201" i="16"/>
  <c r="P200" i="16"/>
  <c r="Q200" i="16"/>
  <c r="R200" i="16"/>
  <c r="P202" i="16"/>
  <c r="Q202" i="16"/>
  <c r="R202" i="16"/>
  <c r="P203" i="16"/>
  <c r="Q203" i="16"/>
  <c r="R203" i="16"/>
  <c r="P204" i="16"/>
  <c r="Q204" i="16"/>
  <c r="R204" i="16"/>
  <c r="P205" i="16"/>
  <c r="Q205" i="16"/>
  <c r="R205" i="16"/>
  <c r="A386" i="16" l="1"/>
  <c r="J201" i="16" l="1"/>
  <c r="J200" i="16"/>
  <c r="J202" i="16"/>
  <c r="J203" i="16"/>
  <c r="J204" i="16"/>
  <c r="J205" i="16"/>
  <c r="I201" i="16"/>
  <c r="I200" i="16"/>
  <c r="I202" i="16"/>
  <c r="I203" i="16"/>
  <c r="I204" i="16"/>
  <c r="I205" i="16"/>
  <c r="G386" i="16"/>
  <c r="H386" i="16"/>
  <c r="K386" i="16"/>
  <c r="L386" i="16"/>
  <c r="I368" i="16"/>
  <c r="I367" i="16"/>
  <c r="I366" i="16"/>
  <c r="I365" i="16"/>
  <c r="J368" i="16"/>
  <c r="J367" i="16"/>
  <c r="J366" i="16"/>
  <c r="J365" i="16"/>
  <c r="R1021" i="10" l="1"/>
  <c r="R1022" i="10"/>
  <c r="R1023" i="10"/>
  <c r="R1024" i="10"/>
  <c r="Q1021" i="10"/>
  <c r="Q1022" i="10"/>
  <c r="Q1023" i="10"/>
  <c r="Q1024" i="10"/>
  <c r="P1021" i="10"/>
  <c r="P1022" i="10"/>
  <c r="P1023" i="10"/>
  <c r="P1024" i="10"/>
  <c r="G1021" i="10"/>
  <c r="G1022" i="10"/>
  <c r="G1023" i="10"/>
  <c r="G1024" i="10"/>
  <c r="P1019" i="10" l="1"/>
  <c r="Q1019" i="10"/>
  <c r="R1019" i="10"/>
  <c r="P1020" i="10"/>
  <c r="Q1020" i="10"/>
  <c r="R1020" i="10"/>
  <c r="H1037" i="10"/>
  <c r="I1037" i="10"/>
  <c r="J1037" i="10"/>
  <c r="K1037" i="10"/>
  <c r="G1019" i="10" l="1"/>
  <c r="G1020" i="10"/>
  <c r="P995" i="10" l="1"/>
  <c r="Q995" i="10"/>
  <c r="R995" i="10"/>
  <c r="P996" i="10"/>
  <c r="Q996" i="10"/>
  <c r="R996" i="10"/>
  <c r="P997" i="10"/>
  <c r="Q997" i="10"/>
  <c r="R997" i="10"/>
  <c r="P998" i="10"/>
  <c r="Q998" i="10"/>
  <c r="R998" i="10"/>
  <c r="P999" i="10"/>
  <c r="Q999" i="10"/>
  <c r="R999" i="10"/>
  <c r="P1000" i="10"/>
  <c r="Q1000" i="10"/>
  <c r="R1000" i="10"/>
  <c r="P1001" i="10"/>
  <c r="Q1001" i="10"/>
  <c r="R1001" i="10"/>
  <c r="P1002" i="10"/>
  <c r="Q1002" i="10"/>
  <c r="R1002" i="10"/>
  <c r="P1003" i="10"/>
  <c r="Q1003" i="10"/>
  <c r="R1003" i="10"/>
  <c r="P1004" i="10"/>
  <c r="Q1004" i="10"/>
  <c r="R1004" i="10"/>
  <c r="P1005" i="10"/>
  <c r="Q1005" i="10"/>
  <c r="R1005" i="10"/>
  <c r="P1006" i="10"/>
  <c r="Q1006" i="10"/>
  <c r="R1006" i="10"/>
  <c r="P1007" i="10"/>
  <c r="Q1007" i="10"/>
  <c r="R1007" i="10"/>
  <c r="P1008" i="10"/>
  <c r="Q1008" i="10"/>
  <c r="R1008" i="10"/>
  <c r="P1009" i="10"/>
  <c r="Q1009" i="10"/>
  <c r="R1009" i="10"/>
  <c r="P1010" i="10"/>
  <c r="Q1010" i="10"/>
  <c r="R1010" i="10"/>
  <c r="P1011" i="10"/>
  <c r="Q1011" i="10"/>
  <c r="R1011" i="10"/>
  <c r="P1012" i="10"/>
  <c r="Q1012" i="10"/>
  <c r="R1012" i="10"/>
  <c r="P1013" i="10"/>
  <c r="Q1013" i="10"/>
  <c r="R1013" i="10"/>
  <c r="P1014" i="10"/>
  <c r="Q1014" i="10"/>
  <c r="R1014" i="10"/>
  <c r="P1015" i="10"/>
  <c r="Q1015" i="10"/>
  <c r="R1015" i="10"/>
  <c r="P1016" i="10"/>
  <c r="Q1016" i="10"/>
  <c r="R1016" i="10"/>
  <c r="P1017" i="10"/>
  <c r="Q1017" i="10"/>
  <c r="R1017" i="10"/>
  <c r="P1018" i="10"/>
  <c r="Q1018" i="10"/>
  <c r="R1018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565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97" i="10"/>
  <c r="G598" i="10"/>
  <c r="G599" i="10"/>
  <c r="G600" i="10"/>
  <c r="G601" i="10"/>
  <c r="G602" i="10"/>
  <c r="G603" i="10"/>
  <c r="G604" i="10"/>
  <c r="G605" i="10"/>
  <c r="G606" i="10"/>
  <c r="G607" i="10"/>
  <c r="G608" i="10"/>
  <c r="G609" i="10"/>
  <c r="G610" i="10"/>
  <c r="G611" i="10"/>
  <c r="G612" i="10"/>
  <c r="G613" i="10"/>
  <c r="G614" i="10"/>
  <c r="G615" i="10"/>
  <c r="G616" i="10"/>
  <c r="G617" i="10"/>
  <c r="G618" i="10"/>
  <c r="G619" i="10"/>
  <c r="G620" i="10"/>
  <c r="G621" i="10"/>
  <c r="G622" i="10"/>
  <c r="G623" i="10"/>
  <c r="G624" i="10"/>
  <c r="G625" i="10"/>
  <c r="G626" i="10"/>
  <c r="G627" i="10"/>
  <c r="G628" i="10"/>
  <c r="G629" i="10"/>
  <c r="G630" i="10"/>
  <c r="G631" i="10"/>
  <c r="G632" i="10"/>
  <c r="G633" i="10"/>
  <c r="G634" i="10"/>
  <c r="G635" i="10"/>
  <c r="G636" i="10"/>
  <c r="G637" i="10"/>
  <c r="G638" i="10"/>
  <c r="G639" i="10"/>
  <c r="G640" i="10"/>
  <c r="G641" i="10"/>
  <c r="G642" i="10"/>
  <c r="G643" i="10"/>
  <c r="G644" i="10"/>
  <c r="G645" i="10"/>
  <c r="G646" i="10"/>
  <c r="G647" i="10"/>
  <c r="G648" i="10"/>
  <c r="G649" i="10"/>
  <c r="G650" i="10"/>
  <c r="G651" i="10"/>
  <c r="G652" i="10"/>
  <c r="G653" i="10"/>
  <c r="G654" i="10"/>
  <c r="G655" i="10"/>
  <c r="G656" i="10"/>
  <c r="G657" i="10"/>
  <c r="G658" i="10"/>
  <c r="G659" i="10"/>
  <c r="G660" i="10"/>
  <c r="G661" i="10"/>
  <c r="G662" i="10"/>
  <c r="G663" i="10"/>
  <c r="G664" i="10"/>
  <c r="G665" i="10"/>
  <c r="G666" i="10"/>
  <c r="G667" i="10"/>
  <c r="G668" i="10"/>
  <c r="G669" i="10"/>
  <c r="G670" i="10"/>
  <c r="G671" i="10"/>
  <c r="G672" i="10"/>
  <c r="G673" i="10"/>
  <c r="G674" i="10"/>
  <c r="G675" i="10"/>
  <c r="G676" i="10"/>
  <c r="G677" i="10"/>
  <c r="G678" i="10"/>
  <c r="G679" i="10"/>
  <c r="G680" i="10"/>
  <c r="G681" i="10"/>
  <c r="G682" i="10"/>
  <c r="G683" i="10"/>
  <c r="G684" i="10"/>
  <c r="G685" i="10"/>
  <c r="G686" i="10"/>
  <c r="G687" i="10"/>
  <c r="G688" i="10"/>
  <c r="G689" i="10"/>
  <c r="G690" i="10"/>
  <c r="G691" i="10"/>
  <c r="G692" i="10"/>
  <c r="G693" i="10"/>
  <c r="G694" i="10"/>
  <c r="G695" i="10"/>
  <c r="G696" i="10"/>
  <c r="G697" i="10"/>
  <c r="G698" i="10"/>
  <c r="G699" i="10"/>
  <c r="G700" i="10"/>
  <c r="G701" i="10"/>
  <c r="G702" i="10"/>
  <c r="G703" i="10"/>
  <c r="G704" i="10"/>
  <c r="G705" i="10"/>
  <c r="G706" i="10"/>
  <c r="G707" i="10"/>
  <c r="G708" i="10"/>
  <c r="G709" i="10"/>
  <c r="G710" i="10"/>
  <c r="G711" i="10"/>
  <c r="G712" i="10"/>
  <c r="G713" i="10"/>
  <c r="G714" i="10"/>
  <c r="G715" i="10"/>
  <c r="G716" i="10"/>
  <c r="G717" i="10"/>
  <c r="G718" i="10"/>
  <c r="G719" i="10"/>
  <c r="G720" i="10"/>
  <c r="G721" i="10"/>
  <c r="G722" i="10"/>
  <c r="G723" i="10"/>
  <c r="G724" i="10"/>
  <c r="G725" i="10"/>
  <c r="G726" i="10"/>
  <c r="G727" i="10"/>
  <c r="G728" i="10"/>
  <c r="G729" i="10"/>
  <c r="G730" i="10"/>
  <c r="G731" i="10"/>
  <c r="G732" i="10"/>
  <c r="G733" i="10"/>
  <c r="G734" i="10"/>
  <c r="G735" i="10"/>
  <c r="G736" i="10"/>
  <c r="G737" i="10"/>
  <c r="G738" i="10"/>
  <c r="G739" i="10"/>
  <c r="G740" i="10"/>
  <c r="G741" i="10"/>
  <c r="G742" i="10"/>
  <c r="G743" i="10"/>
  <c r="G744" i="10"/>
  <c r="G745" i="10"/>
  <c r="G746" i="10"/>
  <c r="G747" i="10"/>
  <c r="G748" i="10"/>
  <c r="G749" i="10"/>
  <c r="G750" i="10"/>
  <c r="G751" i="10"/>
  <c r="G752" i="10"/>
  <c r="G753" i="10"/>
  <c r="G754" i="10"/>
  <c r="G755" i="10"/>
  <c r="G756" i="10"/>
  <c r="G757" i="10"/>
  <c r="G758" i="10"/>
  <c r="G759" i="10"/>
  <c r="G760" i="10"/>
  <c r="G761" i="10"/>
  <c r="G762" i="10"/>
  <c r="G763" i="10"/>
  <c r="G764" i="10"/>
  <c r="G765" i="10"/>
  <c r="G766" i="10"/>
  <c r="G767" i="10"/>
  <c r="G768" i="10"/>
  <c r="G769" i="10"/>
  <c r="G770" i="10"/>
  <c r="G771" i="10"/>
  <c r="G772" i="10"/>
  <c r="G773" i="10"/>
  <c r="G774" i="10"/>
  <c r="G775" i="10"/>
  <c r="G776" i="10"/>
  <c r="G777" i="10"/>
  <c r="G778" i="10"/>
  <c r="G779" i="10"/>
  <c r="G780" i="10"/>
  <c r="G781" i="10"/>
  <c r="G782" i="10"/>
  <c r="G783" i="10"/>
  <c r="G784" i="10"/>
  <c r="G785" i="10"/>
  <c r="G786" i="10"/>
  <c r="G787" i="10"/>
  <c r="G788" i="10"/>
  <c r="G789" i="10"/>
  <c r="G790" i="10"/>
  <c r="G791" i="10"/>
  <c r="G792" i="10"/>
  <c r="G793" i="10"/>
  <c r="G794" i="10"/>
  <c r="G795" i="10"/>
  <c r="G796" i="10"/>
  <c r="G797" i="10"/>
  <c r="G798" i="10"/>
  <c r="G799" i="10"/>
  <c r="G800" i="10"/>
  <c r="G801" i="10"/>
  <c r="G802" i="10"/>
  <c r="G803" i="10"/>
  <c r="G804" i="10"/>
  <c r="G805" i="10"/>
  <c r="G806" i="10"/>
  <c r="G807" i="10"/>
  <c r="G808" i="10"/>
  <c r="G809" i="10"/>
  <c r="G810" i="10"/>
  <c r="G811" i="10"/>
  <c r="G812" i="10"/>
  <c r="G813" i="10"/>
  <c r="G814" i="10"/>
  <c r="G815" i="10"/>
  <c r="G816" i="10"/>
  <c r="G817" i="10"/>
  <c r="G818" i="10"/>
  <c r="G819" i="10"/>
  <c r="G820" i="10"/>
  <c r="G821" i="10"/>
  <c r="G822" i="10"/>
  <c r="G823" i="10"/>
  <c r="G824" i="10"/>
  <c r="G825" i="10"/>
  <c r="G826" i="10"/>
  <c r="G827" i="10"/>
  <c r="G828" i="10"/>
  <c r="G829" i="10"/>
  <c r="G830" i="10"/>
  <c r="G831" i="10"/>
  <c r="G832" i="10"/>
  <c r="G833" i="10"/>
  <c r="G834" i="10"/>
  <c r="G835" i="10"/>
  <c r="G836" i="10"/>
  <c r="G837" i="10"/>
  <c r="G838" i="10"/>
  <c r="G839" i="10"/>
  <c r="G840" i="10"/>
  <c r="G841" i="10"/>
  <c r="G842" i="10"/>
  <c r="G843" i="10"/>
  <c r="G844" i="10"/>
  <c r="G845" i="10"/>
  <c r="G846" i="10"/>
  <c r="G847" i="10"/>
  <c r="G848" i="10"/>
  <c r="G849" i="10"/>
  <c r="G850" i="10"/>
  <c r="G851" i="10"/>
  <c r="G852" i="10"/>
  <c r="G853" i="10"/>
  <c r="G854" i="10"/>
  <c r="G855" i="10"/>
  <c r="G856" i="10"/>
  <c r="G857" i="10"/>
  <c r="G858" i="10"/>
  <c r="G859" i="10"/>
  <c r="G860" i="10"/>
  <c r="G861" i="10"/>
  <c r="G862" i="10"/>
  <c r="G863" i="10"/>
  <c r="G864" i="10"/>
  <c r="G865" i="10"/>
  <c r="G866" i="10"/>
  <c r="G867" i="10"/>
  <c r="G868" i="10"/>
  <c r="G869" i="10"/>
  <c r="G870" i="10"/>
  <c r="G871" i="10"/>
  <c r="G872" i="10"/>
  <c r="G873" i="10"/>
  <c r="G874" i="10"/>
  <c r="G875" i="10"/>
  <c r="G876" i="10"/>
  <c r="G877" i="10"/>
  <c r="G878" i="10"/>
  <c r="G879" i="10"/>
  <c r="G880" i="10"/>
  <c r="G881" i="10"/>
  <c r="G882" i="10"/>
  <c r="G883" i="10"/>
  <c r="G884" i="10"/>
  <c r="G885" i="10"/>
  <c r="G886" i="10"/>
  <c r="G887" i="10"/>
  <c r="G888" i="10"/>
  <c r="G889" i="10"/>
  <c r="G890" i="10"/>
  <c r="G891" i="10"/>
  <c r="G892" i="10"/>
  <c r="G893" i="10"/>
  <c r="G894" i="10"/>
  <c r="G895" i="10"/>
  <c r="G896" i="10"/>
  <c r="G897" i="10"/>
  <c r="G898" i="10"/>
  <c r="G899" i="10"/>
  <c r="G900" i="10"/>
  <c r="G901" i="10"/>
  <c r="G902" i="10"/>
  <c r="G903" i="10"/>
  <c r="G904" i="10"/>
  <c r="G905" i="10"/>
  <c r="G906" i="10"/>
  <c r="G907" i="10"/>
  <c r="G908" i="10"/>
  <c r="G909" i="10"/>
  <c r="G910" i="10"/>
  <c r="G911" i="10"/>
  <c r="G912" i="10"/>
  <c r="G913" i="10"/>
  <c r="G914" i="10"/>
  <c r="G915" i="10"/>
  <c r="G916" i="10"/>
  <c r="G917" i="10"/>
  <c r="G918" i="10"/>
  <c r="G919" i="10"/>
  <c r="G920" i="10"/>
  <c r="G921" i="10"/>
  <c r="G922" i="10"/>
  <c r="G923" i="10"/>
  <c r="G924" i="10"/>
  <c r="G925" i="10"/>
  <c r="G926" i="10"/>
  <c r="G927" i="10"/>
  <c r="G928" i="10"/>
  <c r="G929" i="10"/>
  <c r="G930" i="10"/>
  <c r="G931" i="10"/>
  <c r="G932" i="10"/>
  <c r="G933" i="10"/>
  <c r="G934" i="10"/>
  <c r="G935" i="10"/>
  <c r="G936" i="10"/>
  <c r="G937" i="10"/>
  <c r="G938" i="10"/>
  <c r="G939" i="10"/>
  <c r="G940" i="10"/>
  <c r="G941" i="10"/>
  <c r="G942" i="10"/>
  <c r="G943" i="10"/>
  <c r="G944" i="10"/>
  <c r="G945" i="10"/>
  <c r="G946" i="10"/>
  <c r="G947" i="10"/>
  <c r="G948" i="10"/>
  <c r="G949" i="10"/>
  <c r="G950" i="10"/>
  <c r="G951" i="10"/>
  <c r="G952" i="10"/>
  <c r="G953" i="10"/>
  <c r="G954" i="10"/>
  <c r="G955" i="10"/>
  <c r="G956" i="10"/>
  <c r="G957" i="10"/>
  <c r="G958" i="10"/>
  <c r="G959" i="10"/>
  <c r="G960" i="10"/>
  <c r="G961" i="10"/>
  <c r="G962" i="10"/>
  <c r="G963" i="10"/>
  <c r="G964" i="10"/>
  <c r="G965" i="10"/>
  <c r="G966" i="10"/>
  <c r="G967" i="10"/>
  <c r="G968" i="10"/>
  <c r="G969" i="10"/>
  <c r="G970" i="10"/>
  <c r="G971" i="10"/>
  <c r="G972" i="10"/>
  <c r="G973" i="10"/>
  <c r="G974" i="10"/>
  <c r="G975" i="10"/>
  <c r="G976" i="10"/>
  <c r="G977" i="10"/>
  <c r="G978" i="10"/>
  <c r="G979" i="10"/>
  <c r="G980" i="10"/>
  <c r="G981" i="10"/>
  <c r="G982" i="10"/>
  <c r="G983" i="10"/>
  <c r="G984" i="10"/>
  <c r="G985" i="10"/>
  <c r="G986" i="10"/>
  <c r="G987" i="10"/>
  <c r="G988" i="10"/>
  <c r="G989" i="10"/>
  <c r="G990" i="10"/>
  <c r="G991" i="10"/>
  <c r="G992" i="10"/>
  <c r="G993" i="10"/>
  <c r="G994" i="10"/>
  <c r="G995" i="10"/>
  <c r="G996" i="10"/>
  <c r="G997" i="10"/>
  <c r="G998" i="10"/>
  <c r="G999" i="10"/>
  <c r="G1000" i="10"/>
  <c r="G1001" i="10"/>
  <c r="G1002" i="10"/>
  <c r="G1003" i="10"/>
  <c r="G1004" i="10"/>
  <c r="G1005" i="10"/>
  <c r="G1006" i="10"/>
  <c r="G1007" i="10"/>
  <c r="G1009" i="10"/>
  <c r="G1010" i="10"/>
  <c r="G1011" i="10"/>
  <c r="G1012" i="10"/>
  <c r="G1013" i="10"/>
  <c r="G1014" i="10"/>
  <c r="G1015" i="10"/>
  <c r="G1016" i="10"/>
  <c r="G1017" i="10"/>
  <c r="G1018" i="10"/>
  <c r="D431" i="7" l="1"/>
  <c r="B585" i="7" s="1"/>
  <c r="D447" i="7"/>
  <c r="B586" i="7" s="1"/>
  <c r="D174" i="7" l="1"/>
  <c r="D180" i="7"/>
  <c r="D186" i="7"/>
  <c r="D198" i="7"/>
  <c r="D210" i="7"/>
  <c r="D216" i="7"/>
  <c r="D223" i="7"/>
  <c r="D226" i="7"/>
  <c r="D235" i="7"/>
  <c r="D239" i="7"/>
  <c r="D254" i="7"/>
  <c r="D257" i="7"/>
  <c r="D262" i="7"/>
  <c r="D401" i="7" l="1"/>
  <c r="B584" i="7" s="1"/>
  <c r="G1037" i="10" l="1"/>
  <c r="P985" i="10"/>
  <c r="P986" i="10"/>
  <c r="P987" i="10"/>
  <c r="Q985" i="10"/>
  <c r="Q986" i="10"/>
  <c r="Q987" i="10"/>
  <c r="R985" i="10"/>
  <c r="R986" i="10"/>
  <c r="R987" i="10"/>
  <c r="P988" i="10"/>
  <c r="P989" i="10"/>
  <c r="P990" i="10"/>
  <c r="Q988" i="10"/>
  <c r="Q989" i="10"/>
  <c r="Q990" i="10"/>
  <c r="R988" i="10"/>
  <c r="R989" i="10"/>
  <c r="R990" i="10"/>
  <c r="P991" i="10"/>
  <c r="P992" i="10"/>
  <c r="P993" i="10"/>
  <c r="Q991" i="10"/>
  <c r="Q992" i="10"/>
  <c r="Q993" i="10"/>
  <c r="R991" i="10"/>
  <c r="R992" i="10"/>
  <c r="R993" i="10"/>
  <c r="P994" i="10"/>
  <c r="Q994" i="10"/>
  <c r="R994" i="10"/>
  <c r="D582" i="7" l="1"/>
  <c r="B589" i="7" s="1"/>
  <c r="P980" i="10" l="1"/>
  <c r="Q980" i="10"/>
  <c r="R980" i="10"/>
  <c r="P981" i="10"/>
  <c r="Q981" i="10"/>
  <c r="R981" i="10"/>
  <c r="P973" i="10" l="1"/>
  <c r="Q973" i="10"/>
  <c r="R973" i="10"/>
  <c r="P974" i="10"/>
  <c r="Q974" i="10"/>
  <c r="R974" i="10"/>
  <c r="P979" i="10" l="1"/>
  <c r="Q979" i="10"/>
  <c r="R979" i="10"/>
  <c r="P945" i="10" l="1"/>
  <c r="Q945" i="10"/>
  <c r="R945" i="10"/>
  <c r="P946" i="10"/>
  <c r="Q946" i="10"/>
  <c r="R946" i="10"/>
  <c r="P947" i="10"/>
  <c r="Q947" i="10"/>
  <c r="R947" i="10"/>
  <c r="P948" i="10"/>
  <c r="Q948" i="10"/>
  <c r="R948" i="10"/>
  <c r="P949" i="10"/>
  <c r="Q949" i="10"/>
  <c r="R949" i="10"/>
  <c r="P950" i="10"/>
  <c r="Q950" i="10"/>
  <c r="R950" i="10"/>
  <c r="P951" i="10"/>
  <c r="Q951" i="10"/>
  <c r="R951" i="10"/>
  <c r="P952" i="10"/>
  <c r="Q952" i="10"/>
  <c r="R952" i="10"/>
  <c r="P953" i="10"/>
  <c r="Q953" i="10"/>
  <c r="R953" i="10"/>
  <c r="P954" i="10"/>
  <c r="Q954" i="10"/>
  <c r="R954" i="10"/>
  <c r="P955" i="10"/>
  <c r="Q955" i="10"/>
  <c r="R955" i="10"/>
  <c r="P956" i="10"/>
  <c r="Q956" i="10"/>
  <c r="R956" i="10"/>
  <c r="P957" i="10"/>
  <c r="Q957" i="10"/>
  <c r="R957" i="10"/>
  <c r="P958" i="10"/>
  <c r="Q958" i="10"/>
  <c r="R958" i="10"/>
  <c r="P959" i="10"/>
  <c r="Q959" i="10"/>
  <c r="R959" i="10"/>
  <c r="P960" i="10"/>
  <c r="Q960" i="10"/>
  <c r="R960" i="10"/>
  <c r="P961" i="10"/>
  <c r="Q961" i="10"/>
  <c r="R961" i="10"/>
  <c r="P962" i="10"/>
  <c r="Q962" i="10"/>
  <c r="R962" i="10"/>
  <c r="P963" i="10"/>
  <c r="Q963" i="10"/>
  <c r="R963" i="10"/>
  <c r="P964" i="10"/>
  <c r="Q964" i="10"/>
  <c r="R964" i="10"/>
  <c r="P965" i="10"/>
  <c r="Q965" i="10"/>
  <c r="R965" i="10"/>
  <c r="P966" i="10"/>
  <c r="Q966" i="10"/>
  <c r="R966" i="10"/>
  <c r="P967" i="10"/>
  <c r="Q967" i="10"/>
  <c r="R967" i="10"/>
  <c r="P968" i="10"/>
  <c r="Q968" i="10"/>
  <c r="R968" i="10"/>
  <c r="P969" i="10"/>
  <c r="Q969" i="10"/>
  <c r="R969" i="10"/>
  <c r="P970" i="10"/>
  <c r="Q970" i="10"/>
  <c r="R970" i="10"/>
  <c r="P971" i="10"/>
  <c r="Q971" i="10"/>
  <c r="R971" i="10"/>
  <c r="P972" i="10"/>
  <c r="Q972" i="10"/>
  <c r="R972" i="10"/>
  <c r="P975" i="10"/>
  <c r="Q975" i="10"/>
  <c r="R975" i="10"/>
  <c r="P976" i="10"/>
  <c r="Q976" i="10"/>
  <c r="R976" i="10"/>
  <c r="P977" i="10"/>
  <c r="Q977" i="10"/>
  <c r="R977" i="10"/>
  <c r="P978" i="10"/>
  <c r="Q978" i="10"/>
  <c r="R978" i="10"/>
  <c r="J5" i="16" l="1"/>
  <c r="J6" i="16"/>
  <c r="J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7" i="16"/>
  <c r="J158" i="16"/>
  <c r="J159" i="16"/>
  <c r="J160" i="16"/>
  <c r="J161" i="16"/>
  <c r="J162" i="16"/>
  <c r="J163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7" i="16"/>
  <c r="J178" i="16"/>
  <c r="J180" i="16"/>
  <c r="J183" i="16"/>
  <c r="J184" i="16"/>
  <c r="J185" i="16"/>
  <c r="J186" i="16"/>
  <c r="J187" i="16"/>
  <c r="J188" i="16"/>
  <c r="J189" i="16"/>
  <c r="J190" i="16"/>
  <c r="J191" i="16"/>
  <c r="J192" i="16"/>
  <c r="J193" i="16"/>
  <c r="J194" i="16"/>
  <c r="J195" i="16"/>
  <c r="J196" i="16"/>
  <c r="J197" i="16"/>
  <c r="J198" i="16"/>
  <c r="J199" i="16"/>
  <c r="J206" i="16"/>
  <c r="J207" i="16"/>
  <c r="J208" i="16"/>
  <c r="J209" i="16"/>
  <c r="J210" i="16"/>
  <c r="J211" i="16"/>
  <c r="J212" i="16"/>
  <c r="J213" i="16"/>
  <c r="J214" i="16"/>
  <c r="J215" i="16"/>
  <c r="J216" i="16"/>
  <c r="J217" i="16"/>
  <c r="J218" i="16"/>
  <c r="J224" i="16"/>
  <c r="J225" i="16"/>
  <c r="J226" i="16"/>
  <c r="J227" i="16"/>
  <c r="J228" i="16"/>
  <c r="J229" i="16"/>
  <c r="J230" i="16"/>
  <c r="J231" i="16"/>
  <c r="J232" i="16"/>
  <c r="J233" i="16"/>
  <c r="J234" i="16"/>
  <c r="J235" i="16"/>
  <c r="J236" i="16"/>
  <c r="J237" i="16"/>
  <c r="J238" i="16"/>
  <c r="J239" i="16"/>
  <c r="J240" i="16"/>
  <c r="J241" i="16"/>
  <c r="J242" i="16"/>
  <c r="J243" i="16"/>
  <c r="J244" i="16"/>
  <c r="J245" i="16"/>
  <c r="J246" i="16"/>
  <c r="J251" i="16"/>
  <c r="J254" i="16"/>
  <c r="J257" i="16"/>
  <c r="J247" i="16"/>
  <c r="J248" i="16"/>
  <c r="J249" i="16"/>
  <c r="J250" i="16"/>
  <c r="J252" i="16"/>
  <c r="J253" i="16"/>
  <c r="J255" i="16"/>
  <c r="J256" i="16"/>
  <c r="J258" i="16"/>
  <c r="J259" i="16"/>
  <c r="J260" i="16"/>
  <c r="J261" i="16"/>
  <c r="J262" i="16"/>
  <c r="J263" i="16"/>
  <c r="J264" i="16"/>
  <c r="J265" i="16"/>
  <c r="J267" i="16"/>
  <c r="J268" i="16"/>
  <c r="J269" i="16"/>
  <c r="J271" i="16"/>
  <c r="J272" i="16"/>
  <c r="J275" i="16"/>
  <c r="J276" i="16"/>
  <c r="J277" i="16"/>
  <c r="J266" i="16"/>
  <c r="J273" i="16"/>
  <c r="J274" i="16"/>
  <c r="J278" i="16"/>
  <c r="J280" i="16"/>
  <c r="J282" i="16"/>
  <c r="J283" i="16"/>
  <c r="J284" i="16"/>
  <c r="J285" i="16"/>
  <c r="J286" i="16"/>
  <c r="J287" i="16"/>
  <c r="J288" i="16"/>
  <c r="J289" i="16"/>
  <c r="J290" i="16"/>
  <c r="J291" i="16"/>
  <c r="J292" i="16"/>
  <c r="J293" i="16"/>
  <c r="J294" i="16"/>
  <c r="J295" i="16"/>
  <c r="J296" i="16"/>
  <c r="J297" i="16"/>
  <c r="J298" i="16"/>
  <c r="J299" i="16"/>
  <c r="J300" i="16"/>
  <c r="J301" i="16"/>
  <c r="J302" i="16"/>
  <c r="J303" i="16"/>
  <c r="J304" i="16"/>
  <c r="J305" i="16"/>
  <c r="J306" i="16"/>
  <c r="J307" i="16"/>
  <c r="J308" i="16"/>
  <c r="J309" i="16"/>
  <c r="J310" i="16"/>
  <c r="J311" i="16"/>
  <c r="J312" i="16"/>
  <c r="J313" i="16"/>
  <c r="J314" i="16"/>
  <c r="J315" i="16"/>
  <c r="J316" i="16"/>
  <c r="J317" i="16"/>
  <c r="J318" i="16"/>
  <c r="J319" i="16"/>
  <c r="J320" i="16"/>
  <c r="J321" i="16"/>
  <c r="J322" i="16"/>
  <c r="J323" i="16"/>
  <c r="J324" i="16"/>
  <c r="J325" i="16"/>
  <c r="J326" i="16"/>
  <c r="J327" i="16"/>
  <c r="J328" i="16"/>
  <c r="J329" i="16"/>
  <c r="J330" i="16"/>
  <c r="J331" i="16"/>
  <c r="J332" i="16"/>
  <c r="J333" i="16"/>
  <c r="J334" i="16"/>
  <c r="J335" i="16"/>
  <c r="J336" i="16"/>
  <c r="J337" i="16"/>
  <c r="J338" i="16"/>
  <c r="J339" i="16"/>
  <c r="J340" i="16"/>
  <c r="J341" i="16"/>
  <c r="J342" i="16"/>
  <c r="J343" i="16"/>
  <c r="J344" i="16"/>
  <c r="J345" i="16"/>
  <c r="J346" i="16"/>
  <c r="J347" i="16"/>
  <c r="J348" i="16"/>
  <c r="J349" i="16"/>
  <c r="J350" i="16"/>
  <c r="J351" i="16"/>
  <c r="J352" i="16"/>
  <c r="J353" i="16"/>
  <c r="J354" i="16"/>
  <c r="J355" i="16"/>
  <c r="J356" i="16"/>
  <c r="J357" i="16"/>
  <c r="J358" i="16"/>
  <c r="J359" i="16"/>
  <c r="J360" i="16"/>
  <c r="J361" i="16"/>
  <c r="J362" i="16"/>
  <c r="J363" i="16"/>
  <c r="J364" i="16"/>
  <c r="J4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7" i="16"/>
  <c r="I178" i="16"/>
  <c r="I180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51" i="16"/>
  <c r="I254" i="16"/>
  <c r="I257" i="16"/>
  <c r="I247" i="16"/>
  <c r="I248" i="16"/>
  <c r="I249" i="16"/>
  <c r="I250" i="16"/>
  <c r="I252" i="16"/>
  <c r="I253" i="16"/>
  <c r="I255" i="16"/>
  <c r="I256" i="16"/>
  <c r="I258" i="16"/>
  <c r="I259" i="16"/>
  <c r="I260" i="16"/>
  <c r="I261" i="16"/>
  <c r="I262" i="16"/>
  <c r="I263" i="16"/>
  <c r="I264" i="16"/>
  <c r="I265" i="16"/>
  <c r="I267" i="16"/>
  <c r="I268" i="16"/>
  <c r="I269" i="16"/>
  <c r="I271" i="16"/>
  <c r="I272" i="16"/>
  <c r="I275" i="16"/>
  <c r="I276" i="16"/>
  <c r="I277" i="16"/>
  <c r="I266" i="16"/>
  <c r="I273" i="16"/>
  <c r="I274" i="16"/>
  <c r="I278" i="16"/>
  <c r="I280" i="16"/>
  <c r="I282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4" i="16"/>
  <c r="I386" i="16" s="1"/>
  <c r="J386" i="16" l="1"/>
  <c r="R4" i="10" l="1"/>
  <c r="R5" i="10"/>
  <c r="R6" i="10"/>
  <c r="R7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62" i="10"/>
  <c r="R63" i="10"/>
  <c r="R64" i="10"/>
  <c r="R65" i="10"/>
  <c r="R66" i="10"/>
  <c r="R67" i="10"/>
  <c r="R68" i="10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R99" i="10"/>
  <c r="R100" i="10"/>
  <c r="R101" i="10"/>
  <c r="R102" i="10"/>
  <c r="R103" i="10"/>
  <c r="R104" i="10"/>
  <c r="R105" i="10"/>
  <c r="R106" i="10"/>
  <c r="R107" i="10"/>
  <c r="R108" i="10"/>
  <c r="R109" i="10"/>
  <c r="R110" i="10"/>
  <c r="R111" i="10"/>
  <c r="R112" i="10"/>
  <c r="R113" i="10"/>
  <c r="R114" i="10"/>
  <c r="R115" i="10"/>
  <c r="R116" i="10"/>
  <c r="R117" i="10"/>
  <c r="R118" i="10"/>
  <c r="R119" i="10"/>
  <c r="R120" i="10"/>
  <c r="R121" i="10"/>
  <c r="R122" i="10"/>
  <c r="R123" i="10"/>
  <c r="R124" i="10"/>
  <c r="R125" i="10"/>
  <c r="R126" i="10"/>
  <c r="R127" i="10"/>
  <c r="R128" i="10"/>
  <c r="R129" i="10"/>
  <c r="R130" i="10"/>
  <c r="R131" i="10"/>
  <c r="R132" i="10"/>
  <c r="R133" i="10"/>
  <c r="R134" i="10"/>
  <c r="R135" i="10"/>
  <c r="R136" i="10"/>
  <c r="R137" i="10"/>
  <c r="R138" i="10"/>
  <c r="R139" i="10"/>
  <c r="R140" i="10"/>
  <c r="R141" i="10"/>
  <c r="R142" i="10"/>
  <c r="R143" i="10"/>
  <c r="R144" i="10"/>
  <c r="R145" i="10"/>
  <c r="R146" i="10"/>
  <c r="R147" i="10"/>
  <c r="R148" i="10"/>
  <c r="R149" i="10"/>
  <c r="R150" i="10"/>
  <c r="R151" i="10"/>
  <c r="R152" i="10"/>
  <c r="R153" i="10"/>
  <c r="R154" i="10"/>
  <c r="R155" i="10"/>
  <c r="R156" i="10"/>
  <c r="R157" i="10"/>
  <c r="R158" i="10"/>
  <c r="R159" i="10"/>
  <c r="R160" i="10"/>
  <c r="R161" i="10"/>
  <c r="R162" i="10"/>
  <c r="R163" i="10"/>
  <c r="R164" i="10"/>
  <c r="R165" i="10"/>
  <c r="R166" i="10"/>
  <c r="R167" i="10"/>
  <c r="R168" i="10"/>
  <c r="R169" i="10"/>
  <c r="R170" i="10"/>
  <c r="R171" i="10"/>
  <c r="R172" i="10"/>
  <c r="R173" i="10"/>
  <c r="R174" i="10"/>
  <c r="R175" i="10"/>
  <c r="R176" i="10"/>
  <c r="R177" i="10"/>
  <c r="R178" i="10"/>
  <c r="R179" i="10"/>
  <c r="R180" i="10"/>
  <c r="R181" i="10"/>
  <c r="R182" i="10"/>
  <c r="R183" i="10"/>
  <c r="R184" i="10"/>
  <c r="R185" i="10"/>
  <c r="R186" i="10"/>
  <c r="R187" i="10"/>
  <c r="R188" i="10"/>
  <c r="R189" i="10"/>
  <c r="R190" i="10"/>
  <c r="R191" i="10"/>
  <c r="R192" i="10"/>
  <c r="R193" i="10"/>
  <c r="R194" i="10"/>
  <c r="R195" i="10"/>
  <c r="R196" i="10"/>
  <c r="R197" i="10"/>
  <c r="R198" i="10"/>
  <c r="R199" i="10"/>
  <c r="R200" i="10"/>
  <c r="R201" i="10"/>
  <c r="R202" i="10"/>
  <c r="R203" i="10"/>
  <c r="R204" i="10"/>
  <c r="R205" i="10"/>
  <c r="R206" i="10"/>
  <c r="R207" i="10"/>
  <c r="R208" i="10"/>
  <c r="R209" i="10"/>
  <c r="R210" i="10"/>
  <c r="R211" i="10"/>
  <c r="R212" i="10"/>
  <c r="R213" i="10"/>
  <c r="R214" i="10"/>
  <c r="R215" i="10"/>
  <c r="R216" i="10"/>
  <c r="R217" i="10"/>
  <c r="R218" i="10"/>
  <c r="R219" i="10"/>
  <c r="R220" i="10"/>
  <c r="R221" i="10"/>
  <c r="R222" i="10"/>
  <c r="R223" i="10"/>
  <c r="R224" i="10"/>
  <c r="R225" i="10"/>
  <c r="R226" i="10"/>
  <c r="R227" i="10"/>
  <c r="R228" i="10"/>
  <c r="R229" i="10"/>
  <c r="R230" i="10"/>
  <c r="R231" i="10"/>
  <c r="R232" i="10"/>
  <c r="R233" i="10"/>
  <c r="R234" i="10"/>
  <c r="R235" i="10"/>
  <c r="R236" i="10"/>
  <c r="R237" i="10"/>
  <c r="R238" i="10"/>
  <c r="R239" i="10"/>
  <c r="R240" i="10"/>
  <c r="R241" i="10"/>
  <c r="R242" i="10"/>
  <c r="R243" i="10"/>
  <c r="R244" i="10"/>
  <c r="R245" i="10"/>
  <c r="R246" i="10"/>
  <c r="R247" i="10"/>
  <c r="R248" i="10"/>
  <c r="R249" i="10"/>
  <c r="R250" i="10"/>
  <c r="R251" i="10"/>
  <c r="R252" i="10"/>
  <c r="R253" i="10"/>
  <c r="R254" i="10"/>
  <c r="R255" i="10"/>
  <c r="R256" i="10"/>
  <c r="R257" i="10"/>
  <c r="R258" i="10"/>
  <c r="R259" i="10"/>
  <c r="R260" i="10"/>
  <c r="R261" i="10"/>
  <c r="R262" i="10"/>
  <c r="R263" i="10"/>
  <c r="R264" i="10"/>
  <c r="R265" i="10"/>
  <c r="R266" i="10"/>
  <c r="R267" i="10"/>
  <c r="R268" i="10"/>
  <c r="R269" i="10"/>
  <c r="R270" i="10"/>
  <c r="R271" i="10"/>
  <c r="R272" i="10"/>
  <c r="R273" i="10"/>
  <c r="R274" i="10"/>
  <c r="R275" i="10"/>
  <c r="R276" i="10"/>
  <c r="R277" i="10"/>
  <c r="R278" i="10"/>
  <c r="R279" i="10"/>
  <c r="R280" i="10"/>
  <c r="R281" i="10"/>
  <c r="R282" i="10"/>
  <c r="R283" i="10"/>
  <c r="R284" i="10"/>
  <c r="R285" i="10"/>
  <c r="R286" i="10"/>
  <c r="R287" i="10"/>
  <c r="R288" i="10"/>
  <c r="R289" i="10"/>
  <c r="R290" i="10"/>
  <c r="R291" i="10"/>
  <c r="R292" i="10"/>
  <c r="R293" i="10"/>
  <c r="R294" i="10"/>
  <c r="R295" i="10"/>
  <c r="R296" i="10"/>
  <c r="R297" i="10"/>
  <c r="R298" i="10"/>
  <c r="R299" i="10"/>
  <c r="R300" i="10"/>
  <c r="R301" i="10"/>
  <c r="R302" i="10"/>
  <c r="R303" i="10"/>
  <c r="R304" i="10"/>
  <c r="R305" i="10"/>
  <c r="R306" i="10"/>
  <c r="R307" i="10"/>
  <c r="R308" i="10"/>
  <c r="R309" i="10"/>
  <c r="R310" i="10"/>
  <c r="R311" i="10"/>
  <c r="R312" i="10"/>
  <c r="R313" i="10"/>
  <c r="R314" i="10"/>
  <c r="R315" i="10"/>
  <c r="R316" i="10"/>
  <c r="R317" i="10"/>
  <c r="R318" i="10"/>
  <c r="R319" i="10"/>
  <c r="R320" i="10"/>
  <c r="R321" i="10"/>
  <c r="R322" i="10"/>
  <c r="R323" i="10"/>
  <c r="R324" i="10"/>
  <c r="R325" i="10"/>
  <c r="R326" i="10"/>
  <c r="R327" i="10"/>
  <c r="R328" i="10"/>
  <c r="R329" i="10"/>
  <c r="R330" i="10"/>
  <c r="R331" i="10"/>
  <c r="R332" i="10"/>
  <c r="R333" i="10"/>
  <c r="R334" i="10"/>
  <c r="R335" i="10"/>
  <c r="R336" i="10"/>
  <c r="R337" i="10"/>
  <c r="R338" i="10"/>
  <c r="R339" i="10"/>
  <c r="R340" i="10"/>
  <c r="R341" i="10"/>
  <c r="R342" i="10"/>
  <c r="R343" i="10"/>
  <c r="R344" i="10"/>
  <c r="R345" i="10"/>
  <c r="R346" i="10"/>
  <c r="R347" i="10"/>
  <c r="R348" i="10"/>
  <c r="R349" i="10"/>
  <c r="R350" i="10"/>
  <c r="R351" i="10"/>
  <c r="R352" i="10"/>
  <c r="R353" i="10"/>
  <c r="R354" i="10"/>
  <c r="R355" i="10"/>
  <c r="R356" i="10"/>
  <c r="R357" i="10"/>
  <c r="R358" i="10"/>
  <c r="R359" i="10"/>
  <c r="R360" i="10"/>
  <c r="R361" i="10"/>
  <c r="R362" i="10"/>
  <c r="R363" i="10"/>
  <c r="R364" i="10"/>
  <c r="R365" i="10"/>
  <c r="R366" i="10"/>
  <c r="R367" i="10"/>
  <c r="R368" i="10"/>
  <c r="R369" i="10"/>
  <c r="R370" i="10"/>
  <c r="R371" i="10"/>
  <c r="R372" i="10"/>
  <c r="R373" i="10"/>
  <c r="R374" i="10"/>
  <c r="R375" i="10"/>
  <c r="R376" i="10"/>
  <c r="R377" i="10"/>
  <c r="R378" i="10"/>
  <c r="R379" i="10"/>
  <c r="R380" i="10"/>
  <c r="R381" i="10"/>
  <c r="R382" i="10"/>
  <c r="R383" i="10"/>
  <c r="R384" i="10"/>
  <c r="R385" i="10"/>
  <c r="R386" i="10"/>
  <c r="R387" i="10"/>
  <c r="R388" i="10"/>
  <c r="R389" i="10"/>
  <c r="R390" i="10"/>
  <c r="R391" i="10"/>
  <c r="R392" i="10"/>
  <c r="R393" i="10"/>
  <c r="R394" i="10"/>
  <c r="R395" i="10"/>
  <c r="R396" i="10"/>
  <c r="R397" i="10"/>
  <c r="R398" i="10"/>
  <c r="R399" i="10"/>
  <c r="R400" i="10"/>
  <c r="R401" i="10"/>
  <c r="R402" i="10"/>
  <c r="R403" i="10"/>
  <c r="R404" i="10"/>
  <c r="R405" i="10"/>
  <c r="R406" i="10"/>
  <c r="R407" i="10"/>
  <c r="R408" i="10"/>
  <c r="R409" i="10"/>
  <c r="R410" i="10"/>
  <c r="R411" i="10"/>
  <c r="R412" i="10"/>
  <c r="R413" i="10"/>
  <c r="R414" i="10"/>
  <c r="R415" i="10"/>
  <c r="R416" i="10"/>
  <c r="R417" i="10"/>
  <c r="R418" i="10"/>
  <c r="R419" i="10"/>
  <c r="R420" i="10"/>
  <c r="R421" i="10"/>
  <c r="R422" i="10"/>
  <c r="R423" i="10"/>
  <c r="R424" i="10"/>
  <c r="R425" i="10"/>
  <c r="R426" i="10"/>
  <c r="R427" i="10"/>
  <c r="R428" i="10"/>
  <c r="R429" i="10"/>
  <c r="R430" i="10"/>
  <c r="R431" i="10"/>
  <c r="R432" i="10"/>
  <c r="R433" i="10"/>
  <c r="R434" i="10"/>
  <c r="R435" i="10"/>
  <c r="R436" i="10"/>
  <c r="R437" i="10"/>
  <c r="R438" i="10"/>
  <c r="R439" i="10"/>
  <c r="R440" i="10"/>
  <c r="R441" i="10"/>
  <c r="R442" i="10"/>
  <c r="R443" i="10"/>
  <c r="R444" i="10"/>
  <c r="R445" i="10"/>
  <c r="R446" i="10"/>
  <c r="R447" i="10"/>
  <c r="R448" i="10"/>
  <c r="R449" i="10"/>
  <c r="R450" i="10"/>
  <c r="R451" i="10"/>
  <c r="R452" i="10"/>
  <c r="R453" i="10"/>
  <c r="R454" i="10"/>
  <c r="R455" i="10"/>
  <c r="R456" i="10"/>
  <c r="R457" i="10"/>
  <c r="R458" i="10"/>
  <c r="R459" i="10"/>
  <c r="R460" i="10"/>
  <c r="R461" i="10"/>
  <c r="R462" i="10"/>
  <c r="R463" i="10"/>
  <c r="R464" i="10"/>
  <c r="R465" i="10"/>
  <c r="R466" i="10"/>
  <c r="R467" i="10"/>
  <c r="R468" i="10"/>
  <c r="R469" i="10"/>
  <c r="R470" i="10"/>
  <c r="R471" i="10"/>
  <c r="R472" i="10"/>
  <c r="R473" i="10"/>
  <c r="R474" i="10"/>
  <c r="R475" i="10"/>
  <c r="R476" i="10"/>
  <c r="R477" i="10"/>
  <c r="R478" i="10"/>
  <c r="R479" i="10"/>
  <c r="R480" i="10"/>
  <c r="R481" i="10"/>
  <c r="R482" i="10"/>
  <c r="R483" i="10"/>
  <c r="R484" i="10"/>
  <c r="R485" i="10"/>
  <c r="R486" i="10"/>
  <c r="R487" i="10"/>
  <c r="R488" i="10"/>
  <c r="R489" i="10"/>
  <c r="R490" i="10"/>
  <c r="R491" i="10"/>
  <c r="R492" i="10"/>
  <c r="R493" i="10"/>
  <c r="R494" i="10"/>
  <c r="R495" i="10"/>
  <c r="R496" i="10"/>
  <c r="R497" i="10"/>
  <c r="R498" i="10"/>
  <c r="R499" i="10"/>
  <c r="R500" i="10"/>
  <c r="R501" i="10"/>
  <c r="R502" i="10"/>
  <c r="R503" i="10"/>
  <c r="R504" i="10"/>
  <c r="R505" i="10"/>
  <c r="R506" i="10"/>
  <c r="R507" i="10"/>
  <c r="R508" i="10"/>
  <c r="R509" i="10"/>
  <c r="R510" i="10"/>
  <c r="R511" i="10"/>
  <c r="R512" i="10"/>
  <c r="R513" i="10"/>
  <c r="R514" i="10"/>
  <c r="R515" i="10"/>
  <c r="R516" i="10"/>
  <c r="R517" i="10"/>
  <c r="R518" i="10"/>
  <c r="R519" i="10"/>
  <c r="R520" i="10"/>
  <c r="R521" i="10"/>
  <c r="R522" i="10"/>
  <c r="R523" i="10"/>
  <c r="R524" i="10"/>
  <c r="R525" i="10"/>
  <c r="R526" i="10"/>
  <c r="R527" i="10"/>
  <c r="R528" i="10"/>
  <c r="R529" i="10"/>
  <c r="R530" i="10"/>
  <c r="R531" i="10"/>
  <c r="R532" i="10"/>
  <c r="R533" i="10"/>
  <c r="R534" i="10"/>
  <c r="R535" i="10"/>
  <c r="R536" i="10"/>
  <c r="R537" i="10"/>
  <c r="R538" i="10"/>
  <c r="R539" i="10"/>
  <c r="R540" i="10"/>
  <c r="R541" i="10"/>
  <c r="R542" i="10"/>
  <c r="R543" i="10"/>
  <c r="R544" i="10"/>
  <c r="R545" i="10"/>
  <c r="R546" i="10"/>
  <c r="R547" i="10"/>
  <c r="R548" i="10"/>
  <c r="R549" i="10"/>
  <c r="R550" i="10"/>
  <c r="R551" i="10"/>
  <c r="R552" i="10"/>
  <c r="R553" i="10"/>
  <c r="R554" i="10"/>
  <c r="R555" i="10"/>
  <c r="R556" i="10"/>
  <c r="R557" i="10"/>
  <c r="R558" i="10"/>
  <c r="R559" i="10"/>
  <c r="R560" i="10"/>
  <c r="R561" i="10"/>
  <c r="R562" i="10"/>
  <c r="R563" i="10"/>
  <c r="R564" i="10"/>
  <c r="R565" i="10"/>
  <c r="R566" i="10"/>
  <c r="R567" i="10"/>
  <c r="R568" i="10"/>
  <c r="R569" i="10"/>
  <c r="R570" i="10"/>
  <c r="R571" i="10"/>
  <c r="R572" i="10"/>
  <c r="R573" i="10"/>
  <c r="R574" i="10"/>
  <c r="R575" i="10"/>
  <c r="R576" i="10"/>
  <c r="R577" i="10"/>
  <c r="R578" i="10"/>
  <c r="R579" i="10"/>
  <c r="R580" i="10"/>
  <c r="R581" i="10"/>
  <c r="R582" i="10"/>
  <c r="R583" i="10"/>
  <c r="R584" i="10"/>
  <c r="R585" i="10"/>
  <c r="R586" i="10"/>
  <c r="R587" i="10"/>
  <c r="R588" i="10"/>
  <c r="R589" i="10"/>
  <c r="R590" i="10"/>
  <c r="R591" i="10"/>
  <c r="R592" i="10"/>
  <c r="R593" i="10"/>
  <c r="R594" i="10"/>
  <c r="R595" i="10"/>
  <c r="R596" i="10"/>
  <c r="R597" i="10"/>
  <c r="R598" i="10"/>
  <c r="R599" i="10"/>
  <c r="R600" i="10"/>
  <c r="R601" i="10"/>
  <c r="R602" i="10"/>
  <c r="R603" i="10"/>
  <c r="R604" i="10"/>
  <c r="R605" i="10"/>
  <c r="R606" i="10"/>
  <c r="R607" i="10"/>
  <c r="R608" i="10"/>
  <c r="R609" i="10"/>
  <c r="R610" i="10"/>
  <c r="R611" i="10"/>
  <c r="R612" i="10"/>
  <c r="R613" i="10"/>
  <c r="R614" i="10"/>
  <c r="R615" i="10"/>
  <c r="R616" i="10"/>
  <c r="R617" i="10"/>
  <c r="R618" i="10"/>
  <c r="R619" i="10"/>
  <c r="R620" i="10"/>
  <c r="R621" i="10"/>
  <c r="R622" i="10"/>
  <c r="R623" i="10"/>
  <c r="R624" i="10"/>
  <c r="R625" i="10"/>
  <c r="R626" i="10"/>
  <c r="R627" i="10"/>
  <c r="R628" i="10"/>
  <c r="R629" i="10"/>
  <c r="R630" i="10"/>
  <c r="R631" i="10"/>
  <c r="R632" i="10"/>
  <c r="R633" i="10"/>
  <c r="R634" i="10"/>
  <c r="R635" i="10"/>
  <c r="R636" i="10"/>
  <c r="R637" i="10"/>
  <c r="R638" i="10"/>
  <c r="R639" i="10"/>
  <c r="R640" i="10"/>
  <c r="R641" i="10"/>
  <c r="R642" i="10"/>
  <c r="R643" i="10"/>
  <c r="R644" i="10"/>
  <c r="R645" i="10"/>
  <c r="R646" i="10"/>
  <c r="R647" i="10"/>
  <c r="R648" i="10"/>
  <c r="R649" i="10"/>
  <c r="R650" i="10"/>
  <c r="R651" i="10"/>
  <c r="R652" i="10"/>
  <c r="R653" i="10"/>
  <c r="R654" i="10"/>
  <c r="R655" i="10"/>
  <c r="R656" i="10"/>
  <c r="R657" i="10"/>
  <c r="R658" i="10"/>
  <c r="R659" i="10"/>
  <c r="R660" i="10"/>
  <c r="R661" i="10"/>
  <c r="R662" i="10"/>
  <c r="R663" i="10"/>
  <c r="R664" i="10"/>
  <c r="R665" i="10"/>
  <c r="R666" i="10"/>
  <c r="R667" i="10"/>
  <c r="R668" i="10"/>
  <c r="R669" i="10"/>
  <c r="R670" i="10"/>
  <c r="R671" i="10"/>
  <c r="R672" i="10"/>
  <c r="R673" i="10"/>
  <c r="R674" i="10"/>
  <c r="R675" i="10"/>
  <c r="R676" i="10"/>
  <c r="R677" i="10"/>
  <c r="R678" i="10"/>
  <c r="R679" i="10"/>
  <c r="R680" i="10"/>
  <c r="R681" i="10"/>
  <c r="R682" i="10"/>
  <c r="R683" i="10"/>
  <c r="R684" i="10"/>
  <c r="R685" i="10"/>
  <c r="R686" i="10"/>
  <c r="R687" i="10"/>
  <c r="R688" i="10"/>
  <c r="R689" i="10"/>
  <c r="R690" i="10"/>
  <c r="R691" i="10"/>
  <c r="R692" i="10"/>
  <c r="R693" i="10"/>
  <c r="R694" i="10"/>
  <c r="R695" i="10"/>
  <c r="R696" i="10"/>
  <c r="R697" i="10"/>
  <c r="R698" i="10"/>
  <c r="R699" i="10"/>
  <c r="R700" i="10"/>
  <c r="R701" i="10"/>
  <c r="R702" i="10"/>
  <c r="R703" i="10"/>
  <c r="R704" i="10"/>
  <c r="R705" i="10"/>
  <c r="R706" i="10"/>
  <c r="R707" i="10"/>
  <c r="R708" i="10"/>
  <c r="R709" i="10"/>
  <c r="R710" i="10"/>
  <c r="R711" i="10"/>
  <c r="R712" i="10"/>
  <c r="R713" i="10"/>
  <c r="R714" i="10"/>
  <c r="R715" i="10"/>
  <c r="R716" i="10"/>
  <c r="R717" i="10"/>
  <c r="R718" i="10"/>
  <c r="R719" i="10"/>
  <c r="R720" i="10"/>
  <c r="R721" i="10"/>
  <c r="R722" i="10"/>
  <c r="R723" i="10"/>
  <c r="R724" i="10"/>
  <c r="R725" i="10"/>
  <c r="R726" i="10"/>
  <c r="R727" i="10"/>
  <c r="R728" i="10"/>
  <c r="R729" i="10"/>
  <c r="R730" i="10"/>
  <c r="R731" i="10"/>
  <c r="R732" i="10"/>
  <c r="R733" i="10"/>
  <c r="R734" i="10"/>
  <c r="R735" i="10"/>
  <c r="R736" i="10"/>
  <c r="R737" i="10"/>
  <c r="R738" i="10"/>
  <c r="R739" i="10"/>
  <c r="R740" i="10"/>
  <c r="R741" i="10"/>
  <c r="R742" i="10"/>
  <c r="R743" i="10"/>
  <c r="R744" i="10"/>
  <c r="R745" i="10"/>
  <c r="R746" i="10"/>
  <c r="R747" i="10"/>
  <c r="R748" i="10"/>
  <c r="R749" i="10"/>
  <c r="R750" i="10"/>
  <c r="R751" i="10"/>
  <c r="R752" i="10"/>
  <c r="R753" i="10"/>
  <c r="R754" i="10"/>
  <c r="R755" i="10"/>
  <c r="R756" i="10"/>
  <c r="R757" i="10"/>
  <c r="R758" i="10"/>
  <c r="R759" i="10"/>
  <c r="R760" i="10"/>
  <c r="R761" i="10"/>
  <c r="R762" i="10"/>
  <c r="R763" i="10"/>
  <c r="R764" i="10"/>
  <c r="R765" i="10"/>
  <c r="R766" i="10"/>
  <c r="R767" i="10"/>
  <c r="R768" i="10"/>
  <c r="R769" i="10"/>
  <c r="R770" i="10"/>
  <c r="R771" i="10"/>
  <c r="R772" i="10"/>
  <c r="R773" i="10"/>
  <c r="R774" i="10"/>
  <c r="R775" i="10"/>
  <c r="R776" i="10"/>
  <c r="R777" i="10"/>
  <c r="R778" i="10"/>
  <c r="R779" i="10"/>
  <c r="R780" i="10"/>
  <c r="R781" i="10"/>
  <c r="R782" i="10"/>
  <c r="R783" i="10"/>
  <c r="R784" i="10"/>
  <c r="R785" i="10"/>
  <c r="R786" i="10"/>
  <c r="R787" i="10"/>
  <c r="R788" i="10"/>
  <c r="R789" i="10"/>
  <c r="R790" i="10"/>
  <c r="R791" i="10"/>
  <c r="R792" i="10"/>
  <c r="R793" i="10"/>
  <c r="R794" i="10"/>
  <c r="R795" i="10"/>
  <c r="R796" i="10"/>
  <c r="R797" i="10"/>
  <c r="R798" i="10"/>
  <c r="R799" i="10"/>
  <c r="R800" i="10"/>
  <c r="R801" i="10"/>
  <c r="R802" i="10"/>
  <c r="R803" i="10"/>
  <c r="R804" i="10"/>
  <c r="R805" i="10"/>
  <c r="R806" i="10"/>
  <c r="R807" i="10"/>
  <c r="R808" i="10"/>
  <c r="R809" i="10"/>
  <c r="R810" i="10"/>
  <c r="R811" i="10"/>
  <c r="R812" i="10"/>
  <c r="R813" i="10"/>
  <c r="R814" i="10"/>
  <c r="R815" i="10"/>
  <c r="R816" i="10"/>
  <c r="R817" i="10"/>
  <c r="R818" i="10"/>
  <c r="R819" i="10"/>
  <c r="R820" i="10"/>
  <c r="R821" i="10"/>
  <c r="R822" i="10"/>
  <c r="R823" i="10"/>
  <c r="R824" i="10"/>
  <c r="R825" i="10"/>
  <c r="R826" i="10"/>
  <c r="R827" i="10"/>
  <c r="R828" i="10"/>
  <c r="R829" i="10"/>
  <c r="R830" i="10"/>
  <c r="R831" i="10"/>
  <c r="R832" i="10"/>
  <c r="R833" i="10"/>
  <c r="R834" i="10"/>
  <c r="R835" i="10"/>
  <c r="R836" i="10"/>
  <c r="R837" i="10"/>
  <c r="R838" i="10"/>
  <c r="R839" i="10"/>
  <c r="R840" i="10"/>
  <c r="R841" i="10"/>
  <c r="R842" i="10"/>
  <c r="R843" i="10"/>
  <c r="R844" i="10"/>
  <c r="R845" i="10"/>
  <c r="R846" i="10"/>
  <c r="R847" i="10"/>
  <c r="R848" i="10"/>
  <c r="R849" i="10"/>
  <c r="R850" i="10"/>
  <c r="R851" i="10"/>
  <c r="R852" i="10"/>
  <c r="R853" i="10"/>
  <c r="R854" i="10"/>
  <c r="R855" i="10"/>
  <c r="R856" i="10"/>
  <c r="R857" i="10"/>
  <c r="R858" i="10"/>
  <c r="R859" i="10"/>
  <c r="R860" i="10"/>
  <c r="R861" i="10"/>
  <c r="R862" i="10"/>
  <c r="R863" i="10"/>
  <c r="R864" i="10"/>
  <c r="R865" i="10"/>
  <c r="R866" i="10"/>
  <c r="R867" i="10"/>
  <c r="R868" i="10"/>
  <c r="R869" i="10"/>
  <c r="R870" i="10"/>
  <c r="R871" i="10"/>
  <c r="R872" i="10"/>
  <c r="R873" i="10"/>
  <c r="R874" i="10"/>
  <c r="R875" i="10"/>
  <c r="R876" i="10"/>
  <c r="R877" i="10"/>
  <c r="R878" i="10"/>
  <c r="R879" i="10"/>
  <c r="R880" i="10"/>
  <c r="R881" i="10"/>
  <c r="R882" i="10"/>
  <c r="R883" i="10"/>
  <c r="R884" i="10"/>
  <c r="R885" i="10"/>
  <c r="R886" i="10"/>
  <c r="R887" i="10"/>
  <c r="R888" i="10"/>
  <c r="R889" i="10"/>
  <c r="R890" i="10"/>
  <c r="R891" i="10"/>
  <c r="R892" i="10"/>
  <c r="R893" i="10"/>
  <c r="R894" i="10"/>
  <c r="R895" i="10"/>
  <c r="R896" i="10"/>
  <c r="R897" i="10"/>
  <c r="R898" i="10"/>
  <c r="R899" i="10"/>
  <c r="R900" i="10"/>
  <c r="R901" i="10"/>
  <c r="R902" i="10"/>
  <c r="R903" i="10"/>
  <c r="R904" i="10"/>
  <c r="R905" i="10"/>
  <c r="R906" i="10"/>
  <c r="R907" i="10"/>
  <c r="R908" i="10"/>
  <c r="R909" i="10"/>
  <c r="R910" i="10"/>
  <c r="R911" i="10"/>
  <c r="R912" i="10"/>
  <c r="R913" i="10"/>
  <c r="R914" i="10"/>
  <c r="R915" i="10"/>
  <c r="R916" i="10"/>
  <c r="R917" i="10"/>
  <c r="R918" i="10"/>
  <c r="R919" i="10"/>
  <c r="R920" i="10"/>
  <c r="R921" i="10"/>
  <c r="R922" i="10"/>
  <c r="R923" i="10"/>
  <c r="R924" i="10"/>
  <c r="R925" i="10"/>
  <c r="R926" i="10"/>
  <c r="R927" i="10"/>
  <c r="R928" i="10"/>
  <c r="R929" i="10"/>
  <c r="R930" i="10"/>
  <c r="R931" i="10"/>
  <c r="R932" i="10"/>
  <c r="R933" i="10"/>
  <c r="R934" i="10"/>
  <c r="R935" i="10"/>
  <c r="R936" i="10"/>
  <c r="R937" i="10"/>
  <c r="R938" i="10"/>
  <c r="R939" i="10"/>
  <c r="R940" i="10"/>
  <c r="R941" i="10"/>
  <c r="R942" i="10"/>
  <c r="R943" i="10"/>
  <c r="R944" i="10"/>
  <c r="Q4" i="10"/>
  <c r="Q5" i="10"/>
  <c r="Q6" i="10"/>
  <c r="Q7" i="10"/>
  <c r="Q8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Q308" i="10"/>
  <c r="Q309" i="10"/>
  <c r="Q310" i="10"/>
  <c r="Q311" i="10"/>
  <c r="Q312" i="10"/>
  <c r="Q313" i="10"/>
  <c r="Q314" i="10"/>
  <c r="Q315" i="10"/>
  <c r="Q316" i="10"/>
  <c r="Q317" i="10"/>
  <c r="Q318" i="10"/>
  <c r="Q319" i="10"/>
  <c r="Q320" i="10"/>
  <c r="Q321" i="10"/>
  <c r="Q322" i="10"/>
  <c r="Q323" i="10"/>
  <c r="Q324" i="10"/>
  <c r="Q325" i="10"/>
  <c r="Q326" i="10"/>
  <c r="Q327" i="10"/>
  <c r="Q328" i="10"/>
  <c r="Q329" i="10"/>
  <c r="Q330" i="10"/>
  <c r="Q331" i="10"/>
  <c r="Q332" i="10"/>
  <c r="Q333" i="10"/>
  <c r="Q334" i="10"/>
  <c r="Q335" i="10"/>
  <c r="Q336" i="10"/>
  <c r="Q337" i="10"/>
  <c r="Q338" i="10"/>
  <c r="Q339" i="10"/>
  <c r="Q340" i="10"/>
  <c r="Q341" i="10"/>
  <c r="Q342" i="10"/>
  <c r="Q343" i="10"/>
  <c r="Q344" i="10"/>
  <c r="Q345" i="10"/>
  <c r="Q346" i="10"/>
  <c r="Q347" i="10"/>
  <c r="Q348" i="10"/>
  <c r="Q349" i="10"/>
  <c r="Q350" i="10"/>
  <c r="Q351" i="10"/>
  <c r="Q352" i="10"/>
  <c r="Q353" i="10"/>
  <c r="Q354" i="10"/>
  <c r="Q355" i="10"/>
  <c r="Q356" i="10"/>
  <c r="Q357" i="10"/>
  <c r="Q358" i="10"/>
  <c r="Q359" i="10"/>
  <c r="Q360" i="10"/>
  <c r="Q361" i="10"/>
  <c r="Q362" i="10"/>
  <c r="Q363" i="10"/>
  <c r="Q364" i="10"/>
  <c r="Q365" i="10"/>
  <c r="Q366" i="10"/>
  <c r="Q367" i="10"/>
  <c r="Q368" i="10"/>
  <c r="Q369" i="10"/>
  <c r="Q370" i="10"/>
  <c r="Q371" i="10"/>
  <c r="Q372" i="10"/>
  <c r="Q373" i="10"/>
  <c r="Q374" i="10"/>
  <c r="Q375" i="10"/>
  <c r="Q376" i="10"/>
  <c r="Q377" i="10"/>
  <c r="Q378" i="10"/>
  <c r="Q379" i="10"/>
  <c r="Q380" i="10"/>
  <c r="Q381" i="10"/>
  <c r="Q382" i="10"/>
  <c r="Q383" i="10"/>
  <c r="Q384" i="10"/>
  <c r="Q385" i="10"/>
  <c r="Q386" i="10"/>
  <c r="Q387" i="10"/>
  <c r="Q388" i="10"/>
  <c r="Q389" i="10"/>
  <c r="Q390" i="10"/>
  <c r="Q391" i="10"/>
  <c r="Q392" i="10"/>
  <c r="Q393" i="10"/>
  <c r="Q394" i="10"/>
  <c r="Q395" i="10"/>
  <c r="Q396" i="10"/>
  <c r="Q397" i="10"/>
  <c r="Q398" i="10"/>
  <c r="Q399" i="10"/>
  <c r="Q400" i="10"/>
  <c r="Q401" i="10"/>
  <c r="Q402" i="10"/>
  <c r="Q403" i="10"/>
  <c r="Q404" i="10"/>
  <c r="Q405" i="10"/>
  <c r="Q406" i="10"/>
  <c r="Q407" i="10"/>
  <c r="Q408" i="10"/>
  <c r="Q409" i="10"/>
  <c r="Q410" i="10"/>
  <c r="Q411" i="10"/>
  <c r="Q412" i="10"/>
  <c r="Q413" i="10"/>
  <c r="Q414" i="10"/>
  <c r="Q415" i="10"/>
  <c r="Q416" i="10"/>
  <c r="Q417" i="10"/>
  <c r="Q418" i="10"/>
  <c r="Q419" i="10"/>
  <c r="Q420" i="10"/>
  <c r="Q421" i="10"/>
  <c r="Q422" i="10"/>
  <c r="Q423" i="10"/>
  <c r="Q424" i="10"/>
  <c r="Q425" i="10"/>
  <c r="Q426" i="10"/>
  <c r="Q427" i="10"/>
  <c r="Q428" i="10"/>
  <c r="Q429" i="10"/>
  <c r="Q430" i="10"/>
  <c r="Q431" i="10"/>
  <c r="Q432" i="10"/>
  <c r="Q433" i="10"/>
  <c r="Q434" i="10"/>
  <c r="Q435" i="10"/>
  <c r="Q436" i="10"/>
  <c r="Q437" i="10"/>
  <c r="Q438" i="10"/>
  <c r="Q439" i="10"/>
  <c r="Q440" i="10"/>
  <c r="Q441" i="10"/>
  <c r="Q442" i="10"/>
  <c r="Q443" i="10"/>
  <c r="Q444" i="10"/>
  <c r="Q445" i="10"/>
  <c r="Q446" i="10"/>
  <c r="Q447" i="10"/>
  <c r="Q448" i="10"/>
  <c r="Q449" i="10"/>
  <c r="Q450" i="10"/>
  <c r="Q451" i="10"/>
  <c r="Q452" i="10"/>
  <c r="Q453" i="10"/>
  <c r="Q454" i="10"/>
  <c r="Q455" i="10"/>
  <c r="Q456" i="10"/>
  <c r="Q457" i="10"/>
  <c r="Q458" i="10"/>
  <c r="Q459" i="10"/>
  <c r="Q460" i="10"/>
  <c r="Q461" i="10"/>
  <c r="Q462" i="10"/>
  <c r="Q463" i="10"/>
  <c r="Q464" i="10"/>
  <c r="Q465" i="10"/>
  <c r="Q466" i="10"/>
  <c r="Q467" i="10"/>
  <c r="Q468" i="10"/>
  <c r="Q469" i="10"/>
  <c r="Q470" i="10"/>
  <c r="Q471" i="10"/>
  <c r="Q472" i="10"/>
  <c r="Q473" i="10"/>
  <c r="Q474" i="10"/>
  <c r="Q475" i="10"/>
  <c r="Q476" i="10"/>
  <c r="Q477" i="10"/>
  <c r="Q478" i="10"/>
  <c r="Q479" i="10"/>
  <c r="Q480" i="10"/>
  <c r="Q481" i="10"/>
  <c r="Q482" i="10"/>
  <c r="Q483" i="10"/>
  <c r="Q484" i="10"/>
  <c r="Q485" i="10"/>
  <c r="Q486" i="10"/>
  <c r="Q487" i="10"/>
  <c r="Q488" i="10"/>
  <c r="Q489" i="10"/>
  <c r="Q490" i="10"/>
  <c r="Q491" i="10"/>
  <c r="Q492" i="10"/>
  <c r="Q493" i="10"/>
  <c r="Q494" i="10"/>
  <c r="Q495" i="10"/>
  <c r="Q496" i="10"/>
  <c r="Q497" i="10"/>
  <c r="Q498" i="10"/>
  <c r="Q499" i="10"/>
  <c r="Q500" i="10"/>
  <c r="Q501" i="10"/>
  <c r="Q502" i="10"/>
  <c r="Q503" i="10"/>
  <c r="Q504" i="10"/>
  <c r="Q505" i="10"/>
  <c r="Q506" i="10"/>
  <c r="Q507" i="10"/>
  <c r="Q508" i="10"/>
  <c r="Q509" i="10"/>
  <c r="Q510" i="10"/>
  <c r="Q511" i="10"/>
  <c r="Q512" i="10"/>
  <c r="Q513" i="10"/>
  <c r="Q514" i="10"/>
  <c r="Q515" i="10"/>
  <c r="Q516" i="10"/>
  <c r="Q517" i="10"/>
  <c r="Q518" i="10"/>
  <c r="Q519" i="10"/>
  <c r="Q520" i="10"/>
  <c r="Q521" i="10"/>
  <c r="Q522" i="10"/>
  <c r="Q523" i="10"/>
  <c r="Q524" i="10"/>
  <c r="Q525" i="10"/>
  <c r="Q526" i="10"/>
  <c r="Q527" i="10"/>
  <c r="Q528" i="10"/>
  <c r="Q529" i="10"/>
  <c r="Q530" i="10"/>
  <c r="Q531" i="10"/>
  <c r="Q532" i="10"/>
  <c r="Q533" i="10"/>
  <c r="Q534" i="10"/>
  <c r="Q535" i="10"/>
  <c r="Q536" i="10"/>
  <c r="Q537" i="10"/>
  <c r="Q538" i="10"/>
  <c r="Q539" i="10"/>
  <c r="Q540" i="10"/>
  <c r="Q541" i="10"/>
  <c r="Q542" i="10"/>
  <c r="Q543" i="10"/>
  <c r="Q544" i="10"/>
  <c r="Q545" i="10"/>
  <c r="Q546" i="10"/>
  <c r="Q547" i="10"/>
  <c r="Q548" i="10"/>
  <c r="Q549" i="10"/>
  <c r="Q550" i="10"/>
  <c r="Q551" i="10"/>
  <c r="Q552" i="10"/>
  <c r="Q553" i="10"/>
  <c r="Q554" i="10"/>
  <c r="Q555" i="10"/>
  <c r="Q556" i="10"/>
  <c r="Q557" i="10"/>
  <c r="Q558" i="10"/>
  <c r="Q559" i="10"/>
  <c r="Q560" i="10"/>
  <c r="Q561" i="10"/>
  <c r="Q562" i="10"/>
  <c r="Q563" i="10"/>
  <c r="Q564" i="10"/>
  <c r="Q565" i="10"/>
  <c r="Q566" i="10"/>
  <c r="Q567" i="10"/>
  <c r="Q568" i="10"/>
  <c r="Q569" i="10"/>
  <c r="Q570" i="10"/>
  <c r="Q571" i="10"/>
  <c r="Q572" i="10"/>
  <c r="Q573" i="10"/>
  <c r="Q574" i="10"/>
  <c r="Q575" i="10"/>
  <c r="Q576" i="10"/>
  <c r="Q577" i="10"/>
  <c r="Q578" i="10"/>
  <c r="Q579" i="10"/>
  <c r="Q580" i="10"/>
  <c r="Q581" i="10"/>
  <c r="Q582" i="10"/>
  <c r="Q583" i="10"/>
  <c r="Q584" i="10"/>
  <c r="Q585" i="10"/>
  <c r="Q586" i="10"/>
  <c r="Q587" i="10"/>
  <c r="Q588" i="10"/>
  <c r="Q589" i="10"/>
  <c r="Q590" i="10"/>
  <c r="Q591" i="10"/>
  <c r="Q592" i="10"/>
  <c r="Q593" i="10"/>
  <c r="Q594" i="10"/>
  <c r="Q595" i="10"/>
  <c r="Q596" i="10"/>
  <c r="Q597" i="10"/>
  <c r="Q598" i="10"/>
  <c r="Q599" i="10"/>
  <c r="Q600" i="10"/>
  <c r="Q601" i="10"/>
  <c r="Q602" i="10"/>
  <c r="Q603" i="10"/>
  <c r="Q604" i="10"/>
  <c r="Q605" i="10"/>
  <c r="Q606" i="10"/>
  <c r="Q607" i="10"/>
  <c r="Q608" i="10"/>
  <c r="Q609" i="10"/>
  <c r="Q610" i="10"/>
  <c r="Q611" i="10"/>
  <c r="Q612" i="10"/>
  <c r="Q613" i="10"/>
  <c r="Q614" i="10"/>
  <c r="Q615" i="10"/>
  <c r="Q616" i="10"/>
  <c r="Q617" i="10"/>
  <c r="Q618" i="10"/>
  <c r="Q619" i="10"/>
  <c r="Q620" i="10"/>
  <c r="Q621" i="10"/>
  <c r="Q622" i="10"/>
  <c r="Q623" i="10"/>
  <c r="Q624" i="10"/>
  <c r="Q625" i="10"/>
  <c r="Q626" i="10"/>
  <c r="Q627" i="10"/>
  <c r="Q628" i="10"/>
  <c r="Q629" i="10"/>
  <c r="Q630" i="10"/>
  <c r="Q631" i="10"/>
  <c r="Q632" i="10"/>
  <c r="Q633" i="10"/>
  <c r="Q634" i="10"/>
  <c r="Q635" i="10"/>
  <c r="Q636" i="10"/>
  <c r="Q637" i="10"/>
  <c r="Q638" i="10"/>
  <c r="Q639" i="10"/>
  <c r="Q640" i="10"/>
  <c r="Q641" i="10"/>
  <c r="Q642" i="10"/>
  <c r="Q643" i="10"/>
  <c r="Q644" i="10"/>
  <c r="Q645" i="10"/>
  <c r="Q646" i="10"/>
  <c r="Q647" i="10"/>
  <c r="Q648" i="10"/>
  <c r="Q649" i="10"/>
  <c r="Q650" i="10"/>
  <c r="Q651" i="10"/>
  <c r="Q652" i="10"/>
  <c r="Q653" i="10"/>
  <c r="Q654" i="10"/>
  <c r="Q655" i="10"/>
  <c r="Q656" i="10"/>
  <c r="Q657" i="10"/>
  <c r="Q658" i="10"/>
  <c r="Q659" i="10"/>
  <c r="Q660" i="10"/>
  <c r="Q661" i="10"/>
  <c r="Q662" i="10"/>
  <c r="Q663" i="10"/>
  <c r="Q664" i="10"/>
  <c r="Q665" i="10"/>
  <c r="Q666" i="10"/>
  <c r="Q667" i="10"/>
  <c r="Q668" i="10"/>
  <c r="Q669" i="10"/>
  <c r="Q670" i="10"/>
  <c r="Q671" i="10"/>
  <c r="Q672" i="10"/>
  <c r="Q673" i="10"/>
  <c r="Q674" i="10"/>
  <c r="Q675" i="10"/>
  <c r="Q676" i="10"/>
  <c r="Q677" i="10"/>
  <c r="Q678" i="10"/>
  <c r="Q679" i="10"/>
  <c r="Q680" i="10"/>
  <c r="Q681" i="10"/>
  <c r="Q682" i="10"/>
  <c r="Q683" i="10"/>
  <c r="Q684" i="10"/>
  <c r="Q685" i="10"/>
  <c r="Q686" i="10"/>
  <c r="Q687" i="10"/>
  <c r="Q688" i="10"/>
  <c r="Q689" i="10"/>
  <c r="Q690" i="10"/>
  <c r="Q691" i="10"/>
  <c r="Q692" i="10"/>
  <c r="Q693" i="10"/>
  <c r="Q694" i="10"/>
  <c r="Q695" i="10"/>
  <c r="Q696" i="10"/>
  <c r="Q697" i="10"/>
  <c r="Q698" i="10"/>
  <c r="Q699" i="10"/>
  <c r="Q700" i="10"/>
  <c r="Q701" i="10"/>
  <c r="Q702" i="10"/>
  <c r="Q703" i="10"/>
  <c r="Q704" i="10"/>
  <c r="Q705" i="10"/>
  <c r="Q706" i="10"/>
  <c r="Q707" i="10"/>
  <c r="Q708" i="10"/>
  <c r="Q709" i="10"/>
  <c r="Q710" i="10"/>
  <c r="Q711" i="10"/>
  <c r="Q712" i="10"/>
  <c r="Q713" i="10"/>
  <c r="Q714" i="10"/>
  <c r="Q715" i="10"/>
  <c r="Q716" i="10"/>
  <c r="Q717" i="10"/>
  <c r="Q718" i="10"/>
  <c r="Q719" i="10"/>
  <c r="Q720" i="10"/>
  <c r="Q721" i="10"/>
  <c r="Q722" i="10"/>
  <c r="Q723" i="10"/>
  <c r="Q724" i="10"/>
  <c r="Q725" i="10"/>
  <c r="Q726" i="10"/>
  <c r="Q727" i="10"/>
  <c r="Q728" i="10"/>
  <c r="Q729" i="10"/>
  <c r="Q730" i="10"/>
  <c r="Q731" i="10"/>
  <c r="Q732" i="10"/>
  <c r="Q733" i="10"/>
  <c r="Q734" i="10"/>
  <c r="Q735" i="10"/>
  <c r="Q736" i="10"/>
  <c r="Q737" i="10"/>
  <c r="Q738" i="10"/>
  <c r="Q739" i="10"/>
  <c r="Q740" i="10"/>
  <c r="Q741" i="10"/>
  <c r="Q742" i="10"/>
  <c r="Q743" i="10"/>
  <c r="Q744" i="10"/>
  <c r="Q745" i="10"/>
  <c r="Q746" i="10"/>
  <c r="Q747" i="10"/>
  <c r="Q748" i="10"/>
  <c r="Q749" i="10"/>
  <c r="Q750" i="10"/>
  <c r="Q751" i="10"/>
  <c r="Q752" i="10"/>
  <c r="Q753" i="10"/>
  <c r="Q754" i="10"/>
  <c r="Q755" i="10"/>
  <c r="Q756" i="10"/>
  <c r="Q757" i="10"/>
  <c r="Q758" i="10"/>
  <c r="Q759" i="10"/>
  <c r="Q760" i="10"/>
  <c r="Q761" i="10"/>
  <c r="Q762" i="10"/>
  <c r="Q763" i="10"/>
  <c r="Q764" i="10"/>
  <c r="Q765" i="10"/>
  <c r="Q766" i="10"/>
  <c r="Q767" i="10"/>
  <c r="Q768" i="10"/>
  <c r="Q769" i="10"/>
  <c r="Q770" i="10"/>
  <c r="Q771" i="10"/>
  <c r="Q772" i="10"/>
  <c r="Q773" i="10"/>
  <c r="Q774" i="10"/>
  <c r="Q775" i="10"/>
  <c r="Q776" i="10"/>
  <c r="Q777" i="10"/>
  <c r="Q778" i="10"/>
  <c r="Q779" i="10"/>
  <c r="Q780" i="10"/>
  <c r="Q781" i="10"/>
  <c r="Q782" i="10"/>
  <c r="Q783" i="10"/>
  <c r="Q784" i="10"/>
  <c r="Q785" i="10"/>
  <c r="Q786" i="10"/>
  <c r="Q787" i="10"/>
  <c r="Q788" i="10"/>
  <c r="Q789" i="10"/>
  <c r="Q790" i="10"/>
  <c r="Q791" i="10"/>
  <c r="Q792" i="10"/>
  <c r="Q793" i="10"/>
  <c r="Q794" i="10"/>
  <c r="Q795" i="10"/>
  <c r="Q796" i="10"/>
  <c r="Q797" i="10"/>
  <c r="Q798" i="10"/>
  <c r="Q799" i="10"/>
  <c r="Q800" i="10"/>
  <c r="Q801" i="10"/>
  <c r="Q802" i="10"/>
  <c r="Q803" i="10"/>
  <c r="Q804" i="10"/>
  <c r="Q805" i="10"/>
  <c r="Q806" i="10"/>
  <c r="Q807" i="10"/>
  <c r="Q808" i="10"/>
  <c r="Q809" i="10"/>
  <c r="Q810" i="10"/>
  <c r="Q811" i="10"/>
  <c r="Q812" i="10"/>
  <c r="Q813" i="10"/>
  <c r="Q814" i="10"/>
  <c r="Q815" i="10"/>
  <c r="Q816" i="10"/>
  <c r="Q817" i="10"/>
  <c r="Q818" i="10"/>
  <c r="Q819" i="10"/>
  <c r="Q820" i="10"/>
  <c r="Q821" i="10"/>
  <c r="Q822" i="10"/>
  <c r="Q823" i="10"/>
  <c r="Q824" i="10"/>
  <c r="Q825" i="10"/>
  <c r="Q826" i="10"/>
  <c r="Q827" i="10"/>
  <c r="Q828" i="10"/>
  <c r="Q829" i="10"/>
  <c r="Q830" i="10"/>
  <c r="Q831" i="10"/>
  <c r="Q832" i="10"/>
  <c r="Q833" i="10"/>
  <c r="Q834" i="10"/>
  <c r="Q835" i="10"/>
  <c r="Q836" i="10"/>
  <c r="Q837" i="10"/>
  <c r="Q838" i="10"/>
  <c r="Q839" i="10"/>
  <c r="Q840" i="10"/>
  <c r="Q841" i="10"/>
  <c r="Q842" i="10"/>
  <c r="Q843" i="10"/>
  <c r="Q844" i="10"/>
  <c r="Q845" i="10"/>
  <c r="Q846" i="10"/>
  <c r="Q847" i="10"/>
  <c r="Q848" i="10"/>
  <c r="Q849" i="10"/>
  <c r="Q850" i="10"/>
  <c r="Q851" i="10"/>
  <c r="Q852" i="10"/>
  <c r="Q853" i="10"/>
  <c r="Q854" i="10"/>
  <c r="Q855" i="10"/>
  <c r="Q856" i="10"/>
  <c r="Q857" i="10"/>
  <c r="Q858" i="10"/>
  <c r="Q859" i="10"/>
  <c r="Q860" i="10"/>
  <c r="Q861" i="10"/>
  <c r="Q862" i="10"/>
  <c r="Q863" i="10"/>
  <c r="Q864" i="10"/>
  <c r="Q865" i="10"/>
  <c r="Q866" i="10"/>
  <c r="Q867" i="10"/>
  <c r="Q868" i="10"/>
  <c r="Q869" i="10"/>
  <c r="Q870" i="10"/>
  <c r="Q871" i="10"/>
  <c r="Q872" i="10"/>
  <c r="Q873" i="10"/>
  <c r="Q874" i="10"/>
  <c r="Q875" i="10"/>
  <c r="Q876" i="10"/>
  <c r="Q877" i="10"/>
  <c r="Q878" i="10"/>
  <c r="Q879" i="10"/>
  <c r="Q880" i="10"/>
  <c r="Q881" i="10"/>
  <c r="Q882" i="10"/>
  <c r="Q883" i="10"/>
  <c r="Q884" i="10"/>
  <c r="Q885" i="10"/>
  <c r="Q886" i="10"/>
  <c r="Q887" i="10"/>
  <c r="Q888" i="10"/>
  <c r="Q889" i="10"/>
  <c r="Q890" i="10"/>
  <c r="Q891" i="10"/>
  <c r="Q892" i="10"/>
  <c r="Q893" i="10"/>
  <c r="Q894" i="10"/>
  <c r="Q895" i="10"/>
  <c r="Q896" i="10"/>
  <c r="Q897" i="10"/>
  <c r="Q898" i="10"/>
  <c r="Q899" i="10"/>
  <c r="Q900" i="10"/>
  <c r="Q901" i="10"/>
  <c r="Q902" i="10"/>
  <c r="Q903" i="10"/>
  <c r="Q904" i="10"/>
  <c r="Q905" i="10"/>
  <c r="Q906" i="10"/>
  <c r="Q907" i="10"/>
  <c r="Q908" i="10"/>
  <c r="Q909" i="10"/>
  <c r="Q910" i="10"/>
  <c r="Q911" i="10"/>
  <c r="Q912" i="10"/>
  <c r="Q913" i="10"/>
  <c r="Q914" i="10"/>
  <c r="Q915" i="10"/>
  <c r="Q916" i="10"/>
  <c r="Q917" i="10"/>
  <c r="Q918" i="10"/>
  <c r="Q919" i="10"/>
  <c r="Q920" i="10"/>
  <c r="Q921" i="10"/>
  <c r="Q922" i="10"/>
  <c r="Q923" i="10"/>
  <c r="Q924" i="10"/>
  <c r="Q925" i="10"/>
  <c r="Q926" i="10"/>
  <c r="Q927" i="10"/>
  <c r="Q928" i="10"/>
  <c r="Q929" i="10"/>
  <c r="Q930" i="10"/>
  <c r="Q931" i="10"/>
  <c r="Q932" i="10"/>
  <c r="Q933" i="10"/>
  <c r="Q934" i="10"/>
  <c r="Q935" i="10"/>
  <c r="Q936" i="10"/>
  <c r="Q937" i="10"/>
  <c r="Q938" i="10"/>
  <c r="Q939" i="10"/>
  <c r="Q940" i="10"/>
  <c r="Q941" i="10"/>
  <c r="Q942" i="10"/>
  <c r="Q943" i="10"/>
  <c r="Q944" i="10"/>
  <c r="P4" i="10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270" i="10"/>
  <c r="P271" i="10"/>
  <c r="P272" i="10"/>
  <c r="P273" i="10"/>
  <c r="P274" i="10"/>
  <c r="P275" i="10"/>
  <c r="P276" i="10"/>
  <c r="P277" i="10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P298" i="10"/>
  <c r="P299" i="10"/>
  <c r="P300" i="10"/>
  <c r="P301" i="10"/>
  <c r="P302" i="10"/>
  <c r="P303" i="10"/>
  <c r="P304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7" i="10"/>
  <c r="P318" i="10"/>
  <c r="P319" i="10"/>
  <c r="P320" i="10"/>
  <c r="P321" i="10"/>
  <c r="P322" i="10"/>
  <c r="P323" i="10"/>
  <c r="P324" i="10"/>
  <c r="P325" i="10"/>
  <c r="P326" i="10"/>
  <c r="P327" i="10"/>
  <c r="P328" i="10"/>
  <c r="P329" i="10"/>
  <c r="P330" i="10"/>
  <c r="P331" i="10"/>
  <c r="P332" i="10"/>
  <c r="P333" i="10"/>
  <c r="P334" i="10"/>
  <c r="P335" i="10"/>
  <c r="P336" i="10"/>
  <c r="P337" i="10"/>
  <c r="P338" i="10"/>
  <c r="P339" i="10"/>
  <c r="P340" i="10"/>
  <c r="P341" i="10"/>
  <c r="P342" i="10"/>
  <c r="P343" i="10"/>
  <c r="P344" i="10"/>
  <c r="P345" i="10"/>
  <c r="P346" i="10"/>
  <c r="P347" i="10"/>
  <c r="P348" i="10"/>
  <c r="P349" i="10"/>
  <c r="P350" i="10"/>
  <c r="P351" i="10"/>
  <c r="P352" i="10"/>
  <c r="P353" i="10"/>
  <c r="P354" i="10"/>
  <c r="P355" i="10"/>
  <c r="P356" i="10"/>
  <c r="P357" i="10"/>
  <c r="P358" i="10"/>
  <c r="P359" i="10"/>
  <c r="P360" i="10"/>
  <c r="P361" i="10"/>
  <c r="P362" i="10"/>
  <c r="P363" i="10"/>
  <c r="P364" i="10"/>
  <c r="P365" i="10"/>
  <c r="P366" i="10"/>
  <c r="P367" i="10"/>
  <c r="P368" i="10"/>
  <c r="P369" i="10"/>
  <c r="P370" i="10"/>
  <c r="P371" i="10"/>
  <c r="P372" i="10"/>
  <c r="P373" i="10"/>
  <c r="P374" i="10"/>
  <c r="P375" i="10"/>
  <c r="P376" i="10"/>
  <c r="P377" i="10"/>
  <c r="P378" i="10"/>
  <c r="P379" i="10"/>
  <c r="P380" i="10"/>
  <c r="P381" i="10"/>
  <c r="P382" i="10"/>
  <c r="P383" i="10"/>
  <c r="P384" i="10"/>
  <c r="P385" i="10"/>
  <c r="P386" i="10"/>
  <c r="P387" i="10"/>
  <c r="P388" i="10"/>
  <c r="P389" i="10"/>
  <c r="P390" i="10"/>
  <c r="P391" i="10"/>
  <c r="P392" i="10"/>
  <c r="P393" i="10"/>
  <c r="P394" i="10"/>
  <c r="P395" i="10"/>
  <c r="P396" i="10"/>
  <c r="P397" i="10"/>
  <c r="P398" i="10"/>
  <c r="P399" i="10"/>
  <c r="P400" i="10"/>
  <c r="P401" i="10"/>
  <c r="P402" i="10"/>
  <c r="P403" i="10"/>
  <c r="P404" i="10"/>
  <c r="P405" i="10"/>
  <c r="P406" i="10"/>
  <c r="P407" i="10"/>
  <c r="P408" i="10"/>
  <c r="P409" i="10"/>
  <c r="P410" i="10"/>
  <c r="P411" i="10"/>
  <c r="P412" i="10"/>
  <c r="P413" i="10"/>
  <c r="P414" i="10"/>
  <c r="P415" i="10"/>
  <c r="P416" i="10"/>
  <c r="P417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1" i="10"/>
  <c r="P432" i="10"/>
  <c r="P433" i="10"/>
  <c r="P434" i="10"/>
  <c r="P435" i="10"/>
  <c r="P436" i="10"/>
  <c r="P437" i="10"/>
  <c r="P438" i="10"/>
  <c r="P439" i="10"/>
  <c r="P440" i="10"/>
  <c r="P441" i="10"/>
  <c r="P442" i="10"/>
  <c r="P443" i="10"/>
  <c r="P444" i="10"/>
  <c r="P445" i="10"/>
  <c r="P446" i="10"/>
  <c r="P447" i="10"/>
  <c r="P448" i="10"/>
  <c r="P449" i="10"/>
  <c r="P450" i="10"/>
  <c r="P451" i="10"/>
  <c r="P452" i="10"/>
  <c r="P453" i="10"/>
  <c r="P454" i="10"/>
  <c r="P455" i="10"/>
  <c r="P456" i="10"/>
  <c r="P457" i="10"/>
  <c r="P458" i="10"/>
  <c r="P459" i="10"/>
  <c r="P460" i="10"/>
  <c r="P461" i="10"/>
  <c r="P462" i="10"/>
  <c r="P463" i="10"/>
  <c r="P464" i="10"/>
  <c r="P465" i="10"/>
  <c r="P466" i="10"/>
  <c r="P467" i="10"/>
  <c r="P468" i="10"/>
  <c r="P469" i="10"/>
  <c r="P470" i="10"/>
  <c r="P471" i="10"/>
  <c r="P472" i="10"/>
  <c r="P473" i="10"/>
  <c r="P474" i="10"/>
  <c r="P475" i="10"/>
  <c r="P476" i="10"/>
  <c r="P477" i="10"/>
  <c r="P478" i="10"/>
  <c r="P479" i="10"/>
  <c r="P480" i="10"/>
  <c r="P481" i="10"/>
  <c r="P482" i="10"/>
  <c r="P483" i="10"/>
  <c r="P484" i="10"/>
  <c r="P485" i="10"/>
  <c r="P486" i="10"/>
  <c r="P487" i="10"/>
  <c r="P488" i="10"/>
  <c r="P489" i="10"/>
  <c r="P490" i="10"/>
  <c r="P491" i="10"/>
  <c r="P492" i="10"/>
  <c r="P493" i="10"/>
  <c r="P494" i="10"/>
  <c r="P495" i="10"/>
  <c r="P496" i="10"/>
  <c r="P497" i="10"/>
  <c r="P498" i="10"/>
  <c r="P499" i="10"/>
  <c r="P500" i="10"/>
  <c r="P501" i="10"/>
  <c r="P502" i="10"/>
  <c r="P503" i="10"/>
  <c r="P504" i="10"/>
  <c r="P505" i="10"/>
  <c r="P506" i="10"/>
  <c r="P507" i="10"/>
  <c r="P508" i="10"/>
  <c r="P509" i="10"/>
  <c r="P510" i="10"/>
  <c r="P511" i="10"/>
  <c r="P512" i="10"/>
  <c r="P513" i="10"/>
  <c r="P514" i="10"/>
  <c r="P515" i="10"/>
  <c r="P516" i="10"/>
  <c r="P517" i="10"/>
  <c r="P518" i="10"/>
  <c r="P519" i="10"/>
  <c r="P520" i="10"/>
  <c r="P521" i="10"/>
  <c r="P522" i="10"/>
  <c r="P523" i="10"/>
  <c r="P524" i="10"/>
  <c r="P525" i="10"/>
  <c r="P526" i="10"/>
  <c r="P527" i="10"/>
  <c r="P528" i="10"/>
  <c r="P529" i="10"/>
  <c r="P530" i="10"/>
  <c r="P531" i="10"/>
  <c r="P532" i="10"/>
  <c r="P533" i="10"/>
  <c r="P534" i="10"/>
  <c r="P535" i="10"/>
  <c r="P536" i="10"/>
  <c r="P537" i="10"/>
  <c r="P538" i="10"/>
  <c r="P539" i="10"/>
  <c r="P540" i="10"/>
  <c r="P541" i="10"/>
  <c r="P542" i="10"/>
  <c r="P543" i="10"/>
  <c r="P544" i="10"/>
  <c r="P545" i="10"/>
  <c r="P546" i="10"/>
  <c r="P547" i="10"/>
  <c r="P548" i="10"/>
  <c r="P549" i="10"/>
  <c r="P550" i="10"/>
  <c r="P551" i="10"/>
  <c r="P552" i="10"/>
  <c r="P553" i="10"/>
  <c r="P554" i="10"/>
  <c r="P555" i="10"/>
  <c r="P556" i="10"/>
  <c r="P557" i="10"/>
  <c r="P558" i="10"/>
  <c r="P559" i="10"/>
  <c r="P560" i="10"/>
  <c r="P561" i="10"/>
  <c r="P562" i="10"/>
  <c r="P563" i="10"/>
  <c r="P564" i="10"/>
  <c r="P565" i="10"/>
  <c r="P566" i="10"/>
  <c r="P567" i="10"/>
  <c r="P568" i="10"/>
  <c r="P569" i="10"/>
  <c r="P570" i="10"/>
  <c r="P571" i="10"/>
  <c r="P572" i="10"/>
  <c r="P573" i="10"/>
  <c r="P574" i="10"/>
  <c r="P575" i="10"/>
  <c r="P576" i="10"/>
  <c r="P577" i="10"/>
  <c r="P578" i="10"/>
  <c r="P579" i="10"/>
  <c r="P580" i="10"/>
  <c r="P581" i="10"/>
  <c r="P582" i="10"/>
  <c r="P583" i="10"/>
  <c r="P584" i="10"/>
  <c r="P585" i="10"/>
  <c r="P586" i="10"/>
  <c r="P587" i="10"/>
  <c r="P588" i="10"/>
  <c r="P589" i="10"/>
  <c r="P590" i="10"/>
  <c r="P591" i="10"/>
  <c r="P592" i="10"/>
  <c r="P593" i="10"/>
  <c r="P594" i="10"/>
  <c r="P595" i="10"/>
  <c r="P596" i="10"/>
  <c r="P597" i="10"/>
  <c r="P598" i="10"/>
  <c r="P599" i="10"/>
  <c r="P600" i="10"/>
  <c r="P601" i="10"/>
  <c r="P602" i="10"/>
  <c r="P603" i="10"/>
  <c r="P604" i="10"/>
  <c r="P605" i="10"/>
  <c r="P606" i="10"/>
  <c r="P607" i="10"/>
  <c r="P608" i="10"/>
  <c r="P609" i="10"/>
  <c r="P610" i="10"/>
  <c r="P611" i="10"/>
  <c r="P612" i="10"/>
  <c r="P613" i="10"/>
  <c r="P614" i="10"/>
  <c r="P615" i="10"/>
  <c r="P616" i="10"/>
  <c r="P617" i="10"/>
  <c r="P618" i="10"/>
  <c r="P619" i="10"/>
  <c r="P620" i="10"/>
  <c r="P621" i="10"/>
  <c r="P622" i="10"/>
  <c r="P623" i="10"/>
  <c r="P624" i="10"/>
  <c r="P625" i="10"/>
  <c r="P626" i="10"/>
  <c r="P627" i="10"/>
  <c r="P628" i="10"/>
  <c r="P629" i="10"/>
  <c r="P630" i="10"/>
  <c r="P631" i="10"/>
  <c r="P632" i="10"/>
  <c r="P633" i="10"/>
  <c r="P634" i="10"/>
  <c r="P635" i="10"/>
  <c r="P636" i="10"/>
  <c r="P637" i="10"/>
  <c r="P638" i="10"/>
  <c r="P639" i="10"/>
  <c r="P640" i="10"/>
  <c r="P641" i="10"/>
  <c r="P642" i="10"/>
  <c r="P643" i="10"/>
  <c r="P644" i="10"/>
  <c r="P645" i="10"/>
  <c r="P646" i="10"/>
  <c r="P647" i="10"/>
  <c r="P648" i="10"/>
  <c r="P649" i="10"/>
  <c r="P650" i="10"/>
  <c r="P651" i="10"/>
  <c r="P652" i="10"/>
  <c r="P653" i="10"/>
  <c r="P654" i="10"/>
  <c r="P655" i="10"/>
  <c r="P656" i="10"/>
  <c r="P657" i="10"/>
  <c r="P658" i="10"/>
  <c r="P659" i="10"/>
  <c r="P660" i="10"/>
  <c r="P661" i="10"/>
  <c r="P662" i="10"/>
  <c r="P663" i="10"/>
  <c r="P664" i="10"/>
  <c r="P665" i="10"/>
  <c r="P666" i="10"/>
  <c r="P667" i="10"/>
  <c r="P668" i="10"/>
  <c r="P669" i="10"/>
  <c r="P670" i="10"/>
  <c r="P671" i="10"/>
  <c r="P672" i="10"/>
  <c r="P673" i="10"/>
  <c r="P674" i="10"/>
  <c r="P675" i="10"/>
  <c r="P676" i="10"/>
  <c r="P677" i="10"/>
  <c r="P678" i="10"/>
  <c r="P679" i="10"/>
  <c r="P680" i="10"/>
  <c r="P681" i="10"/>
  <c r="P682" i="10"/>
  <c r="P683" i="10"/>
  <c r="P684" i="10"/>
  <c r="P685" i="10"/>
  <c r="P686" i="10"/>
  <c r="P687" i="10"/>
  <c r="P688" i="10"/>
  <c r="P689" i="10"/>
  <c r="P690" i="10"/>
  <c r="P691" i="10"/>
  <c r="P692" i="10"/>
  <c r="P693" i="10"/>
  <c r="P694" i="10"/>
  <c r="P695" i="10"/>
  <c r="P696" i="10"/>
  <c r="P697" i="10"/>
  <c r="P698" i="10"/>
  <c r="P699" i="10"/>
  <c r="P700" i="10"/>
  <c r="P701" i="10"/>
  <c r="P702" i="10"/>
  <c r="P703" i="10"/>
  <c r="P704" i="10"/>
  <c r="P705" i="10"/>
  <c r="P706" i="10"/>
  <c r="P707" i="10"/>
  <c r="P708" i="10"/>
  <c r="P709" i="10"/>
  <c r="P710" i="10"/>
  <c r="P711" i="10"/>
  <c r="P712" i="10"/>
  <c r="P713" i="10"/>
  <c r="P714" i="10"/>
  <c r="P715" i="10"/>
  <c r="P716" i="10"/>
  <c r="P717" i="10"/>
  <c r="P718" i="10"/>
  <c r="P719" i="10"/>
  <c r="P720" i="10"/>
  <c r="P721" i="10"/>
  <c r="P722" i="10"/>
  <c r="P723" i="10"/>
  <c r="P724" i="10"/>
  <c r="P725" i="10"/>
  <c r="P726" i="10"/>
  <c r="P727" i="10"/>
  <c r="P728" i="10"/>
  <c r="P729" i="10"/>
  <c r="P730" i="10"/>
  <c r="P731" i="10"/>
  <c r="P732" i="10"/>
  <c r="P733" i="10"/>
  <c r="P734" i="10"/>
  <c r="P735" i="10"/>
  <c r="P736" i="10"/>
  <c r="P737" i="10"/>
  <c r="P738" i="10"/>
  <c r="P739" i="10"/>
  <c r="P740" i="10"/>
  <c r="P741" i="10"/>
  <c r="P742" i="10"/>
  <c r="P743" i="10"/>
  <c r="P744" i="10"/>
  <c r="P745" i="10"/>
  <c r="P746" i="10"/>
  <c r="P747" i="10"/>
  <c r="P748" i="10"/>
  <c r="P749" i="10"/>
  <c r="P750" i="10"/>
  <c r="P751" i="10"/>
  <c r="P752" i="10"/>
  <c r="P753" i="10"/>
  <c r="P754" i="10"/>
  <c r="P755" i="10"/>
  <c r="P756" i="10"/>
  <c r="P757" i="10"/>
  <c r="P758" i="10"/>
  <c r="P759" i="10"/>
  <c r="P760" i="10"/>
  <c r="P761" i="10"/>
  <c r="P762" i="10"/>
  <c r="P763" i="10"/>
  <c r="P764" i="10"/>
  <c r="P765" i="10"/>
  <c r="P766" i="10"/>
  <c r="P767" i="10"/>
  <c r="P768" i="10"/>
  <c r="P769" i="10"/>
  <c r="P770" i="10"/>
  <c r="P771" i="10"/>
  <c r="P772" i="10"/>
  <c r="P773" i="10"/>
  <c r="P774" i="10"/>
  <c r="P775" i="10"/>
  <c r="P776" i="10"/>
  <c r="P777" i="10"/>
  <c r="P778" i="10"/>
  <c r="P779" i="10"/>
  <c r="P780" i="10"/>
  <c r="P781" i="10"/>
  <c r="P782" i="10"/>
  <c r="P783" i="10"/>
  <c r="P784" i="10"/>
  <c r="P785" i="10"/>
  <c r="P786" i="10"/>
  <c r="P787" i="10"/>
  <c r="P788" i="10"/>
  <c r="P789" i="10"/>
  <c r="P790" i="10"/>
  <c r="P791" i="10"/>
  <c r="P792" i="10"/>
  <c r="P793" i="10"/>
  <c r="P794" i="10"/>
  <c r="P795" i="10"/>
  <c r="P796" i="10"/>
  <c r="P797" i="10"/>
  <c r="P798" i="10"/>
  <c r="P799" i="10"/>
  <c r="P800" i="10"/>
  <c r="P801" i="10"/>
  <c r="P802" i="10"/>
  <c r="P803" i="10"/>
  <c r="P804" i="10"/>
  <c r="P805" i="10"/>
  <c r="P806" i="10"/>
  <c r="P807" i="10"/>
  <c r="P808" i="10"/>
  <c r="P809" i="10"/>
  <c r="P810" i="10"/>
  <c r="P811" i="10"/>
  <c r="P812" i="10"/>
  <c r="P813" i="10"/>
  <c r="P814" i="10"/>
  <c r="P815" i="10"/>
  <c r="P816" i="10"/>
  <c r="P817" i="10"/>
  <c r="P818" i="10"/>
  <c r="P819" i="10"/>
  <c r="P820" i="10"/>
  <c r="P821" i="10"/>
  <c r="P822" i="10"/>
  <c r="P823" i="10"/>
  <c r="P824" i="10"/>
  <c r="P825" i="10"/>
  <c r="P826" i="10"/>
  <c r="P827" i="10"/>
  <c r="P828" i="10"/>
  <c r="P829" i="10"/>
  <c r="P830" i="10"/>
  <c r="P831" i="10"/>
  <c r="P832" i="10"/>
  <c r="P833" i="10"/>
  <c r="P834" i="10"/>
  <c r="P835" i="10"/>
  <c r="P836" i="10"/>
  <c r="P837" i="10"/>
  <c r="P838" i="10"/>
  <c r="P839" i="10"/>
  <c r="P840" i="10"/>
  <c r="P841" i="10"/>
  <c r="P842" i="10"/>
  <c r="P843" i="10"/>
  <c r="P844" i="10"/>
  <c r="P845" i="10"/>
  <c r="P846" i="10"/>
  <c r="P847" i="10"/>
  <c r="P848" i="10"/>
  <c r="P849" i="10"/>
  <c r="P850" i="10"/>
  <c r="P851" i="10"/>
  <c r="P852" i="10"/>
  <c r="P853" i="10"/>
  <c r="P854" i="10"/>
  <c r="P855" i="10"/>
  <c r="P856" i="10"/>
  <c r="P857" i="10"/>
  <c r="P858" i="10"/>
  <c r="P859" i="10"/>
  <c r="P860" i="10"/>
  <c r="P861" i="10"/>
  <c r="P862" i="10"/>
  <c r="P863" i="10"/>
  <c r="P864" i="10"/>
  <c r="P865" i="10"/>
  <c r="P866" i="10"/>
  <c r="P867" i="10"/>
  <c r="P868" i="10"/>
  <c r="P869" i="10"/>
  <c r="P870" i="10"/>
  <c r="P871" i="10"/>
  <c r="P872" i="10"/>
  <c r="P873" i="10"/>
  <c r="P874" i="10"/>
  <c r="P875" i="10"/>
  <c r="P876" i="10"/>
  <c r="P877" i="10"/>
  <c r="P878" i="10"/>
  <c r="P879" i="10"/>
  <c r="P880" i="10"/>
  <c r="P881" i="10"/>
  <c r="P882" i="10"/>
  <c r="P883" i="10"/>
  <c r="P884" i="10"/>
  <c r="P885" i="10"/>
  <c r="P886" i="10"/>
  <c r="P887" i="10"/>
  <c r="P888" i="10"/>
  <c r="P889" i="10"/>
  <c r="P890" i="10"/>
  <c r="P891" i="10"/>
  <c r="P892" i="10"/>
  <c r="P893" i="10"/>
  <c r="P894" i="10"/>
  <c r="P895" i="10"/>
  <c r="P896" i="10"/>
  <c r="P897" i="10"/>
  <c r="P898" i="10"/>
  <c r="P899" i="10"/>
  <c r="P900" i="10"/>
  <c r="P901" i="10"/>
  <c r="P902" i="10"/>
  <c r="P903" i="10"/>
  <c r="P904" i="10"/>
  <c r="P905" i="10"/>
  <c r="P906" i="10"/>
  <c r="P907" i="10"/>
  <c r="P908" i="10"/>
  <c r="P909" i="10"/>
  <c r="P910" i="10"/>
  <c r="P911" i="10"/>
  <c r="P912" i="10"/>
  <c r="P913" i="10"/>
  <c r="P914" i="10"/>
  <c r="P915" i="10"/>
  <c r="P916" i="10"/>
  <c r="P917" i="10"/>
  <c r="P918" i="10"/>
  <c r="P919" i="10"/>
  <c r="P920" i="10"/>
  <c r="P921" i="10"/>
  <c r="P922" i="10"/>
  <c r="P923" i="10"/>
  <c r="P924" i="10"/>
  <c r="P925" i="10"/>
  <c r="P926" i="10"/>
  <c r="P927" i="10"/>
  <c r="P928" i="10"/>
  <c r="P929" i="10"/>
  <c r="P930" i="10"/>
  <c r="P931" i="10"/>
  <c r="P932" i="10"/>
  <c r="P933" i="10"/>
  <c r="P934" i="10"/>
  <c r="P935" i="10"/>
  <c r="P936" i="10"/>
  <c r="P937" i="10"/>
  <c r="P938" i="10"/>
  <c r="P939" i="10"/>
  <c r="P940" i="10"/>
  <c r="P941" i="10"/>
  <c r="P942" i="10"/>
  <c r="P943" i="10"/>
  <c r="P944" i="10"/>
  <c r="P175" i="16" l="1"/>
  <c r="Q175" i="16"/>
  <c r="R175" i="16"/>
  <c r="P177" i="16"/>
  <c r="Q177" i="16"/>
  <c r="R177" i="16"/>
  <c r="P178" i="16"/>
  <c r="Q178" i="16"/>
  <c r="R178" i="16"/>
  <c r="P161" i="16"/>
  <c r="Q161" i="16"/>
  <c r="R161" i="16"/>
  <c r="P4" i="16"/>
  <c r="Q4" i="16"/>
  <c r="R4" i="16"/>
  <c r="P8" i="16"/>
  <c r="Q8" i="16"/>
  <c r="R8" i="16"/>
  <c r="P9" i="16"/>
  <c r="Q9" i="16"/>
  <c r="R9" i="16"/>
  <c r="P10" i="16"/>
  <c r="Q10" i="16"/>
  <c r="R10" i="16"/>
  <c r="P11" i="16"/>
  <c r="Q11" i="16"/>
  <c r="R11" i="16"/>
  <c r="P12" i="16"/>
  <c r="Q12" i="16"/>
  <c r="R12" i="16"/>
  <c r="P14" i="16"/>
  <c r="Q14" i="16"/>
  <c r="R14" i="16"/>
  <c r="P15" i="16"/>
  <c r="Q15" i="16"/>
  <c r="R15" i="16"/>
  <c r="P16" i="16"/>
  <c r="Q16" i="16"/>
  <c r="R16" i="16"/>
  <c r="P17" i="16"/>
  <c r="Q17" i="16"/>
  <c r="R17" i="16"/>
  <c r="P19" i="16"/>
  <c r="Q19" i="16"/>
  <c r="R19" i="16"/>
  <c r="P21" i="16"/>
  <c r="Q21" i="16"/>
  <c r="R21" i="16"/>
  <c r="P22" i="16"/>
  <c r="Q22" i="16"/>
  <c r="R22" i="16"/>
  <c r="P23" i="16"/>
  <c r="Q23" i="16"/>
  <c r="R23" i="16"/>
  <c r="P26" i="16"/>
  <c r="Q26" i="16"/>
  <c r="R26" i="16"/>
  <c r="P27" i="16"/>
  <c r="Q27" i="16"/>
  <c r="R27" i="16"/>
  <c r="P29" i="16"/>
  <c r="Q29" i="16"/>
  <c r="R29" i="16"/>
  <c r="P31" i="16"/>
  <c r="Q31" i="16"/>
  <c r="R31" i="16"/>
  <c r="P5" i="16"/>
  <c r="Q5" i="16"/>
  <c r="R5" i="16"/>
  <c r="P6" i="16"/>
  <c r="Q6" i="16"/>
  <c r="R6" i="16"/>
  <c r="P7" i="16"/>
  <c r="Q7" i="16"/>
  <c r="R7" i="16"/>
  <c r="P13" i="16"/>
  <c r="Q13" i="16"/>
  <c r="R13" i="16"/>
  <c r="P18" i="16"/>
  <c r="Q18" i="16"/>
  <c r="R18" i="16"/>
  <c r="P20" i="16"/>
  <c r="Q20" i="16"/>
  <c r="R20" i="16"/>
  <c r="P24" i="16"/>
  <c r="Q24" i="16"/>
  <c r="R24" i="16"/>
  <c r="P25" i="16"/>
  <c r="Q25" i="16"/>
  <c r="R25" i="16"/>
  <c r="P28" i="16"/>
  <c r="Q28" i="16"/>
  <c r="R28" i="16"/>
  <c r="P30" i="16"/>
  <c r="Q30" i="16"/>
  <c r="R30" i="16"/>
  <c r="P56" i="16"/>
  <c r="Q56" i="16"/>
  <c r="R56" i="16"/>
  <c r="P57" i="16"/>
  <c r="Q57" i="16"/>
  <c r="R57" i="16"/>
  <c r="P58" i="16"/>
  <c r="Q58" i="16"/>
  <c r="R58" i="16"/>
  <c r="P59" i="16"/>
  <c r="Q59" i="16"/>
  <c r="R59" i="16"/>
  <c r="P60" i="16"/>
  <c r="Q60" i="16"/>
  <c r="R60" i="16"/>
  <c r="P61" i="16"/>
  <c r="Q61" i="16"/>
  <c r="R61" i="16"/>
  <c r="P62" i="16"/>
  <c r="Q62" i="16"/>
  <c r="R62" i="16"/>
  <c r="P63" i="16"/>
  <c r="Q63" i="16"/>
  <c r="R63" i="16"/>
  <c r="P64" i="16"/>
  <c r="Q64" i="16"/>
  <c r="R64" i="16"/>
  <c r="P65" i="16"/>
  <c r="Q65" i="16"/>
  <c r="R65" i="16"/>
  <c r="P66" i="16"/>
  <c r="Q66" i="16"/>
  <c r="R66" i="16"/>
  <c r="P67" i="16"/>
  <c r="Q67" i="16"/>
  <c r="R67" i="16"/>
  <c r="P68" i="16"/>
  <c r="Q68" i="16"/>
  <c r="R68" i="16"/>
  <c r="P69" i="16"/>
  <c r="Q69" i="16"/>
  <c r="R69" i="16"/>
  <c r="P71" i="16"/>
  <c r="Q71" i="16"/>
  <c r="R71" i="16"/>
  <c r="P72" i="16"/>
  <c r="Q72" i="16"/>
  <c r="R72" i="16"/>
  <c r="P73" i="16"/>
  <c r="Q73" i="16"/>
  <c r="R73" i="16"/>
  <c r="P82" i="16"/>
  <c r="Q82" i="16"/>
  <c r="R82" i="16"/>
  <c r="P88" i="16"/>
  <c r="Q88" i="16"/>
  <c r="R88" i="16"/>
  <c r="P70" i="16"/>
  <c r="Q70" i="16"/>
  <c r="R70" i="16"/>
  <c r="P74" i="16"/>
  <c r="Q74" i="16"/>
  <c r="R74" i="16"/>
  <c r="P77" i="16"/>
  <c r="Q77" i="16"/>
  <c r="R77" i="16"/>
  <c r="P78" i="16"/>
  <c r="Q78" i="16"/>
  <c r="R78" i="16"/>
  <c r="P84" i="16"/>
  <c r="Q84" i="16"/>
  <c r="R84" i="16"/>
  <c r="P87" i="16"/>
  <c r="Q87" i="16"/>
  <c r="R87" i="16"/>
  <c r="P91" i="16"/>
  <c r="Q91" i="16"/>
  <c r="R91" i="16"/>
  <c r="P92" i="16"/>
  <c r="Q92" i="16"/>
  <c r="R92" i="16"/>
  <c r="P95" i="16"/>
  <c r="Q95" i="16"/>
  <c r="R95" i="16"/>
  <c r="P96" i="16"/>
  <c r="Q96" i="16"/>
  <c r="R96" i="16"/>
  <c r="P97" i="16"/>
  <c r="Q97" i="16"/>
  <c r="R97" i="16"/>
  <c r="P101" i="16"/>
  <c r="Q101" i="16"/>
  <c r="R101" i="16"/>
  <c r="P102" i="16"/>
  <c r="Q102" i="16"/>
  <c r="R102" i="16"/>
  <c r="P103" i="16"/>
  <c r="Q103" i="16"/>
  <c r="R103" i="16"/>
  <c r="P105" i="16"/>
  <c r="Q105" i="16"/>
  <c r="R105" i="16"/>
  <c r="P75" i="16"/>
  <c r="Q75" i="16"/>
  <c r="R75" i="16"/>
  <c r="P76" i="16"/>
  <c r="Q76" i="16"/>
  <c r="R76" i="16"/>
  <c r="P79" i="16"/>
  <c r="Q79" i="16"/>
  <c r="R79" i="16"/>
  <c r="P80" i="16"/>
  <c r="Q80" i="16"/>
  <c r="R80" i="16"/>
  <c r="P85" i="16"/>
  <c r="Q85" i="16"/>
  <c r="R85" i="16"/>
  <c r="P86" i="16"/>
  <c r="Q86" i="16"/>
  <c r="R86" i="16"/>
  <c r="P90" i="16"/>
  <c r="Q90" i="16"/>
  <c r="R90" i="16"/>
  <c r="P93" i="16"/>
  <c r="Q93" i="16"/>
  <c r="R93" i="16"/>
  <c r="P98" i="16"/>
  <c r="Q98" i="16"/>
  <c r="R98" i="16"/>
  <c r="P104" i="16"/>
  <c r="Q104" i="16"/>
  <c r="R104" i="16"/>
  <c r="P106" i="16"/>
  <c r="Q106" i="16"/>
  <c r="R106" i="16"/>
  <c r="P107" i="16"/>
  <c r="Q107" i="16"/>
  <c r="R107" i="16"/>
  <c r="P33" i="16"/>
  <c r="Q33" i="16"/>
  <c r="R33" i="16"/>
  <c r="P116" i="16"/>
  <c r="Q116" i="16"/>
  <c r="R116" i="16"/>
  <c r="P81" i="16"/>
  <c r="Q81" i="16"/>
  <c r="R81" i="16"/>
  <c r="P83" i="16"/>
  <c r="Q83" i="16"/>
  <c r="R83" i="16"/>
  <c r="P94" i="16"/>
  <c r="Q94" i="16"/>
  <c r="R94" i="16"/>
  <c r="P99" i="16"/>
  <c r="Q99" i="16"/>
  <c r="R99" i="16"/>
  <c r="P100" i="16"/>
  <c r="Q100" i="16"/>
  <c r="R100" i="16"/>
  <c r="P109" i="16"/>
  <c r="Q109" i="16"/>
  <c r="R109" i="16"/>
  <c r="P117" i="16"/>
  <c r="Q117" i="16"/>
  <c r="R117" i="16"/>
  <c r="P89" i="16"/>
  <c r="Q89" i="16"/>
  <c r="R89" i="16"/>
  <c r="P110" i="16"/>
  <c r="Q110" i="16"/>
  <c r="R110" i="16"/>
  <c r="P112" i="16"/>
  <c r="Q112" i="16"/>
  <c r="R112" i="16"/>
  <c r="P113" i="16"/>
  <c r="Q113" i="16"/>
  <c r="R113" i="16"/>
  <c r="P108" i="16"/>
  <c r="Q108" i="16"/>
  <c r="R108" i="16"/>
  <c r="P118" i="16"/>
  <c r="Q118" i="16"/>
  <c r="R118" i="16"/>
  <c r="P111" i="16"/>
  <c r="Q111" i="16"/>
  <c r="R111" i="16"/>
  <c r="P114" i="16"/>
  <c r="Q114" i="16"/>
  <c r="R114" i="16"/>
  <c r="P119" i="16"/>
  <c r="Q119" i="16"/>
  <c r="R119" i="16"/>
  <c r="P122" i="16"/>
  <c r="Q122" i="16"/>
  <c r="R122" i="16"/>
  <c r="P123" i="16"/>
  <c r="Q123" i="16"/>
  <c r="R123" i="16"/>
  <c r="P124" i="16"/>
  <c r="Q124" i="16"/>
  <c r="R124" i="16"/>
  <c r="P126" i="16"/>
  <c r="Q126" i="16"/>
  <c r="R126" i="16"/>
  <c r="P39" i="16"/>
  <c r="Q39" i="16"/>
  <c r="R39" i="16"/>
  <c r="P32" i="16"/>
  <c r="Q32" i="16"/>
  <c r="R32" i="16"/>
  <c r="P37" i="16"/>
  <c r="Q37" i="16"/>
  <c r="R37" i="16"/>
  <c r="P34" i="16"/>
  <c r="Q34" i="16"/>
  <c r="R34" i="16"/>
  <c r="P115" i="16"/>
  <c r="Q115" i="16"/>
  <c r="R115" i="16"/>
  <c r="P120" i="16"/>
  <c r="Q120" i="16"/>
  <c r="R120" i="16"/>
  <c r="P121" i="16"/>
  <c r="Q121" i="16"/>
  <c r="R121" i="16"/>
  <c r="P125" i="16"/>
  <c r="Q125" i="16"/>
  <c r="R125" i="16"/>
  <c r="P127" i="16"/>
  <c r="Q127" i="16"/>
  <c r="R127" i="16"/>
  <c r="P128" i="16"/>
  <c r="Q128" i="16"/>
  <c r="R128" i="16"/>
  <c r="P40" i="16"/>
  <c r="Q40" i="16"/>
  <c r="R40" i="16"/>
  <c r="P36" i="16"/>
  <c r="Q36" i="16"/>
  <c r="R36" i="16"/>
  <c r="P35" i="16"/>
  <c r="Q35" i="16"/>
  <c r="R35" i="16"/>
  <c r="P38" i="16"/>
  <c r="Q38" i="16"/>
  <c r="R38" i="16"/>
  <c r="P53" i="16"/>
  <c r="Q53" i="16"/>
  <c r="R53" i="16"/>
  <c r="P54" i="16"/>
  <c r="Q54" i="16"/>
  <c r="R54" i="16"/>
  <c r="P52" i="16"/>
  <c r="Q52" i="16"/>
  <c r="R52" i="16"/>
  <c r="P55" i="16"/>
  <c r="Q55" i="16"/>
  <c r="R55" i="16"/>
  <c r="P129" i="16"/>
  <c r="Q129" i="16"/>
  <c r="R129" i="16"/>
  <c r="P130" i="16"/>
  <c r="Q130" i="16"/>
  <c r="R130" i="16"/>
  <c r="P131" i="16"/>
  <c r="Q131" i="16"/>
  <c r="R131" i="16"/>
  <c r="P142" i="16"/>
  <c r="Q142" i="16"/>
  <c r="R142" i="16"/>
  <c r="P144" i="16"/>
  <c r="Q144" i="16"/>
  <c r="R144" i="16"/>
  <c r="P132" i="16"/>
  <c r="Q132" i="16"/>
  <c r="R132" i="16"/>
  <c r="P133" i="16"/>
  <c r="Q133" i="16"/>
  <c r="R133" i="16"/>
  <c r="P134" i="16"/>
  <c r="Q134" i="16"/>
  <c r="R134" i="16"/>
  <c r="P135" i="16"/>
  <c r="Q135" i="16"/>
  <c r="R135" i="16"/>
  <c r="P138" i="16"/>
  <c r="Q138" i="16"/>
  <c r="R138" i="16"/>
  <c r="P139" i="16"/>
  <c r="Q139" i="16"/>
  <c r="R139" i="16"/>
  <c r="P140" i="16"/>
  <c r="Q140" i="16"/>
  <c r="R140" i="16"/>
  <c r="P141" i="16"/>
  <c r="Q141" i="16"/>
  <c r="R141" i="16"/>
  <c r="P145" i="16"/>
  <c r="Q145" i="16"/>
  <c r="R145" i="16"/>
  <c r="P137" i="16"/>
  <c r="Q137" i="16"/>
  <c r="R137" i="16"/>
  <c r="P143" i="16"/>
  <c r="Q143" i="16"/>
  <c r="R143" i="16"/>
  <c r="P146" i="16"/>
  <c r="Q146" i="16"/>
  <c r="R146" i="16"/>
  <c r="P136" i="16"/>
  <c r="Q136" i="16"/>
  <c r="R136" i="16"/>
  <c r="P147" i="16"/>
  <c r="Q147" i="16"/>
  <c r="R147" i="16"/>
  <c r="P148" i="16"/>
  <c r="Q148" i="16"/>
  <c r="R148" i="16"/>
  <c r="P149" i="16"/>
  <c r="Q149" i="16"/>
  <c r="R149" i="16"/>
  <c r="P157" i="16"/>
  <c r="Q157" i="16"/>
  <c r="R157" i="16"/>
  <c r="P152" i="16"/>
  <c r="Q152" i="16"/>
  <c r="R152" i="16"/>
  <c r="P153" i="16"/>
  <c r="Q153" i="16"/>
  <c r="R153" i="16"/>
  <c r="P169" i="16"/>
  <c r="Q169" i="16"/>
  <c r="R169" i="16"/>
  <c r="P49" i="16"/>
  <c r="Q49" i="16"/>
  <c r="R49" i="16"/>
  <c r="P41" i="16"/>
  <c r="Q41" i="16"/>
  <c r="R41" i="16"/>
  <c r="P50" i="16"/>
  <c r="Q50" i="16"/>
  <c r="R50" i="16"/>
  <c r="P47" i="16"/>
  <c r="Q47" i="16"/>
  <c r="R47" i="16"/>
  <c r="P46" i="16"/>
  <c r="Q46" i="16"/>
  <c r="R46" i="16"/>
  <c r="P44" i="16"/>
  <c r="Q44" i="16"/>
  <c r="R44" i="16"/>
  <c r="P43" i="16"/>
  <c r="Q43" i="16"/>
  <c r="R43" i="16"/>
  <c r="P42" i="16"/>
  <c r="Q42" i="16"/>
  <c r="R42" i="16"/>
  <c r="P48" i="16"/>
  <c r="Q48" i="16"/>
  <c r="R48" i="16"/>
  <c r="P51" i="16"/>
  <c r="Q51" i="16"/>
  <c r="R51" i="16"/>
  <c r="P45" i="16"/>
  <c r="Q45" i="16"/>
  <c r="R45" i="16"/>
  <c r="P164" i="16"/>
  <c r="Q164" i="16"/>
  <c r="R164" i="16"/>
  <c r="P170" i="16"/>
  <c r="Q170" i="16"/>
  <c r="R170" i="16"/>
  <c r="P171" i="16"/>
  <c r="Q171" i="16"/>
  <c r="R171" i="16"/>
  <c r="P172" i="16"/>
  <c r="Q172" i="16"/>
  <c r="R172" i="16"/>
  <c r="P192" i="16"/>
  <c r="Q192" i="16"/>
  <c r="R192" i="16"/>
  <c r="P193" i="16"/>
  <c r="Q193" i="16"/>
  <c r="R193" i="16"/>
  <c r="P194" i="16"/>
  <c r="Q194" i="16"/>
  <c r="R194" i="16"/>
  <c r="P173" i="16"/>
  <c r="Q173" i="16"/>
  <c r="R173" i="16"/>
  <c r="P159" i="16"/>
  <c r="Q159" i="16"/>
  <c r="R159" i="16"/>
  <c r="P165" i="16"/>
  <c r="Q165" i="16"/>
  <c r="R165" i="16"/>
  <c r="P166" i="16"/>
  <c r="Q166" i="16"/>
  <c r="R166" i="16"/>
  <c r="P167" i="16"/>
  <c r="Q167" i="16"/>
  <c r="R167" i="16"/>
  <c r="P162" i="16"/>
  <c r="Q162" i="16"/>
  <c r="R162" i="16"/>
  <c r="P150" i="16"/>
  <c r="Q150" i="16"/>
  <c r="R150" i="16"/>
  <c r="P151" i="16"/>
  <c r="Q151" i="16"/>
  <c r="R151" i="16"/>
  <c r="P155" i="16"/>
  <c r="Q155" i="16"/>
  <c r="R155" i="16"/>
  <c r="P154" i="16"/>
  <c r="Q154" i="16"/>
  <c r="R154" i="16"/>
  <c r="P160" i="16"/>
  <c r="Q160" i="16"/>
  <c r="R160" i="16"/>
  <c r="P180" i="16"/>
  <c r="Q180" i="16"/>
  <c r="R180" i="16"/>
  <c r="P183" i="16"/>
  <c r="Q183" i="16"/>
  <c r="R183" i="16"/>
  <c r="P196" i="16"/>
  <c r="Q196" i="16"/>
  <c r="R196" i="16"/>
  <c r="P197" i="16"/>
  <c r="Q197" i="16"/>
  <c r="R197" i="16"/>
  <c r="P198" i="16"/>
  <c r="Q198" i="16"/>
  <c r="R198" i="16"/>
  <c r="P158" i="16"/>
  <c r="Q158" i="16"/>
  <c r="R158" i="16"/>
  <c r="P168" i="16"/>
  <c r="Q168" i="16"/>
  <c r="R168" i="16"/>
  <c r="P185" i="16"/>
  <c r="Q185" i="16"/>
  <c r="R185" i="16"/>
  <c r="P186" i="16"/>
  <c r="Q186" i="16"/>
  <c r="R186" i="16"/>
  <c r="P206" i="16"/>
  <c r="Q206" i="16"/>
  <c r="R206" i="16"/>
  <c r="P207" i="16"/>
  <c r="Q207" i="16"/>
  <c r="R207" i="16"/>
  <c r="P212" i="16"/>
  <c r="Q212" i="16"/>
  <c r="R212" i="16"/>
  <c r="P211" i="16"/>
  <c r="Q211" i="16"/>
  <c r="R211" i="16"/>
  <c r="P208" i="16"/>
  <c r="Q208" i="16"/>
  <c r="R208" i="16"/>
  <c r="P209" i="16"/>
  <c r="Q209" i="16"/>
  <c r="R209" i="16"/>
  <c r="P210" i="16"/>
  <c r="Q210" i="16"/>
  <c r="R210" i="16"/>
  <c r="P214" i="16"/>
  <c r="Q214" i="16"/>
  <c r="R214" i="16"/>
  <c r="P213" i="16"/>
  <c r="Q213" i="16"/>
  <c r="R213" i="16"/>
  <c r="P216" i="16"/>
  <c r="Q216" i="16"/>
  <c r="R216" i="16"/>
  <c r="P215" i="16"/>
  <c r="Q215" i="16"/>
  <c r="R215" i="16"/>
  <c r="P217" i="16"/>
  <c r="Q217" i="16"/>
  <c r="R217" i="16"/>
  <c r="P218" i="16"/>
  <c r="Q218" i="16"/>
  <c r="R218" i="16"/>
  <c r="P231" i="16"/>
  <c r="Q231" i="16"/>
  <c r="R231" i="16"/>
  <c r="P235" i="16"/>
  <c r="Q235" i="16"/>
  <c r="R235" i="16"/>
  <c r="P230" i="16"/>
  <c r="Q230" i="16"/>
  <c r="R230" i="16"/>
  <c r="P232" i="16"/>
  <c r="Q232" i="16"/>
  <c r="R232" i="16"/>
  <c r="P240" i="16"/>
  <c r="Q240" i="16"/>
  <c r="R240" i="16"/>
  <c r="P241" i="16"/>
  <c r="Q241" i="16"/>
  <c r="R241" i="16"/>
  <c r="P225" i="16"/>
  <c r="Q225" i="16"/>
  <c r="R225" i="16"/>
  <c r="P226" i="16"/>
  <c r="Q226" i="16"/>
  <c r="R226" i="16"/>
  <c r="P224" i="16"/>
  <c r="Q224" i="16"/>
  <c r="R224" i="16"/>
  <c r="P227" i="16"/>
  <c r="Q227" i="16"/>
  <c r="R227" i="16"/>
  <c r="P229" i="16"/>
  <c r="Q229" i="16"/>
  <c r="R229" i="16"/>
  <c r="P238" i="16"/>
  <c r="Q238" i="16"/>
  <c r="R238" i="16"/>
  <c r="P233" i="16"/>
  <c r="Q233" i="16"/>
  <c r="R233" i="16"/>
  <c r="P237" i="16"/>
  <c r="Q237" i="16"/>
  <c r="R237" i="16"/>
  <c r="P234" i="16"/>
  <c r="Q234" i="16"/>
  <c r="R234" i="16"/>
  <c r="P239" i="16"/>
  <c r="Q239" i="16"/>
  <c r="R239" i="16"/>
  <c r="P228" i="16"/>
  <c r="Q228" i="16"/>
  <c r="R228" i="16"/>
  <c r="P245" i="16"/>
  <c r="Q245" i="16"/>
  <c r="R245" i="16"/>
  <c r="P236" i="16"/>
  <c r="Q236" i="16"/>
  <c r="R236" i="16"/>
  <c r="P244" i="16"/>
  <c r="Q244" i="16"/>
  <c r="R244" i="16"/>
  <c r="P242" i="16"/>
  <c r="Q242" i="16"/>
  <c r="R242" i="16"/>
  <c r="P243" i="16"/>
  <c r="Q243" i="16"/>
  <c r="R243" i="16"/>
  <c r="P246" i="16"/>
  <c r="Q246" i="16"/>
  <c r="R246" i="16"/>
  <c r="P251" i="16"/>
  <c r="Q251" i="16"/>
  <c r="R251" i="16"/>
  <c r="P257" i="16"/>
  <c r="Q257" i="16"/>
  <c r="R257" i="16"/>
  <c r="P254" i="16"/>
  <c r="Q254" i="16"/>
  <c r="R254" i="16"/>
  <c r="P191" i="16"/>
  <c r="Q191" i="16"/>
  <c r="R191" i="16"/>
  <c r="P184" i="16"/>
  <c r="Q184" i="16"/>
  <c r="R184" i="16"/>
  <c r="P199" i="16"/>
  <c r="Q199" i="16"/>
  <c r="R199" i="16"/>
  <c r="P195" i="16"/>
  <c r="Q195" i="16"/>
  <c r="R195" i="16"/>
  <c r="P163" i="16"/>
  <c r="Q163" i="16"/>
  <c r="R163" i="16"/>
  <c r="P174" i="16"/>
  <c r="Q174" i="16"/>
  <c r="R174" i="16"/>
  <c r="G82" i="9" l="1"/>
  <c r="G81" i="9"/>
  <c r="G80" i="9"/>
  <c r="G79" i="9"/>
  <c r="G77" i="9"/>
  <c r="G76" i="9"/>
  <c r="G75" i="9"/>
  <c r="G74" i="9"/>
  <c r="G73" i="9"/>
  <c r="G72" i="9"/>
  <c r="G71" i="9"/>
  <c r="G70" i="9"/>
  <c r="G11" i="9"/>
  <c r="G10" i="9"/>
  <c r="J38" i="15" l="1"/>
  <c r="I38" i="15"/>
  <c r="J37" i="15"/>
  <c r="I37" i="15"/>
  <c r="R38" i="15"/>
  <c r="Q38" i="15"/>
  <c r="P38" i="15"/>
  <c r="R37" i="15"/>
  <c r="Q37" i="15"/>
  <c r="P37" i="15"/>
  <c r="R36" i="15"/>
  <c r="Q36" i="15"/>
  <c r="P36" i="15"/>
  <c r="R35" i="15"/>
  <c r="Q35" i="15"/>
  <c r="P35" i="15"/>
  <c r="P4" i="15" l="1"/>
  <c r="P5" i="15"/>
  <c r="P6" i="15"/>
  <c r="P7" i="15"/>
  <c r="P8" i="15"/>
  <c r="P9" i="15"/>
  <c r="P10" i="15"/>
  <c r="P11" i="15"/>
  <c r="P12" i="15"/>
  <c r="P13" i="15"/>
  <c r="P14" i="15"/>
  <c r="P15" i="15"/>
  <c r="P16" i="15"/>
  <c r="P17" i="15"/>
  <c r="P18" i="15"/>
  <c r="P19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H39" i="15"/>
  <c r="K39" i="15"/>
  <c r="A1037" i="10" l="1"/>
  <c r="G14" i="13" l="1"/>
  <c r="R4" i="15" l="1"/>
  <c r="R5" i="15"/>
  <c r="R6" i="15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Q4" i="15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B4" i="5" l="1"/>
  <c r="H7" i="5" l="1"/>
  <c r="G7" i="5"/>
  <c r="F7" i="5"/>
  <c r="E7" i="5"/>
  <c r="D7" i="5"/>
  <c r="B7" i="5"/>
  <c r="L39" i="15"/>
  <c r="G39" i="15"/>
  <c r="J36" i="15"/>
  <c r="I36" i="15"/>
  <c r="J35" i="15"/>
  <c r="I35" i="15"/>
  <c r="J34" i="15"/>
  <c r="I34" i="15"/>
  <c r="J33" i="15"/>
  <c r="I33" i="15"/>
  <c r="J32" i="15"/>
  <c r="I32" i="15"/>
  <c r="J31" i="15"/>
  <c r="I31" i="15"/>
  <c r="J30" i="15"/>
  <c r="I30" i="15"/>
  <c r="J29" i="15"/>
  <c r="I29" i="15"/>
  <c r="J28" i="15"/>
  <c r="I28" i="15"/>
  <c r="J27" i="15"/>
  <c r="I27" i="15"/>
  <c r="J26" i="15"/>
  <c r="I26" i="15"/>
  <c r="J25" i="15"/>
  <c r="I25" i="15"/>
  <c r="J24" i="15"/>
  <c r="I24" i="15"/>
  <c r="J23" i="15"/>
  <c r="I23" i="15"/>
  <c r="J22" i="15"/>
  <c r="I22" i="15"/>
  <c r="J21" i="15"/>
  <c r="I21" i="15"/>
  <c r="J20" i="15"/>
  <c r="I20" i="15"/>
  <c r="J19" i="15"/>
  <c r="I19" i="15"/>
  <c r="J18" i="15"/>
  <c r="I18" i="15"/>
  <c r="J17" i="15"/>
  <c r="I17" i="15"/>
  <c r="J16" i="15"/>
  <c r="I16" i="15"/>
  <c r="J15" i="15"/>
  <c r="I15" i="15"/>
  <c r="J14" i="15"/>
  <c r="I14" i="15"/>
  <c r="J13" i="15"/>
  <c r="I13" i="15"/>
  <c r="J12" i="15"/>
  <c r="I12" i="15"/>
  <c r="J11" i="15"/>
  <c r="I11" i="15"/>
  <c r="J10" i="15"/>
  <c r="I10" i="15"/>
  <c r="J9" i="15"/>
  <c r="I9" i="15"/>
  <c r="J8" i="15"/>
  <c r="I8" i="15"/>
  <c r="J7" i="15"/>
  <c r="I7" i="15"/>
  <c r="J6" i="15"/>
  <c r="I6" i="15"/>
  <c r="J5" i="15"/>
  <c r="I5" i="15"/>
  <c r="J4" i="15"/>
  <c r="I4" i="15"/>
  <c r="I39" i="15" l="1"/>
  <c r="J39" i="15"/>
  <c r="D534" i="7"/>
  <c r="B587" i="7" s="1"/>
  <c r="D574" i="7" l="1"/>
  <c r="B588" i="7" s="1"/>
  <c r="B590" i="7" s="1"/>
  <c r="B6" i="5" l="1"/>
  <c r="K14" i="13" l="1"/>
  <c r="D3" i="5" l="1"/>
  <c r="E3" i="5"/>
  <c r="H8" i="5" l="1"/>
  <c r="G8" i="5"/>
  <c r="F8" i="5"/>
  <c r="D8" i="5"/>
  <c r="F14" i="13"/>
  <c r="D6" i="5"/>
  <c r="E6" i="5"/>
  <c r="F6" i="5"/>
  <c r="G6" i="5"/>
  <c r="F3" i="5" l="1"/>
  <c r="G3" i="5" l="1"/>
  <c r="J14" i="13" l="1"/>
  <c r="H14" i="13"/>
  <c r="I14" i="13"/>
  <c r="H101" i="9"/>
  <c r="G101" i="9" l="1"/>
  <c r="J101" i="9"/>
  <c r="B8" i="5" l="1"/>
  <c r="B9" i="5" s="1"/>
  <c r="B12" i="5" s="1"/>
  <c r="E8" i="5"/>
  <c r="I101" i="9"/>
  <c r="G4" i="5"/>
  <c r="G9" i="5" s="1"/>
  <c r="E4" i="5"/>
  <c r="H4" i="5"/>
  <c r="H9" i="5" s="1"/>
  <c r="D4" i="5"/>
  <c r="D9" i="5" s="1"/>
  <c r="F4" i="5"/>
  <c r="F9" i="5" s="1"/>
  <c r="E9" i="5" l="1"/>
</calcChain>
</file>

<file path=xl/sharedStrings.xml><?xml version="1.0" encoding="utf-8"?>
<sst xmlns="http://schemas.openxmlformats.org/spreadsheetml/2006/main" count="26051" uniqueCount="7744">
  <si>
    <t>Naziv poziva</t>
  </si>
  <si>
    <t>Vrsta poziva</t>
  </si>
  <si>
    <t>Specifični cilj/mjera</t>
  </si>
  <si>
    <t>Doprinos korisnika</t>
  </si>
  <si>
    <t>Korisnik projekta</t>
  </si>
  <si>
    <t>Bespovratna sredstva
EU dio</t>
  </si>
  <si>
    <t>Bespovratna sredstva
Nacionalno sufinanciranje</t>
  </si>
  <si>
    <t>u kunama</t>
  </si>
  <si>
    <t>Lokacija provedbe
županija</t>
  </si>
  <si>
    <t>Lokacija provedbe
grad ili općina</t>
  </si>
  <si>
    <t>Naziv projekta</t>
  </si>
  <si>
    <t>Ukupan iznos projekta (bespovratna sredstva + doprinos korisnika)</t>
  </si>
  <si>
    <t>Bespovratna sredstva Ukupno</t>
  </si>
  <si>
    <t>Datum ugovaranja</t>
  </si>
  <si>
    <t>Nove forme - Unaprjeđenje tehnološkog procesa</t>
  </si>
  <si>
    <t>3d1</t>
  </si>
  <si>
    <t>Ulaganje u proizvodnu tehnologiju MSP</t>
  </si>
  <si>
    <t>Otvoreni (trajni)</t>
  </si>
  <si>
    <t>Kamen Plehan klesarski obrt, vl. Drago Perković</t>
  </si>
  <si>
    <t>Gornja Vrba</t>
  </si>
  <si>
    <t>Brodsko-posavska</t>
  </si>
  <si>
    <t>Studija razvoja gradskog prometa na području grada Osijeka</t>
  </si>
  <si>
    <t>Proizvodno-inteligentna, energetski održiva tvornica budućnosti</t>
  </si>
  <si>
    <t>Regionalni centar za rezanje granitnih ploča</t>
  </si>
  <si>
    <t>7ii2</t>
  </si>
  <si>
    <t>Poziv za izradu studije razvoja gradskog prometa na području grada Osijeka</t>
  </si>
  <si>
    <t>Ograničeni (privremeni)</t>
  </si>
  <si>
    <t>Grad Osijek</t>
  </si>
  <si>
    <t>Osječko-baranjska</t>
  </si>
  <si>
    <t>Osijek</t>
  </si>
  <si>
    <t>Đakovo</t>
  </si>
  <si>
    <t>ANCONA GRUPA d.o.o.</t>
  </si>
  <si>
    <t>ORT d.o.o.</t>
  </si>
  <si>
    <t>Izgradnja proizvodnih kapaciteta MSP i ulaganje u opremu</t>
  </si>
  <si>
    <t>Priprema i provedba Integriranih razvojnih programa temeljenih na obnovi kulturne baštine</t>
  </si>
  <si>
    <t>6c1</t>
  </si>
  <si>
    <t>Integrirani program obnove kulturne baštine Lipika</t>
  </si>
  <si>
    <t>Lipik</t>
  </si>
  <si>
    <t>Požeško-slavonska</t>
  </si>
  <si>
    <t>Grad Lipik</t>
  </si>
  <si>
    <t>Poljoprivreda Lipik d.d.</t>
  </si>
  <si>
    <t>Ulaganje u lučnu liniju i laserski projektor radi uklanjanja uskog grla proizvodnje te sniženja troškova po m3 lameliranih nosača</t>
  </si>
  <si>
    <t>Drvene konstrukcije d.o.o.</t>
  </si>
  <si>
    <t>Virovitičko-podravska</t>
  </si>
  <si>
    <t>Voćin</t>
  </si>
  <si>
    <t>Izgradnja studentskog doma u Vukovaru</t>
  </si>
  <si>
    <t>Povećanje kapaciteta i konkurentnosti modernizacijom opreme tvrtke JET-SET d.o.o.</t>
  </si>
  <si>
    <t>Modernizacija, unaprjeđenje i proširenje infrastrukture studentskog smještaja za studente u nepovoljnom položaju</t>
  </si>
  <si>
    <t>10a2</t>
  </si>
  <si>
    <t>Ograničeni (trajni)</t>
  </si>
  <si>
    <t>Veleučilište „Lavoslav Ružička“ u Vukovaru</t>
  </si>
  <si>
    <t>JET-SET d.o.o.</t>
  </si>
  <si>
    <t>Vukovarsko-srijemska</t>
  </si>
  <si>
    <t>Vukovar</t>
  </si>
  <si>
    <t>Vrbanja</t>
  </si>
  <si>
    <t>Osječko-baranjska županija</t>
  </si>
  <si>
    <t>OP Konkurentnost i kohezija</t>
  </si>
  <si>
    <t>9a2</t>
  </si>
  <si>
    <t>Poboljšanje isplativosti i pristupa dnevnim bolnicama i/ili dnevnim kirurgijama</t>
  </si>
  <si>
    <t>Opća bolnica Virovitica</t>
  </si>
  <si>
    <t>Kraći put do zdravlja</t>
  </si>
  <si>
    <t>Virovitica</t>
  </si>
  <si>
    <t>Slavonski Brod</t>
  </si>
  <si>
    <t>"Tehnologija = razvoj"</t>
  </si>
  <si>
    <t>Poboljšanje konkurentnosti i učinkovitosti MSP u područjima s razvojnim posebnostima kroz informacijske i komunikacijske tehnologije (IKT)</t>
  </si>
  <si>
    <t>Otvoreni (privremeni)</t>
  </si>
  <si>
    <t>Bonavia-info</t>
  </si>
  <si>
    <t>Bor-palstika d.o.o.-primjenom informacijskih i komunikacijskih tehnologija do napretka</t>
  </si>
  <si>
    <t>Centar daljinskog nadzora i upravljanja svjetlosnom prometnom signalizacijom - WEB CENTAR PROMETA</t>
  </si>
  <si>
    <t>Crown Cool's Servotion</t>
  </si>
  <si>
    <t>Čarobna oprema</t>
  </si>
  <si>
    <t>DIGITALNI KROJ- digitalizacija krojeva uvođenjem IKT u proizvodnju zaštitne odjeće</t>
  </si>
  <si>
    <t>Dogradnja i opremanje dnevnih bolnica Opće bolnice Virovitica</t>
  </si>
  <si>
    <t>Edukativni i informativni turistički centar mladih Stara Pekara s trgom Vatroslava Lisinskog, Tvrđa</t>
  </si>
  <si>
    <t>Ergo klamerice d.o.o.</t>
  </si>
  <si>
    <t>ERP SUSTAV U PROIZVODNJI DJEČJIH IGRALIŠTA</t>
  </si>
  <si>
    <t>Flexibilna Presoflex gradnja</t>
  </si>
  <si>
    <t>Geometricus d.o.o.</t>
  </si>
  <si>
    <t>IKT MACS</t>
  </si>
  <si>
    <t>IKT tehnologija za zadovoljnog gosta</t>
  </si>
  <si>
    <t>Implementacija sofisticiranih IKT rješenja kao odgovor na zahtjeve otvorenog tržišta</t>
  </si>
  <si>
    <t>Informacijskom i komunikacijskom tehnologijom do razvoja obrta Agrozoli</t>
  </si>
  <si>
    <t>Informatizacija poslovanja uvođenjem suvremenih programiskih rješenja</t>
  </si>
  <si>
    <t>Inspecto d.o.o.</t>
  </si>
  <si>
    <t>Inženjersko Projektni Biro d.o.o.</t>
  </si>
  <si>
    <t>Jačanje poslovnih procesa u poduzeću Slavonija-Bošković d.o.o. uvođenjem informacijske i komunikacijske tehnologije</t>
  </si>
  <si>
    <t>Kapital - info</t>
  </si>
  <si>
    <t>Konkurentnost kroz informatizaciju</t>
  </si>
  <si>
    <t>Kožul d.o.o.</t>
  </si>
  <si>
    <t>MAGMA ICT</t>
  </si>
  <si>
    <t>Modernizacija i optimizacija poslovnih proesa poduzeća Sokol d.o.o. uvođenjem naprednih IKT rješenja</t>
  </si>
  <si>
    <t>Modernizacija poslovanja obrta S Link i organizacija poslovanja kroz uvođenje IKT tehnologije</t>
  </si>
  <si>
    <t>Modernizacija poslovanja poduzeća Filir d.o.o. ulaganjem u napredna informacijska rješenja za terenske komercijaliste</t>
  </si>
  <si>
    <t>Nabava i instalacija kompijutorske opreme i softvera</t>
  </si>
  <si>
    <t>Optimizacija poslovnih procesa uvođenjem IKT rješenja - Hladni Val</t>
  </si>
  <si>
    <t>Optimizacijom poslovnih procesa do unapređenja kvalitete poslovanja</t>
  </si>
  <si>
    <t>Optimiziranje poslovnih procesa i digitalizacija poslovanja uvođenjem suvremenih IKT rješenja</t>
  </si>
  <si>
    <t>POBOLJŠANJE ISPLATIVOSTI I PRISTUPA DNEVNIM BOLNICAMA I DNEVNOJ KIRURGIJI U OPĆOJ ŽUPANIJSKOJ BOLNICI</t>
  </si>
  <si>
    <t>Poboljšanje konkurentnosti i učinkovitosti obrta MARKO kroz nabavu i implementaciju informacijskih i komunikacijskih tehnologija</t>
  </si>
  <si>
    <t>Poboljšanje konkurentnosti i učinkovitosti tvrtke Spiroflex d.o.o. uvođenjem IKT rješenja - Document Management System (DMS), nadogradnja ERP i CAD, infrastruktura za komunikaciju na daljinu</t>
  </si>
  <si>
    <t>Podizanje konkurentnosti poduzeća ulaganjem u računalnu opremu i programe, projektiranje,nadzor i inženjering</t>
  </si>
  <si>
    <t>Povećanje konkurentnosti društva nabavkom integriranih programskih rješenja i računalne opreme</t>
  </si>
  <si>
    <t>Proces d.o.o.</t>
  </si>
  <si>
    <t>Protect IT – Efikasan Rast Poslovanja uz korištenje naprednih IT rješenja u prehrambenoj industriji</t>
  </si>
  <si>
    <t>Računalno moderna Veterinarska stanica Vinkovci</t>
  </si>
  <si>
    <t>Razvoj i implementacija IKT rješenja za STL obrasce i poslovne procese za rad s kemikalijama</t>
  </si>
  <si>
    <t>Ris d.o.o.</t>
  </si>
  <si>
    <t>Ruris d.o.o.</t>
  </si>
  <si>
    <t>Sitolor d.o.o.</t>
  </si>
  <si>
    <t>Šprajc THD d.o.o.</t>
  </si>
  <si>
    <t>Tobler d.o.o.</t>
  </si>
  <si>
    <t>U korak s tehnologijom</t>
  </si>
  <si>
    <t>Ulaganje u nabavu opreme s ciljem jačanja poslovne konkurentnosti poduzeća Grafika d.o.o.Osijek</t>
  </si>
  <si>
    <t>Kompetentnost i razvoj MSP</t>
  </si>
  <si>
    <t>Ulaganjem u informacijsku i komunikacijsku tehnologiju do razvoja poduzeća Etno Selo d.o.o.</t>
  </si>
  <si>
    <t>Unapređenje procesa razvoja, proizvodnje i prodaje primjenom IKT u poduzeću Patričar d.o.o.</t>
  </si>
  <si>
    <t>Unaprjeđenje poslovanja društva Slavonski hrast d.o.o. kroz uvođenje suvremenih IKT rješenja</t>
  </si>
  <si>
    <t>Unaprjeđenje poslovnih procesa kroz nabavu centralnog upravljačkog softvera za optike</t>
  </si>
  <si>
    <t>Unaprjeđenje poslovnih procesa kroz nabavu poslovnog informacijskog sustava</t>
  </si>
  <si>
    <t>Unaprjeđenje poslovnih procesa s ciljem optimizacije poslovanja poduzeća Torzo d.o.o.</t>
  </si>
  <si>
    <t>Unaprjeđenje poslovnih procesa u D.E.M. d.o.o.</t>
  </si>
  <si>
    <t>Unaprjeđenje procesa projektiranja građevinskih konstrukcija tvrtke Domino dizajn d.o.o. - uvođenjem 3D CAD/CAM sustava</t>
  </si>
  <si>
    <t>Uvođenje IKT sustava za objedinjavanje poslovnih procesa u tvrtki ZKI-Sjeme d.o.o.</t>
  </si>
  <si>
    <t>Uvođenje informacijske i komunikacijske tehnologije za poboljšanje poslovnih procesa u Watmont d.o.o.</t>
  </si>
  <si>
    <t>Uvođenje softverskog unapređenja proizvodnog procesa e-tekućine</t>
  </si>
  <si>
    <t>ZA NIJANSU BOLJI: ICT</t>
  </si>
  <si>
    <t>Zlatna školjka - info</t>
  </si>
  <si>
    <t>Geometar Osijek d.o.o.</t>
  </si>
  <si>
    <t>Pleternica</t>
  </si>
  <si>
    <t>Bonavia d.o.o.</t>
  </si>
  <si>
    <t>Bor-plastika d.o.o.</t>
  </si>
  <si>
    <t>Kneževi Vinogradi</t>
  </si>
  <si>
    <t>Elektromodul-promet d.o.o. za proizvodnju, usluge i trgovinu</t>
  </si>
  <si>
    <t>Crown cool d.o.o.</t>
  </si>
  <si>
    <t>Beli Manastir</t>
  </si>
  <si>
    <t>Čarobni tim d.o.o.</t>
  </si>
  <si>
    <t>Mistral d.o.o.</t>
  </si>
  <si>
    <t>Andrijaševci</t>
  </si>
  <si>
    <t>Pakrac</t>
  </si>
  <si>
    <t>Presoflex gradnja d.o.o.</t>
  </si>
  <si>
    <t>Požega</t>
  </si>
  <si>
    <t>Kutjevo</t>
  </si>
  <si>
    <t>Vinkoprom d.o.o.</t>
  </si>
  <si>
    <t>Vinkovci</t>
  </si>
  <si>
    <t>Ured ovlaštenog inženjera geodezije DENIS KRIŽANAC, dipl. ing. geod.</t>
  </si>
  <si>
    <t>AGROZOLI poljoprivredna proizvodnja, usluge i vinogradarstvo, vl. Zoltan Pinkert</t>
  </si>
  <si>
    <t>Obrt Valis flora</t>
  </si>
  <si>
    <t>Slavonija-Bošković d.o.o., za trgovinu i usluge</t>
  </si>
  <si>
    <t>Cerna</t>
  </si>
  <si>
    <t>KAPITAL GRUPA d.o.o. za trgovinu, građenje i inženjering</t>
  </si>
  <si>
    <t>Opća bolnica "Dr. Josip Benčević" Slavonski Brod</t>
  </si>
  <si>
    <t>Magma d.o.o.</t>
  </si>
  <si>
    <t>Sokol d.o.o.</t>
  </si>
  <si>
    <t>S link, obrt za računalne djelatnosti, vl. Vedran Stapić</t>
  </si>
  <si>
    <t>Filir d.o.o.</t>
  </si>
  <si>
    <t>Paterna d.o.o.</t>
  </si>
  <si>
    <t>HLADNI VAL</t>
  </si>
  <si>
    <t>Nova Gradiška</t>
  </si>
  <si>
    <t>Rama d.o.o.</t>
  </si>
  <si>
    <t>Vođinci</t>
  </si>
  <si>
    <t>Stribor oprema d.o.o.</t>
  </si>
  <si>
    <t>Bilje</t>
  </si>
  <si>
    <t>Opća županijska bolnica Vukovar i bolnica hrvatskih veterana</t>
  </si>
  <si>
    <t>Marko, obrt za ugostiteljstvo i turizam, vl. Vladimir Škrobo</t>
  </si>
  <si>
    <t>SPIROFLEX d.o.o.</t>
  </si>
  <si>
    <t>ZAJEDNIČKI PROJEKTANTSKI URED</t>
  </si>
  <si>
    <t>Amarilis d.o.o.</t>
  </si>
  <si>
    <t>Gunja</t>
  </si>
  <si>
    <t>Protect Pharma d.o.o.</t>
  </si>
  <si>
    <t>Donji Miholjac</t>
  </si>
  <si>
    <t>VETERINARSKA STANICA d.o.o. Vinkovci</t>
  </si>
  <si>
    <t>West Trading Oil Company d.o.o.</t>
  </si>
  <si>
    <t>Sibinj</t>
  </si>
  <si>
    <t>Slavonsko-brodska televizija d.o.o.</t>
  </si>
  <si>
    <t>Grafika d.o.o., Osijek</t>
  </si>
  <si>
    <t>Etno selo d.o.o.</t>
  </si>
  <si>
    <t>Patričar d.o.o.</t>
  </si>
  <si>
    <t>Županja</t>
  </si>
  <si>
    <t>Slavonski hrast d.o.o.</t>
  </si>
  <si>
    <t>Slatina</t>
  </si>
  <si>
    <t>Nova Optika d.o.o</t>
  </si>
  <si>
    <t>Agronom d.o.o.</t>
  </si>
  <si>
    <t>Torzo d.o.o.</t>
  </si>
  <si>
    <t>Lovas</t>
  </si>
  <si>
    <t>D.E.M.</t>
  </si>
  <si>
    <t>Domino dizajn d.o.o. za projektiranje, građenje i nadzor</t>
  </si>
  <si>
    <t>ZKI-Sjeme d.o.o.</t>
  </si>
  <si>
    <t>WATMONT d.o.o.</t>
  </si>
  <si>
    <t>Brestovac</t>
  </si>
  <si>
    <t>CHROMOS-SVJETLOST, tvornica boja i lakova d.o.o.</t>
  </si>
  <si>
    <t>Oriovac</t>
  </si>
  <si>
    <t>Zlatna školjka d.o.o.</t>
  </si>
  <si>
    <t>e multinorm - redizajn poslovnih procesa putem ERP-a</t>
  </si>
  <si>
    <t>E-Libar</t>
  </si>
  <si>
    <t>Modernizacija poslovanja uvođenjem novih IKT rješenja</t>
  </si>
  <si>
    <t>Poboljšanje konkurentnosti i modernizacije poslovanja tiskare i knjigovežnice SLOG kroz uvođenje IKT procesa</t>
  </si>
  <si>
    <t>Razvoj i komercijalizacija inovativnih proizvoda za brdski biciklizam</t>
  </si>
  <si>
    <t>3d2</t>
  </si>
  <si>
    <t>Inovacije novoosnovanih MSP</t>
  </si>
  <si>
    <t>Multinorm d.o.o.</t>
  </si>
  <si>
    <t>Pučko otvorenu učilište Libar</t>
  </si>
  <si>
    <t>ELEKTRO TERMIČKI SUSTAVI d.o.o.</t>
  </si>
  <si>
    <t>ESCAPE, obrt za ugostiteljstvo, vl. Goran Đipalo</t>
  </si>
  <si>
    <t>Tiskara i knjigovežnica SLOG</t>
  </si>
  <si>
    <t>Belišće</t>
  </si>
  <si>
    <t>Shovel d.o.o.</t>
  </si>
  <si>
    <t>E-fficient – Poboljšanje učinkovitosti organizacije rada tvrtke korištenjem najsuvremenije IKT</t>
  </si>
  <si>
    <t>ELTERM - unapređenje konkurentnosti optimizacijom poslovnih procesa</t>
  </si>
  <si>
    <t>Inoviranje i integriranje procesa u informacijskom sustavu OTOS</t>
  </si>
  <si>
    <t>Jačanje konkurentnosti društva nabavkom softverskog paketa za projektiranje te pripadajuće računalne opreme</t>
  </si>
  <si>
    <t>Konkurentnost za Zebru</t>
  </si>
  <si>
    <t>Unaprjeđenje i informatizacija poslovanja uvođenjem suvremenih IKT rješenja</t>
  </si>
  <si>
    <t>Nova konfekcija d.o.o., za proizvodnju tekstila</t>
  </si>
  <si>
    <t>Otos d.o.o.</t>
  </si>
  <si>
    <t>DOM NA KVADRAT d.o.o. za projektiranje i nadzor</t>
  </si>
  <si>
    <t>Tiskarski obrt, nakladništvo i trgovina "Zebra" Vinkovci, vl. Silvija Benčević</t>
  </si>
  <si>
    <t>DIMIDIUM PROJEKT d.o.o., za projektiranje i nadzor</t>
  </si>
  <si>
    <t>Nijemci</t>
  </si>
  <si>
    <t>Virovitičko-podravska županija</t>
  </si>
  <si>
    <t>Poboljšanje pristupa primarnoj zdravstvenoj zaštiti s naglaskom na udaljena i deprivirana područja kroz ulaganja u potrebe pružatelja usluga zdravstvene zaštite na primarnoj razini</t>
  </si>
  <si>
    <t>9a1</t>
  </si>
  <si>
    <t>Brodsko-posavska županija</t>
  </si>
  <si>
    <t>Požeško-slavonska županija</t>
  </si>
  <si>
    <t>Vukovarsko-srijemska županija</t>
  </si>
  <si>
    <t>Grad Vinkovci</t>
  </si>
  <si>
    <t>Općina Čaglin</t>
  </si>
  <si>
    <t>Grad Slavonski Brod</t>
  </si>
  <si>
    <t>Obrt GI-TA</t>
  </si>
  <si>
    <t>Obrt GI-TA VL. FERENC GINDER</t>
  </si>
  <si>
    <t>Program ruralnog razvoja</t>
  </si>
  <si>
    <t>OSJEČKO-BARANJSKA ŽUPANIJA</t>
  </si>
  <si>
    <t>MJERA 4</t>
  </si>
  <si>
    <t>1/4.1.1</t>
  </si>
  <si>
    <t>VEGO PLANTIS D.O.O.</t>
  </si>
  <si>
    <t>PERICA GAZIĆ</t>
  </si>
  <si>
    <t>PIPUNIĆ MATO</t>
  </si>
  <si>
    <t>ŠKOBIĆ, poljoprivredni obrt</t>
  </si>
  <si>
    <t>NADA TEŠANOVIĆ</t>
  </si>
  <si>
    <t>MOMČILO PANIĆ</t>
  </si>
  <si>
    <t>BRKIĆ POLJOPRIVREDNI OBRT</t>
  </si>
  <si>
    <t>BUDIMCI D.O.O.</t>
  </si>
  <si>
    <t>PERPETUATRADE d.o.o.</t>
  </si>
  <si>
    <t>TONKOVAC poljoprivredni obrt</t>
  </si>
  <si>
    <t>MIRKO PRITIŠANAC</t>
  </si>
  <si>
    <t>JOSIP HIKL</t>
  </si>
  <si>
    <t>MATEJA ŠIMIČIĆ</t>
  </si>
  <si>
    <t>SPOMENKA KOŠKI</t>
  </si>
  <si>
    <t>ĐURIĆ BOJAN</t>
  </si>
  <si>
    <t>MIĆO GRADIŠTANAC</t>
  </si>
  <si>
    <t>POLJOPRIVREDNA ZADRUGA MILK-AGRO</t>
  </si>
  <si>
    <t>IVAN VRBANIĆ</t>
  </si>
  <si>
    <t>PZ FRAGUM</t>
  </si>
  <si>
    <t>RUŽICA KOMAR</t>
  </si>
  <si>
    <t>SLAĐAN NOVOSEL</t>
  </si>
  <si>
    <t>ZORAN BORIĆ</t>
  </si>
  <si>
    <t>DOMAGOJ NAD</t>
  </si>
  <si>
    <t>SILVIJA PAULIĆ</t>
  </si>
  <si>
    <t>DANIJEL DOLENC</t>
  </si>
  <si>
    <t>ŽELJKO KASAPOVIĆ</t>
  </si>
  <si>
    <t>KSENIJA KRALJIK</t>
  </si>
  <si>
    <t>NIKOLA GRGIĆ</t>
  </si>
  <si>
    <t>ŽITO D.O.O.</t>
  </si>
  <si>
    <t>LJILJANA PEK</t>
  </si>
  <si>
    <t>DRAGAN KLAJIĆ</t>
  </si>
  <si>
    <t>DANIJEL GALINOVIĆ</t>
  </si>
  <si>
    <t>FARMA TOMAŠANCI D.O.O.</t>
  </si>
  <si>
    <t>RASADNIK MILIĆ OBRT ZA PROIZVODNJU SADNOG MATER.</t>
  </si>
  <si>
    <t>ANTE ERCEG</t>
  </si>
  <si>
    <t>VOJISLAV KNEŽEVIĆ</t>
  </si>
  <si>
    <t>ĐURO KADIĆ</t>
  </si>
  <si>
    <t>MARIO GALIĆ</t>
  </si>
  <si>
    <t>ŠTEFICA ŠTEFIĆ</t>
  </si>
  <si>
    <t>MJERA 5</t>
  </si>
  <si>
    <t>2/5.2.2</t>
  </si>
  <si>
    <t>MJERA 6</t>
  </si>
  <si>
    <t>1/6.1.1</t>
  </si>
  <si>
    <t>DUJE TUNJIĆ</t>
  </si>
  <si>
    <t>KRUNOSLAV TOTH</t>
  </si>
  <si>
    <t>ANA KOPRIVČIĆ</t>
  </si>
  <si>
    <t>MARINELA DJURINSKI</t>
  </si>
  <si>
    <t>ŽELJKO DIJANIĆ</t>
  </si>
  <si>
    <t>MARIJAN LAZAR</t>
  </si>
  <si>
    <t>MIHAELA KOVAČIĆ</t>
  </si>
  <si>
    <t>FILIP JAKOB ČOLAKOVIĆ</t>
  </si>
  <si>
    <t>STJEPAN KOPLJAR</t>
  </si>
  <si>
    <t>MIHAEL BABIĆ</t>
  </si>
  <si>
    <t>VUKOVARSKO-SRIJEMSKA ŽUPANIJA</t>
  </si>
  <si>
    <t>ZVONKO HRUBENJA</t>
  </si>
  <si>
    <t>MARIJAN GVOZDIĆ</t>
  </si>
  <si>
    <t>ZVONKO BARIŠIĆ</t>
  </si>
  <si>
    <t>TOMISLAV PŠENKO</t>
  </si>
  <si>
    <t>LIDIJA LJUBIČIĆ</t>
  </si>
  <si>
    <t>ANDRIJA ŠIMIĆ</t>
  </si>
  <si>
    <t>JAKOV MIŠKOVIĆ</t>
  </si>
  <si>
    <t>GORAN PETROVIĆ</t>
  </si>
  <si>
    <t>JOVAN BOŽIĆ</t>
  </si>
  <si>
    <t>MARIJA MARIJANOVIĆ</t>
  </si>
  <si>
    <t>STRGAR ŽELJKA</t>
  </si>
  <si>
    <t>DARIO ŠIMIĆ</t>
  </si>
  <si>
    <t>NIKOLA CRLJIĆ</t>
  </si>
  <si>
    <t>POLJOPRIVREDNO GOSPODARSTVO VRBANJA</t>
  </si>
  <si>
    <t>BRANKO KOSIĆ</t>
  </si>
  <si>
    <t>PODRUMI KREŠIĆ D.O.O.</t>
  </si>
  <si>
    <t>JOSIP ŽUPAN</t>
  </si>
  <si>
    <t>MARIJA ŠIMUNOVIĆ</t>
  </si>
  <si>
    <t>PETAR ANTUNOVIĆ</t>
  </si>
  <si>
    <t>SEGES D.O.O.</t>
  </si>
  <si>
    <t>POLJOP.ŠUMARSKA TVRTKA "BRČIĆ" VRBANJA, VL.A.BRČIĆ</t>
  </si>
  <si>
    <t>SRIJEMSKA KAPLJICA D.O.O.</t>
  </si>
  <si>
    <t>MIROSLAV LOVRIĆ</t>
  </si>
  <si>
    <t>MIRKO OČEVČIĆ</t>
  </si>
  <si>
    <t>IVAN MIKULIĆ</t>
  </si>
  <si>
    <t>IVICA PETROVIĆ</t>
  </si>
  <si>
    <t>ENERGO-BERAK J.D.O.O.</t>
  </si>
  <si>
    <t>JOSIP SALAIĆ</t>
  </si>
  <si>
    <t>LUKA SEBIĆ</t>
  </si>
  <si>
    <t>FRANJO LJUBO BOŠKOVIĆ</t>
  </si>
  <si>
    <t>AGRO CUKI J.D.O.O.</t>
  </si>
  <si>
    <t>MATO KNEŽEVIĆ</t>
  </si>
  <si>
    <t>BRODSKO-POSAVSKA
ŽUPANIJA</t>
  </si>
  <si>
    <t>OBITELJSKO POLJOPRIVREDNO GOSPODARSTVO BABIĆ</t>
  </si>
  <si>
    <t>SVINJOGOJSTVO KOLESARIĆ, OBRT ZA POLJOPRIVREDNU PR</t>
  </si>
  <si>
    <t>JOSIP GLIBO</t>
  </si>
  <si>
    <t>NIKOLA SELETKOVIĆ</t>
  </si>
  <si>
    <t>LUKA ŠMIT</t>
  </si>
  <si>
    <t>DINKO BILEŠIĆ</t>
  </si>
  <si>
    <t>MIRKO VUKSANOVIĆ</t>
  </si>
  <si>
    <t>ADAM BLAŽEVAC</t>
  </si>
  <si>
    <t>OBITELJSKO GOSPODARSTVO KOCIĆ</t>
  </si>
  <si>
    <t>MARIJANA VIDIĆ POLETO</t>
  </si>
  <si>
    <t>DAVID ZEČIĆ</t>
  </si>
  <si>
    <t>JOSIP VIDAKOVIĆ</t>
  </si>
  <si>
    <t>IVICA BRKANAC</t>
  </si>
  <si>
    <t>POŽEŠKO-SLAVONSKA ŽUPANIJA</t>
  </si>
  <si>
    <t>GALIĆ D.O.O.</t>
  </si>
  <si>
    <t>LJILJANA TADIJAL</t>
  </si>
  <si>
    <t>OBRT ZA POLJOPRIVREDNU DJELATNOST "MAKS"</t>
  </si>
  <si>
    <t>VALERIJA BAJIĆ</t>
  </si>
  <si>
    <t>KRUNOSLAV PAVIĆ</t>
  </si>
  <si>
    <t>AGRONOM D.O.O.</t>
  </si>
  <si>
    <t>AGRO CIJEPOVI D.O.O.</t>
  </si>
  <si>
    <t>POLJOPRIVREDA LIPIK D.D.</t>
  </si>
  <si>
    <t>MIRJANA VIBOH</t>
  </si>
  <si>
    <t>ZVONIMIR RAJNOVIĆ</t>
  </si>
  <si>
    <t>SLAĐANA REZO</t>
  </si>
  <si>
    <t>ANDRIJA STARČEVIĆ</t>
  </si>
  <si>
    <t>Vlado Grgić</t>
  </si>
  <si>
    <t>NINO JAKOBOVIĆ</t>
  </si>
  <si>
    <t>Anita Pečur</t>
  </si>
  <si>
    <t>Martin Grgić</t>
  </si>
  <si>
    <t>Josip Vodička</t>
  </si>
  <si>
    <t>VIROVITIČKO-PODRAVSKA ŽUPANIJA</t>
  </si>
  <si>
    <t>PZ ERGELA - VIŠNJICA</t>
  </si>
  <si>
    <t>ANA-MARIJA ČAJKULIĆ</t>
  </si>
  <si>
    <t>BRANA D.O.O.</t>
  </si>
  <si>
    <t>NIKOLA VUKOVSKI</t>
  </si>
  <si>
    <t>MIJO BARIŠIĆ</t>
  </si>
  <si>
    <t>POLJOPRIVREDNI OBRT  DARKO</t>
  </si>
  <si>
    <t>MARIO KORDI</t>
  </si>
  <si>
    <t>KRISTIJAN MARAS</t>
  </si>
  <si>
    <t>JOSIP BILJAKA</t>
  </si>
  <si>
    <t>JOSIP TONC</t>
  </si>
  <si>
    <t>ZVONAR DRAGAN</t>
  </si>
  <si>
    <t>DALIBOR MIJOK</t>
  </si>
  <si>
    <t>IVICA VAJDA</t>
  </si>
  <si>
    <t>MARIO ŠPOLJAR</t>
  </si>
  <si>
    <t>IVICA PONEDILJAK</t>
  </si>
  <si>
    <t>NADA ŠAPONJA</t>
  </si>
  <si>
    <t>GORAN KOZLINGER</t>
  </si>
  <si>
    <t>BRANKO KARAMARKOVIĆ</t>
  </si>
  <si>
    <t>PP ORAHOVICA D.O.O.</t>
  </si>
  <si>
    <t>"MAĐAREVIĆ" ČAĐAVICA</t>
  </si>
  <si>
    <t>DRAŽEN DESPOTOVSKI</t>
  </si>
  <si>
    <t>NIKICA STANKOVIĆ</t>
  </si>
  <si>
    <t>MIROSLAV KLEMENT</t>
  </si>
  <si>
    <t>SLAVKO VILJEVAC</t>
  </si>
  <si>
    <t>DARIJO SAJKO</t>
  </si>
  <si>
    <t>JURICA NIKŠIĆ</t>
  </si>
  <si>
    <t>GORAN ŠARKO</t>
  </si>
  <si>
    <t>MARINKO RADOČAJ</t>
  </si>
  <si>
    <t>MARIJA SESVEČAN</t>
  </si>
  <si>
    <t>Povećanje kapaciteta proizvodnje novom tehnologijom i novim tehnološkim procesom</t>
  </si>
  <si>
    <t>Radlovac d.d.</t>
  </si>
  <si>
    <t>Orahovica</t>
  </si>
  <si>
    <t>Bendix d.o.o.</t>
  </si>
  <si>
    <t>Grad Našice</t>
  </si>
  <si>
    <t>Našice</t>
  </si>
  <si>
    <t>Priprema projektne dokumentacije za rekonstrukciju Muzeja likovnih umjetnosti u Osijeku u svrhu razvoja integriranog razvojnog programa</t>
  </si>
  <si>
    <t>Muzej likovnih umjetnosti Osijek</t>
  </si>
  <si>
    <t>Priprema projektne dokumentacije za rekonstrukcju zgrade HNK u Osijeku</t>
  </si>
  <si>
    <t>Hrvatsko narodno kazalište u Osijeku</t>
  </si>
  <si>
    <t>Proširenje kapaciteta PJ UNIUS d.o.o. ulaganjem u proizvodnu tehnologiju za izgradnju i/ili rekonstrukciju ekološke i energetski učinkovite rasvjete</t>
  </si>
  <si>
    <t>UNIUS d.o.o.</t>
  </si>
  <si>
    <t>ROI search</t>
  </si>
  <si>
    <t>Implementacija programskih rješenja za profesionalno modeliranje proizvoda i upravljanje podacima</t>
  </si>
  <si>
    <t>Thermia d.o.o za proizvodnju, trgovinu i usluge</t>
  </si>
  <si>
    <t>Viljevo</t>
  </si>
  <si>
    <t>Program održivog razvoja lokalne zajednice</t>
  </si>
  <si>
    <t xml:space="preserve">Modernizacija i rekonstrukcija nrazvrstane ceste u Banovcima </t>
  </si>
  <si>
    <t>PORLZ 2016</t>
  </si>
  <si>
    <t>Općina Bebrina</t>
  </si>
  <si>
    <t>Izgradnja lokalne nerazvrstane ceste u naselju Dragalić</t>
  </si>
  <si>
    <t>Općina Dragalić</t>
  </si>
  <si>
    <t>Adaptacija društvenog doma u Cerničkoj Šagovini</t>
  </si>
  <si>
    <t>Općina Cernik</t>
  </si>
  <si>
    <t>Povećanje energetske učinkovitosti općinske zgrade kroz postavljanje hidroizolacije</t>
  </si>
  <si>
    <t>Općina Vuka</t>
  </si>
  <si>
    <t>Izgradnja nogostupa u naseljima Filipovac i Poljana</t>
  </si>
  <si>
    <t>Obnovom zgrade bivšeg vrtića stvorimo "Centar udruga" u Plleternici- faza 2</t>
  </si>
  <si>
    <t>Grad Pleternica</t>
  </si>
  <si>
    <t>Adaptacija krovišta na Osnovnoj školi "Suhopolje"</t>
  </si>
  <si>
    <t>Rekonstrukcija krovišta u Osnovnoj školi "Antuna Gustava Matoša"</t>
  </si>
  <si>
    <t>Energetska obnova zgrade Dječjeg vrtića "Zeko" Slatina (I. faza)</t>
  </si>
  <si>
    <t>Grad Slatina</t>
  </si>
  <si>
    <t>Izgradnja prometnice s parkiralištem i nogostupom</t>
  </si>
  <si>
    <t>Općina Štitar</t>
  </si>
  <si>
    <t>Izgradnja parkirališta, pješačkog hodnika i par autobusnih stajališta u naselju Rokovci</t>
  </si>
  <si>
    <t>Općina Andrijaševci</t>
  </si>
  <si>
    <t>Izgradnja javne građevine - poludnevni boravak starije osobe</t>
  </si>
  <si>
    <t>Općina Vrbanja</t>
  </si>
  <si>
    <t>Rekonstrukcija ceste Vrljevac u naselju Tovarnik</t>
  </si>
  <si>
    <t>Općina Tovarnik</t>
  </si>
  <si>
    <t>Obnova dijela Frankopanske ulice (nerazvrstana cesta)</t>
  </si>
  <si>
    <t>PORLZ2017.</t>
  </si>
  <si>
    <t>Općina Staro Petrovo Selo</t>
  </si>
  <si>
    <t>Izgradnja višenamjenskog igrališta, parkirališta i popratnih sadržaja u naselju Dubovac</t>
  </si>
  <si>
    <t>Općina Gornji Bogićevci</t>
  </si>
  <si>
    <t>Izgradnja pješačke staze u naselju Bartolovci u općini Sibinj - nastavak započete izgradnje</t>
  </si>
  <si>
    <t>Općina Sibinj</t>
  </si>
  <si>
    <t>Izgradnja prometnice i nogostupa u ulici Dražena Majića u općini Bukovlje</t>
  </si>
  <si>
    <t>Općina Bukovlje</t>
  </si>
  <si>
    <t>Rekonstrukcija doma hrvatskih branitelja u Okučanima</t>
  </si>
  <si>
    <t>Općina Okučani</t>
  </si>
  <si>
    <t>Održavanje cestovne kanalske mreže u naselju Magić Mala</t>
  </si>
  <si>
    <t>Općina Nova Kapela</t>
  </si>
  <si>
    <t>Rekonstrukcija nerazvrstane ceste Vinogradska ulica Oriovac</t>
  </si>
  <si>
    <t>Općina Oriovac</t>
  </si>
  <si>
    <t>Izgradnja toplovoda u naselju Stara Gradiška</t>
  </si>
  <si>
    <t>Općina Stara Gradiška</t>
  </si>
  <si>
    <t>Rekonstrukcija nerazvrstanih cesta i izgradnja pješačkih staza u općini Davor</t>
  </si>
  <si>
    <t>Općina Davor</t>
  </si>
  <si>
    <t>Uređenje i sanacija društvenog doma u Starim Perkovcima</t>
  </si>
  <si>
    <t>Općina Vrpolje</t>
  </si>
  <si>
    <t>Rekonstrukcija i dogradnja društvenog doma u Garčinu</t>
  </si>
  <si>
    <t>Općina Garčin</t>
  </si>
  <si>
    <t>Obnova i modernizacija pješačkih staza unutar gradskog parka u centru grada Nova Gradiška</t>
  </si>
  <si>
    <t>Grad Nova Gradiška</t>
  </si>
  <si>
    <t>III. faza izgradnje nove općinske zgrade općine Klakar</t>
  </si>
  <si>
    <t>Općina Klakar</t>
  </si>
  <si>
    <t>Modernizacija kolnika ceste u potočnoj ulici u naselju Cernik</t>
  </si>
  <si>
    <t>Rekonstrukcija zgrade "stare škole" u poslovno-javnu građevinu ( biblioteka sa čitaonicom i igraonicom  s pratećim sadržajem)</t>
  </si>
  <si>
    <t>Općina Brodski Stupnik</t>
  </si>
  <si>
    <t>Obnova objekata za organizaciju predškolskih aktivnosti</t>
  </si>
  <si>
    <t>Općina Rešetari</t>
  </si>
  <si>
    <t>Uređenje Trga kralja Tomislava u Donjim Andrijevcima</t>
  </si>
  <si>
    <t>Općina Donji Andrijevci</t>
  </si>
  <si>
    <t>Izgradnja druge faze spojnog voda i distributivne vodovodne mreže naselja Poljane</t>
  </si>
  <si>
    <t>Sanacija lokalne ceste u ulici Matije Gupca u Slavonskom Šamcu</t>
  </si>
  <si>
    <t>Općina Slavonski Šamac</t>
  </si>
  <si>
    <t>Modernizacija i rekonstrukcija nerazvrstane ceste u Kaniži</t>
  </si>
  <si>
    <t>Rekonstrukcija sustava javne rasvjete na području naselja Tomica u općini Podcrkavlje</t>
  </si>
  <si>
    <t>Općina Podcrkavlje</t>
  </si>
  <si>
    <t>Izgradnja dječjeg igrališta u naselju Dolina</t>
  </si>
  <si>
    <t>Općina Vrbje</t>
  </si>
  <si>
    <t>Unutarnje uređenje zgrade ambulante i unaprjeđenje zdravstvene zaštite u Donjoj Motičini</t>
  </si>
  <si>
    <t>Adaptacija Dječjeg vrtića "Cvrčak" - prenamjena prostora za jasličnu odgojnu skupinu</t>
  </si>
  <si>
    <t>Grad Beli Manastir</t>
  </si>
  <si>
    <t>Izgradnja nove energetski učinkovite i ekološke javne rasvjete naselja Branjina</t>
  </si>
  <si>
    <t>Općina Popovac</t>
  </si>
  <si>
    <t>Izgradnja nove energetski ekološki učinkovite led javne rasvjete ceste Vladislavci- Dopsin</t>
  </si>
  <si>
    <t>Općina Vladislavci</t>
  </si>
  <si>
    <t>Rekonstrukcija nogostupa u selima općine Jagodnjak</t>
  </si>
  <si>
    <t>Općina Jagodnjak</t>
  </si>
  <si>
    <t>Izgradnja javne rasvjete u naselju Budrovci</t>
  </si>
  <si>
    <t>Grad Đakovo</t>
  </si>
  <si>
    <t>Rekonstrukcija postojeće javne zgrade - u zgradu odgojno obrazovne namjene</t>
  </si>
  <si>
    <t>Općina Satnica Đakovačka</t>
  </si>
  <si>
    <t>Sanacija pješačkih staza u naselju Vuka</t>
  </si>
  <si>
    <t>Rekonstrukcija i izgradnja pješačkih staza u općini Gorjani - I. faza</t>
  </si>
  <si>
    <t>Općina Gorjani</t>
  </si>
  <si>
    <t>Izgradnja pristupne ceste za poslovnu zonu "Dračica 1" u Feričancima</t>
  </si>
  <si>
    <t>Općina Feričanci</t>
  </si>
  <si>
    <t>Rekonstrukcija centra mjesta Podravska Moslavina - izgradnja prometnice i parkirališta</t>
  </si>
  <si>
    <t>Općina Podravska Moslavina</t>
  </si>
  <si>
    <t>Obnova javne građevine - doma kulture u Lapovcima</t>
  </si>
  <si>
    <t>Općina Trnava</t>
  </si>
  <si>
    <t>Izgradnja parkirališta ispred groblja u Šljivoševcima</t>
  </si>
  <si>
    <t>Općina Magadenovac</t>
  </si>
  <si>
    <t>Put i parkiralište u Grabovcu</t>
  </si>
  <si>
    <t>Općina Čeminac</t>
  </si>
  <si>
    <t>Sanacija nogostupa na području općine Draž</t>
  </si>
  <si>
    <t>Općina Draž</t>
  </si>
  <si>
    <t>Razvoj javne infrastrukture i povećanje energetske učinkovitosti u općini Bizovac</t>
  </si>
  <si>
    <t>Općina Bizovac</t>
  </si>
  <si>
    <t>Pješačka staza u Školskoj ulici Antunovac</t>
  </si>
  <si>
    <t>Općina Antunovac</t>
  </si>
  <si>
    <t>Obnova doma Jurjevac</t>
  </si>
  <si>
    <t>Općina Punitovci</t>
  </si>
  <si>
    <t>Izgradnja društveno - vatrogasnog doma u Našičkom Novom Selu - 3. faza</t>
  </si>
  <si>
    <t>Općina Đurđenovac</t>
  </si>
  <si>
    <t>Siguran korak - rekonstrukcija nogostupa u naseljima općine Erdut</t>
  </si>
  <si>
    <t>Općina Erdut</t>
  </si>
  <si>
    <t>Sanacija ulice Dragomira i Dragana Peše u Viškovcima</t>
  </si>
  <si>
    <t>Općina Viškovci</t>
  </si>
  <si>
    <t>Izgradnja centra u Viljevu- I. faza, vatrogasni dom</t>
  </si>
  <si>
    <t>Općina Viljevo</t>
  </si>
  <si>
    <t>Rekonstrukcija društvenog doma s prostorijama općine u naselju Šodolovci</t>
  </si>
  <si>
    <t>Općina Šodolovci</t>
  </si>
  <si>
    <t>Rekonstrukcija društvenog doma u Satnici s povećanjem energetske učinkovitosti</t>
  </si>
  <si>
    <t>Općina Petrijevci</t>
  </si>
  <si>
    <t>Odvodnja i pročišćavanje otpadnih voda općine Strizivojna II. B etapa - III. faza</t>
  </si>
  <si>
    <t>Općina Strizivojna</t>
  </si>
  <si>
    <t>Rekonstrukcija i izgradnja pješačkih staza na groblju u Dardi</t>
  </si>
  <si>
    <t>Općina Darda</t>
  </si>
  <si>
    <t>Uređenje pristupne ceste i parkirališta mjesnog groblja Slatinika Drenjskog</t>
  </si>
  <si>
    <t>Općina Drenje</t>
  </si>
  <si>
    <t>Izgradnja javne komunalne građevine - Kuća oproštaja slobodna vlast</t>
  </si>
  <si>
    <t>Općina Levanjska Varoš</t>
  </si>
  <si>
    <t>Ulaganje u infrastrukturu osnovnih škola Požeško-slavonske županije</t>
  </si>
  <si>
    <t>Uređenje Dječjeg vrtića</t>
  </si>
  <si>
    <t>Modernizacija ulice hp iz domovinskog rata - IV. faza i dijela ulice a. Hebranga</t>
  </si>
  <si>
    <t>Grad Pakrac</t>
  </si>
  <si>
    <t>Rekonstrukcija prometnice - asfaltiranje kolnika s uređenjem putnih jaraka- n0701 u Klisi</t>
  </si>
  <si>
    <t>Uređaj za pročišćavanje otpadnih voda naselja Alilovci</t>
  </si>
  <si>
    <t>Općina Kaptol</t>
  </si>
  <si>
    <t>Zelena zona za djecu i mlade - faza 2</t>
  </si>
  <si>
    <t>Adaptacija društvenog doma u Vilić Selu</t>
  </si>
  <si>
    <t>Općina Brestovac</t>
  </si>
  <si>
    <t>Sanacija društvenog doma u Kuli</t>
  </si>
  <si>
    <t>Grad Kutjevo</t>
  </si>
  <si>
    <t>Adaptacija mjesnog doma Bertelovci</t>
  </si>
  <si>
    <t>Općina Jakšić</t>
  </si>
  <si>
    <t>Izgradnja društvenog doma Radovanci</t>
  </si>
  <si>
    <t>Općina Velika</t>
  </si>
  <si>
    <t>Rekonstrukcija krovišta Osnovne škole Eugena Kumičića</t>
  </si>
  <si>
    <t>Izgradnja društvenog doma u Novom Antunovcu</t>
  </si>
  <si>
    <t>Općina Špišić Bukovica</t>
  </si>
  <si>
    <t>Izgradnja nogostupa u naselju Čađavički Lug</t>
  </si>
  <si>
    <t>Općina Čađavica</t>
  </si>
  <si>
    <t>Izgradnja pješačke staze u Bankovcima - I. faza</t>
  </si>
  <si>
    <t>Općina Zdenci</t>
  </si>
  <si>
    <t>Sanacija nerazvrstane ceste u Boriku</t>
  </si>
  <si>
    <t xml:space="preserve">Općina Mikleuš </t>
  </si>
  <si>
    <t>Povećanje energetske učinkovitosti društvenog doma u Starom Gracu</t>
  </si>
  <si>
    <t>Općina Pitomača</t>
  </si>
  <si>
    <t>Rekonstrukcija nerazvrstane ceste u Strossmayerovoj ulici</t>
  </si>
  <si>
    <t>Uređenje trga - javne površine u Voćinu</t>
  </si>
  <si>
    <t>Općina Voćin</t>
  </si>
  <si>
    <t>Izgradnja pješačke staze u Zagrebačkoj ulici u naselju Nova Bukovica</t>
  </si>
  <si>
    <t>Općina Nova Bukovica</t>
  </si>
  <si>
    <t>Sanacija nogostupa uz državnu cestu D2 u Čačincima  ( od kućnog broja 2-40 i 9-35 u glavnoj ulici ) </t>
  </si>
  <si>
    <t>Općina Čačinci</t>
  </si>
  <si>
    <t>Izgradnja društvenog doma u Pepelanama</t>
  </si>
  <si>
    <t>Općina Suhopolje</t>
  </si>
  <si>
    <t>Građenje građevine javne i društvene namjene- mrtvačnica Josipovo</t>
  </si>
  <si>
    <t>Općina Sopje</t>
  </si>
  <si>
    <t>Adaptacija i dogradnja društvenog doma u Turanovcu</t>
  </si>
  <si>
    <t>Općina Lukač</t>
  </si>
  <si>
    <t>Sanacija postojeće pomoćne zgrade  "1" - srednja škola Ilok</t>
  </si>
  <si>
    <t>Vukovarsko- srijemska županija</t>
  </si>
  <si>
    <t>Grad Ilok</t>
  </si>
  <si>
    <t>Izgradnja javne zgrade - predškolska ustanova dječjeg vrtića s pratećim sadržajem i uređenjem okoliša</t>
  </si>
  <si>
    <t>Općina Ivankovo</t>
  </si>
  <si>
    <t>Izgradnja odnosno modernizacija nerazvrstanih cesta na području općine Drenovci</t>
  </si>
  <si>
    <t>Općina Drenovci</t>
  </si>
  <si>
    <t>Izgradnja biciklističke staze Otok - Komletinci</t>
  </si>
  <si>
    <t>Grad Otok</t>
  </si>
  <si>
    <t>Tehničko održavanje pristupne ceste i parkirališta</t>
  </si>
  <si>
    <t>Općina Cerna</t>
  </si>
  <si>
    <t>Druga faza izgradnje parkirališta i pješačkog hodnika u naselju Andrijaševci</t>
  </si>
  <si>
    <t>Modernizacija javne rasvjete općine Stari Jankovci</t>
  </si>
  <si>
    <t>Općina Stari Jankovci</t>
  </si>
  <si>
    <t xml:space="preserve">Rekonstrukcija ceste Vrljevac u naselju Tovarnik </t>
  </si>
  <si>
    <t>Izgradnja parkirališta i pješačke staze</t>
  </si>
  <si>
    <t>Općina Markušica</t>
  </si>
  <si>
    <t>Modernizacija javne rasvjete naselja Sotin u Vukovaru</t>
  </si>
  <si>
    <t>Grad Vukovar</t>
  </si>
  <si>
    <t>Izgradnja nove upravne zgrade općine Babina Greda</t>
  </si>
  <si>
    <t>Općina Babina Greda</t>
  </si>
  <si>
    <t>Modernizacija javne rasvjete u općini Borovo</t>
  </si>
  <si>
    <t>Općina Borovo</t>
  </si>
  <si>
    <t>Izgradnja i obnova nogostupa</t>
  </si>
  <si>
    <t>Općina Gradište</t>
  </si>
  <si>
    <t>Sanacija pješačkih staza u ulici Antuna Mihanovića u Bošnjacima</t>
  </si>
  <si>
    <t>Općina Bošnjaci</t>
  </si>
  <si>
    <t>Rekonstrukcija pješačke staze</t>
  </si>
  <si>
    <t>Općina Jarmina</t>
  </si>
  <si>
    <t>Dogradnja društvenog doma i knjižnice - Gunja</t>
  </si>
  <si>
    <t>Općina Gunja</t>
  </si>
  <si>
    <t>Eur- energetski učinkovita rasvjeta</t>
  </si>
  <si>
    <t>Općina Nijemci</t>
  </si>
  <si>
    <t>Sanacija lokalnih cesta </t>
  </si>
  <si>
    <t>Općina Negoslavci</t>
  </si>
  <si>
    <t>Modernizacija ceste u Vođincima</t>
  </si>
  <si>
    <t>Općina Vođinci</t>
  </si>
  <si>
    <t>Energetska obnova Doma kulture Cerić</t>
  </si>
  <si>
    <t>Općina Nuštar</t>
  </si>
  <si>
    <t>Izgradnja ograde oko mjesnog groblja u Privlaci</t>
  </si>
  <si>
    <t>Općina Privlaka</t>
  </si>
  <si>
    <t>Rekonstrukcija dijela glavnih vodoopskrbnih cjevovoda u naseljima Lovas i Opatovac</t>
  </si>
  <si>
    <t>Općina Lovas</t>
  </si>
  <si>
    <t>Uređenje javnih površina</t>
  </si>
  <si>
    <t>Izgradnja nove energetski učinkovite javne rasvjete Klaićeve ulice u Boboti</t>
  </si>
  <si>
    <t>Općina Trpinja</t>
  </si>
  <si>
    <t>Rekonstrukcija ceste na području općine Tompojevci</t>
  </si>
  <si>
    <t>Općina Tompojevci</t>
  </si>
  <si>
    <t>Opremanje Hrvatskog doma u Bogdanovcima</t>
  </si>
  <si>
    <t>Općina Bogdanovci</t>
  </si>
  <si>
    <t>Rekonstrukcija zgrade mjesnog odbora Mohovo</t>
  </si>
  <si>
    <t>Program podrške regionalnom razvoju</t>
  </si>
  <si>
    <t>PPRR2017</t>
  </si>
  <si>
    <t>SANACIJA I POPRAVAK PJEŠAČKE ZONE U POŽEGI</t>
  </si>
  <si>
    <t xml:space="preserve">Grad Požega </t>
  </si>
  <si>
    <t>IZGRADNJA SANITARNO-FEKALNE KANALIZACIJE U ULICI IVANA ZAJCA</t>
  </si>
  <si>
    <t>Grad Donji Miholjac</t>
  </si>
  <si>
    <t>UREĐENJE PARKIRALIŠTA I JAVNE POVRŠINE KOD DJEČJEG VRTIĆA "MASLAČAK",  ŽUPANJA</t>
  </si>
  <si>
    <t>Grad Županja</t>
  </si>
  <si>
    <t>REKONSTRUKCIJA JAVNO PROMETNIH POVRŠINA NERAZVRSTANE CESTE U VINOGRADSKOJ ULICI I DIJELU ULICE BANA JELAČIĆA U NAŠICAMA</t>
  </si>
  <si>
    <t>IZGRADNJA MOSTA ISPRED PŠ REZOVAC  (VODOTOK "KANAL MARKOVAC") I UREĐENJE OKOLIŠA</t>
  </si>
  <si>
    <t>Grad Virovitica</t>
  </si>
  <si>
    <t>MODERNIZACIJA NERAZVRSTANIH CESTA U GRADU VIROVITICI</t>
  </si>
  <si>
    <t>IZGRADNJA GRAĐEVINE JAVNE NAMJENE - MRTVAČNICA</t>
  </si>
  <si>
    <t>OBNOVA OBJEKTA ZA RAZVOJ NOVIH SOCIJALNIH USLUGA I SADRŽAJA ZA MLADE</t>
  </si>
  <si>
    <t>SANACIJA KROVIŠTA DRVODJELSKE TEHNIČKE ŠKOLE VINKOVCI</t>
  </si>
  <si>
    <t>BEZ PROMETA SIGURNO I ZDRAVO</t>
  </si>
  <si>
    <t>općina Čepin</t>
  </si>
  <si>
    <t>IZGRADNJA SPOJNE CESTE IZMEĐU DILJSKE ULICE I ULICE LJUDEVITA GAJA</t>
  </si>
  <si>
    <t>UREĐENJE DRUŠTVENOG DOMA U IVANOVCIMA</t>
  </si>
  <si>
    <t>Grad Valpovo</t>
  </si>
  <si>
    <t>REKONSTRUKCIJA JAVNE RASVJETE U JELISAVCU, ŠPORTSKA ULICA</t>
  </si>
  <si>
    <t xml:space="preserve">MODERNIZACIJA CESTOVNOG KOLNIKA U ULICI DR. ANDRIJE ŠTAMPARA </t>
  </si>
  <si>
    <t>OBNOVA ŽUPANIJSKE PALAČE U SVRHU RAZVOJA TURIZMA I UNAPRJEĐENJA SOCIJALNIH AKTIVNOSTI</t>
  </si>
  <si>
    <t>SKRIVENO BLAGO MAGISTRATA</t>
  </si>
  <si>
    <t>PRIKLJUČENJE POSEBNE ZONE - ZONA MALOG GOSPODARSTVA II VALPOVO NA ELEKTROENERGETSKU MREŽU</t>
  </si>
  <si>
    <t>Poboljšanje uvjeta za pružanje primarne zdravstvene zaštite u Vukovarsko-srijemskoj županiji</t>
  </si>
  <si>
    <t>DIANA JOKIĆ</t>
  </si>
  <si>
    <t>DINO FLAJC</t>
  </si>
  <si>
    <t>OP Učinkoviti ljudski potencijali</t>
  </si>
  <si>
    <t>Program podrške regionalnom razvoju (PPRR)</t>
  </si>
  <si>
    <t>9.iv.2</t>
  </si>
  <si>
    <t>Razvoj usluge osobne asistencije za osobe s invaliditetom</t>
  </si>
  <si>
    <t>otvoreni postupak</t>
  </si>
  <si>
    <t>Udruga za osobe s intelektualnim teškoćama "Jaglac" Orahovica</t>
  </si>
  <si>
    <t>Udruga paraplegičara i tetraplegičara Osječko-baranjske županije</t>
  </si>
  <si>
    <t>Udruga djece i mladih s poteškoćama u razvoju Zvono</t>
  </si>
  <si>
    <t>Hrvatski savez gluhoslijepih osoba Dodir</t>
  </si>
  <si>
    <t>Bubamara, Udruga osoba s invaliditetom Vinkovci</t>
  </si>
  <si>
    <t>"Bolji svijet", Udruga osoba s invaliditetom</t>
  </si>
  <si>
    <t>Udruga za pomoć osobama s teškoćama u razvoju "Neven" Đakovo</t>
  </si>
  <si>
    <t>Našički cvijet-udruga osoba s invaliditetom Našice</t>
  </si>
  <si>
    <t>Udruga osoba s intelektualnim teškoćama Regoč Slavonski Brod</t>
  </si>
  <si>
    <t>Udruga osoba s invaliditetom Grada Požege i Županije Požeško-slavosnke</t>
  </si>
  <si>
    <t>Izgradnja terminala za pretovar rasutih tereta u luci Osijek</t>
  </si>
  <si>
    <t>7i1</t>
  </si>
  <si>
    <t>Poziv za sufinanciranje izgradnje terminala za pretovar rasutih tereta u luci Osijek</t>
  </si>
  <si>
    <t>Izravna dodjela</t>
  </si>
  <si>
    <t>Lučka Uprava Osijek</t>
  </si>
  <si>
    <t>Unapređenje komercijalizacije i dodatni razvoj aplikacije CityHUB</t>
  </si>
  <si>
    <t>LetMeDo d.o.o.</t>
  </si>
  <si>
    <t>Unaprjeđenje kvalitete zdravstvenih usluga DB/DK u Općoj županijskoj bolnici Vinkovci</t>
  </si>
  <si>
    <t>Opća županijska bolnica Vinkovci</t>
  </si>
  <si>
    <t>MJERA 19</t>
  </si>
  <si>
    <t>MJERA 19/PODMJERA 19.2 - Provedba LRS-a</t>
  </si>
  <si>
    <t>19.2</t>
  </si>
  <si>
    <t>LOKALNA AKCIJSKA GRUPA "BARANJA"</t>
  </si>
  <si>
    <t>LOKALNA AKCIJSKA GRUPA "STROSSMAYER"</t>
  </si>
  <si>
    <t>LOKALNA AKCIJSKA GRUPA "KARAŠICA"</t>
  </si>
  <si>
    <t>LOKALNA AKCIJSKA GRUPA "VUKA-DUNAV"</t>
  </si>
  <si>
    <t xml:space="preserve">MJERA 19/PODMJERA 19.3 </t>
  </si>
  <si>
    <t>19.3</t>
  </si>
  <si>
    <t xml:space="preserve">MJERA 19/PODMJERA 19.4 </t>
  </si>
  <si>
    <t>19.4</t>
  </si>
  <si>
    <t>LOKALNA AKCIJSKA GRUPA "BOSUTSKI NIZ"</t>
  </si>
  <si>
    <t>LOKALNA AKCIJSKA GRUPA "SRIJEM"</t>
  </si>
  <si>
    <t>LOKALNA AKCIJSKA GRUPA "ŠUMANOVCI"</t>
  </si>
  <si>
    <t>D-FRUCTUS D.O.O.</t>
  </si>
  <si>
    <t>NUCIS D.O.O.</t>
  </si>
  <si>
    <t>LOKALNA AKCIJSKA GRUPA "SLAVONSKA RAVNICA"</t>
  </si>
  <si>
    <t>LOKALNA AKCIJSKA GRUPA "ZAPADNA SLAVONIJA"</t>
  </si>
  <si>
    <t>LOKALNA AKCIJSKA GRUPA "POSAVINA"</t>
  </si>
  <si>
    <t>LOKALNA AKCIJSKA GRUPA "ZELENI TROKUT"</t>
  </si>
  <si>
    <t>LOKALNA AKCIJSKA GRUPA "MARINIANIS"</t>
  </si>
  <si>
    <t>LOKALNA AKCIJSKA GRUPA "PAPUK"</t>
  </si>
  <si>
    <t>LOKALNA AKCIJSKA GRUPA "VIROVITIČKI PRSTEN"</t>
  </si>
  <si>
    <t>Udruga osoba oboljelih od ALS-a i drugih rijetkih bolesti "Neuron"</t>
  </si>
  <si>
    <t>Udruga gluhih i nagluhih osoba Grada Požege i Županije Požeško-slavonske</t>
  </si>
  <si>
    <t>9.v.1</t>
  </si>
  <si>
    <t>Poticanje društvenog poduzetništva</t>
  </si>
  <si>
    <t>Udruga „Veličanka“</t>
  </si>
  <si>
    <t>Nogometni klub Lipik 1925</t>
  </si>
  <si>
    <t>Udruga osoba s intelektualnim teškoćama Regoč</t>
  </si>
  <si>
    <t>Savez mađarskih udruga</t>
  </si>
  <si>
    <t>Pčelarska braniteljska zadruga Tompojevci</t>
  </si>
  <si>
    <t>Tompojevci</t>
  </si>
  <si>
    <t>Socijalna zadruga MIVA ART za proizvodnju, trgovinu i usluge</t>
  </si>
  <si>
    <t>Školontiranje</t>
  </si>
  <si>
    <t>Eko-Eko Volonterko</t>
  </si>
  <si>
    <t xml:space="preserve">Darujmo vrijeme za dobra djela </t>
  </si>
  <si>
    <t>Volonterska platforma „STAV Našica“ – Standardizacija temelja anticipativnog volonterstva Našica</t>
  </si>
  <si>
    <t xml:space="preserve">Školski volonteri – osnaživanje i mentorstvo škola za koordiniranje volonterskih programa </t>
  </si>
  <si>
    <t>Unapređenjem menadžmenta volontera do kvalitetnijih socijalnih usluga u zajednici</t>
  </si>
  <si>
    <t>Kapacitiraj, organiziraj, volontiraj</t>
  </si>
  <si>
    <t>Volonteri iz školskih klupa</t>
  </si>
  <si>
    <t xml:space="preserve">Unaprjeđenje kapaciteta ženskih organizacija za učinkovit menadžment volontera </t>
  </si>
  <si>
    <t xml:space="preserve">Proširi vidike </t>
  </si>
  <si>
    <t>11.ii.1</t>
  </si>
  <si>
    <t>Podrška organizatorima volontiranja za unaprjeđenje menadžmenta volontera i provedbu volonterskih programa</t>
  </si>
  <si>
    <t>Brodsko-posavska i Zadarska</t>
  </si>
  <si>
    <t xml:space="preserve">Vukovarsko-srijemska, Brodsko-posavska i Istarska </t>
  </si>
  <si>
    <t xml:space="preserve">Grad Zagreb, Splitsko-dalmatinska, Brodsko-posavska i Požeško-slavonska </t>
  </si>
  <si>
    <t xml:space="preserve">Grad Zagreb, Primorsko-goranska, Ličko-senjska, Požeško-slavonska i Bjelovarsko-bilogorska </t>
  </si>
  <si>
    <t xml:space="preserve">Primorsko-goranska, Vukovarsko-srijemska i Šibensko-kninska </t>
  </si>
  <si>
    <t>Udruga osoba s invaliditetom Slavonski Brod " Loco-Moto"</t>
  </si>
  <si>
    <t>Hrvatske udruge paraplegičara i tetraplegičara</t>
  </si>
  <si>
    <t>Udruga osoba s invaliditetom Daruvar</t>
  </si>
  <si>
    <t>UDRUGA OSOBA S INVALIDITETOM VIROVITICA</t>
  </si>
  <si>
    <t>Društvo multiple skleroze Virovitičko-podravske županije</t>
  </si>
  <si>
    <t>UDRUGA OSOBA S INVALIDITETOM SLATINA</t>
  </si>
  <si>
    <t>Društvo multiple skleroze Vukovarsko-srijemske županije</t>
  </si>
  <si>
    <t>DRUŠTVO MULTIPLE SKLEROZE BRODSKO-POSAVSKE ŽUPANIJE</t>
  </si>
  <si>
    <t>Operativni program za pomorstvo i ribarstvo (OPPiR)</t>
  </si>
  <si>
    <t>Poticanje okolišno održive, resursno učinkovite, inovativne, konkurentne i na znanju utemeljene akvakulture</t>
  </si>
  <si>
    <t>UP 2</t>
  </si>
  <si>
    <t>Produktivna ulaganja u akvakulturu</t>
  </si>
  <si>
    <t>RIBNJAČARSTVO POLJANA d.d.</t>
  </si>
  <si>
    <t>MIAGRO d.o.o.</t>
  </si>
  <si>
    <t>PP ORAHOVICA d.o.o.</t>
  </si>
  <si>
    <t>OP za pomorstvo i ribarstvo</t>
  </si>
  <si>
    <t>Jačanje kapaciteta za doprinos razvoju društvenog poduzetništva</t>
  </si>
  <si>
    <t>Educirani i zaposleni bili, lipičko pivo pili</t>
  </si>
  <si>
    <t>I ja radim i doprinosim!</t>
  </si>
  <si>
    <t>MIVA ART 2</t>
  </si>
  <si>
    <t>Društveni poduzetnici kao nositelji razvoja turizma Baranje</t>
  </si>
  <si>
    <t>Nešto se dobro kuha!</t>
  </si>
  <si>
    <t>Zajedno do zdravlja</t>
  </si>
  <si>
    <t>Opća županijska bolnica Požega</t>
  </si>
  <si>
    <t>Dom zdravlja - centar zdravlja</t>
  </si>
  <si>
    <t>Proširenje kapaciteta i povećanje kvalitete parketa ugradnjom višeetažne hidraulične preše</t>
  </si>
  <si>
    <t>Pan Parket d.o.o.</t>
  </si>
  <si>
    <t>Čačinci</t>
  </si>
  <si>
    <t>PROGRAM RURALNOG RAZVOJA</t>
  </si>
  <si>
    <t>Heritage route - From Trappists to Border guards</t>
  </si>
  <si>
    <t>Heritage route</t>
  </si>
  <si>
    <t>Cultural route of Becharac &amp; Ganga</t>
  </si>
  <si>
    <t>Becharac &amp; Ganga</t>
  </si>
  <si>
    <t>Europska teritorijalna suradnja</t>
  </si>
  <si>
    <t xml:space="preserve">Grad Zagreb, Međimurska, Karlovačka, Primorsko-goranska, Splitsko-dalmatinska, Bjelovarsko-bilogorska, Osječko-baranjska, Zadarska, Istarska i Požeško-slavonska </t>
  </si>
  <si>
    <t>Dizala bez granica</t>
  </si>
  <si>
    <t>Simplex d.o.o.</t>
  </si>
  <si>
    <t>MJERA 17</t>
  </si>
  <si>
    <t>1/17.1</t>
  </si>
  <si>
    <t>PALL NET</t>
  </si>
  <si>
    <t>We CARE</t>
  </si>
  <si>
    <t>SMART SCHOOLS</t>
  </si>
  <si>
    <t>competenceNET</t>
  </si>
  <si>
    <t>Invest in LOG</t>
  </si>
  <si>
    <t>Društvo distrofičara Zagreb</t>
  </si>
  <si>
    <t>UDRUGA (NA)GLUHIH OSOBA VIDEATUR</t>
  </si>
  <si>
    <t>Udruga slijepih grada Požege i Požeško-slavonske županije</t>
  </si>
  <si>
    <t>Zagrebačka  Koprivničko-križevačka, Vukovarsko-srijemska, Grad Zagreb, Splitsko-dalmatinska</t>
  </si>
  <si>
    <t>Zagrebačka, Brodsko-posavska, Grad Zagreb</t>
  </si>
  <si>
    <t>Akronim</t>
  </si>
  <si>
    <t>Program</t>
  </si>
  <si>
    <t>Ukupna vrijednost projekta</t>
  </si>
  <si>
    <t>Ukupan iznos dodijeljen HR partneru/partnerima s područja pet slavonskih županija (bespovratna sredstva + doprinos korisnika)</t>
  </si>
  <si>
    <t>Izgradnja pojasa zelene energije i logistike</t>
  </si>
  <si>
    <t>ENERGY BARGE</t>
  </si>
  <si>
    <t>3.2. Poboljšati energetsku sigurnost i energetsku učinkovitost</t>
  </si>
  <si>
    <t>Interreg V-B Dunav</t>
  </si>
  <si>
    <t>Otvoreni poziv u dva koraka</t>
  </si>
  <si>
    <t>Javna ustanova Lučka uprava Vukovar</t>
  </si>
  <si>
    <t>Unaprjeđenje administrativnih procedura i procesa za inovativne vodne tehnologije Dunava</t>
  </si>
  <si>
    <t>DANTE</t>
  </si>
  <si>
    <t>3.1. Podržati ekološki prihvatljive i sigurne prometne sustave i uravnoteženu dostupnost urbanih i ruralnih područja</t>
  </si>
  <si>
    <t xml:space="preserve">Mreža dunavskih luka </t>
  </si>
  <si>
    <t>DAPhNE</t>
  </si>
  <si>
    <t>Pametno, integrirano i ujednačeno upravaljanje vodnim putevima</t>
  </si>
  <si>
    <t>Danube STREAM</t>
  </si>
  <si>
    <t>Agencija za vodne putove</t>
  </si>
  <si>
    <t>Transgranični program upravljanja za planiranu rezervu biosfere 5 država “Mura-Drava-Dunav”</t>
  </si>
  <si>
    <t>coop MDD</t>
  </si>
  <si>
    <t>2.3. Poticati obnovu i upravljanje ekološkim koridorima</t>
  </si>
  <si>
    <t>Javna ustanova za upravljanje zaštićenim dijelovima prirode i ekološkom mrežom Virovitičko-podravske županije</t>
  </si>
  <si>
    <t>Transdunavski biseri - Mreža za održivu mobilnost uz Dunav</t>
  </si>
  <si>
    <t>Transdanube.Pearls</t>
  </si>
  <si>
    <t>Premošćivanje zaštićenih područja Dunava prema dunavskom koridoru staništa</t>
  </si>
  <si>
    <t>DANUBEparksCONNECTED</t>
  </si>
  <si>
    <t>Javna ustanova "Park prirode Kopački rit"</t>
  </si>
  <si>
    <t>Transnacionalna suradnja u svrhu transformacije znanja u tržišne proizvode i usluge za Dunavsko održivo društvo sutrašnjice</t>
  </si>
  <si>
    <t>Made in Danube</t>
  </si>
  <si>
    <t>1.1. Poboljšati okvirne uvjete za inovacije</t>
  </si>
  <si>
    <t xml:space="preserve">Agencija za razvoj Vukovarsko-srijemske županije HRAST </t>
  </si>
  <si>
    <t>Lokalno gospodarstvo i očuvanje prirode u dunavskoj regiji</t>
  </si>
  <si>
    <t>LENA</t>
  </si>
  <si>
    <t>2.2. Poticati održivo korištenje prirodne i kulturne baštine te resursa</t>
  </si>
  <si>
    <t>Regionalni i prometni razvoj u području Dunav-Crno more u svrhu uspostave transnacionalne povezane regije s većim brojem luka (multiport gateway region)</t>
  </si>
  <si>
    <t>DBS Gateway Region</t>
  </si>
  <si>
    <t>Mobilizacija institucionalnog učenja za bolje korištenje istraživanja i razvoja u kružnom gospodarstvu</t>
  </si>
  <si>
    <t>MOVECO</t>
  </si>
  <si>
    <t>Tera Tehnopolis d.o.o.</t>
  </si>
  <si>
    <t>Valorizacija geo-baštine za održivi i inovativni turistički razvoj dunavskih geoparkova</t>
  </si>
  <si>
    <t>Danube GeoTour</t>
  </si>
  <si>
    <t>Javna Ustanova "Park prirode Papuk"</t>
  </si>
  <si>
    <t xml:space="preserve">Dunavski urbani brend - regionalno umrežavanje putem turizma i edukacije u svrhu jačanja dunavskog kulturnog identiteta i solidarnosti </t>
  </si>
  <si>
    <t>DANUrB</t>
  </si>
  <si>
    <t>3.1 Jačanje, širenje, integracija prekogranične turističke ponude i bolje upravljanje kulturnim i prirodnim dobrima</t>
  </si>
  <si>
    <t>Interreg IPA Hrvatska - BiH - Crna Gora</t>
  </si>
  <si>
    <t>Otvoreni poziv</t>
  </si>
  <si>
    <t>Starenje s dostojanstvom i poštovanjem</t>
  </si>
  <si>
    <t>1.1 Poboljšanje usluga u sektoru javnog zdravstva i socijalne skrbi</t>
  </si>
  <si>
    <t>Ulaganje u Lipik, Orašje i Garešnicu</t>
  </si>
  <si>
    <t>4.1 Poboljšanje institucionalne infrastrukture i usluga radi povećanja konkurentnosti i razvoja poslovnog okruženja u programskom području</t>
  </si>
  <si>
    <t>Inovativni umovi za pametne škole</t>
  </si>
  <si>
    <t>2.2  Promicanje i poboljšanje iskorištavanja obnovljivih izvora energije s ciljem jačanja energetske učinkovitosti</t>
  </si>
  <si>
    <t>Unaprjeđenje transnacionalnog poslovnog okruženja kroz razvoj poslovnih centara i mreža kompetentnosti</t>
  </si>
  <si>
    <t>Stari Jankovci, Tovarnik</t>
  </si>
  <si>
    <t>Poboljšanje pristupa i dostupnosti zdravstvenih i socijalnih usluga za ranjive skupine ljudi</t>
  </si>
  <si>
    <t>Vinkovci, Županja</t>
  </si>
  <si>
    <t>Poljoprivredni otpad - izazovi i poslovne prilike</t>
  </si>
  <si>
    <t>Eco build</t>
  </si>
  <si>
    <t>4.1 Poboljšanje konkurentnosti programskog područja kroz jačanje suradnje između poduzetničkih potpornih institucija, obrazovnih istraživačkih organizacija i poduzetnika s ciljem da se razviju novi proizvod/usluge/patenti/robni žigovi u programskom području</t>
  </si>
  <si>
    <t>Interreg IPA Hrvatska - Srbija</t>
  </si>
  <si>
    <t>Sveučilište Josipa Jurja Strossmayera u Osijeku, Građevinski fakultet Osijek</t>
  </si>
  <si>
    <t>Obogaćivanje turističke ponude za slijepe osobe i osobe s oštećenjem vida</t>
  </si>
  <si>
    <t>VISITUS</t>
  </si>
  <si>
    <t>Obnovljiva solarna energija</t>
  </si>
  <si>
    <t>R-SOL-E</t>
  </si>
  <si>
    <t xml:space="preserve">2.2  Promicanje korištenja održive energije i energetske učinkovitosti </t>
  </si>
  <si>
    <t>Grad Belišće
Općina Gorjani</t>
  </si>
  <si>
    <t>Organski most</t>
  </si>
  <si>
    <t>ORGANIC BRIDGE</t>
  </si>
  <si>
    <t>Valpovo, Osijek</t>
  </si>
  <si>
    <t>Procjena usluga ekosistema na močvarnom prekograničnom području Hrvatske i Srbije</t>
  </si>
  <si>
    <t>EcoWET</t>
  </si>
  <si>
    <t xml:space="preserve">2.1 Poticanje integriranog prekograničnog nadzora/ sustava upravljanja za ključne postojeće rizike, zaštitu okoliša i bio-raznolikosti </t>
  </si>
  <si>
    <t>Provedba zajedničkih prekograničnih aktivnosti zaštite okoliša u poljoprivredi</t>
  </si>
  <si>
    <t>IMPACT-ENVI</t>
  </si>
  <si>
    <t xml:space="preserve">2.1 Poticanje integriranog prekograničnog nadzora/ sustava upravljanja za ključne postojeće rizike, zaštitu okoliša i bio-raznolikosti 
</t>
  </si>
  <si>
    <t>Sveučilište J. J. Strossmayera u Osijeku, Poljoprivredni fakultet u Osijeku;
Obrtničko-industrijska škola Županja</t>
  </si>
  <si>
    <t>Osijek, Županja</t>
  </si>
  <si>
    <t>Croatiakontrola Vukovar d.o.o.</t>
  </si>
  <si>
    <t>Jačanje konkurentnosti obrta Libro ulaganjem u informacijsko-komunikacijske tehnologije</t>
  </si>
  <si>
    <t>LIBRO, proizvodnja i trgovina, vč. Blago Jukić</t>
  </si>
  <si>
    <t>NARCOR d.o.o.</t>
  </si>
  <si>
    <t>Povećanje poslovne učinkovitosti i konkurentnosti tvrtke David d.o.o. stvaranjem preduvjet za praćenje poslovanja u realnom vremenu i ubrzanjem poslovnih procesa kroz ulaganje u informatičko komunikacijsku tehnologiju (hardver i softver)</t>
  </si>
  <si>
    <t>David d.o.o.</t>
  </si>
  <si>
    <t>Staro Petrovo Selo</t>
  </si>
  <si>
    <t>Ulaganje u proizvodnju ekstrudirane hrane za kućne ljubimce</t>
  </si>
  <si>
    <t>Tvornica dobre hrane d.o.o.</t>
  </si>
  <si>
    <t>Informacijske i komunikacijske tehnologije u drvnoj industriji</t>
  </si>
  <si>
    <t>A.M.S.-BIOMASA d.o.o.</t>
  </si>
  <si>
    <t>Darda</t>
  </si>
  <si>
    <t>Moj kvadrat u zajednici</t>
  </si>
  <si>
    <t>9a3</t>
  </si>
  <si>
    <t>Unaprjeđivanje infrastrukture za pružanje socijalnih usluga u zajednici osobama s invaliditetom kao podrška procesu deinstitucionalizacije  – faza 1</t>
  </si>
  <si>
    <t>Centar za pružanje usluga u zajednici Osijek "Ja kao i Ti"</t>
  </si>
  <si>
    <t>Ulaganje u inovativna rješenja i razvoj niskoenergetske sušare</t>
  </si>
  <si>
    <t>1b1</t>
  </si>
  <si>
    <t>CRAS d.o.o.</t>
  </si>
  <si>
    <t>Magma d.o.o. za proizvodnju, trgovinu, promet i usluge</t>
  </si>
  <si>
    <t>Budi STEMpatičan!</t>
  </si>
  <si>
    <t>10.iii.2</t>
  </si>
  <si>
    <t>Poticanje rada s darovitom djecom i učenicima na predtercijarnoj razini</t>
  </si>
  <si>
    <t>Kreativni laboratoriji - projekt poticanja darovitosti učenika osnovnih škola u Slavoniji</t>
  </si>
  <si>
    <t xml:space="preserve">Osnovna škola „Ivan Filipović“ </t>
  </si>
  <si>
    <t>EUREKA - Rad s darovitom djecom</t>
  </si>
  <si>
    <t>Energetska obnova višestambene zgrade na adresi Kralja Zvonimira 1, Našice</t>
  </si>
  <si>
    <t>4c2</t>
  </si>
  <si>
    <t>Energetska obnova višestambenih zgrada</t>
  </si>
  <si>
    <t>Prva nekretnina d.o.o.</t>
  </si>
  <si>
    <t>Energetska obnova višestambene zgrade na adresi Ivana Meštrovića 4, Našice</t>
  </si>
  <si>
    <t>Energetska obnova višestambene zgrade na adresi Sjenjak 101, Osijek</t>
  </si>
  <si>
    <t>Krešimir Ižaković, predstavnik suvlasnika</t>
  </si>
  <si>
    <t>Obrazovanje za održivost - zelene i energetski učinkovite škole</t>
  </si>
  <si>
    <t>ES - GEES</t>
  </si>
  <si>
    <t xml:space="preserve"> Pravovremena mjerenja i predviđanja za uspješno sprječavanje i upravljenje sezonskim alergijama u  pograničnom području Hrvatske i Srbije</t>
  </si>
  <si>
    <t>RealForAll</t>
  </si>
  <si>
    <t>1.1 Poboljšanje kvalitete objekata, usluga i znanja u području javnog zdravstva i socijalne skrbi</t>
  </si>
  <si>
    <t xml:space="preserve">Kontrola komaraca u pograničnom području </t>
  </si>
  <si>
    <t xml:space="preserve">MOS-Cross </t>
  </si>
  <si>
    <t>Zavod za javno zdravstvo Osječko-baranjske županije</t>
  </si>
  <si>
    <t xml:space="preserve"> Razvoj usluga socijalne podrške u sklopu Regionalne gerontološke mreže</t>
  </si>
  <si>
    <t>ReGerNet</t>
  </si>
  <si>
    <t>Dom za starije i nemoćne osobe Osijek, Dom za stare i nemoćne osobe Đakovo</t>
  </si>
  <si>
    <t>Osijek, Đakovo</t>
  </si>
  <si>
    <t xml:space="preserve">Eksploatacija različitih energetskih izvora za zelenu energetsku proizvodnju </t>
  </si>
  <si>
    <t xml:space="preserve"> X DEGREE</t>
  </si>
  <si>
    <t>Vinkovački vodovod i kanalizacija d.o.o.</t>
  </si>
  <si>
    <t>Poboljšanje razvoja turizma u prekograničnom području srednjeg dunavskog sliva</t>
  </si>
  <si>
    <t>Central Danube Tour</t>
  </si>
  <si>
    <t>Ilok</t>
  </si>
  <si>
    <t xml:space="preserve"> Explore Cro-Srb</t>
  </si>
  <si>
    <t>Razvojna agencija Grada Slavonskog Broda d.o.o., Turistički klaster "Slavonska košarica"</t>
  </si>
  <si>
    <t>CROSS TREE</t>
  </si>
  <si>
    <t>4.1 Poboljšanje konkurentnosti programskog područja kroz jačanje suradnje između poduzetničkih potpornih institucija, obrazovnih istraživačkih organizacija i poduzetnika s ciljem da se razviju novi proizvod/usluge/patenti/robni žigovi u programskom području.</t>
  </si>
  <si>
    <t>Poljoprivredni institut Osijek,  Regionalna razvojna agencija Slavonije i Baranje d.o.o. za međunarodnu i regionalnu suradnju</t>
  </si>
  <si>
    <t>Modernizacija laboratorija za inovativne tehnologije</t>
  </si>
  <si>
    <t>DRIVE</t>
  </si>
  <si>
    <t>Sveučilište u Osijeku, Fakultet elektrotehnike, računarstva i informacijskih tehnologija</t>
  </si>
  <si>
    <t>3/4.1.2</t>
  </si>
  <si>
    <t>RASTINA - POLJOPRIVREDNO GOSPODARSTVO</t>
  </si>
  <si>
    <t>TOKIĆ- POLJOPRIVREDNO GOSPODARSTVO</t>
  </si>
  <si>
    <t>LASKO POLJOPRIVREDNI OBRT</t>
  </si>
  <si>
    <t>KRNDIJA D.O.O.</t>
  </si>
  <si>
    <t>BELJE D.D. DARDA</t>
  </si>
  <si>
    <t>VETERINARSKA AMBULANTA MARTES D.O.O.</t>
  </si>
  <si>
    <t>SLAŠĆAK D.O.O.</t>
  </si>
  <si>
    <t>DAR PRIRODE d.o.o.</t>
  </si>
  <si>
    <t>LANDIA D.O.O.</t>
  </si>
  <si>
    <t>FARMA JOZIĆ UZGOJ PERADI</t>
  </si>
  <si>
    <t>FARMA BABIĆ</t>
  </si>
  <si>
    <t>Spin Asistent +</t>
  </si>
  <si>
    <t>Moj asistent II</t>
  </si>
  <si>
    <t>Razvoj usluge osobne asistencije za Udrugu OSI SB "Loco-Moto"</t>
  </si>
  <si>
    <t>Širenje usluge osobne asistencije za osobe s invaliditetom na širem području grada Daruvara - Faza II</t>
  </si>
  <si>
    <t>Razvoj usluge OA Virovitica</t>
  </si>
  <si>
    <t>Razvoj usluge osobne asistencije za osobe s invaliditetom u Virovitičko-podravskoj županiji</t>
  </si>
  <si>
    <t>AsistentOS</t>
  </si>
  <si>
    <t>Kao prijatelji</t>
  </si>
  <si>
    <t>Pružanje usluga osobne asistencije osobama s invaliditetom - 2</t>
  </si>
  <si>
    <t>Razvoj usluge osobne asistencije za osobe s invaliditetom oboljele od multiple skleroze u Vukovarsko-srijemskoj županiji</t>
  </si>
  <si>
    <t>Širenje usluge osobne asistencije za osobe s invaliditetom (oboljele od MS-a)</t>
  </si>
  <si>
    <t>Jačanje socijalnog uključivanja gluhoslijepih građana RH kroz daljnji razvoj i povećanje usluga prevoditelja hrvatskog znakovnog jezika</t>
  </si>
  <si>
    <t>Posve osobno: unaprjeđenje kvalitete života osoba s invaliditetom kroz razvoj usluge osobne asistencije</t>
  </si>
  <si>
    <t>Pružanje usluge osobne asistencije na području Đakovštine 2</t>
  </si>
  <si>
    <t>Zajedno kroz život</t>
  </si>
  <si>
    <t>Usluga osobne asistencije za osobe s intelektualnim teškoćama Slavonski Brod</t>
  </si>
  <si>
    <t>Razvoj usluge osobne asistencije za osobe s invaliditetom Požeško-slavonske županije</t>
  </si>
  <si>
    <t>SLAMKA</t>
  </si>
  <si>
    <t>Tumač nije "too much"</t>
  </si>
  <si>
    <t>S osobnim asistentom u bolji život</t>
  </si>
  <si>
    <t>Uključivanje gluhih i nagluhih osoba u zajednicu</t>
  </si>
  <si>
    <t>Vidjeti tuđim očima</t>
  </si>
  <si>
    <t>Šalji dalje</t>
  </si>
  <si>
    <t>(Ne)budi mi (ne)prijatelj</t>
  </si>
  <si>
    <t>Udruga za podršku žrtvama i svjedocima</t>
  </si>
  <si>
    <t>Ulaganje u proširenje proizvodnog kapaciteta radi povećanja obujma unapređenja efikasnosti proizvodnje drvenog ugljena i grill briketa</t>
  </si>
  <si>
    <t>Fochista Belišće d.o.o.</t>
  </si>
  <si>
    <t>Integrirana podrška upravljanju energetskom učinkovitošću Javnih zgrada na Mediteranu</t>
  </si>
  <si>
    <t>IMPULSE</t>
  </si>
  <si>
    <t>2.1 Podizanje kapaciteta upravljanja energijom u javnim zgradama na transnacionalnoj razini</t>
  </si>
  <si>
    <t>Interreg V-B Mediteran</t>
  </si>
  <si>
    <t>Take care! Developing and improving health and social services for vulnerable groups.</t>
  </si>
  <si>
    <t>Take care!</t>
  </si>
  <si>
    <t>Vinkovci, Ilok</t>
  </si>
  <si>
    <t>Virtual and Cultural Tourism</t>
  </si>
  <si>
    <t>ViCTour</t>
  </si>
  <si>
    <t>Projekt poboljšanja vodnokomunalne infrastrukture aglomeracije Virovitica - Faza II</t>
  </si>
  <si>
    <t>6ii2</t>
  </si>
  <si>
    <t>Projekt poboljšanja vodnokomunalne infrastrukture aglomeracije Virovitica FAZA II</t>
  </si>
  <si>
    <t>Virkom d.o.o.</t>
  </si>
  <si>
    <t>Poboljšanje vodno-komunalne infrastrukture aglomeracije Županja - Faza II</t>
  </si>
  <si>
    <t>Projekt - Poboljšanje vodno-komunalne infrastrukture aglomeracije Županja  FAZA 2</t>
  </si>
  <si>
    <t>Komunalac d.o.o.</t>
  </si>
  <si>
    <t>Projekt poboljšanja vodnokomunalne infrastrukture grada Osijeka - FAZA II</t>
  </si>
  <si>
    <t>Postupak izravne dodjele za strateške projekte - Projekt poboljšanja vodnokomunalne infrastrukture grada Osijeka-FAZA II</t>
  </si>
  <si>
    <t>VODOVOD-OSIJEK d.o.o.</t>
  </si>
  <si>
    <t>Projekt Regionalni vodoopskrbni sustav Osijek - FAZA II</t>
  </si>
  <si>
    <t>6ii1</t>
  </si>
  <si>
    <t>Postupak izravne dodjele za strateške projekte - Projekt Regionalni vodoopskrbni sustav Osijek - faza II</t>
  </si>
  <si>
    <t>Razvoj vodnokomunalne infrastrukture Nova Gradiška – Faza II</t>
  </si>
  <si>
    <t>Postupak izravne dodjele za strateške projekte - Razvoj vodokomunalne infrastrukture Nova Gradiška - faza II</t>
  </si>
  <si>
    <t>Slavča d.o.o.</t>
  </si>
  <si>
    <t>Poboljšanje vodno-komunalne infrastrukture grada Vukovara - Faza II</t>
  </si>
  <si>
    <t>Projekt - Poboljšanje vodno - komunalne infrastrukture grada Vukovara - Faza 2</t>
  </si>
  <si>
    <t>VODOVOD GRADA VUKOVARA d.o.o.</t>
  </si>
  <si>
    <t>UZOR - učimo zajedno, opažamo, reagiramo</t>
  </si>
  <si>
    <t>B.a.B.e. Budi aktivna. Budi emancipiran.</t>
  </si>
  <si>
    <t>Moj okoliš, moja budućnost!</t>
  </si>
  <si>
    <t>Društvo za oblikovanje održivog razvoja (DOOR)</t>
  </si>
  <si>
    <t>Volontiramo i mi</t>
  </si>
  <si>
    <t>Hrvatski crveni križ – Gradsko društvo Crvenog križa Našice</t>
  </si>
  <si>
    <t>Udruga Zvono</t>
  </si>
  <si>
    <t>Virovitičko-podravska, Požeško-slavonska, Osječko-baranjska</t>
  </si>
  <si>
    <t>WEST D.O.O.</t>
  </si>
  <si>
    <t>MONEX ŽUPANJA</t>
  </si>
  <si>
    <t>FRANAGRO D.O.O.</t>
  </si>
  <si>
    <t>TA1</t>
  </si>
  <si>
    <t>Poziv za iskaz interesa Posredničkim tijelima integriranih teritorijalnih ulaganja za dodjelu bespovratnih sredstava iz Prioritetne osi 10 - Tehnička pomoć Operativnog programa Konkurentnost i kohezija 2014.-2020.</t>
  </si>
  <si>
    <t>Tehnička pomoć za ITU PT Osijek</t>
  </si>
  <si>
    <t>3a2</t>
  </si>
  <si>
    <t>CESTORAD d.d.</t>
  </si>
  <si>
    <t>2/4.1.1</t>
  </si>
  <si>
    <t>Gazije Silva d.o.o.</t>
  </si>
  <si>
    <t>Seona Silva d.o.o.</t>
  </si>
  <si>
    <t>Fatuus Selva d.o.o.</t>
  </si>
  <si>
    <t>PETAR GUBEROVIĆ</t>
  </si>
  <si>
    <t>DRAGANA HRDŽIĆ</t>
  </si>
  <si>
    <t>SLAVEN MATEŠIĆ</t>
  </si>
  <si>
    <t>Sveučilište u Zagrebu
Šumarski fakultet</t>
  </si>
  <si>
    <t>CAMARG</t>
  </si>
  <si>
    <t>1.1 Povećanje transnacionalne aktivnosti inovativnih klastera i mreža ključnih sektora MED područja</t>
  </si>
  <si>
    <t>Regionalna razvojna agencija Slavonije i Baranje</t>
  </si>
  <si>
    <t>Razvijanje i jačanje međusektorskih veza između aktera u održivim biokompozitnim ambalažnim inovativnim sistemima u cirkularnoj ekonomiji Središnje Europe</t>
  </si>
  <si>
    <t>BIOCOMPACK-CE</t>
  </si>
  <si>
    <t>1.1 Poboljšati održive veze između sudionika inovativnih sustava s ciljem jačanja regionalnog kapaciteta za inovacije u središnjoj Europi</t>
  </si>
  <si>
    <t>Interreg Central Europe</t>
  </si>
  <si>
    <t>EcoCortec d.o.o.</t>
  </si>
  <si>
    <t>Srednjoeuropski prolaz za malo i srednje poduzetništvo do ključne tehnologije</t>
  </si>
  <si>
    <t>KETGATE</t>
  </si>
  <si>
    <t>TERA TEHNOPOLIS d.o.o.</t>
  </si>
  <si>
    <t>Integrirano planiranje zajedničke mobilnosti i regionalnog transporta za bolju povezanost Središnje Europe</t>
  </si>
  <si>
    <t>SHAREPLACE</t>
  </si>
  <si>
    <t>4.1 Poboljšati planiranje i koordinaciju regionalnih putničkih prijevoznih sustava u svrhu boljeg povezivanja s nacionalnim i europskim prijevoznim mrežama</t>
  </si>
  <si>
    <t>Javna ustanova Park prirode Papuk</t>
  </si>
  <si>
    <t>Geo priče UNESCO geoparka</t>
  </si>
  <si>
    <t>Franjevački samostan Vukovar</t>
  </si>
  <si>
    <t>Promicanje održivog korištenja prirodne baštine u nacionalnim parkovima i parkovima prirode</t>
  </si>
  <si>
    <t>6c2</t>
  </si>
  <si>
    <t>Energetska obnova višestambene zgrade na adresi Kardinala Alojzija Stepinca 7, Pakrac</t>
  </si>
  <si>
    <t>Energetska obnova višestambene zgrade na adresi Slavka Kolara 18 - 20, Požega</t>
  </si>
  <si>
    <t>Komunalac Požega d.o.o.</t>
  </si>
  <si>
    <t>Energetska obnova višestambene zgrade na adresi Slavonska 13, Požega</t>
  </si>
  <si>
    <t xml:space="preserve">Horse Ride in Srijem </t>
  </si>
  <si>
    <t>HORIS</t>
  </si>
  <si>
    <t>Rediscovering Opportunities through Sustainable Impact in Supporting Horticulture development in the cross border area</t>
  </si>
  <si>
    <t>ROSIS4H</t>
  </si>
  <si>
    <t>Integrated Cross-Border Monitoring and Management Systems for Flood Risks, Environmental and Biodiversity Protection and Forestry Through Transboundary Forest Retentions and Other Measures</t>
  </si>
  <si>
    <t>FORRET</t>
  </si>
  <si>
    <t>Subotica Osijek Secession Tourist Route</t>
  </si>
  <si>
    <t>S.O.S.</t>
  </si>
  <si>
    <t>Active SEnsor monitoring Network and environmental evaluation for protection and  wiSe use of WETLANDS and other surface waters</t>
  </si>
  <si>
    <t>SeNs Wetlands</t>
  </si>
  <si>
    <t xml:space="preserve">Cross-Border IT network for competitiveness, innovation and entrepreneurship </t>
  </si>
  <si>
    <t>XBIT</t>
  </si>
  <si>
    <t>Donji Miholjac, Magadenovac</t>
  </si>
  <si>
    <t>Vol ON:  pojačaj volontiranje</t>
  </si>
  <si>
    <t>Studentski katolički centar Palma</t>
  </si>
  <si>
    <t>10.iii.1</t>
  </si>
  <si>
    <t>Osiguravanje pomoćnika u nastavi i stručnih komunikacijskih posrednika učenicima s teškoćama u razvoju u osnovnoškolskim i srednjoškolskim odgojno-obrazovnim ustanovama, faza III</t>
  </si>
  <si>
    <t>Korak u život jednakih mogućnosti - faza III</t>
  </si>
  <si>
    <t>PETICA ZA DVOJE - Pomoć - Edukacija - Tim - Integracija - Ciljanost - Afirmacija ZA dvoje</t>
  </si>
  <si>
    <t>Grad Požega</t>
  </si>
  <si>
    <t>Obrazujmo se zajedno IV</t>
  </si>
  <si>
    <t>OSIgurajmo im JEdnaKost</t>
  </si>
  <si>
    <t>Osječko - baranjska županija</t>
  </si>
  <si>
    <t>Učimo zajedno 4</t>
  </si>
  <si>
    <t>S osmijehom u školu 3</t>
  </si>
  <si>
    <t>Osiguravanje pomoćnika u nastavi učenicima s teškoćama u razvoju u Vinkovcima II.</t>
  </si>
  <si>
    <t>Energetska obnova višestambene zgrade na adresi Stjepana Radića 3, Požega</t>
  </si>
  <si>
    <t>Energetska obnova višestambene zgrade na adresi Matice hrvatske 13, Pakrac</t>
  </si>
  <si>
    <t>Energetska obnova višestambene zgrade na adresi A. G. Matoša 32 - 34, Požega</t>
  </si>
  <si>
    <t>Energetska obnova višestambene zgrade na adresi Matice hrvatske 17,19, Pakrac</t>
  </si>
  <si>
    <t>Energetska obnova višestambene zgrade na adresi Antuna Gustava Matoša 24 - 26, Požega</t>
  </si>
  <si>
    <t>Energetska obnova višestambene zgrade na adresi Dr. Vlatka Mačeka 12, Požega</t>
  </si>
  <si>
    <t>Energetska obnova višestambene zgrade na adresi Trg graševine 3, Kutjevo</t>
  </si>
  <si>
    <t>Energetska obnova višestambene zgrade na adresi Matice hrvatske 15, Pakrac</t>
  </si>
  <si>
    <t>Energetska obnova višestambene zgrade na adresi Trg bana Josipa Jelačića 20, Pakrac</t>
  </si>
  <si>
    <t>Energetska obnova višestambene zgrade na adresi Vanje Radauša 2-4, Požega</t>
  </si>
  <si>
    <t>Energetska obnova višestambene zgrade na adresi Matice hrvatske 13A, Pakrac</t>
  </si>
  <si>
    <t>Energetska obnova višestambene zgrade na adresi Andrije Hebranga 3,5, Pakrac</t>
  </si>
  <si>
    <t>Energetska obnova višestambene zgrade na adresi Vanje Radauša 6-8, Požega</t>
  </si>
  <si>
    <t>Izgradnja poduzetničkog inkubatora Otok</t>
  </si>
  <si>
    <t>Razvoj poslovne infrastrukture</t>
  </si>
  <si>
    <t>Otok (VSŽ)</t>
  </si>
  <si>
    <t>Grad Zagreb, Zagrebačka, Bjelovarsko-bilogorska, Osječko-baranjska, Vukovarsko-srijemska, Brodsko-posavska i Splitsko-dalmatinska</t>
  </si>
  <si>
    <t>Vukovarsko-srijemska i Sisačko-moslavačka</t>
  </si>
  <si>
    <t>Brodsko-posavska, Dubrovačko-neretvanska</t>
  </si>
  <si>
    <t>Zagrebačka, Bjelovarsko-bilogorska, Osječko-baranjska, Vukovarsko-srijemska, Grad Zagreb, Istarska</t>
  </si>
  <si>
    <t>Varaždinska, Brodsko-posavska, Vukovarsko-srijemska, Međimurska, Grad Zagreb, Ličko-senjska, Zadarska, Splitsko-dalmatinska, Istarska, Dubrovačko-neretvanska</t>
  </si>
  <si>
    <t>Virovitičko-podravska, Osječko-baranjska</t>
  </si>
  <si>
    <t>Virovitičko-podravska, Grad Zagreb</t>
  </si>
  <si>
    <t>Bjelovarsko-bilogorska, Požeško-slavonska</t>
  </si>
  <si>
    <t>Vukovarsko-srijemska, Grad Zagreb</t>
  </si>
  <si>
    <t>Varaždinska, Osječko-baranjska, Grad Zagreb, Primorsko-goranska, Splitsko-dalmatinska</t>
  </si>
  <si>
    <t>Sveučilište u Osijeku, Fakultet elektrotehnike, računarstva i informacijskih tehnologija;
Javna ustanova za upravljanje zaštićenim prirodnim vrijednostima Vukovarsko-srijemske županije</t>
  </si>
  <si>
    <t>Osječko-baranjska; 
Vukovarsko-srijemska</t>
  </si>
  <si>
    <t xml:space="preserve">Centar za tehnološki razvoj - Razvojna agencija Brodsko - posavske županije d.o.o.; Regionalni centar za biotehnološka istraživanja i razvoj Brodsko-posavske županije d.o.o.; Srednja škola Matije Antuna Reljkovića Slavonski Brod   </t>
  </si>
  <si>
    <t xml:space="preserve">Hrvatske vode; WWF Adria - Udruga za zaštitu prirode i očuvanje biološke raznolikosti </t>
  </si>
  <si>
    <t xml:space="preserve">Turistička zajednica grada Osijeka; Grad Osijek; Regionalna razvojna agencija Slavonije i Baranje d.o.o. za međunarodnu i regionalnu suradnju </t>
  </si>
  <si>
    <t xml:space="preserve">Poduzetnički inkubator; OSVIT - zadruga; Općina Magadenovac </t>
  </si>
  <si>
    <t>Općina Nijemci; Konjogojska udruga Vranac (HR)</t>
  </si>
  <si>
    <t>Udruga za zaštitu prirode i okoliša Zeleni Osijek; Javna ustanova agencija za upravljanje zaštićenim prirodnim vrijednostima OBŽ</t>
  </si>
  <si>
    <t>Grad Valpovo; TERA Tehnopolis d.o.o.</t>
  </si>
  <si>
    <t>Grad Belišće; Općina Gorjani</t>
  </si>
  <si>
    <t>Bubamara, Udruga osoba s invaliditetom Vinkovci, Dom za starije i nemoćne osobe Ilok</t>
  </si>
  <si>
    <t>"Bubamara", Udruga osoba s invaliditetom Vinkovci; Dom zdravlja Vinkovci; Dom zdravlja Županja</t>
  </si>
  <si>
    <t>Općina Stari Jankovci; Općina Tovarnik</t>
  </si>
  <si>
    <t>Brodsko-posavska županija; Brodsko ekološko društvo</t>
  </si>
  <si>
    <t>Grad Pleternica; Turistička zajednica grada Pleternice; Poduzetnički centar Pleternica</t>
  </si>
  <si>
    <t>Klasteri inovativnih tržnica temeljenih na konceptu "nula kilometara"</t>
  </si>
  <si>
    <t>Ciljani iznos za Projekt Slavonija, Baranja i Srijem (EUR)</t>
  </si>
  <si>
    <t>Ciljani iznos za Projekt Slavonija, Baranja i Srijem (kn)</t>
  </si>
  <si>
    <t>Lokacija provedbe županija (kategorizacija)</t>
  </si>
  <si>
    <t>više županija</t>
  </si>
  <si>
    <t>Bespovratna sredstva dodijeljena partneru</t>
  </si>
  <si>
    <t>E-poslovni inkubator TERA</t>
  </si>
  <si>
    <t>Unapređenje konkurentnosti tvrtke CLARUM, Nova Gradiška, ulaganjem u strojeve i opremu</t>
  </si>
  <si>
    <t>Clarum d.o.o.</t>
  </si>
  <si>
    <t>Priprema projektne dokumentacije za obnovu kulturne baštine u svrhu razvoja integriranog razvojnog programa u</t>
  </si>
  <si>
    <t>Jačanje konkurentnosti poduzeća TEHNO-ELEKTRO d.o.o. proširenjem kapaciteta poslovanja ulaganjem u radne strojeve</t>
  </si>
  <si>
    <t>TEHNO-ELEKTRO d.o.o.</t>
  </si>
  <si>
    <t>Energetska obnova višestambene zgrade na adresi 204. Vukovarske brigade 87,89, Vukovar</t>
  </si>
  <si>
    <t>Tehnostan d.o.o.</t>
  </si>
  <si>
    <t>Energetska obnova višestambene zgrade na adresi Matice hrvatske 10,12, Pakrac</t>
  </si>
  <si>
    <t>Energetska obnova višestambene zgrade na adresi Dunavska 5, Vukovar</t>
  </si>
  <si>
    <t>Energetska obnova višestambene zgrade na adresi Ivana Gorana Kovačića 1, 1A i 3, Osijek</t>
  </si>
  <si>
    <t>Energetska obnova višestambene zgrade na adresi Dore Pejačević 3, Našice</t>
  </si>
  <si>
    <t>Energetska obnova višestambene zgrade na adresi Kralja Tomislava 5, Našice</t>
  </si>
  <si>
    <t>Energetska obnova višestambene zgrade na adresi Kneza Borne 10, Osijek</t>
  </si>
  <si>
    <t>Ines Šitum Kulić, predstavnik suvlasnika</t>
  </si>
  <si>
    <t>Energetska obnova višestambene zgrade na adresi Vijenac Jakova Gotovca 13 i 14, Osijek</t>
  </si>
  <si>
    <t>Domar d.o.o.</t>
  </si>
  <si>
    <t>Centar za potporu poduzetnicima</t>
  </si>
  <si>
    <t>općina Nijemci</t>
  </si>
  <si>
    <t>PRESVLAČENJE ASFALTNOG KOLNIKA I DOGRADNJE KOLNIČKE KONSTRUKCIJE U ULICI NIKOLE TESLE, ANDRIJAŠEVCI</t>
  </si>
  <si>
    <t>OPĆINA ANDRIJAŠEVCI</t>
  </si>
  <si>
    <t>PUT U PROŠLOST</t>
  </si>
  <si>
    <t>OPĆINA BOROVO</t>
  </si>
  <si>
    <t>SANACIJA NERAZVRSTANE CESTE U ULICI VLADIMIRA NAZORA</t>
  </si>
  <si>
    <t>OPĆINA BOŠNJACI</t>
  </si>
  <si>
    <t>TEHNIČKO ODRŽAVANJE RUKOMETNOG IGRALIŠTA</t>
  </si>
  <si>
    <t>OPĆINA CERNA</t>
  </si>
  <si>
    <t>OBNOVA NOGOSTUPA NA PODRUČJU OPĆINE LOVAS</t>
  </si>
  <si>
    <t>OPĆINA LOVAS</t>
  </si>
  <si>
    <t>ENERGIJOM DO ZAJEDNIŠTVA</t>
  </si>
  <si>
    <t>OPĆINA NIJEMCI</t>
  </si>
  <si>
    <t>REKONSTRUKCIJA PJEŠAČKIH STAZA NA PODRUČJU OPĆINE TOMPOJEVCI</t>
  </si>
  <si>
    <t>OPĆINA TOMPOJEVCI</t>
  </si>
  <si>
    <t>IZGRADNJA 3 PARKIRALIŠTA S PRIPADAJUĆIM NOGOSTUPOM U ULICI STJEPANA RADIĆA, U NASELJU ILAČA</t>
  </si>
  <si>
    <t>OPĆINA TOVARNIK</t>
  </si>
  <si>
    <t>PROJEKT REKONSTRUKCIJE- POVEĆANJE TOPLINSKE ZAŠTITE OVOJNICE ZGRADE DVD TRPINJA</t>
  </si>
  <si>
    <t>OPĆINA TRPINJA</t>
  </si>
  <si>
    <t>DOVRŠETAK VODOVODNE MREŽE U VOĐINCIMA</t>
  </si>
  <si>
    <t>OPĆINA VOĐINCI</t>
  </si>
  <si>
    <t>REKONSTRUKCIJA OSNOVNE ŠKOLE IVAN GORAN KOVAČIĆ</t>
  </si>
  <si>
    <t>IZGRADNJA DJEČJEG IGRALIŠTA U ZDENCIMA</t>
  </si>
  <si>
    <t>OPĆINA ZDENCI</t>
  </si>
  <si>
    <t>IZGRADNJA DRUŠTVENOG DOMA U PČELIĆU</t>
  </si>
  <si>
    <t>OPĆINA SUHOPOLJE</t>
  </si>
  <si>
    <t>POKAZALO SE ODLIČNIM</t>
  </si>
  <si>
    <t>OPĆINA PITOMAČA</t>
  </si>
  <si>
    <t>SANACIJA DUŠTVENOG DOMA U NASELJU BUKOVAČKI ANTUNOVAC</t>
  </si>
  <si>
    <t>OPĆINA NOVA BUKOVICA</t>
  </si>
  <si>
    <t xml:space="preserve">IZGRADNJA NERAZVRSTANIH CESTA U ULICAMA PETRA SVAČIĆA I FRANJE JUSUPA U ČAČINCIMA </t>
  </si>
  <si>
    <t>OPĆINA ČAČINCI</t>
  </si>
  <si>
    <t>SANACIJA ZGRADE MJESNOG DOMA VLADIMIR NAZOR SLATINA</t>
  </si>
  <si>
    <t>GRAD SLATINA</t>
  </si>
  <si>
    <t>REKONSTRUKCIJA STAROG KINA U MULTIMEDIJALNU DVORANU</t>
  </si>
  <si>
    <t>GRAD PLETERNICA</t>
  </si>
  <si>
    <t>MODERNIZACIJA DIJELA ULICE RADNIČKIH SINDIKATA I OBNOVA DIJELA NOGOSTUPA U ULICI PILANSKI PUT</t>
  </si>
  <si>
    <t>GRAD PAKRAC</t>
  </si>
  <si>
    <t>KANALIZACIJSKA MREŽA NASELJA KOPAČEVO I SPOJNI CJEVOVOD KOPAČEVO-BILJE</t>
  </si>
  <si>
    <t>OPĆINA BILJE</t>
  </si>
  <si>
    <t>POVEĆANJE ENERGETSKE UČINKOVITOSTI I MODERNIZACIJA JAVNE RASVJETE U GRADU BELIŠĆU- ULICA KRALJA TOMISLAVA</t>
  </si>
  <si>
    <t>GRAD BELIŠĆE</t>
  </si>
  <si>
    <t>IZGRADNJA PJEŠAČKIH STAZA KROZ NASELJE KAMENAC</t>
  </si>
  <si>
    <t>OPĆINA KNEŽEVI VINOGRADI</t>
  </si>
  <si>
    <t>IZGRADNJA I OBNOVA NOGOSTUPA U NASELJIMA OPĆINE PETLOVAC</t>
  </si>
  <si>
    <t>OPĆINA PETLOVAC</t>
  </si>
  <si>
    <t>MODERNIZACIJA JAVNE RASVJETE OPĆINE ERNESTINOVO</t>
  </si>
  <si>
    <t>OPĆINA ERNESTINOVO</t>
  </si>
  <si>
    <t>ENERGETSKA OBNOVA DOMA KULTURE U SEMELJCIMA</t>
  </si>
  <si>
    <t>OPĆINA SEMELJCI</t>
  </si>
  <si>
    <t>IZRADA OGRADE OKO GROBLJA</t>
  </si>
  <si>
    <t>OPĆINA VIŠKOVCI</t>
  </si>
  <si>
    <t>IZGRADNJA KUĆE OPROŠTAJA U NASELJU BREZOVICA</t>
  </si>
  <si>
    <t>OPĆINA MARIJANCI</t>
  </si>
  <si>
    <t>REKONSTRUKCIJA TRG J.J. STROSSMAYERA U ĐAKOVU</t>
  </si>
  <si>
    <t>GRAD ĐAKOVO</t>
  </si>
  <si>
    <t>IZGRADNJA JAVNE RASVJETE IGRALIŠTA U SPORTSKO REKREACIJSKOM CENTRU U IVANOVCU</t>
  </si>
  <si>
    <t>OPĆINA ANTUNOVAC</t>
  </si>
  <si>
    <t>IZGRADNJA DRUŠTVENOG CENTRA I POPRATNE INFRASTRUKTURE</t>
  </si>
  <si>
    <t>OPĆINA ČEMINAC</t>
  </si>
  <si>
    <t>IZGRADNJA PJEŠAČKIH STAZA U NASELJIMA NA PODRUČJU OPĆINE ĐURĐENOVAC, ULICA LJUDEVITA GAJA U NASELJU BELJEVINA</t>
  </si>
  <si>
    <t>OPĆINA ĐURĐENOVAC</t>
  </si>
  <si>
    <t>"CESTE SEOSKOG ŽIVOTA" - REKONSTRUKCIJA NERAZVRSTANIH CESTA U NASELJIMA OPĆINE ERDUT</t>
  </si>
  <si>
    <t>OPĆINA ERDUT</t>
  </si>
  <si>
    <t>ODRŽAVANJE OBOSTRANOG POSTOJEĆEG NOGOSTUPA U ULICI DORE PEJAČEVIĆ I U FERIĆEVOJ ULICI U FERIČANCIMA</t>
  </si>
  <si>
    <t>OPĆINA FERIČANCI</t>
  </si>
  <si>
    <t>REKONSTRUKCIJA POLJOPRIVREDNE GRAĐEVINE  (MLIN) U JAVNU GRAĐEVINU (KULTURNO-TURISTIČKI CENTAR) - III. FAZA</t>
  </si>
  <si>
    <t>OPĆINA GORJANI</t>
  </si>
  <si>
    <t>OBNOVA VIŠENAMJENSKOG DRUŠTVENOG OBJEKTA - UPRAVNA ZGRADA OPĆINE</t>
  </si>
  <si>
    <t>OPĆINA LEVANJSKA VAROŠ</t>
  </si>
  <si>
    <t>IZGRADNJA PARKIRALIŠTA U OPĆINI MAGADENOVAC</t>
  </si>
  <si>
    <t>OPĆINA MAGADENOVAC</t>
  </si>
  <si>
    <t>IZGRADNJA JAVNE RASVJETE PETRIJEVCI, ULICA DR. I.RIBARA, M.A.RELJKOVIĆA, J.KOZARCA, J.J.STROSSMAYERA, J.UŽAREVIĆA, KOLODVORSKA ULICA I V.NAZORA U PETRIJEVCIMA</t>
  </si>
  <si>
    <t>OPĆINA PETRIJEVCI</t>
  </si>
  <si>
    <t>IZGRADNJA JAVNE RASVJETE</t>
  </si>
  <si>
    <t>OPĆINA SATNICA ĐAKOVAČKA</t>
  </si>
  <si>
    <t>IZGRADNJA I OBNOVA NOGOSTUPA</t>
  </si>
  <si>
    <t>OPĆINA TRNAVA</t>
  </si>
  <si>
    <t>REKONSTRUKCIJA NOGOSTUPA - DOPSIN</t>
  </si>
  <si>
    <t>OPĆINA VLADISLAVCI</t>
  </si>
  <si>
    <t xml:space="preserve">IMPLEMENTACIJA NOVIH ENERGETSKI UČINKOVITIH RASVJETNIH TIJELA NA PODRUČJU OPĆINE VUKA </t>
  </si>
  <si>
    <t>OPĆINA VUKA</t>
  </si>
  <si>
    <t>JAVNA RASVJETA NA ŽUPANIJSKOJ PROMETNICI RADOVANJE-MALINO (DO KRŽANJA SA ŽELJEZNIČKIM KOLOSJEKOM) - II. FAZA</t>
  </si>
  <si>
    <t>IZGRADNJA PROMETNICA U FIROVOJ ULICI U NASELJU GORNJA VRBA DUŽINE 281,28 m</t>
  </si>
  <si>
    <t>II. FAZA IZGRADNJE CESTE U ULICI DR. MILE BUDAKA U RUŠĆICI</t>
  </si>
  <si>
    <t>ODRŽAVANJE PJEŠAČKE STAZE U ULICI KRALJA TOMISLAVA U NOVOJ KAPELI</t>
  </si>
  <si>
    <t>OBNOVA ASFALTNOG SLOJA PJEŠAČKE STAZE U ULICI MATIJE GUPCA U NASELJU STARO PETROVO SELO</t>
  </si>
  <si>
    <t>IZGRADNJA PARKIRALIŠTA NA GROBLJU SV. MATIJA U SIBINJU</t>
  </si>
  <si>
    <t>REKONSTRUKCIJA I IZGRADNJA NOGOSTUPA U NASELJU REŠETARI</t>
  </si>
  <si>
    <t>SANACIJA KOLNIKA CESTE U ULICI BEŠLIJSKI SOKAK KROZ NASELJE SIČICE</t>
  </si>
  <si>
    <t>IZGRADNJA MRTVAČNICE U NASELJU SVILAJ</t>
  </si>
  <si>
    <t>IZGRADNJA MRTVAČNICE U MJESTU ORIOVČIĆ</t>
  </si>
  <si>
    <t>GRAD POŽEGA</t>
  </si>
  <si>
    <t>Mreža inkubatora Virovitičko-podravske županije</t>
  </si>
  <si>
    <t>E - inkubator</t>
  </si>
  <si>
    <t>Povećanje kapaciteta poslovanja poduzeća AMM d.o.o. ulaganjem u radne strojeve i opremu</t>
  </si>
  <si>
    <t>AMM d.o.o.</t>
  </si>
  <si>
    <t>Energetska obnova višestambene zgrade na adresi Trg pl. Mihalovića 2, Orahovica</t>
  </si>
  <si>
    <t>Energetska obnova višestambene zgrade na adresi Radnička 2, Markovac Našički</t>
  </si>
  <si>
    <t>Energetska obnova višestambene zgrade na adresi Dr. Franje Račkoga 18C, 18D, Županja</t>
  </si>
  <si>
    <t>Energetska obnova višestambene zgrade na adresi Sokolska 3, Našice</t>
  </si>
  <si>
    <t>Energetska obnova višestambene zgrade na adresi Vinogradska 2, Našice</t>
  </si>
  <si>
    <t>Energetska obnova višestambene zgrade na adresi Vijenac Paje Kolarića 8 i 9, Osijek</t>
  </si>
  <si>
    <t>Slavica Čapo predstavnik suvlasnika</t>
  </si>
  <si>
    <t>Energetska obnova višestambene zgrade na adresi Matice hrvatske 21, 23, Pakrac</t>
  </si>
  <si>
    <t>Energetska obnova višestambene zgrade na adresi Vijenac Petrove gore 2, Osijek</t>
  </si>
  <si>
    <t>Maior Domus d.o.o.</t>
  </si>
  <si>
    <t>Prezentacijsko edukacijski centar Tikveš</t>
  </si>
  <si>
    <t>Javna ustanova Park Prirode Kopački rit</t>
  </si>
  <si>
    <t>Projekt izgradnje turističkog pristaništa Sakadaš u Parku prirode Kopački rit</t>
  </si>
  <si>
    <t>Javna ustanovs Park prirode Kopački rit</t>
  </si>
  <si>
    <t>Cesta zlatne niti</t>
  </si>
  <si>
    <t>Drenovci</t>
  </si>
  <si>
    <t>Proširenje proizvodnih kapaciteta radi jačanja konkurentnosti i razvoja novih kompetencija</t>
  </si>
  <si>
    <t>Psunj d.d.</t>
  </si>
  <si>
    <t>Rešetari</t>
  </si>
  <si>
    <t>Poduzetnički inkubator i akcelerator Antunovac</t>
  </si>
  <si>
    <t>Antunovac</t>
  </si>
  <si>
    <t>Reciklažno dvorište Studenac - Općina Erdut</t>
  </si>
  <si>
    <t>6i1</t>
  </si>
  <si>
    <t>Građenje reciklažnih dvorišta</t>
  </si>
  <si>
    <t>Erdut</t>
  </si>
  <si>
    <t>Poduzetnički inkubator BIOS d.o.o.</t>
  </si>
  <si>
    <t>Izgradnja reciklažnog dvorišta u Općini Borovo</t>
  </si>
  <si>
    <t>Borovo</t>
  </si>
  <si>
    <t>Poduzetnički inkubator Požega</t>
  </si>
  <si>
    <t>Energetska obnova zgrade Dječjeg vrtića Zvončić na adresi Dore Pejačević 4, Našice</t>
  </si>
  <si>
    <t>Dječji vrtić Zvončić</t>
  </si>
  <si>
    <t>Energetska obnova zgrade Osnovne škole Dalj na adresi Zagrebačka 2b, Dalj</t>
  </si>
  <si>
    <t>Energetska obnova zgrade Druge srednje škole Beli Manastir na adresi Školska 3, Beli Manastir</t>
  </si>
  <si>
    <t>Energetska obnova zgrade Područne škole Kozarac na adresi Matije Gupca 5, Kozarac, Osnovne škole Čeminac, Čeminac</t>
  </si>
  <si>
    <t>Energetska obnova zgrade Osnovne škole Ivane Brlić Mažuranić na adresi Trg dr. Franje Tuđmana 5, Koška</t>
  </si>
  <si>
    <t>Energetska obnova zgrade Područne škole Črnkovci na adresi K.A.Stepinca 51, Osnovne škole Hrvatski sokol, Črnkovci</t>
  </si>
  <si>
    <t>4c1</t>
  </si>
  <si>
    <t>Energetska obnova zgrada i korištenje obnovljivih izvora energije u javnim ustanovama koje obavljaju djelatnost odgoja i obrazovanja</t>
  </si>
  <si>
    <t>Energetska obnova zgrade Osnovne škole Ladimirevci na adresi Đuke Maričića - Munje 21, Ladimirevci, Valpovo</t>
  </si>
  <si>
    <t>Energetska obnova zgrade Osnovne škole Vladimir Nazor na adresi Kalnička 17, Čepin</t>
  </si>
  <si>
    <t>Jače zajedno - razvoj proizvoda i internacionalizacija</t>
  </si>
  <si>
    <t>STRONGER</t>
  </si>
  <si>
    <t>Centar za tehnološki razvoj - Razvojna agencija 
Brodsko-posavske županije d.o.o.</t>
  </si>
  <si>
    <t>Ulaganje u proširenje kapaciteta poduzeća ETNO SELO d.o.o.</t>
  </si>
  <si>
    <t>Energetska obnova zgrade Dječjeg vrtića Vila na adresi Kralja Petra Krešimira 2, Đakovo</t>
  </si>
  <si>
    <t>Energetska obnova zgrade Srednje škole Isidora Kršnjavoga na adresi Augusta Cesarca 20, Našice</t>
  </si>
  <si>
    <t>Energetska obnova zgrade Osnovne škole Josipa Kozarca na adresi Školska 21, Semeljci</t>
  </si>
  <si>
    <t>Energetska obnova zgrade Graditeljsko-geodetske škole Osijek na adresi Drinska 16a, Osijek</t>
  </si>
  <si>
    <t>Energetska obnova zgrade Područne škole Kotlina na adresi Glavna 1c, Kotlina, Osnovne škole Zmajevac, Zmajevac</t>
  </si>
  <si>
    <t>Energetska obnova zgrade Područne škole Petlovac na adresi Rade Končara 29, Petlovac, Osnovne škole Šećerana, Šećerana</t>
  </si>
  <si>
    <t>Energetska obnova zgrade Područne škole Kapelna na adresi Petra Preradovića 103, Osnovne škole Ante Starčevića, Kapelna</t>
  </si>
  <si>
    <t>Energetska obnova zgrade Osnovne škole Antuna Mihanovića na adresi Gundulićeva 5a, Osijek</t>
  </si>
  <si>
    <t>Energetska obnova zgrade Osnovne škole Grigor Vitez na adresi Korčulanska ulica 1, Osijek</t>
  </si>
  <si>
    <t>Energetska obnova zgrade Osnovne škole Milka Cepelića na adresi Milka Cepelića 1, Vuka</t>
  </si>
  <si>
    <t>Energetska obnova zgrade Gimnazije A.G.Matoša na adresi Vijenac kardinala Alojzija Stepinca 11, Đakovo</t>
  </si>
  <si>
    <t>Ulaganjem do izvrsnosti</t>
  </si>
  <si>
    <t>Uvođenje opreme za povećanje kapaciteta proizvodnje i rast konkurentnosti</t>
  </si>
  <si>
    <t>Energetska obnova zgrade Osnovne škole Vladimir Nazor na adresi Trg Matije Gupca 9, Feričanci</t>
  </si>
  <si>
    <t>Energetska obnova zgrade Osnovne škole Matije Petra Katančića na adresi Ive Lole Ribara 3, Valpovo</t>
  </si>
  <si>
    <t>Energetska obnova zgrade Osnovne škole Miroslava Krleže na adresi Kralja Zvonimira 100, Čepin</t>
  </si>
  <si>
    <t>Ulaganje u nabavku strojeva i opreme za proizvodnju proizvoda od betona</t>
  </si>
  <si>
    <t>Izgradnja nove poslovne jedinice u svrhu proširenja kapaciteta poslovanja</t>
  </si>
  <si>
    <t>KULTURNA BAŠTINA PRANDAU-MAILATH</t>
  </si>
  <si>
    <t>Tehnološki inkubator Nova Gradiška</t>
  </si>
  <si>
    <t>Znanstveni centar izvrsnosti za personaliziranu brigu o zdravlju</t>
  </si>
  <si>
    <t>Poduzetnički inkubator Lipik</t>
  </si>
  <si>
    <t>Poduzetnički inkubator Vinkovci</t>
  </si>
  <si>
    <t>BIT NET - umrežavanjem do razvoja poduzetništva u Valpovštini i Miholjštini</t>
  </si>
  <si>
    <t>Poboljšanje poslovnog razvoja i tehnološke spremnosti MSP-ova  E-impuls</t>
  </si>
  <si>
    <t>1a1</t>
  </si>
  <si>
    <t>Vrhunska istraživanja Znanstvenih centara izvrsnosti</t>
  </si>
  <si>
    <t>ETNO SELO</t>
  </si>
  <si>
    <t>Dječji vrtić Vila</t>
  </si>
  <si>
    <t>Heureka obrt</t>
  </si>
  <si>
    <t>Raspon d.o.o.</t>
  </si>
  <si>
    <t>GRAD DONJI MIHOLJAC</t>
  </si>
  <si>
    <t>Industrijski park Nova Gradiška d.o.o.</t>
  </si>
  <si>
    <t>Sveučilište Josipa Jurja Strossmayera u Osijeku</t>
  </si>
  <si>
    <t>Valpovo</t>
  </si>
  <si>
    <t>Nabava fotoaparata i stroja za lasersko izrezivanje u svrhu unapređenja usluga i povećanja konkurentnosti tvrtke Foto Art d.o.o.</t>
  </si>
  <si>
    <t>Foto Art d.o.o.</t>
  </si>
  <si>
    <t>Razvoj i komercijalizacija inovativne pčelarske vage - Sunbee</t>
  </si>
  <si>
    <t>Tavu d.o.o.</t>
  </si>
  <si>
    <t>Modernizacija proizvodnje voćnih destilata kroz nabavu strojeva i opreme</t>
  </si>
  <si>
    <t>Obrt Williams, vl. Zlatko Šimić</t>
  </si>
  <si>
    <t>Izgradnja i opremanje novog studija te nabava novog odašiljača</t>
  </si>
  <si>
    <t>Radio Vallis Aurea</t>
  </si>
  <si>
    <t>Projekt nabavke strojeva za obradu lima i željeza</t>
  </si>
  <si>
    <t>Strojobravarsko-limarski obrt Rajković</t>
  </si>
  <si>
    <t>Poboljšanje razvojnih mogućnosti poduzeća Staklo projekt d.o.o.</t>
  </si>
  <si>
    <t>Staklo projekt d.o.o.</t>
  </si>
  <si>
    <t>Jačanje konkurentnosti tvrtke O.K.I. d.o.o. kroz nabavu stroja u svrhu proširenja djelatnosti</t>
  </si>
  <si>
    <t>O.K.I. d.o.o.</t>
  </si>
  <si>
    <t>Nabavka strojeva i opreme za rad na završnim građevinskim poslovima</t>
  </si>
  <si>
    <t>Knjigovodstveno-građevinski obrt D.M</t>
  </si>
  <si>
    <t>Izgradnja studentskog doma u Požegi</t>
  </si>
  <si>
    <t>Veleučilište u Požegi</t>
  </si>
  <si>
    <t>Povećanje konkurentnosti tvrtke Gauss d.o.o. uvođenjem sustava za informatizaciju poslovnih procesa</t>
  </si>
  <si>
    <t>Gauss d.o.o.</t>
  </si>
  <si>
    <t>Energetska obnova višestambene zgrade na adresi Bosutska 17, Osijek</t>
  </si>
  <si>
    <t>Zoran Eror, ovlašteni predstavnik suvlasnika</t>
  </si>
  <si>
    <t>Nabavka stroja za oblikovanje lima</t>
  </si>
  <si>
    <t>Limarski obrt Promina</t>
  </si>
  <si>
    <t>Ulaganje u proširenje kapaciteta i povećanje konkurentnosti poduzeća Palavra d.o.o.</t>
  </si>
  <si>
    <t>Palavra d.o.o.</t>
  </si>
  <si>
    <t>Projekt nabave hidraulične platforme</t>
  </si>
  <si>
    <t>LUK OBRT ZA USLUGE</t>
  </si>
  <si>
    <t>Semeljci</t>
  </si>
  <si>
    <t>Nabavka skele za završne građevinske radove</t>
  </si>
  <si>
    <t>Suhomont d.o.o.</t>
  </si>
  <si>
    <t>Spectre j.d.o.o.</t>
  </si>
  <si>
    <t>FotoSIGMA impuls rasta</t>
  </si>
  <si>
    <t>BZ Foto Sigma</t>
  </si>
  <si>
    <t>Proširenje kapaciteta proizvodnih i uslužnih djelatnosti poduzeća Optika Šarić</t>
  </si>
  <si>
    <t>Optika Šarić d.o.o</t>
  </si>
  <si>
    <t>Projekt nabavke rovokopača-utovarivača</t>
  </si>
  <si>
    <t>Djelatnik d.o.o.</t>
  </si>
  <si>
    <t>Ulaganje u modernizaciju usluga - Foto video studio C</t>
  </si>
  <si>
    <t>Foto video studio C, vl. Marijeta Dorić</t>
  </si>
  <si>
    <t>Optimizacija poslovanja i povećanje konkuretnosti obrta ELEKTRO-TEAM</t>
  </si>
  <si>
    <t>Obrt Elektro Team, vl. Tomislav Čabraja</t>
  </si>
  <si>
    <t>Baby Sunshine j.d.o.o.</t>
  </si>
  <si>
    <t>Širenje kapaciteta za proizvodnju radne obuće i nabava certifikata</t>
  </si>
  <si>
    <t>Zlatna nit d.o.o.</t>
  </si>
  <si>
    <t>Čepin</t>
  </si>
  <si>
    <t>IRBI - hrvatska proizvodnja papirnih mlinarskih vreća i vrećica za pakiranje u pekarskoj industriji</t>
  </si>
  <si>
    <t>Irbi d.o.o.</t>
  </si>
  <si>
    <t>Povećanje učinkovitosti i jačanje konkurentnosti putem modernizacije tehnološke baze za preradu voća i proizvodnju proizvoda od voća</t>
  </si>
  <si>
    <t>Slavonika j.d.o.o.</t>
  </si>
  <si>
    <t>Uvođenje nove poslovne jedinice aerofotogrametrijskog snimanja</t>
  </si>
  <si>
    <t>Ured ovlaštenog inženjera geodezije Darko Milošević</t>
  </si>
  <si>
    <t>Poboljšanje sposobnosti STEPIĆ USLUGA unaprjeđenjem tehničkih i proširenjem ljudskih kapaciteta</t>
  </si>
  <si>
    <t>Stepić usluge, iznajmljivanje rovokopača, vl. Ivica Stepić</t>
  </si>
  <si>
    <t>Vrpolje</t>
  </si>
  <si>
    <t>Sum</t>
  </si>
  <si>
    <t>Converting the region’s Sokci cultural heritage assets to tourism attractions</t>
  </si>
  <si>
    <t>Sokci</t>
  </si>
  <si>
    <t>SC 2.1.  Promicanje mogućnosti korištenja prirodnog i kulturnog nasljeđa kao turističkih znamenitosti  s mogućnošću stvaranja prihoda, Komponenta 1 - Biciklističke staze</t>
  </si>
  <si>
    <t>Interreg V-A Program suradnje Mađarska-Hrvatska 2014.-2020.</t>
  </si>
  <si>
    <t>Općina Čepin</t>
  </si>
  <si>
    <t>Development of touristic navigation on Drava waterway between sections of 0+000 – 198+600 rkm</t>
  </si>
  <si>
    <t>DRAWA</t>
  </si>
  <si>
    <t>SC 2.1.  Promicanje mogućnosti korištenja prirodnog i kulturnog nasljeđa kao turističkih znamenitosti  s mogućnošću stvaranja prihoda, Komponenta 3 -  Tematske rute i turističke usluge</t>
  </si>
  <si>
    <t>Sustainable table - Culinary traditions and innovations along Baranya Greenway</t>
  </si>
  <si>
    <t>Eat Green</t>
  </si>
  <si>
    <t>Sustainable energy use in CBC area of Croatia and Hungary</t>
  </si>
  <si>
    <t>SUECH</t>
  </si>
  <si>
    <t>SC 3.1 Uključivanje većeg broja društvenih i institucionalnih dionika u prekograničnu suradnju, komponeta 1 - Tematska suradnja</t>
  </si>
  <si>
    <t>Regionalna razvojna agencija Slavonije i Baranje d.o.o.</t>
  </si>
  <si>
    <t>Cross-border Co-operation on Creating Sustainable Region and Source Efficient Society</t>
  </si>
  <si>
    <t>2Regions2Sustain</t>
  </si>
  <si>
    <t>Ecological revitalization of Boros-Dráva and Aljmaski rit branches to renew aquatic habitats, increase biodiversity and fishing tourism possibilities</t>
  </si>
  <si>
    <t>Aljmaski rit&amp;Boros Drava</t>
  </si>
  <si>
    <t>SC 2.2. Obnova ekološke raznolikosti u pograničnom području</t>
  </si>
  <si>
    <t>Co-operation between Public Administration in Cross-Border regions of Croatia and Hungary for Serving Citizens Better</t>
  </si>
  <si>
    <t>CATCH</t>
  </si>
  <si>
    <t>SC 3.1 Uključivanje većeg broja društvenih i institucionalnih dionika u prekograničnu suradnju</t>
  </si>
  <si>
    <t>Cross-border cooperation in Orienteering</t>
  </si>
  <si>
    <t>CBC-ORIENT</t>
  </si>
  <si>
    <t>SC 4.1.  Jačanje uloge obrazovnih ustanova kao intelektualnih centara za povećanje baze specifičnih lokalnih znanja u regiji</t>
  </si>
  <si>
    <t xml:space="preserve">Improved Medical Education in Basic Sciences for Better Medical Practicing </t>
  </si>
  <si>
    <t>ImproveMEd</t>
  </si>
  <si>
    <t>Erasing Borders with Music</t>
  </si>
  <si>
    <t>E.B.M.</t>
  </si>
  <si>
    <t>Z-Impuls za konkurentnost</t>
  </si>
  <si>
    <t>Foto studio Z, vl. Kristina Kovačević</t>
  </si>
  <si>
    <t>Blic za konkurentnost</t>
  </si>
  <si>
    <t>Ogi foto-video studio, vl. Josip Javor</t>
  </si>
  <si>
    <t>Radionica Jukić Impuls</t>
  </si>
  <si>
    <t>Kovinotokarska radionica Cerna, vl. Ivan Jukić</t>
  </si>
  <si>
    <t>Opremanje nove proizvodne jedinice za preradu drveta radi jačanja konkurentnosti i učinkovitosti poslovanja tvrtke</t>
  </si>
  <si>
    <t>FILA d.o.o.</t>
  </si>
  <si>
    <t>Povećanje konkurentnosti građevinskog obrta kroz nabavu građevinskih alata i opreme</t>
  </si>
  <si>
    <t>Uslužni obrt Grubić, vl. Dajana Grubić</t>
  </si>
  <si>
    <t>E-impulsom do boljeg sna</t>
  </si>
  <si>
    <t>Pavić Plast d.o.o.</t>
  </si>
  <si>
    <t>Energetska obnova višestambene zgrade na adresi Trg Ante Starčevića 4 i 5, Belišće</t>
  </si>
  <si>
    <t>Grad Belišće</t>
  </si>
  <si>
    <t>Izgradnja gradske tržnice u naselju Olajnica u Vukovaru</t>
  </si>
  <si>
    <t>9b1</t>
  </si>
  <si>
    <t>Provedba Intervencijskog plana Grada Vukovara</t>
  </si>
  <si>
    <t>Ulaganje u jačanje konkuretnosti tvrtke Čarobni tim d.o.o.</t>
  </si>
  <si>
    <t>Jačanje konkurentnosti poduzeća Turbo-commerce d.o.o.</t>
  </si>
  <si>
    <t>Turbo-Commerce d.o.o.</t>
  </si>
  <si>
    <t>Izgradnja reciklažnog dvorišta u Općini Pitomača</t>
  </si>
  <si>
    <t>Pitomača</t>
  </si>
  <si>
    <t>Reciklažno dvorište Pleternica</t>
  </si>
  <si>
    <t>Izgradnja i opremanje reciklažnog dvorišta u Županji</t>
  </si>
  <si>
    <t>Lominy d.o.o.</t>
  </si>
  <si>
    <t>Povećanje konkurentnosti i tehnološke opremljenosti Obrta za proizvodnju kolača i slastica Slatkica</t>
  </si>
  <si>
    <t>Obrt Slatkica</t>
  </si>
  <si>
    <t>Klakar</t>
  </si>
  <si>
    <t>Jačanje konkurentnosti u finoj i složenoj obradi metala</t>
  </si>
  <si>
    <t>Ekofima</t>
  </si>
  <si>
    <t>Učinkovitom proizvodnjom za povećanu udobnost</t>
  </si>
  <si>
    <t>Donji Andrijevci</t>
  </si>
  <si>
    <t>Projekt nabave strojeva za PVC stolariju</t>
  </si>
  <si>
    <t>Ivankovo</t>
  </si>
  <si>
    <t>Ulaganje u širenje kapaciteta proizvodnih usluga poduzeća Adcon d.o.o.</t>
  </si>
  <si>
    <t>Adcon d.o.o.</t>
  </si>
  <si>
    <t>Modernizacija procesa tvrtke Inel d.o.o. kroz ulaganje u visokosofisticiranu mjernu opremu i IKT</t>
  </si>
  <si>
    <t>Inel d.o.o.</t>
  </si>
  <si>
    <t>Izgradnja i opremanje reciklažnog dvorišta na području Grada Požega, na lokaciji Industrijska ulica</t>
  </si>
  <si>
    <t>Izgradnja reciklažnog dvorišta na području Općine Stari Jankovci</t>
  </si>
  <si>
    <t>Stari Jankovci</t>
  </si>
  <si>
    <t>U dvoje je lakše</t>
  </si>
  <si>
    <t>Udruga slijepih Nova Gradiška</t>
  </si>
  <si>
    <t>Postani svoj</t>
  </si>
  <si>
    <t>Podrška daljnjem procesu deinstitucionalizacije i transformacije domova socijalne skrbi za osobe s invaliditetom</t>
  </si>
  <si>
    <t>ograničeni postupak</t>
  </si>
  <si>
    <t>Centar za pružanje usluga u zajednici Osijek " JA kao i TI"</t>
  </si>
  <si>
    <t>Luka-Test d.o.o.</t>
  </si>
  <si>
    <t>Poljoprivedna zadruga TRS</t>
  </si>
  <si>
    <t>Microplet</t>
  </si>
  <si>
    <t>Drvo dizajn stolarski obrt</t>
  </si>
  <si>
    <t>Suhorski d.o.o.</t>
  </si>
  <si>
    <t>MB-Strojometal d.o.o.</t>
  </si>
  <si>
    <t>Orking d.o.o.</t>
  </si>
  <si>
    <t>Elektro-Vujeva d.o.o.</t>
  </si>
  <si>
    <t>PROMET GRAĐENJE d.o.o.</t>
  </si>
  <si>
    <t>SAGA DIZAJN, grafički obrt i trgovina</t>
  </si>
  <si>
    <t>KALA d.o.o.</t>
  </si>
  <si>
    <t>Obrt za vinogradasrtvo i ugostiteljstvo "Knezović"</t>
  </si>
  <si>
    <t>Stolarski obrt i proizvodnja predmeta od plastike Valent Commerc</t>
  </si>
  <si>
    <t>Asel,obrt za proizvodnju i usluge,vl. Antun Srbić</t>
  </si>
  <si>
    <t>Karika d.o.o.</t>
  </si>
  <si>
    <t>Braniteljska zadruga Slatina beton</t>
  </si>
  <si>
    <t>Biscuit People, obrt za internetske portale i oglašavanje</t>
  </si>
  <si>
    <t>Eurodesign tapetiranje i trgovina, vl. Sanja Kudelić Masnić</t>
  </si>
  <si>
    <t>Sitolor tvornica boja d.o.o.</t>
  </si>
  <si>
    <t>Šuvak klaonica i prerada, Predrag Šuvak</t>
  </si>
  <si>
    <t>SANDRINI KOLAČI</t>
  </si>
  <si>
    <t>JAKOVIĆ</t>
  </si>
  <si>
    <t>Osnovna škola Stjepana Radića Čaglin</t>
  </si>
  <si>
    <t>Osnovna škola "Mladost" Jakšić</t>
  </si>
  <si>
    <t>Proširenje kapaciteta za pružanje novih usluga</t>
  </si>
  <si>
    <t>Ulaganje u nabavu opreme za proizvodnju vina</t>
  </si>
  <si>
    <t>Microplet - Moderan Inovativan Koncept za Razvoj Obrta u PLETernici</t>
  </si>
  <si>
    <t>Jačanje konkurentnosti obrta Drvo dizajn povećanjem kapaciteta proizvodnje drvene stolarije i namještaja</t>
  </si>
  <si>
    <t>Investicija u materijalnu imovinu povezana s proširenjem kapaciteta postojeće poslovne jednice</t>
  </si>
  <si>
    <t>Uvođenje napredne opreme i programskih rješenja u fotografskoj djelatnosti s ciljem povećanja konkuretnosti tvrtke Suhorski</t>
  </si>
  <si>
    <t>Povećanje kapaciteta do rasta konkuretnosti</t>
  </si>
  <si>
    <t>Proširenje kapaciteta u projektnom uredu Orking d.o.o.</t>
  </si>
  <si>
    <t>Elektor-impuls</t>
  </si>
  <si>
    <t>povećanje konkurentnosti i opsega poslovanja poduzeća PROMET GRAĐENJE  d.o.o. ulaganjem u radne strojeve</t>
  </si>
  <si>
    <t>Jačanje konkurentnosti obrta Saga Dizajn kroz opremanje i proširenje djelatnosti</t>
  </si>
  <si>
    <t>Zeleni i održivi rast KALA d.o.o.</t>
  </si>
  <si>
    <t>Cernik</t>
  </si>
  <si>
    <t>NABAVA RADNOG VOZILA I ALATA ZA PROIZVODNJU OPREME ZA</t>
  </si>
  <si>
    <t>Projekt nabave opreme za vinariju</t>
  </si>
  <si>
    <t>Unaprjeđenje proizvodno-uslužnih kapaciteta obrta "Valent Commerc"</t>
  </si>
  <si>
    <t>Stari Mikanovci</t>
  </si>
  <si>
    <t>Modernizacija obrta Asel</t>
  </si>
  <si>
    <t>Nabava strojeva nove generacije i kreiranje branda SARDONIKS</t>
  </si>
  <si>
    <t>Nabava radnog stroja radi proširenja kapaciteta postojeće poslovne jedinice Braniteljske zadruge "Slatina beton"</t>
  </si>
  <si>
    <t>Energetska obnova višestambene zgrade na adresi Bana Jelačića 82A i 82B, Vinkovci</t>
  </si>
  <si>
    <t>Energetska obnova višestambene zgrade na adresi Marije Jurić Zagorke 22, 24 i 26, Vinkovci</t>
  </si>
  <si>
    <t>Eneregetska obnova višestambene zgrade na adresi Andrije Hebranga 2c i 4, Vinkovci</t>
  </si>
  <si>
    <t>Povećanje kvalitete i opsega pružanja usluga ulaganjem u tehnologijski razvoj u sektoru informacija  i komunikacija obrta BISCUIT PEOPLE</t>
  </si>
  <si>
    <t>Davor</t>
  </si>
  <si>
    <t>Cjelovitost proizvodnje</t>
  </si>
  <si>
    <t>Izaberi nijansu-oboji svijet</t>
  </si>
  <si>
    <t>Proširenje kapaciteta uvođenjem nove opreme</t>
  </si>
  <si>
    <t>Gradina</t>
  </si>
  <si>
    <t>Preuređenje i modernizacija obrta SANDRINI KOLAČI radi proširenja kapaciteta postojeće poslovne jedinice</t>
  </si>
  <si>
    <t>Minibager za konkurentnost</t>
  </si>
  <si>
    <t>Energetska obnova zgrade Područne škole Ljeskovica na adresi Josipa Kneževića 47, Nova Ljeskovica, Osnovne škole Stjepana Radića Čaglin</t>
  </si>
  <si>
    <t>Čaglin</t>
  </si>
  <si>
    <t>Energetska obnova zgrade Područne škole Rajsavac na adresi Rajsavac 42, Jakšić, Osnovne škole "Mladost", Jakšić</t>
  </si>
  <si>
    <t>Jakšić</t>
  </si>
  <si>
    <t>Energetska obnova zgrade Dječjeg vrtića "Maslačak" na adresi Vijenac dr. Franje Tuđmana 2, Belišće</t>
  </si>
  <si>
    <t>Energetska obnova višestambene zgrade na adresi 204. Vukovarske brigade 83, 85, Vukovar</t>
  </si>
  <si>
    <t>Elda d.o.o.</t>
  </si>
  <si>
    <t>AUTODIJELOVI BARIŠIĆ, vl. Josip Barišić</t>
  </si>
  <si>
    <t>Ugostiteljski obrt Terranova,vl. Martina Terranova (Obrt Jezični kutak, vl. Martina Terranova)</t>
  </si>
  <si>
    <t>Virovitičko - podravska županija</t>
  </si>
  <si>
    <t>Vukovarsko - srijemska županija</t>
  </si>
  <si>
    <t>„Povećanje razvoja novih proizvoda i usluga koji proizlaze iz aktivnosti istraživanja i razvoja“</t>
  </si>
  <si>
    <t>Lom j.d.o.o.</t>
  </si>
  <si>
    <t>Proširenje kapaciteta postojeće poslovne jedinice ulaganjem u nabavu mjernih uređaja i opreme.</t>
  </si>
  <si>
    <t>Razvoj računalnog upravljanja poslovnim procesima (e-poslovanje)</t>
  </si>
  <si>
    <t>Razvoj nove generacije elektro filtera i vrećastih filtera za odvajanje krutih čestica iz otpadnog zraka iz tehnoloških postrojenja</t>
  </si>
  <si>
    <t>Energetska obnova višestambene zgrade na adresi Trg A. Starčevića 6, Đurđenovac</t>
  </si>
  <si>
    <t>Integracija kulturne i povijesne baštine Franjevačkog samostana u turističku ponudu Grada Vukovara</t>
  </si>
  <si>
    <t>Projekt nabave strojeva za uvođenje nove usluge</t>
  </si>
  <si>
    <t>Lominy - multifunkcionalna mobilna platforma za modne zaljubljenike</t>
  </si>
  <si>
    <t>Ulaganje u proširenje proizvodnih kapaciteta kupovinom novih strojeva i opreme za obavljanje djelatnosti obrade kamena</t>
  </si>
  <si>
    <t>Gelo obrt za klesarstvo, računovodstvo i poslovno savjetovanje</t>
  </si>
  <si>
    <t>Obrt za vinagradarstvo Vitis</t>
  </si>
  <si>
    <t>Nabava automatiziranih strojeva za povećanje asortimana tekstilnih odjevnih predmeta poduzeća Venita d.o.o.</t>
  </si>
  <si>
    <t>Venita d.o.o.</t>
  </si>
  <si>
    <t>Proširenje kapaciteta nabavkom stroja za savijanje limova</t>
  </si>
  <si>
    <t>Limar građevinska limarija</t>
  </si>
  <si>
    <t>Suhopolje</t>
  </si>
  <si>
    <t>Geo-mont d.o.o.</t>
  </si>
  <si>
    <t>Nabava specijalnog radnog vozila s hidrauličnom podiznom teleskopskom platformom za rad na visinama i kompleti elektro alata</t>
  </si>
  <si>
    <t>Elektroinstalaterski obrt Safundžić</t>
  </si>
  <si>
    <t>Optimizacijom poslovnih procesa poduzeća Hladni val modernizacijom proizvodnog procesa</t>
  </si>
  <si>
    <t>Hladni val d.o.o.</t>
  </si>
  <si>
    <t>Povećanje kapaciteta proizvodnje nabavkom 3-osnog CNC stroja nove generacije</t>
  </si>
  <si>
    <t>Decron d.o.o.</t>
  </si>
  <si>
    <t>Novim tehnologijama do boljeg sna</t>
  </si>
  <si>
    <t>Cro-Tex d.o.o.</t>
  </si>
  <si>
    <t>Digitalizacija tiskarskog obrta Zebra</t>
  </si>
  <si>
    <t>Tiskarski obrt, nakladništvo i trgovina Zebra</t>
  </si>
  <si>
    <t>Energetska obnova višestambene zgrade na adresi Trg Republike 8-11, Županja</t>
  </si>
  <si>
    <t>STANOBIRO d.o.o.</t>
  </si>
  <si>
    <t>Energetska obnova višestambene zgrade na adresi Ivana Gorana Kovačića 15 i 17, Osijek</t>
  </si>
  <si>
    <t>Blaženka Pinterić, ovlašteni predstavnik stanara</t>
  </si>
  <si>
    <t>Energetska obnova višestambene zgrade na adresi Dr. Franje Račkog 18A, Županja</t>
  </si>
  <si>
    <t>AIP-Mehatronički razvoj</t>
  </si>
  <si>
    <t>Automatizacija ind postrojenja d.o.o.</t>
  </si>
  <si>
    <t>Ulaganje u nabavku stroja za miješanje i transport glazure</t>
  </si>
  <si>
    <t>Obrt Mićo strojne glazure</t>
  </si>
  <si>
    <t>Unaprjeđenje poslovanja obrta "RILE MONT" Slatina</t>
  </si>
  <si>
    <t>Rile Mont, vl. Saša Relić</t>
  </si>
  <si>
    <t>Projekt proširenja kapaciteta nabavkom opreme i alata</t>
  </si>
  <si>
    <t>Pepur montaža d.o.o.</t>
  </si>
  <si>
    <t>Privlaka (VSŽ)</t>
  </si>
  <si>
    <t>COS IMPULS</t>
  </si>
  <si>
    <t>Cos d.o.o.</t>
  </si>
  <si>
    <t>Razvoj grafičkih usluga u svrhu jačanja konkurentnosti na području Vukovarsko-srijemske županije</t>
  </si>
  <si>
    <t>Grafički obrt Fist Borovo</t>
  </si>
  <si>
    <t>Program podrške poboljšanju materijalnih uvjeta u osnovnim i srednjim školama</t>
  </si>
  <si>
    <t xml:space="preserve">IZGRADNJA CENTRA ZA ODGOJ, OBRAZOVANJE I REHABILITACIJU OSIJEK </t>
  </si>
  <si>
    <t>PŠ</t>
  </si>
  <si>
    <t>SANACIJA PROSTORA OKO I U ŠKOLSKOJ ŠPORTSKOJ DVORANI U OŠ OKUČANI</t>
  </si>
  <si>
    <t>BRODSKO-POSAVSKA ŽUPANIJA</t>
  </si>
  <si>
    <t>ADAPTACIJA I SANACIJA KOTLOVNICE PRI TEHNIČKOJ I INDUSTRIJSKO-OBRTNIČKOJ ŠKOLI U SLAVONSKOM BRODU</t>
  </si>
  <si>
    <t>SANACIJA I ADAPTACIJA PROSTORA GIMNAZIJE M. MESIĆ</t>
  </si>
  <si>
    <t>DVODIJELNA ŠKOLSKO SPORTSKA DVORANA OŠ HUGO BADALIĆ, PŠ JELAS</t>
  </si>
  <si>
    <t>GRAD SLAVONSKI BROD</t>
  </si>
  <si>
    <t xml:space="preserve">REKONSTRUKCIJA ŠKOLE I NADOGRADNJA SPORTSKE DVORANE OŠ DOBRIŠA CESARIĆ </t>
  </si>
  <si>
    <t>REKONSTRUKCIJA I DOGRADNJA ŠKOLE I IZGRADNJE ŠKOLSKE DVORANE OŠ NIKOLE TESLE, MIRKOVCI</t>
  </si>
  <si>
    <t>GRAD VINKOVCI</t>
  </si>
  <si>
    <t>REKONSTRUKCIJA UNUTARNJEG PROSTORA ZA POTREBE NOVOOTVORENOG POSEBNOG ODJELA, ŠKOLSKE KNJIŽNICE, ŠKOLSKE KUHINJE I SANITARNIH PROSTORA OŠ VIJENAC</t>
  </si>
  <si>
    <t>GRAD OSIJEK</t>
  </si>
  <si>
    <t>REKONSTRUKCIJA OŠ IVAN GORAN KOVAČIĆ ZDENCI</t>
  </si>
  <si>
    <t>ADAPTACIJA DIJELA SPORTSKE DVORANE SŠ MARKA MARULIĆA SLATINA</t>
  </si>
  <si>
    <t>ADAPTACIJA STOLARIJE U OŠ PETRA PRERADOVIĆA PITOMAČA</t>
  </si>
  <si>
    <t>SŠ PAKRAC- SANACIJA KROVIŠTA</t>
  </si>
  <si>
    <t>DOGRADNJA OŠ TORDINCI</t>
  </si>
  <si>
    <t xml:space="preserve"> Program održivog razvoja lokalne zajednice (PORLZ)</t>
  </si>
  <si>
    <t>MJERA 8</t>
  </si>
  <si>
    <t>GEORG PEREIRA-ARNSTEIN</t>
  </si>
  <si>
    <t>Energetska obnova višestambene zgrade na adresi Kardinal  Alojzija Stepinca 8, Pakrac</t>
  </si>
  <si>
    <t>Energetska obnova višestambene zgrade na adresi Braće Radića 14, Pakrac</t>
  </si>
  <si>
    <t>Energetska obnova višestambene zgrade na adresi Kalvarija 38, 38A, Pakrac</t>
  </si>
  <si>
    <t>TOP UP- Automatizacija proizvodnje ogrjevnog drva i povećanje kapaciteta obrta Povratnik</t>
  </si>
  <si>
    <t>Trgovački obrt Povratnik, vl. Robert Skender</t>
  </si>
  <si>
    <t>Vigus Impuls</t>
  </si>
  <si>
    <t>Vigus d.o.o.</t>
  </si>
  <si>
    <t>Impuls za 3D konkurentnost</t>
  </si>
  <si>
    <t>Experio d.o.o.</t>
  </si>
  <si>
    <t>Bukovlje</t>
  </si>
  <si>
    <t>Projekt nabave opreme za uvođenje i održavanje komunikacijskih sustava</t>
  </si>
  <si>
    <t>Delta-tel d.o.o.</t>
  </si>
  <si>
    <t>GEOrazvoj</t>
  </si>
  <si>
    <t>Geobiro, geodetske usluge d.o.o.</t>
  </si>
  <si>
    <t>EU tisak - tisak konkurentnosti</t>
  </si>
  <si>
    <t>BEST tiskara i trgovina, Vlasnik Ivan Ćukurin</t>
  </si>
  <si>
    <t>Nabavka strojeva za završne građevinske radove</t>
  </si>
  <si>
    <t>Termo-line d.o.o.</t>
  </si>
  <si>
    <t>Projekt proširenja kapaciteta nabavkom strojeva</t>
  </si>
  <si>
    <t>Zuki d.o.o.</t>
  </si>
  <si>
    <t>Energetska obnova zgrade Osnovne škole "Vladimir Nazor" na adresi Mlinska 3, Trenkovo</t>
  </si>
  <si>
    <t>Osnovna škola Vladimir Nazor</t>
  </si>
  <si>
    <t>Velika</t>
  </si>
  <si>
    <t>Proširenje kapaciteta pružanja usluga u građevinarstvu Bekavac d.o.o.</t>
  </si>
  <si>
    <t>Bekavac d.o.o.</t>
  </si>
  <si>
    <t>Energetska obnova zgrade Dječjeg vrtića Potočnica na adresi Trg kralja Tomislava bb, Pitomača</t>
  </si>
  <si>
    <t>Zeleni rast obrta Gudeljević</t>
  </si>
  <si>
    <t>Obrt Gudeljević</t>
  </si>
  <si>
    <t>Ulaganje u kupovinu nove opreme za snimanje i fotografiranje</t>
  </si>
  <si>
    <t>Hall j.d.o.o.</t>
  </si>
  <si>
    <t>Energetska obnova zgrade Dječjeg vrtića Budućnost na adresi Marije Jurić Zagorke 44, Vinkovci</t>
  </si>
  <si>
    <t>Energetska obnova zgrade Osnovne škole "Mato Lovrak" na adresi Maksimilijana Benkovića 39, Nova Gradiška</t>
  </si>
  <si>
    <t>Energetska obnova zgrade Osnovne škole "Ivan Goran Kovačić" na adresi Trg bana Josipa Jelačića 7, Velika</t>
  </si>
  <si>
    <t>Osnovna škola Ivan Goran Kovačić Velika</t>
  </si>
  <si>
    <t>S potporom u visine</t>
  </si>
  <si>
    <t>Obrt Visković, vl. Zlatko Visković</t>
  </si>
  <si>
    <t>Jačanje konkurentnosti primjenom inovativnih tehnologija i znanja</t>
  </si>
  <si>
    <t>Davor obrt, vl. Davor Majstorović</t>
  </si>
  <si>
    <t>Povećanje kapaciteta i jačanje tržišnog položaja obrta Vodomont-vodoinstalaterski obrt, vl. Tihomir Kitter</t>
  </si>
  <si>
    <t>Vodomont-vodoinstalaterski obrt, vl. Tihomir Kitter</t>
  </si>
  <si>
    <t>Povećanje kapaciteta i poboljšanje učinkovitosti proizvodnje</t>
  </si>
  <si>
    <t>Pinija d.o.o.</t>
  </si>
  <si>
    <t>Modernizacija poslovanja i proširenja kapaciteta</t>
  </si>
  <si>
    <t>Sla Ante Perić</t>
  </si>
  <si>
    <t>Jačanje konkurentnosti i podupiranje kapaciteta tvrtke EUROTENDA</t>
  </si>
  <si>
    <t>Eurotenda d.o.o.</t>
  </si>
  <si>
    <t>Proširenje proizvodnih kapaciteta završne obrade metala DM-MIG d.o.o.</t>
  </si>
  <si>
    <t>DM-MIG d.o.o.</t>
  </si>
  <si>
    <t>MEDEX-CNC tehnologije za učinkovitost i konkurentnost</t>
  </si>
  <si>
    <t>Medex metalna galanterija, vl. Ivan Medved</t>
  </si>
  <si>
    <t>Brodski Stupnik</t>
  </si>
  <si>
    <t>Proširenje kapaciteta opremanjem kabina za zavarivanje MAG postupkom</t>
  </si>
  <si>
    <t>ĐURO ĐAKOVIĆ MONTAŽA</t>
  </si>
  <si>
    <t>Projekt proširenja kapacitea obrta EUROPLAST u svrhu jačanja konkurentnosti</t>
  </si>
  <si>
    <t>EUROPLAST</t>
  </si>
  <si>
    <t>Jačanje konkurentnosti proizvodno pletarskog obrta TUZLAK PLET</t>
  </si>
  <si>
    <t>Proizvodno pletarski obrt Tuzlak plet, vl. Goran Tuzlak</t>
  </si>
  <si>
    <t>NOVI IMPULS ZA KVALITETNIJE INSTALACIJE</t>
  </si>
  <si>
    <t>Voda plin centralno Ramić d.o.o.</t>
  </si>
  <si>
    <t>Proširenje proizvodnih kapaciteta u Floreus d.o.o.</t>
  </si>
  <si>
    <t>Floreus d.o.o.</t>
  </si>
  <si>
    <t>ARTOM IMPULS</t>
  </si>
  <si>
    <t>Artom d.o.o.</t>
  </si>
  <si>
    <t>Uređenje centra Darda</t>
  </si>
  <si>
    <t>Festival multikulturalnosti – razvojem interkulturalnih kompetencija do umijeća komuniciranja</t>
  </si>
  <si>
    <t>Unaprjeđenje pismenosti - temelj cjeloživotnog učenja</t>
  </si>
  <si>
    <t>Osnovna škola Laslovo</t>
  </si>
  <si>
    <t>Bjelovarsko-bilogorska, Osječko-baranjska, Šibensko-kninska</t>
  </si>
  <si>
    <t>Glazbenom podukom do digitalne i medijske pismenosti</t>
  </si>
  <si>
    <t>Glazbena škola Ladislav Račić</t>
  </si>
  <si>
    <t xml:space="preserve">Virovitičko-podravska, Grad Zagreb </t>
  </si>
  <si>
    <t>IN MEDIAS ReStart – integrativan pristup poučavanju medijske, digitalne, čitalačke, prirodoslovne, višejezične i multikulturalne pismenosti</t>
  </si>
  <si>
    <t>Osnovna škola Matije Gupca</t>
  </si>
  <si>
    <t>Virovitičko-podravska, Grad Zagreb, Primorsko-goranska</t>
  </si>
  <si>
    <t>PIN: Pismenost inicijativa napretka</t>
  </si>
  <si>
    <t>Obrtničko-industrijska škola Županja</t>
  </si>
  <si>
    <t>Sva LIca KnjigA - "SLIKA"</t>
  </si>
  <si>
    <t>Osnovna škola Zrinskih Nuštar</t>
  </si>
  <si>
    <t>Abeceda pismenosti</t>
  </si>
  <si>
    <t>Ekonomska i upravna škola Osijek</t>
  </si>
  <si>
    <t>Naučimo upravljati novcem kako bismo lakše upravljali budućnošću</t>
  </si>
  <si>
    <t>Strukovna škola Virovitica</t>
  </si>
  <si>
    <t>Ekonomska škola Vukovar</t>
  </si>
  <si>
    <t>Sve tajne pismenosti</t>
  </si>
  <si>
    <t>Elektrotehnička i prometna škola Osijek</t>
  </si>
  <si>
    <t>Sisačko-moslavačka, Osječko-baranjska, Splitsko-dalmatinska</t>
  </si>
  <si>
    <t>ZaČuDiMMo zajedno</t>
  </si>
  <si>
    <t>Osnovna škola Kneževi Vinogradi</t>
  </si>
  <si>
    <t xml:space="preserve">Program zapošljavanja žena Grad Županja </t>
  </si>
  <si>
    <t>9.i.1</t>
  </si>
  <si>
    <t xml:space="preserve">Program zapošljavanja žena Općina Bošnjaci </t>
  </si>
  <si>
    <t xml:space="preserve">Program zapošljavanja žena Općina Drenovci </t>
  </si>
  <si>
    <t xml:space="preserve">Općina Drenovci </t>
  </si>
  <si>
    <t xml:space="preserve">Program zapošljavanja žena u Cerni, Gradištu i Gunji </t>
  </si>
  <si>
    <t>Hrvatski Crveni križ - Gradsko društvo Crvenog križa Županja</t>
  </si>
  <si>
    <t xml:space="preserve">Zapošljavanje žena iz ciljnih skupina u svrhu potpore i podrške starijim osobama i osobama u nepovoljnom položaju kroz programe zapošljavanja u lokalnoj zajednici na području Općine Čeminac </t>
  </si>
  <si>
    <t xml:space="preserve">Zaposlena žena za jako i solidarno društvo </t>
  </si>
  <si>
    <t>Udruga gluhih i nagluhih Nova Gradiška</t>
  </si>
  <si>
    <t xml:space="preserve">Zaželi - Grad Ilok </t>
  </si>
  <si>
    <t xml:space="preserve">Zaželi - Općina Stari Jankovci </t>
  </si>
  <si>
    <t xml:space="preserve">Zaželi - Općina Lovas </t>
  </si>
  <si>
    <t xml:space="preserve">Zaželi - Općina Tompojevci </t>
  </si>
  <si>
    <t xml:space="preserve">Zaželi - Općina Tovarnik </t>
  </si>
  <si>
    <t xml:space="preserve">Pomoć u kući za starije i nemoćne osobe </t>
  </si>
  <si>
    <t xml:space="preserve">Želim raditi - želim pomoći </t>
  </si>
  <si>
    <t>PUK40</t>
  </si>
  <si>
    <t xml:space="preserve">Pomozi i razveseli </t>
  </si>
  <si>
    <t>Općina Semeljci</t>
  </si>
  <si>
    <t xml:space="preserve">Zaželi - Općina Negoslavci </t>
  </si>
  <si>
    <t xml:space="preserve">Zaželi, zaposli, pomozi: Osnaživanje žena na tržištu rada kroz osposobljavanje i zapošljavanje </t>
  </si>
  <si>
    <t xml:space="preserve">Zaželi - Program zapošljavanja žena na području Grada Vinkovci </t>
  </si>
  <si>
    <t xml:space="preserve">Projekt Zaželi u Općini Vođinci </t>
  </si>
  <si>
    <t xml:space="preserve">Ja sam žena, a ne broj </t>
  </si>
  <si>
    <t xml:space="preserve">Zaželi i ostvari </t>
  </si>
  <si>
    <t xml:space="preserve">Tu smo za vas </t>
  </si>
  <si>
    <t>Općina Tordinci</t>
  </si>
  <si>
    <t xml:space="preserve">Program zapošljavanja žena Općina Vrbanja </t>
  </si>
  <si>
    <t xml:space="preserve">Ojačaj svoj radni potencijal </t>
  </si>
  <si>
    <t>"Zaželi" - Program zapošljavanja žena na području Općine Bogdanovci</t>
  </si>
  <si>
    <t xml:space="preserve">Za žene - Za zajednicu </t>
  </si>
  <si>
    <t>Općina Sikirevci</t>
  </si>
  <si>
    <t xml:space="preserve">Zaželi posao - prihvati izazov! </t>
  </si>
  <si>
    <t xml:space="preserve">Žena zaželi, žena radi </t>
  </si>
  <si>
    <t xml:space="preserve">Želim, radim, pomažem </t>
  </si>
  <si>
    <t xml:space="preserve">Zaželi - Općina Trpinja </t>
  </si>
  <si>
    <t xml:space="preserve">Osnaživanje žena u lokalnoj zajednici </t>
  </si>
  <si>
    <t xml:space="preserve">Pomozite, trebamo vas </t>
  </si>
  <si>
    <t>Udruga civilnih žrtava Domovinskog rata Đakovštine</t>
  </si>
  <si>
    <t xml:space="preserve">Uključimo ih u društvo </t>
  </si>
  <si>
    <t xml:space="preserve">Pomoć i sreća </t>
  </si>
  <si>
    <t>Udruga žena Cicika</t>
  </si>
  <si>
    <t>Satnica Đakovačka</t>
  </si>
  <si>
    <t>Cross-border cooperation in multimodal tourism</t>
  </si>
  <si>
    <t>Bike&amp;Boat</t>
  </si>
  <si>
    <t>SC 2.1.  Promicanje mogućnosti korištenja prirodnog i kulturnog nasljeđa kao turističkih znamenitosti  s mogućnošću stvaranja prihoda</t>
  </si>
  <si>
    <t>EV13 Gap: Filling the gap - completion of the cross-border section of EuroVelo 13 between Drávatamási and Virovitica</t>
  </si>
  <si>
    <t>EV13 Gap</t>
  </si>
  <si>
    <t>BicYcle PATH that connects Mailath castle and Siklos fortress</t>
  </si>
  <si>
    <t>BYPATH</t>
  </si>
  <si>
    <t xml:space="preserve">Common tourism development of natural and cultural assets of Suhopolje-Noskovačka Dubrava-Zselic Starry Park </t>
  </si>
  <si>
    <t>Tourism 4 All</t>
  </si>
  <si>
    <t>Green Baranja / Baranya - greening the tourism through innovative products in joint nature and landscape heritage</t>
  </si>
  <si>
    <t>Green Baranja / Baranya</t>
  </si>
  <si>
    <t>Općina Bilje</t>
  </si>
  <si>
    <t>Restoring Ecological Diversity of Forests with Airborne Imaging Technologies</t>
  </si>
  <si>
    <t>RED FAITH</t>
  </si>
  <si>
    <t>Energy Efficient Sustainable Urban Neighborhood</t>
  </si>
  <si>
    <t>EE SUN</t>
  </si>
  <si>
    <t>Renewable energy sources and energy efficiency in a function of rural development</t>
  </si>
  <si>
    <t>RuRES</t>
  </si>
  <si>
    <t>Sveučilište Josipa Jurja Strossmayera u Osijeku - Fakultet elektrotehnike, računarstva i informacijskih tehnologija Osijek</t>
  </si>
  <si>
    <t>4 Elements 4 Kids from cross border co-operation and education adjusted for pre-school children</t>
  </si>
  <si>
    <t>4E4K</t>
  </si>
  <si>
    <t>SC 4.1.  Jačanje uloge obrazovnih ustanova kao intelektualnih centara za povećanje baze specifičnih lokalnih znanja u regiji, komponeta 2 - Suradnja u predškolskom, osnovnoškolskom, srednjoškolskom obrazovanju i obrazovanju odraslih</t>
  </si>
  <si>
    <t>Dječji vrtić Cvrčak Virovitica</t>
  </si>
  <si>
    <t>„Development of dual training and introduction of tertiary systems in the field of mechanical engineering and electrical engineering professions”</t>
  </si>
  <si>
    <t xml:space="preserve">I-DARE </t>
  </si>
  <si>
    <t xml:space="preserve">Sports, ICT and language competences in the service of conservation of craftsmanship and entrepreneurship tradition and competitiveness in the labor market of students from Slatina and Szigetvár </t>
  </si>
  <si>
    <t>STILL</t>
  </si>
  <si>
    <t>The Forgotten Forest Fruit Trees</t>
  </si>
  <si>
    <t>HU-HR Fruit Trees</t>
  </si>
  <si>
    <t>Tehnička škola Virovitica</t>
  </si>
  <si>
    <t>Cross-border Vocational Education Capacity Sharing</t>
  </si>
  <si>
    <t>VEC Sharing</t>
  </si>
  <si>
    <t>Srednja škola Stjepana Sulimanca</t>
  </si>
  <si>
    <t>Improving the educational system in Physics for general and vocational education in the Croatia-Hungary border region for secondary schools</t>
  </si>
  <si>
    <t>Phys-Me</t>
  </si>
  <si>
    <t>MIS kod projekta</t>
  </si>
  <si>
    <t>KK.07.4.2.01.0001</t>
  </si>
  <si>
    <t>Linija za peletiranje</t>
  </si>
  <si>
    <t>Piljak d.o.o.</t>
  </si>
  <si>
    <t>Đurđenovac</t>
  </si>
  <si>
    <t>Modernizacija stolarskog obrta "Marjanović"</t>
  </si>
  <si>
    <t>Stolarski obrt " MARJANOVIĆ " Slatina, I.B. Mažuranić 3, vl. Ljupko Marjanović</t>
  </si>
  <si>
    <t>Korak uz suvremene trendove je korak ispred konkurencije!</t>
  </si>
  <si>
    <t>ŠULC d.o.o.</t>
  </si>
  <si>
    <t>Jačanje konkurentnosti poduzeća Instos d.o.o. ulaganjem u nabavku novih strojeva i opreme</t>
  </si>
  <si>
    <t>E-CNC graviranje</t>
  </si>
  <si>
    <t>Energetska obnova višestambene zgrade na adresi Opatijska 27, 29, 31, Osijek</t>
  </si>
  <si>
    <t>Optimizacija poslovanja i povećanje konkurentnosti Stolarije Batori</t>
  </si>
  <si>
    <t>Stolarija Batori, vl. Tomislav Batori</t>
  </si>
  <si>
    <t>Projekt ulaganja u nabavku strojeva za obradu drveta</t>
  </si>
  <si>
    <t>ZET d.o.o.</t>
  </si>
  <si>
    <t>Razvoj i unaprjeđenje usluga obrta UNOOPTIK VUkovar</t>
  </si>
  <si>
    <t>Unooptik optičarski obrt</t>
  </si>
  <si>
    <t>Ulaganje u jačanje konkurentnosti tvrtke PRO-PING</t>
  </si>
  <si>
    <t>Pro-ping d.o.o.</t>
  </si>
  <si>
    <t>PROVEDBA INTERVENCIJSKOG PLANA GRADA BELOG MANASTIRA I OPĆINE DARDA</t>
  </si>
  <si>
    <t>Jačanje ljudskih i materijalnih resursa obrta LIMOCIN do konkurentnijeg poslovanja</t>
  </si>
  <si>
    <t>Limocin, limarski obrt, vl. Igor Sičaja</t>
  </si>
  <si>
    <t>Ulaganje u opremu i strojeve radi proširenja kapaciteta i uvođenja novih usluga</t>
  </si>
  <si>
    <t>J-M instalacije</t>
  </si>
  <si>
    <t>Ulaganje u povećanje kapaciteta i unapređenj poslovanja obrta S LINK</t>
  </si>
  <si>
    <t>SLink, obrt za računalne djelatnosti</t>
  </si>
  <si>
    <t>Jačanje konkurentnosti tvrtke Moding kupovinom novih strojeva</t>
  </si>
  <si>
    <t>Moding d.o.o.</t>
  </si>
  <si>
    <t>Proširenje kapaciteta proizvodnje građevinske stolarije uvođenjem nove modernizirane opreme</t>
  </si>
  <si>
    <t>Stolarija Vist, obrt za stolariju, vl. Siniša Vist</t>
  </si>
  <si>
    <t>Optimiziranje procesa razvoja i proizvodnje uvođenjem inovativnih tehnologija</t>
  </si>
  <si>
    <t>ELPOS d.o.o. za projektiranje, proizvodnju, usluge i trgovinu</t>
  </si>
  <si>
    <t>Ulaganje u prenamjenu i uređenje objekta i kupovinu nove opreme za proizvodnju mlinskih proizvoda</t>
  </si>
  <si>
    <t>Mali mlin</t>
  </si>
  <si>
    <t>Koška</t>
  </si>
  <si>
    <t>Ulaganje u proširenje postojećih kapaciteta obrta Agrozoli</t>
  </si>
  <si>
    <t>Agrozoli, obrt za poljoprivrednu proizvodnju, usluge i vinogradarstvo</t>
  </si>
  <si>
    <t>Ulaganje u jačanje konkurentnosti tvrtke Ćaleta j.d.o.o.</t>
  </si>
  <si>
    <t>ĆALETA j.d.o.o.</t>
  </si>
  <si>
    <t>Škole različitih jednakosti</t>
  </si>
  <si>
    <t>KK.03.2.1.02.0051</t>
  </si>
  <si>
    <t>KK.03.2.1.02.0053</t>
  </si>
  <si>
    <t>KK.03.2.1.01.0054</t>
  </si>
  <si>
    <t>KK.09.1.2.01.0011</t>
  </si>
  <si>
    <t>KK.03.2.1.02.0052</t>
  </si>
  <si>
    <t>KK.06.1.1.01.0025</t>
  </si>
  <si>
    <t>KK.06.1.1.01.0002</t>
  </si>
  <si>
    <t>KK.03.2.1.02.0068</t>
  </si>
  <si>
    <t>KK.06.1.1.01.0042</t>
  </si>
  <si>
    <t>KK.03.2.1.03.0021</t>
  </si>
  <si>
    <t>KK.08.1.2.03.0008</t>
  </si>
  <si>
    <t>KK.08.1.2.03.0002</t>
  </si>
  <si>
    <t>KK.08.1.2.03.0004</t>
  </si>
  <si>
    <t>KK.03.2.1.03.0120</t>
  </si>
  <si>
    <t>KK.03.2.1.03.0028</t>
  </si>
  <si>
    <t>KK.03.2.1.03.0031</t>
  </si>
  <si>
    <t>KK.03.2.1.03.0024</t>
  </si>
  <si>
    <t>KK.03.2.1.03.0271</t>
  </si>
  <si>
    <t>KK.03.2.1.05.0002</t>
  </si>
  <si>
    <t>KK.03.2.1.03.0121</t>
  </si>
  <si>
    <t>KK.03.2.1.03.0240</t>
  </si>
  <si>
    <t>KK.03.2.1.03.0107</t>
  </si>
  <si>
    <t>KK.03.2.1.03.0251</t>
  </si>
  <si>
    <t>KK.03.2.1.03.0109</t>
  </si>
  <si>
    <t>KK.03.2.1.03.0076</t>
  </si>
  <si>
    <t>KK.03.2.1.03.0150</t>
  </si>
  <si>
    <t>KK.03.2.1.03.0003</t>
  </si>
  <si>
    <t>KK.03.2.1.03.0103</t>
  </si>
  <si>
    <t>KK.03.2.1.03.0142</t>
  </si>
  <si>
    <t>KK.03.2.1.03.0074</t>
  </si>
  <si>
    <t>KK.03.2.1.03.0089</t>
  </si>
  <si>
    <t>KK.03.2.1.03.0060</t>
  </si>
  <si>
    <t>KK.03.2.1.03.0100</t>
  </si>
  <si>
    <t>KK.03.2.1.03.0070</t>
  </si>
  <si>
    <t>KK.03.2.1.03.0202</t>
  </si>
  <si>
    <t>KK.03.2.1.03.0047</t>
  </si>
  <si>
    <t>KK.03.2.1.03.0183</t>
  </si>
  <si>
    <t>KK.03.2.1.03.0275</t>
  </si>
  <si>
    <t>KK.03.2.1.03.0071</t>
  </si>
  <si>
    <t>KK.03.2.1.03.0285</t>
  </si>
  <si>
    <t>KK.03.2.1.03.0073</t>
  </si>
  <si>
    <t>KK.03.2.1.03.0200</t>
  </si>
  <si>
    <t>KK.03.2.1.03.0377</t>
  </si>
  <si>
    <t>KK.03.2.1.03.0125</t>
  </si>
  <si>
    <t>KK.03.2.1.03.0226</t>
  </si>
  <si>
    <t>KK.03.2.1.03.0241</t>
  </si>
  <si>
    <t>KK.03.2.1.03.0185</t>
  </si>
  <si>
    <t>KK.03.2.1.03.0106</t>
  </si>
  <si>
    <t>KK.03.2.1.03.0316</t>
  </si>
  <si>
    <t>KK.03.2.1.03.0336</t>
  </si>
  <si>
    <t>KK.03.2.1.03.0224</t>
  </si>
  <si>
    <t>KK.03.2.1.03.0335</t>
  </si>
  <si>
    <t>KK.03.2.1.03.0207</t>
  </si>
  <si>
    <t>KK.03.2.1.03.0329</t>
  </si>
  <si>
    <t>KK.03.2.1.03.0082</t>
  </si>
  <si>
    <t>KK.03.2.1.03.0217</t>
  </si>
  <si>
    <t>KK.03.2.1.03.0334</t>
  </si>
  <si>
    <t>KK.03.2.1.03.0291</t>
  </si>
  <si>
    <t>KK.03.2.1.03.0348</t>
  </si>
  <si>
    <t>KK.03.2.1.03.0068</t>
  </si>
  <si>
    <t>KK.03.2.1.03.0294</t>
  </si>
  <si>
    <t>KK.03.2.1.03.0197</t>
  </si>
  <si>
    <t>KK.03.2.1.03.0327</t>
  </si>
  <si>
    <t>KK.03.2.1.03.0340</t>
  </si>
  <si>
    <t>KK.03.2.1.03.0219</t>
  </si>
  <si>
    <t>KK.03.2.1.03.0373</t>
  </si>
  <si>
    <t>KK.03.2.1.03.0357</t>
  </si>
  <si>
    <t>KK.03.2.1.03.0083</t>
  </si>
  <si>
    <t>KK.03.2.1.03.0193</t>
  </si>
  <si>
    <t>KK.03.2.1.03.0266</t>
  </si>
  <si>
    <t>KK.03.2.1.03.0214</t>
  </si>
  <si>
    <t>KK.03.2.1.03.0309</t>
  </si>
  <si>
    <t>KK.03.2.1.03.0301</t>
  </si>
  <si>
    <t>KK.03.2.1.03.0288</t>
  </si>
  <si>
    <t>KK.03.2.2.01.0019</t>
  </si>
  <si>
    <t>KK.03.2.1.03.0096</t>
  </si>
  <si>
    <t>KK.03.2.1.03.0356</t>
  </si>
  <si>
    <t>KK.03.2.1.05.0028</t>
  </si>
  <si>
    <t>KK.03.2.1.03.0087</t>
  </si>
  <si>
    <t>KK.03.2.1.03.0208</t>
  </si>
  <si>
    <t>KK.03.2.1.03.0211</t>
  </si>
  <si>
    <t>KK.03.2.1.03.0282</t>
  </si>
  <si>
    <t>KK.03.2.1.03.0213</t>
  </si>
  <si>
    <t>KK.03.2.1.03.0026</t>
  </si>
  <si>
    <t>KK.03.2.1.03.0160</t>
  </si>
  <si>
    <t>KK.03.2.1.03.0325</t>
  </si>
  <si>
    <t>KK.06.1.1.01.0029</t>
  </si>
  <si>
    <t>KK.06.1.1.01.0031</t>
  </si>
  <si>
    <t>KK.08.1.1.02.0002</t>
  </si>
  <si>
    <t>KK.06.1.1.01.0039</t>
  </si>
  <si>
    <t>KK.03.2.1.02.0067</t>
  </si>
  <si>
    <t>KK.08.1.1.02.0005</t>
  </si>
  <si>
    <t>KK.07.3.1.01.0001</t>
  </si>
  <si>
    <t>KK.03.2.2.01.0021</t>
  </si>
  <si>
    <t>KK.08.1.2.03.0019</t>
  </si>
  <si>
    <t>KK.08.1.2.03.0020</t>
  </si>
  <si>
    <t>KK.08.1.1.02.0008</t>
  </si>
  <si>
    <t>KK.03.2.1.05.0039</t>
  </si>
  <si>
    <t>KK.03.2.1.05.0054</t>
  </si>
  <si>
    <t>KK.03.2.1.03.0375</t>
  </si>
  <si>
    <t>KK.03.2.1.05.0061</t>
  </si>
  <si>
    <t>KK.03.2.1.05.0056</t>
  </si>
  <si>
    <t>KK.03.2.1.03.0037</t>
  </si>
  <si>
    <t>KK.03.2.1.03.0289</t>
  </si>
  <si>
    <t>KK.03.2.1.03.0072</t>
  </si>
  <si>
    <t>KK.08.1.3.01.0001</t>
  </si>
  <si>
    <t>KK.01.2.1.01.0031</t>
  </si>
  <si>
    <t>KK.01.2.1.01.0024</t>
  </si>
  <si>
    <t>KK.04.2.2.01.0046</t>
  </si>
  <si>
    <t>KK.04.2.2.01.0045</t>
  </si>
  <si>
    <t>KK.04.2.2.01.0018</t>
  </si>
  <si>
    <t>KK.04.2.2.01.0015</t>
  </si>
  <si>
    <t>KK.03.2.1.05.0198</t>
  </si>
  <si>
    <t>KK.06.4.2.04.0001</t>
  </si>
  <si>
    <t>KK.06.4.1.01.0001</t>
  </si>
  <si>
    <t>KK.06.4.2.06.0001</t>
  </si>
  <si>
    <t>KK.06.4.2.07.0001</t>
  </si>
  <si>
    <t>KK.06.4.2.08.0001</t>
  </si>
  <si>
    <t>KK.06.4.2.09.0001</t>
  </si>
  <si>
    <t>KK.10.1.1.02.0007</t>
  </si>
  <si>
    <t>KK.10.1.1.02.0004</t>
  </si>
  <si>
    <t>KK.03.2.1.05.0093</t>
  </si>
  <si>
    <t>KK.04.2.2.01.0037</t>
  </si>
  <si>
    <t>KK.04.2.2.01.0525</t>
  </si>
  <si>
    <t>KK.04.2.2.01.0531</t>
  </si>
  <si>
    <t>KK.04.2.2.01.0589</t>
  </si>
  <si>
    <t>KK.06.1.2.01.0002</t>
  </si>
  <si>
    <t>KK.04.2.2.01.0033</t>
  </si>
  <si>
    <t>KK.04.2.2.01.0587</t>
  </si>
  <si>
    <t>KK.04.2.2.01.0030</t>
  </si>
  <si>
    <t>KK.04.2.2.01.0600</t>
  </si>
  <si>
    <t>KK.04.2.2.01.0528</t>
  </si>
  <si>
    <t>KK.04.2.2.01.0603</t>
  </si>
  <si>
    <t>KK.04.2.2.01.0035</t>
  </si>
  <si>
    <t>KK.04.2.2.01.0032</t>
  </si>
  <si>
    <t>KK.04.2.2.01.0530</t>
  </si>
  <si>
    <t>KK.04.2.2.01.0029</t>
  </si>
  <si>
    <t>KK.04.2.2.01.0039</t>
  </si>
  <si>
    <t>KK.04.2.2.01.0529</t>
  </si>
  <si>
    <t>KK.03.1.2.01.0062</t>
  </si>
  <si>
    <t>KK.03.1.2.01.0037</t>
  </si>
  <si>
    <t>KK.03.2.1.05.0036</t>
  </si>
  <si>
    <t>KK.06.1.1.01.0081</t>
  </si>
  <si>
    <t>KK.03.2.1.05.0137</t>
  </si>
  <si>
    <t>KK.04.2.2.01.0558</t>
  </si>
  <si>
    <t>KK.04.2.2.01.0031</t>
  </si>
  <si>
    <t>KK.04.2.2.01.0556</t>
  </si>
  <si>
    <t>KK.04.2.2.01.0500</t>
  </si>
  <si>
    <t>KK.04.2.2.01.0047</t>
  </si>
  <si>
    <t>KK.04.2.2.01.0043</t>
  </si>
  <si>
    <t>KK.04.2.2.01.0601</t>
  </si>
  <si>
    <t>KK.04.2.2.01.0351</t>
  </si>
  <si>
    <t>KK.03.1.2.01.0024</t>
  </si>
  <si>
    <t>KK.03.1.2.01.0016</t>
  </si>
  <si>
    <t>KK.03.1.2.01.0027</t>
  </si>
  <si>
    <t>KK.03.2.1.05.0161</t>
  </si>
  <si>
    <t>KK.04.2.2.01.0022</t>
  </si>
  <si>
    <t>KK.04.2.2.01.0017</t>
  </si>
  <si>
    <t>KK.04.2.2.01.0150</t>
  </si>
  <si>
    <t>KK.04.2.2.01.0014</t>
  </si>
  <si>
    <t>KK.04.2.2.01.0016</t>
  </si>
  <si>
    <t>KK.04.2.2.01.0147</t>
  </si>
  <si>
    <t>KK.04.2.2.01.0034</t>
  </si>
  <si>
    <t>KK.04.2.2.01.0592</t>
  </si>
  <si>
    <t>KK.06.1.2.01.0009</t>
  </si>
  <si>
    <t>KK.06.1.2.01.0008</t>
  </si>
  <si>
    <t>KK.06.1.1.01.0053</t>
  </si>
  <si>
    <t>KK.03.2.1.05.0174</t>
  </si>
  <si>
    <t>KK.03.1.2.01.0012</t>
  </si>
  <si>
    <t>KK.06.3.1.03.0015</t>
  </si>
  <si>
    <t>KK.03.1.2.01.0050</t>
  </si>
  <si>
    <t>KK.06.3.1.03.0017</t>
  </si>
  <si>
    <t>KK.03.1.2.01.0002</t>
  </si>
  <si>
    <t>KK.04.2.1.03.0019</t>
  </si>
  <si>
    <t>KK.04.2.1.03.0026</t>
  </si>
  <si>
    <t>KK.04.2.1.03.0027</t>
  </si>
  <si>
    <t>KK.04.2.1.03.0028</t>
  </si>
  <si>
    <t>KK.04.2.1.03.0029</t>
  </si>
  <si>
    <t>KK.04.2.1.03.0030</t>
  </si>
  <si>
    <t>KK.04.2.1.03.0031</t>
  </si>
  <si>
    <t>KK.04.2.1.03.0032</t>
  </si>
  <si>
    <t>KK.03.1.2.01.0025</t>
  </si>
  <si>
    <t>KK.03.1.2.01.0020</t>
  </si>
  <si>
    <t>KK.03.1.2.01.0055</t>
  </si>
  <si>
    <t>KK.01.1.1.01.0010</t>
  </si>
  <si>
    <t>KK.03.1.2.01.0054</t>
  </si>
  <si>
    <t>KK.06.1.1.01.0070</t>
  </si>
  <si>
    <t>KK.03.2.1.05.0211</t>
  </si>
  <si>
    <t>KK.03.2.1.06.0905</t>
  </si>
  <si>
    <t>KK.04.2.1.03.0038</t>
  </si>
  <si>
    <t>KK.04.2.1.03.0036</t>
  </si>
  <si>
    <t>KK.04.2.1.03.0035</t>
  </si>
  <si>
    <t>KK.03.2.1.06.0575</t>
  </si>
  <si>
    <t>KK.03.2.1.06.1297</t>
  </si>
  <si>
    <t>KK.04.2.1.03.0034</t>
  </si>
  <si>
    <t>KK.04.2.1.03.0033</t>
  </si>
  <si>
    <t>KK.04.2.1.03.0192</t>
  </si>
  <si>
    <t>KK.04.2.1.03.0042</t>
  </si>
  <si>
    <t>KK.04.2.1.03.0109</t>
  </si>
  <si>
    <t>KK.04.2.1.03.0110</t>
  </si>
  <si>
    <t>KK.04.2.1.03.0111</t>
  </si>
  <si>
    <t>KK.04.2.1.03.0112</t>
  </si>
  <si>
    <t>KK.04.2.1.03.0113</t>
  </si>
  <si>
    <t>KK.04.2.1.03.0114</t>
  </si>
  <si>
    <t>KK.04.2.1.03.0115</t>
  </si>
  <si>
    <t>KK.04.2.1.03.0126</t>
  </si>
  <si>
    <t>KK.03.2.1.06.0686</t>
  </si>
  <si>
    <t>KK.03.2.1.06.0547</t>
  </si>
  <si>
    <t>KK.03.2.2.01.0155</t>
  </si>
  <si>
    <t>KK.03.2.1.06.0203</t>
  </si>
  <si>
    <t>KK.03.2.1.06.0931</t>
  </si>
  <si>
    <t>KK.03.2.1.06.2001</t>
  </si>
  <si>
    <t>KK.03.2.1.06.0947</t>
  </si>
  <si>
    <t>KK.03.2.1.06.0238</t>
  </si>
  <si>
    <t>KK.03.2.1.06.0231</t>
  </si>
  <si>
    <t>KK.03.2.1.06.0986</t>
  </si>
  <si>
    <t>KK.09.1.2.01.0013</t>
  </si>
  <si>
    <t>KK.03.2.1.06.0014</t>
  </si>
  <si>
    <t>KK.04.2.2.01.0172</t>
  </si>
  <si>
    <t>KK.03.2.1.06.1075</t>
  </si>
  <si>
    <t>KK.03.2.1.06.1353</t>
  </si>
  <si>
    <t>KK.03.2.1.06.0194</t>
  </si>
  <si>
    <t>KK.03.2.1.06.1741</t>
  </si>
  <si>
    <t>KK.03.2.2.01.0135</t>
  </si>
  <si>
    <t>KK.03.2.1.06.0298</t>
  </si>
  <si>
    <t>KK.03.2.1.06.1546</t>
  </si>
  <si>
    <t>KK.03.2.1.06.0350</t>
  </si>
  <si>
    <t>KK.03.2.1.06.1320</t>
  </si>
  <si>
    <t>KK.03.2.1.06.1602</t>
  </si>
  <si>
    <t>KK.03.2.1.06.0683</t>
  </si>
  <si>
    <t>KK.03.2.1.06.1032</t>
  </si>
  <si>
    <t>KK.03.2.1.06.0648</t>
  </si>
  <si>
    <t>KK.03.2.1.06.0875</t>
  </si>
  <si>
    <t>KK.03.2.1.06.1905</t>
  </si>
  <si>
    <t>KK.03.2.1.06.0655</t>
  </si>
  <si>
    <t>KK.03.2.1.06.1661</t>
  </si>
  <si>
    <t>KK.03.2.1.06.0518</t>
  </si>
  <si>
    <t>KK.03.2.1.06.1729</t>
  </si>
  <si>
    <t>KK.03.2.1.06.1383</t>
  </si>
  <si>
    <t>KK.03.2.1.06.0920</t>
  </si>
  <si>
    <t>KK.03.2.1.06.1575</t>
  </si>
  <si>
    <t>KK.04.2.2.01.0249</t>
  </si>
  <si>
    <t>KK.08.2.1.05.0001</t>
  </si>
  <si>
    <t>KK.03.2.1.06.1319</t>
  </si>
  <si>
    <t>KK.03.2.1.06.0858</t>
  </si>
  <si>
    <t>KK.06.3.1.03.0012</t>
  </si>
  <si>
    <t>KK.06.3.1.03.0018</t>
  </si>
  <si>
    <t>KK.06.3.1.03.0013</t>
  </si>
  <si>
    <t>KK.03.2.2.01.0150</t>
  </si>
  <si>
    <t>KK.03.2.1.06.0983</t>
  </si>
  <si>
    <t>KK.03.2.1.06.1378</t>
  </si>
  <si>
    <t>KK.03.2.1.06.1844</t>
  </si>
  <si>
    <t>KK.03.2.1.06.0930</t>
  </si>
  <si>
    <t>KK.03.2.1.06.0585</t>
  </si>
  <si>
    <t>KK.03.2.1.06.0935</t>
  </si>
  <si>
    <t>KK.06.3.1.03.0022</t>
  </si>
  <si>
    <t>KK.06.3.1.03.0024</t>
  </si>
  <si>
    <t>KK.03.2.1.06.0770</t>
  </si>
  <si>
    <t>KK.03.2.1.06.0877</t>
  </si>
  <si>
    <t>KK.03.2.1.06.1808</t>
  </si>
  <si>
    <t>KK.03.2.1.06.0401</t>
  </si>
  <si>
    <t>KK.03.2.1.06.0215</t>
  </si>
  <si>
    <t>KK.03.2.1.06.1777</t>
  </si>
  <si>
    <t>KK.03.2.1.06.0948</t>
  </si>
  <si>
    <t>KK.03.2.1.06.0430</t>
  </si>
  <si>
    <t>KK.03.2.1.06.1372</t>
  </si>
  <si>
    <t>KK.03.2.1.05.0236</t>
  </si>
  <si>
    <t>KK.03.2.1.06.0044</t>
  </si>
  <si>
    <t>KK.03.2.1.06.1082</t>
  </si>
  <si>
    <t>KK.03.2.1.06.0117</t>
  </si>
  <si>
    <t>KK.03.2.1.06.1351</t>
  </si>
  <si>
    <t>KK.03.2.1.06.0761</t>
  </si>
  <si>
    <t>KK.03.2.1.06.0465</t>
  </si>
  <si>
    <t>KK.03.2.1.06.0439</t>
  </si>
  <si>
    <t>KK.03.2.1.06.2021</t>
  </si>
  <si>
    <t>KK.04.2.2.01.0179</t>
  </si>
  <si>
    <t>KK.04.2.2.01.0182</t>
  </si>
  <si>
    <t>KK.04.2.2.01.0183</t>
  </si>
  <si>
    <t>KK.03.2.1.06.0684</t>
  </si>
  <si>
    <t>KK.03.2.1.06.1041</t>
  </si>
  <si>
    <t>KK.03.2.1.06.1665</t>
  </si>
  <si>
    <t>KK.03.2.1.06.0052</t>
  </si>
  <si>
    <t>KK.03.2.1.06.1712</t>
  </si>
  <si>
    <t>KK.03.2.1.06.0087</t>
  </si>
  <si>
    <t>KK.04.2.1.03.0040</t>
  </si>
  <si>
    <t>KK.04.2.1.03.0015</t>
  </si>
  <si>
    <t>KK.04.2.1.03.0011</t>
  </si>
  <si>
    <t>KK.04.2.2.01.0404</t>
  </si>
  <si>
    <t>KK.03.2.1.06.1623</t>
  </si>
  <si>
    <t>KK.03.2.1.06.1009</t>
  </si>
  <si>
    <t>KK.03.2.1.06.0543</t>
  </si>
  <si>
    <t>KK.03.2.1.06.1666</t>
  </si>
  <si>
    <t>KK.03.2.1.06.0247</t>
  </si>
  <si>
    <t>KK.03.2.1.06.1293</t>
  </si>
  <si>
    <t>KK.03.2.1.06.0419</t>
  </si>
  <si>
    <t>KK.03.2.1.06.0135</t>
  </si>
  <si>
    <t>KK.04.2.2.01.0149</t>
  </si>
  <si>
    <t>KK.04.2.2.01.0146</t>
  </si>
  <si>
    <t>KK.04.2.2.01.0148</t>
  </si>
  <si>
    <t>KK.03.2.1.06.2045</t>
  </si>
  <si>
    <t>KK.03.2.1.06.0349</t>
  </si>
  <si>
    <t>KK.03.2.1.06.0416</t>
  </si>
  <si>
    <t>KK.03.2.1.06.1710</t>
  </si>
  <si>
    <t>KK.03.2.1.06.0689</t>
  </si>
  <si>
    <t>KK.03.2.1.06.0425</t>
  </si>
  <si>
    <t>KK.03.2.1.06.1900</t>
  </si>
  <si>
    <t>KK.03.2.1.06.0751</t>
  </si>
  <si>
    <t>KK.04.2.2.01.0026</t>
  </si>
  <si>
    <t>KK.04.2.2.01.0028</t>
  </si>
  <si>
    <t>KK.04.2.2.01.0036</t>
  </si>
  <si>
    <t>KK.03.2.1.06.1491</t>
  </si>
  <si>
    <t>KK.03.2.1.06.0345</t>
  </si>
  <si>
    <t>KK.03.2.1.06.2042</t>
  </si>
  <si>
    <t>KK.03.2.1.06.0080</t>
  </si>
  <si>
    <t>KK.03.2.1.06.1005</t>
  </si>
  <si>
    <t>KK.03.2.1.06.2044</t>
  </si>
  <si>
    <t>KK.03.2.1.06.0690</t>
  </si>
  <si>
    <t>KK.03.2.1.06.0700</t>
  </si>
  <si>
    <t>KK.04.2.1.03.0037</t>
  </si>
  <si>
    <t>KK.03.2.1.06.0756</t>
  </si>
  <si>
    <t>KK.04.2.1.03.0062</t>
  </si>
  <si>
    <t>KK.03.2.1.06.1283</t>
  </si>
  <si>
    <t>KK.03.2.1.06.1387</t>
  </si>
  <si>
    <t>KK.04.2.1.03.0067</t>
  </si>
  <si>
    <t>KK.04.2.1.03.0080</t>
  </si>
  <si>
    <t>KK.04.2.1.03.0090</t>
  </si>
  <si>
    <t>KK.03.2.1.06.0123</t>
  </si>
  <si>
    <t>KK.03.2.1.06.0594</t>
  </si>
  <si>
    <t>KK.03.2.1.06.0977</t>
  </si>
  <si>
    <t>KK.03.2.1.06.1329</t>
  </si>
  <si>
    <t>KK.03.2.1.06.1265</t>
  </si>
  <si>
    <t>KK.03.2.1.06.1818</t>
  </si>
  <si>
    <t>KK.03.2.1.06.0929</t>
  </si>
  <si>
    <t>KK.03.2.1.06.1664</t>
  </si>
  <si>
    <t>KK.03.2.1.06.0202</t>
  </si>
  <si>
    <t>KK.03.2.1.06.1884</t>
  </si>
  <si>
    <t>KK.03.2.1.06.1438</t>
  </si>
  <si>
    <t>KK.03.2.1.06.1323</t>
  </si>
  <si>
    <t>KK.03.2.1.06.1388</t>
  </si>
  <si>
    <t>KK.03.2.1.06.1572</t>
  </si>
  <si>
    <t>KK.03.2.1.06.0967</t>
  </si>
  <si>
    <t>KK.03.2.1.06.1458</t>
  </si>
  <si>
    <t>KK.03.2.1.06.1031</t>
  </si>
  <si>
    <t>KK.03.2.1.06.0753</t>
  </si>
  <si>
    <t>KK.03.2.1.06.2077</t>
  </si>
  <si>
    <t>KK.04.2.2.01.0145</t>
  </si>
  <si>
    <t>KK.03.2.1.06.1824</t>
  </si>
  <si>
    <t>KK.03.2.1.06.1511</t>
  </si>
  <si>
    <t>KK.03.2.1.06.0938</t>
  </si>
  <si>
    <t>KK.03.2.1.06.2061</t>
  </si>
  <si>
    <t>KK.08.2.1.07.0001</t>
  </si>
  <si>
    <t>KK.03.2.1.06.1492</t>
  </si>
  <si>
    <t>KK.03.2.1.06.0023</t>
  </si>
  <si>
    <t>KK.03.2.1.06.0934</t>
  </si>
  <si>
    <t>KK.03.2.1.06.0706</t>
  </si>
  <si>
    <t>KK.03.2.1.06.1432</t>
  </si>
  <si>
    <t>KK.03.2.1.06.0013</t>
  </si>
  <si>
    <t>KK.03.2.1.06.1856</t>
  </si>
  <si>
    <t>KK.03.2.1.06.0346</t>
  </si>
  <si>
    <t>KK.03.2.1.06.1947</t>
  </si>
  <si>
    <t>KK.03.2.1.06.1076</t>
  </si>
  <si>
    <t>Nabavka strojeva za instalacijske radove</t>
  </si>
  <si>
    <t>KK.03.2.1.06.1840</t>
  </si>
  <si>
    <t>Povećanje konkurentnosti tvrtke Viksi uvođenjem modernijih proizvodnih procesa</t>
  </si>
  <si>
    <t>KK.03.2.1.06.0919</t>
  </si>
  <si>
    <t>Proširenje proizvodnih kapaciteta tvrtke Val. Ol. d.o.o.</t>
  </si>
  <si>
    <t>KK.03.2.1.06.0936</t>
  </si>
  <si>
    <t>Ulaganje u strojeve i opremu</t>
  </si>
  <si>
    <t>KK.03.2.1.06.0399</t>
  </si>
  <si>
    <t>Vinarija Perak-sinonim čistog užitka ispijanja vrhunskih vina!</t>
  </si>
  <si>
    <t>KK.04.2.1.03.0144</t>
  </si>
  <si>
    <t>Energetska obnova zgrade Osnovne škole Ivan Goran Kovačić na adresi Matije Gupca 29, Staro Petrovo Selo</t>
  </si>
  <si>
    <t>KK.04.2.1.03.0146</t>
  </si>
  <si>
    <t>Energetska obnova zgrade Osnovne škole Ivan Filipović na adresi Trg Presvetog Trojstva 15, Velika Kopanica</t>
  </si>
  <si>
    <t>KK.04.2.1.03.0150</t>
  </si>
  <si>
    <t>Energetska obnova zgrade Osnovne škole Antun Matija Reljković na adresi Bebrina bb, Bebrina</t>
  </si>
  <si>
    <t>KK.04.2.1.03.0152</t>
  </si>
  <si>
    <t>Energetska obnova zgrade Osnovne škole Stjepan Radić na adresi Trg svetog Križa 19, Oprisavci</t>
  </si>
  <si>
    <t>KK.04.2.1.03.0154</t>
  </si>
  <si>
    <t>Energetska obnova zgrade Osnovne škole Josip Kozarac na adresi Trg Stjepana Radića 3, Kruševica, Slavonski Šamac</t>
  </si>
  <si>
    <t>KK.04.2.1.03.0155</t>
  </si>
  <si>
    <t>Energetska obnova zgrade Srednje škole Matija Antun Reljković na adresi Ivana Cankara 76, Slavonski Brod</t>
  </si>
  <si>
    <t>KK.04.2.1.03.0160</t>
  </si>
  <si>
    <t>Energetska obnova zgrade Učeničkog doma Srednje škole Pakrac na adresi Hrvatskih velikana 11, Pakrac</t>
  </si>
  <si>
    <t>KK.04.2.1.03.0166</t>
  </si>
  <si>
    <t>Energetska obnova zgrade Područne škole Dobrovac na adresi Ulica Stjepana Radića 54, Dobrovac, Osnovne škole Lipik, Lipik</t>
  </si>
  <si>
    <t>KK.04.2.1.03.0167</t>
  </si>
  <si>
    <t>Energetska obnova zgrade Osnovne škole Lipik na adresi Školska 25, Lipik</t>
  </si>
  <si>
    <t>KK.04.2.1.03.0189</t>
  </si>
  <si>
    <t>Energetska obnova zgrade Područne škole Pavlovci na adresi Pavlovci br. 10, Pavlovci, Osnovne škole Dragutina Lermana, Brestovac</t>
  </si>
  <si>
    <t>KK.03.2.1.06.1873</t>
  </si>
  <si>
    <t>fotoIMPULS za fotoŠUNJU</t>
  </si>
  <si>
    <t>KK.03.2.1.06.1425</t>
  </si>
  <si>
    <t>Rekonstrukcija proizvodnog pogona za preradu voća i povrća</t>
  </si>
  <si>
    <t>KK.03.2.1.06.1389</t>
  </si>
  <si>
    <t>Unaprjeđenje proizvodnih kapaciteta tvrtke Rasnek d.o.o.</t>
  </si>
  <si>
    <t>KK.03.2.1.06.0306</t>
  </si>
  <si>
    <t>Jačanje konkurentnosti tvrtke VALI-MONT d.o.o. kroz nabavu stroja u svrhu proširenja djelatnosti</t>
  </si>
  <si>
    <t>KK.03.2.1.06.0030</t>
  </si>
  <si>
    <t>Razvoj konkurentnog Domino dizajna d.o.o.</t>
  </si>
  <si>
    <t>KK.08.2.1.03.0004</t>
  </si>
  <si>
    <t>Izgradnja kapaciteta gradske uprave Grada Belog Manastira</t>
  </si>
  <si>
    <t>Priprema dokumentacije i izgradnja kapaciteta za provedbu Intervencijskih planova malih gradova na ratom pogođenim područjima</t>
  </si>
  <si>
    <t>KK.03.2.1.06.1464</t>
  </si>
  <si>
    <t>Povećanje konkurentnosti, teh. i operat. opremljenosti tvrtke Pronova d.o.o. Slavonski Brod ulaganjem u optimizaciju poslovnih procesa vezano uz proširenje postojećih proizvodnih usluga</t>
  </si>
  <si>
    <t>KK.08.1.1.02.0015</t>
  </si>
  <si>
    <t>Dostupnija primarna zdravstvena zaštita na području cijele OBŽ</t>
  </si>
  <si>
    <t>KK.06.4.2.18.0001</t>
  </si>
  <si>
    <t>Poboljšanje vodno-komunalne infrastrukture na području aglomeracija Vinkovci, Otok, Ivankovo i Cerna za prijavu izgradnje vodno-komunalne infrastrukture</t>
  </si>
  <si>
    <t>KK.06.4.2.19.0001</t>
  </si>
  <si>
    <t>Poboljšanje vodnokomunalne infrastrukture aglomeracije Đakovo</t>
  </si>
  <si>
    <t>KK.06.4.2.20.0001</t>
  </si>
  <si>
    <t>Razvoj vodnokomunalne infrastrukture aglomeracije Pleternica</t>
  </si>
  <si>
    <t>KK.06.4.2.21.0001</t>
  </si>
  <si>
    <t>Poboljšanje vodno-komunalne infrastrukture na području aglomeracije Požega</t>
  </si>
  <si>
    <t>Poboljšanje vodnokomunalne infrastrukture na području aglomeracije Požega</t>
  </si>
  <si>
    <t>KK.08.1.3.03.0003</t>
  </si>
  <si>
    <t>Intenziviranje procesa deinstitucionalizacije</t>
  </si>
  <si>
    <t>Unaprjeđivanje infrastrukture centara za socijalnu skrb kao podrška procesu deinstitucionalizacije – faza 1</t>
  </si>
  <si>
    <t>KK.06.4.2.23.0001</t>
  </si>
  <si>
    <t>Projekt vodoopskrbe i odvodnje Valpovo - Belišće</t>
  </si>
  <si>
    <t>Projekt vodoopskrbe i odvodnje Valpovo – Belišće</t>
  </si>
  <si>
    <t>KK.06.4.2.22.0001</t>
  </si>
  <si>
    <t>Poboljšanje vodno-komunalne infrastrukture aglomeracije Lipik-Pakrac</t>
  </si>
  <si>
    <t>KK.07.4.2.06.0001</t>
  </si>
  <si>
    <t>Modernizacija tramvajske infrastrukture na području grada Osijeka</t>
  </si>
  <si>
    <t>Poziv za sufinanciranje modernizacije tramvajske infrastrukture na području grada Osijeka</t>
  </si>
  <si>
    <t>KK.03.2.1.06.1925</t>
  </si>
  <si>
    <t>Modernizacijom opreme do povećanja konkurentnosti krojačkog obrta Bolero</t>
  </si>
  <si>
    <t>KK.04.2.2.01.0038</t>
  </si>
  <si>
    <t>Energetska obnova višestambene zgrade na adresi Andrije Hebranga 1, 1A, Pakrac</t>
  </si>
  <si>
    <t>KK.07.4.2.03.0002</t>
  </si>
  <si>
    <t>Nabava autobusa za Gradski prijevoz putnika d.o.o. Osijek</t>
  </si>
  <si>
    <t>Poziv na dostavu projektnih prijedloga za nabavu autobusa za pružanje usluge javnog gradskog prijevoza</t>
  </si>
  <si>
    <t>KK.06.1.1.01.0067</t>
  </si>
  <si>
    <t>Priprema Programa obnove i upravljanja kulturnim dobrima osječke Tvrđe</t>
  </si>
  <si>
    <t>KK.03.2.1.06.0685</t>
  </si>
  <si>
    <t>Jačanje konkurentnosti tvrtke ulaganjem u proširenje kapaciteta postojeće poslovne jedinice tvrtke TELEOPTIKA d.o.o.</t>
  </si>
  <si>
    <t>KK.03.2.1.06.0282</t>
  </si>
  <si>
    <t>URALAN IMPULS</t>
  </si>
  <si>
    <t>KK.03.2.1.08.0022</t>
  </si>
  <si>
    <t>Certifikacijom proizvoda u tvrtki Hemco d.o.o.</t>
  </si>
  <si>
    <t>Certifikacijom proizvoda do tržišta</t>
  </si>
  <si>
    <t>KK.03.2.1.06.1796</t>
  </si>
  <si>
    <t>Opremanje laboratorija za R&amp;D hardverskih proizvoda, maloserijsku proizvodnju, i stručno osposobljavanje</t>
  </si>
  <si>
    <t>KK.03.2.1.06.2043</t>
  </si>
  <si>
    <t>Fleksibilnijom ambalažom do konkurentnijeg poslovanja</t>
  </si>
  <si>
    <t>KK.03.2.1.06.1559</t>
  </si>
  <si>
    <t>Proširenje proizvodnih kapaciteta poduzeća Gebruder d.o.o. ulaganjem u opremu za obavljanje specijaliziranih građevinskih radova</t>
  </si>
  <si>
    <t>KK.04.2.2.01.0282</t>
  </si>
  <si>
    <t>Energetska obnova višestambene zgrade na adresi Sjenjak 46, Osijek</t>
  </si>
  <si>
    <t>KK.03.2.1.06.0276</t>
  </si>
  <si>
    <t>BUDAK IMPULS</t>
  </si>
  <si>
    <t>KK.03.2.1.06.1051</t>
  </si>
  <si>
    <t>Povećanje konkurentnosti ulaganjem u tehnološku opremljenost proizvodnog procesa</t>
  </si>
  <si>
    <t>KK.03.2.1.06.0608</t>
  </si>
  <si>
    <t>Ulaganje u jačanje konkurentnosti tvrtke Spotter j.d.o.o.</t>
  </si>
  <si>
    <t>KK.03.2.1.06.0679</t>
  </si>
  <si>
    <t>Proširenje kapaciteta postojeće poslovne jedinice Veko d.o.o. investicijom u materijalnu imovinu</t>
  </si>
  <si>
    <t>KK.04.2.2.01.0353</t>
  </si>
  <si>
    <t>Energetska obnova višestambene zgrade na adresi mijata Stojanovića 16a, Lužani</t>
  </si>
  <si>
    <t>KK.04.2.2.01.0354</t>
  </si>
  <si>
    <t>Energetska obnova višestambene zgrade na adresi Kloštarska 3, Slavonski Kobaš</t>
  </si>
  <si>
    <t>Knezović, obrt usluga vodoinstalatera, plinoinstalatera, bravar i trgovina</t>
  </si>
  <si>
    <t>Viksi d.o.o.</t>
  </si>
  <si>
    <t>Val. Ol. d.o.o.</t>
  </si>
  <si>
    <t>Tordinci</t>
  </si>
  <si>
    <t>Drvomont</t>
  </si>
  <si>
    <t>Perak d.o.o.</t>
  </si>
  <si>
    <t>Srednja škola Pakrac</t>
  </si>
  <si>
    <t>Osnovna škola Lipik</t>
  </si>
  <si>
    <t>Osnovna škola Dragutina Lermana Brestovac</t>
  </si>
  <si>
    <t>Fotografsko trgovačka radnja "FOTO ŠUNJO"</t>
  </si>
  <si>
    <t>PZ Dolina Sunca</t>
  </si>
  <si>
    <t>Rasnek d.o.o.</t>
  </si>
  <si>
    <t>Vali-Mont d.o.o.</t>
  </si>
  <si>
    <t>Strizivojna</t>
  </si>
  <si>
    <t>Domino dizajn d.o.o.</t>
  </si>
  <si>
    <t>Pronova d.o.o.</t>
  </si>
  <si>
    <t>ĐAKOVAČKI VODOVOD d.o.o.</t>
  </si>
  <si>
    <t>Tekija d.o.o.</t>
  </si>
  <si>
    <t>Centar za socijalnu skrb Nova Gradiška</t>
  </si>
  <si>
    <t>Dvorac d.o.o.</t>
  </si>
  <si>
    <t>VODE LIPIK d.o.o.</t>
  </si>
  <si>
    <t>Gradski prijevoz putnika d.o.o.</t>
  </si>
  <si>
    <t>Bolero krojački obrt</t>
  </si>
  <si>
    <t>Gradski prijevoz putnika d.o.o. Osijek</t>
  </si>
  <si>
    <t>TELEOPTIKA</t>
  </si>
  <si>
    <t>URALAN</t>
  </si>
  <si>
    <t>Hemco d.o.o.</t>
  </si>
  <si>
    <t>Capital Hook j.d.o.o.</t>
  </si>
  <si>
    <t>Tehna d.o.o.</t>
  </si>
  <si>
    <t>Gebruder d.o.o.</t>
  </si>
  <si>
    <t>Bizovac</t>
  </si>
  <si>
    <t>Obućarsko-trgovački obrt "Budak"</t>
  </si>
  <si>
    <t>Stoliv Ivanković, proizvodno trgovački obrt, vl. Dejan Ivanković</t>
  </si>
  <si>
    <t>Spotter j.d.o.o.</t>
  </si>
  <si>
    <t>Veko d.o.o.</t>
  </si>
  <si>
    <t>BA - KA dom j.d.o.o.</t>
  </si>
  <si>
    <t>KK.03.2.1.06.1972</t>
  </si>
  <si>
    <t>Proširenje kapaciteta proizvodnje i pakiranja čaja</t>
  </si>
  <si>
    <t>ESPRESSO</t>
  </si>
  <si>
    <t>KK.03.2.1.06.1965</t>
  </si>
  <si>
    <t>Ulaganje u kupovinu strojeva za proširenje proizvodnih kapaciteta</t>
  </si>
  <si>
    <t>Inox bravarija Butković</t>
  </si>
  <si>
    <t>KK.04.2.2.01.0301</t>
  </si>
  <si>
    <t>Energetska obnova višestambene zgrade na adresi Andrije Hebranga 16, Pakrac</t>
  </si>
  <si>
    <t>KK.04.2.2.01.0302</t>
  </si>
  <si>
    <t>Energetska obnova višestambene zgrade na adresi Kalvarija 36, Pakrac</t>
  </si>
  <si>
    <t>KK.04.2.2.01.0303</t>
  </si>
  <si>
    <t>Energetska obnova višestambene zgrade na adresi Matice Hrvatske 9, 11, Pakrac</t>
  </si>
  <si>
    <t>KK.03.2.1.06.0587</t>
  </si>
  <si>
    <t>Ulaganje u proširenje kapaciteta i povećanje konkurentnosti poduzeća GB inženjering d.o.o.</t>
  </si>
  <si>
    <t>GB Inženjering d.o.o.</t>
  </si>
  <si>
    <t>KK.04.2.2.01.0304</t>
  </si>
  <si>
    <t>Energetska obnova višestambene zgrade na adresi Vukovarska avenija 11, 13, Lipik</t>
  </si>
  <si>
    <t>KK.03.2.1.06.1874</t>
  </si>
  <si>
    <t>eNADZOR</t>
  </si>
  <si>
    <t>Obrt tehničarske zaštite Protectus, vl. Anto Čabraja</t>
  </si>
  <si>
    <t>KK.04.2.2.01.0394</t>
  </si>
  <si>
    <t>Energetska obnova višestambene zgrade na adresi 204. Vukovarske brigade 79, 81, Vukovar</t>
  </si>
  <si>
    <t>KK.04.2.2.01.0399</t>
  </si>
  <si>
    <t>Energetska obnova višestambene zgrade na adresi Josipa Jurja Strossmayera 5a, 5b, Vukovar</t>
  </si>
  <si>
    <t>KK.03.2.1.06.2089</t>
  </si>
  <si>
    <t>BrodPlast-Uvođenje tehnologije za konkurentnosti i rast</t>
  </si>
  <si>
    <t>Brodplast d.o.o.</t>
  </si>
  <si>
    <t>KK.04.2.2.01.0402</t>
  </si>
  <si>
    <t>Energetska obnova višestambene zgrade na adresi Vladimira Nazora 14, 16, Vukovar</t>
  </si>
  <si>
    <t>KK.03.2.1.06.0048</t>
  </si>
  <si>
    <t>Poboljšanje konkurentnosti kroz povećanje materijalnih i ljudskih resursa</t>
  </si>
  <si>
    <t>Polion d.o.o.</t>
  </si>
  <si>
    <t>KK.03.2.1.06.0377</t>
  </si>
  <si>
    <t>Ulaganje u jačanje konkurentnosti poduzeća Arcadis d.o.o.</t>
  </si>
  <si>
    <t>Arcadis d.o.o.</t>
  </si>
  <si>
    <t>KK.03.2.1.05.0244</t>
  </si>
  <si>
    <t>Dogradnja i opremanje novog proizvodnog pogona i adaptacija dijela postojeće građevine</t>
  </si>
  <si>
    <t>KK.03.2.1.06.0421</t>
  </si>
  <si>
    <t>Povećanje kapaciteta proizvodnje kupnjom novog produkcijskog pisača</t>
  </si>
  <si>
    <t>G.O. BOROVO GRAF</t>
  </si>
  <si>
    <t>KK.03.2.1.06.1858</t>
  </si>
  <si>
    <t>Uvođenje nove djelatnosti-izrada hidrauličnih i gumenih crijeva</t>
  </si>
  <si>
    <t>Automehaničarska radnja Željko Banaj</t>
  </si>
  <si>
    <t>KK.04.2.2.01.0479</t>
  </si>
  <si>
    <t>Energetska obnova višestambene zgrade na adresi Vijenac kardinala Alojzija Stepinca 6, Đakovo</t>
  </si>
  <si>
    <t>KK.03.2.1.06.1863</t>
  </si>
  <si>
    <t>Ulaganje u kupovinu stroja za proizvodnju glazbenih instrumenata</t>
  </si>
  <si>
    <t>Tamburica</t>
  </si>
  <si>
    <t>KK.03.2.1.06.1571</t>
  </si>
  <si>
    <t>Jačanje konkurentnosti osnivanjem nove poslovne jedinice u Gospodarskoj zoni Vukovar</t>
  </si>
  <si>
    <t>ELEKTROINSTALETERSKO-TRGOVAČKI OBRT "CRNJAC"</t>
  </si>
  <si>
    <t>KK.04.2.2.01.0533</t>
  </si>
  <si>
    <t>Energetska obnova višestambene zgrade na adresi Kralja Tomislava 68, Čaglin</t>
  </si>
  <si>
    <t>KK.04.2.2.01.0499</t>
  </si>
  <si>
    <t>Energetska obnova višestambene zgrade na adresi Petra Preradovića 1, Pakrac</t>
  </si>
  <si>
    <t>KK.04.2.2.01.0526</t>
  </si>
  <si>
    <t>Energetska obnova višestambene zgrade na adresi Slavonska 4, Požega</t>
  </si>
  <si>
    <t>KK.03.2.1.06.1960</t>
  </si>
  <si>
    <t>Ulaganje u nabavu nove materijalne i nematerijalne imovine u svrhu proširenja postojećih poslovnih kapaciteta i jačanja konkurentskog položaja na tržištu</t>
  </si>
  <si>
    <t>Mihalj N &amp; B Inženjering d.o.o.</t>
  </si>
  <si>
    <t>KK.04.2.2.01.0532</t>
  </si>
  <si>
    <t>Energetska obnova višestambene zgrade na adresi Kralja Tomislava 66, Čaglin</t>
  </si>
  <si>
    <t>KK.03.2.1.06.0417</t>
  </si>
  <si>
    <t>Proširenje kapaciteta za proizvodnju tjestenine</t>
  </si>
  <si>
    <t>Novak DMD</t>
  </si>
  <si>
    <t>KK.03.2.1.06.0297</t>
  </si>
  <si>
    <t>Povećanje konkurentnosti tvrtke Elektro Čop kroz nabavu novog radnog vozila i informatičke opreme</t>
  </si>
  <si>
    <t>Elektro Čop d.o.o.</t>
  </si>
  <si>
    <t>KK.04.2.2.01.0583</t>
  </si>
  <si>
    <t>Energetska obnova višestambene zgrade na adresi Slavka Kolara 14-16, Požega</t>
  </si>
  <si>
    <t>P.A.K.-Konstruktor d.o.o.</t>
  </si>
  <si>
    <t>KK.03.2.1.08.0039</t>
  </si>
  <si>
    <t>Certifikacijom klamerica do novih tržišta</t>
  </si>
  <si>
    <t>KK.03.2.1.06.1002</t>
  </si>
  <si>
    <t>Povećanje kapaciteta tvrtke VAK d.o.o.</t>
  </si>
  <si>
    <t>Vak d.o.o.</t>
  </si>
  <si>
    <t>Slavonski Šamac</t>
  </si>
  <si>
    <t>KK.03.2.1.06.0618</t>
  </si>
  <si>
    <t>Ulaganje u strojeve i opremu za radnu jedinicu destilerije</t>
  </si>
  <si>
    <t>Elektroinstalacije Šokac, vlasnik Zvonko Šokac</t>
  </si>
  <si>
    <t>Okučani</t>
  </si>
  <si>
    <t>KK.03.2.1.06.1539</t>
  </si>
  <si>
    <t>Ulaganje u povećanje kapaciteta i konkuretnost poduzeća KLIKTRONIK d.o.o.</t>
  </si>
  <si>
    <t>Kliktronik d.o.o.</t>
  </si>
  <si>
    <t>Draž</t>
  </si>
  <si>
    <t>KK.03.2.1.06.0755</t>
  </si>
  <si>
    <t>Moderne instalacije za veću učinkovitost</t>
  </si>
  <si>
    <t>DM-Commerc d.o.o.</t>
  </si>
  <si>
    <t>KK.03.2.1.08.0034</t>
  </si>
  <si>
    <t>Certifkacija - put do novih tržišta</t>
  </si>
  <si>
    <t>Đuro Đaković Kotlovi d.o.o.</t>
  </si>
  <si>
    <t>KK.03.2.1.08.0024</t>
  </si>
  <si>
    <t>Bor plastika d.o.o. - certifikacijom uređaja za pročišćavanje otpadnih voda do konkurentnijeg nastupa na tržištu</t>
  </si>
  <si>
    <t>KK.06.3.1.03.0041</t>
  </si>
  <si>
    <t>Izgradnja reciklažnog dvorišta u Vladislavcima</t>
  </si>
  <si>
    <t>Vladislavci</t>
  </si>
  <si>
    <t>Hungarian-Croatian Wine Stories II</t>
  </si>
  <si>
    <t>HU-CRO Wine Stories II</t>
  </si>
  <si>
    <t>Grad Orahovica</t>
  </si>
  <si>
    <t>Cross-border touristic routes of honey &amp; bees</t>
  </si>
  <si>
    <t>Bee2Be</t>
  </si>
  <si>
    <t>Rekonstrukcija postojeće javne zgrade - u GRAĐEVINU SREDNJE ŠKOLE</t>
  </si>
  <si>
    <t>PREMA ODLUCI</t>
  </si>
  <si>
    <t xml:space="preserve">Pruži mi priliku </t>
  </si>
  <si>
    <t>Hrvatski Crveni križ Gradsko društvo Crvenog križa Virovitica</t>
  </si>
  <si>
    <t xml:space="preserve">Zaželi, uključi se, ostvari se – važna si! </t>
  </si>
  <si>
    <t>Zaželi i ti biti jedna od njih</t>
  </si>
  <si>
    <t>Zaželi – radi i ostvari u Valpovu</t>
  </si>
  <si>
    <t>Budi uz mene</t>
  </si>
  <si>
    <t>Nuštar</t>
  </si>
  <si>
    <t>Uključi se</t>
  </si>
  <si>
    <t>Zajedno možemo više!</t>
  </si>
  <si>
    <t>Udruga Veličanka</t>
  </si>
  <si>
    <t>Aktivne u zajednici</t>
  </si>
  <si>
    <t>Štitar</t>
  </si>
  <si>
    <t>Zapošljavanje žena iz ranjivih skupina na području općine Babina Greda</t>
  </si>
  <si>
    <t>Babina Greda</t>
  </si>
  <si>
    <t>NISA - Nismo sami</t>
  </si>
  <si>
    <t>Zaželi bolji život u Općini Punitovci</t>
  </si>
  <si>
    <t>Punitovci</t>
  </si>
  <si>
    <t>Program Zaželi Općine Gorjani</t>
  </si>
  <si>
    <t>Gorjani</t>
  </si>
  <si>
    <t>KK.03.2.1.06.0418</t>
  </si>
  <si>
    <t>Unaprjeđenje tehnoloških procesa u proizvodnji kompezatora</t>
  </si>
  <si>
    <t>KK.03.2.1.06.1931</t>
  </si>
  <si>
    <t>Proširenje proizvodnih kapaciteta tvrtke Brleg d.o.o.</t>
  </si>
  <si>
    <t>Brleg d.o.o.</t>
  </si>
  <si>
    <t>KK.03.2.1.06.0324</t>
  </si>
  <si>
    <t>Ulaganje u opremu i softver</t>
  </si>
  <si>
    <t>Stolarski obrt Pokućstvo Babić</t>
  </si>
  <si>
    <t>KK.04.2.2.01.0640</t>
  </si>
  <si>
    <t>Energetska obnova višestambene zgrade na adresi Vijenac kardinala Alojzija Stepinca 22, Đakovo</t>
  </si>
  <si>
    <t>Univerzal d.o.o.</t>
  </si>
  <si>
    <t>KK.04.2.2.01.0025</t>
  </si>
  <si>
    <t>Energetska obnova višestambene zgrade na adresi Matice Hrvatske 6-8, Pakrac</t>
  </si>
  <si>
    <t>KK.04.2.2.01.0027</t>
  </si>
  <si>
    <t>Energetska obnova višestambene zgrade na adresi Andrije Hebranga 6, Pakrac</t>
  </si>
  <si>
    <t>KK.03.2.1.06.0591</t>
  </si>
  <si>
    <t>Apimel konkurentnost</t>
  </si>
  <si>
    <t>Apimel d.o.o.</t>
  </si>
  <si>
    <t>KK.03.2.1.06.1637</t>
  </si>
  <si>
    <t>Ulaganje u opremu za proizvodnju likera</t>
  </si>
  <si>
    <t>Zorić poljoprivredni obrt</t>
  </si>
  <si>
    <t>KK.03.2.1.06.0727</t>
  </si>
  <si>
    <t>Jačanje konkurentnosti poduzeća K.S. - GRADNJA d.o.o.</t>
  </si>
  <si>
    <t>K.S. - GRADNJA d.o.o.</t>
  </si>
  <si>
    <t>Oprisavci</t>
  </si>
  <si>
    <t>KK.04.2.2.01.0207</t>
  </si>
  <si>
    <t>Energetska obnova višestambene zgrade na adresi Kolodvorska 115, Osijek</t>
  </si>
  <si>
    <t>Ovlašteni predstavnik suvlasnika zgrade Ivan Miškulin</t>
  </si>
  <si>
    <t>KK.03.2.1.05.0358</t>
  </si>
  <si>
    <t>Rast konkurentnosti proizvodnje papirnate ambalaže u Osijeku</t>
  </si>
  <si>
    <t>Carta d.o.o.</t>
  </si>
  <si>
    <t>KK.03.2.1.05.0263</t>
  </si>
  <si>
    <t>Povećanje konkurentnosti tvrtke nabavom opreme i adaptacijom prostora</t>
  </si>
  <si>
    <t>Auto Centar Buljubašić</t>
  </si>
  <si>
    <t>KK.04.2.1.03.0018</t>
  </si>
  <si>
    <t>Energetska obnova Osnovne škole Braće Radića Pakrac na adresi Bolnička 55, Pakrac</t>
  </si>
  <si>
    <t>Osnovna škola Braće Radića Pakrac</t>
  </si>
  <si>
    <t>KK.04.2.1.03.0020</t>
  </si>
  <si>
    <t>Energetska obnovazgrade Područne škole Srijemske Laze na adresi D. Kovačevića2, Srijemske Laze, Osnovne škole Stari Jankovci, Stari Jankovci</t>
  </si>
  <si>
    <t>Osnovna škola Stari Jankovci</t>
  </si>
  <si>
    <t>KK.04.2.1.03.0021</t>
  </si>
  <si>
    <t>Energetska obnova zgrade i dvorane Osnovne škole Mitnica na adresi Fruškogorska 2, Vukovar</t>
  </si>
  <si>
    <t>KK.04.2.1.03.0022</t>
  </si>
  <si>
    <t>Energetska obnova zgrade Područne škole Antin na adresi Ivana Gundulića 2a, Antin, Osnovne škole Tordinci, Tordinci</t>
  </si>
  <si>
    <t>KK.04.2.1.03.0023</t>
  </si>
  <si>
    <t>Energetska obnova zgrade Područne škole Tompojevci na adresi Školska 1, Tompojevci, Osnovne škole Čakovci, Čakovci</t>
  </si>
  <si>
    <t>KK.04.2.1.03.0049</t>
  </si>
  <si>
    <t>Energetska obnova zgrade Osnovne škole Voćin na adresi Trg Gospe Voćinske 2, Voćin</t>
  </si>
  <si>
    <t>Osnovna škola Voćin</t>
  </si>
  <si>
    <t>KK.03.2.1.06.0741</t>
  </si>
  <si>
    <t>Predanost Rad Odlučnost Brzina Efikasnost - PROBE konkurentnost</t>
  </si>
  <si>
    <t>Probe d.o.o.</t>
  </si>
  <si>
    <t>Ernestinovo</t>
  </si>
  <si>
    <t>KK.03.2.1.06.1315</t>
  </si>
  <si>
    <t>Ulaganje u opremanje nove poslovne jedinice poduzeća Romos-commerce d.o.o.</t>
  </si>
  <si>
    <t>Romos-commerce d.o.o.</t>
  </si>
  <si>
    <t>KK.03.2.1.06.0200</t>
  </si>
  <si>
    <t>Nabava opreme, proširenje poslovanja i zapošljavanja u obrtu elektromontaža Kenjerić</t>
  </si>
  <si>
    <t>Elektromontaža Kenjerić, vl. Stjepan Kenjerić</t>
  </si>
  <si>
    <t>Čađavica</t>
  </si>
  <si>
    <t>KK.04.2.1.03.0061</t>
  </si>
  <si>
    <t>Energetska obnova zgrade Dječjeg vrtića Zeko na adresi Bana Jelačića 25, Slatina</t>
  </si>
  <si>
    <t>KK.04.2.1.03.0066</t>
  </si>
  <si>
    <t>Energetska obnova zgrade Dječjeg vrtića "Pčelica" na adresi Ulica dvanaest redarstvenika 18a, Vinkovci</t>
  </si>
  <si>
    <t>KK.04.2.1.03.0068</t>
  </si>
  <si>
    <t>Energetska obnova zgrade Dječjeg vrtića Stribor na adresi J. J. Strossmayera 7, Vinkovci</t>
  </si>
  <si>
    <t>Energetska obnova zgrade škole i dvorane Osnovne škole "Zrinskih" Nuštar na adresi Petra Zrinskog 13, Nuštar</t>
  </si>
  <si>
    <t>KK.04.2.1.03.0025</t>
  </si>
  <si>
    <t>Energetska obnova zgrade Osnovne škole Dragutina Tadijanovića na adresi 204. Vukovarske brigade 24A, Vukovar</t>
  </si>
  <si>
    <t>KK.04.2.1.03.0050</t>
  </si>
  <si>
    <t>Energetska obnova zgrade Gimnazije Petra Preradovića na adresi Trg bana Josipa Jelačića 16, Virovitica</t>
  </si>
  <si>
    <t>Gimnazija Petra Preradovića</t>
  </si>
  <si>
    <t>KK.04.2.1.03.0087</t>
  </si>
  <si>
    <t>Energetska obnova zgrade Dječjeg vrtića "Trnoružica" na adresi Ulica Ivana Gundulića bb, Slavonski Brod</t>
  </si>
  <si>
    <t>KK.03.2.1.06.1654</t>
  </si>
  <si>
    <t>Proširenje djelatnosti tvrtke Trinas projekt d.o.o. kroz realizaciju građevinskog labaratorija</t>
  </si>
  <si>
    <t>Trinas projekt d.o.o.</t>
  </si>
  <si>
    <t>KK.04.2.1.03.0096</t>
  </si>
  <si>
    <t>Energetska obnova zgrade Dječjeg vrtića "Ivančica Oriovac" na adresi Luke Ilića bb, Oriovac</t>
  </si>
  <si>
    <t>KK.04.2.1.03.0098</t>
  </si>
  <si>
    <t>Energetska obnova zgrade Dječjeg vrtića Pčelica na adresi</t>
  </si>
  <si>
    <t>KK.04.2.1.03.0202</t>
  </si>
  <si>
    <t>Energetska obnova zgrade 3 i 4 Dječjeg vrtića Cvrčak na adresi Pejačevićeva 1, Virovitica</t>
  </si>
  <si>
    <t>KK.04.2.1.03.0201</t>
  </si>
  <si>
    <t>Energetska obnova zgrade 2 Dječjeg vrtića Cvrčak na adresi Trg Ante Starčevića 3, Virovitica</t>
  </si>
  <si>
    <t>KK.04.2.1.03.0197</t>
  </si>
  <si>
    <t>Energetska obnova zgrade Dječjeg vrtića "Maslačak" na adresi Trg dr. Franje Tuđmana 2, Nova Gradiška</t>
  </si>
  <si>
    <t>KK.03.2.1.06.0342</t>
  </si>
  <si>
    <t>Ulaganje u širenje proizvodnih kapaciteta</t>
  </si>
  <si>
    <t>GI-TA, obrt za trgovinu na malo</t>
  </si>
  <si>
    <t>KK.06.1.1.01.0077</t>
  </si>
  <si>
    <t>Integrirani razvojni projekt obnove i turističke valorizacije kulturno-povijesnog nasljeđa biskupa Josipa Jurja Strossmayera – I.faza: izrada pripremne dokumentacije</t>
  </si>
  <si>
    <t>Đakovačko-osječka nadbiskupija</t>
  </si>
  <si>
    <t>Protection of the English oak in the cross-border area</t>
  </si>
  <si>
    <t>Oak protection</t>
  </si>
  <si>
    <t>HRVATSKE ŠUME d.o.o.  Zagreb, Uprava šuma, Podružnica Našice</t>
  </si>
  <si>
    <t>Revive old wrestling styles through long -term and sustainable cooperation</t>
  </si>
  <si>
    <t>Revive</t>
  </si>
  <si>
    <t>SC 3.1. Uključivanje većeg broja društvenih i institucionalnih dionika u prekograničnu suradnju</t>
  </si>
  <si>
    <t>Hrvački Klub "Slatina" Slatina</t>
  </si>
  <si>
    <t>KK.04.2.2.01.0507</t>
  </si>
  <si>
    <t>Energetska obnova višestambene zgrade na adresi Prolaz Lorenca Jägera 1, Osijek</t>
  </si>
  <si>
    <t>Ovlašteni predstavnik suvlasnika zgrade Svjetlana Peći</t>
  </si>
  <si>
    <t>KK.04.2.2.01.0577</t>
  </si>
  <si>
    <t>Energetska obnova višestambene zgrade na adresi Vijenac kardinala Alojzija Stepinca 7, Đakovo</t>
  </si>
  <si>
    <t>KK.04.2.2.01.0580</t>
  </si>
  <si>
    <t>Energetska obnova višestambene zgrade na adresi Vijenac kardinala Alojzija Stepinca 2, Đakovo</t>
  </si>
  <si>
    <t>KK.04.2.2.01.0642</t>
  </si>
  <si>
    <t>Energetska obnova višestambene zgrade na adresi Vijenac kardinala Alojzija Stepinca 20, Đakovo</t>
  </si>
  <si>
    <t>Universal d.o.o.</t>
  </si>
  <si>
    <t>KK.04.2.2.01.0646</t>
  </si>
  <si>
    <t>Ovlašteni predstavnik suvlasnika zgrade Tomislav Čarapović</t>
  </si>
  <si>
    <t>KK.04.2.2.01.0176</t>
  </si>
  <si>
    <t>Energetska obnova višestambene zgrade na adresi Ivana Mažuranića 18 i 20, Vinkovci</t>
  </si>
  <si>
    <t>GRADSKO GOSPODARSTVO d.o.o.</t>
  </si>
  <si>
    <t>KK.03.2.1.06.0609</t>
  </si>
  <si>
    <t>Ulaganje u proširenje kapaciteta i povećanje konkurentnosti poduzeća Korpaš d.o.o.</t>
  </si>
  <si>
    <t>Korpaš d.o.o.</t>
  </si>
  <si>
    <t>KK.04.2.2.01.0180</t>
  </si>
  <si>
    <t>Energetska obnova višestambene zgrade na adresi Slavka Jankovića 9 i 10, Vinkovci</t>
  </si>
  <si>
    <t>KK.03.2.1.06.1674</t>
  </si>
  <si>
    <t>Povećanje provodbenih kapaciteta usluga ĐĐ CIR d.o.o.</t>
  </si>
  <si>
    <t>Đuro Đaković, centar za istraživanje i razvoj</t>
  </si>
  <si>
    <t>KK.04.2.2.01.0187</t>
  </si>
  <si>
    <t>Energetska obnova višestambene zgrade na adresi Antuna Gustava Matoša 3, Vinkovci</t>
  </si>
  <si>
    <t>KK.04.2.2.01.0186</t>
  </si>
  <si>
    <t>Energetska obnova višestambene zgrade na adresi Trg kralja Tomislava 1 i 2, Otok</t>
  </si>
  <si>
    <t>KK.04.2.2.01.0188</t>
  </si>
  <si>
    <t>Energetska obnova višestambene zgrade na adresi Marije Jurić Zagorke 28 i 30, Vinkovci</t>
  </si>
  <si>
    <t>KK.04.2.2.01.0189</t>
  </si>
  <si>
    <t>Energetska obnova višestambene zgrade na adresi Jurja Dalmatinca 7 i 9, Vinkovci</t>
  </si>
  <si>
    <t>KK.03.2.1.06.0580</t>
  </si>
  <si>
    <t>Robotska mjerna stanica za geodetske usluge</t>
  </si>
  <si>
    <t>Ured ovlaštenog inženjera geodezije Zoran Marčec</t>
  </si>
  <si>
    <t>OP za hranu i/ili osnovnu materijalnu pomoć</t>
  </si>
  <si>
    <t>OP za hranu i/ili osnovnu materijalnu pomoć (OPFEAD)</t>
  </si>
  <si>
    <t>KK.04.2.2.01.0190</t>
  </si>
  <si>
    <t>Energetska obnova višestambene zgrade na adresi Trg Josipa Runjanina 18 i 19, Vinkovci</t>
  </si>
  <si>
    <t>KK.04.2.2.01.0191</t>
  </si>
  <si>
    <t>Energetska obnova višestambene zgrade na adresi Vladimira Nazora 18, Vinkovci</t>
  </si>
  <si>
    <t>KK.04.2.1.03.0151</t>
  </si>
  <si>
    <t>Energetska obnova zgrade Osnovne škole Okučani na adresi Kardinala blaženog Alojzija Stepinca 5, Okučani</t>
  </si>
  <si>
    <t>KK.04.2.1.03.0164</t>
  </si>
  <si>
    <t>Energetska obnova zgrade Područne škole Skenderovci na adresi Skenderovci 46, Skenderovci, Osnovne škole Dragutina Lermana, Brestovac</t>
  </si>
  <si>
    <t>KK.04.2.2.01.0300</t>
  </si>
  <si>
    <t>Energetska obnova višestambene zgrade na adresi Slavonska ulica 32, 34, Lipik</t>
  </si>
  <si>
    <t>KK.04.2.2.01.0306</t>
  </si>
  <si>
    <t>Energetska obnova višestambene zgrade na adresi Slavonska 45, Lipik</t>
  </si>
  <si>
    <t>KK.04.2.1.03.0147</t>
  </si>
  <si>
    <t>Energetska obnova zgrade Osnovne škole Ante Starčević na adresi Vladimira Nazora 23, Rešetari</t>
  </si>
  <si>
    <t>KK.04.2.1.03.0124</t>
  </si>
  <si>
    <t>Energetska obnova zgrade školske sportske dvorane Srednje škole Marka Marulića, Slatina na adresi Trg Ruđera Boškovića 16, Slatina</t>
  </si>
  <si>
    <t>KK.03.2.1.06.1318</t>
  </si>
  <si>
    <t>Ulaganje u proširenje proizvodnih kapaciteta poduzeća ART STUDIO AJE-TO d.o.o.</t>
  </si>
  <si>
    <t>KK.04.2.2.01.0480</t>
  </si>
  <si>
    <t>Energetska obnova višestambene zgrade na adresi Vijenac kardinala A. Stepinca 23, Đakovo</t>
  </si>
  <si>
    <t>KK.08.2.1.07.0002</t>
  </si>
  <si>
    <t>Dovršetak gradnje Kulturnog centra Roma Baranje</t>
  </si>
  <si>
    <t>KK.04.2.2.01.0305</t>
  </si>
  <si>
    <t>Energetska obnova višestambene zgrade na adresi Vukovarska avenija 8, 10, Lipik</t>
  </si>
  <si>
    <t>KK.03.2.1.05.0271</t>
  </si>
  <si>
    <t>Novi potencijal - veća konkurentnost</t>
  </si>
  <si>
    <t>KK.04.2.1.03.0184</t>
  </si>
  <si>
    <t>Energetska obnova zgrade Dječjeg vrtića "Vrtuljak" na adresi Breza 2, Nuštar</t>
  </si>
  <si>
    <t>KK.04.2.1.03.0187</t>
  </si>
  <si>
    <t>Energetska obnova zgrade Dječjeg vrtića "Vedri dani" na adresi Školska 15, Stari Mikanovci</t>
  </si>
  <si>
    <t>KK.04.2.1.03.0190</t>
  </si>
  <si>
    <t>Energetska obnova zgrade Dječjeg vrtića "Mladost" na adresi Braće Radića 63, Vođinci</t>
  </si>
  <si>
    <t>KK.04.2.1.03.0200</t>
  </si>
  <si>
    <t>KK.03.2.1.06.0199</t>
  </si>
  <si>
    <t>AurisCMS - prilagodba i dogradnja suvremenim potrebama EU tržišta</t>
  </si>
  <si>
    <t>KK.03.2.1.05.0341</t>
  </si>
  <si>
    <t>POVEĆANJE PRODUKTIVNOSTI KROZ POBOLJŠANJE UVJETA RADA DRUŠTVA INSTOS d.o.o.</t>
  </si>
  <si>
    <t>KK.03.2.1.06.0181</t>
  </si>
  <si>
    <t>Povećanje konkurentnosti i tehnološke opremljenosti poduzeća Basch-mont d.o.o.Slavonski Brod kroz ulaganje u materijalnu imovinu s ciljem povećanja tržišnog udjela i novih radnih mjesta</t>
  </si>
  <si>
    <t>KK.04.2.2.01.0195</t>
  </si>
  <si>
    <t>Energetska obnova višestambene zgrade na adresi A. šenoe 8, Slavonski Brod</t>
  </si>
  <si>
    <t>KK.04.2.2.01.0291</t>
  </si>
  <si>
    <t>Energetska obnova višestambene zgade na adresi Lošinjska 45, 47, Osijek</t>
  </si>
  <si>
    <t>KK.03.2.1.06.1635</t>
  </si>
  <si>
    <t>Povećanje produktivnosti poduzeća Dimnjak d.o.o. ulaganjem u nabavu mjernih</t>
  </si>
  <si>
    <t>KK.03.2.1.05.0367</t>
  </si>
  <si>
    <t>Unapređenje poslovanja proširenjem kapaciteta ulaganjem u tehnologijsku opremu</t>
  </si>
  <si>
    <t>KK.04.2.2.01.0184</t>
  </si>
  <si>
    <t>Energetska obnova višestambene zgrade na adresi Blok Vladimira Nazora 10. Vinkovci</t>
  </si>
  <si>
    <t>Gradsko gospodarstvo d.o.o. Vinkovci</t>
  </si>
  <si>
    <t>Art studio AJE-TO d.o.o.</t>
  </si>
  <si>
    <t>Brodska Posavina d.d. za vodnogospodarsku djelatnost</t>
  </si>
  <si>
    <t>Općina Stari Mikanovci</t>
  </si>
  <si>
    <t>Auris d.o.o.</t>
  </si>
  <si>
    <t>INSTOS d.o.o.</t>
  </si>
  <si>
    <t>Basch-Mont d.o.o.</t>
  </si>
  <si>
    <t>Đuro Đaković stan d.o.o.</t>
  </si>
  <si>
    <t>Zavod za stanovanje d.o.o.</t>
  </si>
  <si>
    <t>Dimnjak d.o.o.</t>
  </si>
  <si>
    <t>RURIS d.o.o.</t>
  </si>
  <si>
    <t>KK.04.2.2.01.0221</t>
  </si>
  <si>
    <t>Energetska obnova višestambene zgrade na adresi Trg kralja Tomislava 3, Slavonski Brod</t>
  </si>
  <si>
    <t>KK.04.2.2.01.0299</t>
  </si>
  <si>
    <t>Energetska obnova višestambene zgrade na adresi Vukovarska avenija 7, Lipik</t>
  </si>
  <si>
    <t>KK.04.2.2.01.0198</t>
  </si>
  <si>
    <t>Energetska obnova višestambene zgrade na adresi Trg žrtava rata 2. Slavonski Brod</t>
  </si>
  <si>
    <t>KK.04.2.2.01.0197</t>
  </si>
  <si>
    <t>Energetska obnova višestambene zgrade na adresi Mikrorajon 13A-B, Slavonski Brod</t>
  </si>
  <si>
    <t>KK.04.2.1.03.0014</t>
  </si>
  <si>
    <t>Energetska obnova zgrade Područne škole Trapari na adresi Trapari 12, Pleternica, Osnovne škole "Mladost" Jakšić</t>
  </si>
  <si>
    <t>KK.04.2.1.03.0041</t>
  </si>
  <si>
    <t>Energetska obnova zgrade Područne škole Djedina Rijeka na adresi Djedina Rijeka 1, Čaglin, Osnovne škole Stjepana Radića, Čaglin</t>
  </si>
  <si>
    <t>KK.04.2.2.01.0279</t>
  </si>
  <si>
    <t>Energetska obnova višestambene zgrade na adresi Sjenjak 3, Osijek</t>
  </si>
  <si>
    <t>KK.04.2.1.03.0176</t>
  </si>
  <si>
    <t>Energetska obnova zgrade Osnovne škole Ivane Brlić - Mažuranić na adresi Tina Ujevića 18, Virovitica</t>
  </si>
  <si>
    <t>KK.04.2.1.03.0177</t>
  </si>
  <si>
    <t>Energetska obnova zgrade Dječjeg vrtića "Crvenkapica" na adresi Trg Sv. Ivana Kapistrana 2, Ilok</t>
  </si>
  <si>
    <t>KK.04.2.1.03.0178</t>
  </si>
  <si>
    <t>Energetska obnova zgrade Dječjeg vrtića "Bajka" na adresi Ulica Kralja Tomislava 13, Lovas</t>
  </si>
  <si>
    <t>KK.04.2.2.01.0220</t>
  </si>
  <si>
    <t>Energetska obnova višestambene zgrade na adresi Petra Krešimira IV 41, Slavonski Brod</t>
  </si>
  <si>
    <t>KK.04.2.2.01.0443</t>
  </si>
  <si>
    <t>Energetska obnova višestambene zgrade na adresi Fran Supila 20, Slavonski Brod</t>
  </si>
  <si>
    <t>KK.04.2.2.01.0177</t>
  </si>
  <si>
    <t>Energetska obnova višestambene zgrade na adresi Marsonia 11-12, Slavonski Brod</t>
  </si>
  <si>
    <t>KK.04.2.2.01.0575</t>
  </si>
  <si>
    <t>Energetska obnova višestambene zgrade na adresi Vijenac kardinala Alojzija Stepinca 24, Đakovo</t>
  </si>
  <si>
    <t>KK.04.2.2.01.0307</t>
  </si>
  <si>
    <t>Energetska obnova višestambene zgrade na adresi Frankopanska 12, Lipik</t>
  </si>
  <si>
    <t>KK.04.2.2.01.0286</t>
  </si>
  <si>
    <t>Energetska obnova višestambene zgrade na adresi Sjenjak 119, 121, Osijek</t>
  </si>
  <si>
    <t>KK.03.2.1.05.0285</t>
  </si>
  <si>
    <t>Učinkovita i konkurentna proizvodnja za klamerice budućnosti</t>
  </si>
  <si>
    <t>KK.06.3.1.03.0045</t>
  </si>
  <si>
    <t>Smanjenje količine miješanog otpada i smanjenje divljih deponija u okolišu izgradnjom reciklažnog dvorišta s pratećim sadržajem u Đakovu</t>
  </si>
  <si>
    <t>Domar I vl. Goranka Petričević</t>
  </si>
  <si>
    <t>Đuro Đaković Stan d.o.o. Slavonski Brod</t>
  </si>
  <si>
    <t>Osnovna škola Stjepana Radića</t>
  </si>
  <si>
    <t>Osnovna škola Ivane Brlić-Mažuranić , Virovitica</t>
  </si>
  <si>
    <t>KK.04.2.1.03.0075</t>
  </si>
  <si>
    <t>KK.03.2.1.08.0037</t>
  </si>
  <si>
    <t>Certifikacija proizvoda za opremanje dječjih igrališta</t>
  </si>
  <si>
    <t>KK.03.2.1.08.0043</t>
  </si>
  <si>
    <t>Certifikacija proizvoda za kamine</t>
  </si>
  <si>
    <t>KK.03.2.1.05.0318</t>
  </si>
  <si>
    <t>POVEĆANJE KAPACITETA POSLOVANJA ULAGANJEM U PROIZVODNI POGON ZA PROIZVODNJU ALU I PVC STOLARIJE TVRTKE HB PRODUKT d.o.o</t>
  </si>
  <si>
    <t>KK.03.2.1.05.0382</t>
  </si>
  <si>
    <t>Povećanje tehnološke spremnosti i proširenje kapaciteta ulaganjem u proizvodne strojeve</t>
  </si>
  <si>
    <t>KK.03.2.1.06.0129</t>
  </si>
  <si>
    <t>Bonavia - impuls</t>
  </si>
  <si>
    <t>USLUGA d.o.o.</t>
  </si>
  <si>
    <t>Ember kamin d.o.o.</t>
  </si>
  <si>
    <t>HB PRODUKT d.o.o</t>
  </si>
  <si>
    <t>STOLIV IVANKOVIĆ, proizvodno trgovački obrt</t>
  </si>
  <si>
    <t>Preradović &amp; Csokonai - celebration of romantic poets of the cross-border area</t>
  </si>
  <si>
    <t>Preradović &amp; Csokonai</t>
  </si>
  <si>
    <t>Thematic cooperation to make a joint method for more efficient use of local products</t>
  </si>
  <si>
    <t>Local products for the people</t>
  </si>
  <si>
    <t>TRŽNICA d.o.o. OSIJEK</t>
  </si>
  <si>
    <t>Border Isn't Restriction for Developing Skills</t>
  </si>
  <si>
    <t>B.I.R.D.S.</t>
  </si>
  <si>
    <t>Poticanje stvaranja dodatne poslovne suradnje između MSP-a s obje strane mađarsko-hrvatske granice</t>
  </si>
  <si>
    <t>B-Light Scheme</t>
  </si>
  <si>
    <t>Strateški poziv</t>
  </si>
  <si>
    <t>KK.03.2.1.05.0376</t>
  </si>
  <si>
    <t>Proširenje kapaciteta tvrtke TERMO-LINE za poboljšani razvoj i rast te podizanje nivoa konkurentnosti</t>
  </si>
  <si>
    <t>Pomozi sebi, pomažući drugima</t>
  </si>
  <si>
    <t>Crveni križ Valpovo - Gradsko društvo crvenog križa Valpovo</t>
  </si>
  <si>
    <t xml:space="preserve">Zaželi – ostvari u Petrijevcima </t>
  </si>
  <si>
    <t>Petrijevci</t>
  </si>
  <si>
    <t>Budi aktivna</t>
  </si>
  <si>
    <t xml:space="preserve">Pokloni mi osmijeh </t>
  </si>
  <si>
    <t>ZAŽELI - U potrebi zajedno</t>
  </si>
  <si>
    <t>Socijalno humanitarna udruga „Svjetlost“ Đakovo</t>
  </si>
  <si>
    <t xml:space="preserve">ŽElim Napredovati Aktivno </t>
  </si>
  <si>
    <t>Lokalna akcijska grupa "Zapadna Slavonija"</t>
  </si>
  <si>
    <t>Zapošljavanje žena u nepovoljnom položaju na području općine Stari Mikanovci</t>
  </si>
  <si>
    <t>Zaželi - program zapošljavanja žena u gradu Belišću</t>
  </si>
  <si>
    <t>Matica umirovljenika grada Belišća</t>
  </si>
  <si>
    <t xml:space="preserve">ZAželi – ZAposli </t>
  </si>
  <si>
    <t>Podcrkavlje</t>
  </si>
  <si>
    <t xml:space="preserve">ZAŽELI I (P)OSTANI ZAPOSLENA ŽENA - projekt zapošljavanja žena na području općine Erdut </t>
  </si>
  <si>
    <t>Povećanje kvalitete života osoba u nepovoljnom položaju u lokalnoj zajednici</t>
  </si>
  <si>
    <t xml:space="preserve">Snaga žena - skrbim za druge, brinem za sebe </t>
  </si>
  <si>
    <t xml:space="preserve">Sretno u starost </t>
  </si>
  <si>
    <t>Trnava</t>
  </si>
  <si>
    <t xml:space="preserve">Zaposli se, osnaži se! </t>
  </si>
  <si>
    <t>Udruga osoba s invaliditetom Slavonski Brod "Loco-Moto"</t>
  </si>
  <si>
    <t xml:space="preserve">Zaželi bolji život u općini Levanjska Varoš </t>
  </si>
  <si>
    <t>Levanjska Varoš</t>
  </si>
  <si>
    <t xml:space="preserve">Pomoć sebi i drugima </t>
  </si>
  <si>
    <t xml:space="preserve">Program zapošljavanja žena u općinama Davor, Dragalić i Vrbje </t>
  </si>
  <si>
    <t>Hrvatski crveni križ - Gradsko društvo Crvenog križa Nova Gradiška</t>
  </si>
  <si>
    <t xml:space="preserve">Projekt zapošljavanja žena kroz pomoć starijima i nemoćnima </t>
  </si>
  <si>
    <t xml:space="preserve">Zaželi bolji život u Općini Darda </t>
  </si>
  <si>
    <t>Kategorija programa</t>
  </si>
  <si>
    <t xml:space="preserve">Osiguravanje školske prehrane za djecu u riziku od siromaštva (šk. godina 2017/2018) </t>
  </si>
  <si>
    <t>otvoreni trajni Poziv</t>
  </si>
  <si>
    <t xml:space="preserve">Grad Slavonski Brod </t>
  </si>
  <si>
    <t xml:space="preserve">Grad Osijek </t>
  </si>
  <si>
    <t>KK.01.2.1.01.0061</t>
  </si>
  <si>
    <t>Razvoj novih proizvoda od koštica grožđa</t>
  </si>
  <si>
    <t>Poljoprivredna zadruga TRS</t>
  </si>
  <si>
    <t>KK.04.2.2.01.0278</t>
  </si>
  <si>
    <t>KK.04.2.2.01.0280</t>
  </si>
  <si>
    <t>KK.04.2.2.01.0440</t>
  </si>
  <si>
    <t>KK.04.2.2.01.0288</t>
  </si>
  <si>
    <t>KK.04.2.2.01.0284</t>
  </si>
  <si>
    <t>KK.04.2.2.01.0271</t>
  </si>
  <si>
    <t>KK.04.2.2.01.0289</t>
  </si>
  <si>
    <t>Energetska obnova višestambene zgrade na adresi Sjenjak 2, Osijek</t>
  </si>
  <si>
    <t>Energetska obnova višestambene zgrade na adresi Sjenjak 1, Osijek</t>
  </si>
  <si>
    <t>Energetska obnova višestambene zgrade na adresi Sjenjak 50, 52, Osijek</t>
  </si>
  <si>
    <t>Energetska obnova višestambene zgrade na adresi Vijenac I. Meštrovića 28, 30, Osijek</t>
  </si>
  <si>
    <t>Energetska obnova višestambene zgrade na adresi Sjenjak 54,56, Osijek</t>
  </si>
  <si>
    <t>Energetska obnova višestambene zgrade na adresi Kneza Trpimira 1c, Osijek</t>
  </si>
  <si>
    <t>Energetska obnova višestambene zgrade na adresi Vijenac I. Meštrovića 58, Osijek</t>
  </si>
  <si>
    <t>Tapetarija Franjić</t>
  </si>
  <si>
    <t>Maršić, obrt za proizvodnju, trgovinu i usluge</t>
  </si>
  <si>
    <t>Mladi pod svjetlima reflektora društva</t>
  </si>
  <si>
    <t>Umjetnost i kultura za mlade</t>
  </si>
  <si>
    <t>Pjesma za sve mlade!</t>
  </si>
  <si>
    <t>Pokretne slike umjetnosti i kulture</t>
  </si>
  <si>
    <t>PRONI Centar za socijalno podučavanje</t>
  </si>
  <si>
    <t>KK.06.3.1.03.0051</t>
  </si>
  <si>
    <t>Izgradnja reciklažnog dvorišta u Općini Kneževi Vinogradi</t>
  </si>
  <si>
    <t>KK.06.3.1.03.0046</t>
  </si>
  <si>
    <t>Izgradnja reciklažnog dvorišta u Općini Nuštar</t>
  </si>
  <si>
    <t>KK.04.2.2.01.0628</t>
  </si>
  <si>
    <t>Energetska obnova višestambene zgrade na adresi Kralja Tomislava 3, Đakovo</t>
  </si>
  <si>
    <t>KK.04.2.2.01.0276</t>
  </si>
  <si>
    <t>Energetska obnova višestambene zgrade na adresi Sjenjak 129, Osijek</t>
  </si>
  <si>
    <t>KK.04.2.2.01.0442</t>
  </si>
  <si>
    <t>Energetska obnova višestambene zgrade na adresi Vukovarska 108, Osijek</t>
  </si>
  <si>
    <t>KK.04.2.2.01.0486</t>
  </si>
  <si>
    <t>Energetska obnova višestambene zgrade na adresi Drinska 10 E, Osijek</t>
  </si>
  <si>
    <t>KK.06.3.1.03.0065</t>
  </si>
  <si>
    <t>Izgradnja reciklažnog dvorišta – Općina Darda</t>
  </si>
  <si>
    <t>Općina Kneževi Vinogradi</t>
  </si>
  <si>
    <t>Koliko se poznajemo?</t>
  </si>
  <si>
    <t>CEKAPE - Centar za kreativno pisanje</t>
  </si>
  <si>
    <t xml:space="preserve">Vukovarsko - srijemska, Grad Zagreb, Primorsko - goranska </t>
  </si>
  <si>
    <t>Muzej osobne povijesti Roma</t>
  </si>
  <si>
    <t>Fantastično dobra institucija - FADE IN</t>
  </si>
  <si>
    <t>1/4.1.3</t>
  </si>
  <si>
    <t>ALOJS JUG</t>
  </si>
  <si>
    <t>FARMA MUZNIH KRAVA ORLOVNJAK D.O.O.</t>
  </si>
  <si>
    <t>KLEMEN-OBRT ZA PROIZVODNJU I TRGOVINU</t>
  </si>
  <si>
    <t>RABO D.O.O.</t>
  </si>
  <si>
    <t>MULTIVITA D.O.O. ZA PROIZVODNJU, TRGOVINU I USLUGE</t>
  </si>
  <si>
    <t>MJERA 9</t>
  </si>
  <si>
    <t>1/9.1.1</t>
  </si>
  <si>
    <t>ECOGOS d.o.o.</t>
  </si>
  <si>
    <t>VLADO FERBEŽAR</t>
  </si>
  <si>
    <t>POLJODJELSKI OBRT "SRIJEM"</t>
  </si>
  <si>
    <t>POLJOPRIVREDNA ZADRUGA SLAVONSKI SVINJOGOJAC</t>
  </si>
  <si>
    <t>JOŠAVAC D.O.O.</t>
  </si>
  <si>
    <t>4B D.O.O.</t>
  </si>
  <si>
    <t>PROIZVOĐAČKA ORGANIZACIJA "MLIJEČNI PUT HRVATSKE"</t>
  </si>
  <si>
    <t>3/4.1.1</t>
  </si>
  <si>
    <t>MJERA 10</t>
  </si>
  <si>
    <t>MJERA 11</t>
  </si>
  <si>
    <t>MJERA 13</t>
  </si>
  <si>
    <t>MJERA 18</t>
  </si>
  <si>
    <t>1/4.3.1</t>
  </si>
  <si>
    <t>KK.03.2.1.07.0020</t>
  </si>
  <si>
    <t>Internacionalizacijom do regionalnog lidera</t>
  </si>
  <si>
    <t>Internacionalizacija poslovanja MSP-ova</t>
  </si>
  <si>
    <t>Agroklub d.o.o.</t>
  </si>
  <si>
    <t>Zaželi i učini dobro djelo</t>
  </si>
  <si>
    <t>2/6.3.1</t>
  </si>
  <si>
    <t>BOŠKO KAJBA</t>
  </si>
  <si>
    <t>SANJA ŠOŠTARIĆ</t>
  </si>
  <si>
    <t>VESNA PAULIĆ</t>
  </si>
  <si>
    <t>ROMANO KLANJŠČEK</t>
  </si>
  <si>
    <t>MIROSLAV KLEMEN</t>
  </si>
  <si>
    <t>ILIJA ĐURIĆ</t>
  </si>
  <si>
    <t>MARICA PRPIĆ</t>
  </si>
  <si>
    <t>ZORA MOGUŠ</t>
  </si>
  <si>
    <t>MIRA PENTEK</t>
  </si>
  <si>
    <t>FRANJO VRAČEVIĆ</t>
  </si>
  <si>
    <t>BRANKICA ČUGALJ</t>
  </si>
  <si>
    <t>JASMINKA BOŠNJAK</t>
  </si>
  <si>
    <t>DARKO SLAČANAC</t>
  </si>
  <si>
    <t>ZORA JUREN</t>
  </si>
  <si>
    <t>IVANKA RAKUŠIĆ</t>
  </si>
  <si>
    <t>DUŠAN GRBIĆ</t>
  </si>
  <si>
    <t>TOMO HRŠAK</t>
  </si>
  <si>
    <t>MARKO MILIČIĆ</t>
  </si>
  <si>
    <t>BARBARA LOVAKOVIĆ</t>
  </si>
  <si>
    <t>DOMAGOJ BOŽUR</t>
  </si>
  <si>
    <t>ALEKSANDRA BOŠNJAK</t>
  </si>
  <si>
    <t>IVAN BRNADA</t>
  </si>
  <si>
    <t>STJEPAN ŠPOLJARIĆ</t>
  </si>
  <si>
    <t>BERISLAV ČIŠ</t>
  </si>
  <si>
    <t>RADOSLAV KUZNJECOV</t>
  </si>
  <si>
    <t>RENATA PLEČIĆ</t>
  </si>
  <si>
    <t>MIRKO HORVATIĆ</t>
  </si>
  <si>
    <t>MILAN ŽERAVICA</t>
  </si>
  <si>
    <t>VERONA BEŠLIĆ</t>
  </si>
  <si>
    <t>DAMIR GOLUB</t>
  </si>
  <si>
    <t>TOMISLAV BRKIĆ</t>
  </si>
  <si>
    <t>JOSIP ČALIĆ</t>
  </si>
  <si>
    <t>VLADIMIR SILI</t>
  </si>
  <si>
    <t>MIRTA RUFF VIDA</t>
  </si>
  <si>
    <t>DAVOR MAURAC</t>
  </si>
  <si>
    <t>ŽELJKO BLIZNAC</t>
  </si>
  <si>
    <t>ZDENKO GRAŠIĆ</t>
  </si>
  <si>
    <t>ANITA VUJANOVIĆ</t>
  </si>
  <si>
    <t>JOSIP CVENIĆ</t>
  </si>
  <si>
    <t>MIROLJUB KOJČIĆ</t>
  </si>
  <si>
    <t>JURO PRATLJAČIĆ</t>
  </si>
  <si>
    <t>MARICA RUČEVIĆ</t>
  </si>
  <si>
    <t>KRISTIAN PALINKAŠ</t>
  </si>
  <si>
    <t>IVKA HMURA</t>
  </si>
  <si>
    <t>LJUBICA BIŠKIĆ</t>
  </si>
  <si>
    <t>GORAN FRANKOVIĆ</t>
  </si>
  <si>
    <t>ROBERT ZIMA</t>
  </si>
  <si>
    <t>SINIŠA ŠTEFANČIĆ</t>
  </si>
  <si>
    <t>MARIJA STANKOVIĆ</t>
  </si>
  <si>
    <t>BERNARDICA KARLAK</t>
  </si>
  <si>
    <t>SNEŽANA BATRANOVIĆ</t>
  </si>
  <si>
    <t>1/8.6.1</t>
  </si>
  <si>
    <t>IVAN MIHALJEVIĆ</t>
  </si>
  <si>
    <t>JOZO HRKAĆ</t>
  </si>
  <si>
    <t>STJEPAN BABIĆ</t>
  </si>
  <si>
    <t>VESNA BLAŽEVIĆ</t>
  </si>
  <si>
    <t>MIRJANA ŠOLAJA</t>
  </si>
  <si>
    <t>DIVNA VAREŠANIN</t>
  </si>
  <si>
    <t>ĐORĐE PETROVIĆ</t>
  </si>
  <si>
    <t>ANĐELKA RUSKAJ</t>
  </si>
  <si>
    <t>KRISTINA MUDROCH</t>
  </si>
  <si>
    <t>LJUBA MARTINOVIĆ</t>
  </si>
  <si>
    <t>MIRKO DODIG</t>
  </si>
  <si>
    <t>ANTE MIHALJEVIĆ</t>
  </si>
  <si>
    <t>IVAN BAINAC</t>
  </si>
  <si>
    <t>JASNA LEŠIĆ</t>
  </si>
  <si>
    <t>ANTO SLUGANOVIĆ</t>
  </si>
  <si>
    <t>SLOBODAN RADIĆ</t>
  </si>
  <si>
    <t>MURAFET OSMANOVIĆ</t>
  </si>
  <si>
    <t>MARTIN BOBOŠEVIĆ</t>
  </si>
  <si>
    <t>DUŠAN BOROJEVIĆ</t>
  </si>
  <si>
    <t>MIHAELA MILIŠIĆ</t>
  </si>
  <si>
    <t>IVICA ŠPANIĆ</t>
  </si>
  <si>
    <t>ŽELJKO DUJMOVIĆ</t>
  </si>
  <si>
    <t>FRANJO BILIĆ</t>
  </si>
  <si>
    <t>MLADEN LOVRETIĆ</t>
  </si>
  <si>
    <t>KATICA GAJDAŠIĆ</t>
  </si>
  <si>
    <t>ANDRIJA MILIČEVIĆ</t>
  </si>
  <si>
    <t>ADAM GRGIĆ</t>
  </si>
  <si>
    <t>ZDRAVKO GRLJUŠIĆ</t>
  </si>
  <si>
    <t>VLADIMIR EMIĆ</t>
  </si>
  <si>
    <t>MARINKO DŽAKULA</t>
  </si>
  <si>
    <t>ANA RUKOVANJSKI</t>
  </si>
  <si>
    <t>RADOSLAV GRADIĆ</t>
  </si>
  <si>
    <t>ILIĆ-ŠUMARSTVO D.O.O.</t>
  </si>
  <si>
    <t>OBRT ZA IZRADU I PRODAJU OGREVNOG DRVETA "PAVKIĆ"</t>
  </si>
  <si>
    <t>LJUBA DONKOVIĆ</t>
  </si>
  <si>
    <t>MARIJANA ŠTIVIĆ</t>
  </si>
  <si>
    <t>ANĐELKO BARIĆ</t>
  </si>
  <si>
    <t>TOMISLAV JEDLIČKO</t>
  </si>
  <si>
    <t>IVAN MARIČEVIĆ</t>
  </si>
  <si>
    <t>IVAN LAZIĆ</t>
  </si>
  <si>
    <t>MARIJAN IVANIŠEVIĆ</t>
  </si>
  <si>
    <t>DRAGAN MLINEK</t>
  </si>
  <si>
    <t>AGICA FERIĆ</t>
  </si>
  <si>
    <t>IRENA KRIVANJ</t>
  </si>
  <si>
    <t>ZVONKO VUKOJEVIĆ</t>
  </si>
  <si>
    <t>TOMISLAV JAPUNDŽIĆ</t>
  </si>
  <si>
    <t>ANTUN UŽAREVIĆ</t>
  </si>
  <si>
    <t>IVICA LOVRIĆ</t>
  </si>
  <si>
    <t>ĐURO MANDUŠIĆ</t>
  </si>
  <si>
    <t>IVAN GOSPOČIĆ</t>
  </si>
  <si>
    <t>MILAN KOČIĆ</t>
  </si>
  <si>
    <t>MARKICA PRAVDIĆ</t>
  </si>
  <si>
    <t>IVICA SPAJIĆ</t>
  </si>
  <si>
    <t>SLAVKO JELIĆ</t>
  </si>
  <si>
    <t>DANICA SOLOMUN</t>
  </si>
  <si>
    <t>BOJAN PAVOŠEVIĆ</t>
  </si>
  <si>
    <t>ĐURĐA CINDRIĆ</t>
  </si>
  <si>
    <t>ROBERT BINGULA</t>
  </si>
  <si>
    <t>DAMIR SVOBODA</t>
  </si>
  <si>
    <t>ROBERT FEHERVARI</t>
  </si>
  <si>
    <t>BORISLAV LOVRIĆ</t>
  </si>
  <si>
    <t>TOMISLAV ROMIĆ</t>
  </si>
  <si>
    <t>TOMISLAV CIGANOVIĆ</t>
  </si>
  <si>
    <t>JOSIPA TAUŠ VIDIĆ</t>
  </si>
  <si>
    <t>PROIZVODNI I USLUŽNI OBRT ''ČAKI''</t>
  </si>
  <si>
    <t>FRANJO FLORIJAN KOSINA</t>
  </si>
  <si>
    <t>ZDENKO KANIŽAJ</t>
  </si>
  <si>
    <t>DUBRAVKA PRANJIĆ</t>
  </si>
  <si>
    <t>VLADO ZUBOVIĆ</t>
  </si>
  <si>
    <t>IGOR ČOSIĆ</t>
  </si>
  <si>
    <t>MONIKA VIDMAR</t>
  </si>
  <si>
    <t>ANKICA PAVELKA</t>
  </si>
  <si>
    <t>GORAN HANIČAR</t>
  </si>
  <si>
    <t>ZLATKO IVANKOVIĆ</t>
  </si>
  <si>
    <t>DRAGO ZUBOVIĆ</t>
  </si>
  <si>
    <t>STIPO VIDOVIĆ</t>
  </si>
  <si>
    <t>MILE PAVELIĆ</t>
  </si>
  <si>
    <t>DRAGAN TURKOVIĆ</t>
  </si>
  <si>
    <t>MATO MIJOKOVIĆ</t>
  </si>
  <si>
    <t>VINKO MIJOKOVIĆ</t>
  </si>
  <si>
    <t>BRUNA MANZIN</t>
  </si>
  <si>
    <t>ZLATKO SAMARDŽIJA</t>
  </si>
  <si>
    <t>ZLATKO BARTOLOVIĆ</t>
  </si>
  <si>
    <t>FRANJO NEPECHAL</t>
  </si>
  <si>
    <t>JOSIP VITENBERG</t>
  </si>
  <si>
    <t>JOSIP BOŽIĆ</t>
  </si>
  <si>
    <t>JASNA SOUDEK</t>
  </si>
  <si>
    <t>BRANKO ZAMAKLAR</t>
  </si>
  <si>
    <t>ANTE KARLIĆ</t>
  </si>
  <si>
    <t>DAMIR POLJANAC</t>
  </si>
  <si>
    <t>INOSLAV KOSINA</t>
  </si>
  <si>
    <t>MARIJA TOMIĆ</t>
  </si>
  <si>
    <t>MARIJAN BURIĆ</t>
  </si>
  <si>
    <t>ANTUN BABOJELIĆ</t>
  </si>
  <si>
    <t>VLADO SIGURNJAK</t>
  </si>
  <si>
    <t>ZVONKO ESTER</t>
  </si>
  <si>
    <t>ANTUN KOTRLA</t>
  </si>
  <si>
    <t>JAKOV MANDIĆ</t>
  </si>
  <si>
    <t>PETAR MELJANKIĆ</t>
  </si>
  <si>
    <t>DAMIR NUIĆ</t>
  </si>
  <si>
    <t>JOSIP-HERWATIN GABREK</t>
  </si>
  <si>
    <t>MIRKO RAGUŽ</t>
  </si>
  <si>
    <t>ANKICA PAVLOVIĆ</t>
  </si>
  <si>
    <t>VLADIMIR BREKALO</t>
  </si>
  <si>
    <t>NIKOLA LULIĆ</t>
  </si>
  <si>
    <t>IVICA MARMAN</t>
  </si>
  <si>
    <t>JASNA REZO</t>
  </si>
  <si>
    <t>DOMAGOJ CIGANOVIĆ</t>
  </si>
  <si>
    <t>ŽELJKO MOREC</t>
  </si>
  <si>
    <t>BRANISLAV TRNINIĆ</t>
  </si>
  <si>
    <t>BRANKO FERKOVIĆ</t>
  </si>
  <si>
    <t>DRAŽEN TADIJANOVIĆ</t>
  </si>
  <si>
    <t>REGINA STOJČEVIĆ</t>
  </si>
  <si>
    <t>IVAN PAVIČIĆ</t>
  </si>
  <si>
    <t>JASNA PAUKOVAC</t>
  </si>
  <si>
    <t>ŠUMARSTVO AUGUSTINOVIĆ D.O.O. ZA USLUGE U ŠUMARSTVU</t>
  </si>
  <si>
    <t>SANJA MARIĆ</t>
  </si>
  <si>
    <t>RADOSLAV BOLIĆ</t>
  </si>
  <si>
    <t>JOSIP SMILJANEC</t>
  </si>
  <si>
    <t>IVICA PODBOJ</t>
  </si>
  <si>
    <t>IVAN ŠELIMBER</t>
  </si>
  <si>
    <t>MARICA BILJAN</t>
  </si>
  <si>
    <t>PAVO VULIĆ</t>
  </si>
  <si>
    <t>MILAN MIHALJENOVIĆ</t>
  </si>
  <si>
    <t>DUŠAN SAMARDŽIĆ</t>
  </si>
  <si>
    <t>BRANKA MANDIĆ</t>
  </si>
  <si>
    <t>JOZO ŠRAMEK</t>
  </si>
  <si>
    <t>ERNEST LEHECI</t>
  </si>
  <si>
    <t>MARINKO ŽUNIĆ</t>
  </si>
  <si>
    <t>JOSIP ŠIMUNOVIĆ</t>
  </si>
  <si>
    <t>DENIS POTALEC</t>
  </si>
  <si>
    <t>ANTONIA CMRK</t>
  </si>
  <si>
    <t>SANJA MILOVUKOVIĆ</t>
  </si>
  <si>
    <t>MARINA ŠIMEK</t>
  </si>
  <si>
    <t>IVAN MIHALJENOVIĆ</t>
  </si>
  <si>
    <t>DAMIR GROSL</t>
  </si>
  <si>
    <t>DANIELA SALOPEK</t>
  </si>
  <si>
    <t>ŽELJKO VINKOVIĆ</t>
  </si>
  <si>
    <t>JELKA BOLJKOVAC</t>
  </si>
  <si>
    <t>SAŠA TURKOVIĆ</t>
  </si>
  <si>
    <t>DUBRAVKA JUŠIĆ</t>
  </si>
  <si>
    <t>BERISLAV BLAŠKO</t>
  </si>
  <si>
    <t>GORAN VEKIĆ</t>
  </si>
  <si>
    <t>ROBERT MESAROŠ</t>
  </si>
  <si>
    <t>PAVICA KLEPAČ</t>
  </si>
  <si>
    <t>MILE PERKOVIĆ</t>
  </si>
  <si>
    <t>SLAVKO NIKOLIĆ</t>
  </si>
  <si>
    <t>ŽELJKO MIHALEK</t>
  </si>
  <si>
    <t>STJEPAN TROHA</t>
  </si>
  <si>
    <t>TOMISLAV PUSTIČKI</t>
  </si>
  <si>
    <t>ANITA SPAHIJA</t>
  </si>
  <si>
    <t>MARKO SABLJAK</t>
  </si>
  <si>
    <t>BORIS DESKAR</t>
  </si>
  <si>
    <t>NADA LESIĆ</t>
  </si>
  <si>
    <t>DALIBOR HOLEŠ</t>
  </si>
  <si>
    <t>MATIJA PETROVIĆ</t>
  </si>
  <si>
    <t>MANUELA ČORIĆ</t>
  </si>
  <si>
    <t>VLATKO RONČEVIĆ</t>
  </si>
  <si>
    <t>DANIJEL NEKIĆ</t>
  </si>
  <si>
    <t>ZVONIMIR KRAJC</t>
  </si>
  <si>
    <t>DRAŽENKA FINDRIK</t>
  </si>
  <si>
    <t>ŽELJKO ČAČINOVIĆ</t>
  </si>
  <si>
    <t>SLAVKO BIŠĆAN</t>
  </si>
  <si>
    <t>MLADEN BALIČEVIĆ</t>
  </si>
  <si>
    <t>TOMISLAV RUKAVINA</t>
  </si>
  <si>
    <t>KSENIJA ČUBELIĆ</t>
  </si>
  <si>
    <t>DANICA FARKAŠ</t>
  </si>
  <si>
    <t>SLAVKO KORDOŠ</t>
  </si>
  <si>
    <t>ZLATKO UGLJAREVIĆ</t>
  </si>
  <si>
    <t>ZLATKO ZVONAR</t>
  </si>
  <si>
    <t>DRAŽEN BOŠNJAK</t>
  </si>
  <si>
    <t>RAJKO LALIĆ</t>
  </si>
  <si>
    <t>OPĆINA ORIOVAC</t>
  </si>
  <si>
    <t>OPĆINA GORNJA VRBA</t>
  </si>
  <si>
    <t>OPĆINA KLAKAR</t>
  </si>
  <si>
    <t>OPĆINA NOVA KAPELA</t>
  </si>
  <si>
    <t>Općina Oprisavci</t>
  </si>
  <si>
    <t>Općina Pocrkavlje</t>
  </si>
  <si>
    <t>poboljšanje energetske učinkovitosti javne rasvjete</t>
  </si>
  <si>
    <t>PPRR194</t>
  </si>
  <si>
    <t>Županija Vukovarsko-srijemska</t>
  </si>
  <si>
    <t>SUNČANE ŠUME D.O.O.</t>
  </si>
  <si>
    <t>Udruga za terapiju i aktivnost pomoću konja – Pegaz</t>
  </si>
  <si>
    <t>SOS Rijeka – centar za nenasilje i ljudska prava</t>
  </si>
  <si>
    <t>Sirius - Centar za psihološko savjetovanje, edukaciju i istraživanje</t>
  </si>
  <si>
    <t>Udruga za autizam POGLED</t>
  </si>
  <si>
    <t>Udruga osoba s intelektualnim teškoćama Istre</t>
  </si>
  <si>
    <t>Forum za slobodu odgoja</t>
  </si>
  <si>
    <t>Centar za lokalne inicijative i poduzetništvo Našice</t>
  </si>
  <si>
    <t>Hrvatski Crveni križ – Gradsko društvo Crvenog križa Virovitica</t>
  </si>
  <si>
    <t>Udruga za ruralni razvoj Eko Brezna</t>
  </si>
  <si>
    <t>Udruga žena "Sunčice"</t>
  </si>
  <si>
    <t>Udruženje "Baranja"</t>
  </si>
  <si>
    <t>VIŠNJA PANONIA D.O.O.ZA POLJOPRIVREDNU PROIZVODNJU I TRGOVINU</t>
  </si>
  <si>
    <t>DALIS D.O.O.</t>
  </si>
  <si>
    <t>SLAVONKA, OBRT ZA POLJOPRIVREDU I USLUGE</t>
  </si>
  <si>
    <t>C.U.S. D.O.O. ANTUNOVAC</t>
  </si>
  <si>
    <t>KOLIĆ D.O.O.</t>
  </si>
  <si>
    <t>APRICIS D.O.O.</t>
  </si>
  <si>
    <t>SLAĐANA KRULJAC</t>
  </si>
  <si>
    <t>POLJOPRIVREDNI CENTAR D.O.O. VELIŠKOVCI</t>
  </si>
  <si>
    <t>LACTIS D.O.O.</t>
  </si>
  <si>
    <t>NIZA D.O.O. FARMA MUZNIH KRAVA</t>
  </si>
  <si>
    <t>GRUBE D.O.O.</t>
  </si>
  <si>
    <t>TID-SOLARA, OBRT ZA POLJOPRIVREDU</t>
  </si>
  <si>
    <t>4/4.1.2</t>
  </si>
  <si>
    <t>DOMINIK B, POLJOPRIVREDNI OBRT</t>
  </si>
  <si>
    <t>VINKO SIČAJA</t>
  </si>
  <si>
    <t>2/4.2.1</t>
  </si>
  <si>
    <t>IVA-OBRT U POLJOPRIVREDI I TURIZMU</t>
  </si>
  <si>
    <t>OPG ELING SLAVICA</t>
  </si>
  <si>
    <t>KANAAN D.O.O.</t>
  </si>
  <si>
    <t>KRAJČINE D.O.O.</t>
  </si>
  <si>
    <t>MJERA 7</t>
  </si>
  <si>
    <t>1/7.2.2</t>
  </si>
  <si>
    <t>OPĆINA PODRAVSKA MOSLAVINA</t>
  </si>
  <si>
    <t>OPĆINA PODGORAČ</t>
  </si>
  <si>
    <t>OPĆINA PUNITOVCI</t>
  </si>
  <si>
    <t>OPĆINA DRAŽ</t>
  </si>
  <si>
    <t>OPĆINA JAGODNJAK</t>
  </si>
  <si>
    <t>GRAD VALPOVO</t>
  </si>
  <si>
    <t>OPĆINA DRENJE</t>
  </si>
  <si>
    <t>GRAD NAŠICE</t>
  </si>
  <si>
    <t>OPĆINA VILJEVO</t>
  </si>
  <si>
    <t>RURIS D.O.O.</t>
  </si>
  <si>
    <t xml:space="preserve">FLORINA </t>
  </si>
  <si>
    <t xml:space="preserve">OPG PRANJIĆ MIJO </t>
  </si>
  <si>
    <t>OPG ŽUPAN JOSIP</t>
  </si>
  <si>
    <t>IVANA ČOLAKOVAC-MIJIĆ</t>
  </si>
  <si>
    <t>POLJODJELSKI OBRT "IVAN"</t>
  </si>
  <si>
    <t>PETRIČEVIĆ D.O.O.</t>
  </si>
  <si>
    <t>PROIZVODNO USLUŽNA ZADRUGA SALIĆ</t>
  </si>
  <si>
    <t>OPG PRANJIĆ MIJO</t>
  </si>
  <si>
    <t>PETRIČEVIĆ D.O.O</t>
  </si>
  <si>
    <t>I.T.L. MADI D.O.O.</t>
  </si>
  <si>
    <t>BALIĆ MARIJAN</t>
  </si>
  <si>
    <t>OPĆINA DRENOVCI</t>
  </si>
  <si>
    <t>GRAD ILOK</t>
  </si>
  <si>
    <t>OPĆINA STARI JANKOVCI</t>
  </si>
  <si>
    <t>OPĆINA IVANKOVO</t>
  </si>
  <si>
    <t>OPĆINA ŠTITAR</t>
  </si>
  <si>
    <t>OPĆINA PRIVLAKA</t>
  </si>
  <si>
    <t xml:space="preserve">3/4.1.1 </t>
  </si>
  <si>
    <t>POLJOPRIVREDNI OBRT DOMI</t>
  </si>
  <si>
    <t>DISPLANTARIUM D.O.O.</t>
  </si>
  <si>
    <t>OPG MIKANOVIĆ VINKO</t>
  </si>
  <si>
    <t>VINKO MIKANOVIĆ</t>
  </si>
  <si>
    <t>OPĆINA PODCRKAVLJE</t>
  </si>
  <si>
    <t>OPĆINA CERNIK</t>
  </si>
  <si>
    <t>OPĆINA STARA GRADIŠKA</t>
  </si>
  <si>
    <t>OPĆINA GARČIN</t>
  </si>
  <si>
    <t>OPĆINA VRPOLJE</t>
  </si>
  <si>
    <t>OPĆINA BRODSKI STUPNIK</t>
  </si>
  <si>
    <t>OPĆINA REŠETARI</t>
  </si>
  <si>
    <t>OPĆINA DRAGALIĆ</t>
  </si>
  <si>
    <t>OPĆINA DONJI ANDRIJEVCI</t>
  </si>
  <si>
    <t>OPĆINA BUKOVLJE</t>
  </si>
  <si>
    <t>TOFRADO TRGOVINA D.O.O.</t>
  </si>
  <si>
    <t>PZ UPOCENTAR- SIMENTALAC</t>
  </si>
  <si>
    <t>OPĆINA VELIKA</t>
  </si>
  <si>
    <t>GRAD LIPIK</t>
  </si>
  <si>
    <t>OPĆINA ČAGLIN</t>
  </si>
  <si>
    <t>OPĆINA JAKŠIĆ</t>
  </si>
  <si>
    <t>NOVOSELNIK MARIN</t>
  </si>
  <si>
    <t>OVINA D.O.O.</t>
  </si>
  <si>
    <t>HERBARIUM D.O.O.</t>
  </si>
  <si>
    <t>OPG MARIĆ TONI</t>
  </si>
  <si>
    <t>PLANTAŽE D.O.O.</t>
  </si>
  <si>
    <t>OPĆINA MIKLEUŠ</t>
  </si>
  <si>
    <t>OPĆINA SOPJE</t>
  </si>
  <si>
    <t>OPĆINA ŠPIŠIĆ BUKOVICA</t>
  </si>
  <si>
    <t>OPĆINA CRNAC</t>
  </si>
  <si>
    <t>OPĆINA ČAĐAVICA</t>
  </si>
  <si>
    <t>GRAD VIROVITICA</t>
  </si>
  <si>
    <t>Poticanje stavljanja na tržište i prerade</t>
  </si>
  <si>
    <t>UP 5</t>
  </si>
  <si>
    <t>Stavljanje na tržište proizvoda ribarstva i akvakulture</t>
  </si>
  <si>
    <t xml:space="preserve">POLJOPRIVREDNA ZADRUGA DOLINA SUNCA </t>
  </si>
  <si>
    <t xml:space="preserve">Zaželi bolji život u općini Vuka" </t>
  </si>
  <si>
    <t>Hrvatski CK Gradsko društvo CK Slavonski Brod</t>
  </si>
  <si>
    <t xml:space="preserve">Radom za zajednicu i sebe! </t>
  </si>
  <si>
    <t>Lokalna akcijska grupa  Posavina</t>
  </si>
  <si>
    <t>Brodsko posavska</t>
  </si>
  <si>
    <t xml:space="preserve">Zajedno za Općinu! </t>
  </si>
  <si>
    <t xml:space="preserve">Zaželi bolji život u općini Trnava </t>
  </si>
  <si>
    <t>Zaželi, učini za druge i za sebe dobru stvar</t>
  </si>
  <si>
    <t>Općina Donja Motičina</t>
  </si>
  <si>
    <t>Osječko-baranjska, Grad Zagreb, Primorsko-goranska, Splitsko-dalmatinska</t>
  </si>
  <si>
    <t>KK.03.2.1.06.1379</t>
  </si>
  <si>
    <t>Modernizacija poslovanja obrta ZELAC sa ciljem povećanja kvalitete proizvoda i kapaciteta proizvodnje</t>
  </si>
  <si>
    <t>Obrt Zelac, vl. Darko Lacić</t>
  </si>
  <si>
    <t>KK.03.2.1.08.0055</t>
  </si>
  <si>
    <t>Cerﬁkacijom do novog tržišta</t>
  </si>
  <si>
    <t>FMG D.O.O.</t>
  </si>
  <si>
    <t>KK.03.2.1.07.0062</t>
  </si>
  <si>
    <t>Internacionalizacija poslovanja poduzeća Phoenix d.o.o</t>
  </si>
  <si>
    <t>Phoenix d.o.o.</t>
  </si>
  <si>
    <t>KK.08.2.1.07.0003</t>
  </si>
  <si>
    <t>Uređenje doma Branjin Vrh</t>
  </si>
  <si>
    <t xml:space="preserve">FATUUS SELVA k.d.                </t>
  </si>
  <si>
    <t xml:space="preserve">FAUNUS SELVA k.d.        </t>
  </si>
  <si>
    <t>Podgorač</t>
  </si>
  <si>
    <t xml:space="preserve">PLANINARSKO DRUŠTVO "KRNDIJA" NAŠICE                                </t>
  </si>
  <si>
    <t>VOJNOVIĆ - SJEČA I IZRADA OGRJEVNOG DRVA, VL. DRAGOLJUB VOJNOVIĆ</t>
  </si>
  <si>
    <t>Gradište</t>
  </si>
  <si>
    <t>ANTONIO STRGAR</t>
  </si>
  <si>
    <t>DRENOVCI</t>
  </si>
  <si>
    <t>1/8.6.2</t>
  </si>
  <si>
    <t xml:space="preserve">ĐORĐE ŠKORIĆ      </t>
  </si>
  <si>
    <t xml:space="preserve">TRGOVAČKI OBRT "POVRATNIK", VL. ROBERT SKENDER </t>
  </si>
  <si>
    <t>CERNIK</t>
  </si>
  <si>
    <t xml:space="preserve">FAGUS DRVOPRERAĐIVAČKI OBRT, VL. ANTUN KLJAIĆ                           </t>
  </si>
  <si>
    <t>Stara Gradiška</t>
  </si>
  <si>
    <t>1/8.6.3</t>
  </si>
  <si>
    <t xml:space="preserve">OLIVIER, USLUŽNI OBRT, VL. VLADIMIR OLIVIER                      </t>
  </si>
  <si>
    <t xml:space="preserve">MJERA 8 </t>
  </si>
  <si>
    <t>1/8.5.1</t>
  </si>
  <si>
    <t xml:space="preserve">AERO - TEC d.o.o. </t>
  </si>
  <si>
    <t xml:space="preserve">DRVENE KONSTRUKCIJE d.o.o. </t>
  </si>
  <si>
    <t xml:space="preserve">JAVOROVIĆ d.o.o.     </t>
  </si>
  <si>
    <t>A.M.S. - BIOMASA D.O.O.</t>
  </si>
  <si>
    <t>STERLET j.d.o.o.</t>
  </si>
  <si>
    <t>Slavonska STEM evolucija</t>
  </si>
  <si>
    <t>Podrška razvoju partnerstava organizacija civilnog društva i visokoobrazovnih ustanova za provedbu programa društveno korisnog učenja</t>
  </si>
  <si>
    <t>Zajednica tehničke kulture Osječko-baranjske županije</t>
  </si>
  <si>
    <t>"Odrazi se znanjem - pokreni zajednicu" Fakultet i udruge zajedno za održivi razvoj lokalnih zajednica</t>
  </si>
  <si>
    <t>ODRAZ - Održivi razvoj zajednice</t>
  </si>
  <si>
    <t>Zagrebačka, Osječko-baranjska, Međimurska, Grad Zagreb, Istarska</t>
  </si>
  <si>
    <t>EDUpolicy LAB - društveno korisnim učenjem do jednakih obrazovnih mogućnosti</t>
  </si>
  <si>
    <t>Institut za razvoj obrazovanja</t>
  </si>
  <si>
    <t>Brodsko-posavska, Osječko-baranjska, Grad Zagreb</t>
  </si>
  <si>
    <t>Doprinos boljitku rane intervencije putem društveno korisnog učenja u Gradu Zagrebu i Brodsko-posavskoj županiji - DOBRO</t>
  </si>
  <si>
    <t>Hrvatska udruga za ranu intervenciju u djetinjstvu</t>
  </si>
  <si>
    <t>Brodsko-posavska, Grad Zagreb</t>
  </si>
  <si>
    <t>Modeliranje društveno odgovornog učenja za zaštitu okoliša</t>
  </si>
  <si>
    <t>Zelena akcija</t>
  </si>
  <si>
    <t>Karlovačka, Osječko-baranjska, Grad Zagreb, Dubrovačko-neretvanska</t>
  </si>
  <si>
    <t>Razvoj društveno korisnog učenja uz terapijske aktivnosti pomoću konja</t>
  </si>
  <si>
    <t>Konjički klub Dunavski raj</t>
  </si>
  <si>
    <t>DARIO, OBRT ZA POLJOPRIVREDU I USLUGE</t>
  </si>
  <si>
    <t xml:space="preserve">KRIŽANAC, ZAJEDNIČKI OBRT ZA POLJODJELSTVO I TRGOVINU </t>
  </si>
  <si>
    <t>KK.03.2.1.07.0065</t>
  </si>
  <si>
    <t>Internacionalizacija tvrtke Spiroflex d.o.o.</t>
  </si>
  <si>
    <t>Spiroflex d.o.o.</t>
  </si>
  <si>
    <t>DOMAGOJ CESTAR</t>
  </si>
  <si>
    <t>VEGO CENTAR D.O.O.</t>
  </si>
  <si>
    <t>2/17.1</t>
  </si>
  <si>
    <t>MIRKO BOŠKOVIĆ POLJOPRIVREDNI OBRT</t>
  </si>
  <si>
    <t xml:space="preserve">OPG MATANIĆ  IVAN </t>
  </si>
  <si>
    <t>POLJOPRIVREDNO GOSPODARSTVO KOLESARIĆ</t>
  </si>
  <si>
    <t>OPG IVICA BOSAK</t>
  </si>
  <si>
    <t>IVAN KOJADIN</t>
  </si>
  <si>
    <t>Zaštita na radu - Prilika i izazov u socijalnom dijalogu</t>
  </si>
  <si>
    <t>Jačanje socijalnog dijaloga - faza III.</t>
  </si>
  <si>
    <t>Nezavisni sindikat radnika u proizvodnji hrane i pića - NSRPHP</t>
  </si>
  <si>
    <t xml:space="preserve">Požeško-slavonska </t>
  </si>
  <si>
    <t>KK.03.2.1.02.0075</t>
  </si>
  <si>
    <t>Limarski obrt Hidrija</t>
  </si>
  <si>
    <t>Bogdanovci</t>
  </si>
  <si>
    <t>KK.03.2.1.06.0367</t>
  </si>
  <si>
    <t>Modernizacija Green Peace obrta za usluge</t>
  </si>
  <si>
    <t>Green Peace</t>
  </si>
  <si>
    <t>KK.03.2.1.06.0567</t>
  </si>
  <si>
    <t>PROŠIRENJE PROIZVODNIH KAPACITETA TVRTKE "ČERTI" d.o.o.</t>
  </si>
  <si>
    <t>Čerti d.o.o.</t>
  </si>
  <si>
    <t>KK.08.2.1.07.0004</t>
  </si>
  <si>
    <t>Dogradnja dječjeg vrtića "Radost"</t>
  </si>
  <si>
    <t>KK.08.2.1.03.0020</t>
  </si>
  <si>
    <t>Priprema dokumentacije za izgradnju Ekonomske škole Vukovar</t>
  </si>
  <si>
    <t>Dobro došli, izvolite!</t>
  </si>
  <si>
    <t>Poboljšanje pristupa ranjivih skupina tržištu rada u sektoru turizma i ugostiteljstva - faza I</t>
  </si>
  <si>
    <t>Požeško-slavonska, Grad Zagreb, Splitsko-dalmatinska</t>
  </si>
  <si>
    <t>3d u hrvatskom turizmu – osposobljavanje za domaćina/icu broda, domaćina/icu smještajnih kapaciteta i domaćina/icu turističkog seoskog obiteljskog gospodarstva</t>
  </si>
  <si>
    <t>Učilište Ambitio ustanova za obrazovanje odraslih</t>
  </si>
  <si>
    <t>sve županije</t>
  </si>
  <si>
    <t>Pučko otvoreno učilište Andragog</t>
  </si>
  <si>
    <t>Osječko-baranjska, Vukovarsko-srijemska, Grad Zagreb, Primorsko-goranska</t>
  </si>
  <si>
    <t>AGRO BOVIS D.O.O.</t>
  </si>
  <si>
    <t>1/7.2.1</t>
  </si>
  <si>
    <t>NAŠIČKI VODOVOD D.O.O.</t>
  </si>
  <si>
    <t>VINKOVAČKI VODOVOD I KANALIZACIJA D.O.O.</t>
  </si>
  <si>
    <t>VODOVOD D.O.O.</t>
  </si>
  <si>
    <t>TEKIJA D.O.O. ZA OBAVLJANJE VODNIH USLUGA</t>
  </si>
  <si>
    <t>VODE LIPIK D.O.O. ZA VODOOPSKRBU I ODVODNJU</t>
  </si>
  <si>
    <t>ĐIĐO - OBRT U POLJOPRIVREDI</t>
  </si>
  <si>
    <t>2/6.1.1</t>
  </si>
  <si>
    <t>LUKA GLAVAČEVIĆ</t>
  </si>
  <si>
    <t>NORBERT MIRKOVIĆ</t>
  </si>
  <si>
    <t>PAVO DEGMEČIĆ</t>
  </si>
  <si>
    <t>PERICA SALITREŽIĆ</t>
  </si>
  <si>
    <t>MIRAN KORDIĆ</t>
  </si>
  <si>
    <t>BRANIMIR FEKETE</t>
  </si>
  <si>
    <t>MARKO MANDIĆ</t>
  </si>
  <si>
    <t>MARKO MARKIĆ</t>
  </si>
  <si>
    <t>MATIJA MIHALJEVIĆ</t>
  </si>
  <si>
    <t>ANTONIO GAZIĆ</t>
  </si>
  <si>
    <t>JOSIP NIKOLIĆ-KOVAČIĆ</t>
  </si>
  <si>
    <t>IVAN ŠIFNER</t>
  </si>
  <si>
    <t>ILIJA DEGMEČIĆ</t>
  </si>
  <si>
    <t>STJEPAN HAJDUK</t>
  </si>
  <si>
    <t>AGRO SREMAC, OBRT ZA POLJOPRIVREDU</t>
  </si>
  <si>
    <t>VLATKO KNEŽEVIĆ</t>
  </si>
  <si>
    <t>HRVOJE BILIĆ</t>
  </si>
  <si>
    <t>BOŽICA VUJANOVIĆ</t>
  </si>
  <si>
    <t>FOGADIĆ COMMERCE D.O.O. ZA PROIZVODNJU, PRIJEVOZ I TRGOVINU</t>
  </si>
  <si>
    <t>VEDRAN PELIN</t>
  </si>
  <si>
    <t>MARIJA BAREŠ</t>
  </si>
  <si>
    <t>SANJA BRUSOVIĆ</t>
  </si>
  <si>
    <t>MIRKO LUKERIĆ</t>
  </si>
  <si>
    <t>ANAMARIJA NOVAK</t>
  </si>
  <si>
    <t>DARIO TOMAKOVIĆ</t>
  </si>
  <si>
    <t>MARIO ŽIVKOVIĆ</t>
  </si>
  <si>
    <t>THIMOS OBRT ZA POLJOPRIVREDU I USLUGE</t>
  </si>
  <si>
    <t>JOSIP PETER</t>
  </si>
  <si>
    <t>MARKO ŠALKOVIĆ</t>
  </si>
  <si>
    <t>AGRO DL, OBRT ZA POLJOPRIVREDU</t>
  </si>
  <si>
    <t>MIRON BEDEK</t>
  </si>
  <si>
    <t>TONI RAJIČ</t>
  </si>
  <si>
    <t>KSENIJA ĐURIĆ</t>
  </si>
  <si>
    <t>IVAN MATIJEVIĆ</t>
  </si>
  <si>
    <t>IVON DRENJANČEVIĆ</t>
  </si>
  <si>
    <t>HRVOJE ČVANGIĆ</t>
  </si>
  <si>
    <t>IVAN ŽIVKOVIĆ</t>
  </si>
  <si>
    <t>IVAN GERŠTMAJER ZELEMBER</t>
  </si>
  <si>
    <t>JOSIP EVERLE</t>
  </si>
  <si>
    <t>ANTE ŠPEHAR</t>
  </si>
  <si>
    <t>TOMISLAV PANIĆ</t>
  </si>
  <si>
    <t>ŽELJKA LASLO</t>
  </si>
  <si>
    <t>DAMIR JOZIPOVIĆ</t>
  </si>
  <si>
    <t>PATAČA OBRT ZA POLJOPRIVREDU</t>
  </si>
  <si>
    <t>NIKOLA ZORIĆ</t>
  </si>
  <si>
    <t>BARBARA MAJAČIĆ</t>
  </si>
  <si>
    <t>MARKO JAGODIĆ</t>
  </si>
  <si>
    <t>IVAN ĆORIĆ</t>
  </si>
  <si>
    <t>MARTINA PERIĆ</t>
  </si>
  <si>
    <t>MARKO RABLJENOVIĆ</t>
  </si>
  <si>
    <t>IVAN BARIŠIĆ-JAMAN</t>
  </si>
  <si>
    <t>ANITA AMIDŽIĆ</t>
  </si>
  <si>
    <t>PATRIK JAGODIĆ</t>
  </si>
  <si>
    <t>JOSIP DUKMENIĆ</t>
  </si>
  <si>
    <t>DOMAGOJ MATIJEVIĆ</t>
  </si>
  <si>
    <t>VEDRAN KRALJIK</t>
  </si>
  <si>
    <t>MONIKA ĆAPIN</t>
  </si>
  <si>
    <t>MIRTA POŽAR</t>
  </si>
  <si>
    <t xml:space="preserve">OPG ŽUPAN JOSIP </t>
  </si>
  <si>
    <t>DOMAGOJ MARKOVIĆ</t>
  </si>
  <si>
    <t>STJEPAN JURKOVIĆ</t>
  </si>
  <si>
    <t>ŽELJKO KOZIĆ</t>
  </si>
  <si>
    <t>MATEO GREGOROVIĆ</t>
  </si>
  <si>
    <t>MARIO BRKIĆ</t>
  </si>
  <si>
    <t>HRVOJE IVIĆ</t>
  </si>
  <si>
    <t>IVAN KRIŽANAC</t>
  </si>
  <si>
    <t>JANKO ČUHA</t>
  </si>
  <si>
    <t>ROBERT ŠPIONJAK</t>
  </si>
  <si>
    <t>GRANOLA D.O.O.</t>
  </si>
  <si>
    <t>TIHOMIR SOTINAC</t>
  </si>
  <si>
    <t>DEJAN BLANUŠA</t>
  </si>
  <si>
    <t>DINKO DRAGUN</t>
  </si>
  <si>
    <t>MATEJ DOMINKOVIĆ</t>
  </si>
  <si>
    <t>JOSIPA-GORDANA ĆORLUKA</t>
  </si>
  <si>
    <t>TOMISLAV ČOBANKOVIĆ</t>
  </si>
  <si>
    <t>IGOR FERIĆ</t>
  </si>
  <si>
    <t>ALEN TRUTIN</t>
  </si>
  <si>
    <t>JELENA JANDRIĆ</t>
  </si>
  <si>
    <t>ANICA DOMINKOVIĆ</t>
  </si>
  <si>
    <t>SLAVICA ZORIĆ</t>
  </si>
  <si>
    <t>LOKI J.D.O.O.</t>
  </si>
  <si>
    <t>PERICA KURBANOVIĆ</t>
  </si>
  <si>
    <t>GORAN GRADIĆ</t>
  </si>
  <si>
    <t>MIROSLAV HREHOR</t>
  </si>
  <si>
    <t>NIKOLA SAKIĆ</t>
  </si>
  <si>
    <t>IVAN BANOVAC</t>
  </si>
  <si>
    <t>ZLATKO GRGIĆ</t>
  </si>
  <si>
    <t>SILVESTER NATONJI</t>
  </si>
  <si>
    <t>TAMARA ČOLAKOVAC</t>
  </si>
  <si>
    <t>DUBRAVKA ASIĆ</t>
  </si>
  <si>
    <t>NIKOLA MATIĆ</t>
  </si>
  <si>
    <t>POLJO-MITROVIĆ J.D.O.O.</t>
  </si>
  <si>
    <t>STJEPAN MARIĆ</t>
  </si>
  <si>
    <t>BEBRINKA D.O.O.</t>
  </si>
  <si>
    <t>ZVONIMIR ŽAKIĆ</t>
  </si>
  <si>
    <t>IVAN ŠILHAN</t>
  </si>
  <si>
    <t>DAMIR MAODUŠ</t>
  </si>
  <si>
    <t>STJEPAN STRILIĆ</t>
  </si>
  <si>
    <t>VID JAKLJEVIĆ-DUBIEL</t>
  </si>
  <si>
    <t>MARIO MARKOVIĆ</t>
  </si>
  <si>
    <t>AGRO CROP D.O.O.</t>
  </si>
  <si>
    <t>MATEJ BOGDANOVIĆ</t>
  </si>
  <si>
    <t>ANTUN FUNARIĆ</t>
  </si>
  <si>
    <t>STJEPAN BOGDANOVIĆ</t>
  </si>
  <si>
    <t>KRISTIJAN TRNKA</t>
  </si>
  <si>
    <t>JAKOV BALUNOVIĆ</t>
  </si>
  <si>
    <t>IVAN KARAVIDOVIĆ</t>
  </si>
  <si>
    <t>IVAN DEANOVIĆ</t>
  </si>
  <si>
    <t>ANITA PETRANOVIĆ</t>
  </si>
  <si>
    <t>KRUNOSLAV ĐURIĆ</t>
  </si>
  <si>
    <t>PETAR BITUNJAC</t>
  </si>
  <si>
    <t>PETRA BITUNJAC</t>
  </si>
  <si>
    <t>HRVOJE ŠIMOTA</t>
  </si>
  <si>
    <t>JOSIP BIVOLČEVIĆ</t>
  </si>
  <si>
    <t>JOSIPA DRAGIĆ</t>
  </si>
  <si>
    <t>MICHAELA ČIČAK</t>
  </si>
  <si>
    <t>ĆASIĆ D.O.O.</t>
  </si>
  <si>
    <t>SANDI KIFER</t>
  </si>
  <si>
    <t>JOSIP MAJETIĆ</t>
  </si>
  <si>
    <t>JOSIP BARTOLOVIĆ</t>
  </si>
  <si>
    <t>JOSIP TERZIĆ</t>
  </si>
  <si>
    <t>IVAN MAJETIĆ</t>
  </si>
  <si>
    <t>DOMINIK HORVAT</t>
  </si>
  <si>
    <t>KREŠIMIR ŠARIĆ</t>
  </si>
  <si>
    <t>FRANJO MARKOVIĆ</t>
  </si>
  <si>
    <t>STJEPAN ŠOLČIĆ</t>
  </si>
  <si>
    <t>VIKTORIJA TERZIĆ</t>
  </si>
  <si>
    <t>ŽELJKO KUNDAKČIĆ</t>
  </si>
  <si>
    <t>JOSIP NOVAK</t>
  </si>
  <si>
    <t>MATEA BELLO</t>
  </si>
  <si>
    <t>ANITA DVORAČEK</t>
  </si>
  <si>
    <t>MARIO HOSTER</t>
  </si>
  <si>
    <t>HRVOJE ŠIMIĆ</t>
  </si>
  <si>
    <t>IVAN TADIJAL</t>
  </si>
  <si>
    <t>ZORAN ZARIĆ</t>
  </si>
  <si>
    <t>LADISLAV WALTER</t>
  </si>
  <si>
    <t>MARIJA RIBIČIĆ</t>
  </si>
  <si>
    <t>IVAN BEŠLIĆ</t>
  </si>
  <si>
    <t>JOSIP KLANFAR</t>
  </si>
  <si>
    <t>ZVONIMIR BORKOVIĆ</t>
  </si>
  <si>
    <t>DAVID ŠAMIJA</t>
  </si>
  <si>
    <t>AGRO MAK D.O.O.</t>
  </si>
  <si>
    <t>SANJA VIDALINA</t>
  </si>
  <si>
    <t>ALEN KOKOR</t>
  </si>
  <si>
    <t>MARTINA JAKLIĆ</t>
  </si>
  <si>
    <t>RENATO BRLIĆ</t>
  </si>
  <si>
    <t>ANTUN BAKOV</t>
  </si>
  <si>
    <t>BILJANA PAVKOVIĆ</t>
  </si>
  <si>
    <t>TOMISLAV VILJEVAC</t>
  </si>
  <si>
    <t>NIKOLINA HASANOVIĆ</t>
  </si>
  <si>
    <t>MARIO ŽILJAK</t>
  </si>
  <si>
    <t>MATEO SAJKO</t>
  </si>
  <si>
    <t>IVONA ANDRAŠIĆ PRESEČAN</t>
  </si>
  <si>
    <t>MISLAV NINČEVIĆ</t>
  </si>
  <si>
    <t>JOSIP KLENOVIĆ</t>
  </si>
  <si>
    <t>KUKAVICA VL. SAŠA KUKAVICA</t>
  </si>
  <si>
    <t>DARIO MATIJAŠEC</t>
  </si>
  <si>
    <t>KK.03.2.1.08.0065</t>
  </si>
  <si>
    <t>Certifikacija osjetnika RS-QRT</t>
  </si>
  <si>
    <t>Cras d.o.o.</t>
  </si>
  <si>
    <t>KK.03.2.1.08.0084</t>
  </si>
  <si>
    <t xml:space="preserve">Certifikacija proizvoda poduzeća APIMEL d.o.o. </t>
  </si>
  <si>
    <t xml:space="preserve">Apimel d.o.o. </t>
  </si>
  <si>
    <t>CoolTour Lab</t>
  </si>
  <si>
    <t>Udruga marketinških aktivnosti LIMA</t>
  </si>
  <si>
    <t>Ne živiš snove dok spavaš - Probudi se!</t>
  </si>
  <si>
    <t>Kulturno prosvjetno društvo "Sloga", Pakrac</t>
  </si>
  <si>
    <t>V.R.I.S.A.K. Baranje</t>
  </si>
  <si>
    <t>Udruga za ruralni turizam "Đola"</t>
  </si>
  <si>
    <t>Mladi na stazama tradicije</t>
  </si>
  <si>
    <t>Kulturno-umjetničko društvo "Ivan Goran Kovačić"</t>
  </si>
  <si>
    <t>HRVATSKE ŠUME D.O.O.</t>
  </si>
  <si>
    <t>Donja Motičina</t>
  </si>
  <si>
    <t>SRCE SLAVONIJE I BARANJE</t>
  </si>
  <si>
    <t>KK.03.2.1.08.0071</t>
  </si>
  <si>
    <t xml:space="preserve">Certifikacija proizvoda tvrtke TEHNO FILTER d.o.o. Beli Manastir </t>
  </si>
  <si>
    <t xml:space="preserve">Tehno filter d.o.o. </t>
  </si>
  <si>
    <t xml:space="preserve">Job club - Centar jednakih mogućnosti </t>
  </si>
  <si>
    <t>8.vii.1</t>
  </si>
  <si>
    <t>Lokalne inicijative za poticanje zapošljavanja- faza III</t>
  </si>
  <si>
    <t xml:space="preserve">OBLAK - obrazovanjem do lakšeg zaposlenja </t>
  </si>
  <si>
    <t xml:space="preserve">Agencija za razvoj i investicije grada Vinkovaca VIA d.o.o., </t>
  </si>
  <si>
    <t>Vukovarsko- srijemska</t>
  </si>
  <si>
    <t xml:space="preserve">Sigurnim korakom do vlastitog posla </t>
  </si>
  <si>
    <t>Razvojna agencija Vukovarsko-srijemske županije</t>
  </si>
  <si>
    <t xml:space="preserve">Učenjem do PoSla! </t>
  </si>
  <si>
    <t>Lokalna agencija za razvoj Vjeverica d.o.o. Drenovci</t>
  </si>
  <si>
    <t xml:space="preserve">LIPA - Lokalna inicijativa za poduzetničku aktivaciju </t>
  </si>
  <si>
    <t>Hrvatski zavod za zapošljavanje Područni ured Požega</t>
  </si>
  <si>
    <t>Požeško- slavonska</t>
  </si>
  <si>
    <t xml:space="preserve">POZITIVNE VIBRACIJE </t>
  </si>
  <si>
    <t>VIDRA - Agencija za regionalni razvoj Virovitičko-podravske županije</t>
  </si>
  <si>
    <t xml:space="preserve">Challenge IT </t>
  </si>
  <si>
    <t>Razvojna agencija Grada Slavonskog Broda d.o.o.</t>
  </si>
  <si>
    <t xml:space="preserve">OSA - Obrazovanjem do SAmoinicijative </t>
  </si>
  <si>
    <t>Sveučilište Josip Juraj Strossmayer u Osijeku, Ekonomski fakultet u Osijeku</t>
  </si>
  <si>
    <t xml:space="preserve">Cvjetna budućnost II </t>
  </si>
  <si>
    <t xml:space="preserve">ZAPOSLI SE I TI! </t>
  </si>
  <si>
    <t>Gradska razvojna agencija Slatine</t>
  </si>
  <si>
    <t>MARINA SAK-MAREK</t>
  </si>
  <si>
    <t>DIANA PINTAR</t>
  </si>
  <si>
    <t>DOVRŠETAK IZGRADNJE DRUŠTVENOG DOMA U NSELJU TRNAVA</t>
  </si>
  <si>
    <t>OPĆINA GORNJI BOGIĆEVCI</t>
  </si>
  <si>
    <t>OBNOVA OBJEKATA ZA ORGANIZACIJU PREDŠKOLSKIH AKTIVNOSTI U ADŽAMOVCIMA</t>
  </si>
  <si>
    <t>REKONSTRUKCIJA SAVSKOG OBRAMBENOG NASIPA I IZGRADNJA PROMETNICA, PJEŠAČKIH I BICIKLISTIČKIH POVRŠINA I ŠETNICE NA NASIPU U NASELJU DAVOR-FAZA 5, 3.SKUPINE</t>
  </si>
  <si>
    <t>OPĆINA DAVOR</t>
  </si>
  <si>
    <t>REKONSTRUKCIJA KOLNIKA I OBORINSKE ODVODNJE U ULICI JOSIPA KOZARCA</t>
  </si>
  <si>
    <t>ENERGETSKI UČINKOVITA JAVNA RASVJETA GUNDINCI</t>
  </si>
  <si>
    <t>OPĆINA GUNDINCI</t>
  </si>
  <si>
    <t>IZGRADNJA VATROGASNOG DOMA U SIKIREVCIMA - II FAZA</t>
  </si>
  <si>
    <t>OPĆINA SIKIREVCI</t>
  </si>
  <si>
    <t xml:space="preserve">MODERNIZACIJA JAVNE RASVJETE NA PODRUČJU OPĆINE STARO PETROVO SELO </t>
  </si>
  <si>
    <t>OPĆINA STARO PETROVO SELO</t>
  </si>
  <si>
    <t>IZGRADNJA PROMETNICE (OD STACIONAŽA 0+000.00 DO STACIONAŽE 0+137.35)</t>
  </si>
  <si>
    <t>OPĆINA VELIKA KOPANICA</t>
  </si>
  <si>
    <t>MODERNIZACIJA JAVNE RASVJETE U OPĆINI NOVA KAPELA-ZAMJENA POSTOJEĆE RASVJETE EKOLOŠKI RIHVATLJIVOM</t>
  </si>
  <si>
    <t>ASFALTIRANJE I UREĐENJE TRGA DR. F. TUĐMANA</t>
  </si>
  <si>
    <t>OPĆINA OKUČANI</t>
  </si>
  <si>
    <t>REKONSTRUKCIJA I IZGRADNJA PJEŠAČKIH STAZA U OPĆINI GARČIN</t>
  </si>
  <si>
    <t>REKONSTRUKCIJA STARE ŠKOLE U POSLOVNO-STAMBENU GRAĐEVINU U ČAJKOVCIMA</t>
  </si>
  <si>
    <t>IZGRADNJA DRUŠTVENOG DOMA U VISOKOJ GREDI</t>
  </si>
  <si>
    <t>OPĆINA VRBJE</t>
  </si>
  <si>
    <t>REKONSTRUKCIJA DRUŠTVENOG DOMA U SLAVONSKOM ŠAMCU</t>
  </si>
  <si>
    <t>OPĆINA SLAVONSKI ŠAMAC</t>
  </si>
  <si>
    <t>IZGRADNJA PJEŠAČKE STAZE U NASELJU SLOBODNICA, OPĆINA SIBINJ- ULICE TISKALOVCI I GORNJA MALA</t>
  </si>
  <si>
    <t>OPĆINA SIBINJ</t>
  </si>
  <si>
    <t>PREUREĐENJE PEDIJATRIJSKOG ODJELA PROSTORA OPĆE BOLNICE NOVA GRADIŠKA I. FAZA</t>
  </si>
  <si>
    <t>DOM KULTURE BEBRINA</t>
  </si>
  <si>
    <t>OPĆINA BEBRINA</t>
  </si>
  <si>
    <t>REKONSTRUKCIJA I MODERNIZACIJA CESTOVNOG KOLNIKA I PJEŠAČKE STAZE U ULICI ANTE STARČEVIĆA U RUŠČICI</t>
  </si>
  <si>
    <t>SANACIJA PJEŠAČKE STAZE U ULICI MATIJE MESIĆA U GORNJOJ VRBI</t>
  </si>
  <si>
    <t>UREĐENJE SJEVERNOG DIJELA TRGA KRALJA TOMISLAVA</t>
  </si>
  <si>
    <t>GRAD NOVA GRADIŠKA</t>
  </si>
  <si>
    <t>REKONSTRUKCIJA CESTE -PRNJAVOR</t>
  </si>
  <si>
    <t>OPĆINA OPRISAVCI</t>
  </si>
  <si>
    <t>SANACIJA NERAZVRSTANE CESTE U BRODSKIM ZDENCIMA - ODVOJAK ULICE SV. ANE</t>
  </si>
  <si>
    <t>JAVNA RASVJETA NA ŽUPANIJSKOJ PROMETNICI RADOVANJE-MALINO (DO KRIŽANJA SA ŽELJEZNIČKIM KOLOSIJEKOM) - III.FAZA</t>
  </si>
  <si>
    <t>NASTAVAK IZGRADNJE DRUGE FAZE SPOJNOG VODA I DISTRIBUTIVNE VODOVODNE MREŽE NASELJA POLJANE</t>
  </si>
  <si>
    <t>REKONSTRUKCIJA I MODERNIZACIJA CESTOVNOG KOLNIKA U ILICI MASLENIČKIH VITEZOVA</t>
  </si>
  <si>
    <t>UREĐENJE TRGA KRALJA TOMISLAVA U DONJIM ANDRIJEVCIMA - ZAVRŠNA FAZA</t>
  </si>
  <si>
    <t>IZGRADNJA CENTRA U VILJEVU - FAZA B - AMBULANTA I LJEKARNA</t>
  </si>
  <si>
    <t>REKONSTRUKCIJA TRIJU ULICA U BOLMANU</t>
  </si>
  <si>
    <t>MODERNIZACIJA JAVNE RASVJETE U OPĆINI VLADISLAVCI - ZAMJENA POSTOJEĆE RASVJETE ENERGESKI UČINKOVITOM I EKOLOŠKI PRIHVATLJIVOM</t>
  </si>
  <si>
    <t>IZGRADNJA NOGOSTUPA U NASELJU ŠODOLOVCI-ULICA IVE ANDRIĆA I J.J. ZMAJA</t>
  </si>
  <si>
    <t>OPĆINA ŠODOLOVCI</t>
  </si>
  <si>
    <t>IZGRADNJA PJEŠAČKE STAZE U ULICI J.J. STROSSMAYERA U NASELJU BOKŠIĆ</t>
  </si>
  <si>
    <t>MODERNIZACIJA NERAZVRSTANE CESTE U ULICI BRAĆE RADIĆA</t>
  </si>
  <si>
    <t>OPĆINA DONJA MOTIČINA</t>
  </si>
  <si>
    <t>GRAD BELI MANASTIR</t>
  </si>
  <si>
    <t>SANACIJA NOGOSTUPA NA PODRUČJU OPĆINE DRAŽ</t>
  </si>
  <si>
    <t>SUSTAV ODVODNJE I PROČIŠĆAVANJE OTPADNIH VODA NASELJA PODRAVSKA MOSLAVINA</t>
  </si>
  <si>
    <t>GRAĐENJE GRAĐEVINE INFRASTRUKTURNE NAMJENE PROMETNOG SUSTAVA - UREĐENJE JAVNE POVRŠINE U VIŠKOVCIMA I. FAZA</t>
  </si>
  <si>
    <t>OBNOVA NOGOSTUPA U NASELJIMA OPĆINE</t>
  </si>
  <si>
    <t>OPĆINA POPOVAC</t>
  </si>
  <si>
    <t>CESTE SEOSKOG ŽIVOTA-II.FAZA REKONSTRUKCIJA NERAZVRSTANIH CESTA  U NASELJIMA OPĆINE ERDUT</t>
  </si>
  <si>
    <t>IZGRADNJA ENERGETSKI UČINKOVITE JAVNE RASVJETE U ULICI SVETOG ROKA</t>
  </si>
  <si>
    <t>REKONSTRUKCIJA JAVNIH POVRŠINA, GRAĐEVINA PROMETNE I KOMUNALNE INFRASTRUKTURE U CENTRU NASELJA GORJANI - II. FAZA</t>
  </si>
  <si>
    <t>REKONSTRUKCIJA I IZGRADNJA PJEŠAČKIH STAZA U NASELJU STRIZIVOJNA</t>
  </si>
  <si>
    <t>OPĆINA STRIZIVOJNA</t>
  </si>
  <si>
    <t>REKONSTRUKCIJA NERAZVRSTANE CESTE U NASELJU TORJANCI</t>
  </si>
  <si>
    <t>OBNOVA VIŠENAMJENSKOG DRUŠTVENOG DOMA BREZNICA</t>
  </si>
  <si>
    <t>IZGRADNJA PJEŠAČKIH STAZA KROZ NASELJE KAMENAC-II.FAZA</t>
  </si>
  <si>
    <t>IZGRADNJA NOGOSTUPA U UL.BRAĆE RADIĆA U VALENOVCU</t>
  </si>
  <si>
    <t>IZGRADNJA PROMETNIH POVRŠINA I ODVODNJE U ULICI BARE U ČEPINU</t>
  </si>
  <si>
    <t>OPĆINA ČEPIN</t>
  </si>
  <si>
    <t>IZGRADNJA PARKIRALIŠTA ISPRED GROBLJA U LACIĆIMA</t>
  </si>
  <si>
    <t>MODERNIZACIJA POSTOJEĆE JAVNE RASVJETE U OPĆINI SEMELJCI</t>
  </si>
  <si>
    <t>DRUŠTVENI DOM MECI</t>
  </si>
  <si>
    <t>OPĆINA DARDA</t>
  </si>
  <si>
    <t>REKONSTRUKCIJA NERAZVRSTANE CESTE PRODUŽETAK KOLODVORSKE ULICE U PRIGRADSKOM NASELJU GAT</t>
  </si>
  <si>
    <t>REKONSTRUKCIJA NERAZVRSTENE CESTE U OPĆINI VUKA</t>
  </si>
  <si>
    <t>REKONSTRUKCIJA DRUŠTVENOG DOMA RADIKOVCI</t>
  </si>
  <si>
    <t>IZGRADNJA DRUŠTVENOG DOMA U JOSIPOVCU PUNITOVAČKOM - II. FAZA</t>
  </si>
  <si>
    <t>IZGRADNJA ENERGETSKI UČINKOVITE JAVNE RASVJETE U NASELJU NOVAKI BIZOVAČKI</t>
  </si>
  <si>
    <t>OPĆINA BIZOVAC</t>
  </si>
  <si>
    <t>PARKIRALIŠTE NA GROBLJU PODGORAČ</t>
  </si>
  <si>
    <t>REKONSTRUKCIJA NERAZVRSTENE CESTE U ZADRUŽNOJ ULICI</t>
  </si>
  <si>
    <t xml:space="preserve">REKONSTRUKCIJA (DOGRADNJA) JAVNE GRAĐEVINE DOM ZA STARIJE I NEMOĆNE ĐAKOVO -II FAZA IZGRADNJE </t>
  </si>
  <si>
    <t>PROJEKT ENERGETSKE UČINKOVITOSTI- UNAPRIJEĐENJE SUSTAVA JAVNE RASVJETE GRADA VALPOVA</t>
  </si>
  <si>
    <t>IZGRADNJA JAVNE RASVJETE U KOŠKI U ULICI EUGENA  KVATERNIKA</t>
  </si>
  <si>
    <t>OPĆINA KOŠKA</t>
  </si>
  <si>
    <t>IZGRADNJA JAVNE RASVJETE U NASELJU ŠIROKO POLJE -I. FAZA</t>
  </si>
  <si>
    <t>IZGRADNJA OBJEKTA PRIMARNE ZDRAVSTVENE ZAŠTITE-AMBULANTA ČAGLIN</t>
  </si>
  <si>
    <t>MODERNIZACIJA KOLNIKA U ZAGRADSKOJ ULICI U KAPTOLU</t>
  </si>
  <si>
    <t>OPĆINA KAPTOL</t>
  </si>
  <si>
    <t>REKONSTRUKCIJA NERAZVRSTANE CESTE  NURKOVAC-ULICA STARI BRESTOVAC</t>
  </si>
  <si>
    <t>OPĆINA BRESTOVAC</t>
  </si>
  <si>
    <t>REKONSTRUKCIJA ZGRADE BUDUĆE SREDNJE ŠKOLE U PLETERNICI - II. FAZA</t>
  </si>
  <si>
    <t>IZGRADNJA DRUŠTVENOG DOMA RADOVANCI</t>
  </si>
  <si>
    <t>IZGRADNJA PARKIRALIŠTA UZ GROBLJE U LIPIKU</t>
  </si>
  <si>
    <t>KANALIZACIJSKA MREŽA NASELJA SVETINJA</t>
  </si>
  <si>
    <t>REKONSTRUKCIJA PJEŠAČKIH STAZA U NASLJU PREKOPAKRA</t>
  </si>
  <si>
    <t>ADAPTACIJA ZGRADE SPORTSKOG CENTRA U KUTJEVU</t>
  </si>
  <si>
    <t>GRAD KUTJEVO</t>
  </si>
  <si>
    <t>SANACIJA POSTOJEĆE NERAZVRSTANE CESTE - VINKOVAČKE ULICE U VOĆINU</t>
  </si>
  <si>
    <t>OPĆINA VOĆIN</t>
  </si>
  <si>
    <t>UREĐENJE I ASFALTIRANJE PJEŠAČKE STAZE U SUHOPOLJU</t>
  </si>
  <si>
    <t>IZGRADNJA PODRUČNE ŠKOLE BAKIĆ PRI OSNOVNOJ ŠKOLI EUGENA KUMIČIĆA</t>
  </si>
  <si>
    <t>IZGRADNJA DRUŠTVENOG DOMA U BUDROVCU LUKAČKOM</t>
  </si>
  <si>
    <t>OPĆINA LUKAČ</t>
  </si>
  <si>
    <t>REKONSTRUKCIJA (DOGRADNJA I NADOGRADNJA) JAVNE ZGRADE- PROSTORIJE NK SLOGA U ZDENCIMA</t>
  </si>
  <si>
    <t>IZGRADNJA PJEŠAČKE STAZE U ZAGREBAČKOJ ULICI U NASELJU NOVA BUKOVICA</t>
  </si>
  <si>
    <t>UREĐENJE DRUŠTVENOG DOMA U ČAĐAVIČKOM LUGU</t>
  </si>
  <si>
    <t>OPĆINA GRADINA</t>
  </si>
  <si>
    <t>IZGRADNJA PJEŠAČKIH STAZA U NASELJU CRNAC-RADIĆEVA ULICA</t>
  </si>
  <si>
    <t>ZAJEDNIČKI DOM</t>
  </si>
  <si>
    <t>POJAČANO ODRŽAVANJE NERAZVRSTANIH CESTA NA PODRUČJU OPĆINE ČAČINCI</t>
  </si>
  <si>
    <t>REKONSTRUKCIJA NERAZVRSTANIH CESTA U NASELJU BUŠETINA</t>
  </si>
  <si>
    <t>UREĐENJE DRUŠTVENOG DOMA U KAPINCIMA</t>
  </si>
  <si>
    <t>IZGRADNJA KOLNO-PJEŠAČKOG PUTA I PARKIRALIŠTA</t>
  </si>
  <si>
    <t>GRAD OTOK</t>
  </si>
  <si>
    <t>SANACIJA I ODRŽAVANJE NERAZVRSTANE CESTE U ULICI IVANA ZAJCA</t>
  </si>
  <si>
    <t>OPĆINA JARMINA</t>
  </si>
  <si>
    <t>IZGRADNJA ŠKOLSKOG IGRALIŠTA U OPĆINI BABINA GREDA</t>
  </si>
  <si>
    <t>OPĆINA BABINA GREDA</t>
  </si>
  <si>
    <t>REKONSTRUKCIJA DRUŠTVENOG DOMA U OPĆINI VOĐINCI</t>
  </si>
  <si>
    <t>SANACIJA LOKALNE CESTE U ULICI MATIJE GUPCA U BOŠNJACIMA</t>
  </si>
  <si>
    <t>UREĐENJE PRISTUPA JAVNIM OBJEKTIMA NA PODRUČJU OPĆINE VRBANJA (DRUŠTVENI DOM, DOM ZDRAVLJA, CRKVA, POŠTANSKI URED)</t>
  </si>
  <si>
    <t>OPĆINA VRBANJA</t>
  </si>
  <si>
    <t>IZGRADNJA NERAZVRSTANE CESTE U NASELJU TRPINJA</t>
  </si>
  <si>
    <t>IZGRADNJA NOGOSTUPA ŠIŠKOVCI-CERNA</t>
  </si>
  <si>
    <t>IZVANREDNO ODRŽAVANJE PJEŠAČKIH HODNIKA U NASELJU ROKOVCI-PRVA FAZA</t>
  </si>
  <si>
    <t>IZGRADNJA KOLNO-PJEŠAČKOG PUTA U ULICI ŠANDORA PETEFIJA U STARIM JANKOVCIMA</t>
  </si>
  <si>
    <t>REKONSTRUKCIJA JAVNE RASVJETE OPĆINE BOGDANOVCI</t>
  </si>
  <si>
    <t>OPĆINA BOGDANOVCI</t>
  </si>
  <si>
    <t>SANACIJA LOKALNIH CESTA</t>
  </si>
  <si>
    <t>OPĆINA NEGOSLAVCI</t>
  </si>
  <si>
    <t>EUR 2 - ENERGETSKI UČINKOVITA RASVJETA 2</t>
  </si>
  <si>
    <t>REKONSTRUKCIJA NERAZVRSTANE CESTE U ULICI KRALJA TOMISLAVA U NUŠTRU</t>
  </si>
  <si>
    <t>OPĆINA NUŠTAR</t>
  </si>
  <si>
    <t>IZGRADNJA PROMETNIH POVRŠINA U NASELJU OLAJNICA U VUKOVARU</t>
  </si>
  <si>
    <t>GRAD VUKOVAR</t>
  </si>
  <si>
    <t>ENERGETSKA OBNOVA UPRAVNE ZGRADE OPĆINE STARI MIKANOVCI</t>
  </si>
  <si>
    <t>OPĆINA STARI MIKANOVCI</t>
  </si>
  <si>
    <t>POPRAVAK I ODRŽAVANJE CESTA U NASELJIMA OPĆINE TOMPOJEVCI</t>
  </si>
  <si>
    <t>REKONSTRUKCIJA PJEŠAČKIH STAZA NA PODRUČJU OPĆINE MARKUŠICA</t>
  </si>
  <si>
    <t>OPĆINA MARKUŠICA</t>
  </si>
  <si>
    <t>REKONSTRUKCIJA POSTOJEĆE JAVNE RASVJETE ULICE MIROSLAVA KRLEŽE I ANTE STARČEVIĆA U GUNJI</t>
  </si>
  <si>
    <t>OPĆINA GUNJA</t>
  </si>
  <si>
    <t>IZGRADNJA NERAZVRSTANE CESTE NA PODRUČJU OPĆINE LOVAS</t>
  </si>
  <si>
    <t>OBNOVA NOGOSTUPA</t>
  </si>
  <si>
    <t>OPĆINA GRADIŠTE</t>
  </si>
  <si>
    <t>ODRŽAVANJE I POPRAVAK PJEŠAČKIH STAZA NA PODRUČJU GRADA ILOKA</t>
  </si>
  <si>
    <t>SANACIJA NERAZVRSTANE CESTE U NASELJU TOVARNIK</t>
  </si>
  <si>
    <t>IZGRADNJA CESTE, PARKIRALIŠTA, NOGOSTUPA I JAVNE RASVJETE U ODVOJKU ULICE DR. FRANJE RAČKOGA, I-ETAPA</t>
  </si>
  <si>
    <t>GRAD ŽUPANJA</t>
  </si>
  <si>
    <t>UREĐENJE GROBLJA U IVANKOVU</t>
  </si>
  <si>
    <t>SANACIJA POSTOJEĆIH POMOĆNIH ZGRADA "2" i "3" SREDNJA ŠKOLA ILOK</t>
  </si>
  <si>
    <t>PREUREĐENJE ODJELA TRAUME U OPĆOJ BOLNICI DR. JOSIP BENČEVIĆ SLAVONSKI BROD</t>
  </si>
  <si>
    <t>PPRR2018</t>
  </si>
  <si>
    <t>IZGRADNJA KRUŽNOG TOKA U SLAVONSKOM BRODU (ULICA DR. MILE BUDAKA I EUGENA KUMIČIĆA)</t>
  </si>
  <si>
    <t>SANACIJA KROVIŠTA NA ZGRADI MRTVAČNICE NA GRADSKOM GROBLJU U NAŠICAMA</t>
  </si>
  <si>
    <t>TURISTIČKA PRIČA ŽUPANIJSKE PALAČE</t>
  </si>
  <si>
    <t>IZGRADNJA PJEŠAČKIH STAZA NA GROBLJIMA GRADA ORAHOVICE</t>
  </si>
  <si>
    <t>GRAD ORAHOVICA</t>
  </si>
  <si>
    <t>SANACIJA KOLNIČKE KONSTRUKCIJE U ULICI NARODNE GARDE U SV. ĐURAĐU</t>
  </si>
  <si>
    <t>REKONSTRUKCIJA DRUŠTVENOG DOMA U REZOVAČKIM KRČEVINAMA</t>
  </si>
  <si>
    <t>NASTAVAK OBNOVE OBJEKTA ZA RAZVOJ NOVIH SOCIJALNIH USLUGA I SADRŽAJA ZA MLADE</t>
  </si>
  <si>
    <t>ZAJEDNO U IGRI</t>
  </si>
  <si>
    <t xml:space="preserve">REKONSTRUKCIJA UČIONICA I KABINETA KEMIJE I BIOLOGIJE U ZDRAVSTVENOJ I VETERINARSKOJ ŠKOLI DR. ANDRIJE ŠTAMPARA VINKOVCI </t>
  </si>
  <si>
    <t>KK.07.4.2.03.0004</t>
  </si>
  <si>
    <t>Nabava autobusa za Polet d.o.o. Vinkovci</t>
  </si>
  <si>
    <t>Polet d.o.o.</t>
  </si>
  <si>
    <t>Uz pomoć konja do bolje integracije</t>
  </si>
  <si>
    <t>Podrška programima usmjerenim mladima</t>
  </si>
  <si>
    <t>Klub za mlade "Budi Tu-Budi svoj"</t>
  </si>
  <si>
    <t>Centar za socijalno poduzetništvo, savjetovanje i edukaciju "Feniks"</t>
  </si>
  <si>
    <t xml:space="preserve">Vukovarsko-srijemska </t>
  </si>
  <si>
    <t>Soljani</t>
  </si>
  <si>
    <t>LAG Marinianis</t>
  </si>
  <si>
    <t>#Gradmladih #pokrenise</t>
  </si>
  <si>
    <t>Udruga mladih Mali most</t>
  </si>
  <si>
    <t xml:space="preserve">Program pripreme lokalnih razvojnih projekata prihvatljivih za financiranje iz ESI fondova </t>
  </si>
  <si>
    <t>Centar za posjetitelje i kulturu zdravlja sa 
smještajnim kapacitetima</t>
  </si>
  <si>
    <t>10PD23</t>
  </si>
  <si>
    <t>Rekonstrukcija dvorca Janković u Suhopolju - faza 3</t>
  </si>
  <si>
    <t>10PD07</t>
  </si>
  <si>
    <t xml:space="preserve">Izgradnja zgrade Zavoda za hitnu medicinu </t>
  </si>
  <si>
    <t>10PD09</t>
  </si>
  <si>
    <t>Prenamjena i rekonstrukcija bivše zgrade općinske 
uprave u odgojno-obrazovnu ustanovu za predškolski
 odgoj djece</t>
  </si>
  <si>
    <t>10PD16</t>
  </si>
  <si>
    <t>Dječji vrtić u naselju Čađavica</t>
  </si>
  <si>
    <t>10PD02</t>
  </si>
  <si>
    <t>Rekonstrukcija i energetska obnova upravne zgrade 
Grada Slatina</t>
  </si>
  <si>
    <t>10PD25</t>
  </si>
  <si>
    <t>Dogradnja Glazbene škole Jan Vlašimsky Virovitica</t>
  </si>
  <si>
    <t>10PD12</t>
  </si>
  <si>
    <t>Centar kompetentnosti za poljoprivredu, ekološku 
poljoprivredu i agroturizam u Pitomači</t>
  </si>
  <si>
    <t>10PD18</t>
  </si>
  <si>
    <t>Rekonstrukcija, prenamjena i dogradnja poslovne zgrade
 u Sveučilišni centar Orahovica</t>
  </si>
  <si>
    <t>10PD19</t>
  </si>
  <si>
    <t>Objekt javne namjene - višenamjenski društveni dom Krajna</t>
  </si>
  <si>
    <t>10PD21</t>
  </si>
  <si>
    <t>CENTAR ZA PRUŽANJE USLUGA SMJEŠTAJA I SOCIJALNE SKRBI</t>
  </si>
  <si>
    <t>11PD12</t>
  </si>
  <si>
    <t>REKONSTRUKCIJA ŠPORTSKO-REKREACIJSKOG CENTRA OPĆINE VELIKA</t>
  </si>
  <si>
    <t>11PD03</t>
  </si>
  <si>
    <t>NASTAVNI CENTAR OŽB POŽEGA - REKONSTRUKCIJA POSTOJEĆE ZGRADE U NASTAVNI CENTAR</t>
  </si>
  <si>
    <t>11PD15</t>
  </si>
  <si>
    <t>REKONSTRUKCIJA SPORTSKO-REKREACIJSKOG CENTRA U KUTJEVU</t>
  </si>
  <si>
    <t>11PD11</t>
  </si>
  <si>
    <t xml:space="preserve">ZELENA URBANA MOBILNOST </t>
  </si>
  <si>
    <t>11PD01</t>
  </si>
  <si>
    <t>IZGRADNJA PJEŠAČKE I BICIKLISTIČKE STAZE UZ DRŽAVNU CESTU (DC 51) POŽEGA-ZAVRŠJE-BRESTOVAC-ORLJAVAC (DC 51) I (DC 38) BRESTOVAC-IVANDOL-NOVA GRADIŠKA (DC 38)</t>
  </si>
  <si>
    <t>11PD05</t>
  </si>
  <si>
    <t>IZGRADNJA DRUŠTVENO-SPORTSKOG OBJEKTA</t>
  </si>
  <si>
    <t>11PD09</t>
  </si>
  <si>
    <t xml:space="preserve"> REKONSTRUKCIJA I SANACIJA KURIJE KUŠEVIĆ U KUZMICI</t>
  </si>
  <si>
    <t>11PD18</t>
  </si>
  <si>
    <t>SOVSKO JEZERO - TURISTIČKA DESTINACIJA PRIRODNE BAŠTINE ; IZRADA DOKUMENTACIJE</t>
  </si>
  <si>
    <t>11PD22</t>
  </si>
  <si>
    <t>Izrada projektne dokumentacije za mikrobijologiju i dnevnu hematološko-onkološku bolnicu</t>
  </si>
  <si>
    <t>12PD35</t>
  </si>
  <si>
    <t>Izrada projektne dokumentacije za Edukacijsko-demonstracijski inteligentni centar</t>
  </si>
  <si>
    <t>12PD26</t>
  </si>
  <si>
    <t>Rekonstrukcija, dogradnja i nadogradnja postojeće građevine društveno-poslovno-zdravstvene namjene u
društveno-zdravstveno-poslovni centar u Vrbju</t>
  </si>
  <si>
    <t>12PD41</t>
  </si>
  <si>
    <t>Izrada dokumentacije za izgradnju centra kompetencija općine Slavonski Šamac</t>
  </si>
  <si>
    <t>12PD39</t>
  </si>
  <si>
    <t>Izrada projektne dokumentacije za izgradnju studentskog kampusa u Novoj Gradiški</t>
  </si>
  <si>
    <t>12PD29</t>
  </si>
  <si>
    <t>Izrada projektne dokumentacije za dogradnju i rekonstrukciju vatrogasnog doma u Starim Perkovcima</t>
  </si>
  <si>
    <t>12PD46</t>
  </si>
  <si>
    <t>Izrada projektne dokumentacije za izgradnju dječjeg vrtića u Rešetarima</t>
  </si>
  <si>
    <t>12PD18</t>
  </si>
  <si>
    <t>Izrada projektne dokumentacije za izgradnju dječjeg vrtića u Ruščici</t>
  </si>
  <si>
    <t>12PD03</t>
  </si>
  <si>
    <t>Rekonstrukcija i izgradnja Osnovne škole “Bogoslav Šulek” u Slavonskom Brodu</t>
  </si>
  <si>
    <t>12PD44</t>
  </si>
  <si>
    <t>Izgradnja biciklističkih staza u Općini Brodski Stupnik</t>
  </si>
  <si>
    <t>12PD47</t>
  </si>
  <si>
    <t>Izrada projektne dokumentacije za izgradnju osnovne komunalne u naselju Okučani</t>
  </si>
  <si>
    <t>12PD07</t>
  </si>
  <si>
    <t>Izrada projektne dokumentacije za rekonstrukciju i izgradnju pješačko-biciklističke infrastrukture u naseljima Godinjak i Staro Petrovo Selo</t>
  </si>
  <si>
    <t>12PD13</t>
  </si>
  <si>
    <t>Izrada projektne dokumentacije za izgradnju lokalne vodovodne mreže Gregurevići-Ravan-Brčino na području općine Sibinj</t>
  </si>
  <si>
    <t>12PD31</t>
  </si>
  <si>
    <t>Izrada projektne dokumentacije za izgradnju biciklističke staze u naseljima Staro Topolje i Sredanci</t>
  </si>
  <si>
    <t>12PD37</t>
  </si>
  <si>
    <t>Izrada projektne dokumentacije za izgradnju višenamjenskog objekta u naslju Garčin</t>
  </si>
  <si>
    <t>12PD24</t>
  </si>
  <si>
    <t>Izgradnja i oprmanje sportsko rekreacijskog centra "Čaplja" Oriovac</t>
  </si>
  <si>
    <t>12PD22</t>
  </si>
  <si>
    <t>Adaptacija i dogradnja sportsko -
rekreacijskog centra „Strmac“</t>
  </si>
  <si>
    <t>12PD28</t>
  </si>
  <si>
    <t>Izrada projektne dokumentacije za "Gradski sportski park"</t>
  </si>
  <si>
    <t>14PD35</t>
  </si>
  <si>
    <t>Izrada projektno-tehničke dokumentacije za rekonstrukciju i dogradnju Sportskog centra Vladislavci</t>
  </si>
  <si>
    <t>14PD31</t>
  </si>
  <si>
    <t>Izrada projektno-tehničke dokumentacije za zgradu dječjeg vrtića Urbarija</t>
  </si>
  <si>
    <t>14PD36</t>
  </si>
  <si>
    <t>Izrada projektne dokumentacije za Dom kulture u Petrijevcima</t>
  </si>
  <si>
    <t>14PD40</t>
  </si>
  <si>
    <t>Sustav odvodnje i pročišćavanja otpadnih voda Općine Trnava</t>
  </si>
  <si>
    <t>14PD22</t>
  </si>
  <si>
    <t>Izrada projektne dokumentacije za rekonstrukciju i dogradnju Dječjeg Vrtića u Marijancima</t>
  </si>
  <si>
    <t>14PD6</t>
  </si>
  <si>
    <t>Izrada projektno-tehničke dokumentacije za izgradnju biciklističko-pješačkih staza : I.Kuševac-Viškovci, II.Viškovci-Forkuševci sa pripadajućom javnom rasvjetom i oborinskom odvodnjom</t>
  </si>
  <si>
    <t>14PD47</t>
  </si>
  <si>
    <t>Energetska obnova OŠ Budrovci</t>
  </si>
  <si>
    <t>14PD27</t>
  </si>
  <si>
    <t>Izrada projektne dokumentacije za rekonstrukciju zgrade javne namjene u hostel/hotel sa smještajnim i sportsko-rekreacijskim sadržajem</t>
  </si>
  <si>
    <t>14PD21</t>
  </si>
  <si>
    <t>Izrada idejnog rješenja i glavnog projekta za arhitektonsko-urbanističko uređenje središnjeg trga i parka u naselju Đurđenovac</t>
  </si>
  <si>
    <t>14PD43</t>
  </si>
  <si>
    <t>Rekonstrukcija i sanacija javnih bazena</t>
  </si>
  <si>
    <t>14PD14</t>
  </si>
  <si>
    <t>Izrada projektne dokumentacije za energetski učinkovitu javnu rasvjetu u Gorjanima</t>
  </si>
  <si>
    <t>14PD44</t>
  </si>
  <si>
    <t>Izrada projektne dokumentacije za izgradnju građevine turističke namjene u Podravskoj Moslavini</t>
  </si>
  <si>
    <t>14PD11</t>
  </si>
  <si>
    <t>Multifunkcionalna zgrada</t>
  </si>
  <si>
    <t>14PD8</t>
  </si>
  <si>
    <t>OPĆINA SATINCA ĐAKOVAČKA</t>
  </si>
  <si>
    <t>Izrada projektne dokumentacije za uređenje  Zelenog otoka u Batini</t>
  </si>
  <si>
    <t>14PD50</t>
  </si>
  <si>
    <t>Izrada izvedbenih projekata za obnovu palače Gutman</t>
  </si>
  <si>
    <t>14PD12</t>
  </si>
  <si>
    <t>Idejno rješenje poučnih staza Đakovo</t>
  </si>
  <si>
    <t>14PD34</t>
  </si>
  <si>
    <t>Izrada projektno-tehničke dokumentacije za izgradnju biciklističko-pješačkih staza s popratnom infrastrukturom koja uključuje izgradnju i biciklističkih mostova u općini Vuka</t>
  </si>
  <si>
    <t>14PD15</t>
  </si>
  <si>
    <t>Ekološko-edukacijski centar "BANJKAS"</t>
  </si>
  <si>
    <t>14PD1</t>
  </si>
  <si>
    <t>Izgradnja projektne dokumentacije energetske obnove zgrade javne namjene</t>
  </si>
  <si>
    <t>14PD17</t>
  </si>
  <si>
    <t>GRAD DONJI MHOLJAC</t>
  </si>
  <si>
    <t>Izrada projektne dokumentacije za rekonstrukciju i dogradnju biciklističko-pješačke staze</t>
  </si>
  <si>
    <t>14PD25</t>
  </si>
  <si>
    <t>Očuvajmo povijest kroz umjetnost</t>
  </si>
  <si>
    <t>14PD45</t>
  </si>
  <si>
    <t>Izgradanja javne rasvjete u mjestu Feričanci</t>
  </si>
  <si>
    <t>14PD9</t>
  </si>
  <si>
    <t>Izrada projektno-tehničke dokumentacije za izgradnju turističko-rekreacijskog centra Vračica s pristupnim putem i popratnim sadržajem</t>
  </si>
  <si>
    <t>14PD23</t>
  </si>
  <si>
    <t>Izrada dokumentacije za dogradnju općinske zgrade u Strizivojni</t>
  </si>
  <si>
    <t>14PD20</t>
  </si>
  <si>
    <t>Izrada projektno –tehničke dokumentacije za izgradnju biciklističkih staza u naselju Laslovo</t>
  </si>
  <si>
    <t>14PD4</t>
  </si>
  <si>
    <t>Rekonstrukcija i izgradnja nogostupa u mjestu Popovac</t>
  </si>
  <si>
    <t>14PD49</t>
  </si>
  <si>
    <t>Izrada projektne dokumentacije rekonstrukcije nogostupa i biciklističkih staza na području Općine Punitovci</t>
  </si>
  <si>
    <t>14PD29</t>
  </si>
  <si>
    <t>Uređenje kulturno-turističkog parka s pripadajućom šetnicom</t>
  </si>
  <si>
    <t>16PD14</t>
  </si>
  <si>
    <t>Izgradnja biciklističke staze sa popratnim sadržajima</t>
  </si>
  <si>
    <t>16PD30</t>
  </si>
  <si>
    <t>Obnova i revitalizacija dvorca Khuen-Belassy u Nuštru</t>
  </si>
  <si>
    <t>16PD16</t>
  </si>
  <si>
    <t>Izrada Idejnog i Glavnog projekta izgradnje biciklističke infrastrukture na području grada Vinkovaca</t>
  </si>
  <si>
    <t>16PD03</t>
  </si>
  <si>
    <t>Izgradnja pješačkih i biciklističkih staza u Općini Drenovci</t>
  </si>
  <si>
    <t>16PD09</t>
  </si>
  <si>
    <t>Izrada projektne dokumentacije i tehničkih elaborata za "Rekonstrukciju i dogradnju športsko-rekreacijskog centra i nogometnog kluba Slavonija Soljani"</t>
  </si>
  <si>
    <t>16PD18</t>
  </si>
  <si>
    <t>Izrada projektno-tehničke dokumentacije za rekonstrukciju vodovodne mreže u naselju Čakovci</t>
  </si>
  <si>
    <t>16PD27</t>
  </si>
  <si>
    <t>Idejni, glavni i izvedbeni projekti uređenja partera Stare jezgre grada Iloka</t>
  </si>
  <si>
    <t>16PD40</t>
  </si>
  <si>
    <t>Šetnica do športsko-rekreacijskog centra</t>
  </si>
  <si>
    <t>16PD24</t>
  </si>
  <si>
    <t>Izrada energane na biomasu s akumulatorom topline i energane na medicinski otpad</t>
  </si>
  <si>
    <t>16PD20</t>
  </si>
  <si>
    <t>Dom kulture u Komletincima</t>
  </si>
  <si>
    <t>16PD36</t>
  </si>
  <si>
    <t>Rekonstrukcija mješovitog odvodnog sustava u razdjelni sustav</t>
  </si>
  <si>
    <t>16PD31</t>
  </si>
  <si>
    <t>Izrada projektne dokumentacije za izgradnju biciklističke staze na području općine Lovas</t>
  </si>
  <si>
    <t>16PD37</t>
  </si>
  <si>
    <t>Sportsko-rekreacijski centar Općine Cerna</t>
  </si>
  <si>
    <t>16PD01</t>
  </si>
  <si>
    <t>Izgradnja predškolske ustanove u Općini Vođinci</t>
  </si>
  <si>
    <t>16PD39</t>
  </si>
  <si>
    <t>BENKOM, VL. SILVANA ŠIMUNOVIĆ</t>
  </si>
  <si>
    <t>KK.06.3.1.03.0078</t>
  </si>
  <si>
    <t>Izgradnja i opremanje reciklažnog dvorišta u Drenovcima</t>
  </si>
  <si>
    <t>KK.01.1.1.02.0010</t>
  </si>
  <si>
    <t>Tehnološko inovacijski centar Virovitica</t>
  </si>
  <si>
    <t>Ulaganje u organizacijsku reformu i infrastrukturu u sektoru istraživanja, razvoja i inovacija</t>
  </si>
  <si>
    <t>1/7.4.1</t>
  </si>
  <si>
    <t>DOBROVOLJNO VATROGASNO DRUŠTVO MARIJANCI</t>
  </si>
  <si>
    <t>UNIVERZAL D.O.O. ZA KOMUNALNE DJELATNOSTI</t>
  </si>
  <si>
    <t>DOBROVOLJNO VATROGASNO DRUŠTVO JAGODNJAK</t>
  </si>
  <si>
    <t>LEPTIR-UDRUGA ZA CJELOVIT I SKLADAN RAZVOJ DJECE</t>
  </si>
  <si>
    <t>DOBROVOLJNO VATROGASNO DRUŠTVO BRESTOVAC</t>
  </si>
  <si>
    <t>"DRUŠTVO MAĐARA LIPIK"</t>
  </si>
  <si>
    <t>DOBROVOLJNO VATROGASNO DRUŠTVO JAKŠIĆ</t>
  </si>
  <si>
    <t>S.C.1.1 Poticanje poslovne suradnje između MSP-a s obje strane granice</t>
  </si>
  <si>
    <t>KK.01.1.1.02.0015</t>
  </si>
  <si>
    <t>Klinički bolnički centar Osijek</t>
  </si>
  <si>
    <t>KK.03.2.1.08.0090</t>
  </si>
  <si>
    <t>Potvrdom kvalitete do bolje tržišne pozicije</t>
  </si>
  <si>
    <t>Plinotehnika d.o.o.</t>
  </si>
  <si>
    <t>Inkluzijom do zapošljavanja</t>
  </si>
  <si>
    <t>Udruga žena Izvor</t>
  </si>
  <si>
    <t>Kreirajmo kvalitetniji život zajedno</t>
  </si>
  <si>
    <t>Zaželi bolji život u općini Drenje</t>
  </si>
  <si>
    <t>Učim, radim, pomažem</t>
  </si>
  <si>
    <t>Program zapošljavanja žena za pomoć slijepim i slabovidnim osobama</t>
  </si>
  <si>
    <t>Organizacija slijepih Virovitičko-podravske županije</t>
  </si>
  <si>
    <t>Svi ZAjedno</t>
  </si>
  <si>
    <t>Pomoć u kući starima i nemoćnima s područja općine Crnac</t>
  </si>
  <si>
    <t>Općina Crnac</t>
  </si>
  <si>
    <t>Zaželi i ostvari u Općini Koška</t>
  </si>
  <si>
    <t>Općina Koška</t>
  </si>
  <si>
    <t>Partnerstvo za novi posao: zapošljavanje žena na području Vukovarsko-srijemske županije u svrhu podizanja kvalitete života osobama u nepovoljnom položaju"</t>
  </si>
  <si>
    <t>„BOLJI SVIJET“, Udruga osoba s invaliditetom</t>
  </si>
  <si>
    <t xml:space="preserve">OsnaŽENA - Ojačajmo Starije i Nemoćne Aktiviranjem ŽENA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</si>
  <si>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Hrvatski Crveni križ Gradsko društvo Crvenog križa Osijek</t>
  </si>
  <si>
    <t>AN. ST. D.O.O.</t>
  </si>
  <si>
    <t>RUŽICA KNEŽEVIĆ</t>
  </si>
  <si>
    <t>KK.03.2.1.07.0086</t>
  </si>
  <si>
    <t>Internacionalizacija poslovanja obrta Asel</t>
  </si>
  <si>
    <t>Asel, obrt za proizvodnju i usluge</t>
  </si>
  <si>
    <t>RADONIĆ D.O.O.</t>
  </si>
  <si>
    <t>VLADIMIR MALČIĆ</t>
  </si>
  <si>
    <t>KK.08.1.1.02.0016</t>
  </si>
  <si>
    <t>Razvoj zdravstvene usluge usmjerene pacijentu</t>
  </si>
  <si>
    <t>KK.08.1.3.03.0005</t>
  </si>
  <si>
    <t>Rekonstrukcija zgrade Centra za socijalnu skrb Županja</t>
  </si>
  <si>
    <t>Centar za socijalnu skrb Županja</t>
  </si>
  <si>
    <t>KK.08.2.1.07.0006</t>
  </si>
  <si>
    <t>Izgradnja socijalnih stanova</t>
  </si>
  <si>
    <t>KK.06.3.1.03.0080</t>
  </si>
  <si>
    <t>Izgradnja reciklažnog dvorišta u Garčinu</t>
  </si>
  <si>
    <t xml:space="preserve">Općina Garčin </t>
  </si>
  <si>
    <t>Garčin</t>
  </si>
  <si>
    <t xml:space="preserve">ZAŽELI BOLJI ŽIVOT U OPĆINI ĐURĐENOVAC </t>
  </si>
  <si>
    <t xml:space="preserve">ZAŽELI BOLJE! - PROJEKT ZAPOŠLJAVANJA ŽENA NA PODRUČJU OPĆINE GUNDINCI </t>
  </si>
  <si>
    <t>Općina Gundinci</t>
  </si>
  <si>
    <t xml:space="preserve">Istraživanje i dijagnostika malignih, infektivnih i rijetkih metaboličkih bolesti temeljena na MALDI TOF tehnologiji </t>
  </si>
  <si>
    <t>KK.03.2.1.06.0728</t>
  </si>
  <si>
    <t>OPG Ivanković Teodorović Marina</t>
  </si>
  <si>
    <t>Sanacija NC Bešinci - Novi Bešinci</t>
  </si>
  <si>
    <t>BPP</t>
  </si>
  <si>
    <t>Programa podrške brdsko planinskim područjima u sanaciji infrastrukturnih projekata</t>
  </si>
  <si>
    <t>KK.04.1.1.01.0124</t>
  </si>
  <si>
    <t>Kogeneracija</t>
  </si>
  <si>
    <t>4b1</t>
  </si>
  <si>
    <t>Povećanje energetske učinkovitosti i korištenja obnovljivih izvora energije u proizvodnim industrijama</t>
  </si>
  <si>
    <t>Tersa d.o.o.</t>
  </si>
  <si>
    <t>Marijanci</t>
  </si>
  <si>
    <t>KK.04.1.1.01.0110</t>
  </si>
  <si>
    <t>Energetska učinkovitost u proizvodnji e-tekućina</t>
  </si>
  <si>
    <t>KK.04.1.1.01.0106</t>
  </si>
  <si>
    <t>Ulaganje u obnovljive izvore energije u tvrtki Hemco d.o.o.</t>
  </si>
  <si>
    <t>KK.04.1.1.01.0073</t>
  </si>
  <si>
    <t>Izgradnja fotonaponske elektrane Ancona grupa za potrebe proizvodnoga pogona</t>
  </si>
  <si>
    <t>Ancona Grupa d.o.o.</t>
  </si>
  <si>
    <t>KK.04.1.1.01.0089</t>
  </si>
  <si>
    <t>Povećanje energetske učinkovitosti i korištenja OiE gospodarsko-proizvodne zgrade za preradu drva subjekta Fagus drvoprerađivački obrt</t>
  </si>
  <si>
    <t>Fagus drvoprerađivački obrt, vl. Antun Kljajić</t>
  </si>
  <si>
    <t>KK.04.1.1.01.0098</t>
  </si>
  <si>
    <t>Povećanje energetske učinkovitosti i korištenja obnovljivih izvora energije poduzeća SPIN VALIS d.d.</t>
  </si>
  <si>
    <t>SPIN VALIS d.d.</t>
  </si>
  <si>
    <t>KK.04.1.1.01.0120</t>
  </si>
  <si>
    <t>Izgradnja fotonaponske elektrane Modul za potrebe proizvodnog pogona</t>
  </si>
  <si>
    <t>Modul d.o.o.</t>
  </si>
  <si>
    <t>KK.04.1.1.01.0015</t>
  </si>
  <si>
    <t>Povećanje energetske učinkovitosti i korištenja OIE u proizvodnom pogonu 1 DILJ d.o.o.</t>
  </si>
  <si>
    <t>Dilj industrija građevinskog materijala d.o.o.</t>
  </si>
  <si>
    <t>KK.04.1.1.01.0020</t>
  </si>
  <si>
    <t>Smanjenje utroška energije u dijelu proizvodnog pogona tvrtke Saponia d.d.</t>
  </si>
  <si>
    <t>SAPONIA kemijska, prehrambena i farmaceutska industrija d.d.</t>
  </si>
  <si>
    <t>KK.04.1.1.01.0034</t>
  </si>
  <si>
    <t>Izgradnja fotonaponske elektrane Ring za potrebe proizvodnoga pogona</t>
  </si>
  <si>
    <t>Ring, obrt za proizvodnju odjeće, vl. Josip Zrakić</t>
  </si>
  <si>
    <t>KK.04.1.1.01.0042</t>
  </si>
  <si>
    <t>Uvođenje obnovljivih izvora energije u proizvodni proces tvrtke A.M.S. - BIOMASA d.o.o., izdvojeni pogon Virovitica</t>
  </si>
  <si>
    <t>A.M.S. - BIOMASA d.o.o. za trgovinu i preradu drveta</t>
  </si>
  <si>
    <t>KK.04.1.1.01.0061</t>
  </si>
  <si>
    <t>Energetska obnova proizvodne zgrade Presoflex gradnja d.o.o. u Požegi</t>
  </si>
  <si>
    <t>KK.03.2.1.06.2090</t>
  </si>
  <si>
    <t>Nabava nove tehnologije, opreme i uređaja</t>
  </si>
  <si>
    <t>Drim d.o.o.</t>
  </si>
  <si>
    <t>KK.06.3.1.07.0022</t>
  </si>
  <si>
    <t>Naučimo brinuti o okolišu</t>
  </si>
  <si>
    <t>Provedba programa izobrazno-informativnih aktivnosti o održivom gospodarenju otpadom</t>
  </si>
  <si>
    <t>KK.04.1.1.01.0069</t>
  </si>
  <si>
    <t>Izgradnja fotonaponske elektrane Stiloplast za potrebe proizvodnog pogona</t>
  </si>
  <si>
    <t>STILOPLAST, obrt za proizvodnju plastične ambalaže i svijeća, vl. Mislav Ćališ</t>
  </si>
  <si>
    <t>KK.04.1.1.01.0071</t>
  </si>
  <si>
    <t>Izgradnja fotonaponske elektrane Harburg - Freudenberger Belišće za potrebe proizvodnoga pogona</t>
  </si>
  <si>
    <t>Harburg - Freudenberger Belišće d.o.o.</t>
  </si>
  <si>
    <t>KK.03.1.2.05.0008</t>
  </si>
  <si>
    <t>Spona do uspjeha</t>
  </si>
  <si>
    <t>Pružanje visokokvalitetnih usluga za MSP putem poduzetničkih potpornih institucija (PPI)</t>
  </si>
  <si>
    <t>Lokalna agencija za razvoj Vjeverica d.o.o</t>
  </si>
  <si>
    <t>KK.03.1.2.05.0045</t>
  </si>
  <si>
    <t>TURN - enTrepreneURship iN Slavonski Brod</t>
  </si>
  <si>
    <t>Razvojna agencija Grada Slavonskog Broda d.o.o</t>
  </si>
  <si>
    <t>KK.03.1.2.05.0020</t>
  </si>
  <si>
    <t>GRAS ZA VAS!</t>
  </si>
  <si>
    <t>KK.03.1.2.05.0033</t>
  </si>
  <si>
    <t>Korisnička podrška PCP-a</t>
  </si>
  <si>
    <t>Lokalna razvojna agencija-Poduzetnički centar Pakrac d.o.o.</t>
  </si>
  <si>
    <t>ZAŽELI - OPĆINA ČAĐAVICA</t>
  </si>
  <si>
    <t>virovitičko- podravska</t>
  </si>
  <si>
    <t xml:space="preserve">Zaželi u Suhoplju </t>
  </si>
  <si>
    <t>virovitičko-podravska</t>
  </si>
  <si>
    <t xml:space="preserve">ZAŽELI BOLJI ŽIVOT U OPĆINI ČAČINCI </t>
  </si>
  <si>
    <t xml:space="preserve">Zaželi, ostvari i pomozi </t>
  </si>
  <si>
    <t>Udruga žena "Bračevci"</t>
  </si>
  <si>
    <t>Ugovoreno ukupno u svih pet županija</t>
  </si>
  <si>
    <t>Ublažavanje siromaštva pružanjem pomoći najpotrebitijim osobama podjelom hrane i/ili osnovne materijalne pomoći - faza II</t>
  </si>
  <si>
    <t>Humanitarna udruga "Rijeka ljubavi"</t>
  </si>
  <si>
    <t>Hrvatski Crveni križ, Gradsko društvo Crvenog križa Osijek</t>
  </si>
  <si>
    <t>Hrvatski Crveni križ Gradsko društvo Crvenog križa Županja</t>
  </si>
  <si>
    <t>5/5.2.1</t>
  </si>
  <si>
    <t>GRGA LONČAREVIĆ</t>
  </si>
  <si>
    <t>ŽELJKA JANJIĆ</t>
  </si>
  <si>
    <t>PVZ FRUCTUS</t>
  </si>
  <si>
    <t>IVANA VUČEMILOVIĆ-GRGIĆ</t>
  </si>
  <si>
    <t>2/7.1.1</t>
  </si>
  <si>
    <t>ELEKTRO MLIN "KOD LUKANA"</t>
  </si>
  <si>
    <t>ŽELJKO PETROVIĆ</t>
  </si>
  <si>
    <t>TRGOVAČKI OBRT "PLANIKA</t>
  </si>
  <si>
    <t>ZLATNA POLJA D.O.O.</t>
  </si>
  <si>
    <t>IVAN RADIĆ</t>
  </si>
  <si>
    <t>TIHOMIR SZABO</t>
  </si>
  <si>
    <t>MARIJA KOMAR</t>
  </si>
  <si>
    <t>BISTRICA D.O.O.</t>
  </si>
  <si>
    <t>MARIJA KUFNER</t>
  </si>
  <si>
    <t>DINKO KOMAR</t>
  </si>
  <si>
    <t>RENATO KOMAR</t>
  </si>
  <si>
    <t>MIROSLAV IVANIĆ</t>
  </si>
  <si>
    <t>ANTONIO REPIĆ</t>
  </si>
  <si>
    <t>IVICA DETELIĆ</t>
  </si>
  <si>
    <t>MARKO KOVAČ</t>
  </si>
  <si>
    <t>KRUNOSLAV PRAŠNJAK</t>
  </si>
  <si>
    <t>JOZA JAKOVIĆ</t>
  </si>
  <si>
    <t>VERA KOVAČIĆ</t>
  </si>
  <si>
    <t>VLADO REŠČIĆ</t>
  </si>
  <si>
    <t>KK.03.1.2.05.0021</t>
  </si>
  <si>
    <t>Koraci suradnje</t>
  </si>
  <si>
    <t>Poduzetnički centar Pleternica d.o.o</t>
  </si>
  <si>
    <t>KK.06.1.2.02.0011</t>
  </si>
  <si>
    <t>VRATA SPAČVANSKOG BAZENA – Izgradnja i opremanje Bioekološko-edukacijskog centra Virovi</t>
  </si>
  <si>
    <t>Promicanje održivog razvoja prirodne baštine</t>
  </si>
  <si>
    <t xml:space="preserve">Otok </t>
  </si>
  <si>
    <t>KK.04.1.1.01.0095</t>
  </si>
  <si>
    <t>Rekonstrukcija dijela proizvodnog postrojenja NAŠICECEMENT d.d. zamjenom elektromotornih pogona procesnih ventilatora i rasvjete postrojenja</t>
  </si>
  <si>
    <t>NAŠICECEMENT Tvornica cementa d.d.</t>
  </si>
  <si>
    <t>KK.03.1.2.05.0006</t>
  </si>
  <si>
    <t>Mentorstvo - put prema efikasnijem poslovanju</t>
  </si>
  <si>
    <t>Zadruga Poduzetnička mreža Centar za promicanje i razvitak poduzetništva</t>
  </si>
  <si>
    <t>KK.03.1.2.05.0014</t>
  </si>
  <si>
    <t>Inkubator 21. stoljeća - Učinkovitom poduzetničkom podrškom do gospodarske uspješnosti</t>
  </si>
  <si>
    <t>KK.03.1.2.05.0001</t>
  </si>
  <si>
    <t>POP - Poslovna podrška poduzetnicima, obrtnicima i poljoprivrednicima</t>
  </si>
  <si>
    <t>Baranjska razvojna agencija Grada Belog Manastira</t>
  </si>
  <si>
    <t>Općina Ernestinovo</t>
  </si>
  <si>
    <t xml:space="preserve">ZAŽELI I OSTVARI </t>
  </si>
  <si>
    <t>HRVATSKI CRVENI KRIŽ-GRADSKO DRUŠTVO CRVENOG KRIŽA NAŠICE</t>
  </si>
  <si>
    <t xml:space="preserve">„Zaposlena“ – pružanje podrške u svakodnevnom životu starijim osobama s područja grada Slavonskog Broda </t>
  </si>
  <si>
    <t xml:space="preserve">Učim, radim, pomažem Slavoniji! </t>
  </si>
  <si>
    <t>Pomoć najpotrebitijima na području Valpovštine</t>
  </si>
  <si>
    <t>Hrvatski crveni križ, Gradsko 
društvo crvenog križa Valpovo</t>
  </si>
  <si>
    <t>KK.07.5.1.05.0001</t>
  </si>
  <si>
    <t>Nadogradnja i elektrifikacija postojeće željezničke pruge od značaja za međunarodni promet M601 Vinkovci-Vukovar</t>
  </si>
  <si>
    <t>7iii1</t>
  </si>
  <si>
    <t xml:space="preserve">Poziv za sufinanciranje Nadogradnje i elektrifikacije postojeće željezničke pruge odznačaja za međunarodni promet M601 Vinkovci-Vukovar </t>
  </si>
  <si>
    <t>HŽ Infrastruktura</t>
  </si>
  <si>
    <t>KK.03.1.2.05.0017</t>
  </si>
  <si>
    <t>EDU-BIZ.ER - Pružanje visokokvalitetnih usluga za MSP putem Poduzetničkog centra Erdut</t>
  </si>
  <si>
    <t>Poduzetničko-razvojni centra Općine Erdut lokalna razvojna agencija d.o.o.</t>
  </si>
  <si>
    <t>KK.03.1.2.05.0027</t>
  </si>
  <si>
    <t>InfoEduNet - mrežom savjetodavnih i stručnih usluga do povoljnog okruženja za razvoj poduzetništva</t>
  </si>
  <si>
    <t>Našička razvojna agencija NARA d.o.o. lokalni razvoj i poslovne usluge</t>
  </si>
  <si>
    <t>KK.03.1.2.05.0041</t>
  </si>
  <si>
    <t>MIHOLJAČKI PODUZETNIČKI CENTAR Lokalna razvojna agencija d.o.o. za poduzetničko i poslovno savjetovanje, Donji Miholjac</t>
  </si>
  <si>
    <t>KK.03.1.2.05.0012</t>
  </si>
  <si>
    <t>Jačanje poduzetničkih znanja sposobnosti i poslovnih vještina MSP na prodručju Osječko-baranjske županije</t>
  </si>
  <si>
    <t>KK.03.1.2.05.0048</t>
  </si>
  <si>
    <t>TERA - Savjetnik za poduzetnike (TERA-SAPO)</t>
  </si>
  <si>
    <t>Tera Tehnopolis d.o.o., Osijek</t>
  </si>
  <si>
    <t>KK.01.2.1.01.0117</t>
  </si>
  <si>
    <t>Istraživanje u poduzeću Spačva d.d. u svrhu razvoja inovativnih masivnih vrata od slavonske hrastovine</t>
  </si>
  <si>
    <t>Povećanje razvoja novih proizvoda i usluga koji proizlaze iz aktivnosti istraživanja i razvoj</t>
  </si>
  <si>
    <t>Drvna industrija Spačva d.d.</t>
  </si>
  <si>
    <t>KK.06.1.2.02.0017</t>
  </si>
  <si>
    <t>Posjetiteljski centar „Dravska priča“ - interaktivan, inovativan i svima pristupačan doživljaj prirode</t>
  </si>
  <si>
    <t>KK.06.1.2.02.0037</t>
  </si>
  <si>
    <t>EPIcentar Sequoia Slatina</t>
  </si>
  <si>
    <t>KK.06.1.2.02.0044</t>
  </si>
  <si>
    <t>Parkovni biseri Slavonije</t>
  </si>
  <si>
    <t>KK.06.1.2.02.0039</t>
  </si>
  <si>
    <t>Interpretacijski centar Terra Panonica</t>
  </si>
  <si>
    <t>KK.08.1.3.02.0002</t>
  </si>
  <si>
    <t>Sretne ciglice grade put u zajednicu</t>
  </si>
  <si>
    <t>Unapređivanje infrastrukture pružatelja socijalnih usluga djeci i mladima kao podrška procesu deinstitucionalizacije – faza 1</t>
  </si>
  <si>
    <t>Centar za pružanje usluga u zajednici "Kuća sretnih ciglica"</t>
  </si>
  <si>
    <t xml:space="preserve">Scenska kreativnost u starijoj dobi: Pjesma cvrčka </t>
  </si>
  <si>
    <t xml:space="preserve">Umjetnost i kultura 54+ </t>
  </si>
  <si>
    <t>Eurokaz</t>
  </si>
  <si>
    <t>Brodsko-posavska, Krapinsko-zagorska, Sisačko-moslavačka, Grad Zagreb, Ličko-senjska</t>
  </si>
  <si>
    <t>Skrojene budućnosti?</t>
  </si>
  <si>
    <t>Tehnički muzej Nikola Tesla</t>
  </si>
  <si>
    <t>Osječko-baranjska, Varaždinska, Međimurska, Grad Zagreb, Zadarska, Splitsko-dalmatinska</t>
  </si>
  <si>
    <t>KLUB 54+</t>
  </si>
  <si>
    <t>OPERA B.B. ZAGREB</t>
  </si>
  <si>
    <t>Osječko-baranjska županija, Vukovarsko-srijemska, Sisačko-moslavačka, Karlovačka, Grad Zagreb</t>
  </si>
  <si>
    <t xml:space="preserve">ISKRA – Iskustvo kreativnih aktivnosti </t>
  </si>
  <si>
    <t>Pučko otvoreno učilište Zagreb</t>
  </si>
  <si>
    <t>Požeško-slavonska županija, Osječko-baranjska, Grad Zagreb, Međimurska, Krapinsko-zagorska</t>
  </si>
  <si>
    <t>CIRKUS VARIJETE - poboljšanje kvalitete života i razvoj umjetničkih vještina korisnika domova za starije kroz sudjelovanje u cirkuskoj izvedbenoj umjetnosti</t>
  </si>
  <si>
    <t xml:space="preserve">CRVENI NOSOVI </t>
  </si>
  <si>
    <t>Kultura bez granica i prepreka i za gluhoslijepe osobe sa 54+</t>
  </si>
  <si>
    <t>Osječko-baranjska, Varaždinska, Splitsko-dalmatinska, Grad Zagreb</t>
  </si>
  <si>
    <t>OK! Otkrijmo kreativnost</t>
  </si>
  <si>
    <t>Pučko otvoreno učilište Krapina</t>
  </si>
  <si>
    <t xml:space="preserve">Virovitičko-podravska županija, Krapinsko-zagorska, Zagrebačka </t>
  </si>
  <si>
    <t>Nove kreacije treće generacije</t>
  </si>
  <si>
    <t>Bacači sjenki</t>
  </si>
  <si>
    <t xml:space="preserve">Zlatna dob za nove početke </t>
  </si>
  <si>
    <t>Zavičajni muzej Našice</t>
  </si>
  <si>
    <t>Naš hod kroz vremeplov</t>
  </si>
  <si>
    <t xml:space="preserve">Virovitičko-podravska županija </t>
  </si>
  <si>
    <t>KK.06.1.2.02.0010</t>
  </si>
  <si>
    <t>Zelene staze Dunava i Drave</t>
  </si>
  <si>
    <t>KK.06.3.1.08.0002</t>
  </si>
  <si>
    <t>Izrada studijsko-projektne dokumentacije za Regionalni centar za gospodarenje otpadom Šagulje</t>
  </si>
  <si>
    <t>Izrada studijsko-projektne dokumentacije za centre za gospodarenje otpadom Zagreb, Orlovnjak i Šagulje</t>
  </si>
  <si>
    <t>Regionalni centar za gospodarenje otpadom Šagulje d.o.o.</t>
  </si>
  <si>
    <t>KK.06.3.1.08.0003</t>
  </si>
  <si>
    <t>Izrada studijsko-projektne dokumentacije za Regionalni centar za gospodarenje otpadom Orlovnjak</t>
  </si>
  <si>
    <t>EKOS d.o.o. za gospodarenje otpadom</t>
  </si>
  <si>
    <t>KK.06.3.1.07.0032</t>
  </si>
  <si>
    <t>Zeleno Valpovo</t>
  </si>
  <si>
    <t>KK.06.3.1.03.0083</t>
  </si>
  <si>
    <t>Reciklažno dvorište</t>
  </si>
  <si>
    <t>Markušica</t>
  </si>
  <si>
    <t>KK.06.3.1.03.0085</t>
  </si>
  <si>
    <t>Izgradnja reciklažnog dvorišta u Općini Feričanci</t>
  </si>
  <si>
    <t>Feričanci</t>
  </si>
  <si>
    <t>KK.06.1.1.03.0001</t>
  </si>
  <si>
    <t>Arheološki park Vučedol</t>
  </si>
  <si>
    <t>Izravna dodjela za strateški projekt "Arheološki park Vučedol"</t>
  </si>
  <si>
    <t>Muzej Vučedolske kulture</t>
  </si>
  <si>
    <t>KK.06.1.2.02.0018</t>
  </si>
  <si>
    <t>CENTAR ZA POSJETITELJE KRIŽNICA – Interpretacijski centar Rezervata biosfere Mura-Drava-Dunav</t>
  </si>
  <si>
    <t>KK.06.3.1.03.0087</t>
  </si>
  <si>
    <t>Izgradnja reciklažnog dvorišta u cilju smanjenja divljih odlagališta i količine miješanog otpada u Općini Čepin</t>
  </si>
  <si>
    <t>KK.06.3.1.03.0086</t>
  </si>
  <si>
    <t>Izgradnja reciklažnog dvorišta u Općini Suhopolje</t>
  </si>
  <si>
    <t>KK.08.2.1.03.0023</t>
  </si>
  <si>
    <t>Priprema dokumentacije za rekonstrukciju zgrade "Radnički dom" u Borovu naselju i prenamjenu u prostor Veleučilišta</t>
  </si>
  <si>
    <t>KK.03.1.2.05.0013</t>
  </si>
  <si>
    <t>RUPO - Jačanje ruralnog poduzetništva</t>
  </si>
  <si>
    <t>KK.06.3.1.07.0045</t>
  </si>
  <si>
    <t>Izobrazno-informativne aktivnosti Grada Virovitice o održivom gospodarenju otpadom</t>
  </si>
  <si>
    <t>KK.04.2.1.04.0056</t>
  </si>
  <si>
    <t>Energetska obnova zgrade Doma za starije i nemoćne osobe Osijek na adresi Drinska 10, Osijek</t>
  </si>
  <si>
    <t>Energetska obnova i korištenje obnovljivih izvora energije u zgradama javnog sektora</t>
  </si>
  <si>
    <t>KK.04.2.1.04.0057</t>
  </si>
  <si>
    <t>Energetska obnova zgrade Osnovne škole Josipa Jurja Strossmayera, Đurđenovac na adresi Kardinala A. Stepinca bb, Đurđenovac</t>
  </si>
  <si>
    <t>KK.04.2.1.04.0115</t>
  </si>
  <si>
    <t>Energetska obnova zgrade Osnovne škole Laslovo na adresi Školska 1, Laslovo</t>
  </si>
  <si>
    <t>KK.04.2.1.04.0124</t>
  </si>
  <si>
    <t>Energetska obnova zgrade Osnovne škole Lug Područna škola Vardarac na adresi Školska 30, Vardarac</t>
  </si>
  <si>
    <t>4/4.1.1</t>
  </si>
  <si>
    <t>OSILOVAC D.O.O. ZA POLJOPRIVREDNU PROIZVODNJU</t>
  </si>
  <si>
    <t>MISNA VINA D.O.O.</t>
  </si>
  <si>
    <t>SIBER DUŠICA</t>
  </si>
  <si>
    <t>NEKIĆ MIRJANA</t>
  </si>
  <si>
    <t>ZORIĆ LUKA</t>
  </si>
  <si>
    <t>OSKOMIĆ ZLATKO</t>
  </si>
  <si>
    <t>PEPI, POLJOPRIVREDNI OBRT</t>
  </si>
  <si>
    <t>P.S.V.Z. AGROVLADISLAVCI</t>
  </si>
  <si>
    <t>LIGDA IVICA</t>
  </si>
  <si>
    <t>HORVAT ZORAN</t>
  </si>
  <si>
    <t>ŠTEFIČEK ANTONIO</t>
  </si>
  <si>
    <t>NEŠKOVIĆ SNEŽANA</t>
  </si>
  <si>
    <t>PETROVIĆ POLJOPRIVREDNI OBRT</t>
  </si>
  <si>
    <t>NADOVEZA STANA</t>
  </si>
  <si>
    <t>PERIN STJEPAN</t>
  </si>
  <si>
    <t>KOVAČEVIĆ NIKOLA</t>
  </si>
  <si>
    <t>MATIJAČIĆ IVAN</t>
  </si>
  <si>
    <t>JAGARINEC SNJEŽANA</t>
  </si>
  <si>
    <t>LJUBOJEVIĆ DIMITRIJE</t>
  </si>
  <si>
    <t>MANOJLOVIĆ NEBOJŠA</t>
  </si>
  <si>
    <t>NEŠIĆ MILAN</t>
  </si>
  <si>
    <t>ŠOŠ JOSIP</t>
  </si>
  <si>
    <t>KAVEDŽIĆ PAVLE</t>
  </si>
  <si>
    <t>MILAS ZVJEZDANA</t>
  </si>
  <si>
    <t>DEGMEČIĆ MATO</t>
  </si>
  <si>
    <t>DEGMEČIĆ NIKOLA</t>
  </si>
  <si>
    <t>ROMAC IVAN</t>
  </si>
  <si>
    <t>DEGMEČIĆ STJEPAN</t>
  </si>
  <si>
    <t>KOPRIVNJAK LIDIJA</t>
  </si>
  <si>
    <t>ROMAC MIHAEL</t>
  </si>
  <si>
    <t>ERDELJI JOSIP</t>
  </si>
  <si>
    <t>CVJEĆARSKA ZANATSKA RADNJA "ORHIDEJA"</t>
  </si>
  <si>
    <t>2/4.3.3</t>
  </si>
  <si>
    <t>BORAS, OBRT ZA POLJOPRIVREDU</t>
  </si>
  <si>
    <t>POLJOPRIVREDNI OBRT "ŠIMUN"</t>
  </si>
  <si>
    <t>POLE SLAVICA</t>
  </si>
  <si>
    <t>BURNAZ, OBRT ZA POLJOPRIVREDU</t>
  </si>
  <si>
    <t>IVANŠIĆ MARKICA</t>
  </si>
  <si>
    <t>POLJOPRIVREDNI OBRT "ŽAPER" VL. TOMISLAV ŽAPER VRB</t>
  </si>
  <si>
    <t>MERETINE D.O.O.</t>
  </si>
  <si>
    <t>PETRLIĆ ŽELJKO</t>
  </si>
  <si>
    <t>POLJOPRIVREDNO-TRGOVAČKI OBRT "ŠIJAKOVIĆ"</t>
  </si>
  <si>
    <t>VLADISAVLJEVIĆ IVAN</t>
  </si>
  <si>
    <t>VUKOVIĆ ZDRAVKO</t>
  </si>
  <si>
    <t>KRNIĆ IVICA</t>
  </si>
  <si>
    <t>M.B. D.O.O.</t>
  </si>
  <si>
    <t>SLADORANA D.O.O.</t>
  </si>
  <si>
    <t>PETRINEC RENATA</t>
  </si>
  <si>
    <t>PZ TORDA</t>
  </si>
  <si>
    <t>POLJOPRIVREDNA ZADRUGA JANKOVCI</t>
  </si>
  <si>
    <t>JOKIĆ MIRKO</t>
  </si>
  <si>
    <t>IVAN P.T.O. VL.IVAN LOŠIĆ</t>
  </si>
  <si>
    <t>CRNKOVIĆ SLAVICA</t>
  </si>
  <si>
    <t>MARIJANOVIĆ STJEPAN</t>
  </si>
  <si>
    <t>NIKOLIĆ BORIS</t>
  </si>
  <si>
    <t>BORIČIĆ IVAN</t>
  </si>
  <si>
    <t>CVITKOVIĆ AGRO D.O.O.</t>
  </si>
  <si>
    <t>MARINKOVIĆ STJEPAN</t>
  </si>
  <si>
    <t>GRUBIĆ ANĐELKA</t>
  </si>
  <si>
    <t>MRKONJIĆ MARKO</t>
  </si>
  <si>
    <t>ERCEGOVAC ANTE</t>
  </si>
  <si>
    <t>RUMBOČIĆ MIRKO</t>
  </si>
  <si>
    <t>POLJODJELSKO-TRGOVAČKI I UGOSTITELJSKI OBRT "ŽRVANJ"VL.MARIO ŽARKO</t>
  </si>
  <si>
    <t>GRGIĆ JOSIP</t>
  </si>
  <si>
    <t>ČURIĆ MIKINAC DANIJELA</t>
  </si>
  <si>
    <t>POLJODJELSKI OBRT I USLUŽNO VRŠENJE ŽITARICA " M E D I Ć "</t>
  </si>
  <si>
    <t>VESTIĆ TOMISLAV</t>
  </si>
  <si>
    <t>"AGRO LUCERNA"</t>
  </si>
  <si>
    <t>MARJANOVIĆ ZDRAVKO</t>
  </si>
  <si>
    <t>PRGIĆ IVAN</t>
  </si>
  <si>
    <t>VINA JAKOB D.O.O.</t>
  </si>
  <si>
    <t>ZEČIĆ KARLO</t>
  </si>
  <si>
    <t>KUTJEVO D.D.</t>
  </si>
  <si>
    <t>JOGUN MARIN</t>
  </si>
  <si>
    <t>GOLIĆ DAMIR</t>
  </si>
  <si>
    <t>VOJAK DINKO</t>
  </si>
  <si>
    <t>VINOGRADARSTVO I VINARSTVO "ZRINŠČAK"</t>
  </si>
  <si>
    <t>KRALIK IVAN</t>
  </si>
  <si>
    <t>MIJOKOVIĆ PETAR</t>
  </si>
  <si>
    <t>KRAUTHAKER D.O.O.</t>
  </si>
  <si>
    <t>VINA MARKOTA D.O.O.</t>
  </si>
  <si>
    <t>VINOGRADARSTVO I VINARSTVO "BARON"</t>
  </si>
  <si>
    <t>BOŠNJAK JOSIP</t>
  </si>
  <si>
    <t>MANDIĆ TIHOMIR</t>
  </si>
  <si>
    <t>AUTOPRIJEVOZNIK ROBERT ROMIĆ</t>
  </si>
  <si>
    <t>HRGOVIĆ SINIŠA</t>
  </si>
  <si>
    <t>POLJOPRIVREDNO DOBRO D.O.O.</t>
  </si>
  <si>
    <t>VIDEC DAMIR</t>
  </si>
  <si>
    <t>MEŠTRIĆ IVAN</t>
  </si>
  <si>
    <t>KRIŠTAN TOMISLAV</t>
  </si>
  <si>
    <t>BAJER JOSIP</t>
  </si>
  <si>
    <t>SMILJANEC DRAŽEN</t>
  </si>
  <si>
    <t>KK.03.2.1.06.0709</t>
  </si>
  <si>
    <t>Unaprijeđenje proizvodnog procesa tvrtke Lignarius d.o.o.</t>
  </si>
  <si>
    <t>Lignarius d.o.o.</t>
  </si>
  <si>
    <t>KK.06.3.1.04.0004</t>
  </si>
  <si>
    <t>Sanacija i zatvaranje odlagališta neopasnog otpada Stružice u Općini Gundinci, Općina Gundinci</t>
  </si>
  <si>
    <t>Sanacija i zatvaranje odlagališta neopasnog otpada</t>
  </si>
  <si>
    <t>Gundinci</t>
  </si>
  <si>
    <t>KK.03.2.1.06.1788</t>
  </si>
  <si>
    <t>Povećanje proizvodnih kapaciteta tvrtke Shovel d.o.o.</t>
  </si>
  <si>
    <t>KK.04.2.1.04.0128</t>
  </si>
  <si>
    <t>Energetska obnova zgrade Osnovne škole Josipa Antuna Ćolnića na adresi Trg N. Š. Zrinskog 4, Đakovo</t>
  </si>
  <si>
    <t>KK.04.2.1.04.0122</t>
  </si>
  <si>
    <t>Energetska obnova zgrade Osnovne škole Ivana Brnjika Slovaka na adresi I. B. Slovaka 37, Jelisavac</t>
  </si>
  <si>
    <t>KK.04.2.1.04.0119</t>
  </si>
  <si>
    <t>Energetska obnova zgrade Osnovne škole Dore Pejačević, Našice, na adresi A. Cesarca 18, Našice</t>
  </si>
  <si>
    <t>KK.04.2.1.04.0112</t>
  </si>
  <si>
    <t>Energetska obnova zgrade Osnovne škole "Ivan Goran Kovačić", zgrada razredne nastave, na adresi Kralja Tomislava 25, Đakovo</t>
  </si>
  <si>
    <t>KK.04.2.1.04.0111</t>
  </si>
  <si>
    <t>Energetska obnova zgrade Osnovne škole "Ivan Goran Kovačić", zgrada predmetne nastave, na adresi Kralja Tomislava 25, Đakovo</t>
  </si>
  <si>
    <t>KK.04.2.1.04.0095</t>
  </si>
  <si>
    <t>Energetska obnova zgrade Elektrotehničke i prometne škole Osijek, na adresi Istarska 3, Osijek</t>
  </si>
  <si>
    <t>KK.07.4.2.14.0001</t>
  </si>
  <si>
    <t>Izgradnja nadvožnjaka Duga ulica - Borinačka ulica i prilazne prometnice u gradu Vinkovcima</t>
  </si>
  <si>
    <t>Poziv za sufinanciranje povećanja sigurnosti prometa i uklanjanje uskih grla koja sprečavaju razvoj i funkcioniranje sustava gradskog javnog prijevoza Izgradnja nadvožnjaka Duga ulica - Borinačka ulica i prilazne prometnice u gradu Vinkovcima</t>
  </si>
  <si>
    <t>ZA život kakav zaslužuju</t>
  </si>
  <si>
    <t>Hrvatski Crveni Križ - Gradsko društvo Crvenog križa Slatina</t>
  </si>
  <si>
    <t>Pomoć u zajednici</t>
  </si>
  <si>
    <t>Hrvatski Crveni Križ - Gradsko društvo Crvenog križa Darda</t>
  </si>
  <si>
    <t>Zaželi priliku u općini Bizovac</t>
  </si>
  <si>
    <t>Win-Win – programi produženog boravka i predškole za djecu i učenike pripadnike romske nacionalne manjine u Slavonskom Brodu</t>
  </si>
  <si>
    <t>Programska, stručna i financijska potpora obrazovanju djece i učenika pripadnika romske nacionalne manjine</t>
  </si>
  <si>
    <t>KK.06.3.1.03.0090</t>
  </si>
  <si>
    <t>KK.03.2.1.05.0176</t>
  </si>
  <si>
    <t>KK.06.3.1.03.0088</t>
  </si>
  <si>
    <t>KK.06.3.1.03.0091</t>
  </si>
  <si>
    <t>KK.06.3.1.03.0092</t>
  </si>
  <si>
    <t>KK.06.3.1.03.0093</t>
  </si>
  <si>
    <t>KK.04.2.1.04.0099</t>
  </si>
  <si>
    <t>KK.04.2.1.04.0075</t>
  </si>
  <si>
    <t>KK.04.2.1.04.0134</t>
  </si>
  <si>
    <t>KK.06.3.1.07.0042</t>
  </si>
  <si>
    <t>KK.04.2.1.04.0147</t>
  </si>
  <si>
    <t>KK.06.3.1.07.0046</t>
  </si>
  <si>
    <t>KK.06.3.1.07.0041</t>
  </si>
  <si>
    <t>KK.06.3.1.07.0037</t>
  </si>
  <si>
    <t>Gradnja reciklažnog dvorišta Šagulje -Ivik</t>
  </si>
  <si>
    <t>Povećanje produktivnosti i kapaciteta poslovanja nabavkom radnih strojeva poduzeća Sokol d.o.o</t>
  </si>
  <si>
    <t>Izgradnja reciklažnog dvorišta na području Općine Ivankovo</t>
  </si>
  <si>
    <t>Građenje reciklažnog dvorišta u Općini Đurđenovac</t>
  </si>
  <si>
    <t>Izgradnja reciklažnog dvorišta "Retfala"</t>
  </si>
  <si>
    <t>Izgradnja reciklažnog dvorišta "Gornji grad"</t>
  </si>
  <si>
    <t>ENERGETSKA OBNOVA ZGRADE OPĆINE VUKA</t>
  </si>
  <si>
    <t>Energetska obnova zgrade Općine Špišić Bukovica na adresi Vinogradska 4, Špišić Bukovica</t>
  </si>
  <si>
    <t>Energetska obnova zgrade Osnovne škole Ivana Brnjika Slovaka, Jelisavac Područna škola Breznica Našička na adresi Osječka ulica 81A, Breznica Našička</t>
  </si>
  <si>
    <t>EDUCIRAJ=RECIKLIRAJ</t>
  </si>
  <si>
    <t>Energetska obnova zgrade Osnovne škole Lug na adresi Školska 6, Lug</t>
  </si>
  <si>
    <t>NE DVOJI – ODVOJI!</t>
  </si>
  <si>
    <t>Provedba Izobrazno-informativnih aktivnosti u općinama Čepin i Vladislavci</t>
  </si>
  <si>
    <t>ZelEnU edukaciju za Pleternicu</t>
  </si>
  <si>
    <t>Vuka</t>
  </si>
  <si>
    <t>Špišić Bukovica</t>
  </si>
  <si>
    <t>SOKOL d.o.o</t>
  </si>
  <si>
    <t>I poslijepodne u vrtiću</t>
  </si>
  <si>
    <t>Unaprjeđenje usluga za djecu u sustavu ranog i predškolskog odgoja i obrazovanja</t>
  </si>
  <si>
    <t>KK.04.2.1.04.0123</t>
  </si>
  <si>
    <t>Energetska obnova zgrade Osnovne škole Petrijevci Područna škola Satnica na adresi Školska 18, Satnica</t>
  </si>
  <si>
    <t>KK.04.2.1.04.0081</t>
  </si>
  <si>
    <t>Energetska obnova zgrade Gradske uprave Grada Našica na adresi Trg dr. Franje Tuđmana 7, Našice</t>
  </si>
  <si>
    <t>KK.04.2.1.04.0143</t>
  </si>
  <si>
    <t>Energetska obnova zgrade Mjesnog doma u Golom Brdu na adresi Bilogorska 88</t>
  </si>
  <si>
    <t>KK.04.2.1.04.0135</t>
  </si>
  <si>
    <t>Energetska obnova zgrade PŠ IBM na adresi 30.svibnja 64 Milanovac</t>
  </si>
  <si>
    <t>KK.06.3.1.07.0076</t>
  </si>
  <si>
    <t>O okolišu ne dvoji-otpad odvoji</t>
  </si>
  <si>
    <t>KK.06.3.1.07.0059</t>
  </si>
  <si>
    <t>I naš grad razvrstava otpad</t>
  </si>
  <si>
    <t>KK.04.2.1.04.0103</t>
  </si>
  <si>
    <t>KK.04.2.1.04.0145</t>
  </si>
  <si>
    <t>Energetska obnova zgrade Društvenog doma u Rezovcu na adresi Lanište b.b.</t>
  </si>
  <si>
    <t>KK.04.2.1.04.0153</t>
  </si>
  <si>
    <t>Energetska obnova zgrade Vatrogasnog doma Belišće na adresi Željeznička 11, Belišće</t>
  </si>
  <si>
    <t>KK.04.2.1.04.0141</t>
  </si>
  <si>
    <t>Energetska obnova javne zgrade NK Tomislav Šag</t>
  </si>
  <si>
    <t>KK.04.2.1.04.0150</t>
  </si>
  <si>
    <t>Energetska obnova zgrade Društveni dom Blacko na adresi Blacko 36, Pleternica</t>
  </si>
  <si>
    <t>KK.04.2.1.04.0175</t>
  </si>
  <si>
    <t xml:space="preserve">Energetska obnova zgrade ŠRC Kuzmica na adresi Kuzmica 67A, Pleternica </t>
  </si>
  <si>
    <t>Energetska obnova zgrade Katoličke osnovne škole u Virovitici i Katoličke klasične gimnazije s pravom javnosti na adresi Trg Ljudevita Patačića 3 u Virovitici</t>
  </si>
  <si>
    <t>Požeška biskupija</t>
  </si>
  <si>
    <t>Komentar</t>
  </si>
  <si>
    <t>KK.04.2.1.04.0165</t>
  </si>
  <si>
    <t>Energetska obnova zgrade Društvena građevina - Dervišaga na adresi Stjepana Radića 56A, Dervišaga - Požega</t>
  </si>
  <si>
    <t>KK.04.2.1.04.0146</t>
  </si>
  <si>
    <t>Energetska obnova DVD-a Marjančaci</t>
  </si>
  <si>
    <t>KK.04.2.1.04.0144</t>
  </si>
  <si>
    <t>Energetska obnova zgrade Mjesnog doma u Koriji na adresi Nazorova cesta b.b.</t>
  </si>
  <si>
    <t>KK.04.2.1.04.0137</t>
  </si>
  <si>
    <t>Energetska obnova javne zgrade DVD-a Šag</t>
  </si>
  <si>
    <t>4c3</t>
  </si>
  <si>
    <t>4c4</t>
  </si>
  <si>
    <t>4c5</t>
  </si>
  <si>
    <t>Izgradnja prostora za produženi boravak učenika</t>
  </si>
  <si>
    <t xml:space="preserve">KK.08.2.1.05.0002 </t>
  </si>
  <si>
    <t>Centralna kuhinja za prehranu djece u vrtićima</t>
  </si>
  <si>
    <t>KK.04.2.1.04.0094</t>
  </si>
  <si>
    <t>Energetska obnova zgrade Nk "Laslovo 91"</t>
  </si>
  <si>
    <t>KK.06.3.1.07.0050</t>
  </si>
  <si>
    <t>Eko – edukacije</t>
  </si>
  <si>
    <t>KK.06.3.1.07.0078</t>
  </si>
  <si>
    <t>Održivo prirodu podržimo</t>
  </si>
  <si>
    <t>KK.06.3.1.07.0071</t>
  </si>
  <si>
    <t>Jasno &amp; čisto</t>
  </si>
  <si>
    <t>KK.03.2.2.02.0059</t>
  </si>
  <si>
    <t>InspectoKOM - Komercijalizacija inovacija tvrtke Inspecto</t>
  </si>
  <si>
    <t>Komercijalizacija inovacija u poduzetništvu</t>
  </si>
  <si>
    <t>KK.03.2.1.06.0715</t>
  </si>
  <si>
    <t xml:space="preserve">Jačanje konkuretnosti Bel Tel Osijek </t>
  </si>
  <si>
    <t>Bel Tel d.o.o.</t>
  </si>
  <si>
    <t>KK.06.2.2.03.0001</t>
  </si>
  <si>
    <t>Kuća Tambure - Slavonska notna bajka - infrastrukturni radovi</t>
  </si>
  <si>
    <t>6e2</t>
  </si>
  <si>
    <t>ITU - Kuća Tambure - Slavonska notna bajka (infrastrukturni radovi)</t>
  </si>
  <si>
    <t>KK.08.2.1.07.0007</t>
  </si>
  <si>
    <t>KK.07.1.1.06.0001</t>
  </si>
  <si>
    <t>Izgradnja obilaznice Petrijevaca</t>
  </si>
  <si>
    <t>7a1</t>
  </si>
  <si>
    <t>Poziv za sufinanciranje izgradnje obilaznice Petrijevaca</t>
  </si>
  <si>
    <t>Hrvatske ceste</t>
  </si>
  <si>
    <t>KK.04.2.1.04.0161</t>
  </si>
  <si>
    <t>Energetska obnova objekta Društveno vatrogasnog doma u Velikoj</t>
  </si>
  <si>
    <t>Dobrovoljno vatrogasno društvo Velika</t>
  </si>
  <si>
    <t>KK.04.2.1.04.0218</t>
  </si>
  <si>
    <t>Energetska obnova zgrade Osnovne škole ''August Harambašić'' na adresi Prilaz stadionu 1, Donji Miholjac</t>
  </si>
  <si>
    <t>KK.08.1.3.03.0009</t>
  </si>
  <si>
    <t>Društveni putokaz</t>
  </si>
  <si>
    <t>Centar za socijalnu skrb osijek</t>
  </si>
  <si>
    <t>KK.04.2.1.04.0300</t>
  </si>
  <si>
    <t>Energetska obnova zgrade Dom zdravlja Vinkovci na adresi K. Zvonimira 53, u Vinkovcima</t>
  </si>
  <si>
    <t>Dom zdravlja Vinkovci</t>
  </si>
  <si>
    <t>KK.08.1.2.03.0033</t>
  </si>
  <si>
    <t>Izgradnja i opremanje dnevnih bolnica i dnevnih kirurgija u sklopu KBC-a Osijek</t>
  </si>
  <si>
    <t xml:space="preserve">Poboljšanje isplativosti i pristupa dnevnim bolnicama i/ili dnevnim kirurgijama
</t>
  </si>
  <si>
    <t>KK.08.1.1.03.0006</t>
  </si>
  <si>
    <t>Poboljšanje pristupa hitnoj zdravstvenoj zaštiti</t>
  </si>
  <si>
    <t>KK.06.3.1.03.0099</t>
  </si>
  <si>
    <t>Izgradnja reciklažnog dvorišta u Općini Trpinja</t>
  </si>
  <si>
    <t>Trpinja</t>
  </si>
  <si>
    <t>KK.04.2.1.04.0234</t>
  </si>
  <si>
    <t>KK.04.2.1.04.0249</t>
  </si>
  <si>
    <t>Energetska obnova DD Seona</t>
  </si>
  <si>
    <t>KK.04.2.1.04.0273</t>
  </si>
  <si>
    <t>OSNOVNA ŠKOLA BRAĆE RADIĆA PAKRAC</t>
  </si>
  <si>
    <t>KK.04.2.1.04.0265</t>
  </si>
  <si>
    <t>Energetska obnova zgrade dvorana Sokol na adresi dr. Franje Tuđmana 4,</t>
  </si>
  <si>
    <t>KK.04.2.1.04.0275</t>
  </si>
  <si>
    <t>KK.04.2.1.04.0225</t>
  </si>
  <si>
    <t>KK.04.2.1.04.0216</t>
  </si>
  <si>
    <t>KK.04.2.1.04.0187</t>
  </si>
  <si>
    <t>Energetska obnova zgrade Crvenog križa na adresi Masarykova 6,</t>
  </si>
  <si>
    <t>KK.01.2.1.01.0140</t>
  </si>
  <si>
    <t>Razvoj integracijske platforme za pametne elektroenergetske mreže (SEGIP)</t>
  </si>
  <si>
    <t>Povećanje razvoja novih proizvoda i usluga koji proizlaze iz aktivnosti istraživanja i razvoja</t>
  </si>
  <si>
    <t>KK.04.2.1.04.0179</t>
  </si>
  <si>
    <t>Energetska obnova objekta Društvenog doma Oljasi</t>
  </si>
  <si>
    <t>KK.04.2.1.04.0171</t>
  </si>
  <si>
    <t>KK.04.2.1.04.0250</t>
  </si>
  <si>
    <t>Energetska obnova i korištenje obnovljivih izvora energije u zgradama</t>
  </si>
  <si>
    <t>KK.04.2.1.04.0154</t>
  </si>
  <si>
    <t>Energetska obnova zgrade Sportske zajednice na adresi Gupčeva 63, Virovitica</t>
  </si>
  <si>
    <t xml:space="preserve">Grad Virovitica </t>
  </si>
  <si>
    <t>KK.04.2.1.04.0281</t>
  </si>
  <si>
    <t>Energetska obnova zgrade Pučkog otvorenog učilišta i Gradske knjižnice</t>
  </si>
  <si>
    <t>KK.06.3.1.07.0082</t>
  </si>
  <si>
    <t>Izobrazno-informativne aktivnosti iz područja gospodarenja otpadom u gradu Osijeku - "Čist grad - naš ponOS"</t>
  </si>
  <si>
    <t>Specijalizacijom do visokokvalitetnih usluga hitne medicine</t>
  </si>
  <si>
    <t>Specijalističko usavršavanje doktora medicine</t>
  </si>
  <si>
    <t>ZHM Požeško-slavonske županije</t>
  </si>
  <si>
    <t>Više gradova</t>
  </si>
  <si>
    <t>Specijalističko usavršavanje doktora medicine iz pedijatrije (1) i kliničke radiologije (1) u Domu zdravlja Beli Manastir</t>
  </si>
  <si>
    <t>DZ Beli Manastir</t>
  </si>
  <si>
    <t xml:space="preserve">Specijalističko usavršavanje iz obiteljske medicine u Domu zdravlja Đakovo-2 izvršitelja </t>
  </si>
  <si>
    <t xml:space="preserve">Specijalističko usavršavanje iz obiteljske medicine u Domu zdravlja Đakovo-1 izvršitelj </t>
  </si>
  <si>
    <t xml:space="preserve">Dom zdravlja Osijek - Specijalističko usavršavanje doktora medicine </t>
  </si>
  <si>
    <t>DZ Osijek</t>
  </si>
  <si>
    <t>Specijalističko usavršavanje iz medicinskog područja pedijatrije za potrebe doma zdravlja Donji Miholjac</t>
  </si>
  <si>
    <t>DZ Donji Miholjac</t>
  </si>
  <si>
    <t>Specijalističko usavršavanje doktora medicine - Dom zdravlja Vinkovci</t>
  </si>
  <si>
    <t>DZ Vinkovci</t>
  </si>
  <si>
    <t>DZ Vukovar</t>
  </si>
  <si>
    <t>Specijalističko usavršavanje doktora medicine - Dom zdravlja Županja</t>
  </si>
  <si>
    <t>DZ Županja</t>
  </si>
  <si>
    <t>DZ Požeško-slavonske županije</t>
  </si>
  <si>
    <t>Stručnim usavršavanjem doktora obiteljske medicine do povećanja kvalitete zdravstvene zaštite</t>
  </si>
  <si>
    <t>DZ Slavonski Brod</t>
  </si>
  <si>
    <t xml:space="preserve">Specijalističkim usavršavanjem do visokokvalitetnih usluga hitne medicine na području BPŽ </t>
  </si>
  <si>
    <t>ZHM Brodsko-posavske županije</t>
  </si>
  <si>
    <t>Dom zdravlja Valpovo - Specijalističko usavršavanje doktora medicine</t>
  </si>
  <si>
    <t>DZ Valpovo</t>
  </si>
  <si>
    <t>Binarni kod 110</t>
  </si>
  <si>
    <t>RESPECT+ Povjerenjem do socijalnog dijaloga</t>
  </si>
  <si>
    <t>9.iv.1</t>
  </si>
  <si>
    <t>MJERA 10/PODMJERA 10.2</t>
  </si>
  <si>
    <t>1/10.2</t>
  </si>
  <si>
    <t>POLJOPRIVREDNI INSTITUT OSIJEK</t>
  </si>
  <si>
    <t>SVEUČILIŠTE JOSIPA JURJA STROSSMAYERA U OSIJEKU, POLJOPRIVREDNI FAKULTET U OSIJEKU</t>
  </si>
  <si>
    <t xml:space="preserve">Osijek </t>
  </si>
  <si>
    <t>Šodolovci</t>
  </si>
  <si>
    <t>Tenja</t>
  </si>
  <si>
    <t>Drenje</t>
  </si>
  <si>
    <t>MLADEN MIHALJ</t>
  </si>
  <si>
    <t>BOŽIDAR GLAVAŠ</t>
  </si>
  <si>
    <t>VESNA BAŠIĆ</t>
  </si>
  <si>
    <t>MARIN BEŠLIĆ</t>
  </si>
  <si>
    <t>Viškovci</t>
  </si>
  <si>
    <t>Magadenovac</t>
  </si>
  <si>
    <t>Podravska Moslavina</t>
  </si>
  <si>
    <t>Petlovac</t>
  </si>
  <si>
    <t>Popovac</t>
  </si>
  <si>
    <t>IVAN BLAŽENOVIĆ</t>
  </si>
  <si>
    <t>Jagodnjak</t>
  </si>
  <si>
    <t>Čeminac</t>
  </si>
  <si>
    <t>VALPOVO</t>
  </si>
  <si>
    <t>ĐAKOVO</t>
  </si>
  <si>
    <t>BELI MANASTIR</t>
  </si>
  <si>
    <t>ANTUNOVAC</t>
  </si>
  <si>
    <t>Bošnjaci</t>
  </si>
  <si>
    <t>Šarengrad</t>
  </si>
  <si>
    <t>Privlaka</t>
  </si>
  <si>
    <t>Negoslavci</t>
  </si>
  <si>
    <t>Berak</t>
  </si>
  <si>
    <t>Tovarnik</t>
  </si>
  <si>
    <t>Otok</t>
  </si>
  <si>
    <t>Rokovci</t>
  </si>
  <si>
    <t>NIJEMCI</t>
  </si>
  <si>
    <t>LOVAS</t>
  </si>
  <si>
    <t>Bebrina</t>
  </si>
  <si>
    <t>Nova Kapela</t>
  </si>
  <si>
    <t>Kruševica</t>
  </si>
  <si>
    <t>Ratkovac</t>
  </si>
  <si>
    <t>Laze</t>
  </si>
  <si>
    <t>Velika Kopanica</t>
  </si>
  <si>
    <t>Vrbje</t>
  </si>
  <si>
    <t>Sikirevci</t>
  </si>
  <si>
    <t>Dragalić</t>
  </si>
  <si>
    <t>Gornji Bogićevci</t>
  </si>
  <si>
    <t>BRODSKI STUPNIK</t>
  </si>
  <si>
    <t>VRPOLJE</t>
  </si>
  <si>
    <t>NOVA GRADIŠKA</t>
  </si>
  <si>
    <t>Kaptol</t>
  </si>
  <si>
    <t>Grabarje</t>
  </si>
  <si>
    <t>Čabar</t>
  </si>
  <si>
    <t>Sopje</t>
  </si>
  <si>
    <t>Mikleuš</t>
  </si>
  <si>
    <t>Lukač</t>
  </si>
  <si>
    <t>Paušinci</t>
  </si>
  <si>
    <t>Gornji Miholjac</t>
  </si>
  <si>
    <t>Brezovica</t>
  </si>
  <si>
    <t>Crnac</t>
  </si>
  <si>
    <t>Nova Bukovica</t>
  </si>
  <si>
    <t>Zdenci</t>
  </si>
  <si>
    <t>Internacionalni studijski program Konstrukcije otporne na izvanredna djelovanja – Resilient Structures – InterStruct</t>
  </si>
  <si>
    <t>10.ii.1</t>
  </si>
  <si>
    <t>Internacionalizacija visokog obrazovanja</t>
  </si>
  <si>
    <t>Građevinski fakultet, Sveučilište J. J. Strossmayera u Osijeku</t>
  </si>
  <si>
    <t>Osijek, Split, Zagreb</t>
  </si>
  <si>
    <t>Razvoj i uspostava interdisciplinarnog diplomskog studija "Biotehnologija" na engleskom jeziku</t>
  </si>
  <si>
    <t>Prehrambeno-tehnološki fakultet Osijek</t>
  </si>
  <si>
    <t>Razvoj i uspostava zajedničkog studija "ICT u poljoprivrednim znanostima"</t>
  </si>
  <si>
    <t xml:space="preserve">STEM Eco&amp;Energetics </t>
  </si>
  <si>
    <t>Veleučilište u Slavonskom Brodu</t>
  </si>
  <si>
    <t>Brodsko-posavska, Požeško-slavonska</t>
  </si>
  <si>
    <t>Slavonski Brod, Požega</t>
  </si>
  <si>
    <t>Razvoj i osnivanje integriranog studijskog programa "Medicina na njemačkom jeziku"</t>
  </si>
  <si>
    <t>Medicinski fakultet Osijek</t>
  </si>
  <si>
    <t>Zaželi, ostvari, djeluj!</t>
  </si>
  <si>
    <t xml:space="preserve">Hrvatsko žensko društvo </t>
  </si>
  <si>
    <t>više gradova</t>
  </si>
  <si>
    <t>KK.04.2.1.04.0351</t>
  </si>
  <si>
    <t>KK.06.3.1.03.0101</t>
  </si>
  <si>
    <t>Građenje reciklažnog dvorišta Oriovac</t>
  </si>
  <si>
    <t>KK.04.2.1.04.0361</t>
  </si>
  <si>
    <t>KK.04.2.1.04.0294</t>
  </si>
  <si>
    <t>MIHAEL BAGARIĆ</t>
  </si>
  <si>
    <t>SATNICA MILK D.O.O.</t>
  </si>
  <si>
    <t>IVAN GAŠIĆ</t>
  </si>
  <si>
    <t>LJILJANA KAPETAN</t>
  </si>
  <si>
    <t>DEJAN PERIĆ</t>
  </si>
  <si>
    <t>DAVID SENKIĆ</t>
  </si>
  <si>
    <t>RUŽICA SABO</t>
  </si>
  <si>
    <t>LEA BOŠNJAK</t>
  </si>
  <si>
    <t>TOMISLAV GUBELJAK</t>
  </si>
  <si>
    <t>ČERBA POLJOPRIVREDNI OBRT</t>
  </si>
  <si>
    <t>DANIJEL IŽAK</t>
  </si>
  <si>
    <t>ATALIA D.O.O.  PETRIJEVCI</t>
  </si>
  <si>
    <t>DAVID KOVAČ</t>
  </si>
  <si>
    <t>MATEJ STAŽIĆ</t>
  </si>
  <si>
    <t>TOMICA KOVAČ</t>
  </si>
  <si>
    <t>MARIO PATAJAC</t>
  </si>
  <si>
    <t>AGROSIL, OBRT ZA POLJOPRIVREDU</t>
  </si>
  <si>
    <t>MIROSLAV ELING</t>
  </si>
  <si>
    <t>IVICA MEDVED</t>
  </si>
  <si>
    <t>ZORAN METIKOŠ</t>
  </si>
  <si>
    <t>HES - OBRT U POLJOPRIVREDI</t>
  </si>
  <si>
    <t>LUKA VUKOMANOVIĆ</t>
  </si>
  <si>
    <t>DANIJELA DOLENC SEMIALJAC</t>
  </si>
  <si>
    <t>JOSIP LOVIĆ</t>
  </si>
  <si>
    <t>ZORIĆ-POLJOPRIVREDNI OBRT</t>
  </si>
  <si>
    <t>MOJZEŠ-POLJOPRIVREDNI OBRT, TOMICA MOJZEŠ</t>
  </si>
  <si>
    <t>MARIO SVALINA</t>
  </si>
  <si>
    <t>MATRICARIA, OBRT ZA PROIZVODNJU I USLUGE</t>
  </si>
  <si>
    <t>PAJTLER, OBRT ZA POLJOPRIVREDU</t>
  </si>
  <si>
    <t>MIŠO KURIC</t>
  </si>
  <si>
    <t>STJEPAN ERVAČIĆ</t>
  </si>
  <si>
    <t>MARINKO ANDRAKOVIĆ</t>
  </si>
  <si>
    <t>3/17.1</t>
  </si>
  <si>
    <t>MILUŠKA BESEK</t>
  </si>
  <si>
    <t>STJEPAN BRČIĆ</t>
  </si>
  <si>
    <t>PAVLEK ZAJEDNIČKI POLJOPRIVREDNI OBRT</t>
  </si>
  <si>
    <t>OBITELJSKO GOSPODARSTVO GOJIĆ</t>
  </si>
  <si>
    <t>JOSIP MATINAC</t>
  </si>
  <si>
    <t>GORAN PRAVDA</t>
  </si>
  <si>
    <t>SLAVKO HRUBENJA</t>
  </si>
  <si>
    <t>BOJAN JURIŠIN</t>
  </si>
  <si>
    <t>BOJARE D.O.O.</t>
  </si>
  <si>
    <t>MIROSLAV JURIĆ</t>
  </si>
  <si>
    <t>BRANKO NIĆIVOJEVIĆ</t>
  </si>
  <si>
    <t>POLJOPRIVREDNI OBRT VL. MIHAJLO LIPINČIĆ</t>
  </si>
  <si>
    <t>ZLATKO POLANČEC</t>
  </si>
  <si>
    <t>ŽELJKO MARKOTA</t>
  </si>
  <si>
    <t>MARKO MIKINAC</t>
  </si>
  <si>
    <t>MATEJ BABIĆ</t>
  </si>
  <si>
    <t>DANIJEL ŽIVKOVIĆ</t>
  </si>
  <si>
    <t>DRAŽEN JANKOVIĆ</t>
  </si>
  <si>
    <t>IVAN PEŠTALIĆ</t>
  </si>
  <si>
    <t>SREĆKO KLARIĆ</t>
  </si>
  <si>
    <t>MARIJO PAVKIĆ</t>
  </si>
  <si>
    <t>POLJODJELSKO-TRGOVAČKI OBRT I MJEŠAONA STOČNE HRANE „PETRIČEVIĆ“, VL. IVAN PETRIČEVIĆ</t>
  </si>
  <si>
    <t>TOMISLAV BERTIĆ</t>
  </si>
  <si>
    <t>MILICA BLANUŠA</t>
  </si>
  <si>
    <t>ŽELJKO MARKOVIĆ</t>
  </si>
  <si>
    <t>POLJODJELSKI OBRT "IVAN ĆORIĆ"</t>
  </si>
  <si>
    <t>POLJODJELSKI OBRT I UGOSTITELJSTVO "KREŠIMIR ĆORIĆ"</t>
  </si>
  <si>
    <t>NEDELJKO ŠUŠAK</t>
  </si>
  <si>
    <t>TRI D</t>
  </si>
  <si>
    <t>DOMINIK DEGMEČIĆ</t>
  </si>
  <si>
    <t>MARIO LUČIĆ</t>
  </si>
  <si>
    <t>MARIJAN KADIĆ</t>
  </si>
  <si>
    <t>MLADEN KARAVIDOVIĆ</t>
  </si>
  <si>
    <t>SNJEŽANA MAREKOVIĆ</t>
  </si>
  <si>
    <t>MARIJA KADIĆ</t>
  </si>
  <si>
    <t>BOGDANOVIĆ D.O.O.</t>
  </si>
  <si>
    <t>ŽELJKO MIKULIĆ</t>
  </si>
  <si>
    <t>STOJŠIĆ PROIZVODNJA I USLUGE</t>
  </si>
  <si>
    <t>BILJNA PROIZVODNJA I USLUGE ŠOKIĆ</t>
  </si>
  <si>
    <t>MATEJ BOREVKOVIĆ</t>
  </si>
  <si>
    <t>IVAN PERKOVIĆ</t>
  </si>
  <si>
    <t>JASNA AKMAČIĆ</t>
  </si>
  <si>
    <t>TIHOMIR STRAPAČ</t>
  </si>
  <si>
    <t>IVAN BOBEK</t>
  </si>
  <si>
    <t>BRANKO PILAŠ</t>
  </si>
  <si>
    <t>POLJOPRIVREDNI OBRT BABOJELIĆ</t>
  </si>
  <si>
    <t>JOSIP PANČIĆ</t>
  </si>
  <si>
    <t>STJEPAN KIRIN</t>
  </si>
  <si>
    <t>POLJOPRIVREDNO GOSP.-PROIZVODNJA ŽITARICA-KNEŽEVIĆ</t>
  </si>
  <si>
    <t>DANIEL NOVOSEL</t>
  </si>
  <si>
    <t>IVAN GOJEVIĆ</t>
  </si>
  <si>
    <t>DARIO KOŠOROG</t>
  </si>
  <si>
    <t>MARIO MUDRI</t>
  </si>
  <si>
    <t>SINIŠA MIHALJEVIĆ</t>
  </si>
  <si>
    <t>GORDANA PEJIĆ</t>
  </si>
  <si>
    <t>SVEN BLAŽIČEVIĆ</t>
  </si>
  <si>
    <t>ZORAN NINČEVIĆ</t>
  </si>
  <si>
    <t>JOSIP KOLAČKO</t>
  </si>
  <si>
    <t>IVAN BUŠLJETA</t>
  </si>
  <si>
    <t>DRAŽEN GOLUSKA</t>
  </si>
  <si>
    <t>POLJOPRIVREDNO GOSPODARSTVO "TITANIK" D.O.O.</t>
  </si>
  <si>
    <t>POISON CITY D.O.O.</t>
  </si>
  <si>
    <t>TOMISLAV PINČAR</t>
  </si>
  <si>
    <t>DARKO DUVNJAK</t>
  </si>
  <si>
    <t>"AGRO SELO" POLJOPRIVREDNO GOSPODARSTVO</t>
  </si>
  <si>
    <t>PETAR KOŽAR</t>
  </si>
  <si>
    <t>IVAN ĐURASEK</t>
  </si>
  <si>
    <t>DRAGEC MRAZ</t>
  </si>
  <si>
    <t>DRAGOSLAV MARČETIĆ</t>
  </si>
  <si>
    <t>JURICA VITOVSKI</t>
  </si>
  <si>
    <t>ANDREJA PUŠKADIJA</t>
  </si>
  <si>
    <t>JOSIP GLADOVIĆ</t>
  </si>
  <si>
    <t>ŽELJKO MOSLAVAC</t>
  </si>
  <si>
    <t>KNEŽEVIĆ, OBRT ZA POLJOPRIVREDU,TRGOVINU I USLUGE</t>
  </si>
  <si>
    <t>SLAVKO MODRIĆ</t>
  </si>
  <si>
    <t>IVAN MAĐARIĆ</t>
  </si>
  <si>
    <t>MARKO MEŠTROVIĆ</t>
  </si>
  <si>
    <t>Europska Amazona - biciklističke staze</t>
  </si>
  <si>
    <t>AoE Bike Trail</t>
  </si>
  <si>
    <t>Klaster transnacionalne suradnje baziran na strategiji pametne specijalizacije na podučju agro sektora</t>
  </si>
  <si>
    <t>Danube S3 Cluster</t>
  </si>
  <si>
    <t>Eko-sustav d.o.o. - za gospodarenje otpadom</t>
  </si>
  <si>
    <t>Druga šansa za poduzetništvo u dunavskoj regiji</t>
  </si>
  <si>
    <t>DanubeChance2.0</t>
  </si>
  <si>
    <t>1.2. Razvoj kompetencija za poslovne i društvene inovacije</t>
  </si>
  <si>
    <t>Centar za poduzetnišvo Osijek</t>
  </si>
  <si>
    <t>Otkrivanje i aktiviranje židovske ostavštine u dunavskoj regiji</t>
  </si>
  <si>
    <t>REDSICOVER</t>
  </si>
  <si>
    <t>KK.04.2.1.04.0417</t>
  </si>
  <si>
    <t>KK.04.2.1.04.0495</t>
  </si>
  <si>
    <t>Energetska obnova zgrade Šahovski klub Šokadija na adresi Školska 17A,Stari Mikanovci</t>
  </si>
  <si>
    <t>KK.04.2.1.04.0206</t>
  </si>
  <si>
    <t>KK.04.2.1.04.0160</t>
  </si>
  <si>
    <t>Energetska obnova zgrade Opće županijske bolnice Požega na adresi Osječka 107, Požega</t>
  </si>
  <si>
    <t>KK.04.2.1.04.0332</t>
  </si>
  <si>
    <t>Energetska obnova zgrade Društvenog doma Donja Vrba na adresi Sv.Filipa i Jakova 143 Donja Vrba</t>
  </si>
  <si>
    <t>KK.04.2.1.04.0409</t>
  </si>
  <si>
    <t>Energetska obnova zgrade društvenog doma u Starom Slatiniku</t>
  </si>
  <si>
    <t>KK.04.2.1.04.0285</t>
  </si>
  <si>
    <t>DOBROVOLJNO VATROGASNO DRUŠTVO KUĆANCI</t>
  </si>
  <si>
    <t>KK.04.2.1.04.0290</t>
  </si>
  <si>
    <t>Energetska obnova zgrade Osnovne škole Ivana Gorana Kovačića na adresi Gornje Bazje 131, Gornje Bazje, Općina Lukač</t>
  </si>
  <si>
    <t>KK.04.2.1.04.0353</t>
  </si>
  <si>
    <t>Energetska obnova zgrade Društveni dom Oštri Vrh na adresi Oštri Vrh 103c, Staro Petrovo Selo</t>
  </si>
  <si>
    <t>KK.04.2.1.04.0272</t>
  </si>
  <si>
    <t>Energetska obnova zgrade dječjeg dispanzera, opće medicine, ginekoloških ordinacija i uprave Opće bolnice Virovitica na adresi Ulica Ljudevita Gaja 21, Virovitica</t>
  </si>
  <si>
    <t>KK.04.2.1.04.0457</t>
  </si>
  <si>
    <t>KK.03.2.1.14.0005</t>
  </si>
  <si>
    <t>Certifikacijom sustava upravljanja poslovnim procesima i kvalitetom do izvrsnosti proizvodnog poduzeća Spiroflex d.o.o.</t>
  </si>
  <si>
    <t>Uvođenje sustava upravljanja poslovnim procesima i kvalitetom (ISO i slične norme)</t>
  </si>
  <si>
    <t>KK.03.2.1.14.0002</t>
  </si>
  <si>
    <t>Razvoj najboljih rješenja procesne automatike kroz izvrsnost u sustavu</t>
  </si>
  <si>
    <t>ATO INŽENJERING d.o.o. za proizvodnju, trgovinu i usluge, Osijek</t>
  </si>
  <si>
    <t>KK.03.2.1.14.0004</t>
  </si>
  <si>
    <t>Unaprjeđenje poslovanja tvrtke Informatika Fortuno uvođenjem ISO normi</t>
  </si>
  <si>
    <t>INFORMATIKA FORTUNO d.o.o. za informatiku, trgovinu i usluge, Vinkovci</t>
  </si>
  <si>
    <t>KK.03.2.1.17.0004</t>
  </si>
  <si>
    <t>Poboljšani razvoj i rast malih i srednjih poduzetnika na domaćim i stranim tržištima</t>
  </si>
  <si>
    <t>WWW vaučeri za MSP-ove</t>
  </si>
  <si>
    <t>INCEPTUM j.d.o.o. za savjetovanje i usluge, Slavonski Brod</t>
  </si>
  <si>
    <t>KK.03.2.1.17.0178</t>
  </si>
  <si>
    <t>A-Z ARHITEKTURA @net</t>
  </si>
  <si>
    <t>A-Z ARHITEKTURA jednostavno društvo s ograničenom odgovornošću za projektiranje i usluge</t>
  </si>
  <si>
    <t>KK.03.2.1.17.0014</t>
  </si>
  <si>
    <t>Jačanje tržišne pozicije i povećanje konkurentnosti tvrtke EYE DESIGN d.o.o.</t>
  </si>
  <si>
    <t>EYE DESIGN društvo s ograničenom odgovornošću za proizvodnju, trgovinu i usluge d.o.o., Osijek</t>
  </si>
  <si>
    <t>KK.03.2.1.17.0046</t>
  </si>
  <si>
    <t>Jačanje tržišne pozicije i povećanje konkurentnosti tvrtke DIMIDIUM PROJEKT d.o.o.</t>
  </si>
  <si>
    <t>DIMIDIUM PROJEKT d.o.o. za projektiranje i nadzor, Nijemci</t>
  </si>
  <si>
    <t>KK.03.2.1.17.0059</t>
  </si>
  <si>
    <t>Web stranicom do bolje vidljivosti i konkurentnosti poduzeća Apolonia d.o.o.</t>
  </si>
  <si>
    <t>APOLONIA društvo s ograničenom odgovornošću za građevinarstvo, trgovinu i usluge, Slatina</t>
  </si>
  <si>
    <t>KK.03.2.1.14.0034</t>
  </si>
  <si>
    <t>Optimizacija poslovnih procesa u svrhu pospješenja izvoza</t>
  </si>
  <si>
    <t>HLADNI VAL društvo s ograničenom odgovornošću za proizvodnju i usluge</t>
  </si>
  <si>
    <t>KK.03.2.1.17.0009</t>
  </si>
  <si>
    <t>Geometar Osijek Online</t>
  </si>
  <si>
    <t>GEOMETAR OSIJEK d.o.o. za geodetske usluge</t>
  </si>
  <si>
    <t>KK.03.2.1.17.0065</t>
  </si>
  <si>
    <t>Razvoj Payment Gateway @ Agroklub rješenja u svrhu poboljšanja</t>
  </si>
  <si>
    <t>Agroklub d.o.o. informacijski sustav u poljoprivredi</t>
  </si>
  <si>
    <t>KK.04.2.1.04.0367</t>
  </si>
  <si>
    <t>Energetska obnova zgrade – Kuhinja Opće bolnice Nova Gradiška, na adresi J.J. Strossmayera 13D, Nova Gradiška</t>
  </si>
  <si>
    <t>KK.04.2.1.04.0408</t>
  </si>
  <si>
    <t>KK.04.2.1.04.0475</t>
  </si>
  <si>
    <t>Energetska obnova zgrade Sportske dvorane na adresi Hansa Deitricha Genschera 16/G Vinkovci</t>
  </si>
  <si>
    <t>KK.04.2.1.04.0315</t>
  </si>
  <si>
    <t>Energetska obnova zgrade Doma zdravlja u Bušetini na adresi Matije Gupca 25 u Bušetini, Općina Špišić Bukovica</t>
  </si>
  <si>
    <t>Dom zdravlja Virovitičko-podravske županije</t>
  </si>
  <si>
    <t>KK.04.2.1.04.0462</t>
  </si>
  <si>
    <t>Energetska obnova zgrade Osnovne škole Grigora Viteza na adresi Antunovačka 29, Poljana</t>
  </si>
  <si>
    <t>OSNOVNA ŠKOLA GRIGORA VITEZA POLJANA</t>
  </si>
  <si>
    <t>KK.04.2.1.04.0420</t>
  </si>
  <si>
    <t>Energetska obnova javne zgrade zgrada osnovne škole Viktor Car Emin na</t>
  </si>
  <si>
    <t>KK.04.2.1.04.0421</t>
  </si>
  <si>
    <t>Energetska obnova zgrade – Stara zgrada poliklinike Opće bolnice Slavonski Brod, Andrije Štampara 42, Slavonski Brod</t>
  </si>
  <si>
    <t>KK.04.2.1.04.0434</t>
  </si>
  <si>
    <t>Energetska obnova zgrade - Upravna zgrada Vukovarsko-srijemske županije na adresi Jurja Dalmatinca 37, Vinkovci</t>
  </si>
  <si>
    <t>One world, one love, one community</t>
  </si>
  <si>
    <t xml:space="preserve">Uključivanje djece i mladih u riziku od socijalne isključenosti te osoba s invaliditetom i djece s teškoćama u razvoju u zajednicu kroz šport </t>
  </si>
  <si>
    <t>Športska udruga gluhih Nova Gradiška</t>
  </si>
  <si>
    <t>Zajedno u športu</t>
  </si>
  <si>
    <t>Požeški športski savez Požega</t>
  </si>
  <si>
    <t>SIT2FIT</t>
  </si>
  <si>
    <t xml:space="preserve">Slavonski Brod </t>
  </si>
  <si>
    <t>Breznica Našička (općina Koška)</t>
  </si>
  <si>
    <t>Općina Bilje, grad Donji Miholjac, općina Zdenci, općina Đurđenovac, općina Lipovljani i općina Pisarovina</t>
  </si>
  <si>
    <t>Općina Bilje, grad Donji Miholjac, općina Zdenci, općina Đurđenovac, općina Lipovljani i općina Pisarovina, općina Ivanska, općina Štefanje, općina Stara Gradiška i općina Okučani</t>
  </si>
  <si>
    <t>KK.04.2.1.04.0444</t>
  </si>
  <si>
    <t xml:space="preserve">Energetska obnova zgrade javne namjene - Upravna zgrada Državne ergele Đakovo i Lipik, na adresi Augusta Šenoe 45, 31400 Đakovo </t>
  </si>
  <si>
    <t>Državna ergela Đakovo i Lipik</t>
  </si>
  <si>
    <t>KK.04.2.1.04.0370</t>
  </si>
  <si>
    <t>Energetska obnova zgrade – Transfuzija Opće bolnice Nova Gradiška, na adresi J.J. Strossmayera 13A, Nova Gradiška</t>
  </si>
  <si>
    <t>KK.04.2.1.04.0402</t>
  </si>
  <si>
    <t>Energetska obnova zgrade – Osnovne škole „Matija Antun Relković“,  na adresi Ulica Ignjata Brlića 1, Davor</t>
  </si>
  <si>
    <t>BABAN KATICA</t>
  </si>
  <si>
    <t>ČANADŽIJA MILORAD</t>
  </si>
  <si>
    <t>CVIJIĆ ZORAN</t>
  </si>
  <si>
    <t>KOKIĆ BRANKO</t>
  </si>
  <si>
    <t>BEREČIĆ IVICA</t>
  </si>
  <si>
    <t>BILIĆ OBRT U POLJOPRIVREDI</t>
  </si>
  <si>
    <t>PANIĆ MOMČILO</t>
  </si>
  <si>
    <t>PELIN TIHOMIR</t>
  </si>
  <si>
    <t xml:space="preserve">BEDNJANIĆ HRVOJE </t>
  </si>
  <si>
    <t>BOROVIĆKA, OBRT ZA POLJOPRIVREDU</t>
  </si>
  <si>
    <t>PRIMORAC DOMAGOJ</t>
  </si>
  <si>
    <t>POLJOMIR - OBRT U POLJOPRIVREDI</t>
  </si>
  <si>
    <t>JERKOVIĆ ZDENKA</t>
  </si>
  <si>
    <t>ŽIVKOVIĆ TOMISLAV</t>
  </si>
  <si>
    <t>BOROVIĆKA IVICA</t>
  </si>
  <si>
    <t xml:space="preserve">TRBIĆ ALEKSANDAR </t>
  </si>
  <si>
    <t>ANTOLOVIĆ KRUNOSLAV</t>
  </si>
  <si>
    <t>HREHOR MIROSLAV</t>
  </si>
  <si>
    <t>KOVAČIĆ DRAGICA</t>
  </si>
  <si>
    <t>MILOVANOVIĆ BRANISLAV</t>
  </si>
  <si>
    <t>PAPAC SREĆKO</t>
  </si>
  <si>
    <t>NIKOLIĆ MATO</t>
  </si>
  <si>
    <t>BARIŠIĆ ZVONKO</t>
  </si>
  <si>
    <t>OSTRIHON IVAN</t>
  </si>
  <si>
    <t>KUNČAK BOŽICA</t>
  </si>
  <si>
    <t>VAREŠANIN ŽELJKO</t>
  </si>
  <si>
    <t>JAKOPOVIĆ ŽELJKO</t>
  </si>
  <si>
    <t>MITROVIĆ VLADIMIR</t>
  </si>
  <si>
    <t>BIĆANIĆ DANICA</t>
  </si>
  <si>
    <t xml:space="preserve">TOMIĆ MARKO </t>
  </si>
  <si>
    <t>BRIŠ TOMISLAV</t>
  </si>
  <si>
    <t>"ŠIMIĆ" VL. ZVONKO ŠIMIĆ</t>
  </si>
  <si>
    <t>MIJATOVIĆ TOMISLAV</t>
  </si>
  <si>
    <t>HALAS FRANJO</t>
  </si>
  <si>
    <t>ŠIMATOVIĆ VLADO</t>
  </si>
  <si>
    <t>PILJEK TUGOMIR</t>
  </si>
  <si>
    <t>ZORA, VL. DARKO POSLEK</t>
  </si>
  <si>
    <t>PILJEK ROBERT</t>
  </si>
  <si>
    <t>Bespovratna sredstva</t>
  </si>
  <si>
    <t>KK.04.2.1.04.0379</t>
  </si>
  <si>
    <t>Energetska obnova sportskog objekta u Brodskom Stupniku</t>
  </si>
  <si>
    <t>KK.04.2.1.04.0303</t>
  </si>
  <si>
    <t>Energetska obnova zgrade Opće medicine na adresi Gajeva 21, Virovitica</t>
  </si>
  <si>
    <t>KK.04.2.1.04.0454</t>
  </si>
  <si>
    <t>Energetska obnova zgrade NK Bratstvo Jagodnjak na adresi Kruševačka 20,Jagodnjak</t>
  </si>
  <si>
    <t>KK.04.2.1.04.0429</t>
  </si>
  <si>
    <t>Energetska obnova zgrade Dobrovoljno vatrogasno društvo Vukovar na adresi Trg Matije Gupca 2, Vukovar</t>
  </si>
  <si>
    <t>Dobrovoljno vatrogasno društvo Vukovar</t>
  </si>
  <si>
    <t>KK.04.2.1.04.0388</t>
  </si>
  <si>
    <t>Energetska obnova zgrade Tehničke škole i prirodoslovne gimnazije Ruđera Boškovića i Medicinske škole Osijek na adresi Vukovarska 209, Osijek</t>
  </si>
  <si>
    <t>KK.04.2.1.04.0484</t>
  </si>
  <si>
    <t>Energetska obnova zgrade – Ginekologije, pedijatrije, ambulante, odjel kirurgije i interne medicine Opće bolnice Nova Gradiška, J.J. Strossmayera 15A, 15B, 15C, 34000 Nova Gradiška</t>
  </si>
  <si>
    <t>KK.04.2.1.04.0465</t>
  </si>
  <si>
    <t>Energetska obnova zgrade Zdravstvene ambulante Jug II, Osijek</t>
  </si>
  <si>
    <t>Dom zdravlja Osijek</t>
  </si>
  <si>
    <t>KK.03.2.1.14.0037</t>
  </si>
  <si>
    <t>Upravljanje uslugama ISO normom do provjerene i ispitane ekološke proizvodnje</t>
  </si>
  <si>
    <t>PROMO EKO d.o.o. za promidžbu i promociju poduzetništva i ekoloških projekata, Osijek</t>
  </si>
  <si>
    <t>KK.03.2.1.14.0059</t>
  </si>
  <si>
    <t>Uvođenje ISO 9001 i ISO 14001 u poduzeće Đuro Đaković Elektromontaža d.o..o</t>
  </si>
  <si>
    <t>Đuro Đaković Elektromontaža d.o.o.</t>
  </si>
  <si>
    <t xml:space="preserve">Kultura u centru – potpora razvoju javno-civilnog partnerstva u kulturi </t>
  </si>
  <si>
    <t>FADE IN - Fantastično dobra institucija</t>
  </si>
  <si>
    <t>Kazališna družina Ivana Brlić-Mažuranić</t>
  </si>
  <si>
    <t>Galerija umjetnina grada Slavonskog Broda</t>
  </si>
  <si>
    <t>Javna ustanova Hrvatski dom Vukovar</t>
  </si>
  <si>
    <t xml:space="preserve">Vukovar </t>
  </si>
  <si>
    <t xml:space="preserve">Štruca kulture </t>
  </si>
  <si>
    <t xml:space="preserve">Kulturni centar mladih – Razvoj javno-civilnog partnerstva u kulturi u Slavonskom Brodu (KUL centar) </t>
  </si>
  <si>
    <t>GALEROKAZ - Implementacija pripovjedačkih i lutkarskih vještina u muzejsku edukaciju Galerije Ružić po modelu sudioničkog upravljanja javnog i civilnog sektora</t>
  </si>
  <si>
    <t xml:space="preserve">KRUG - KultuRa, Umjetnost i Građani  </t>
  </si>
  <si>
    <t>Psst!-Partnerstvo u scenskom stvaralaštvu - Razvoj modela sudioničke scenske kulture u Vukovaru</t>
  </si>
  <si>
    <t>FRANJO GORIČKI</t>
  </si>
  <si>
    <t>KK.04.2.1.04.0472</t>
  </si>
  <si>
    <t>Energetska obnova zgrade Zdravstvene ambulante Antunovac, Antunovac</t>
  </si>
  <si>
    <t>KK.04.2.1.04.0501</t>
  </si>
  <si>
    <t>Energetska obnova zgrade - Gimnazija Nova Gradiška, na adresi Trg kralja Tomislava 9, Nova Gradiška</t>
  </si>
  <si>
    <t>KK.04.2.1.04.0400</t>
  </si>
  <si>
    <t>Energetska obnova zgrade Župnog dvora na adresi A. Stepinca 1, Nova Gradiška</t>
  </si>
  <si>
    <t>POŽEŠKA BISKUPIJA RKT. ŽUPA BEZGREŠNOGA ZAČEĆA BDM</t>
  </si>
  <si>
    <t>KK.04.2.1.04.0425</t>
  </si>
  <si>
    <t>Energetska obnova javne zgrade DVD Đakovo na adresi Splitska 21, Đakovo</t>
  </si>
  <si>
    <t>DOBROVOLJNO VATROGASNO DRUŠTVO ĐAKOVO</t>
  </si>
  <si>
    <t>KK.04.2.1.04.0456</t>
  </si>
  <si>
    <t>Energetska obnova zgrade Dom kulture Ada na adresi Glavna 6, Općina Šodolovci, Ada</t>
  </si>
  <si>
    <t>KK.04.2.1.04.0244</t>
  </si>
  <si>
    <t>Energetska obnova zgrade Osnovne škole Franje Krežme na adresi Školska ulica 3, Osijek</t>
  </si>
  <si>
    <t>KK.04.2.1.04.0199</t>
  </si>
  <si>
    <t>Energetska obnova zgrade Dječjeg vrtića Potočnica na adresi ulica Izidora Kršnjavog 29, Osijek</t>
  </si>
  <si>
    <t>KK.04.2.1.04.0348</t>
  </si>
  <si>
    <t>Energetska obnova zgrade Područne škole Ruševo na adresi Ruševo 9, Čaglin, Osnovne škole Stjepana Radića Čaglin</t>
  </si>
  <si>
    <t>OSNOVNA ŠKOLA STJEPANA RADIĆA ČAGLIN</t>
  </si>
  <si>
    <t>KK.04.2.1.04.0418</t>
  </si>
  <si>
    <t>ENERGETSKA OBNOVA ZGRADE DJEČJEG VRTIĆA "MATIJA GUBEC" NA ADRESI ŠKOLSKA 12, CERNIK</t>
  </si>
  <si>
    <t>KK.04.2.1.04.0419</t>
  </si>
  <si>
    <t>Energetska obnova zgrade Doma za starije i nemoćne osobe Vukovar na adresi Šibenska 14, Vukovar</t>
  </si>
  <si>
    <t>Dom za starije i nemoćne osobe Vukovar</t>
  </si>
  <si>
    <t>KK.04.2.1.04.0324</t>
  </si>
  <si>
    <t>Energetska obnova zgrade Opće bolnice Našice na adresi Bana Jelačića 10,</t>
  </si>
  <si>
    <t>KK.04.2.1.04.0428</t>
  </si>
  <si>
    <t>Energetska obnova zgrade Gradskog društva Crvenog križa Požega na adresi Osječka 12, Požega</t>
  </si>
  <si>
    <t>"Hrvatski Crveni križ , Gradsko društvo Crvenog križa Požega</t>
  </si>
  <si>
    <t>KK.04.2.1.04.0426</t>
  </si>
  <si>
    <t>Energetska obnova zgrade Osnovne škole Trpinja na adresi Velika 2, Trpinja</t>
  </si>
  <si>
    <t>KK.04.2.1.04.0466</t>
  </si>
  <si>
    <t>Energetska obnova zgrade Zdravstvene ambulante Čepin, Čepin</t>
  </si>
  <si>
    <t>KK.04.2.1.04.0276</t>
  </si>
  <si>
    <t>Energetska obnova zgrade OŠ Fra Kaje Adžića na adresi Školska 2, Pleternica</t>
  </si>
  <si>
    <t>KK.04.2.1.04.0319</t>
  </si>
  <si>
    <t>Energetska obnova zgrade Centra hrvatskih branitelja na adresi Ivana Šveara 5, Pleternica</t>
  </si>
  <si>
    <t>KK.04.2.1.04.0298</t>
  </si>
  <si>
    <t>Energetska obnova zgrade Osnovne škole Milka Cepelića, Vuka Područna škola Beketinci na adresi Čepinska 55, Beketinci, 31403 Vuka</t>
  </si>
  <si>
    <t>KK.04.2.1.04.0293</t>
  </si>
  <si>
    <t>Energetska obnova zgrade Osnovne škole Blaž Tadijanović na adresi Podvinjska 25, Slavonski Brod</t>
  </si>
  <si>
    <t>KK.04.2.1.04.0223</t>
  </si>
  <si>
    <t>Energetska obnova zgrade Osnovne škole Gorjani, Gorjani na adresi Bolokan 20, Gorjani</t>
  </si>
  <si>
    <t>KK.03.2.1.17.0002</t>
  </si>
  <si>
    <t>Jačanje tržišne pozicije i povećanje konkurentnosti tvrtke BRLEG d.o.o.</t>
  </si>
  <si>
    <t>KK.03.2.1.17.0025</t>
  </si>
  <si>
    <t>Slovo on-line</t>
  </si>
  <si>
    <t>Slovo, obrt za oblikovanje, vl. Marko Jovanovac</t>
  </si>
  <si>
    <t>KK.03.2.1.17.0028</t>
  </si>
  <si>
    <t>Business Wines Online</t>
  </si>
  <si>
    <t>4B d.o.o.</t>
  </si>
  <si>
    <t>KK.03.2.1.17.0030</t>
  </si>
  <si>
    <t>Jačanje tržišne pozicije i povećanje konkurentnosti kozmetičkog obrta "LUNA"</t>
  </si>
  <si>
    <t>Kozmetički obrt Luna, vl. Snežana Živković</t>
  </si>
  <si>
    <t>KK.03.2.1.17.0110</t>
  </si>
  <si>
    <t>POVEĆANJE KONKURENTNOSTI TVRTKE GALIĆ d.o.o. PRIMJENOM MREŽNIH MARKETINŠKIH RJEŠENJA</t>
  </si>
  <si>
    <t>Galić d.o.o.</t>
  </si>
  <si>
    <t>KK.03.2.1.17.0115</t>
  </si>
  <si>
    <t>SIM WWW</t>
  </si>
  <si>
    <t>Sim Consulting j.d.o.o.</t>
  </si>
  <si>
    <t>KK.03.2.1.17.0168</t>
  </si>
  <si>
    <t>Izrada Internet stranice i web shopa Pivovare Slavonica</t>
  </si>
  <si>
    <t>Pivovara Slavonica d.o.o.</t>
  </si>
  <si>
    <t>KK.03.2.1.17.0183</t>
  </si>
  <si>
    <t>Povećanje konkurentnosti i vidljivosti poduzeća Posredovanje Vidović d.o.o. kroz primjenu mrežnih marketinških rješenja</t>
  </si>
  <si>
    <t>Posredovanje - Vidović d. o. o.</t>
  </si>
  <si>
    <t>KK.03.2.1.17.0188</t>
  </si>
  <si>
    <t>Uz web stranicu do bolje vidljivosti poduzeća  Građenje Marković d.o.o.</t>
  </si>
  <si>
    <t>Građenje Marković d.o.o.</t>
  </si>
  <si>
    <t>KK.03.2.1.17.0199</t>
  </si>
  <si>
    <t>Unapređenjem web stranice do poboljšanja prisutnosti na tržištu</t>
  </si>
  <si>
    <t>Terra projekti d.o.o.</t>
  </si>
  <si>
    <t>KK.03.2.1.17.0210</t>
  </si>
  <si>
    <t>Jačanje tržišne pozicije i povećanje konkurentnosti tvrtke Ante-Mate d.o.o.&lt;br&gt;kroz izradu i unapređenje mrežnih marketinških rješenja</t>
  </si>
  <si>
    <t>Ante-Mate d.o.o.</t>
  </si>
  <si>
    <t>KK.03.2.1.17.0221</t>
  </si>
  <si>
    <t>Elektrik@Internet</t>
  </si>
  <si>
    <t>Elektrik d.o.o.</t>
  </si>
  <si>
    <t>KK.03.2.1.17.0223</t>
  </si>
  <si>
    <t>Jačanje tržišne pozicije i povećanje konkurentnosti tvrtke LOTUSMEDIA&lt;br&gt;d.o.o.</t>
  </si>
  <si>
    <t>Lotusmedia d.o.o.</t>
  </si>
  <si>
    <t>KK.03.2.1.17.0237</t>
  </si>
  <si>
    <t>www.bodybalance.hr</t>
  </si>
  <si>
    <t>Promontorium d.o.o.</t>
  </si>
  <si>
    <t>KK.03.2.1.17.0244</t>
  </si>
  <si>
    <t>Solarni projekti Online</t>
  </si>
  <si>
    <t>SOLARNI PROJEKTI d.o.o.</t>
  </si>
  <si>
    <t>KK.03.2.1.17.0245</t>
  </si>
  <si>
    <t>Jačanje tržišne pozicije i povećanje konkurentnosti tvrtke THIS TIME d.o.o. kroz izradu korporativne web stranice&lt;br&gt;</t>
  </si>
  <si>
    <t>This time d.o.o.</t>
  </si>
  <si>
    <t xml:space="preserve">NISTE SAMI </t>
  </si>
  <si>
    <t xml:space="preserve">Imam jednu želju </t>
  </si>
  <si>
    <t xml:space="preserve">Zaželi za Vukovar </t>
  </si>
  <si>
    <t>Udruga žena Vukovar</t>
  </si>
  <si>
    <t>AGRO BERAK D.O.O.</t>
  </si>
  <si>
    <t>Podjela zbog provođenja u 2 grada</t>
  </si>
  <si>
    <t>7iii2</t>
  </si>
  <si>
    <t>KK.04.2.1.04.0142</t>
  </si>
  <si>
    <t>Energetska obnova zgrade društvenog doma i upravne zgrade Općine Crnac na adresi Zrinska 2, Crnac</t>
  </si>
  <si>
    <t>KK.04.2.1.04.0369</t>
  </si>
  <si>
    <t>Energetska obnova zgrade – Upravna zgrada Opće bolnice Nova Gradiška,na adresi J.J. Strossmayera 17a, Nova Gradiška</t>
  </si>
  <si>
    <t>KK.04.2.1.04.0184</t>
  </si>
  <si>
    <t>Energetska obnova zgrade Centar kulture na adresi Gupčeva 5, Virovitica</t>
  </si>
  <si>
    <t>KK.07.4.2.09.0001</t>
  </si>
  <si>
    <t>Plan održive urbane mobilnosti UP Slavonski Brod</t>
  </si>
  <si>
    <t>ITU- Plan održive urbane mobilnosti UP Slavonski Brod</t>
  </si>
  <si>
    <t>EduAkcija - Edukacijom do povećanja zapošljivosti</t>
  </si>
  <si>
    <t>10.iii.3</t>
  </si>
  <si>
    <t>Učilište Studium - ustanova za obrazovanje odraslih</t>
  </si>
  <si>
    <t>1/8.5.2</t>
  </si>
  <si>
    <t>1/6.3.1</t>
  </si>
  <si>
    <t>1/4.3.3</t>
  </si>
  <si>
    <t>KK.04.2.1.04.0215</t>
  </si>
  <si>
    <t>Energetska obnova zgrade javne namjene – ZGRADA LOKALNE UPRAVE OPĆINE ČAGLIN na adresi Kralja Tomislava 56 E, Čaglin</t>
  </si>
  <si>
    <t>KK.04.2.1.04.0195</t>
  </si>
  <si>
    <t>Energetska obnova zgrade Osnovne škole Vijenac na adresi Vijenac Ivana Meštrovića 36, Osijek</t>
  </si>
  <si>
    <t>KK.04.2.1.04.0360</t>
  </si>
  <si>
    <t>Energetska obnova zgrade Osnovne škole „Antun Gustav Matoš“ na adresi Ohridska 21, Vinkovci</t>
  </si>
  <si>
    <t>KK.06.3.1.07.0089</t>
  </si>
  <si>
    <t>Briga o okolišu za bolje sutra</t>
  </si>
  <si>
    <t>KK.06.3.1.07.0086</t>
  </si>
  <si>
    <t>GOSPODARIM OTPADOM</t>
  </si>
  <si>
    <t>KK.06.3.1.03.0114</t>
  </si>
  <si>
    <t>Reciklažno dvorište Općine Bilje</t>
  </si>
  <si>
    <t>KK.04.2.1.04.0427</t>
  </si>
  <si>
    <t>Energetska obnova upravne zgrade Općine Andrijaševci na adresi  Vinkovačka 6, Rokovci</t>
  </si>
  <si>
    <t>KK.04.2.1.04.0526</t>
  </si>
  <si>
    <t>Energetska obnova zgrade Gradsko društvo Crvenog križa Županja na adresi Dr Franje Račkog 30b, Županja</t>
  </si>
  <si>
    <t>KK.04.2.1.04.0173</t>
  </si>
  <si>
    <t>Energetska obnova zgrade streljane na adresi Stanka Vraza 47, Virovitica</t>
  </si>
  <si>
    <t>KK.04.2.1.04.0534</t>
  </si>
  <si>
    <t>Energetska obnova zgrade Osnovne škole Mladost na adresi Sjenjak 7, Osijek</t>
  </si>
  <si>
    <t>KK.03.2.1.17.0135</t>
  </si>
  <si>
    <t>Posjetite vina-casic.hr!</t>
  </si>
  <si>
    <t>KK.03.2.1.17.0226</t>
  </si>
  <si>
    <t>Izrada web stranice ordinacije dentalne medicine Ana Tovornik Matijašević</t>
  </si>
  <si>
    <t>VINOGRADARSTVO I VINARSTVO ĆASIĆ, vl. Saša Ćasić, Donja Obrijež 129</t>
  </si>
  <si>
    <t>ORDINACIJA DENTALNE MEDICINE ANA TOVORNIK-MATIJAŠEVIĆ, dr. med. dent</t>
  </si>
  <si>
    <t>KK.04.2.1.04.0387</t>
  </si>
  <si>
    <t>Energetska obnova zgrade I. gimnazije Osijek na adresi Županijska 4, Osijek</t>
  </si>
  <si>
    <t>KK.04.2.1.04.0371</t>
  </si>
  <si>
    <t>Energetska obnova zgrade Doma zdravlja Donji Miholjac Zdravstvena stanica Magadenovac na adresi Glavna 3, Magadenovac</t>
  </si>
  <si>
    <t>KK.03.2.1.14.0088</t>
  </si>
  <si>
    <t>Povećanje konkurentnosti obrta Modeco Unaprjeđivanjem poslovnih procesa</t>
  </si>
  <si>
    <t>MODECO, obrt za proizvodnju i montažu, vlasnik Alen Perči</t>
  </si>
  <si>
    <t>KK.03.2.1.14.0083</t>
  </si>
  <si>
    <t>ISO certificiranjem do veće konkurentnosti Veterinarske stanice d.o.o. Vinkovci</t>
  </si>
  <si>
    <t>VETERINARSKA STANICA D.O.O.</t>
  </si>
  <si>
    <t>KK.06.3.1.03.0116</t>
  </si>
  <si>
    <t>Izgradnja i opremanje reciklažnog dvorišta Općina Popovac</t>
  </si>
  <si>
    <t>KK.06.3.1.07.0092</t>
  </si>
  <si>
    <t>VASTUM SEPARATA</t>
  </si>
  <si>
    <t>KK.06.3.1.07.0088</t>
  </si>
  <si>
    <t>Imam plan za otpad</t>
  </si>
  <si>
    <t xml:space="preserve">Žene iz Lukača žele posao </t>
  </si>
  <si>
    <t>Nauči me vidjeti prave boje</t>
  </si>
  <si>
    <t>Podrška procesu deinstitucionalizacije i prevencije institucionalizacije djece i mladih</t>
  </si>
  <si>
    <t>Centar za pružanje usluga u zajednici Kuća sretnih ciglica</t>
  </si>
  <si>
    <t xml:space="preserve">Brodsko-posavska </t>
  </si>
  <si>
    <t>Podrška obrazovanju odraslih polaznika uključivanjem u prioritetne programe obrazovanja, usmjerene unapređenju vještina i kompetencija polaznika u svrhu povećanja zapošljivosti</t>
  </si>
  <si>
    <t>PETROVIĆ DRAGOLJUB</t>
  </si>
  <si>
    <t>SEČAN KRISTIJAN</t>
  </si>
  <si>
    <t>PANDUR SLAĐANA</t>
  </si>
  <si>
    <t>CESTAR - POLJOPRIVREDNO GOSPODARSTVO</t>
  </si>
  <si>
    <t>PRITIŠANAC MIRKO</t>
  </si>
  <si>
    <t>ANDRAČENKO ANTONIO</t>
  </si>
  <si>
    <t>VALENTIĆ IVAN</t>
  </si>
  <si>
    <t>STOJANČEV MILAN</t>
  </si>
  <si>
    <t>POLJOPRIVREDNI OBRT "MARIĆ"</t>
  </si>
  <si>
    <t>RUŠNOV VLADIMIR</t>
  </si>
  <si>
    <t>ALDUK ANTE</t>
  </si>
  <si>
    <t>ŠERFEZI ANTUN</t>
  </si>
  <si>
    <t>CRLJIĆ NIKOLA</t>
  </si>
  <si>
    <t>KNEŽEVIĆ JOSIP</t>
  </si>
  <si>
    <t>NIKOLIĆ ĐURO</t>
  </si>
  <si>
    <t>DOHA, OBRT ZA POLJOPRIVREDU</t>
  </si>
  <si>
    <t>ŠLJERAC SINIŠA</t>
  </si>
  <si>
    <t>VILIĆ FRANJO</t>
  </si>
  <si>
    <t>GRIVIČIĆ INES</t>
  </si>
  <si>
    <t>VUKOVARAC MARIO</t>
  </si>
  <si>
    <t>RUKAVINA TOMISLAV</t>
  </si>
  <si>
    <t>FRANJIĆ MARKO</t>
  </si>
  <si>
    <t>BAKIĆ IVAN</t>
  </si>
  <si>
    <t>Ivica Pečnik</t>
  </si>
  <si>
    <t>Mato Lukić</t>
  </si>
  <si>
    <t>Obrt za izradu i prodaju ogrevnog drveta "Pavkić"</t>
  </si>
  <si>
    <t>Brankica Đorđević</t>
  </si>
  <si>
    <t>Alojs Jug</t>
  </si>
  <si>
    <t>Vinkovački vodovod i kanalizacija d.o.o.; Poljoprivredni institut Osijek</t>
  </si>
  <si>
    <t>Vukovarsko-srijemska; Osječko-baranjska</t>
  </si>
  <si>
    <t>Vinkovci; Osijek</t>
  </si>
  <si>
    <t>Regionalna razvojna agencija Slavonije i Baranje d.o.o. za međunarodnu i regionalnu suradnju, Osječko-baranjska županija; Grad Ilok</t>
  </si>
  <si>
    <t>Osijek; Ilok</t>
  </si>
  <si>
    <t xml:space="preserve">Razvoj novih proizvoda za rasadnike za porast voćarske proizvodnje na osnovu lokalnih genetskih izvora i modernih tehnologija </t>
  </si>
  <si>
    <t>Osječko-baranjska; Brodsko-posavska</t>
  </si>
  <si>
    <t>Osijek; Slavonski Brod</t>
  </si>
  <si>
    <t>Osijek; Vinkovci</t>
  </si>
  <si>
    <t>KK.04.2.1.04.0530</t>
  </si>
  <si>
    <t>Energetska obnova zgrade Osnovne škole Matija Gubec na adresi  Preobraženski trg 11, Piškorevci</t>
  </si>
  <si>
    <t>KK.04.2.1.04.0196</t>
  </si>
  <si>
    <t>Energetska obnova zgrade Dječjeg vrtića Radost na adresi Zagrebačka ulica  10, Osijek</t>
  </si>
  <si>
    <t>KK.04.2.1.04.0231</t>
  </si>
  <si>
    <t xml:space="preserve">Energetska obnova zgrade Osnovne škole "Mladost" na adresi Kolodvorska 2, Jakšić, Osnovne škole "Mladost" Jakšić </t>
  </si>
  <si>
    <t>Osnovna škola Mladost</t>
  </si>
  <si>
    <t>KK.04.2.1.04.0381</t>
  </si>
  <si>
    <t xml:space="preserve">Energetska obnova zgrade uprave Općine Trpinja na adresi Gajčanska 1, Općina Trpinja, Trpinja </t>
  </si>
  <si>
    <t>KK.04.2.1.04.0155</t>
  </si>
  <si>
    <t xml:space="preserve">Energetska obnova zgrade Društvenog doma na adresi Podgorje bb, Podgorje </t>
  </si>
  <si>
    <t>KK.04.2.1.04.0355</t>
  </si>
  <si>
    <t xml:space="preserve">Energetska obnova zgrade Doma za starije i nemoćne osobe Beli Manastir na adresi Bana Jelačića 108, Beli Manastir </t>
  </si>
  <si>
    <t>KK.04.2.1.04.0331</t>
  </si>
  <si>
    <t xml:space="preserve">Energetska obnova zgrade Arheološkog odsjeka gradskog muzeja Vinkovci na adresi Trg bana Josipa Šokčevića 16, Vinkovci  </t>
  </si>
  <si>
    <t>KK.03.2.1.14.0080</t>
  </si>
  <si>
    <t xml:space="preserve">Poboljšani razvoj i rast malih i srednjih poduzetnika na domaćim i stranim tržištima </t>
  </si>
  <si>
    <t>GAUSS d.o.o., Vukovar</t>
  </si>
  <si>
    <t>DAMIR PITINAC</t>
  </si>
  <si>
    <t>JOSIP ĐURANOVIĆ</t>
  </si>
  <si>
    <t>NEVENKA MIKLEUŠEVIĆ</t>
  </si>
  <si>
    <t>FLORING OBRT ZA PROIZVODNJU TRAVNOG BUSENA</t>
  </si>
  <si>
    <t>TOMISLAV ŠESTIĆ</t>
  </si>
  <si>
    <t>MIRKO PAVLOVIĆ</t>
  </si>
  <si>
    <t>Program za financiranje poboljšanja socijalne, komunalne i gospodarske infrastrukture</t>
  </si>
  <si>
    <t>POSTAVLJANJE ENERGETSKI UČINKOVITE JAVNE RASVJETE U MJESTU TRNJANI</t>
  </si>
  <si>
    <t>PPSKGI006</t>
  </si>
  <si>
    <t>SANACIJA ZGRADE SPORTSKO REKREACIJSKE NAMJENE</t>
  </si>
  <si>
    <t>PPSKGI008</t>
  </si>
  <si>
    <t>IZGRADNJA SPOJNOG VODA I DISTRIBUTIVNE VODOVODNE MREŽE NASELJA POLJANE - FAZA 4</t>
  </si>
  <si>
    <t>PPSKGI059</t>
  </si>
  <si>
    <t>SANACIJA DRUŠTVENOG DOMA U NASELJU GREĐANI</t>
  </si>
  <si>
    <t>PPSKGI082</t>
  </si>
  <si>
    <t>IZGRADNJA I OBNOVA DJEČJIH IGRALIŠTA NA PODRUČJU OPĆINE GORNJI BOGIĆEVCI</t>
  </si>
  <si>
    <t>PPSKGI085</t>
  </si>
  <si>
    <t>OBNOVA MAĐARSKOG CENTRA KULTURE U HRASTINU</t>
  </si>
  <si>
    <t>PPSKGI001</t>
  </si>
  <si>
    <t>OPREMANJE I ZAVRŠETAK IZGRADNJE DOMA SLOVAKA U JOSIPOVCU PUNITOVAČKOM</t>
  </si>
  <si>
    <t>PPSKGI004</t>
  </si>
  <si>
    <t>SANACIJA PJEŠAČKIH STAZA U NASELJIMA DALJ I BIJELO BRDO</t>
  </si>
  <si>
    <t>PPSKGI007</t>
  </si>
  <si>
    <t>IZGRADNJA PJEŠAČKIH STAZA KROZ NASELJE KAMENAC II. FAZA</t>
  </si>
  <si>
    <t>PPSKGI019</t>
  </si>
  <si>
    <t>REKONSTRUKCIJA NERAZVRSTANE CESTE . ULICE V.S. KARADŽIĆA U BOLMANU</t>
  </si>
  <si>
    <t>PPSKGI025</t>
  </si>
  <si>
    <t>SANACIJA PJEŠAČKIH STAZA U NASELJU ERNESTINOVO</t>
  </si>
  <si>
    <t>PPSKGI052</t>
  </si>
  <si>
    <t>IZGRADNJA JAVNE GRAĐEVINE - KUĆA OPROŠTAJA U NASELJU SLOBODNA VLAST</t>
  </si>
  <si>
    <t>PPSKGI057</t>
  </si>
  <si>
    <t>IZGRADNJA PARKIRALIŠTA</t>
  </si>
  <si>
    <t>PPSKGI058</t>
  </si>
  <si>
    <t>REKONSTRUKCIJA I MODERNIZACIJA JAVNE RASVJETE U NASELJIMA KOPRIVNA, ŠODOLOVCI, PAULIN DVOR I PETROVA SLATINA</t>
  </si>
  <si>
    <t>PPSKGI071</t>
  </si>
  <si>
    <t>IZGRADNJA NOVE ENERGETSKI UČINKOVITE I EKOLOŠKE JAVNE RASVJETE NASELJA POPOVAC</t>
  </si>
  <si>
    <t>PPSKGI094</t>
  </si>
  <si>
    <t>ADAPTACIJA DRUŠTVENOG DOMA U ORLJAVCU</t>
  </si>
  <si>
    <t>PPSKGI047</t>
  </si>
  <si>
    <t>REKONSTRUKCIJA ASFALTNOG ZASTORA NA PRISTUPNOJ CESTI U NASELJU BRANEŠCI</t>
  </si>
  <si>
    <t>PPSKGI077</t>
  </si>
  <si>
    <t>IZGRADNJA PARKIRALIŠTA UZ GROBLJE U LIPIKU - II FAZA</t>
  </si>
  <si>
    <t>PPSKGI097</t>
  </si>
  <si>
    <t>ODRŽAVANJE POSTOJEĆE GRAĐEVINE - SANACIJA PRILAZNE CESTE I PARKIRALIŠTA DO MJESNOG GROBLJA CRNAC</t>
  </si>
  <si>
    <t>PPSKGI002</t>
  </si>
  <si>
    <t>ODRŽAVANJE POSTOJEĆE GRAĐEVINE - SANACIJA CESTE U NASELJU SLATINSKI DRENOVAC</t>
  </si>
  <si>
    <t>PPSKGI005</t>
  </si>
  <si>
    <t>UREĐENJE LOKALNE CESTE U ULICI BANA JELAČIĆA U MIKLEUŠ</t>
  </si>
  <si>
    <t>PPSKGI012</t>
  </si>
  <si>
    <t>UREĐENJE I ASFALTIRANJE 1.780 M PJEŠAČKE STAZE U SUHOPOLJU</t>
  </si>
  <si>
    <t>PPSKGI049</t>
  </si>
  <si>
    <t>TEHNIČKO ODRŽAVANJE PROMETNICA NA PODRUČJU OPĆINE NIJEMCI (ĐELETOVCI-VINKOVAČKI BANOVCI)</t>
  </si>
  <si>
    <t>PPSKGI018</t>
  </si>
  <si>
    <t>PPSKGI023</t>
  </si>
  <si>
    <t>REKONSTRUKCIJA PJEŠAČKIH STAZA</t>
  </si>
  <si>
    <t>PPSKGI043</t>
  </si>
  <si>
    <t>PROJEKT RACIONALNE UPORABE ENERGIJE I TOPLINSKE ZAŠTITE NESTAMBENE ZGRADE JAVNE NAMJENE - REKONSTRUKCIJA DOMA KULTURE U PAČETINU</t>
  </si>
  <si>
    <t>PPSKGI064</t>
  </si>
  <si>
    <t>IZGRADNJA NERAZVRSTANE (PRISTUPNE) CESTE U TOVARNIKU NA K.Č.BR. 1213/3, 1215/3, 1216/3 K.O. TOVARNIK</t>
  </si>
  <si>
    <t>PPSKGI065</t>
  </si>
  <si>
    <t>REKONSTRUKCIJA CESTE U NASELJU MIKLUŠEVCI</t>
  </si>
  <si>
    <t>PPSKGI067</t>
  </si>
  <si>
    <t>OBNOVA VODOCRPILIŠTA - POSLIJE POPLAVE</t>
  </si>
  <si>
    <t>PPSKGI073</t>
  </si>
  <si>
    <t>DRUŠTVENI DOM SRIJEMSKE LAZE, K.Č.BR. 571, K.O. SRIJEMSKE LAZE</t>
  </si>
  <si>
    <t>PPSKGI074</t>
  </si>
  <si>
    <t>IZGRADNJA ŠKOLSKOG ŠPORTSKOG IGRALIŠTA U PETROVCIMA</t>
  </si>
  <si>
    <t>PPSKGI090</t>
  </si>
  <si>
    <t>ODRŽAVANJE I POPRAVAK PJEŠAČKIH STAZA  U OPĆINI NEGOSLAVCI</t>
  </si>
  <si>
    <t>PPSKGI091</t>
  </si>
  <si>
    <t>PPSKGI092</t>
  </si>
  <si>
    <t>REKONSTRUKCIJA ZGRADE MJESNOG ODBORA U NASELJU MAHOVO</t>
  </si>
  <si>
    <t>PPSKGI098</t>
  </si>
  <si>
    <t>GOSPODARSKA I SOCIJALNA REVITALIZACIJA OPĆINE DRENOVCI</t>
  </si>
  <si>
    <t>PPSKGI099</t>
  </si>
  <si>
    <t>PPSKGI100</t>
  </si>
  <si>
    <t>Napomena</t>
  </si>
  <si>
    <t xml:space="preserve">Ured državne uprave u Osječko-baranjskoj županiji </t>
  </si>
  <si>
    <t>potrebna kontrola lokacije</t>
  </si>
  <si>
    <t>KK.06.3.1.07.0091</t>
  </si>
  <si>
    <t>Zeleno srce Podravine</t>
  </si>
  <si>
    <t>KK.03.2.2.03.0008</t>
  </si>
  <si>
    <t>Utjecaj uvjeta sakupljanja pčelinjeg otrova na koncentraciju melitina</t>
  </si>
  <si>
    <t>Inovacijski vaučeri za MSP-ove</t>
  </si>
  <si>
    <t>TAVU d.o.o. za proizvodnju i razvoj elektroničkih sklopova</t>
  </si>
  <si>
    <t>Razvoj usluge osobne asistenije za osobe s invaliditetom - faza II</t>
  </si>
  <si>
    <t xml:space="preserve">"Bolji svijet" udruga osoba s invaliditetom </t>
  </si>
  <si>
    <t>Usluga osobne asistencije - faza II</t>
  </si>
  <si>
    <t xml:space="preserve">Udruga osoba s invaliditetom grada Požege i Županije Požeško - slavonske </t>
  </si>
  <si>
    <t>Moj asistent III</t>
  </si>
  <si>
    <t>Udruga osoba s intelektualnim teškoćama "Jaglac" Orahovica</t>
  </si>
  <si>
    <t>Pružanje usluge osobne asistencije osobama s invaliditetom - 3</t>
  </si>
  <si>
    <t xml:space="preserve">Udruga osoba s invaliditetom Slatina </t>
  </si>
  <si>
    <t xml:space="preserve">Udruga za pomoć osobama s teškoćama u razvoju "Neven" Đakovo </t>
  </si>
  <si>
    <t>MJERA 3</t>
  </si>
  <si>
    <t>2/3.1.1</t>
  </si>
  <si>
    <t>BIJELIĆ SANJA</t>
  </si>
  <si>
    <t>Pučko otvoreno učilište Obris</t>
  </si>
  <si>
    <t>DZ Đakovo</t>
  </si>
  <si>
    <t>Fakultet agrobiotehničkih znanosti Osijek</t>
  </si>
  <si>
    <t>Hrvatski savez sjedeće odbojke</t>
  </si>
  <si>
    <t>Omogućimo im! Usluga osobne asistencije: neovisan model življenja za osobe s invaliditetom</t>
  </si>
  <si>
    <t>ZAŽELI I OSTVARI - PROGRAM ZAPOŠLJAVANJA ŽENA'</t>
  </si>
  <si>
    <t>ŽELIM POMOĆI I RADITI</t>
  </si>
  <si>
    <t>ŽENE ZAJEDNO - ZA BOLJU BUDUĆNOST NAŠE ZAJEDNICE</t>
  </si>
  <si>
    <t>Zaželi bolji život u općini Vladislavci</t>
  </si>
  <si>
    <t>Pružanje usluge osobne asistencije na području Đakovštine 3</t>
  </si>
  <si>
    <t>Helping faza III - projekt pružanja pomoći u nastavi učenicima s teškoćama u razvoju u osnovnim školama u Slavonskom Brodu</t>
  </si>
  <si>
    <t>Zaželi posao – pruži podršku</t>
  </si>
  <si>
    <t>Ostvari!</t>
  </si>
  <si>
    <t>Specijalističko usavršavanje doktora medicine - Dom zdravlja Vukovar</t>
  </si>
  <si>
    <t>Specijalizacijom do poboljšanja kvalitete usluga primarne zdravstvene zaštite - obiteljske medicine</t>
  </si>
  <si>
    <t>ZAŽELI - Program zapošljavanja žena u općini Bilje</t>
  </si>
  <si>
    <t xml:space="preserve">Osnaživanje kroz edukaciju teško zapošljivih žena Općine Ernestinovo - OSNAŽENE ERNESTINE </t>
  </si>
  <si>
    <t>Želim raditi - projekt zapošljavanja žena</t>
  </si>
  <si>
    <t>POMOĆ I RAD - DOBROBIT ZA CIJELU ZAJEDNICU</t>
  </si>
  <si>
    <t>LAGam- Lokalna akcijska grupa - aktivni mladi</t>
  </si>
  <si>
    <t>Edukacija - ključ uspjeha u turizmu</t>
  </si>
  <si>
    <t>Obrazovanje bez teškoća: implementacija usluge pomoćnika u nastavi u svrhu osiguravanja jednakih obrazovnih mogućnosti za svu djecu</t>
  </si>
  <si>
    <t>Zaželi - Program zapošljavanja žena</t>
  </si>
  <si>
    <t xml:space="preserve">Izvanredan užitak naše regije - gastro, eko i rekreacijske rute Hrvatske i Srbije </t>
  </si>
  <si>
    <t>Jačanje tržišne pozicije tvrtke GEO_MONT d.o.o. u inženjerstvu i s njim povezanim tehničkim savjetovanjem na tuzemnom i inozemnom tržištu</t>
  </si>
  <si>
    <t>KK.04.1.1.01.0023</t>
  </si>
  <si>
    <t>Povećanje energetske učinkovitosti i korištenja OIE tvrtke PRIMAX</t>
  </si>
  <si>
    <t>PRIMAX d.o.o.</t>
  </si>
  <si>
    <t xml:space="preserve">Osnažene, Aktivne, Zaposlene, Ambiciozne </t>
  </si>
  <si>
    <t>Lokalna akcijska grupa „Slavonska Ravnica“</t>
  </si>
  <si>
    <t xml:space="preserve">Još jednom zaželi! </t>
  </si>
  <si>
    <t xml:space="preserve">ZAŽELI BOLJI ŽIVOT U OPĆINI STRIZIVOJNA </t>
  </si>
  <si>
    <t xml:space="preserve">Zaželi - Pomoć zajednici </t>
  </si>
  <si>
    <t>"ZAŽELI pomoć u kući" - Osnaživanje i aktiviranje žena na tržištu rada</t>
  </si>
  <si>
    <t xml:space="preserve">Vrijedne ruke pomoći </t>
  </si>
  <si>
    <t xml:space="preserve">ZAŽELI POŽELI </t>
  </si>
  <si>
    <t>Udruga osoba s invaliditetom, Slatina</t>
  </si>
  <si>
    <t>Šport uključi, probleme isključi</t>
  </si>
  <si>
    <t>Katolička gimnazija s pravom javnosti</t>
  </si>
  <si>
    <t>Svi za jednog, sport za sve!</t>
  </si>
  <si>
    <t>Udruga kineziologa grada Vukovara</t>
  </si>
  <si>
    <t>Osječko-baranjska, Vukovarsko-srijemska</t>
  </si>
  <si>
    <t>Alpsko i nordijsko skijanje za djecu s teškoćama u razvoju</t>
  </si>
  <si>
    <t>Zagrebačka, Bjelovarsko-bilogorska, Vukovarsko-srijemska, Grad Zagreb, Primorsko-goranska</t>
  </si>
  <si>
    <t>Krapinsko-zagorska, Sisačko-moslavačka, Grad Zagreb, Primorsko-goranska, Šibensko-kninska i Osječko-baranjska</t>
  </si>
  <si>
    <t>Energetska obnova zgrade Područne škole Novi Bezdan na adresi Srednja ulica 9, Novi Bezdan, Osnovne škole Zmajevac, Zmajevac</t>
  </si>
  <si>
    <t>Rekonstrukcija i opremanje hardverskog laboratorija Poduzetničkog inkubatora BIOS-a</t>
  </si>
  <si>
    <t>Grad Slavonski Brod - tehnička pomoć ITU PT</t>
  </si>
  <si>
    <t>Povećanje kapaciteta i modernizacija poslovanja kroz ulaganje u radne strojeve tvrtke Cestorad d..d</t>
  </si>
  <si>
    <t>Poboljšanje uvjeta za pružanje primarne zdravstvene zaštite u Virovitičko-podravskoj županiji</t>
  </si>
  <si>
    <t>Obnova i revitalizacija kulturno povijesnih objekata - kompleks ergela, Lipik</t>
  </si>
  <si>
    <t>Povećanje konkurentnosti, efektivnosti i efikasnosti poduzeća Bendix d.o.o.kroz ulaganje u modernu IKTtehnologiju na području sa razvojnim posebnostima</t>
  </si>
  <si>
    <t>Unapređenje objedinjenog hitnog bolničkog prijema u sklopu KBC-a Osijek</t>
  </si>
  <si>
    <t>Energetska obnova zgrade Osnovne škole Suhopolje i školske dvorane</t>
  </si>
  <si>
    <t>Energetska obnova zgrade Dječji vrtića "Vjeverica"</t>
  </si>
  <si>
    <t>Energetska obnova zgrade POU "Matija Antun Reljković" - Dom kulture</t>
  </si>
  <si>
    <t>Energetska obnova zgrade Društvena građevina - Novi Mihaljevci</t>
  </si>
  <si>
    <t>Energetska obnova zgrade Osnovne škole Petrijevci</t>
  </si>
  <si>
    <t xml:space="preserve">Energetska obnova zgrade DRUŠTVENI DOM SAPNA </t>
  </si>
  <si>
    <t>Energetska obnova zgrade Područne škole Badljevina</t>
  </si>
  <si>
    <t>Energetska obnova zgrade dvorane Tehničke škole u Virovitici</t>
  </si>
  <si>
    <t>2/7.4.1</t>
  </si>
  <si>
    <t>DJEČJI VRTIĆ ZVONČIĆ NAŠICE - GRAD NAŠICE</t>
  </si>
  <si>
    <t>Jarmina</t>
  </si>
  <si>
    <t>DJEČJI VRTIĆ KOCKICA LIPIK</t>
  </si>
  <si>
    <t>DJEČJI VRTIĆ CVRČAK VIROVITICA</t>
  </si>
  <si>
    <t xml:space="preserve">Osječko-baranjska županija </t>
  </si>
  <si>
    <t>KK.04.2.1.04.0515</t>
  </si>
  <si>
    <t>Energetska obnova zgrade Društva "Naša djeca" na adresi Kardinala A. Stepinca 48, Vukovar</t>
  </si>
  <si>
    <t>Društvo "Naša djeca" Vukovar</t>
  </si>
  <si>
    <t>KK.08.2.1.03.0024</t>
  </si>
  <si>
    <t>Priprema tehničke dokumentacije za projekt Adica</t>
  </si>
  <si>
    <t>KK.04.2.1.04.0194</t>
  </si>
  <si>
    <t xml:space="preserve">Energetska obnova zgrade B Osnovne škole Petra Preradovića Pitomača adresi Trg kralja Tomislava 9, Pitomača         </t>
  </si>
  <si>
    <t>KK.04.2.1.04.0344</t>
  </si>
  <si>
    <t>Energetska obnova zgrade Osnovne škole Vladimir Nazor, Čepin Područna škola Čepinski Martinci na adresi Stjepana Radića 87, Čepinski Martinci</t>
  </si>
  <si>
    <t>KK.04.2.1.04.0373</t>
  </si>
  <si>
    <t>Energetska obnova zgrade Vatrogasnog doma na adresi Bana J. Šokčevića 7, Privlaka</t>
  </si>
  <si>
    <t>KK.04.2.1.04.0413</t>
  </si>
  <si>
    <t>Energetska obnova zgrade Športsko-školske dvorane na adresi Bolnička ulica 57, Pakrac</t>
  </si>
  <si>
    <t>PORLZ2018.</t>
  </si>
  <si>
    <t xml:space="preserve">UREĐENJE KOLNIH I PJEŠAČKIH POVRŠINA OKO ZGRADE OPĆINE VRPOLJE </t>
  </si>
  <si>
    <t>IV.FAZA IZGRADNJE NOVE OPĆINSKE ZGRADE OPĆINE KLAKAR</t>
  </si>
  <si>
    <t>SANACIJA I MODERNIZACIJA NERAZVRSTANE CESTE U ULICI B. RADIĆA U KUNIŠINCIMA</t>
  </si>
  <si>
    <t>UREĐENJE LOKALNE CESTE U ULICU JABUČIK U MIKLEUŠU</t>
  </si>
  <si>
    <t>OPČINA PITOMAČA</t>
  </si>
  <si>
    <t>NASTAVAK IZGRADNJE JAVNE RASVJETE U OTOKU</t>
  </si>
  <si>
    <t>DOGRADNJA VODOVODNE MREŽE NASELJA PRIVLAKA</t>
  </si>
  <si>
    <t>Izrada projektne dokumentacije za nerazvrstanu cestu u Općini Davor</t>
  </si>
  <si>
    <t>Izgradanja pješačkih staza te izgradnja, obnova i modernizacija nerazvrstanih cesta u Slavonskom Brodu</t>
  </si>
  <si>
    <t>Izrada projektne dokumentacije za izgradnju nogostupa u naseljima općine Špišić Bukovica</t>
  </si>
  <si>
    <t>Izrada projektne tehničke dokumentacije za dva pješačka mosta preko kanala za spoj pješečkih staza</t>
  </si>
  <si>
    <t>Uređenje infrastrukture u dijelu naselja Andrijaševci</t>
  </si>
  <si>
    <t>Rekonstrukcija nerazvrstane ceste</t>
  </si>
  <si>
    <t xml:space="preserve">Osiguravanje školske prehrane za djecu u riziku od siromaštva (školska godina 2018.-2019.) </t>
  </si>
  <si>
    <t>Ukupno ugovoreno bespovratnih sredstava</t>
  </si>
  <si>
    <t>Postotak ugovorenih bespovratnih sredstava u odnosu na ciljani iznos za Projekt Slavonija, Baranja i Srijem</t>
  </si>
  <si>
    <t>KK.06.3.1.04.0010</t>
  </si>
  <si>
    <t>Sanacija i zatvaranje odlagališta neopasnog otpada "Nemetin", Grad Osijek</t>
  </si>
  <si>
    <t>KK.04.2.1.04.0540</t>
  </si>
  <si>
    <t xml:space="preserve">Energetska obnova zgrade Dječjeg vrtića Latica na adresi Vijenac Augusta Cesarca 15, Osijek </t>
  </si>
  <si>
    <t>KK.03.2.1.11.0001</t>
  </si>
  <si>
    <t>Hrvatska kvaliteta u obrazovanju odraslih - POU Andragog</t>
  </si>
  <si>
    <t>Znakovi kvalitete</t>
  </si>
  <si>
    <t>PUČKO OTVORENO UČILIŠTE ANDRAGOG</t>
  </si>
  <si>
    <t>KK.03.2.1.11.0003</t>
  </si>
  <si>
    <t>Vizualizacija označene hrvatske kamilice povećava izvoznu konkurentnost</t>
  </si>
  <si>
    <t>PLANTAŽE društvo s ograničenom odgovornošću za proizvodnju i obradu bilja</t>
  </si>
  <si>
    <t>KK.03.2.1.07.0126</t>
  </si>
  <si>
    <t>Internacionalizacija poslovanja poduzeća OXYLUS d.o.o. kroz predstavljanje inovativnog asortimana proizvoda na inozemnim ciljnim tržištima</t>
  </si>
  <si>
    <t>OXYLUS d.o.o., Osijek</t>
  </si>
  <si>
    <t>KK.04.2.1.04.0524</t>
  </si>
  <si>
    <t>Energetska obnova zgrade Osnovne škole Hugo Badalić, PŠ Jelas, na adresi Franje Kuhača 23, Slavonski Brod</t>
  </si>
  <si>
    <t>Grad Slavonski brod</t>
  </si>
  <si>
    <t>KK.03.2.1.14.0143</t>
  </si>
  <si>
    <t>Normama do novih tržišta</t>
  </si>
  <si>
    <t>SIMPLEX, d.o.o. za montažu i održavanje dizala</t>
  </si>
  <si>
    <t>Zajedno za bolju i sretniju budućnost</t>
  </si>
  <si>
    <t>Hrvatski Crveni križ, Gradsko društvo Crvenog križa Beli Manastir</t>
  </si>
  <si>
    <t xml:space="preserve">Pruži ruku pomoćnicu </t>
  </si>
  <si>
    <t>Udruga "Život treće dobi"</t>
  </si>
  <si>
    <t xml:space="preserve">Osječko-baranjska </t>
  </si>
  <si>
    <t>Maslačak- prijatelj djece</t>
  </si>
  <si>
    <t>Dječji vrtić Maslačak</t>
  </si>
  <si>
    <t>Brodsko-posavska županija, Sisačko-moslavačka županija, Vukovarsko-srijemska županija</t>
  </si>
  <si>
    <t>MIS kod</t>
  </si>
  <si>
    <t>Lunch box, faza II - Školska prehrana za učenike u riziku od siromaštva u osnovnim školama u Slavonskom Brodu</t>
  </si>
  <si>
    <t>MD1</t>
  </si>
  <si>
    <t>FD.01.1.1.03.0001</t>
  </si>
  <si>
    <t>29.12.2017</t>
  </si>
  <si>
    <t xml:space="preserve">Vrijeme je za školski obrok </t>
  </si>
  <si>
    <t>FD.01.1.1.03.0004</t>
  </si>
  <si>
    <t>Škole jednakih mogućnosti 2</t>
  </si>
  <si>
    <t>FD.01.1.1.03.0006</t>
  </si>
  <si>
    <t xml:space="preserve">Odrastimo jednako – Faza II </t>
  </si>
  <si>
    <t>FD.01.1.1.03.0011</t>
  </si>
  <si>
    <t>Obrok za 5 - faza II</t>
  </si>
  <si>
    <t>FD.01.1.1.03.0012</t>
  </si>
  <si>
    <t>Užina za sve (II)</t>
  </si>
  <si>
    <t>FD.01.1.1.03.0022</t>
  </si>
  <si>
    <t>Osiguravanje školske prehrane za djecu u riziku od siromaštva (2017/2018)</t>
  </si>
  <si>
    <t>FD.01.1.1.03.0026</t>
  </si>
  <si>
    <t>Vrijeme užine II</t>
  </si>
  <si>
    <t>FD.01.1.1.03.0027</t>
  </si>
  <si>
    <t>Osiguravanje školske prehrane za djecu u riziku od siromaštva faza II.</t>
  </si>
  <si>
    <t>FD.01.1.1.03.0034</t>
  </si>
  <si>
    <t>Virovitičko podravska županija</t>
  </si>
  <si>
    <t>Ublažavanje siromaštva na području grada Osijeka podjelom paketa života i osnovne materijalne pomoći</t>
  </si>
  <si>
    <t>FD.01.1.1.04.0001</t>
  </si>
  <si>
    <t>Zajedno za društvo jednakih mogućnosti</t>
  </si>
  <si>
    <t>FD.01.1.1.04.0002</t>
  </si>
  <si>
    <t>Osječko-baranjska županija, Požeško-slavonska  županija, Virovitičko-podravska županija</t>
  </si>
  <si>
    <t>Humanitarni paketi GDCK-a Virovitica</t>
  </si>
  <si>
    <t>FD.01.1.1.04.0005</t>
  </si>
  <si>
    <t>Humanitarni paket za Slavoniju i Pounje</t>
  </si>
  <si>
    <t>FD.01.1.1.04.0006</t>
  </si>
  <si>
    <t>FD.01.1.1.04.0007</t>
  </si>
  <si>
    <t>Kap dobrote</t>
  </si>
  <si>
    <t>FD.01.1.1.04.0018</t>
  </si>
  <si>
    <t>10.8.2018</t>
  </si>
  <si>
    <t xml:space="preserve">Humanitarna udruga Duga Vukovar  </t>
  </si>
  <si>
    <t>Odrastimo jednako - Faza III</t>
  </si>
  <si>
    <t>FD.01.1.1.05.0004</t>
  </si>
  <si>
    <t>21.12.2018</t>
  </si>
  <si>
    <t>FD.01.1.1.05.0006</t>
  </si>
  <si>
    <t>FD.01.1.1.05.0010</t>
  </si>
  <si>
    <t>Ublažavanje siromaštva na području grada Osijeka podjelom paketa života i ostale materijalne pomoći</t>
  </si>
  <si>
    <t>MD2</t>
  </si>
  <si>
    <t>FD.02.1.1.03.0001</t>
  </si>
  <si>
    <t>20.4.2018</t>
  </si>
  <si>
    <t xml:space="preserve">Humanitarna udruga Rijeka Ljubavi </t>
  </si>
  <si>
    <t xml:space="preserve">Zajedno za društvo jednakih mogućnosti </t>
  </si>
  <si>
    <t>FD.02.1.1.03.0002</t>
  </si>
  <si>
    <t>29.6.2018</t>
  </si>
  <si>
    <t>Hrvatski crveni križ, Gradsko društvo crvenog križa Osijek</t>
  </si>
  <si>
    <t xml:space="preserve">Osječko-baranjska županija, Požeško-slavonska županija, Virovitičko-podravska županija </t>
  </si>
  <si>
    <t>FD.02.1.1.03.0005</t>
  </si>
  <si>
    <t>FD.02.1.1.03.0006</t>
  </si>
  <si>
    <t>2.7.2018</t>
  </si>
  <si>
    <t>FD.02.1.1.03.0007</t>
  </si>
  <si>
    <t>20.7.2018</t>
  </si>
  <si>
    <t>Školski pribor i školska oprema za Slavoniju i Pounje</t>
  </si>
  <si>
    <t>FD.02.1.1.03.0014</t>
  </si>
  <si>
    <t>1.8.2018</t>
  </si>
  <si>
    <t>Hrvatski Crveni križ Gradsko društvo Crvenog križa Slavonski Brod</t>
  </si>
  <si>
    <t>TA</t>
  </si>
  <si>
    <t>FD.03.1.1.04.0022</t>
  </si>
  <si>
    <t>5.3.2018</t>
  </si>
  <si>
    <t>Vrijeme užine II.</t>
  </si>
  <si>
    <t>FD.03.1.1.04.0027</t>
  </si>
  <si>
    <t>19.3.2018</t>
  </si>
  <si>
    <t>FD.03.1.1.05.0001</t>
  </si>
  <si>
    <t>FD.03.1.1.05.0002</t>
  </si>
  <si>
    <t>FD.03.1.1.05.0005</t>
  </si>
  <si>
    <t>FD.03.1.1.05.0006</t>
  </si>
  <si>
    <t>FD.03.1.1.05.0007</t>
  </si>
  <si>
    <t>FD.03.1.1.05.0014</t>
  </si>
  <si>
    <t>FD.03.1.1.05.0018</t>
  </si>
  <si>
    <t>Humanitarna udruga Duga Vukovar</t>
  </si>
  <si>
    <t>KK.03.2.1.07.0131</t>
  </si>
  <si>
    <t>Internacionalizacijom do jačanja konkurentnosti na inozemnim tržištima proizvodnje kamina</t>
  </si>
  <si>
    <t>Ember kamin</t>
  </si>
  <si>
    <t>KK.03.2.1.14.0111</t>
  </si>
  <si>
    <t>Povećanje konkurentnosti poduzeća Pekarstvo Kadulja d.o.o. uvođenjem ISO 9001:2015 i IFS Food normi</t>
  </si>
  <si>
    <t>PEKARSTVO KADULJA d.o.o., Darda</t>
  </si>
  <si>
    <t>Educiraj se!</t>
  </si>
  <si>
    <t>Podrška socijalnom uključivanju i zapošljavanju marginaliziranih skupina</t>
  </si>
  <si>
    <t>KK.06.3.1.03.0123</t>
  </si>
  <si>
    <t>Izgradnja reciklažnog dvorišta u općini Špišić Bukovici</t>
  </si>
  <si>
    <t>KK.06.3.1.04.0011</t>
  </si>
  <si>
    <t>Sanacija i zatvaranje odlagališta neopasnog otpada ''Gajevi'', Općina Drenovci</t>
  </si>
  <si>
    <t>KK.03.2.1.14.0131</t>
  </si>
  <si>
    <t>KK.04.2.1.04.0577</t>
  </si>
  <si>
    <t>Energetska obnova zgrade Srednje strukovne škole Antuna Horvata na  adresi Vijenac K.A. Stepinca 11, Đakovo</t>
  </si>
  <si>
    <t>KK.04.2.1.04.0582</t>
  </si>
  <si>
    <t>ENERGETSKA OBNOVA ZGRADE DRUŠTVENOG DOMA NA ADRESI IVANA PL. ZAJCA 14, MIKLEUŠ</t>
  </si>
  <si>
    <t>KK.04.2.1.04.0557</t>
  </si>
  <si>
    <t>Energetska obnova zgrade Društvenog doma u Koritni na adresi Kolodvorska 1, Koritna, Općina Semeljci</t>
  </si>
  <si>
    <t>KK.04.2.1.04.0569</t>
  </si>
  <si>
    <t>Energetska obnova zgrade Osnovne škole Josipa Kozarca Semeljci, Područna škola Kešinci na adresi Doljanska 2, Kešinci</t>
  </si>
  <si>
    <t>KK.04.2.1.04.0580</t>
  </si>
  <si>
    <t>Energetska obnova zgrade Osnovne škole Josipa Kozarca Semeljci, Područna škola Koritna na adresi Kolodvorska 2, Koritna</t>
  </si>
  <si>
    <t>KK.04.2.1.04.0560</t>
  </si>
  <si>
    <t>Energetska obnova zgrade Osnovne škole Šećerana, područna škola Baranjsko Petrovo Selo na adresi Kolodvorska 74E, Baranjsko Petrovo Selo</t>
  </si>
  <si>
    <t>KK.04.2.1.04.0583</t>
  </si>
  <si>
    <t>Energetska obnova zgrade Osnovne škole Kneževi Vinogradi, Područna škola Grabovac na adresi Zlatka Kovača 4, Grabovac</t>
  </si>
  <si>
    <t>AUTO MOTO CENTAR NOVA GRADIŠKA d.o.o.</t>
  </si>
  <si>
    <t>Unaprjeđenje kompetencija koje doprinose trajnoj socijalnoj uključenosti</t>
  </si>
  <si>
    <t>Udruga osoba s intelektualnim teškoćama Šibensko- kninske županije Kamenčići</t>
  </si>
  <si>
    <t>Virovitičko- podravska, Brodsko- posavska, Šibensko- kninska</t>
  </si>
  <si>
    <t>Korak koji nedostaje</t>
  </si>
  <si>
    <t>Hrvatski savez slijepih</t>
  </si>
  <si>
    <t>Zagrebačka, Sisačko- moslavačka, Bjelovarsko- bilogorska, Virovitičko- podravska, Grad Zagreb</t>
  </si>
  <si>
    <t>Što sve sportom mogu ja!</t>
  </si>
  <si>
    <t>Udruga roditelja djece s poteškoćama u razvoju Vukovarski leptirići</t>
  </si>
  <si>
    <t>Veslačke i sportske aktivnosti za djecu i mlade</t>
  </si>
  <si>
    <t>Veslački klub "Glagoljaš", Omišalj</t>
  </si>
  <si>
    <t>Karlovačka, Osječko- baranjska, Vukovarsko- srijemska, Grad Zagreb, Primorsko- goranska, Ličko- senjska, Zadarska, Šibensko- kninska, Istarska, Dubrovačko- neretvanska</t>
  </si>
  <si>
    <t>DAVID SUŠAC</t>
  </si>
  <si>
    <t>SNJEŽANA ČOLAKOVIĆ</t>
  </si>
  <si>
    <t>GOSPODARSTVO SESAR, VL. VLADIMIR SESAR </t>
  </si>
  <si>
    <t>MARIO OŽVAT</t>
  </si>
  <si>
    <t>POLJOPRIVREDNI OBRT "OSTRIHON" VL. DAVOR OSTRIHON</t>
  </si>
  <si>
    <t>POLJOPRIVREDNA ZADRUGA SEKICE</t>
  </si>
  <si>
    <t>BRONIĆ,OBRT ZA POLJOPRIVREDU,PRIJEVOZ I TRGOVINU</t>
  </si>
  <si>
    <t>ANTUN DRAŠNER</t>
  </si>
  <si>
    <t>ANTE ŠPOLJARIĆ</t>
  </si>
  <si>
    <t>MLADEN IVANAC</t>
  </si>
  <si>
    <t>KK.03.2.1.14.0108</t>
  </si>
  <si>
    <t>Uvođenje ISO standarda u poslovanje tvrtke Dental-ant d.o.o.</t>
  </si>
  <si>
    <t>KK.03.2.1.12.0016</t>
  </si>
  <si>
    <t>Certifikacija proizvoda tvrtke Dental-ant d.o.o.</t>
  </si>
  <si>
    <t>DENTAL-ANT d.o.o., Vukovar</t>
  </si>
  <si>
    <t>promjena iznosa</t>
  </si>
  <si>
    <t>UP.03.1.1.02.0028</t>
  </si>
  <si>
    <t>UP.03.1.1.02.0004</t>
  </si>
  <si>
    <t>UP.03.1.1.02.0042</t>
  </si>
  <si>
    <t>UP.03.1.1.02.0047</t>
  </si>
  <si>
    <t>UP.03.1.1.02.0030</t>
  </si>
  <si>
    <t>UP.03.2.1.03.0001</t>
  </si>
  <si>
    <t>UP.03.2.1.03.0013</t>
  </si>
  <si>
    <t>UP.03.2.1.03.0016</t>
  </si>
  <si>
    <t>UP.03.2.1.03.0017</t>
  </si>
  <si>
    <t xml:space="preserve">In-In - integracija I inkluzija </t>
  </si>
  <si>
    <t>UP.03.2.1.03.0030</t>
  </si>
  <si>
    <t>UP.03.2.1.03.0039</t>
  </si>
  <si>
    <t>UP.03.2.1.03.0045</t>
  </si>
  <si>
    <t>UP.03.2.1.03.0049</t>
  </si>
  <si>
    <t>UP.03.2.1.03.0028</t>
  </si>
  <si>
    <t>UP.03.2.1.03.0015</t>
  </si>
  <si>
    <t>UP.03.2.1.04.0004</t>
  </si>
  <si>
    <t>UP.03.2.2.02.0060</t>
  </si>
  <si>
    <t>UP.03.2.2.02.0082</t>
  </si>
  <si>
    <t>Vukovarsko-srijemska, Osječko-baranjska</t>
  </si>
  <si>
    <t>UP.03.2.2.02.0091</t>
  </si>
  <si>
    <t>UP.03.2.2.03.0017</t>
  </si>
  <si>
    <t>UP.03.2.2.03.0164</t>
  </si>
  <si>
    <t>UP.03.2.2.03.0055</t>
  </si>
  <si>
    <t>UP.03.2.2.03.0043</t>
  </si>
  <si>
    <t>UP.03.2.2.03.0032</t>
  </si>
  <si>
    <t>UP.03.2.2.03.0128</t>
  </si>
  <si>
    <t>UP.03.2.2.03.0012</t>
  </si>
  <si>
    <t>UP.03.2.2.03.0182</t>
  </si>
  <si>
    <t>UP.03.2.2.03.0116</t>
  </si>
  <si>
    <t>UP.03.2.2.03.0141</t>
  </si>
  <si>
    <t>UP.03.2.3.02.0048</t>
  </si>
  <si>
    <t>UP.04.2.1.01.0056</t>
  </si>
  <si>
    <t>UP.04.2.1.01.0057</t>
  </si>
  <si>
    <t>UP.04.2.1.01.0009</t>
  </si>
  <si>
    <t>UP.04.2.1.01.0096</t>
  </si>
  <si>
    <t>UP.04.2.1.01.0011</t>
  </si>
  <si>
    <t>UP.04.2.1.01.0099</t>
  </si>
  <si>
    <t>UP.04.2.1.01.0049</t>
  </si>
  <si>
    <t>UP.04.2.1.01.0111</t>
  </si>
  <si>
    <t>UP.04.2.1.01.0022</t>
  </si>
  <si>
    <t>UP.04.2.1.01.0028</t>
  </si>
  <si>
    <t>UP.04.2.1.01.0026</t>
  </si>
  <si>
    <t>Vukovarsko-srijemska, Varaždinska, Primorsko-goranska, Grad Zagreb</t>
  </si>
  <si>
    <t>UP.04.2.1.01.0013</t>
  </si>
  <si>
    <t>UP.04.2.1.01.0021</t>
  </si>
  <si>
    <t>UP.04.2.1.01.0112</t>
  </si>
  <si>
    <t>UP.04.2.1.01.0070</t>
  </si>
  <si>
    <t>UP.04.2.1.01.0031</t>
  </si>
  <si>
    <t>Vukovarsko-srijemska, Splitsko-dalmatinska, Primorsko-goranska, Grad Zagreb, Zagrebačka županija</t>
  </si>
  <si>
    <t>UP.04.2.1.02.0002</t>
  </si>
  <si>
    <t>Virovitičko-podravska, Osječko-baranjska, Vukovarsko-srijemska, Brodsko-posavska, Virovitičko-podravska, Požeško-slavonska</t>
  </si>
  <si>
    <t>UP.04.2.1.02.0024</t>
  </si>
  <si>
    <t>UP.04.2.1.02.0051</t>
  </si>
  <si>
    <t>UP.04.2.1.02.0078</t>
  </si>
  <si>
    <t>UP.04.2.1.02.0144</t>
  </si>
  <si>
    <t>UP.04.2.1.02.0186</t>
  </si>
  <si>
    <t>UP.04.2.1.03.0014</t>
  </si>
  <si>
    <t>UP.04.2.1.03.0032</t>
  </si>
  <si>
    <t>UP.04.2.1.03.0006</t>
  </si>
  <si>
    <t>UP.04.2.1.04.0210</t>
  </si>
  <si>
    <t>Osječko-baranjska, Zagrebačka, Sisačko-moslavačka, Osječko-baranjska, Međimurska, Primorsko-goranska, Istarska</t>
  </si>
  <si>
    <t>UP.04.2.1.04.0101</t>
  </si>
  <si>
    <t>UP.04.2.1.04.0174</t>
  </si>
  <si>
    <t>UP.04.2.1.04.0151</t>
  </si>
  <si>
    <t xml:space="preserve">Grad Zagreb, Požeško-slavonska, Splitsko-dalmatinska županija, Istarska županija </t>
  </si>
  <si>
    <t>UP.04.2.1.04.0198</t>
  </si>
  <si>
    <t>UP.01.3.1.01.0013</t>
  </si>
  <si>
    <t>UP.01.3.1.01.0014</t>
  </si>
  <si>
    <t>UP.01.3.1.01.0016</t>
  </si>
  <si>
    <t>UP.01.3.1.01.0036</t>
  </si>
  <si>
    <t>UP.01.3.1.01.0061</t>
  </si>
  <si>
    <t>UP.01.3.1.01.0081</t>
  </si>
  <si>
    <t>UP.01.3.1.01.0109</t>
  </si>
  <si>
    <t>UP.01.3.1.01.0111</t>
  </si>
  <si>
    <t>UP.01.3.1.01.0115</t>
  </si>
  <si>
    <t>UP.01.3.1.01.0119</t>
  </si>
  <si>
    <t>UP.02.1.1.05.0001</t>
  </si>
  <si>
    <t>UP.02.1.1.05.0002</t>
  </si>
  <si>
    <t>UP.02.1.1.05.0003</t>
  </si>
  <si>
    <t>UP.02.1.1.05.0004</t>
  </si>
  <si>
    <t>UP.02.1.1.05.0005</t>
  </si>
  <si>
    <t>UP.02.1.1.05.0008</t>
  </si>
  <si>
    <t>UP.02.1.1.05.0009</t>
  </si>
  <si>
    <t>UP.02.1.1.05.0010</t>
  </si>
  <si>
    <t>UP.02.1.1.05.0011</t>
  </si>
  <si>
    <t>UP.02.1.1.05.0012</t>
  </si>
  <si>
    <t>UP.02.1.1.05.0013</t>
  </si>
  <si>
    <t>UP.02.1.1.05.0015</t>
  </si>
  <si>
    <t>UP.02.1.1.05.0016</t>
  </si>
  <si>
    <t>UP.02.1.1.05.0017</t>
  </si>
  <si>
    <t>UP.02.1.1.05.0019</t>
  </si>
  <si>
    <t>UP.02.1.1.05.0021</t>
  </si>
  <si>
    <t>UP.02.1.1.05.0022</t>
  </si>
  <si>
    <t>UP.02.1.1.05.0037</t>
  </si>
  <si>
    <t>UP.02.1.1.05.0043</t>
  </si>
  <si>
    <t>UP.02.1.1.05.0018</t>
  </si>
  <si>
    <t>UP.02.1.1.05.0023</t>
  </si>
  <si>
    <t>UP.02.1.1.05.0031</t>
  </si>
  <si>
    <t>UP.02.1.1.05.0032</t>
  </si>
  <si>
    <t>UP.02.1.1.05.0039</t>
  </si>
  <si>
    <t>UP.02.1.1.05.0042</t>
  </si>
  <si>
    <t>UP.02.1.1.05.0049</t>
  </si>
  <si>
    <t>UP.02.1.1.05.0050</t>
  </si>
  <si>
    <t>UP.02.1.1.05.0054</t>
  </si>
  <si>
    <t>UP.02.1.1.05.0055</t>
  </si>
  <si>
    <t>UP.02.1.1.05.0056</t>
  </si>
  <si>
    <t>UP.02.1.1.05.0061</t>
  </si>
  <si>
    <t>UP.02.1.1.05.0062</t>
  </si>
  <si>
    <t>UP.02.1.1.05.0063</t>
  </si>
  <si>
    <t>UP.02.1.1.05.0067</t>
  </si>
  <si>
    <t>UP.02.1.1.05.0028</t>
  </si>
  <si>
    <t>UP.02.1.1.05.0030</t>
  </si>
  <si>
    <t>UP.02.1.1.05.0033</t>
  </si>
  <si>
    <t>UP.02.1.1.05.0035</t>
  </si>
  <si>
    <t>UP.02.1.1.05.0040</t>
  </si>
  <si>
    <t>UP.02.1.1.05.0041</t>
  </si>
  <si>
    <t>UP.02.1.1.05.0046</t>
  </si>
  <si>
    <t>UP.02.1.1.05.0051</t>
  </si>
  <si>
    <t>UP.02.1.1.05.0058</t>
  </si>
  <si>
    <t>UP.02.1.1.05.0065</t>
  </si>
  <si>
    <t>UP.02.1.1.05.0068</t>
  </si>
  <si>
    <t>UP.02.1.1.05.0069</t>
  </si>
  <si>
    <t>UP.02.1.1.02.0047</t>
  </si>
  <si>
    <t>UP.02.1.1.05.0086</t>
  </si>
  <si>
    <t>UP.02.1.1.05.0036</t>
  </si>
  <si>
    <t>UP.02.1.1.05.0038</t>
  </si>
  <si>
    <t>UP.02.1.1.05.0053</t>
  </si>
  <si>
    <t>UP.02.1.1.05.0059</t>
  </si>
  <si>
    <t>UP.02.1.1.05.0060</t>
  </si>
  <si>
    <t>UP.02.1.1.05.0071</t>
  </si>
  <si>
    <t>UP.02.1.1.05.0087</t>
  </si>
  <si>
    <t>UP.02.1.1.05.0044</t>
  </si>
  <si>
    <t>UP.02.1.1.05.0074</t>
  </si>
  <si>
    <t>UP.02.1.1.05.0076</t>
  </si>
  <si>
    <t>UP.02.1.1.05.0077</t>
  </si>
  <si>
    <t>UP.02.1.1.05.0070</t>
  </si>
  <si>
    <t>UP.02.1.1.05.0088</t>
  </si>
  <si>
    <t>UP.02.1.1.05.0075</t>
  </si>
  <si>
    <t>UP.02.1.1.05.0080</t>
  </si>
  <si>
    <t>UP.02.1.1.05.0090</t>
  </si>
  <si>
    <t>UP.02.1.1.05.0095</t>
  </si>
  <si>
    <t>UP.02.1.1.05.0098</t>
  </si>
  <si>
    <t>UP.02.1.1.05.0100</t>
  </si>
  <si>
    <t>UP.02.1.1.05.0103</t>
  </si>
  <si>
    <t>UP.02.1.1.02.0309</t>
  </si>
  <si>
    <t>UP.02.1.1.02.0010</t>
  </si>
  <si>
    <t>UP.02.1.1.02.0223</t>
  </si>
  <si>
    <t xml:space="preserve">Osječko-baranjska, Vukovarsko-srijemska </t>
  </si>
  <si>
    <t>UP.02.1.1.02.0128</t>
  </si>
  <si>
    <t>Osječko-baranjska, Brodsko-posavska, Primorsko-goranska</t>
  </si>
  <si>
    <t>UP.02.1.1.05.0085</t>
  </si>
  <si>
    <t>UP.02.1.1.05.0092</t>
  </si>
  <si>
    <t>UP.02.1.1.05.0093</t>
  </si>
  <si>
    <t>UP.02.1.1.05.0102</t>
  </si>
  <si>
    <t>UP.02.1.1.05.0107</t>
  </si>
  <si>
    <t>UP.02.1.1.05.0109</t>
  </si>
  <si>
    <t>UP.02.1.1.02.0313</t>
  </si>
  <si>
    <t>UP.02.1.1.02.0194</t>
  </si>
  <si>
    <t>UP.02.1.1.02.0149</t>
  </si>
  <si>
    <t>UP.02.1.1.02.0269</t>
  </si>
  <si>
    <t>UP.02.1.1.04.0078</t>
  </si>
  <si>
    <t>UP.02.1.1.04.0083</t>
  </si>
  <si>
    <t>UP.02.1.1.04.0061</t>
  </si>
  <si>
    <t>Virovitičko-podravska, Vukovarsko-srijemska</t>
  </si>
  <si>
    <t>UP.02.1.1.04.0087</t>
  </si>
  <si>
    <t>UP.02.1.1.05.0110</t>
  </si>
  <si>
    <t>UP.02.1.1.05.0114</t>
  </si>
  <si>
    <t>UP.02.1.1.05.0118</t>
  </si>
  <si>
    <t>UP.02.1.1.05.0138</t>
  </si>
  <si>
    <t>UP.02.1.1.05.0143</t>
  </si>
  <si>
    <t>UP.02.1.1.05.0121</t>
  </si>
  <si>
    <t>UP.02.1.1.05.0122</t>
  </si>
  <si>
    <t>UP.02.1.1.05.0125</t>
  </si>
  <si>
    <t>UP.02.1.1.05.0128</t>
  </si>
  <si>
    <t>UP.02.1.1.05.0131</t>
  </si>
  <si>
    <t>UP.02.1.1.05.0133</t>
  </si>
  <si>
    <t>UP.02.1.1.05.0134</t>
  </si>
  <si>
    <t>UP.02.1.1.05.0137</t>
  </si>
  <si>
    <t>UP.02.1.1.05.0144</t>
  </si>
  <si>
    <t>UP.02.1.1.05.0130</t>
  </si>
  <si>
    <t>UP.02.1.1.05.0142</t>
  </si>
  <si>
    <t>UP.02.1.1.05.0150</t>
  </si>
  <si>
    <t>UP.02.1.1.05.0129</t>
  </si>
  <si>
    <t>UP.02.1.1.05.0151</t>
  </si>
  <si>
    <t>UP.02.1.1.05.0154</t>
  </si>
  <si>
    <t>UP.02.1.1.05.0160</t>
  </si>
  <si>
    <t>UP.02.1.1.05.0233</t>
  </si>
  <si>
    <t>UP.02.1.1.05.0174</t>
  </si>
  <si>
    <t>UP.02.1.1.05.0188</t>
  </si>
  <si>
    <t>UP.02.1.1.05.0275</t>
  </si>
  <si>
    <t>UP.02.1.1.03.0170</t>
  </si>
  <si>
    <t>UP.02.1.1.03.0043</t>
  </si>
  <si>
    <t>UP.02.1.1.03.0172</t>
  </si>
  <si>
    <t>UP.02.1.1.03.0145</t>
  </si>
  <si>
    <t>UP.02.1.1.03.0124</t>
  </si>
  <si>
    <t>UP.02.1.1.03.0085</t>
  </si>
  <si>
    <t>UP.02.1.1.03.0059</t>
  </si>
  <si>
    <t xml:space="preserve">više gradova </t>
  </si>
  <si>
    <t>Samo nebo nam je granica</t>
  </si>
  <si>
    <t>UP.02.1.1.03.0058</t>
  </si>
  <si>
    <t>UP.02.1.1.03.0167</t>
  </si>
  <si>
    <t>Osječko-baranjska županija, Vukovarsko-srijemska županija</t>
  </si>
  <si>
    <t>UP.02.1.1.03.0188</t>
  </si>
  <si>
    <t>UP.02.1.1.03.0098</t>
  </si>
  <si>
    <t>UP.02.1.1.05.0262</t>
  </si>
  <si>
    <t>UP.02.1.1.05.0277</t>
  </si>
  <si>
    <t>UP.02.1.1.05.0279</t>
  </si>
  <si>
    <t>UP.02.1.1.05.0280</t>
  </si>
  <si>
    <t>UP.02.1.1.08.0001</t>
  </si>
  <si>
    <t>UP.02.1.1.08.0023</t>
  </si>
  <si>
    <t>UP.02.1.1.08.0025</t>
  </si>
  <si>
    <t>Brodsko-posavska, Zagrebačka, Bjelovarsko-bilogorska, Vukovarsko-srijemska, Grad Zagreb</t>
  </si>
  <si>
    <t>UP.02.1.1.05.0281</t>
  </si>
  <si>
    <t>UP.02.1.1.05.0248</t>
  </si>
  <si>
    <t>UP.02.1.1.05.0263</t>
  </si>
  <si>
    <t>UP.02.1.1.05.0267</t>
  </si>
  <si>
    <t>UP.02.1.1.05.0273</t>
  </si>
  <si>
    <t>UP.02.1.1.05.0259</t>
  </si>
  <si>
    <t>UP.02.1.1.05.0168</t>
  </si>
  <si>
    <t>UP.02.1.1.05.0172</t>
  </si>
  <si>
    <t>UP.02.1.1.05.0219</t>
  </si>
  <si>
    <t>UP.02.1.1.05.0214</t>
  </si>
  <si>
    <t>UP.02.1.1.05.0250</t>
  </si>
  <si>
    <t>UP.02.1.1.05.0293</t>
  </si>
  <si>
    <t>UP.02.1.1.05.0307</t>
  </si>
  <si>
    <t>UP.02.1.1.08.0036</t>
  </si>
  <si>
    <t>UP.02.1.1.08.0043</t>
  </si>
  <si>
    <t>UP.02.1.1.08.0047</t>
  </si>
  <si>
    <t>UP.02.1.1.05.0244</t>
  </si>
  <si>
    <t>UP.02.1.1.05.0274</t>
  </si>
  <si>
    <t>UP.02.1.1.06.0034</t>
  </si>
  <si>
    <t>Znanje je in - educiraj se na naš način!</t>
  </si>
  <si>
    <t>UP.02.1.1.06.0045</t>
  </si>
  <si>
    <t>UP.02.2.1.02.0020</t>
  </si>
  <si>
    <t>UP.02.2.1.02.0027</t>
  </si>
  <si>
    <t>UP.02.2.1.02.0044</t>
  </si>
  <si>
    <t>UP.02.2.1.02.0041</t>
  </si>
  <si>
    <t>UP.02.2.1.02.0029</t>
  </si>
  <si>
    <t>UP.02.2.1.02.0034</t>
  </si>
  <si>
    <t>UP.02.2.1.02.0036</t>
  </si>
  <si>
    <t>UP.02.2.1.02.0076</t>
  </si>
  <si>
    <t>UP.02.2.1.02.0069</t>
  </si>
  <si>
    <t>UP.02.2.1.02.0086</t>
  </si>
  <si>
    <t>UP.02.2.1.02.0081</t>
  </si>
  <si>
    <t>UP.02.2.1.02.0091</t>
  </si>
  <si>
    <t>UP.02.2.1.02.0098</t>
  </si>
  <si>
    <t>UP.02.2.2.02.0027</t>
  </si>
  <si>
    <t>UP.02.2.2.02.0044</t>
  </si>
  <si>
    <t>UP.02.2.2.02.0023</t>
  </si>
  <si>
    <t>UP.02.2.2.02.0034</t>
  </si>
  <si>
    <t>UP.02.2.2.02.0061</t>
  </si>
  <si>
    <t>Požeško-slavonska, Brodsko-posavska županija, Požeško-slavonska županija, Osječko-baranjska županija</t>
  </si>
  <si>
    <t>UP.02.2.2.02.0063</t>
  </si>
  <si>
    <t>UP.02.2.2.02.0010</t>
  </si>
  <si>
    <t>UP.02.2.2.02.0011</t>
  </si>
  <si>
    <t>UP.02.2.2.02.0008</t>
  </si>
  <si>
    <t>UP.02.2.2.02.0013</t>
  </si>
  <si>
    <t>UP.02.2.2.02.0022</t>
  </si>
  <si>
    <t>UP.02.2.2.02.0058</t>
  </si>
  <si>
    <t>UP.02.2.2.02.0039</t>
  </si>
  <si>
    <t>UP.02.2.2.02.0052</t>
  </si>
  <si>
    <t>UP.02.2.2.02.0041</t>
  </si>
  <si>
    <t>UP.02.2.2.02.0060</t>
  </si>
  <si>
    <t>UP.02.2.2.09.0042</t>
  </si>
  <si>
    <t>UP.02.2.2.02.0014</t>
  </si>
  <si>
    <t>UP.02.2.2.02.0083</t>
  </si>
  <si>
    <t>UP.02.2.2.02.0047</t>
  </si>
  <si>
    <t>UP.02.2.2.02.0078</t>
  </si>
  <si>
    <t>UP.02.2.2.02.0064</t>
  </si>
  <si>
    <t>UP.02.2.2.02.0074</t>
  </si>
  <si>
    <t>UP.02.2.2.02.0094</t>
  </si>
  <si>
    <t>UP.02.2.2.04.0003</t>
  </si>
  <si>
    <t>UP.02.2.2.03.0018</t>
  </si>
  <si>
    <t>UP.02.2.2.03.0063</t>
  </si>
  <si>
    <t>UP.02.2.2.03.0049</t>
  </si>
  <si>
    <t>UP.02.2.2.08.0018</t>
  </si>
  <si>
    <t>UP.02.2.2.05.0002</t>
  </si>
  <si>
    <t>UP.02.2.2.09.0043</t>
  </si>
  <si>
    <t>UP.02.2.2.09.0061</t>
  </si>
  <si>
    <t>Požeško-slavonska, Brodsko-posavska županija</t>
  </si>
  <si>
    <t>UP.02.2.2.09.0071</t>
  </si>
  <si>
    <t>UP.02.2.2.09.0080</t>
  </si>
  <si>
    <t>UP.02.2.2.09.0087</t>
  </si>
  <si>
    <t>UP.02.2.2.08.0058</t>
  </si>
  <si>
    <t>UP.02.3.1.01.0175</t>
  </si>
  <si>
    <t>UP.02.3.1.01.0087</t>
  </si>
  <si>
    <t>UP.02.3.1.01.0127</t>
  </si>
  <si>
    <t>UP.02.3.1.01.0162</t>
  </si>
  <si>
    <t>UP.02.3.1.01.0017</t>
  </si>
  <si>
    <t>Vukovarsko-srijemska, Bjelovarsko-bilogorska, Virovitičko-podravska županija, Požeško-slavonska županija, Brodsko-posavska županija, Osječko-baranjska županija</t>
  </si>
  <si>
    <t>UP.02.3.1.01.0144</t>
  </si>
  <si>
    <t>UP.02.1.1.06.0078</t>
  </si>
  <si>
    <t>UP.02.1.1.08.0050</t>
  </si>
  <si>
    <t xml:space="preserve">UP.02.1.1.08.0028  </t>
  </si>
  <si>
    <t>KOVAČEVIĆ ALEN</t>
  </si>
  <si>
    <t>ŠALKOVIĆ MARKO</t>
  </si>
  <si>
    <t>KLEMENC DANIJEL</t>
  </si>
  <si>
    <t>3/6.1.1</t>
  </si>
  <si>
    <t xml:space="preserve">BELOŠEVIĆ DAVID </t>
  </si>
  <si>
    <t xml:space="preserve">BOŠNJAK MATE </t>
  </si>
  <si>
    <t xml:space="preserve">CRNČAN DOMINIK </t>
  </si>
  <si>
    <t>DAMJANOVIĆ ANTUN</t>
  </si>
  <si>
    <t>DVORNIĆ DUŠAN</t>
  </si>
  <si>
    <t>ĐANIĆ FILIP</t>
  </si>
  <si>
    <t>ĐUKIĆ VJEKOSLAV</t>
  </si>
  <si>
    <t xml:space="preserve">ĐURĐEVIĆ SRĐAN </t>
  </si>
  <si>
    <t xml:space="preserve">HEĐI TIBOR </t>
  </si>
  <si>
    <t xml:space="preserve">HES MATO </t>
  </si>
  <si>
    <t xml:space="preserve">JAKŠIĆ BOJANA </t>
  </si>
  <si>
    <t xml:space="preserve">KALAKOVIĆ DARKO </t>
  </si>
  <si>
    <t xml:space="preserve">KANIŽAI ANDREA </t>
  </si>
  <si>
    <t xml:space="preserve">KATIĆ DAMIR </t>
  </si>
  <si>
    <t xml:space="preserve">KLABAN DAVOR </t>
  </si>
  <si>
    <t>KLAJIĆ JOVAN</t>
  </si>
  <si>
    <t>KOD PROJEKT D.O.O.</t>
  </si>
  <si>
    <t>KOLIĆ LUKA</t>
  </si>
  <si>
    <t>KOVA, OBRT ZA POSREDOVANJE I SAVJETOVANJE</t>
  </si>
  <si>
    <t>LASIĆ LUKA</t>
  </si>
  <si>
    <t>MALETIĆ MLADEN</t>
  </si>
  <si>
    <t xml:space="preserve">MARKANOVIĆ DANIJEL </t>
  </si>
  <si>
    <t>MV, OBRT ZA STOLARSKE USLUGE I POLJOPRIVREDU</t>
  </si>
  <si>
    <t xml:space="preserve">PAČARIĆ ALEKSANDRA </t>
  </si>
  <si>
    <t>PAJTLER NIKOL</t>
  </si>
  <si>
    <t>PAVLOVIĆ VEDRAN</t>
  </si>
  <si>
    <t>PRIŠĆ IVAN</t>
  </si>
  <si>
    <t>PRITIŠANAC TOMISLAV</t>
  </si>
  <si>
    <t xml:space="preserve">RADOŠ INES </t>
  </si>
  <si>
    <t>Buje</t>
  </si>
  <si>
    <t>SAKS KRUNOSLAV</t>
  </si>
  <si>
    <t>SEMIALJAC FABIJAN</t>
  </si>
  <si>
    <t xml:space="preserve">SENKOVIĆ DUBRAVKO </t>
  </si>
  <si>
    <t xml:space="preserve">SIGURNJAK EMANUEL </t>
  </si>
  <si>
    <t>STANISAVLJEVIĆ SERGEJ</t>
  </si>
  <si>
    <t>ŠPOLJARIĆ-NIKOLIĆ ANDREA</t>
  </si>
  <si>
    <t>TEŠANOVIĆ LEJLA</t>
  </si>
  <si>
    <t xml:space="preserve">TUFEKOVIĆ ELIZABETA </t>
  </si>
  <si>
    <t xml:space="preserve">UBAVIĆ JOVANA </t>
  </si>
  <si>
    <t>VIS VITALIS D.O.O. ZA TRGOVINU I USLUGE</t>
  </si>
  <si>
    <t xml:space="preserve">VRBANIĆ FILIP </t>
  </si>
  <si>
    <t>FILIPOVIĆ MARINA</t>
  </si>
  <si>
    <t>HORVAT SAŠA</t>
  </si>
  <si>
    <t>VILJETIĆ MARKO</t>
  </si>
  <si>
    <t>1/6.2.1</t>
  </si>
  <si>
    <t>BAŠIĆ VESNA</t>
  </si>
  <si>
    <t>BRANITELJSKA ZADRUGA ALJMAŠ FRUCTUS</t>
  </si>
  <si>
    <t>BRZICA IVO</t>
  </si>
  <si>
    <t>DORKIĆ DARKO</t>
  </si>
  <si>
    <t>GLAVAČEVIĆ LUKA</t>
  </si>
  <si>
    <t>KALOZI GIZELA</t>
  </si>
  <si>
    <t>KEROVEC ANTONIO</t>
  </si>
  <si>
    <t>KOVAČIĆ ANDRIJA</t>
  </si>
  <si>
    <t>LASLO ŽELJKA</t>
  </si>
  <si>
    <t>LUKAČEVIĆ IVAN</t>
  </si>
  <si>
    <t>MANDIĆ MARKO</t>
  </si>
  <si>
    <t>PAVKOVIĆ BARBARA</t>
  </si>
  <si>
    <t>TIBORC MARIJANA</t>
  </si>
  <si>
    <t>TOMAKOVIĆ DARIO</t>
  </si>
  <si>
    <t>VUKOVSKI BRANKA</t>
  </si>
  <si>
    <t>ZORIĆ DINKO</t>
  </si>
  <si>
    <t>ATAR D.O.O.</t>
  </si>
  <si>
    <t>MATIĆ JOSIP</t>
  </si>
  <si>
    <t>SUBOTIĆ DRAGOSLAV</t>
  </si>
  <si>
    <t xml:space="preserve">OČEVČIĆ MIRKO </t>
  </si>
  <si>
    <t>AVES D.O.O.</t>
  </si>
  <si>
    <t>BABIĆ ZORAN</t>
  </si>
  <si>
    <t xml:space="preserve">BECK DOMAGOJ </t>
  </si>
  <si>
    <t xml:space="preserve">BILANDŽIJA MARIO </t>
  </si>
  <si>
    <t xml:space="preserve">BILIĆ SVJETLANA </t>
  </si>
  <si>
    <t>CRLJIĆ PERICA</t>
  </si>
  <si>
    <t xml:space="preserve">CVILINDER ANTUN </t>
  </si>
  <si>
    <t>DOMINKOVIĆ IVAN</t>
  </si>
  <si>
    <t>DOMINKOVIĆ MARKO</t>
  </si>
  <si>
    <t>FIROVI, OBRT ZA POPRAVAK POLJOPRIVREDNIH STROJEVA</t>
  </si>
  <si>
    <t xml:space="preserve">FRIC TOMISLAV </t>
  </si>
  <si>
    <t xml:space="preserve">GRUBIĆ SRĐAN </t>
  </si>
  <si>
    <t>HRUBENJA DANIJEL</t>
  </si>
  <si>
    <t>KALISTOVIĆ IVAN</t>
  </si>
  <si>
    <t>KALISTOVIĆ MARKO</t>
  </si>
  <si>
    <t xml:space="preserve">KLISOVIĆ ANTONIO </t>
  </si>
  <si>
    <t xml:space="preserve">KRČELIĆ LUKA-GRGUR </t>
  </si>
  <si>
    <t>LEŠIĆ MARKO</t>
  </si>
  <si>
    <t xml:space="preserve">MARGIĆ IVAN </t>
  </si>
  <si>
    <t>MARIĆ MIRNA</t>
  </si>
  <si>
    <t>MATINAC STJEPAN KRUNOSLAV</t>
  </si>
  <si>
    <t>MILJEVIĆ MARKO</t>
  </si>
  <si>
    <t xml:space="preserve">MINKOVIĆ IVAN </t>
  </si>
  <si>
    <t>NIKOLIĆ LUKA</t>
  </si>
  <si>
    <t xml:space="preserve">PERKOVIĆ LIDIJA </t>
  </si>
  <si>
    <t>POPOVIĆ ALEKSANDAR</t>
  </si>
  <si>
    <t>POPOVIĆ STEVAN</t>
  </si>
  <si>
    <t>RADIŠIĆ DEJAN</t>
  </si>
  <si>
    <t>RADIVOJEVIĆ DUŠAN</t>
  </si>
  <si>
    <t>SALVA MILANA</t>
  </si>
  <si>
    <t>SPAJIĆ FILIP</t>
  </si>
  <si>
    <t xml:space="preserve">STOJANOVIĆ ANICA </t>
  </si>
  <si>
    <t>STOJANOVIĆ TOMISLAV</t>
  </si>
  <si>
    <t>SYRMIA J.D.O.O.</t>
  </si>
  <si>
    <t>ŠARAVANJA MARTINA</t>
  </si>
  <si>
    <t xml:space="preserve">ŠTETIĆ JOSIP </t>
  </si>
  <si>
    <t>VAREŠANIN IGOR</t>
  </si>
  <si>
    <t>VIDOVIĆ MOMČILO</t>
  </si>
  <si>
    <t>DEJANA TRAVICA</t>
  </si>
  <si>
    <t>BILANDŽIJA DAMIR</t>
  </si>
  <si>
    <t>BOŠNJAKOVIĆ ANA</t>
  </si>
  <si>
    <t>BRČIĆ IVAN</t>
  </si>
  <si>
    <t>BRČIĆ STJEPAN</t>
  </si>
  <si>
    <t>CERANČEVIĆ IVAN</t>
  </si>
  <si>
    <t>ĆORLUKA JOSIPA-GORDANA</t>
  </si>
  <si>
    <t>DOMINKOVIĆ MATEJ</t>
  </si>
  <si>
    <t>GREGOROVIĆ MATEO</t>
  </si>
  <si>
    <t>LAKIĆ JOSIP</t>
  </si>
  <si>
    <t>NIĆIVOJEVIĆ BRANKO</t>
  </si>
  <si>
    <t>PRANJIĆ MIJO</t>
  </si>
  <si>
    <t>SEREZLIJA IVAN</t>
  </si>
  <si>
    <t>TOMIĆ MILAN</t>
  </si>
  <si>
    <t>TUFEGDŽIĆ JOSIP</t>
  </si>
  <si>
    <t>POLJOPRIVREDNI OBRT SLOŽNA BRAĆA</t>
  </si>
  <si>
    <t>ADRIĆ NIKOLA</t>
  </si>
  <si>
    <t>BABAIĆ GABRIEL</t>
  </si>
  <si>
    <t>BABIĆ LJUBICA</t>
  </si>
  <si>
    <t>BABIĆ VIKTOR</t>
  </si>
  <si>
    <t>BARAC JOSIP</t>
  </si>
  <si>
    <t>DESPOTOVIĆ DEJAN</t>
  </si>
  <si>
    <t>GLAVAŠ ANDREJA</t>
  </si>
  <si>
    <t>GRGA, OBRT ZA POLJOPRIVREDU I USLUGE</t>
  </si>
  <si>
    <t>JANKOVIĆ POLJOPRIVREDNI OBRT</t>
  </si>
  <si>
    <t>KAUSAL GORAN</t>
  </si>
  <si>
    <t xml:space="preserve">MRKOVIĆ MATO </t>
  </si>
  <si>
    <t>RAKITIĆ ADAM</t>
  </si>
  <si>
    <t xml:space="preserve">RAKITIĆ LUCIJA </t>
  </si>
  <si>
    <t xml:space="preserve">SPAJIĆ MAJA </t>
  </si>
  <si>
    <t xml:space="preserve">TOMAŠEVIĆ NIKOLA </t>
  </si>
  <si>
    <t xml:space="preserve">VUKSANOVIĆ IGOR </t>
  </si>
  <si>
    <t>ZMAIĆ MIA</t>
  </si>
  <si>
    <t>HODAK MARIJA</t>
  </si>
  <si>
    <t>PLEVNIK VILIM</t>
  </si>
  <si>
    <t>SMJEROG ROBERT</t>
  </si>
  <si>
    <t>AGRAR OBRT ZA POLJOPRIVREDNU PROIZVODNJU</t>
  </si>
  <si>
    <t>BERIĆ JOSIP</t>
  </si>
  <si>
    <t>FRANIĆ IVANA</t>
  </si>
  <si>
    <t>KOVAČEVIĆ PHILIPPE</t>
  </si>
  <si>
    <t>MIHIĆ-OBRT ZA POLJOPRIVREDNE I KOMUNALNE USLUGE</t>
  </si>
  <si>
    <t>MUMIĆ TOMISLAV</t>
  </si>
  <si>
    <t>PERKOVIĆ LUKA</t>
  </si>
  <si>
    <t>SPAJIĆ MAJA</t>
  </si>
  <si>
    <t xml:space="preserve">JOSIPOVIĆ DALIBOR </t>
  </si>
  <si>
    <t xml:space="preserve">MITROVIĆ JOSIP </t>
  </si>
  <si>
    <t>MOGUŠAR IVAN</t>
  </si>
  <si>
    <t>POLAK FRANJO</t>
  </si>
  <si>
    <t xml:space="preserve">LUCIĆ DOMAGOJ </t>
  </si>
  <si>
    <t>ALADROVIĆ MARIJAN</t>
  </si>
  <si>
    <t>BALTIĆ AUGUSTIN</t>
  </si>
  <si>
    <t>BARTOLOVIĆ ZLATKO</t>
  </si>
  <si>
    <t>BOŠKOVIĆ DANIJEL</t>
  </si>
  <si>
    <t>OBRT CECO</t>
  </si>
  <si>
    <t>PETRANOVIĆ MILAN</t>
  </si>
  <si>
    <t>PILAŠ BRANKO</t>
  </si>
  <si>
    <t>SMOJVER KARLO</t>
  </si>
  <si>
    <t>ŠIRAC ANTUN</t>
  </si>
  <si>
    <t>TERZIĆ VIKTORIJA</t>
  </si>
  <si>
    <t>VAJHINGER VJEKOSLAV</t>
  </si>
  <si>
    <t>VINOGRADARSTVO I VINARSTVO "KITANOVIĆ"</t>
  </si>
  <si>
    <t>WILLIJAMS</t>
  </si>
  <si>
    <t>POVRŽENIĆ ŽELJKO</t>
  </si>
  <si>
    <t>SAJKO MATEO</t>
  </si>
  <si>
    <t>TONC JOSIP</t>
  </si>
  <si>
    <t>ANTONIO ŠPOLJARIĆ</t>
  </si>
  <si>
    <t>LOVRO ŠPOLJARIĆ</t>
  </si>
  <si>
    <t>IRENA IVANKOVIĆ</t>
  </si>
  <si>
    <t>SILVIO MATOTA</t>
  </si>
  <si>
    <t>MARTIN GLADOVIĆ</t>
  </si>
  <si>
    <t>VALENTINO MEŠTRIĆ</t>
  </si>
  <si>
    <t>MATEJ KAPETANOVIĆ</t>
  </si>
  <si>
    <t>SANELA REŽIĆ</t>
  </si>
  <si>
    <t>MIROSLAV SLAVIČEK</t>
  </si>
  <si>
    <t>DAMIR LITRIĆ</t>
  </si>
  <si>
    <t>DANIJEL BUŠLJETA</t>
  </si>
  <si>
    <t>BRANKO VUKOMANOVIĆ</t>
  </si>
  <si>
    <t>STJEPAN HAČIĆ</t>
  </si>
  <si>
    <t>ANTUN MATIĆ</t>
  </si>
  <si>
    <t>DAMIR ORENDA</t>
  </si>
  <si>
    <t>ŠPOLJAR DAVOR D.O.O.</t>
  </si>
  <si>
    <t>SAJKO DARIJO</t>
  </si>
  <si>
    <t>SOKAČ IGOR</t>
  </si>
  <si>
    <t>KK.06.3.1.03.0132</t>
  </si>
  <si>
    <t>IZGRADNJA RECIKLAŽNOG DVORIŠTA "VITIKA"</t>
  </si>
  <si>
    <t>KK.04.2.1.04.0575</t>
  </si>
  <si>
    <t xml:space="preserve">Energetska obnova zgrade Doma zdravlja Našice, Zdravstvena stanicaBudimci na adresi Bana Josipa Jelačića 196, Budimci </t>
  </si>
  <si>
    <t>KK.04.2.1.04.0568</t>
  </si>
  <si>
    <t>Energetska obnova zgrade Doma za starije i nemoćne osobe Požega na adresi Dr. Filipa Potrebice 2a, Požega</t>
  </si>
  <si>
    <t>Dom za starije i nemoćne osobe Požega</t>
  </si>
  <si>
    <t>KK.04.2.1.04.0554</t>
  </si>
  <si>
    <t>Energetska obnova zgrade Opće županijske bolnice Pakrac i bolnice  hrvatskih veterana na adresi Bolnička 74, Pakrac</t>
  </si>
  <si>
    <t>Opća županijska bolnica Pakrac i bolnica hrvatskih veterana</t>
  </si>
  <si>
    <t>Razvoj OA faza II Virovitica</t>
  </si>
  <si>
    <t>UP.02.2.2.09.0052</t>
  </si>
  <si>
    <t>Udruga osoba s invaliditetom Virovitica</t>
  </si>
  <si>
    <t>KK.04.2.1.04.0601</t>
  </si>
  <si>
    <t xml:space="preserve">Energetska obnova zgrade Društvenog doma u Poljani na adresi Antunovačka 23, grad Lipik </t>
  </si>
  <si>
    <t>KK.04.2.1.04.0553</t>
  </si>
  <si>
    <t>Energetska obnova zgrade Osnovne škole "Antunovac", Područna škola Ivanovac na adresi Crkvena ulica 1a, Ivanovac</t>
  </si>
  <si>
    <t>KK.04.2.1.04.0573</t>
  </si>
  <si>
    <t xml:space="preserve">Energetska obnova zgrade Osnovne škole kralja Tomislava na adresi Matice hrvatske 1, Našice </t>
  </si>
  <si>
    <t>KK.04.2.1.04.0652</t>
  </si>
  <si>
    <t>ENERGETSKA OBNOVA ZGRADE SPORTSKE NAMJENE - KUGLANA U DONJEM MIHOLJCU</t>
  </si>
  <si>
    <t>Županija</t>
  </si>
  <si>
    <t xml:space="preserve">   Mjesto</t>
  </si>
  <si>
    <t>Poštanski broj</t>
  </si>
  <si>
    <t>Zemljopisna širina</t>
  </si>
  <si>
    <t>Zemljopisna dužina</t>
  </si>
  <si>
    <t>Požeško-slavonska Županija</t>
  </si>
  <si>
    <t>Badljevina</t>
  </si>
  <si>
    <t>Banovci</t>
  </si>
  <si>
    <t>Bapska</t>
  </si>
  <si>
    <t>Bektež</t>
  </si>
  <si>
    <t>Bobota</t>
  </si>
  <si>
    <t>Bračevci</t>
  </si>
  <si>
    <t>Bršadin</t>
  </si>
  <si>
    <t>Bučje</t>
  </si>
  <si>
    <t>Budimci</t>
  </si>
  <si>
    <t>Cabuna</t>
  </si>
  <si>
    <t>Čakovci</t>
  </si>
  <si>
    <t>Črnkovci</t>
  </si>
  <si>
    <t>Đeletovci</t>
  </si>
  <si>
    <t>Đurići</t>
  </si>
  <si>
    <t>Gaboš</t>
  </si>
  <si>
    <t>Gat</t>
  </si>
  <si>
    <t>Gornje Bazje</t>
  </si>
  <si>
    <t>Ilača</t>
  </si>
  <si>
    <t>Komletinci</t>
  </si>
  <si>
    <t>Kuzmica</t>
  </si>
  <si>
    <t>Laslovo</t>
  </si>
  <si>
    <t>Lipovac</t>
  </si>
  <si>
    <t>Lug (Laskó)</t>
  </si>
  <si>
    <t>Marjančanci</t>
  </si>
  <si>
    <t>Miholjački Poreč</t>
  </si>
  <si>
    <t>Opatovac</t>
  </si>
  <si>
    <t>Orolik</t>
  </si>
  <si>
    <t>Ostrovo</t>
  </si>
  <si>
    <t>Petrovci</t>
  </si>
  <si>
    <t>Piškorevci</t>
  </si>
  <si>
    <t>Pivnica Slavonska</t>
  </si>
  <si>
    <t>Podgajci Podravski</t>
  </si>
  <si>
    <t>Podvinje</t>
  </si>
  <si>
    <t>Poljana</t>
  </si>
  <si>
    <t>Posavski  Podgajci</t>
  </si>
  <si>
    <t>Račinovci</t>
  </si>
  <si>
    <t>Rajevo Selo</t>
  </si>
  <si>
    <t>Ratkovica</t>
  </si>
  <si>
    <t>Retkovci</t>
  </si>
  <si>
    <t>Selci Đakovački</t>
  </si>
  <si>
    <t>Sesvete (kod Požege)</t>
  </si>
  <si>
    <t>Slakovci</t>
  </si>
  <si>
    <t>Sotin</t>
  </si>
  <si>
    <t>Strošinci</t>
  </si>
  <si>
    <t>Vetovo</t>
  </si>
  <si>
    <t>Zapolje</t>
  </si>
  <si>
    <t>Općina Lipik, (Lipik),  Uljanik (Garešnica)</t>
  </si>
  <si>
    <t>Lipik, Kaniška Iva</t>
  </si>
  <si>
    <t>Općina Lipik (Lipik), Uljanik (Garešnica)</t>
  </si>
  <si>
    <t>6/5.2.1</t>
  </si>
  <si>
    <t>ZDENKO MAUTNER</t>
  </si>
  <si>
    <t>Briga o Hrvatskim braniteljima Vukovara</t>
  </si>
  <si>
    <t>UP.02.2.2.10.0004</t>
  </si>
  <si>
    <t>Razvoj i širenje mreže izvaninstitucionalnih usluga za hrvatske branitelje i stradalnike Domovinskog rata</t>
  </si>
  <si>
    <t>Braniteljice Domovinskog rata RH</t>
  </si>
  <si>
    <t>Socijalna i motivacijska potpora hrvatskim braniteljima- SIMPA</t>
  </si>
  <si>
    <t>UP.02.2.2.10.0010</t>
  </si>
  <si>
    <t>Udruga policije vukovarskih branitelja Domovinskog rata Vukovar</t>
  </si>
  <si>
    <t>Pomoć u kući za Hrvatske branitelje Vukovara- HELP</t>
  </si>
  <si>
    <t>UP.02.2.2.10.0012</t>
  </si>
  <si>
    <t>Koordinacija udruga proisteklih iz Domovinskog rata grada Vukovara</t>
  </si>
  <si>
    <t>Poboljšanje kvalitete života hrvatskih branitelja i stadalnika Domovinskog rata kroz razvijanje mreže izvaninstitucionalnih usluga</t>
  </si>
  <si>
    <t>UP.02.2.2.10.0015</t>
  </si>
  <si>
    <t>Zajednica Veterana Oklopno Mehaniziranih Postrojbi Hrvatske Vojske</t>
  </si>
  <si>
    <t>Karlovačka, Požeško- slavonska, Brodsko- posavska, grad Zagreb, Zadarska, Splitsko- dalmatinska</t>
  </si>
  <si>
    <t>Aktivnosti za povećanje socijalne uključenosti i unaprjeđenje kvalitete življenja</t>
  </si>
  <si>
    <t>UP.02.2.2.10.0024</t>
  </si>
  <si>
    <t>Hrvatski generalski zbor</t>
  </si>
  <si>
    <t>Zagrebačka, Krapinsko- zagorska, Karlovačka, Požeško- slavonska, Vukovarsko- srijemska, Grad Zagreb, Ličko- Senjska, Zadarska, Šibensko- kninska, Splitsko- dalmatinska</t>
  </si>
  <si>
    <t>Poboljšanje kvaliteta života i socijalne uključenosti branitelja i stradalnika Domovinskog rata</t>
  </si>
  <si>
    <t>UP.02.2.2.10.0026</t>
  </si>
  <si>
    <t>Udruga veterana 122.br. HV Đakovo</t>
  </si>
  <si>
    <t>Osječko- baranjska, Grad Zagreb, Ličko- senjska, Zadarska, Splitsko- dalmatinska</t>
  </si>
  <si>
    <t>Žene Gradine žele posao</t>
  </si>
  <si>
    <t>UP.02.1.1.05.0260</t>
  </si>
  <si>
    <t>Općina Gradina</t>
  </si>
  <si>
    <t>DONA - DOprinosim i NApredujem</t>
  </si>
  <si>
    <t>UP.02.1.1.05.0282</t>
  </si>
  <si>
    <t>Općina Velika Kopanica</t>
  </si>
  <si>
    <t>Povećanje kvalitete života gluhih i nagluhih osoba u zajednici</t>
  </si>
  <si>
    <t>UP.02.1.1.05.0288</t>
  </si>
  <si>
    <t>Udruga gluhih i nagluhih Osječko-baranjske županije</t>
  </si>
  <si>
    <t>Korisno za zajednicu</t>
  </si>
  <si>
    <t>UP.02.1.1.05.0290</t>
  </si>
  <si>
    <t>Lokalna akcijska grupa "Strossmayer"</t>
  </si>
  <si>
    <t>Zaposlene žena za aktivnu zajednicu</t>
  </si>
  <si>
    <t>UP.02.1.1.05.0291</t>
  </si>
  <si>
    <t>Udruga za promicanje aktivnog sudjelovanja "Studio B"</t>
  </si>
  <si>
    <t>KK.07.4.2.15.0001</t>
  </si>
  <si>
    <t xml:space="preserve">Izrada prometnog Master plana funkcionalne regije Istočna regija </t>
  </si>
  <si>
    <t xml:space="preserve">Poziv za sufinanciranje izrade regionalnih prometnih masterplanova funkcionalnih regija Srednja Dalmacija i Istočna Hrvatska </t>
  </si>
  <si>
    <t>KK.06.3.1.03.0134</t>
  </si>
  <si>
    <t>Izgradnja  reciklažnog dvorišta na području Grada Iloka</t>
  </si>
  <si>
    <t>KK.06.3.1.03.0137</t>
  </si>
  <si>
    <t>Izgradnja  reciklažnog dvorišta na području Općine Tovarnik</t>
  </si>
  <si>
    <t>KK.06.3.1.03.0141</t>
  </si>
  <si>
    <t>Izgradnja  reciklažnog dvorišta u Velikoj</t>
  </si>
  <si>
    <t>KK.06.2.2.04.0002</t>
  </si>
  <si>
    <t>Razvoj i unaprjeđenje osječke Tvrđe</t>
  </si>
  <si>
    <t>ITU- Razvoj i unaprjeđenje osječke Tvrđe</t>
  </si>
  <si>
    <t>KK.03.2.1.11.0006</t>
  </si>
  <si>
    <t>Povećanje prepoznatljivosti i konkurentnosti pjenušaca Jazz i Tango primjenom znaka "Hrvatska kvaliteta".</t>
  </si>
  <si>
    <t>VITIS, vinogradarstvo i vinarstvo, vl. Goran Josipović, Bektež 24</t>
  </si>
  <si>
    <t>KK.03.2.1.11.0007</t>
  </si>
  <si>
    <t>Hrvatska kvaliteta za proizvode  od kamilice, smilja i lavande</t>
  </si>
  <si>
    <t>POISON CITY društvo s ograničenom odgovornošću za proizvodnju, trgovinu i usluge</t>
  </si>
  <si>
    <t>KK.03.2.1.17.0267</t>
  </si>
  <si>
    <t>infini.hr - pozitivne promjene u zajednici</t>
  </si>
  <si>
    <t>Infini, vl. Lidija Prevendar</t>
  </si>
  <si>
    <t>KK.03.2.1.17.0276</t>
  </si>
  <si>
    <t>Izrada nove web trgovine obrta Protex</t>
  </si>
  <si>
    <t>PROTEX, obrt za proizvodnju, trgovinu i usluge, vl. Mario Vukadin, Đakovo,  Zagrebačka 7</t>
  </si>
  <si>
    <t>KK.03.2.1.17.0301</t>
  </si>
  <si>
    <t>Jačanje tržišne pozicije i povećanje konkurentnosti tvrtke DENTAL-ANT d.o.o.</t>
  </si>
  <si>
    <t>DENTAL-ANT društvo s ograničenom odgovornošću za trgovinu i usluge</t>
  </si>
  <si>
    <t>KK.03.2.1.17.0315</t>
  </si>
  <si>
    <t>Izrada novog weba nama treba</t>
  </si>
  <si>
    <t>RECUPERO d.o.o. za knjigovodstvo i usluge</t>
  </si>
  <si>
    <t>KK.03.2.1.17.0319</t>
  </si>
  <si>
    <t>Povećanje konkurentnosti tvrtke implementacijom internet trgovine</t>
  </si>
  <si>
    <t>AKORD društvo s ograničenom odgovornošću za proizvodnju, trgovinu i usluge</t>
  </si>
  <si>
    <t>KK.03.2.1.17.0322</t>
  </si>
  <si>
    <t>Jačanje tržišne pozicije tvrtke Gauss kroz novo mrežno rješenje</t>
  </si>
  <si>
    <t>GAUSS d.o.o. za informatičke i marketinške usluge</t>
  </si>
  <si>
    <t>KK.03.2.1.17.0324</t>
  </si>
  <si>
    <t>Uvođenje novog mrežnog rješenja za prezentaciju usluga tvrtke Ofir d.o.o.</t>
  </si>
  <si>
    <t>OFIR d.o.o. za proizvodnju, unutarnju i vanjsku trgovinu</t>
  </si>
  <si>
    <t>KK.03.2.1.17.0329</t>
  </si>
  <si>
    <t>S.E.G. mrežna prezentacija</t>
  </si>
  <si>
    <t>S.E.G. INŽENJERING d.o.o. za inženjering i ostale usluge</t>
  </si>
  <si>
    <t>KK.03.2.1.17.0346</t>
  </si>
  <si>
    <t>Osnaživanje tržišnog položaja</t>
  </si>
  <si>
    <t>MAKO d.o.o. za proizvodnju odjeće, trgovinu i usluge u vanjskotrgovinskom prometu</t>
  </si>
  <si>
    <t>KK.03.2.1.17.0349</t>
  </si>
  <si>
    <t>Kreiranje poslovne internet stranice i web shopa društva Orange &amp;Green</t>
  </si>
  <si>
    <t>orange &amp; green j.d.o.o. za usluge</t>
  </si>
  <si>
    <t>KK.03.2.1.17.0366</t>
  </si>
  <si>
    <t>Jačanje tržišne pozicije i konkurentnosti tvrtke Lingua kroz novo web rješenje</t>
  </si>
  <si>
    <t>LINGUA d.o.o. za izdavačku djelatnost i trgovinu</t>
  </si>
  <si>
    <t>KK.03.2.1.17.0375</t>
  </si>
  <si>
    <t>Sigurnosni rad - zaštita održivog razvoja</t>
  </si>
  <si>
    <t>HIDRANT d.o.o. za zaštitu od požara i trgovinu</t>
  </si>
  <si>
    <t>KK.03.2.1.17.0381</t>
  </si>
  <si>
    <t>Novom web stranicom do jačanja konkurentnosti</t>
  </si>
  <si>
    <t>TINKER LABS d.o.o. za poticanje kreativnosti</t>
  </si>
  <si>
    <t>KK.03.2.1.17.0395</t>
  </si>
  <si>
    <t>Uvođenje e-trgovine u tvrtki Hemco d.o.o.</t>
  </si>
  <si>
    <t>HEMCO d.o.o. za proizvodnju, unutarnju i vanjsku trgovinu</t>
  </si>
  <si>
    <t>KK.03.2.1.17.0416</t>
  </si>
  <si>
    <t>PrEUzmi inicijativu - izradom web stranice do veće apsorpcije EU sredstava</t>
  </si>
  <si>
    <t>ProBIS, obrt za edukaciju, savjetovanje i usluge</t>
  </si>
  <si>
    <t>KK.03.2.1.17.0417</t>
  </si>
  <si>
    <t>WWW Pismoreklam</t>
  </si>
  <si>
    <t>PISMOREKLAM d.o.o. za trgovinu i usluge</t>
  </si>
  <si>
    <t>KK.03.2.1.17.0428</t>
  </si>
  <si>
    <t>Jačanje tržišne pozicije i povećanje konkurentnosti poduzeća EXCEL Computers d.o.o.</t>
  </si>
  <si>
    <t>EXCEL COMPUTERS društvo s ograničenom odgovornošću  za informatičku tehnologiju</t>
  </si>
  <si>
    <t>KK.03.2.1.17.0443</t>
  </si>
  <si>
    <t>Jačanje tržišne pozicije i povećanje konkurentnosti društva PRO-PING d.o.o.</t>
  </si>
  <si>
    <t>PRO-PING d.o.o. za trgovinu, proizvodnju i usluge</t>
  </si>
  <si>
    <t>KK.03.2.1.17.0453</t>
  </si>
  <si>
    <t>Web stranica i web shop Mirisi sreće</t>
  </si>
  <si>
    <t>MIRISI SREĆE jednostavno društvo s ograničenom odgovornošću za proizvodnju, trgovinu i usluge</t>
  </si>
  <si>
    <t>KK.03.2.1.17.0457</t>
  </si>
  <si>
    <t>Razvoj marketinških i poslovnih alata unaprjeđenjem postojeće web stranice poduzeća Spes Consulting j.d.o.o.</t>
  </si>
  <si>
    <t>SPES CONSULTING jednostavno društvo s ograničenom odgovornošću za usluge</t>
  </si>
  <si>
    <t>KK.04.2.1.04.0648</t>
  </si>
  <si>
    <t>Energetska obnova zgrade NK Valpovke</t>
  </si>
  <si>
    <t>KK.04.1.2.01.0119</t>
  </si>
  <si>
    <t>Povećanje energetske učinkovitosti i korištenja obnovljivih izvora energije na prodajnom i sladišnom prostoru tvrtke Zetović d.o.o.</t>
  </si>
  <si>
    <t>4b2</t>
  </si>
  <si>
    <t xml:space="preserve">Povećanje energetske učinkovitosti i korištenja obnovljivih izvora energije u uslužnom sektoru (turizam, trgovina) </t>
  </si>
  <si>
    <t>ZETOVIĆ d.o.o. za proizvodnju, građevinarstvo i trgovinu</t>
  </si>
  <si>
    <t>KK.04.1.2.01.0011</t>
  </si>
  <si>
    <t>Poboljšanje energetske učinkovitosti Pustara Višnjica d.o.o.</t>
  </si>
  <si>
    <t>PUSTARA VIŠNJICA društvo s ograničenom odgovornošću za ugostiteljstvo i turizam</t>
  </si>
  <si>
    <t>KK.04.1.2.01.0104</t>
  </si>
  <si>
    <t>Energetska učinkovitost u objektu "Didin konak", Kopačevo</t>
  </si>
  <si>
    <t>DIDIN KONAK društvo s ograničenom odgovornošću za turizam, ugostiteljstvo i trgovinu</t>
  </si>
  <si>
    <t>KK.04.1.2.01.0045</t>
  </si>
  <si>
    <t>Povećanje energetske učinkovitosti i korištenje obnovljivih izvora energije za Ljekarne Plantak</t>
  </si>
  <si>
    <t>LJEKARNE PLANTAK</t>
  </si>
  <si>
    <t>KK.04.1.2.01.0117</t>
  </si>
  <si>
    <t>Stanić - Snaga nove energije</t>
  </si>
  <si>
    <t>STANIĆ d.o.o. za promet roba, usluga i posredništvo</t>
  </si>
  <si>
    <t>KK.03.2.1.17.0410</t>
  </si>
  <si>
    <t>ZEA CONSULTING informatizacija</t>
  </si>
  <si>
    <t>ZEA CONSULTING j.d.o.o. za poslovno savjetovanje i intelektualne usluge</t>
  </si>
  <si>
    <t>KK.03.2.1.17.0413</t>
  </si>
  <si>
    <t>Poboljšanje konkurentnosti tvrtke Conte uvođenjem novog rješenja za web trgovinu</t>
  </si>
  <si>
    <t>CONTE društvo s ograničenom odgovornošću za proizvodnju,trgovinu i usluge</t>
  </si>
  <si>
    <t>KK.03.2.1.17.0488</t>
  </si>
  <si>
    <t>Ponge on-line</t>
  </si>
  <si>
    <t>PONGE društvo s ograničenom odgovornošću za proizvodnju, trgovinu i usluge</t>
  </si>
  <si>
    <t>KK.04.1.2.01.0026</t>
  </si>
  <si>
    <t>Povećanje energetske učinkovitosti i korištenja OIE tvrtke AUTODOM-VIDAKOVIĆ d.o.o.</t>
  </si>
  <si>
    <t>AUTODOM-VIDAKOVIĆ d.o.o. za trgovinu i usluge, uvoz-izvoz, Slav. Brod</t>
  </si>
  <si>
    <t>KK.04.2.1.04.0702</t>
  </si>
  <si>
    <t>Energetska obnova zgrade Društvenog doma u Brezinama na adresi Brezine 49, grad Lipik</t>
  </si>
  <si>
    <t>KK.04.2.1.04.0701</t>
  </si>
  <si>
    <t>Energetska obnova zgrade Društvenog doma u Antunovcu na adresi Poljanska 79, grad Lipik</t>
  </si>
  <si>
    <t>KK.04.2.1.04.0620</t>
  </si>
  <si>
    <t>Energetska obnova zgrade Osnovne škole Vladimir Nazor na adresi I. K. Sakcinskog 46A, Vinkovci</t>
  </si>
  <si>
    <t>KK.04.2.1.04.0621</t>
  </si>
  <si>
    <t>Energetska obnova javne zgrade - zgrade Arhiva na adresi Duga ulica 2, Vinkovci</t>
  </si>
  <si>
    <t>KK.04.2.1.04.0658</t>
  </si>
  <si>
    <t>Energetska obnova zgrade nogometnog kluba "NK Čepin" na adresi ulica grada Vukovara bb, Čepin</t>
  </si>
  <si>
    <t>Škole jednakih mogućnosti 3</t>
  </si>
  <si>
    <t>FD.01.1.1.05.0031</t>
  </si>
  <si>
    <t>Užina za sve III</t>
  </si>
  <si>
    <t>FD.01.1.1.05.0030</t>
  </si>
  <si>
    <t>KK.04.1.2.01.0058</t>
  </si>
  <si>
    <t>Povećanje energetske učinkovitosti zgrade trgovine Zemont d.o.o.</t>
  </si>
  <si>
    <t>ZEMONT d.o.o. za građenje, trgovinu i usluge</t>
  </si>
  <si>
    <t>KK.04.2.1.04.0667</t>
  </si>
  <si>
    <t>Energetska obnova zgrade Područne škole Podgorje na adresi Podgorje 29, Vetovo, Osnovne škole Vilima Korajca Kaptol</t>
  </si>
  <si>
    <t>Osnovna škola Vilima Korajca</t>
  </si>
  <si>
    <t>KK.04.2.1.04.0543</t>
  </si>
  <si>
    <t>Energetska obnova zgrade Osnovne škole Luka Botić na adresi Omladinska 4, Viškovci</t>
  </si>
  <si>
    <t>KK.04.2.1.04.0659</t>
  </si>
  <si>
    <t>Energetska obnova zgrade NK"Klas" Čepin na adresi Neretvanska bb, Čepin, općina Čepin</t>
  </si>
  <si>
    <t>KK.04.2.1.04.0739</t>
  </si>
  <si>
    <t>Energetska obnova zgrade Društvenog doma Bilice na adresi Bilice br. 20, Pleternica</t>
  </si>
  <si>
    <t>KK.04.2.1.04.0752</t>
  </si>
  <si>
    <t>Energetska obnova zgrade na adresi Miše Joskića 5, Jaruge / Općina Sikirevci</t>
  </si>
  <si>
    <t>KK.04.2.1.04.0588</t>
  </si>
  <si>
    <t>Energetska obnova zgrade Društvenog doma u Marinom Selu na adresi Marino Selo 55 A, grad Lipik</t>
  </si>
  <si>
    <t>KK.04.2.1.04.0681</t>
  </si>
  <si>
    <t>Energetska obnova zgrada javne namjene-predškole u Trnavi</t>
  </si>
  <si>
    <t>KK.04.2.1.04.0678</t>
  </si>
  <si>
    <t>Energetska obnova društvenog doma u Noskovcima na adresi Noskovci 97, Noskovci, Općina Čađavica</t>
  </si>
  <si>
    <t>KK.04.2.1.04.0686</t>
  </si>
  <si>
    <t>Energetska obnova zgrade ŠRC Buk na adresi Buk 45A, Pleternica</t>
  </si>
  <si>
    <t>KK.04.2.1.04.0619</t>
  </si>
  <si>
    <t>Energetska obnova zgrade javne namjene "Hrvatski sokol" na adresi H. D. Genschera 1, Vinkovci</t>
  </si>
  <si>
    <t>KK.04.1.2.01.0031</t>
  </si>
  <si>
    <t>Povećanje energetske učinkovitosti i korištenja OIE tvrtke Kožul d.o.o.</t>
  </si>
  <si>
    <t>KOŽUL, društvo s ograničenom odgovornošću za trgovinu, proizvodnju i građevinarstvo</t>
  </si>
  <si>
    <t>KK.03.2.1.17.0309</t>
  </si>
  <si>
    <t>Lukabu webshop</t>
  </si>
  <si>
    <t>LUKABU d.o.o. za proizvodnju, trgovinu i usluge</t>
  </si>
  <si>
    <t>KK.03.2.1.17.0465</t>
  </si>
  <si>
    <t>Jačanje tržišne pozicije i povećanje konkurentnosti Agencije „DAST“</t>
  </si>
  <si>
    <t>AGENCIJA DAST, obrt za usluge i posredovanje, vl. Stjepan Benčić, Jarmina, Vladimira Nazora 77</t>
  </si>
  <si>
    <t>KK.03.2.1.17.0474</t>
  </si>
  <si>
    <t>Unapređenjem web stranice do bolje prezentacije usluga</t>
  </si>
  <si>
    <t>ORGANICOS, trgovački i uslužni obrt, vl. Silvija Josipović Beronja, Osijek, Kapucinska 44</t>
  </si>
  <si>
    <t>KK.03.2.1.11.0008</t>
  </si>
  <si>
    <t>Uvođenje znaka kvalitete HGK: Hrvatska kvaliteta</t>
  </si>
  <si>
    <t>MUSTAČ-COMMERCE d.o.o. za trgovinu i usluge</t>
  </si>
  <si>
    <t>KK.04.1.2.01.0048</t>
  </si>
  <si>
    <t>Povećanje energetske učinkovitosti i korištenja OIE tvrtke Migles d.o.o.</t>
  </si>
  <si>
    <t>KK.04.1.2.01.0021</t>
  </si>
  <si>
    <t>Izgradnja fotonaponske elektrane Vinkoprom Vukovar I za vlastite potrebe</t>
  </si>
  <si>
    <t>KK.04.1.2.01.0055</t>
  </si>
  <si>
    <t>Povećanje energetske učinkovitosti hotela Stupnički dvori</t>
  </si>
  <si>
    <t>KK.08.2.1.07.0009</t>
  </si>
  <si>
    <t>PEER centar</t>
  </si>
  <si>
    <t>MIGLES d.o.o. za trgovinu i ugostiteljstvo</t>
  </si>
  <si>
    <t>VINKOPROM d.o.o. za unutarnju i vanjsku trgovinu</t>
  </si>
  <si>
    <t>GALIĆ d.o.o. za proizvodnju i usluge</t>
  </si>
  <si>
    <t>Pomoć u kući starima i nemoćnima s područja grada Orahovice</t>
  </si>
  <si>
    <t>9.i.2</t>
  </si>
  <si>
    <t xml:space="preserve">UP.02.1.1.05.0256 </t>
  </si>
  <si>
    <t>Slavonski "New deal" - prekvalifikacijom i edukacijom u agraru do samozapošljavanja</t>
  </si>
  <si>
    <t>UP.01.3.1.01.0003</t>
  </si>
  <si>
    <t>Učenjem do znanja-znanjem do zapošljavanja</t>
  </si>
  <si>
    <t>UP.01.3.1.01.0019</t>
  </si>
  <si>
    <t>Industrijski park Nova Gradiška d.o.o. za razvoj i ulaganje</t>
  </si>
  <si>
    <t>LOKO LAG - Održivi razvoj ruralnog područja</t>
  </si>
  <si>
    <t>UP.01.3.1.01.0027</t>
  </si>
  <si>
    <t>Lokalna akcijska grupa Bosutski niz</t>
  </si>
  <si>
    <t>Otvori vrata svijeta rada</t>
  </si>
  <si>
    <t>UP.01.3.1.01.0028</t>
  </si>
  <si>
    <t>Poduzetnički centar Pakrac d.o.o.</t>
  </si>
  <si>
    <t>Mladi u poljoprivredi - budućnost</t>
  </si>
  <si>
    <t>UP.01.3.1.01.0034</t>
  </si>
  <si>
    <t>#suDjeluj</t>
  </si>
  <si>
    <t>UP.01.3.1.01.0035</t>
  </si>
  <si>
    <t>ZAJEDNO ZA MLADE KROZ JOB KLUB</t>
  </si>
  <si>
    <t>UP.01.3.1.01.0038</t>
  </si>
  <si>
    <t>HRVATSKI ZAVOD ZA ZAPOŠLJAVANJE, PODRUČNI URED VIROVITICA</t>
  </si>
  <si>
    <t>"Osnaži se, motiviraj, aktiviraj"</t>
  </si>
  <si>
    <t>UP.01.3.1.01.0056</t>
  </si>
  <si>
    <t>Volonterski centar Osijek</t>
  </si>
  <si>
    <t>Nova znanja i nove mogućnosti za žene u Srijemu</t>
  </si>
  <si>
    <t>UP.01.3.1.01.0058</t>
  </si>
  <si>
    <t>D.O.N.A.U. – Dalj, Osijek, Našice aktivacijom do uspjeha</t>
  </si>
  <si>
    <t>UP.01.3.1.01.0059</t>
  </si>
  <si>
    <t>Centar za poduzetništvo</t>
  </si>
  <si>
    <t>Ruralne vještine za ranjive skupine</t>
  </si>
  <si>
    <t>UP.01.3.1.01.0067</t>
  </si>
  <si>
    <t>Obrazovanje za budućnost</t>
  </si>
  <si>
    <t>UP.01.3.1.01.0082</t>
  </si>
  <si>
    <t>Učilište Modus - Ustanova za obrazovanje odraslih</t>
  </si>
  <si>
    <t>Tražite posao? Dobrodošli u klub!</t>
  </si>
  <si>
    <t>UP.01.3.1.01.0098</t>
  </si>
  <si>
    <t>S.O.S. - savjetovanje, osnaživanje, suradnja</t>
  </si>
  <si>
    <t>Moja karijera u hipoterapiji - GeT a Ride</t>
  </si>
  <si>
    <t>UP.01.3.1.01.0107</t>
  </si>
  <si>
    <t>Srednja medicinska škola</t>
  </si>
  <si>
    <t>Lokalnim potencijalom do novih mogućnosti zapošljavanja - ''We can do it''</t>
  </si>
  <si>
    <t>UP.01.3.1.01.0112</t>
  </si>
  <si>
    <t>Lokalna akcijska grupa "Šumanovci"</t>
  </si>
  <si>
    <t>PROACTIVA - lokalna inicijativa za zapošljavanje na području Valpovštine</t>
  </si>
  <si>
    <t>UP.01.3.1.01.0114</t>
  </si>
  <si>
    <t>EKO START</t>
  </si>
  <si>
    <t>UP.01.3.1.01.0117</t>
  </si>
  <si>
    <t>Nova zanimanja za Nove tehnologije</t>
  </si>
  <si>
    <t>UP.01.3.1.01.0126</t>
  </si>
  <si>
    <t>Povedi me u Novi život</t>
  </si>
  <si>
    <t>UP.02.2.2.09.0024</t>
  </si>
  <si>
    <t>Dramski studio slijepih i slabovidnih "Novi život"</t>
  </si>
  <si>
    <t>Tumač / prevoditelj za osobe oštećena sluha OBŽ</t>
  </si>
  <si>
    <t>UP.02.2.2.09.0008</t>
  </si>
  <si>
    <t>Osječki športski savez gluhih</t>
  </si>
  <si>
    <t>Osječko- baranjska</t>
  </si>
  <si>
    <t>Pružanje usluge osobne asistencije osobama oštećena sluha</t>
  </si>
  <si>
    <t>UP.02.2.2.09.0006</t>
  </si>
  <si>
    <t>Društvo jednakih mogućnosti</t>
  </si>
  <si>
    <t>UP.02.2.2.09.0002</t>
  </si>
  <si>
    <t>Sisačko-moslavačka, Požeško- slavonska, Brodsko- posavska</t>
  </si>
  <si>
    <t>Vukovarsko-srijemska županija; Turistička zajednica Vukovarsko srijemske županije</t>
  </si>
  <si>
    <t>Grad Osijek;Regionalna razvojna agencija Slavonije i Baranje d.o.o.; Obnovljivi izvori energije Osijek d.o.o.</t>
  </si>
  <si>
    <t>Sveučilište Josipa Jurja Strossmayera u Osijeku; Grad Osijek</t>
  </si>
  <si>
    <t>Regionalna razvojna agencija Slavonije i Baranje d.o.o.;"Unikom" d.o.o.</t>
  </si>
  <si>
    <t>Dječji vrtić Cvrčak Virovitica; Razvojna agencija VTA</t>
  </si>
  <si>
    <t>Hrvatske vode, pravna osoba za upravljanje vodama; Zeleni Hrvatske</t>
  </si>
  <si>
    <t>Osnovna škola Ivane Brlić-Mažuranić Virovitica; Javna ustanova za upravljanje zaštićenim dijelovima prirode i ekološkom mrežom Virovitičko-podravske županije</t>
  </si>
  <si>
    <t>Grad Virovitica; Turistička zajednica grada Virovitice; Razvojna agencija VTA</t>
  </si>
  <si>
    <t>VIDRA Agencija za regionalni razvoj Virovitičko-podravske županije; Regionalna razvojna agencija Slavonije i Baranje d.o.o.</t>
  </si>
  <si>
    <t>Virovitičko-podravska županija; Osječko-baranjska županija</t>
  </si>
  <si>
    <t>Virovitičko-podravska; Osječko-baranjska</t>
  </si>
  <si>
    <t>Virovitica; Osijek</t>
  </si>
  <si>
    <t>Grad Donji Miholjac; Turistička zajednica Grada Donji Miholjac</t>
  </si>
  <si>
    <t>Orijentacijski klub Sova</t>
  </si>
  <si>
    <t>Osnovna škola Vladimir Nazor Virovitica; Glazbena škola Jan Vlašimsky Virovitica</t>
  </si>
  <si>
    <t>Savez Poduzetnika Mađara Hrvatske; Općina Kneževi Vinogradi</t>
  </si>
  <si>
    <t>Virovitičko-podravska županija; Turistička zajednica Virovitičko-podravske županije</t>
  </si>
  <si>
    <t>Udruga za zaštitu prirode i okoliša Zeleni Osijek ; Općina Bilje</t>
  </si>
  <si>
    <t>Osijek; Bilje</t>
  </si>
  <si>
    <t>Grad Orahovica; Turistička zajednica Virovitičko-podravske županije</t>
  </si>
  <si>
    <t>Orahovica; Virovitica</t>
  </si>
  <si>
    <t>TERA Tehnopolis d.o.o.; VIDRA Agencija za regionalni razvoj Virovitičko-podravske županije</t>
  </si>
  <si>
    <t>Osječko-baranjska županija; Virovitičko-podravska</t>
  </si>
  <si>
    <t>Osijek; Virovitica</t>
  </si>
  <si>
    <t>Elektrotehnička i prometna škola Osijek; Gimnazija A. G. Matoša Đakovo; Regionalna razvojna agencija Slavonije i Baranje</t>
  </si>
  <si>
    <t>Osijek; Đakovo</t>
  </si>
  <si>
    <t>Hrvatske šume društvo s ograničenom odgovornošću; Fakultet za odgojne i obrazovne znanosti</t>
  </si>
  <si>
    <t>Osnovna škola Eugena Kumičića Slatina; Srednja škola Marka Marulića Slatina</t>
  </si>
  <si>
    <t>Grad Osijek; Obnovljivi izvori energije Osijek d.o.o; Regionalna razvojna agencija Slavonije i Baranje d.o.o.; Udruga EU Centar</t>
  </si>
  <si>
    <t xml:space="preserve">Virovitičko-podravska županija; Javna ustanova za upravljanje zaštićenim dijelovima prirode i ekološkom mrežom Virovitičko-podravske županije </t>
  </si>
  <si>
    <t>Javna ustanova za upravljanje zaštićenim dijelovima prirode i ekološkom mrežom Virovitičko-podravske županije; Javna ustanova agencija za upravljanje zaštićenim prirodnim vrijednostima na području Osječko-baranjske županije</t>
  </si>
  <si>
    <t xml:space="preserve">Regionalna razvojna agencija Slavonije i Baranje; Udruga za kreativni razvoj - Slap </t>
  </si>
  <si>
    <t>Regionalna razvojna agencija Slavonije i Baranje; Javna ustanova za upravljanje zaštićenim dijelovima prirode i ekološkom mrežom Virovitičko-podravske županije</t>
  </si>
  <si>
    <t>Osijek; Čađavica</t>
  </si>
  <si>
    <t>Usudi se povezati - Potpora ekološkoj povezanosti Dunavske regije povezivanjem područja Natura 2000 duž Zelenog pojasa</t>
  </si>
  <si>
    <t>D2C</t>
  </si>
  <si>
    <t>Inoviranje programa učiteljskih i odgojiteljskih studija primjenom HKO-a</t>
  </si>
  <si>
    <t>UP.03.1.1.03.0024</t>
  </si>
  <si>
    <t>Provedba HKO-a na razini visokog obrazovanja</t>
  </si>
  <si>
    <t>Sveučilište u Zagrebu, Učiteljski fakultet</t>
  </si>
  <si>
    <t>Osječko-baranjska, Grad Zagreb, Primorsko-goranska, Splitsko-dalmatinska, Zadarska, Istarska</t>
  </si>
  <si>
    <t>Primjena Hrvatskog kvalifikacijskog okvira za sveučilišne studijske programe u području elektrotehnike - HKO-ELE</t>
  </si>
  <si>
    <t>UP.03.1.1.03.0030</t>
  </si>
  <si>
    <t>Sveučilište Josipa Jurja Strossmayera u Osijeku Fakultet elektrotehnike, računarstva i informacijskih tehnologija Osijek
(FERIT)</t>
  </si>
  <si>
    <t>Osječko-baranjska, Primorsko-goranska, Šibensko-dalmatinska, Dubrovačko-neretvanska, Zagrebačka, Grad Zagreb</t>
  </si>
  <si>
    <t>Kroatistika, Andragogija, Filozofija i Kulturologija - usklađivanje s HKO-om (KAFKa)</t>
  </si>
  <si>
    <t>UP.03.1.1.03.0040</t>
  </si>
  <si>
    <t>Sveučilište u Rijeci, Filozofski fakultet u Rijeci</t>
  </si>
  <si>
    <t>Osječko-baranjska, Primorsko-goranska, Zadarska, Splitsko-dalmatinska, Grad Zagreb</t>
  </si>
  <si>
    <t>PROVIDENTIA STUDIORUM IURIS - Unaprjeđenje kvalitete studiranja na pravnim fakultetima u Hrvatskoj</t>
  </si>
  <si>
    <t>UP.03.1.1.03.0044</t>
  </si>
  <si>
    <t>Sveučilište u Rijeci, Pravni fakultet</t>
  </si>
  <si>
    <t>Osječko-baranjska, Primorsko-goranska, Splitsko-dalmatinska, Grad Zagreb</t>
  </si>
  <si>
    <t>Razvoj studija fizike uz primjenu Hrvatskog kvalifikacijskog okvira - FizKO</t>
  </si>
  <si>
    <t>UP.03.1.1.03.0046</t>
  </si>
  <si>
    <t>Sveučilište u Rijeci</t>
  </si>
  <si>
    <t>Unapređenje postojećeg integriranog preddiplomskog i diplomskog studijskog programa Medicina</t>
  </si>
  <si>
    <t>UP.03.1.1.03.0050</t>
  </si>
  <si>
    <t>Sveučilište u Splitu, Medicinski fakultet</t>
  </si>
  <si>
    <t>Razvoj programa cjeloživotnog učenja u području prehrambene tehnologije, biotehnologije i nutricionizma primjenom
HKO-a (cu@PBN)</t>
  </si>
  <si>
    <t>UP.03.1.1.03.0051</t>
  </si>
  <si>
    <t>Prehrambeno-biotehnološki fakultet Sveučilišta u Zagrebu</t>
  </si>
  <si>
    <t>Osječko-baranjska, Grad Zagreb</t>
  </si>
  <si>
    <t>Kompetencijski standardi nastavnika, pedagoga i mentora</t>
  </si>
  <si>
    <t>UP.03.1.1.03.0056</t>
  </si>
  <si>
    <t>Sveučilište u Zadru</t>
  </si>
  <si>
    <t>Osječko-baranjska, Primorsko-goranska, Ličko-senjska, Zadarska, Splitsko-dalmatinska, Grad Zagreb</t>
  </si>
  <si>
    <t>Dig IT - Izrada standarda zanimanja i standarda kvalifikacija u djelatnostima računarstva</t>
  </si>
  <si>
    <t>UP.03.1.1.03.0061</t>
  </si>
  <si>
    <t>Sveučilište u Splitu, Fakultet elektrotehnike, strojarstva i brodogradnje</t>
  </si>
  <si>
    <t>Osječko-baranjska, Primorsko-goranska, Splitsko-dalmatinska, Dubrovačko-neretvanska, Zagrebačka, Grad Zagreb</t>
  </si>
  <si>
    <t>Provedba HKO u stručnim studijima računarstva</t>
  </si>
  <si>
    <t>UP.03.1.1.03.0063</t>
  </si>
  <si>
    <t>Visoko učilište Algebra</t>
  </si>
  <si>
    <t>Virovitičko-podravska, Osječko-baranjska, Zagrebačka, Krapinsko-zagorska, Bjelovarsko-bilogorska, Međimurska, Grad Zagreb, Splitsko-dalmatinska</t>
  </si>
  <si>
    <t>Izvrsnost i učinkovitost u visokom obrazovanju u polju ekonomije (E4)</t>
  </si>
  <si>
    <t>UP.03.1.1.03.0071</t>
  </si>
  <si>
    <t>Sveučilište u Splitu, Ekonomski fakultet</t>
  </si>
  <si>
    <t>Osječko-baranjska, Primorsko-goranska, Zadarska, Splitsko-dalmatinska, Istarska, Dubrovačko-neretvanska, Grad Zagreb</t>
  </si>
  <si>
    <t xml:space="preserve">Udruga gluhih i nagluhih Brodsko-posavske županije </t>
  </si>
  <si>
    <t>Osiguravanje školske prehrane za djecu u riziku od siromaštva (školska godina 2018.-2019.)</t>
  </si>
  <si>
    <t>Lunch box, faza III - Školska prehrana za učenike u riziku od siromaštva u osnovnim školama u Slavonskom Brodu</t>
  </si>
  <si>
    <t>UP.02.1.1.06.0027</t>
  </si>
  <si>
    <t>izmjena iznosa</t>
  </si>
  <si>
    <t>KK.04.2.1.04.0758</t>
  </si>
  <si>
    <t>Energetska obnova zgrade - Stara Bolnica Nova Gradiška, na adresi J.J. Strossmayera 13, Nova Gradiška</t>
  </si>
  <si>
    <t>KK.04.2.1.04.0730</t>
  </si>
  <si>
    <t>Energetska obnova zgrade - Upravna zgrada Opće bolnice Slavonski Brod, Andrije Štampara 42, Slavonski Brod</t>
  </si>
  <si>
    <t>KK.04.2.1.04.0684</t>
  </si>
  <si>
    <t>Energetska obnova doma u Donjoj Bebrini</t>
  </si>
  <si>
    <t>KK.04.2.1.04.0755</t>
  </si>
  <si>
    <t>Energetska obnova zgrade - Zgrada infektologije Opće bolnice Slavonski Brod, Andrije Štampara 42, Slavonski Brod</t>
  </si>
  <si>
    <t>KK.04.2.1.04.0732</t>
  </si>
  <si>
    <t>Energetska obnova zgrade - Zgrada kirurgije Opće bolnice Slavonski Brod, Andrije Štampara 42, Slavonski Brod</t>
  </si>
  <si>
    <t>KK.04.2.1.04.0762</t>
  </si>
  <si>
    <t>Energetska obnova Društvenog doma u Vardarcu</t>
  </si>
  <si>
    <t>KK.04.2.1.04.0757</t>
  </si>
  <si>
    <t>Energetska obnova zgrade - Zgrada patologije Opće bolnice Slavonski Brod, Vladimira Nazora bb, Slavonski Brod</t>
  </si>
  <si>
    <t>KK.04.2.1.04.0724</t>
  </si>
  <si>
    <t>Energetska obnova zgrade nogometnog stadiona u Novoj Gradiški</t>
  </si>
  <si>
    <t>KK.03.2.1.14.0186</t>
  </si>
  <si>
    <t>ISO 9001&amp;ISO 14001&amp;ISO 45001</t>
  </si>
  <si>
    <t>OBRT ELEKTRO-TEAM, vl. Tomislav Čabraja</t>
  </si>
  <si>
    <t>KK.06.1.1.04.0001</t>
  </si>
  <si>
    <t>Integrirani program - Interpretacijski centar Ivana Brlić Mažuranić</t>
  </si>
  <si>
    <t>ITU - Integrirani program - Interpretacijski centar Ivana Brlić Mažuranić</t>
  </si>
  <si>
    <t>KK.03.2.1.14.0162</t>
  </si>
  <si>
    <t>Povećanje konkurentnosti tvrtke OKORAK d.o.o. uvođenjem sustava ISO 9001:2015, ISO 14001:2015 i FSC u proizvodne procese</t>
  </si>
  <si>
    <t>OKORAK d.o.o. za proizvodnju, trgovinu i usluge</t>
  </si>
  <si>
    <t>KK.03.2.1.17.0393</t>
  </si>
  <si>
    <t>Energo-data Net</t>
  </si>
  <si>
    <t>ENERGO-DATA d.o.o. za energetsku učinkovitost i savjetovanje</t>
  </si>
  <si>
    <t>KK.05.2.1.06.0001</t>
  </si>
  <si>
    <t>Modernizacija lijevoobalnih savskih nasipa od Račinovaca do Nove Gradiške</t>
  </si>
  <si>
    <t>5b1</t>
  </si>
  <si>
    <t>Hrvatske vode</t>
  </si>
  <si>
    <t>Podjela zbog provođenja u 2 županije</t>
  </si>
  <si>
    <t>KK.03.2.1.06.0769</t>
  </si>
  <si>
    <t>Proširenje proizvodnih kapaciteta i jačanje konkurentnosti tvrtke FI.-MA. d.o.o</t>
  </si>
  <si>
    <t>FI.-MA. d.o.o.</t>
  </si>
  <si>
    <t>Ugovor bio raskinut, sad je vraćen na snagu</t>
  </si>
  <si>
    <t>KK.03.2.1.11.0009</t>
  </si>
  <si>
    <t>Znakovi kvalitete - Graševina</t>
  </si>
  <si>
    <t>PODRUM VINEDA proizvodnja, trgovina i usluge d.o.o.</t>
  </si>
  <si>
    <t>KK.03.2.1.14.0168</t>
  </si>
  <si>
    <t>Povećanje tržišne konkurentnosti građevinske tvrtke uvođenjem ISO normi u poslovanje</t>
  </si>
  <si>
    <t>L PROJEKT d.o.o., Jakšić</t>
  </si>
  <si>
    <t>ERDEŠ POLJOPRIVREDNI OBRT</t>
  </si>
  <si>
    <t>ANAGALIS D.O.O.</t>
  </si>
  <si>
    <t>IVAN TISAJ</t>
  </si>
  <si>
    <t>VEIZER-OBRT U POLJOPRIVREDI</t>
  </si>
  <si>
    <t>NIKOLA PAVLOVIĆ</t>
  </si>
  <si>
    <t>JAGODIĆ - OBRT ZA USLUGE U POLJOPRIVREDI</t>
  </si>
  <si>
    <t>ŽELJKA JELIČIĆ MARINKOVIĆ</t>
  </si>
  <si>
    <t>DARKO STIPANOVIĆ</t>
  </si>
  <si>
    <t>JANJA KIŠIĆ</t>
  </si>
  <si>
    <t>IVIĆ-POBI POLJOPRIVREDNI OBRT</t>
  </si>
  <si>
    <t>SAŠA JELIČIĆ</t>
  </si>
  <si>
    <t>MATEJ PIPEK</t>
  </si>
  <si>
    <t>RAJKO VIDIĆ</t>
  </si>
  <si>
    <t>LEONARDO MARJANOVIĆ</t>
  </si>
  <si>
    <t>DANIJEL LEVAK</t>
  </si>
  <si>
    <t>JOSIP LULIĆ</t>
  </si>
  <si>
    <t>JOZEF TOMAN</t>
  </si>
  <si>
    <t>BORIS RUŽIĆ</t>
  </si>
  <si>
    <t>LUKA ZORIĆ</t>
  </si>
  <si>
    <t>ANTONIO KEROVEC</t>
  </si>
  <si>
    <t>IVAN DUBROVIĆ</t>
  </si>
  <si>
    <t>MATEJ BABAN</t>
  </si>
  <si>
    <t>STJEPAN DEGMEČIĆ</t>
  </si>
  <si>
    <t>MARIJAN MIHALJEVIĆ</t>
  </si>
  <si>
    <t>BORIS RADAN</t>
  </si>
  <si>
    <t>MARIJA CRNČAN</t>
  </si>
  <si>
    <t>SVJETLANA SIVEC</t>
  </si>
  <si>
    <t>KATARINA BOČKINAC</t>
  </si>
  <si>
    <t>EURO-FARM OBRT U POLJOPRIVREDI</t>
  </si>
  <si>
    <t>MATIJA STRIŠKOVIĆ</t>
  </si>
  <si>
    <t>DRAGAN NEDIĆ</t>
  </si>
  <si>
    <t>IVAN MARGUŠ</t>
  </si>
  <si>
    <t>VEDRAN MILIČIĆ</t>
  </si>
  <si>
    <t>MATO ROMAC</t>
  </si>
  <si>
    <t>ZORAN STJEPANEK</t>
  </si>
  <si>
    <t>ZVONIMIR GAŠPAROVIĆ</t>
  </si>
  <si>
    <t>IVAN JANKOVIĆ</t>
  </si>
  <si>
    <t>LIDMILA TOMISLAV</t>
  </si>
  <si>
    <t>ŽIVANOVIĆ BRANIMIR</t>
  </si>
  <si>
    <t>KUSTURIĆ DANIJEL</t>
  </si>
  <si>
    <t>DANIJEL SKENDER</t>
  </si>
  <si>
    <t>BOŽIDAR KUŠENIĆ</t>
  </si>
  <si>
    <t>FRANJO PAVIĆ</t>
  </si>
  <si>
    <t>JANJA ČELIKOVIĆ</t>
  </si>
  <si>
    <t>BOŽANA MARIĆ</t>
  </si>
  <si>
    <t>ZVONIMIR FABRIC</t>
  </si>
  <si>
    <t>PRANJIĆ PROMET D.O.O.</t>
  </si>
  <si>
    <t>STEFAN KLAJIĆ</t>
  </si>
  <si>
    <t>TATJANA VARGA</t>
  </si>
  <si>
    <t>BOŽUR, OBRT ZA UZGOJ DIVLJAČI I TURISTIČKE USLUGE, VL. JOSIP BOŽUR</t>
  </si>
  <si>
    <t>STJEPAN DUMANČIĆ</t>
  </si>
  <si>
    <t>TOMISLAV HARŠANJI</t>
  </si>
  <si>
    <t>BRANKO TOTIĆ</t>
  </si>
  <si>
    <t>ZUBER MILIĆEVIĆ JOVANA</t>
  </si>
  <si>
    <t>KIŠIĆ JANJA</t>
  </si>
  <si>
    <t>KOLUNDŽIĆ GORAN</t>
  </si>
  <si>
    <t>3/6.3.1</t>
  </si>
  <si>
    <t>NENAD KUZMANOVIĆ</t>
  </si>
  <si>
    <t>IVICA SINJERI</t>
  </si>
  <si>
    <t>SANJA LOVAKOVIĆ</t>
  </si>
  <si>
    <t>STIPO TOTIĆ</t>
  </si>
  <si>
    <t>STARMAX, OBRT ZA TRGOVINU I PROIZVODNJU</t>
  </si>
  <si>
    <t>MATO FRANJIĆ</t>
  </si>
  <si>
    <t>DOMAGOJ ŠPOLJARIĆ</t>
  </si>
  <si>
    <t>DENIS BELAK</t>
  </si>
  <si>
    <t>DRAŽEN KOKANOVIĆ</t>
  </si>
  <si>
    <t>IVO BULJEVIĆ</t>
  </si>
  <si>
    <t>LIDIJA BELJAN</t>
  </si>
  <si>
    <t>MARICA JOZIPOVIĆ</t>
  </si>
  <si>
    <t>TOMISLAV PATAČA</t>
  </si>
  <si>
    <t>LJILJANA TIŠMA</t>
  </si>
  <si>
    <t>IVAN FRANJIĆ</t>
  </si>
  <si>
    <t>VOJISLAV MARJANOVIĆ</t>
  </si>
  <si>
    <t>EMERIK PIŠL</t>
  </si>
  <si>
    <t>ANTE RADNIĆ</t>
  </si>
  <si>
    <t>GORAN MARTINČEVIĆ</t>
  </si>
  <si>
    <t>FABIJAN MIKUŠ</t>
  </si>
  <si>
    <t>IVANA VUČEMILOVIĆ-ŠIMUNOVIĆ</t>
  </si>
  <si>
    <t>MARGARETA VUČAK</t>
  </si>
  <si>
    <t>DAVOR ANDŽAKOVIĆ</t>
  </si>
  <si>
    <t>KREŠIMIR MAMIĆ</t>
  </si>
  <si>
    <t>RJUKIĆ, OBRT ZA POLJOPRIVREDU</t>
  </si>
  <si>
    <t>BRANKA VUKOVSKI</t>
  </si>
  <si>
    <t>MAJA HORVAT</t>
  </si>
  <si>
    <t>RENATO KUZMIĆ</t>
  </si>
  <si>
    <t>IGOR PERIĆ</t>
  </si>
  <si>
    <t>LUKA JOVANOVAC</t>
  </si>
  <si>
    <t>CVIJETA KOLOVRAT</t>
  </si>
  <si>
    <t>ANA MIHALJEVIĆ</t>
  </si>
  <si>
    <t>KRUNOSLAV PATAČA</t>
  </si>
  <si>
    <t>DIJANA HARŠANJI</t>
  </si>
  <si>
    <t>POLJOPRIVREDNO KNJIGOVODSTVENI OBRT RAJIĆ</t>
  </si>
  <si>
    <t>POLJODJELSKI OBRT „JOSIP ĆORIĆ“</t>
  </si>
  <si>
    <t>ĐAKOVIĆ ZDRAVKO</t>
  </si>
  <si>
    <t>ZOVKIĆ DAVOR</t>
  </si>
  <si>
    <t>POLJOPRIVREDNI OBRT "SRIJEM"</t>
  </si>
  <si>
    <t>BERTIĆ, OBRT ZA POLJODJELSTVO, TRGOVINU I USLUGE</t>
  </si>
  <si>
    <t>MARKO ŽUPAN</t>
  </si>
  <si>
    <t>KRISTIJAN ILJAZOVIĆ</t>
  </si>
  <si>
    <t>ALEKSANDRA ZAJAC</t>
  </si>
  <si>
    <t>TOMISLAV VARGA</t>
  </si>
  <si>
    <t>MIJO ĆORIĆ, OBRT ZA POLJOPRIVREDU I USLUGE</t>
  </si>
  <si>
    <t>MIROSLAV CREVAR</t>
  </si>
  <si>
    <t>NOISETTE D.O.O.</t>
  </si>
  <si>
    <t>ADRIAN HUTZ</t>
  </si>
  <si>
    <t>ANKA LOMJANSKY PERKOVIĆ</t>
  </si>
  <si>
    <t>IVAN ĐURAŠEVIĆ</t>
  </si>
  <si>
    <t>TOMISLAV VUČEVAC</t>
  </si>
  <si>
    <t>SANELA POTOČKI</t>
  </si>
  <si>
    <t>SRBOLJUB CRNOGORAC</t>
  </si>
  <si>
    <t>ALEKSANDAR MANDIĆ</t>
  </si>
  <si>
    <t>ŠIMUN KELČIĆ</t>
  </si>
  <si>
    <t>TOMISLAV MANOJLOVIĆ</t>
  </si>
  <si>
    <t>IVAN ŠIMUNIĆ</t>
  </si>
  <si>
    <t>IMRA KUTEROVAC</t>
  </si>
  <si>
    <t>ELEONORA DRETVIĆ</t>
  </si>
  <si>
    <t>STIPO ILIČIĆ</t>
  </si>
  <si>
    <t>DAVID ČURČINAC</t>
  </si>
  <si>
    <t>MARKO PEULIĆ</t>
  </si>
  <si>
    <t>ANTE TUSTANOVSKI</t>
  </si>
  <si>
    <t>FILIP ALIVOJVODIĆ</t>
  </si>
  <si>
    <t>MARINO BATAKOVIĆ</t>
  </si>
  <si>
    <t>MATO MARGIĆ</t>
  </si>
  <si>
    <t>MARKO ILIJIĆ</t>
  </si>
  <si>
    <t>KUTLEŠA TEA</t>
  </si>
  <si>
    <t>PARMAĆ NATAŠA</t>
  </si>
  <si>
    <t>AGRO MONITORING VL. ALEN TRUTIN</t>
  </si>
  <si>
    <t>IVAN JUZBAŠIĆ</t>
  </si>
  <si>
    <t>ZDENKO PERAKIĆ</t>
  </si>
  <si>
    <t>SLAVICA PALIJAN</t>
  </si>
  <si>
    <t>DAVOR MATANČEVIĆ</t>
  </si>
  <si>
    <t>MARCO TRBLJANIĆ</t>
  </si>
  <si>
    <t>ANDJELKO PROKOPEC</t>
  </si>
  <si>
    <t>MARIJAN BALIĆ</t>
  </si>
  <si>
    <t>PLAZIBAT IVICA</t>
  </si>
  <si>
    <t>KATARINA ANTINAC</t>
  </si>
  <si>
    <t>SINIŠA MRVIČIN</t>
  </si>
  <si>
    <t>DEJAN RADIĆ</t>
  </si>
  <si>
    <t>TOMISLAV CERANČEVIĆ</t>
  </si>
  <si>
    <t>ALEKSANDAR STRAJINIĆ</t>
  </si>
  <si>
    <t>MARIJA BALOG</t>
  </si>
  <si>
    <t>ANA MILKOVIĆ</t>
  </si>
  <si>
    <t>DINKO ŠARIĆ</t>
  </si>
  <si>
    <t>JOSIP NASUROVIĆ</t>
  </si>
  <si>
    <t>STANISLAV JURIĆ</t>
  </si>
  <si>
    <t>MARKO SALOPEK</t>
  </si>
  <si>
    <t>MARKO LOVRIĆ</t>
  </si>
  <si>
    <t>ANICA MIHELIĆ</t>
  </si>
  <si>
    <t>MARIO PEULIĆ</t>
  </si>
  <si>
    <t>JOSIP CERANČEVIĆ</t>
  </si>
  <si>
    <t>ANTUN PERIČIĆ</t>
  </si>
  <si>
    <t>ĐURO PASTOR</t>
  </si>
  <si>
    <t>DAVID DUJMOVIĆ</t>
  </si>
  <si>
    <t>DRAGANA PRODANOVIĆ</t>
  </si>
  <si>
    <t>POLJOPRIVREDNO GOSPODARSTVO JAKIČIĆ</t>
  </si>
  <si>
    <t>MARKO OVNIČEVIĆ</t>
  </si>
  <si>
    <t>BRANITELJSKA ZADRUGA BAŽINE</t>
  </si>
  <si>
    <t>BRUNO KULAŠ</t>
  </si>
  <si>
    <t>MATEJ NIKOLIĆ</t>
  </si>
  <si>
    <t>IVICA MARJANOVIĆ</t>
  </si>
  <si>
    <t>MATEJ DUKANOVIĆ</t>
  </si>
  <si>
    <t>MARKO JANKOVIĆ</t>
  </si>
  <si>
    <t>TETYANA KLAŠNJA</t>
  </si>
  <si>
    <t>FILIP MILAK</t>
  </si>
  <si>
    <t>DANIJELA ABRAMOVIĆ</t>
  </si>
  <si>
    <t>GORAN VALEŠIĆ</t>
  </si>
  <si>
    <t>JOSIP VUKSANOVIĆ</t>
  </si>
  <si>
    <t>IVAN POLIĆ</t>
  </si>
  <si>
    <t>ANTO LALIĆ</t>
  </si>
  <si>
    <t>IVAN MATOŠIĆ</t>
  </si>
  <si>
    <t>STJEPAN FERIĆ</t>
  </si>
  <si>
    <t>MARKO ŠPEHAR</t>
  </si>
  <si>
    <t>M. D. ALEKSEJ D.O.O.</t>
  </si>
  <si>
    <t>SLAVICA BABORAC</t>
  </si>
  <si>
    <t>ALEN ŠVAIĆ</t>
  </si>
  <si>
    <t>STANISLAV KEKEZ</t>
  </si>
  <si>
    <t>DALIBOR GARIĆ</t>
  </si>
  <si>
    <t>STJEPAN TERZIĆ</t>
  </si>
  <si>
    <t>IVICA TREPŠIĆ</t>
  </si>
  <si>
    <t>MARA MARINOVIĆ</t>
  </si>
  <si>
    <t>MARINA RAČIĆ</t>
  </si>
  <si>
    <t>ANTUN PANDURIĆ</t>
  </si>
  <si>
    <t>MIJO PIŠONIĆ</t>
  </si>
  <si>
    <t>IVICA ALKOVIĆ</t>
  </si>
  <si>
    <t>MIJO KATANIĆ</t>
  </si>
  <si>
    <t>GORAN IVAKIĆ</t>
  </si>
  <si>
    <t>ZVONKO ARIĆ</t>
  </si>
  <si>
    <t>SLAVICA BITUNJAC</t>
  </si>
  <si>
    <t>SANDRA MRKALJ</t>
  </si>
  <si>
    <t>IVANA PANIĆ</t>
  </si>
  <si>
    <t>ĐURO BASANOVIĆ</t>
  </si>
  <si>
    <t>ANTONIJA KARAULA</t>
  </si>
  <si>
    <t>BROD INSPEKT</t>
  </si>
  <si>
    <t>VINOGRAD I PODRUM JURKOVIĆ</t>
  </si>
  <si>
    <t>VIDIĆ POLETO MARIJANA</t>
  </si>
  <si>
    <t>MONIKA TOMŠIĆ</t>
  </si>
  <si>
    <t>MARINA ITRAK</t>
  </si>
  <si>
    <t>ĐURO UREMOVIĆ</t>
  </si>
  <si>
    <t>NIKOLA BANOŽIĆ</t>
  </si>
  <si>
    <t>LUKIĆ PETAR</t>
  </si>
  <si>
    <t>MAMIĆ NIKI DOMINIK</t>
  </si>
  <si>
    <t>MAMIĆ ANEA</t>
  </si>
  <si>
    <t>HUMSKI ALEN</t>
  </si>
  <si>
    <t>HRUŠKA DAMIR</t>
  </si>
  <si>
    <t>VLADIMIR TOMIĆ</t>
  </si>
  <si>
    <t>ANKA ŠPEJIĆ</t>
  </si>
  <si>
    <t>TOMISLAV KRIP</t>
  </si>
  <si>
    <t>IVAN ANTUNOVIĆ</t>
  </si>
  <si>
    <t>FRANJO KOBZINEK</t>
  </si>
  <si>
    <t>TOMISLAV FIKET</t>
  </si>
  <si>
    <t>KRISTIJAN ORIŠKOVIĆ</t>
  </si>
  <si>
    <t>VJEKOSLAV HRČKA</t>
  </si>
  <si>
    <t>OKSANA SAKOMAN</t>
  </si>
  <si>
    <t>DALIBOR KRIP</t>
  </si>
  <si>
    <t>DANIJEL BOŽIĆ</t>
  </si>
  <si>
    <t>ANTONIO HORVAT</t>
  </si>
  <si>
    <t>MARIJA STILINOVIĆ</t>
  </si>
  <si>
    <t>ZORAN GRČIĆ</t>
  </si>
  <si>
    <t>RENATA ĐAKOMETI</t>
  </si>
  <si>
    <t>IVICA PAIĆ</t>
  </si>
  <si>
    <t>TIHOMIR MARTINOVIĆ</t>
  </si>
  <si>
    <t>MIRA VIDIĆ</t>
  </si>
  <si>
    <t>ŽELJKO MUDRONJ</t>
  </si>
  <si>
    <t>MIRJANA KIĆAN</t>
  </si>
  <si>
    <t>VLASTA DAMJANAC</t>
  </si>
  <si>
    <t>AMALIJA PAVIĆ-KOVAČEVIĆ</t>
  </si>
  <si>
    <t>MARIJA ŠLJAKIĆ</t>
  </si>
  <si>
    <t>ZORAN BOŠNJAK</t>
  </si>
  <si>
    <t>SLAVKO PERKOVIĆ</t>
  </si>
  <si>
    <t>SLAVKO CIGANOVIĆ</t>
  </si>
  <si>
    <t>KRUNOSLAV PUTRIĆ</t>
  </si>
  <si>
    <t>MATEJ UŽAR</t>
  </si>
  <si>
    <t>DARIO FILOTAŠ</t>
  </si>
  <si>
    <t>DARIO ROMIĆ</t>
  </si>
  <si>
    <t>MILADIN REŠETAR</t>
  </si>
  <si>
    <t>ZVONKO KOVAČEVIĆ</t>
  </si>
  <si>
    <t>DAMIR ARAMBAŠIĆ</t>
  </si>
  <si>
    <t>SINIŠA IVANOVIĆ</t>
  </si>
  <si>
    <t>PETAR EĆIMOVIĆ</t>
  </si>
  <si>
    <t>LIDIJA GALIĆ</t>
  </si>
  <si>
    <t>LJILJANA ŠOCH</t>
  </si>
  <si>
    <t>KRISTINA ŠVAIĆ</t>
  </si>
  <si>
    <t>VOĆARSTVO BOIĆ</t>
  </si>
  <si>
    <t>ĐURO BLAŠKOVIĆ</t>
  </si>
  <si>
    <t>JOSIP SEDLAČEK</t>
  </si>
  <si>
    <t>IVANA VASILJ</t>
  </si>
  <si>
    <t>ZVONKO BODEGRAJAC</t>
  </si>
  <si>
    <t>NIKOLINA BANOVIĆ BARŠUN</t>
  </si>
  <si>
    <t>PERAK D.O.O.</t>
  </si>
  <si>
    <t>ZARIĆ ZORAN</t>
  </si>
  <si>
    <t>JAKOPOVIĆ EMILIJA</t>
  </si>
  <si>
    <t>KOLUNDŽIĆ DRAŽEN</t>
  </si>
  <si>
    <t>VINOGRADARSTVO I PODRUMARSTVO</t>
  </si>
  <si>
    <t>BLAŽENKA MARIĆ</t>
  </si>
  <si>
    <t>PROXIMA HERBS D.O.O.</t>
  </si>
  <si>
    <t>DANIJEL SAJKO</t>
  </si>
  <si>
    <t>GORAN ŠEBALJ</t>
  </si>
  <si>
    <t>ROKA PEŠIĆ</t>
  </si>
  <si>
    <t>DRAŽENKA LACKO</t>
  </si>
  <si>
    <t>MARIO HRVOIĆ</t>
  </si>
  <si>
    <t>MIHAEL GORIČKI</t>
  </si>
  <si>
    <t>DANIEL KATALINIĆ</t>
  </si>
  <si>
    <t>ANNA MARIA PERKOVIĆ</t>
  </si>
  <si>
    <t>JOSIP PAVIČIĆ</t>
  </si>
  <si>
    <t>STOJAN GUSTIN</t>
  </si>
  <si>
    <t>HRVOJE KOLAREK</t>
  </si>
  <si>
    <t>DALIBOR LIPOVAC</t>
  </si>
  <si>
    <t>GORAN ĐURASEVIĆ</t>
  </si>
  <si>
    <t>TIHOMIR ĐURIČIĆ</t>
  </si>
  <si>
    <t>DANIJEL LULIĆ</t>
  </si>
  <si>
    <t>ALEN BUTKA</t>
  </si>
  <si>
    <t>SVETLANA BABIĆ</t>
  </si>
  <si>
    <t>ALEN DEDAJ</t>
  </si>
  <si>
    <t>ANICA KOŠIR</t>
  </si>
  <si>
    <t>MARIJANA BURULIC</t>
  </si>
  <si>
    <t>MARIO ŽITKOVIĆ</t>
  </si>
  <si>
    <t>DANIEL TOMŠIĆ</t>
  </si>
  <si>
    <t>GORAN KRIŽETIĆ</t>
  </si>
  <si>
    <t>7/5.2.1</t>
  </si>
  <si>
    <t>ŽELJKA JURKIĆ</t>
  </si>
  <si>
    <t>2/7.4.2</t>
  </si>
  <si>
    <t>DJEČJI VRTIĆ KUTJEVO</t>
  </si>
  <si>
    <t>KK.04.2.1.04.0766</t>
  </si>
  <si>
    <t>Energetska obnova zgrade Sportski objekt na nogometnom igralištu u Šumeću na adresi Šumeće bb, Šumeće</t>
  </si>
  <si>
    <t>KK.04.2.1.04.0768</t>
  </si>
  <si>
    <t>Energetska obnova zgrade DVD Kaniža na adresi Kaniža 117, Kaniža</t>
  </si>
  <si>
    <t>KK.04.2.1.04.0771</t>
  </si>
  <si>
    <t>Energetska obnova Zgrade Društveni dom Dubočac na adresi Dubočac 69, Dubočac</t>
  </si>
  <si>
    <t>KK.04.2.1.04.0721</t>
  </si>
  <si>
    <t>Energetska obnova zgrade Mjesnog doma na adresi Sv.Mihovila 76, Rezovačke Krčevine</t>
  </si>
  <si>
    <t>KK.04.2.1.04.0700</t>
  </si>
  <si>
    <t>Energetska obnova zgrade Općine i društvenog doma Vrbanja na adresi Trg dr. Franje Tuđmana 1, Vrbanja</t>
  </si>
  <si>
    <t>KK.04.2.1.04.0812</t>
  </si>
  <si>
    <t>Energetska obnova zgrade - Dom za starije i nemoćne osobe Slavonski Brod, Ul. Kraljice Jelene 26, Slavonski Brod</t>
  </si>
  <si>
    <t>KK.04.2.1.04.0753</t>
  </si>
  <si>
    <t>Energetska obnova zgrade na adresi Ulica Kardinala Alojzija Stepinca 2, Sikirevci / Općina Sikirevci</t>
  </si>
  <si>
    <t>KK.04.2.1.04.0783</t>
  </si>
  <si>
    <t>Energetska obnova zgrade Osnovne škole ''Matija Gubec'' , Magadenovac na adresi Školska 3, Magadenovac</t>
  </si>
  <si>
    <t>KK.04.2.1.04.0754</t>
  </si>
  <si>
    <t>Energetska obnova zgrade Doma zdravlja u Suhopolju na adresi Kralja Zvonimira 2 u Suhopolju, Općina Suhopolje</t>
  </si>
  <si>
    <t>DOM ZDRAVLJA VIROVITIČKO-PODRAVSKE ŽUPANIJE</t>
  </si>
  <si>
    <t>KK.04.2.1.04.0720</t>
  </si>
  <si>
    <t>Energetska obnova zgrade Mjesnog doma na adresi Mlinska 1, Sveti Đurađ</t>
  </si>
  <si>
    <t>KK.04.2.1.04.0807</t>
  </si>
  <si>
    <t>Energetska obnova javne zgrade društvenog doma u Hrkanovcima</t>
  </si>
  <si>
    <t>KK.04.2.1.04.0784</t>
  </si>
  <si>
    <t>Energetska obnova zgrade -Društveni i vatrogasni dom Slavonski Šamac, Kralja Zvonimira 55, Slavonski Šamac</t>
  </si>
  <si>
    <t>KK.04.2.1.04.0772</t>
  </si>
  <si>
    <t>Energetska obnova zgrade - Tehnička škola Slavonski Brod, Eugena</t>
  </si>
  <si>
    <t>KK.04.2.1.04.0718</t>
  </si>
  <si>
    <t>Energetska obnova zgrade Osnovne škole Vladimir Nazor na adresi Franje Marinića 9, Slavonski Brod</t>
  </si>
  <si>
    <t>KK.06.3.1.03.0152</t>
  </si>
  <si>
    <t>Izgradnja i opremanje reciklažnog dvorišta u Općini Cernik</t>
  </si>
  <si>
    <t>Talenti su moj temeljni kapital!</t>
  </si>
  <si>
    <t>UP.02.1.1.06.0062</t>
  </si>
  <si>
    <t xml:space="preserve">Općina Suhopolje </t>
  </si>
  <si>
    <t/>
  </si>
  <si>
    <t>Dajmo priliku svima</t>
  </si>
  <si>
    <t>UP.02.1.1.06.0068</t>
  </si>
  <si>
    <t xml:space="preserve">Humintarna udruga Zrno dobrote </t>
  </si>
  <si>
    <t>I mi zaslužejmo priliku</t>
  </si>
  <si>
    <t>UP.02.1.1.06.0069</t>
  </si>
  <si>
    <t>Imam priliku</t>
  </si>
  <si>
    <t>UP.02.1.1.06.0077</t>
  </si>
  <si>
    <t>U svijetu tišine gluhih osoba!</t>
  </si>
  <si>
    <t>UP.02.2.2.09.0009</t>
  </si>
  <si>
    <t>Kao prijatelji 2</t>
  </si>
  <si>
    <t>UP.02.2.2.09.0066</t>
  </si>
  <si>
    <t>Korak ka kvalitetnijem životu</t>
  </si>
  <si>
    <t>UP.02.2.2.09.0069</t>
  </si>
  <si>
    <t>Slamka 2</t>
  </si>
  <si>
    <t>UP.02.2.2.09.0098</t>
  </si>
  <si>
    <t>Požeško-slavonska, Brodsko-posavska, Osječko-baranjska, Vukovarsko-srijemska</t>
  </si>
  <si>
    <t>Iznova vidjeti tuđim očima</t>
  </si>
  <si>
    <t>UP.02.2.2.09.0105</t>
  </si>
  <si>
    <t>KK.06.3.1.03.0159</t>
  </si>
  <si>
    <t>Izgradnja i opremanje reciklažnog dvorišta Općine Marijanci</t>
  </si>
  <si>
    <t>Općina Marijanci</t>
  </si>
  <si>
    <t>KK.06.3.1.03.0158</t>
  </si>
  <si>
    <t>Izgradnja reciklažnog dvorišta u Slavonskom Brodu</t>
  </si>
  <si>
    <t>KK.06.3.1.03.0156</t>
  </si>
  <si>
    <t>Izgradnja i opremanje reciklažnog dvorišta na području Općine Rešetari</t>
  </si>
  <si>
    <t>KK.03.2.1.15.0026</t>
  </si>
  <si>
    <t>Jačanje konkurentnosti Društva Đuro Đaković Montaža Izolak (ĐĐMI) kroz provedbu Projekta ulaganja u proširenje i obnovu proizvodnih kapaciteta i edukaciju djelatnika</t>
  </si>
  <si>
    <t>Izgradnja i opremanje proizovdnih kapaciteta MSP</t>
  </si>
  <si>
    <t>Đuro Đaković Montaža - Izolak d.o.o.</t>
  </si>
  <si>
    <t>KK.04.2.1.04.0130</t>
  </si>
  <si>
    <t>Energetska obnova zgrade uprave Grada Slatine na adresi Trg sv. Josipa 10, Slatina</t>
  </si>
  <si>
    <t>AGRO-TOK D.O.O. SAVJETODAVNO PRODAJNI CENTAR</t>
  </si>
  <si>
    <t>PANNONIAN GRAIN D.O.O.</t>
  </si>
  <si>
    <t>IVAN ZEČEVIĆ</t>
  </si>
  <si>
    <t>5/4.1.1</t>
  </si>
  <si>
    <t>OSATINA GRUPA D.O.O.</t>
  </si>
  <si>
    <t>TONKOVAC, POLJOPRIVREDNI OBRT</t>
  </si>
  <si>
    <t>DRAGUTIN VIDIĆ</t>
  </si>
  <si>
    <t>MARIO ŽNIDAREC</t>
  </si>
  <si>
    <t>DINO CVETKO</t>
  </si>
  <si>
    <t>MARATON, VL. TIHOMIR KARAS</t>
  </si>
  <si>
    <t>SRĐAN ŠUJDOVIĆ</t>
  </si>
  <si>
    <t>ZORKA ČERKEZ</t>
  </si>
  <si>
    <t>JEMRIĆ, OBRT ZA POLJOPRIVREDU</t>
  </si>
  <si>
    <t>DOMAGOJ ZELENIKA</t>
  </si>
  <si>
    <t>BLAŽ ĆURIĆ</t>
  </si>
  <si>
    <t>JOSIP ČULETIĆ</t>
  </si>
  <si>
    <t>NAŠE VOĆE D.O.O.</t>
  </si>
  <si>
    <t>UZGOJ GLJIVA</t>
  </si>
  <si>
    <t>OBITELJSKO GOSPODARSTVO " TANDARA" VL. ZORICA TAND</t>
  </si>
  <si>
    <t>SINIŠA KORDI</t>
  </si>
  <si>
    <t>3/4.2.1</t>
  </si>
  <si>
    <t>LUKA IVOŠ</t>
  </si>
  <si>
    <t>VLADIMIR KRSTIČEVIĆ</t>
  </si>
  <si>
    <t>ArhKonTur - Arheološki konceptualno turističko vođenje za mlade i seniore</t>
  </si>
  <si>
    <t>UP.02.2.2.03.0004</t>
  </si>
  <si>
    <t>Libertas međunarodno sveučilište</t>
  </si>
  <si>
    <t>Improve life rural people</t>
  </si>
  <si>
    <t>UP.02.2.2.03.0009</t>
  </si>
  <si>
    <t>Osposobljavanje osoba u nepovoljnom položaju za zanimanja u turizmu i ugostiteljstvu</t>
  </si>
  <si>
    <t>UP.02.2.2.03.0010</t>
  </si>
  <si>
    <t>Učilište Link</t>
  </si>
  <si>
    <t>Za cijeli život</t>
  </si>
  <si>
    <t>UP.02.2.2.03.0011</t>
  </si>
  <si>
    <t>Učilište Modus- ustanova za obrazovanje odraslih</t>
  </si>
  <si>
    <t>INOVA II - Inovativne inicijative za zapošljavanje u turizmu i ugostiteljstvu</t>
  </si>
  <si>
    <t>UP.02.2.2.03.0030</t>
  </si>
  <si>
    <t>Učilište Stadium</t>
  </si>
  <si>
    <t>Nova znanja za nove poslove u turizmu u VSŽ</t>
  </si>
  <si>
    <t>UP.02.2.2.03.0031</t>
  </si>
  <si>
    <t>Tehničko učilište Vinkovci</t>
  </si>
  <si>
    <t>EDU Tour - obrazovanje u sektoru turizma i ugostiteljstva u Vinkovcima</t>
  </si>
  <si>
    <t>UP.02.2.2.03.0052</t>
  </si>
  <si>
    <t>Učilište Cibalae - ustanova za obrazovanje odraslih</t>
  </si>
  <si>
    <t>Znanjem i invocijama prema rastu konkurentnosti turizma kontinentalne Hrvatske</t>
  </si>
  <si>
    <t>UP.02.2.2.03.0053</t>
  </si>
  <si>
    <t>Učilište Janus</t>
  </si>
  <si>
    <t>Master sommelier</t>
  </si>
  <si>
    <t>UP.02.2.2.03.0065</t>
  </si>
  <si>
    <t>KK.04.2.1.04.0817</t>
  </si>
  <si>
    <t>Energetska obnova zgrade Društvenog Doma u Milanovcu na adresi Ulica 30. svibnja 29A, Milanovac</t>
  </si>
  <si>
    <t>KK.04.2.1.04.0805</t>
  </si>
  <si>
    <t>ENERGETSKA OBNOVA ZGRADE DRUŠTVENI DOM NA ADRESI STJEPANA RADIĆA 55, ČEPINSKI MARTINCI, OPĆINA ČEPIN</t>
  </si>
  <si>
    <t>KK.04.2.1.04.0800</t>
  </si>
  <si>
    <t>Energetska obnova zgrade nogometnog kluba "Omladinac" Petrijevci</t>
  </si>
  <si>
    <t>KK.04.2.1.04.0798</t>
  </si>
  <si>
    <t>Energetska obnova zgrade Područne škole Josipovo pri Osnovnoj školi Eugena Kumičića Slatina na adresi Josipovo 30, Josipovo, Sopje</t>
  </si>
  <si>
    <t>KK.04.2.1.04.0794</t>
  </si>
  <si>
    <t>Energetska obnova zgrade - OŠ "Ljudevita Gaja" Nova Gradiška, Gajeva 24, Nova Gradiška</t>
  </si>
  <si>
    <t>KK.04.2.1.04.0764</t>
  </si>
  <si>
    <t>Energetska obnova zgrade Sportski objekt na nogometnom igralištu u Stupničkim Kutima, na adresi Stupnički Kuti bb, Stupnički Kuti</t>
  </si>
  <si>
    <t>KK.04.2.1.04.0744</t>
  </si>
  <si>
    <t>Energetska obnova zgrade - Zgrada neurologije i psihijatrije Opće bolnice Slavonski Brod, Andrije Štampara 42, Slavonski Brod</t>
  </si>
  <si>
    <t>KK.04.2.1.04.0773</t>
  </si>
  <si>
    <t>Energetska obnova zgrade sportskog doma u Čačincima na adresi Franje Jusupa 2, Čačinci, Općina Čačinci</t>
  </si>
  <si>
    <t>KK.08.2.1.03.0030</t>
  </si>
  <si>
    <t>Jačanje kapaciteta za provedbu Intervencijskog plana Grada Vukovara</t>
  </si>
  <si>
    <t>KK.10.1.3.03.0007</t>
  </si>
  <si>
    <t>Tehnička pomoć JU ŽRA OBŽ 2019-2023</t>
  </si>
  <si>
    <t>TA3</t>
  </si>
  <si>
    <t>Poziv za iskaz interesa za dodjelu bespovratnih sredstava iz Prioritetne osi 10 - Tehnička pomoć Operativnog programa „Konkurentnost i kohezija 2014.-2020.“ za nastavak aktivnosti regionalnih koordinatora</t>
  </si>
  <si>
    <t>Javna ustanova Županijska razvojna agencija Osječko-baranjske županije</t>
  </si>
  <si>
    <t>KK.10.1.3.04.0001</t>
  </si>
  <si>
    <t>Priprema strateškog projekta izgradnje novog KBC-a Osijek</t>
  </si>
  <si>
    <t>Poziv za iskaz interesa za dodjelu bespovratnih sredstava iz Prioritetne osi 10 - Tehnička pomoć Operativnog programa „Konkurentnost i kohezija 2014.-2020.“ za sufinanciranje pripreme strateškog projekta izgradnje novog Kliničkog bolničkog centra Osijek</t>
  </si>
  <si>
    <t>KK.10.1.3.05.0001</t>
  </si>
  <si>
    <t>Izrada dokumentacije za Gospodarski centar</t>
  </si>
  <si>
    <t>Poziv za iskaz interesa za dodjelu bespovratnih sredstava iz Prioritetne osi 10 - Tehnička pomoć Operativnog programa „Konkurentnost i kohezija 2014.-2020.“ za sufinanciranje pripreme strateških projekata regionalnoga razvoja u Slavoniji, Baranji i Srijemu</t>
  </si>
  <si>
    <t>KK.10.1.3.05.0002</t>
  </si>
  <si>
    <t>Izrada projektne dokumentacije za izgradnju regionalnog distribucijskog centra za voće i povrće</t>
  </si>
  <si>
    <t>KK.10.1.3.03.0006</t>
  </si>
  <si>
    <t>Zajedno do razvoja 2</t>
  </si>
  <si>
    <t>Regionalni koordinator razvoja Požeško slavonske županije</t>
  </si>
  <si>
    <t>DRINOVAC, OBRT ZA POLJOPRIVREDU I USLUGE</t>
  </si>
  <si>
    <t>SILVIJA, OBRT ZA POLJODJELSTVO</t>
  </si>
  <si>
    <t>IVAN MIŠIĆ</t>
  </si>
  <si>
    <t>POLJOPRIVREDNA ZADRUGA LOVAS</t>
  </si>
  <si>
    <t>KK.04.2.1.04.0795</t>
  </si>
  <si>
    <t>Energetska obnova zgrade Kino Dvorana Oriovac na adresi Trg Hrvatskog preporoda 1, Općina Oriovac / Oriovac</t>
  </si>
  <si>
    <t>IVAN KVETEK</t>
  </si>
  <si>
    <t>2/4.1.3</t>
  </si>
  <si>
    <t>PPK VALPOVO D.O.O.</t>
  </si>
  <si>
    <t>1/4.2.2</t>
  </si>
  <si>
    <t>MESNA INDUSTRIJA RAVLIĆ D.O.O.</t>
  </si>
  <si>
    <t>MATEO BRANDIS</t>
  </si>
  <si>
    <t>KATARINA KRENEK</t>
  </si>
  <si>
    <t>BORNA BRZICA</t>
  </si>
  <si>
    <t>ZEC OBRT ZA PROIZVODNJU I TRGOVINU</t>
  </si>
  <si>
    <t>JELENA JURKIĆ</t>
  </si>
  <si>
    <t>SANJA HAJDUKOVIĆ</t>
  </si>
  <si>
    <t>SPOMENKA PAJČIN</t>
  </si>
  <si>
    <t>MILAN RADOVANOVIĆ</t>
  </si>
  <si>
    <t>HRVOJE OSTRIČKI</t>
  </si>
  <si>
    <t>MIJO OSTRIČKI</t>
  </si>
  <si>
    <t>ANTONIO RUČEVIĆ</t>
  </si>
  <si>
    <t>LUKA BLAŽEVIĆ</t>
  </si>
  <si>
    <t>ZDRAVKO LAGATOR</t>
  </si>
  <si>
    <t>MJERA 16</t>
  </si>
  <si>
    <t>1/16.1.1</t>
  </si>
  <si>
    <t>ENERGETSKI INSTITUT HRVOJE POŽAR</t>
  </si>
  <si>
    <t>AGROKLUB D.O.O.</t>
  </si>
  <si>
    <t>HRVATSKA AGENCIJA ZA POLJOPRIVRDU I HRANU</t>
  </si>
  <si>
    <t>HRVATSKA AGENCIJA ZA POLJOPRIVREDU I HRANU</t>
  </si>
  <si>
    <t>LOUNGE BAR BORASKINO, VL.BLAGO JELIĆ</t>
  </si>
  <si>
    <t>MIRO MILIČEVIĆ</t>
  </si>
  <si>
    <t>VLATKO GLAVAŠIĆ</t>
  </si>
  <si>
    <t>JOSIP TOVILO</t>
  </si>
  <si>
    <t>MILAN BLAGOJEVIĆ</t>
  </si>
  <si>
    <t>KARL BIĆANIĆ</t>
  </si>
  <si>
    <t>5/4.1.2</t>
  </si>
  <si>
    <t>ADELITA KNEŽEVIĆ</t>
  </si>
  <si>
    <t>IVAN DIVIĆ</t>
  </si>
  <si>
    <t>AGRO-PLAM</t>
  </si>
  <si>
    <t>IVAN KARALIĆ</t>
  </si>
  <si>
    <t>IVANA RIBARIĆ MAJANOVIĆ</t>
  </si>
  <si>
    <t>IVAN ĆUTIĆ</t>
  </si>
  <si>
    <t>ALOJZ IVOŠEVIĆ</t>
  </si>
  <si>
    <t>STJEPAN NEDAĆA</t>
  </si>
  <si>
    <t>IVAN BIONDA</t>
  </si>
  <si>
    <t>SVEUČILIŠTE U ZAGREBU AGRONOMSKI FAKULTET</t>
  </si>
  <si>
    <t>NIKOLA DENIS</t>
  </si>
  <si>
    <t>ROBERT SIM</t>
  </si>
  <si>
    <t>TOMISLAV KUNDAKČIĆ</t>
  </si>
  <si>
    <t>5/4.1.2.</t>
  </si>
  <si>
    <t>ZDENKO KLARIĆ</t>
  </si>
  <si>
    <t>KRISTIJAN LJUBEŠIĆ</t>
  </si>
  <si>
    <t>MATO MATIJEVIĆ</t>
  </si>
  <si>
    <t>IVAN DELIĆ</t>
  </si>
  <si>
    <t>VOJISLAV VEJNOVIĆ</t>
  </si>
  <si>
    <t>ANITA MARČETIĆ</t>
  </si>
  <si>
    <t>IVICA ŠALATA</t>
  </si>
  <si>
    <t>ANTUN GIACOBI</t>
  </si>
  <si>
    <t>BRANKICA SVITLICA</t>
  </si>
  <si>
    <t>ANTUN MARINAC</t>
  </si>
  <si>
    <t>DANIJEL MEŠTROVIĆ</t>
  </si>
  <si>
    <t>DANIJEL GAJIĆ</t>
  </si>
  <si>
    <t>ŽELJKO MUŠTRAN</t>
  </si>
  <si>
    <t>DANIJEL TOMAŠEVIĆ</t>
  </si>
  <si>
    <t>NK OMLADINAC ČAGLIN</t>
  </si>
  <si>
    <t>ŠAFRAM D.O.O.</t>
  </si>
  <si>
    <t>SREDNJA ŠKOLA STJEPANA SULIMANCA</t>
  </si>
  <si>
    <t>HIDROPLANT J.D.O.O.</t>
  </si>
  <si>
    <t>IVAN PRIPUZOVIĆ</t>
  </si>
  <si>
    <t>MARKO PRAŠNIČKI</t>
  </si>
  <si>
    <t>MARINA KURDI</t>
  </si>
  <si>
    <t>MARIO SULIMANAC</t>
  </si>
  <si>
    <t>MILAN RONČEVIĆ</t>
  </si>
  <si>
    <t>TOMISLAV ČAKANIĆ</t>
  </si>
  <si>
    <t>DIJANA KAJZER</t>
  </si>
  <si>
    <t>DRAGICA RENDULIĆ</t>
  </si>
  <si>
    <t>STANKO BEHIN</t>
  </si>
  <si>
    <t>MLADEN MARINKOVIĆ</t>
  </si>
  <si>
    <t>STANISLAVA BULAVA</t>
  </si>
  <si>
    <t>KK.04.2.1.04.0608</t>
  </si>
  <si>
    <t xml:space="preserve">Energetska obnova zgrade Društvenog doma u Filipovcu na adresi Tabor 14, grad Lipik </t>
  </si>
  <si>
    <t>KK.03.2.1.17.0480</t>
  </si>
  <si>
    <t>Uvođenje mrežnog rješenja i web trgovine za tvrtku Cras d.o.o.</t>
  </si>
  <si>
    <t>CRAS društvo s ograničenom odgovornošću za trgovinu i usluge, Osijek</t>
  </si>
  <si>
    <t>DOBROVOLJNO VATROGASNO DRUŠTVO PUNITOVCI</t>
  </si>
  <si>
    <t>DOBROVOLJNO VATROGASNO DRUŠTVO PODRAVSKA MOSLAVINA</t>
  </si>
  <si>
    <t>USTANOVA ZA KULTURNE DJELATNOSTI ANTE EVETOVIĆ MIROLJUB</t>
  </si>
  <si>
    <t>DARIO ŠARČEVIĆ</t>
  </si>
  <si>
    <t>DOBROVOLJNO VATROGASNO DRUŠTVO PODCRKAVLJE</t>
  </si>
  <si>
    <t>DOBROVOLJNO VATROGASNO DRUŠTVO REŠETARI</t>
  </si>
  <si>
    <t>DOBROVOLJNO VATROGASNO DRUŠTVO ORIOVAC</t>
  </si>
  <si>
    <t>KK.08.2.1.13.0002</t>
  </si>
  <si>
    <t>Poboljšanje poslovne djelatnosti tvrtke Tonet d.o.o.</t>
  </si>
  <si>
    <t>Razvoj poduzetništva u gradu Vukovaru</t>
  </si>
  <si>
    <t>TONET d.o.o. za uslužne djelatnosti</t>
  </si>
  <si>
    <t>KK.08.2.1.13.0003</t>
  </si>
  <si>
    <t>Proširenje djelatnosti i unaprjeđenje kapaciteta tvrtke Dentalant d.o.o.</t>
  </si>
  <si>
    <t>DENTAL-ANT d.o.o. za trgovinu i usluge</t>
  </si>
  <si>
    <t>KK.06.3.1.03.0173</t>
  </si>
  <si>
    <t xml:space="preserve">Reciklažno dvorište u općini Jakšić </t>
  </si>
  <si>
    <t>UNAPREĐENJE KOMUNALNE INFRASTRUKTURE SANACIJOM NERAZVRSTANE CESTE NASELJA CERNIČKA ŠAGOVINA U OPĆINI CERNIK</t>
  </si>
  <si>
    <t>PPBPP2019</t>
  </si>
  <si>
    <t>21.5.2019.</t>
  </si>
  <si>
    <t xml:space="preserve">OPĆINA CERNIK </t>
  </si>
  <si>
    <t>IZGRADNJA PRISTUPNE CESTE U DIJELU ULICE ALEJA KESTENOVA U PAKRACU</t>
  </si>
  <si>
    <t>REKONSTRUKCIJA TRGA VILIMA KORAJCA U KAPTOLU</t>
  </si>
  <si>
    <t>ADAPTACIJA MJESNOG DOMA PAVLOVCI</t>
  </si>
  <si>
    <t>DOM ZDRAVLJA VELIKA</t>
  </si>
  <si>
    <t>KK.06.3.1.03.0166</t>
  </si>
  <si>
    <t>KK.08.2.1.12.0010</t>
  </si>
  <si>
    <t>KK.08.2.1.13.0005</t>
  </si>
  <si>
    <t>KK.08.2.1.13.0004</t>
  </si>
  <si>
    <t>KK.08.2.1.13.0008</t>
  </si>
  <si>
    <t>KK.08.2.1.13.0006</t>
  </si>
  <si>
    <t>KK.08.2.1.12.0008</t>
  </si>
  <si>
    <t>KK.08.2.1.12.0005</t>
  </si>
  <si>
    <t>KK.08.2.1.12.0007</t>
  </si>
  <si>
    <t>KK.08.2.1.13.0007</t>
  </si>
  <si>
    <t>Izgradnja reciklažnog dvorišta u Virovitici</t>
  </si>
  <si>
    <t>CODE#LUMAR</t>
  </si>
  <si>
    <t>032 za jači Vukovar</t>
  </si>
  <si>
    <t>Ulaganje u modernizaciju proizvodnog pogona tvrtke Horus Consulting d.o.o.</t>
  </si>
  <si>
    <t>Jačanje kapaciteta zajedničkog ugostiteljskog obrta "ĐANI"</t>
  </si>
  <si>
    <t>Modernizacija kapaciteta tvrtke Rasnek d.o.o.</t>
  </si>
  <si>
    <t>Novim ulaganjem do povećanja konkurentnosti tvrtke Montri d.o.o.</t>
  </si>
  <si>
    <t>Ulaganje u nabavku radnog stroja</t>
  </si>
  <si>
    <t>Jačanje konkurentnosti tvrtke Zadravec d.o.o. ulaganjem u strojeve i opremu</t>
  </si>
  <si>
    <t>Povećanje konkurentnosti zadruge Horus uvođenjem sustava kontrole i upravljanja poslovnim procesima</t>
  </si>
  <si>
    <t>Razvoj poduzetništva u gradu Belom Manastiru</t>
  </si>
  <si>
    <t>LUMAR d.o.o. za proizvodnju, projektiranje i inženjering</t>
  </si>
  <si>
    <t>Ugostiteljsko trgovački obrt "032" vl. Ivana Sivoš</t>
  </si>
  <si>
    <t>HORUS CONSULTING d.o.o.</t>
  </si>
  <si>
    <t>Zajednički ugostiteljski obrt "ĐANI"</t>
  </si>
  <si>
    <t xml:space="preserve">RASNEK, društvo s ograničenom odgovornošću za proizvodnju, usluge, unutarnju i vanjsku trgovinu  </t>
  </si>
  <si>
    <t>Montri d.o.o. za trgovinu i graditeljstvo</t>
  </si>
  <si>
    <t>REALIS GRUPA d.o.o.</t>
  </si>
  <si>
    <t>Zadravec d.o.o.</t>
  </si>
  <si>
    <t>ZADRUGA HORUS za proizvodnju i usluge</t>
  </si>
  <si>
    <t>MARKO GUSAK</t>
  </si>
  <si>
    <t>MARIJA BARBERIĆ</t>
  </si>
  <si>
    <t>MILAN KAJBA</t>
  </si>
  <si>
    <t>ANTE MILIČEVIĆ</t>
  </si>
  <si>
    <t>DAVOR POČIJAK</t>
  </si>
  <si>
    <t>ANKICA ŠUNIĆ</t>
  </si>
  <si>
    <t>SANELA MARGUŠ</t>
  </si>
  <si>
    <t>VLADO BRATALJENOVIĆ</t>
  </si>
  <si>
    <t>LANA ČEKE</t>
  </si>
  <si>
    <t>MARIJA GRLADINOVIĆ</t>
  </si>
  <si>
    <t>BORISLAV KLAJIĆ</t>
  </si>
  <si>
    <t>LARISA KOVAČ</t>
  </si>
  <si>
    <t>ILONA KOS</t>
  </si>
  <si>
    <t>ZDENKO AMIDŽIĆ</t>
  </si>
  <si>
    <t>LIDIJA ŠMIDER</t>
  </si>
  <si>
    <t>IVAN IŠASEGI</t>
  </si>
  <si>
    <t>TOMISLAV BOŠNJAK</t>
  </si>
  <si>
    <t>ANICA PERIŠA</t>
  </si>
  <si>
    <t>DAMIR SASTIĆ</t>
  </si>
  <si>
    <t>ŽELJKO GOLUŽA</t>
  </si>
  <si>
    <t>ANTE ŠLEGL</t>
  </si>
  <si>
    <t>ELCO, OBRT ZA ELEKTRONIKU, INFORMATIKU I TELEKOMUNIKACIJE, VL. IVAN KOČIŠ</t>
  </si>
  <si>
    <t>IVANA GULJAŠ SLIVEČKO</t>
  </si>
  <si>
    <t>IZIDOR IVANOVIĆ</t>
  </si>
  <si>
    <t>VLADIMIR MIKUŠ</t>
  </si>
  <si>
    <t>JOSIP AŠČIĆ</t>
  </si>
  <si>
    <t>NIKOLINA TOT</t>
  </si>
  <si>
    <t>JURAJ VINCEK</t>
  </si>
  <si>
    <t>ANĐELA HANULAK</t>
  </si>
  <si>
    <t>RADAT, OBRT ZA PROIZVODNJU ELEKTRIČNE ENERGIJE</t>
  </si>
  <si>
    <t>DAMIR NOVOSELIĆ</t>
  </si>
  <si>
    <t>MATO RAJIČ</t>
  </si>
  <si>
    <t>MILJENKO GRGIĆ</t>
  </si>
  <si>
    <t>KLAUDIJA PARAT</t>
  </si>
  <si>
    <t>STJEPAN VARGA</t>
  </si>
  <si>
    <t>MATIJA VINIĆ</t>
  </si>
  <si>
    <t>2/8.5.1</t>
  </si>
  <si>
    <t>MIROLJUB PROKIĆ</t>
  </si>
  <si>
    <t>OLGICA KOVAČIĆ</t>
  </si>
  <si>
    <t>MIRKO ŠTIVIĆ</t>
  </si>
  <si>
    <t>IVAN TUTEK</t>
  </si>
  <si>
    <t>STJEPAN POLONJI</t>
  </si>
  <si>
    <t>MARKO SERTIĆ</t>
  </si>
  <si>
    <t>ANTUN LENIĆ</t>
  </si>
  <si>
    <t>TRGOVAČKI OBRT "PLANIKA"</t>
  </si>
  <si>
    <t>2/4.1.3.</t>
  </si>
  <si>
    <t>MIJO HRDŽIĆ</t>
  </si>
  <si>
    <t>DRAŽEN BEŠLIĆ</t>
  </si>
  <si>
    <t>JOSIP MUHAR</t>
  </si>
  <si>
    <t>MARICA TONKIĆ-VUKSAN</t>
  </si>
  <si>
    <t>ANTUN ČUKIĆ</t>
  </si>
  <si>
    <t>KATICA MATIJEVIĆ</t>
  </si>
  <si>
    <t>SRĐAN SMOLJANOVIĆ</t>
  </si>
  <si>
    <t>MARIO HAK</t>
  </si>
  <si>
    <t>TOMISLAV GALIĆ</t>
  </si>
  <si>
    <t>MATO UREMOVIĆ</t>
  </si>
  <si>
    <t>DANIEL SABO</t>
  </si>
  <si>
    <t>DANKO PRPIĆ</t>
  </si>
  <si>
    <t>DARKO ROGALO</t>
  </si>
  <si>
    <t>TEREZIJA GILICH</t>
  </si>
  <si>
    <t>ANNA DELIĆ</t>
  </si>
  <si>
    <t>LIDIJA IVKOVIĆ</t>
  </si>
  <si>
    <t>MARIJA ŠARIĆ</t>
  </si>
  <si>
    <t>ĐURO ASANČAIĆ</t>
  </si>
  <si>
    <t>ROBERT ANDROIĆ</t>
  </si>
  <si>
    <t>VINKO JOSIPOVIĆ</t>
  </si>
  <si>
    <t>DEJAN BEDIĆ</t>
  </si>
  <si>
    <t>ANDRIJA ĆUŽE</t>
  </si>
  <si>
    <t>STATUS, OBRT ZA USLUGE, VL. SANDA MARINAC</t>
  </si>
  <si>
    <t>KATARINA ŠTAVLIĆ</t>
  </si>
  <si>
    <t>IVICA MARINOVIĆ</t>
  </si>
  <si>
    <t>VESNA FRITZENSCHAFT</t>
  </si>
  <si>
    <t>SLAVEN GAŠPAR</t>
  </si>
  <si>
    <t>IVAN KOVAČEVIĆ</t>
  </si>
  <si>
    <t>ŽELJKO PEKAŽ</t>
  </si>
  <si>
    <t>MILAN ŠTIMAC</t>
  </si>
  <si>
    <t>PETAR ZLOMISLIĆ</t>
  </si>
  <si>
    <t>MIROSLAV ŠRAMEK</t>
  </si>
  <si>
    <t>MARIO ŠIROKI</t>
  </si>
  <si>
    <t>VLATKA VUKELIĆ</t>
  </si>
  <si>
    <t>JOSIP MATANČIĆ</t>
  </si>
  <si>
    <t>KK.08.2.1.12.0003</t>
  </si>
  <si>
    <t>Opremanje proizvodne jedinice tvrtke Robos d.o.o.</t>
  </si>
  <si>
    <t>Robos d.o.o. za promet nekretninama i usluga</t>
  </si>
  <si>
    <t>KK.08.2.1.12.0004</t>
  </si>
  <si>
    <t>TEHNO FILTER d.o.o. za proizvodnju, montažu i trgovinu</t>
  </si>
  <si>
    <t>DANIBOR BOCKOVAC</t>
  </si>
  <si>
    <t>KATARINA ŠPERANDA</t>
  </si>
  <si>
    <t>STJEPAN PRANČEVIĆ</t>
  </si>
  <si>
    <t>DANIJEL JANJIĆ</t>
  </si>
  <si>
    <t>MARICA ZAVRŠKI</t>
  </si>
  <si>
    <t>ALEKSANDAR MILINOVIĆ</t>
  </si>
  <si>
    <t>SLAVKO MARJANOVIĆ</t>
  </si>
  <si>
    <t>MATIJA SRIMAC</t>
  </si>
  <si>
    <t>MATIJA RAJNINGER</t>
  </si>
  <si>
    <t>VALERIJE VARGA</t>
  </si>
  <si>
    <t>DAMIR HAJDUKOVIĆ</t>
  </si>
  <si>
    <t>ANTONIO POLJAK</t>
  </si>
  <si>
    <t>DRAŽEN DUBROVIĆ</t>
  </si>
  <si>
    <t>JELA PAPONJA</t>
  </si>
  <si>
    <t>FILIP POSAVČEVIĆ</t>
  </si>
  <si>
    <t>DARKO MARUŠIĆ</t>
  </si>
  <si>
    <t>LJUBICA MORHAN</t>
  </si>
  <si>
    <t>PERO KNEŽEVIĆ</t>
  </si>
  <si>
    <t>SLOBODAN ŽIVKOVIĆ</t>
  </si>
  <si>
    <t>RENATA DABRO</t>
  </si>
  <si>
    <t>IVAN LUKAČEVIĆ</t>
  </si>
  <si>
    <t>DJURO LUKAČEVIĆ</t>
  </si>
  <si>
    <t>PREDRAG TANASIĆ</t>
  </si>
  <si>
    <t>DANIJELA BABIĆ</t>
  </si>
  <si>
    <t>IVICA GREGOROVIĆ</t>
  </si>
  <si>
    <t>MIRKO STOJANOVIĆ</t>
  </si>
  <si>
    <t>BORISLAV BOŽIĆ</t>
  </si>
  <si>
    <t>IVAN VUKOVIĆ</t>
  </si>
  <si>
    <t>SPASOJE GEGIĆ</t>
  </si>
  <si>
    <t>SLAVOLJUB BINGULAC</t>
  </si>
  <si>
    <t>GORAN BABIĆ</t>
  </si>
  <si>
    <t>VESNA LEŠIĆ</t>
  </si>
  <si>
    <t>MARIO JAKOBOVAC</t>
  </si>
  <si>
    <t>PREDRAG MITROVIĆ</t>
  </si>
  <si>
    <t>IVKA VIDAKOVIĆ</t>
  </si>
  <si>
    <t>MLADEN ORŠULIĆ</t>
  </si>
  <si>
    <t>NATAŠA BAKOTA</t>
  </si>
  <si>
    <t>IVAN ABRAMOVIĆ</t>
  </si>
  <si>
    <t>MARIO MATIĆ</t>
  </si>
  <si>
    <t>MB - PROMET</t>
  </si>
  <si>
    <t>GORAN MAJER</t>
  </si>
  <si>
    <t>SLAVKO KOTORAC</t>
  </si>
  <si>
    <t>ZLATKO ĐURIĆ</t>
  </si>
  <si>
    <t>SAŠA RELIĆ</t>
  </si>
  <si>
    <t>MILENKO EĆIMOVIĆ</t>
  </si>
  <si>
    <t>BOŠKO OBRADOVIĆ</t>
  </si>
  <si>
    <t>FRANJO MATIJAŠEVIĆ</t>
  </si>
  <si>
    <t>DAVOR IVANOVIĆ</t>
  </si>
  <si>
    <t>MARIJAN VIDIĆ</t>
  </si>
  <si>
    <t>DUŠAN SKOROSAVLJEVIĆ</t>
  </si>
  <si>
    <t>MIRKO TUS-SEDLAR</t>
  </si>
  <si>
    <t>VERONIKA VUKOVIĆ</t>
  </si>
  <si>
    <t>ŽELJKO ČIČKOVIĆ</t>
  </si>
  <si>
    <t>JOSIP MAJDANDŽIĆ</t>
  </si>
  <si>
    <t>DRAGICA MJERTAN</t>
  </si>
  <si>
    <t>ČOLAK OBRT ZA PROIZVODNJU, USLUGE I TRGOVINU</t>
  </si>
  <si>
    <t>DRAŽEN ŠEBALJ</t>
  </si>
  <si>
    <t>ZLATKO LULIĆ</t>
  </si>
  <si>
    <t>DEJANA MILKOVIĆ</t>
  </si>
  <si>
    <t>BRANKO HEGED</t>
  </si>
  <si>
    <t>IRENA MARAS</t>
  </si>
  <si>
    <t>ALEN RAPTAVI</t>
  </si>
  <si>
    <t>DRAGO HOLEC</t>
  </si>
  <si>
    <t>DRAGAN SIMIĆ</t>
  </si>
  <si>
    <t>SANDRINO ČOLAK</t>
  </si>
  <si>
    <t>JOSIP BIRČIĆ</t>
  </si>
  <si>
    <t>EXPLICO D.O.O.</t>
  </si>
  <si>
    <t>NEDELJKA BOROŠA</t>
  </si>
  <si>
    <t>MARIO GRGURIĆ</t>
  </si>
  <si>
    <t>ANIKA MUDRI</t>
  </si>
  <si>
    <t>SLAĐANA EGRI</t>
  </si>
  <si>
    <t>ANTONIO RAPTAVI</t>
  </si>
  <si>
    <t>FRANJO STUBIČAR</t>
  </si>
  <si>
    <t>JOSIP KUČAN</t>
  </si>
  <si>
    <t>MIROSLAV MARKOVIĆ</t>
  </si>
  <si>
    <t>MILAN KEGLEVIĆ</t>
  </si>
  <si>
    <t>VIŠNJA BLAŽIČEVIĆ</t>
  </si>
  <si>
    <t>BORIS TOMŠIĆ</t>
  </si>
  <si>
    <t>ANTONIO LACKOVIĆ</t>
  </si>
  <si>
    <t>RUŽA KOLARIĆ</t>
  </si>
  <si>
    <t>VINKO ČORDAŠEV</t>
  </si>
  <si>
    <t>BOJAN ĐEKIĆ</t>
  </si>
  <si>
    <t>SAŠA TEODOROVIĆ</t>
  </si>
  <si>
    <t>LJILJANA KOKORIĆ</t>
  </si>
  <si>
    <t>MARIO KRULJAC</t>
  </si>
  <si>
    <t>DRAGOMIR MAJSTOROVIĆ</t>
  </si>
  <si>
    <t>ispravak iznosa</t>
  </si>
  <si>
    <t>KK.08.2.1.12.0002</t>
  </si>
  <si>
    <t>Razvoj poslovanja tvrtke TF systems j.d.o.o., Beli Manastir</t>
  </si>
  <si>
    <t>TF SYSTEMS j.d.o.o. za proizvodnju, trgovinu i usluge</t>
  </si>
  <si>
    <t>KK.03.2.1.16.0057</t>
  </si>
  <si>
    <t>Povećanje međunarodne konkurentnosti društva Psunj d.o.o.</t>
  </si>
  <si>
    <t>Internacionalizacija poslovanja MSP-ova – Faza 2</t>
  </si>
  <si>
    <t>Psunj, Trgovina koža, društvo s ograničenom odgovornošću</t>
  </si>
  <si>
    <t>KK.04.2.1.04.0819</t>
  </si>
  <si>
    <t>Energetska obnova zgrade - Zdravstveni objekt Okučani,Trg Dr. Franje Tuđmana 3 , Okučani</t>
  </si>
  <si>
    <t>KK.04.2.1.04.0829</t>
  </si>
  <si>
    <t>Energetska obnova zgrade Općine i Društvenog doma Lukač na adresi Lukač 50, Lukačadresi Lukač 50, Lukač</t>
  </si>
  <si>
    <t>KK.04.2.1.04.0823</t>
  </si>
  <si>
    <t>Energetska obnova zgrade - Društveni dom Banovci, Banovci 20, Banovci</t>
  </si>
  <si>
    <t>KK.04.2.1.04.0826</t>
  </si>
  <si>
    <t>Energetska obnova zgrade Osnovne škole Kneževi Vinogradi, Područna škola Karanac na adresi Kolodvorska 106, Karanac</t>
  </si>
  <si>
    <t>KK.08.2.1.12.0009</t>
  </si>
  <si>
    <t>Kolaborativni roboti za automatizaciju poslovnih procesa</t>
  </si>
  <si>
    <t>GB INŽENJERING d.o.o. za usluge</t>
  </si>
  <si>
    <t>STREITENBERGER STJEPAN</t>
  </si>
  <si>
    <t>MRAVLINČIĆ OSKAR</t>
  </si>
  <si>
    <t>STANIĆ DANIJEL</t>
  </si>
  <si>
    <t>ĆORIĆ KAROLINA</t>
  </si>
  <si>
    <t>DUVNJAK JOSIP</t>
  </si>
  <si>
    <t>KLAJIĆ SMILJA</t>
  </si>
  <si>
    <t>ŠKRNJUG IVICA</t>
  </si>
  <si>
    <t>RENDULIĆ JOSIP</t>
  </si>
  <si>
    <t>SAVIĆ ŽELJKO</t>
  </si>
  <si>
    <t>FLANJAK DANIEL</t>
  </si>
  <si>
    <t>ŠPOLJARIĆ DAMIR</t>
  </si>
  <si>
    <t>KRHA IVICA</t>
  </si>
  <si>
    <t>BIĆAN TOMISLAV</t>
  </si>
  <si>
    <t>PILIPOVIĆ ŽELJKO</t>
  </si>
  <si>
    <t>ZAVORSKI IVAN</t>
  </si>
  <si>
    <t>HRVOJE VOLNER</t>
  </si>
  <si>
    <t>MILIČIĆ ŽIVKO</t>
  </si>
  <si>
    <t>BODROŽIĆ ŽELJKO</t>
  </si>
  <si>
    <t>PARAŠILOVAC IVAN</t>
  </si>
  <si>
    <t>VUIĆ ILIJA</t>
  </si>
  <si>
    <t>VEMENAC ANĐELIJA</t>
  </si>
  <si>
    <t>ĐALOK JOSIP</t>
  </si>
  <si>
    <t>KOČONDA IVAN</t>
  </si>
  <si>
    <t>PETRIČEVIĆ ANICA</t>
  </si>
  <si>
    <t>MIKULIĆ DARKO</t>
  </si>
  <si>
    <t>ŽDERIĆ ANA</t>
  </si>
  <si>
    <t>MUŽEVIĆ NATAŠA</t>
  </si>
  <si>
    <t>LONČAREVIĆ KRUNOSLAV</t>
  </si>
  <si>
    <t>PETROVIĆ LJUBIŠA</t>
  </si>
  <si>
    <t>KOŽUL MARKO</t>
  </si>
  <si>
    <t>RALAŠIĆ ŠTEFICA</t>
  </si>
  <si>
    <t>STASJUK IVAN</t>
  </si>
  <si>
    <t>PETROVIĆ JADRANKA</t>
  </si>
  <si>
    <t>SVOBODA JOSIP</t>
  </si>
  <si>
    <t>GENJAGA ZORAN</t>
  </si>
  <si>
    <t>ČAKALIĆ MIRKO</t>
  </si>
  <si>
    <t>VINA ROMIĆ, VL. DAVOR ROMIĆ</t>
  </si>
  <si>
    <t>MARIĆ JOZO</t>
  </si>
  <si>
    <t>SAMARDŽIĆ JOSIP</t>
  </si>
  <si>
    <t>PAVLOVIĆ GORAN</t>
  </si>
  <si>
    <t>SADILEK ZDRAVKO</t>
  </si>
  <si>
    <t>ORIŠAK PETAR</t>
  </si>
  <si>
    <t>KK.03.1.2.03.0033</t>
  </si>
  <si>
    <t>Izgradnja spojne ceste od Ulice Gospodarska zona do Ulice Priljevo (državna cesta D2) u Vukovaru</t>
  </si>
  <si>
    <t>Razvoj infrastrukture poduzetničkih zona</t>
  </si>
  <si>
    <t xml:space="preserve">Grad Vukovar </t>
  </si>
  <si>
    <t>KK.03.1.2.03.0017</t>
  </si>
  <si>
    <t>Ulaganje u infrastrukturu Industrijski park Nova Gradiška</t>
  </si>
  <si>
    <t>KK.03.1.2.03.0042</t>
  </si>
  <si>
    <t>ZIPi-Završetak izgardnje poslovne infrastrukture</t>
  </si>
  <si>
    <t>DONJI MIHOLJAC</t>
  </si>
  <si>
    <t>KK.03.1.2.03.0008</t>
  </si>
  <si>
    <t>Izgradnja infrastrukture u proširenju Gospodarske zone Antunovac</t>
  </si>
  <si>
    <t>KK.03.1.2.03.0057</t>
  </si>
  <si>
    <t>Izgradnja prometnica i javne rasvjete u istočnom i zapadnom dijelu poduzetničke zone „Turbina 2“ u Slatini</t>
  </si>
  <si>
    <t>KK.03.1.2.03.0056</t>
  </si>
  <si>
    <t>GRADNJA PROMETNE I KOMUNALNE INFRASTRUKTURE – Faza 1 „Poduzetnička zona Orahovica“, Orahovica</t>
  </si>
  <si>
    <t>KK.03.1.2.03.0049</t>
  </si>
  <si>
    <t>Ulaganje u dovršetak izgradnje osnovne zajedničke infrastrukture u Poduzetničkoj zoni Lipik 2</t>
  </si>
  <si>
    <t>KK.06.1.2.03.0001</t>
  </si>
  <si>
    <t>Kuća čaja - Oaza mira</t>
  </si>
  <si>
    <t>Promicanje održivog razvoja prirodne baštine na području Slavonije, Baranje i Srijema</t>
  </si>
  <si>
    <t>KK.03.2.1.16.0012</t>
  </si>
  <si>
    <t>Internacionalizacija poslovanja tvrtke Primax d.o.o. sudjelovanjem na međunarodnim sajmovima</t>
  </si>
  <si>
    <t>PRIMAX d. o. o.</t>
  </si>
  <si>
    <t>Slatino, zaželi!</t>
  </si>
  <si>
    <t xml:space="preserve">UP.02.1.1.05.0222 </t>
  </si>
  <si>
    <t>Podrška socijalnoj koheziji</t>
  </si>
  <si>
    <t xml:space="preserve">UP.02.1.1.05.0289 </t>
  </si>
  <si>
    <t>Ženska udruga „IZVOR“</t>
  </si>
  <si>
    <t>ZAJEDNO ZA BOLJU BUDUĆNOST</t>
  </si>
  <si>
    <t xml:space="preserve">UP.02.1.1.05.0292 </t>
  </si>
  <si>
    <t>Humanitarna udruga "Zrno dobrote"</t>
  </si>
  <si>
    <t>Zaželi posao kojim pomažeš sebi ali i drugima</t>
  </si>
  <si>
    <t>UP.02.1.1.05.0297</t>
  </si>
  <si>
    <t>Udruga Centar za mlade Dalj</t>
  </si>
  <si>
    <t>Zaželi bolji život u općini Čepin</t>
  </si>
  <si>
    <t>UP.02.1.1.05.0303</t>
  </si>
  <si>
    <t>Osobna asistencija za osobe s invaliditetom</t>
  </si>
  <si>
    <t>UP.02.2.2.09.0049</t>
  </si>
  <si>
    <t>7.6.2019</t>
  </si>
  <si>
    <t>Kršćanska humanitarna udruga za pomoć djeci, socijalno ugroženim obiteljima i svima koji su u potrebi "Putevi milosti"</t>
  </si>
  <si>
    <t>Budi moje oči</t>
  </si>
  <si>
    <t>UP.02.2.2.09.0103</t>
  </si>
  <si>
    <t>11.6.2019</t>
  </si>
  <si>
    <t>Udruga slijepih Šestočka</t>
  </si>
  <si>
    <t>Djetelina s četiri lista</t>
  </si>
  <si>
    <t>UP.02.2.2.09.0107</t>
  </si>
  <si>
    <t>13.6.2019</t>
  </si>
  <si>
    <t>Udruga slijepih Našice</t>
  </si>
  <si>
    <t>PANDURIĆ NIKOLA</t>
  </si>
  <si>
    <t>PBZ AGROBAZA</t>
  </si>
  <si>
    <t>ŠUSTIĆ SINIŠA</t>
  </si>
  <si>
    <t>GABELICA LJERKA</t>
  </si>
  <si>
    <t>VARGA MARIJA</t>
  </si>
  <si>
    <t>VRAČEVIĆ ZDENKA</t>
  </si>
  <si>
    <t>GENDA MARIJA</t>
  </si>
  <si>
    <t>ŠALINOVIĆ MILA</t>
  </si>
  <si>
    <t>FIRIC MIROSLAV</t>
  </si>
  <si>
    <t>GAŠIĆ VLATKO</t>
  </si>
  <si>
    <t>RAKAS ŽELJKO</t>
  </si>
  <si>
    <t>CERIĆ DOMINIK</t>
  </si>
  <si>
    <t>GREGANIĆ ANDRIJA</t>
  </si>
  <si>
    <t>HERCEG NEVENKO</t>
  </si>
  <si>
    <t>KAPETINIĆ ALEKSANDAR</t>
  </si>
  <si>
    <t>VUJČIĆ DRAGOMIR</t>
  </si>
  <si>
    <t>ŠTETIĆ MILORAD</t>
  </si>
  <si>
    <t>VRKIĆ IVICA</t>
  </si>
  <si>
    <t>BIRKIĆ IVAN</t>
  </si>
  <si>
    <t>RAŠIĆ ZLATKO</t>
  </si>
  <si>
    <t>ZDENKO LOVRIĆ</t>
  </si>
  <si>
    <t>MARKO MILAKOVIĆ</t>
  </si>
  <si>
    <t>ŠTEFANIJA ZORBAS</t>
  </si>
  <si>
    <t>ĐURO LASLAVIĆ</t>
  </si>
  <si>
    <t>KRISTINA SEDLAČEK</t>
  </si>
  <si>
    <t>VLADO KURIC</t>
  </si>
  <si>
    <t>IVAN HMURA</t>
  </si>
  <si>
    <t>MARKO HAVIDIĆ</t>
  </si>
  <si>
    <t>DAMIR ČONDIĆ</t>
  </si>
  <si>
    <t>MARIJA ŽAGAR</t>
  </si>
  <si>
    <t>ANTE KUDUZ</t>
  </si>
  <si>
    <t>IVICA MARŠIĆ</t>
  </si>
  <si>
    <t>STJEPAN PINTARIĆ</t>
  </si>
  <si>
    <t>IVAN PERIĆ</t>
  </si>
  <si>
    <t>IVAN VILJETIĆ</t>
  </si>
  <si>
    <t>ANTON PRITIŠANAC</t>
  </si>
  <si>
    <t>DRAGO BRNADA</t>
  </si>
  <si>
    <t>ZVONKO ABIČIĆ</t>
  </si>
  <si>
    <t>SLAVICA DŽINIĆ</t>
  </si>
  <si>
    <t>MARTINOVIĆ NIKOLA</t>
  </si>
  <si>
    <t>SAVIĆ GORDANA</t>
  </si>
  <si>
    <t>DUJIĆ ANA-MARIJA</t>
  </si>
  <si>
    <t>STOJANOVIĆ BORISLAV</t>
  </si>
  <si>
    <t>MITROVIĆ ŽELJKA</t>
  </si>
  <si>
    <t>RADULOV MILOŠ</t>
  </si>
  <si>
    <t>LUKIĆ SAŠA</t>
  </si>
  <si>
    <t>MAROŠEVAC MARIJAN</t>
  </si>
  <si>
    <t>MILIČEVIĆ GORAN</t>
  </si>
  <si>
    <t>SRETEN LUKIĆ</t>
  </si>
  <si>
    <t>MARKO MIKOLČIĆ</t>
  </si>
  <si>
    <t>IVICA GRIGIĆ</t>
  </si>
  <si>
    <t>BRANKO SPASOJEVIĆ</t>
  </si>
  <si>
    <t>ZDENKA ĆOSIĆ</t>
  </si>
  <si>
    <t>IVAN BOŠNJAK</t>
  </si>
  <si>
    <t>CHENGO, OBRT ZA POLJODJELSTVO I USLUGE</t>
  </si>
  <si>
    <t>FRANO GRAŠIĆ</t>
  </si>
  <si>
    <t>ZDENKA LOJDL</t>
  </si>
  <si>
    <t>DAMIR BOŠNJAKOVIĆ</t>
  </si>
  <si>
    <t>ANICA KNEŽEVIĆ</t>
  </si>
  <si>
    <t>LUCA ĐUKIĆ</t>
  </si>
  <si>
    <t>DAMIR LENIĆ</t>
  </si>
  <si>
    <t>MARIJA MENDEŠ</t>
  </si>
  <si>
    <t>MATOŠEVIĆ ANKA</t>
  </si>
  <si>
    <t>BABIĆ VLADIMIR</t>
  </si>
  <si>
    <t>ĆURKOVIĆ-BOGUNOVIĆ LJUBICA</t>
  </si>
  <si>
    <t>IVEZIĆ ZORAN</t>
  </si>
  <si>
    <t>MATOKANOVIĆ MARIJA</t>
  </si>
  <si>
    <t>JELENA PAVIĆ</t>
  </si>
  <si>
    <t>DARKO PEŠUTIĆ</t>
  </si>
  <si>
    <t>NEVEN JOZIĆ</t>
  </si>
  <si>
    <t>ALEKSIĆ SUZANA</t>
  </si>
  <si>
    <t>BUDIMLIĆ DRAGUTIN</t>
  </si>
  <si>
    <t>ČANČAR KRISTINA</t>
  </si>
  <si>
    <t>KLJAJIĆ VESELKO</t>
  </si>
  <si>
    <t>ABRAMOVIĆ ANTUN</t>
  </si>
  <si>
    <t>BLAŽEVIĆ FILIP</t>
  </si>
  <si>
    <t>BUDIMIR BOŽO</t>
  </si>
  <si>
    <t>GRUJIĆ DAMIR</t>
  </si>
  <si>
    <t>BUNJEVAC MIRKO</t>
  </si>
  <si>
    <t>SOLDO STJEPAN</t>
  </si>
  <si>
    <t>PEJŠA TOMISLAV</t>
  </si>
  <si>
    <t>MARTINA NEPECHAL DUDUKOVIĆ</t>
  </si>
  <si>
    <t>DUŠAN LONČAREVIĆ</t>
  </si>
  <si>
    <t>VLASTA MIHALJEVIĆ</t>
  </si>
  <si>
    <t>IVAN JUKIĆ</t>
  </si>
  <si>
    <t>BRANKO BEŠLIĆ</t>
  </si>
  <si>
    <t>PETAR PEIĆ</t>
  </si>
  <si>
    <t>DALIBOR HLEBEC</t>
  </si>
  <si>
    <t>Rijeka</t>
  </si>
  <si>
    <t>MILAN JOGUN</t>
  </si>
  <si>
    <t>IVICA SAS</t>
  </si>
  <si>
    <t>ANTUN KELER</t>
  </si>
  <si>
    <t>MIRJANA JELONJIĆ</t>
  </si>
  <si>
    <t>HELENA IVANKOVIĆ</t>
  </si>
  <si>
    <t>KATICA IVANKOVIĆ</t>
  </si>
  <si>
    <t>HRVOJE DOMANOVIĆ</t>
  </si>
  <si>
    <t>IVAN PAVLOVIĆ</t>
  </si>
  <si>
    <t>BLAŠKO KEKELIĆ</t>
  </si>
  <si>
    <t>ZDRAVKO MACEK</t>
  </si>
  <si>
    <t>VJEKOSLAV VAJHINGER</t>
  </si>
  <si>
    <t>DRAGO DAMJANOVIĆ</t>
  </si>
  <si>
    <t>ANTUN KUZMAN</t>
  </si>
  <si>
    <t>VLADO LOVRIĆ</t>
  </si>
  <si>
    <t>MARKO MIHOLIĆ</t>
  </si>
  <si>
    <t>KREŠO TOMANOVIĆ</t>
  </si>
  <si>
    <t>ANA LOVRIĆ</t>
  </si>
  <si>
    <t>BORISLAV SOLDO</t>
  </si>
  <si>
    <t>HORVAT JOSIP</t>
  </si>
  <si>
    <t>MANDIĆ PAVO</t>
  </si>
  <si>
    <t>LUKAČEVIĆ ANITA</t>
  </si>
  <si>
    <t>RAJNOVIĆ KSENIJA</t>
  </si>
  <si>
    <t>JUKIĆ IVO</t>
  </si>
  <si>
    <t>MILAN GERENČIR</t>
  </si>
  <si>
    <t>ŽELJKO ZVONARIĆ</t>
  </si>
  <si>
    <t>KK.03.1.2.03.0040</t>
  </si>
  <si>
    <t>Izgradnja ceste u Poslovno-poduzetničkoj i rekreativnoj zoni Kneževi vinogradi - III. faza</t>
  </si>
  <si>
    <t>KK.04.2.1.04.0759</t>
  </si>
  <si>
    <t>Energetska obnova zgrade - Nova Bolnica Nova Gradiška, na adresi J.J.</t>
  </si>
  <si>
    <t>KK.06.2.2.08.0001</t>
  </si>
  <si>
    <t>Komunalna infrastruktura u Tvrđavi Brod</t>
  </si>
  <si>
    <t>ITU- Komunalna infrastruktura u Tvrđavi Brod</t>
  </si>
  <si>
    <t>KK.03.2.1.15.0254</t>
  </si>
  <si>
    <t>Jačanje konkurentnosti poduzeća Šišarka povećanjem kapaciteta</t>
  </si>
  <si>
    <t>ŠIŠARKA društvo s ograničenom odgovornošću za trgovinu i proizvodnju</t>
  </si>
  <si>
    <t>KK.03.2.1.16.0079</t>
  </si>
  <si>
    <t>Internacionalizacija poslovanja društva Šišarka d.o.o</t>
  </si>
  <si>
    <t>KK.03.1.2.03.0006</t>
  </si>
  <si>
    <t>Izgradnja poduzetničke zone "Kod pruge" u Belišću</t>
  </si>
  <si>
    <t>Obnovljivi izvori energije za pametne održive zdravstvene centre, sveučilišta i druge javne zgrade</t>
  </si>
  <si>
    <t>RESCUE</t>
  </si>
  <si>
    <t xml:space="preserve">Sveučilište Josipa Jurja Strossmayera u Osijeku Fakultet elektrotehnike, računarstva i informacijskih tehnologija; Klinički bolnički centar Osijek; Strojarski fakultet u Slavonskom Brodu Sveučilišta Josipa Jurja Strossmayera u Osijeku </t>
  </si>
  <si>
    <t>Uključiva zajednica</t>
  </si>
  <si>
    <t>Inclusive Community</t>
  </si>
  <si>
    <t>Volonterski centar Osijek; Hrvatski Crveni križ Gradsko društvo Crvenog križa Osijek; Grad Osijek</t>
  </si>
  <si>
    <t>Životna potpora: Implementacija zdravstvenih i socijalnih usluga za  skupine.</t>
  </si>
  <si>
    <t>Support Life</t>
  </si>
  <si>
    <t>Bubamara - Udruga osoba s invaliditetom; Dom Ilok</t>
  </si>
  <si>
    <t>Vinkovci;Ilok</t>
  </si>
  <si>
    <t>Razvoj poslovnog okruženja kroz obrazovanje radne snage u skladu s potrebama tržišta</t>
  </si>
  <si>
    <t>COMMON</t>
  </si>
  <si>
    <t>VURA - Razvojna agencija Vukovar; Učilište Studium</t>
  </si>
  <si>
    <t>Philhamonic in the movie</t>
  </si>
  <si>
    <t>FILMharmonia</t>
  </si>
  <si>
    <t>Zagrebačka filharmonija</t>
  </si>
  <si>
    <t>View of the Danube wildlife – New ecotourism and wildlife watching / photography tours</t>
  </si>
  <si>
    <t>Wild Danube Tour</t>
  </si>
  <si>
    <t>Udruga za zaštitu prirode i okoliša Zeleni Osijek; Općina Bilje</t>
  </si>
  <si>
    <t>Creation and fostering of common cooperating cross-border IT entrepreneurial community</t>
  </si>
  <si>
    <t>IT community region</t>
  </si>
  <si>
    <t>Učilište Studium Vukovar; Razvojna agencija Vukovar d.o.o.</t>
  </si>
  <si>
    <t xml:space="preserve">Enabling Development of Sustainable Cross-Border Clusters </t>
  </si>
  <si>
    <t>CBC Clusters</t>
  </si>
  <si>
    <t>Fakultet agrobiotehničkih znanosti Osijek; Poduzetnički inkubator BIOS; Lokalna razvojna agencija Grada Belišća d.o.o.</t>
  </si>
  <si>
    <t>Osijek; Belišće</t>
  </si>
  <si>
    <t>Obnova močvarnih staništa na području središnjeg Dunava</t>
  </si>
  <si>
    <t>WetlandRestore</t>
  </si>
  <si>
    <t>15.6.2019.</t>
  </si>
  <si>
    <t xml:space="preserve"> Udruga za zaštitu prirode i okoliša Zeleni Osijek; Hrvatske vode, pravna osoba za upravljanje vodama; Javna ustanova agencija za upravljanje zaštićenim prirodnim vrijednostima na području Osječko-baranjske županije</t>
  </si>
  <si>
    <t>Razvoj prekogranične telekonzultacijeske mreže za kardiovaskularne bolesti u zdravstvenim</t>
  </si>
  <si>
    <t>Heart Net</t>
  </si>
  <si>
    <t>1.7.2019.</t>
  </si>
  <si>
    <t>Korištenje biomase i solarne energije kao obnovljivih izvora za održivu i učinkovitu energiju za samostalne komplekse sa socijalnom svrhom</t>
  </si>
  <si>
    <t>BIOSOL</t>
  </si>
  <si>
    <t>Grad Nova Gradiška; Lokalna akcijska grupa “Zapadna Slavonija”</t>
  </si>
  <si>
    <t>SANACIJA NERAZVRSTANE CESTE -ULICA DUBOVAC</t>
  </si>
  <si>
    <t>PORLZ2019</t>
  </si>
  <si>
    <t xml:space="preserve">OPĆINA GORNJI BOGIĆEVCI </t>
  </si>
  <si>
    <t xml:space="preserve">SANACIJA KOLNIKA CESTE U ULICI SV.ROKA U VRBJU </t>
  </si>
  <si>
    <t>UREĐENJE DRUŠTVENOG DOMA U OKUČANIMA</t>
  </si>
  <si>
    <t>REKONSTRUKCIJA SAVSKOG OBRAMBENOG NASIPA I IZGRADNJA PROMETNICA, PJEŠAČKIH I BICIKLISTIČKIH POVRŠINA I ŠETNICE NA NASIPU U NASELJU DAVOR - FAZA 2</t>
  </si>
  <si>
    <t>UREĐENJE VANJSKE OVOJNICE DRUŠTVENOG DOMA SREDNJI LIPOVAC U SREDNJEM LIPOVCU</t>
  </si>
  <si>
    <t>ENERGETSKA OBNOVA NESTAMBENE ZGRADE-DRUŠTVENI DOM VRBOVA</t>
  </si>
  <si>
    <t>NASTAVAK REKONSTRUKCIJE STARE ŠKOLE U POSLOVNO-STAMBENU GRAĐEVINU U ČAJKOVCIMA</t>
  </si>
  <si>
    <t>SANACIJA NERAZVRSTANE CESTE U NASELJU GORNJI VAROŠ - DIONICA I ( SJEVER )</t>
  </si>
  <si>
    <t>REKONSTRUKCIJA DRUŠTVENOG DOMA U ADŽAMOVCIMA</t>
  </si>
  <si>
    <t>IZGRADNJA CESTE U ULICI SIKIREVAČKIH BRANITELJA - FAZA II.</t>
  </si>
  <si>
    <t>ENERGETSKA OBNOVA ZGRADE POU "MATIJA ANTUN RELJKOVIĆ" - DOMA KULTURE U NOVOJ GRADIŠKI</t>
  </si>
  <si>
    <t>REKONSTRUKCIJA POSTOJEĆE JAVNE RASVJETE NASELJA GUNDINCI</t>
  </si>
  <si>
    <t>PREUREĐENJE ODJELA ZA ANESTEZIJU, REANIMACIJU I INTENZIVNO LIJEČENJE OPĆE BOLNICE NOVA GRADIŠKA</t>
  </si>
  <si>
    <t>SANACIJA DIJELA NERAZVRSTANE CESTE - POŽEŠKE ULICE U OPĆINI CERNIK</t>
  </si>
  <si>
    <t>REKONSTRUKCIJA I DOGRADNJA DRUŠTVENOG DOMA U GARČINU- NASTAVAK IZGRADNJE</t>
  </si>
  <si>
    <t>REKONSTRUKCIJA DRUŠTVENOG DOMA U SVILAJU-DOGRADNJA</t>
  </si>
  <si>
    <t xml:space="preserve">OPĆINA OPRISAVCI </t>
  </si>
  <si>
    <t>IZRADA PJEŠAČKE STAZE U NASELJU ZAVRŠJE / OPĆINA SIBINJ</t>
  </si>
  <si>
    <t>IZGRADNJA LOKALNE CESTE U ULICI LJ.GAJA U KRUŠEVICI</t>
  </si>
  <si>
    <t>ADAPTACIJA I UREĐENJE ZGRADE DRUŠTVENOG DOMA U DIVOŠEVCIMA</t>
  </si>
  <si>
    <t>REKONSTRUKCIJA I MODERNIZACIJA CESTOVNOG KOLNIKA U ULICI JOSIPA KOZARCA U RUŠČICI</t>
  </si>
  <si>
    <t>IZGRADNJA V.FAZE SPOJNOG VODA I DISTRIBUTIVNE VODOVODNE MREŽE NASELJA POLJANE</t>
  </si>
  <si>
    <t xml:space="preserve">IZGRADNJA OBJEKTA DRUŠTVENE NAMJENE-LOVAČKE KUĆE S VIDIKOVCEM </t>
  </si>
  <si>
    <t>GRAĐEVINSKI PROJEKT-PROJEKT NISKOGRADNJE, REKONSTRUKCIJA I MODERNIZACIJA PJEŠAČKIH STAZA BUKOVLJE-ULICA FIROV KRAJ (SJEVERNA STRANA I JUŽNA STRANA DO K.BR.37), FAZA 3 I BUKOVLJE- ULICA STJEPANA RADIĆA(SJEVERNA STRANA), FAZA 5</t>
  </si>
  <si>
    <t>JAVNA RASVJETA NA ŽUPANIJSKOJ PROMETNICI MALINO (OD KRIŽANJA SA ŽELJEZNIČKIM KOLOSJEKOM) - LUŽANI</t>
  </si>
  <si>
    <t>PARKIRALIŠTE JAVNE NAMJENE U OPĆINI BEBRINA</t>
  </si>
  <si>
    <t>II. FAZA IZGRADNJE (ZAVRŠETAK) MRTVAČNICE U GORNJOJ VRBI </t>
  </si>
  <si>
    <t xml:space="preserve">OPĆINA GORNJA VRBA </t>
  </si>
  <si>
    <t>SANACIJA NERAZVRSTANE CESTE U BRODSKIM ZDENCIMA - DRENIĆEVA ULICA</t>
  </si>
  <si>
    <t>IZGRADNJA JAVNE RASVJETE U NASELJU NOVO TOPOLJE</t>
  </si>
  <si>
    <t>REKONSTRUKCIJA I DOGRADNJA DJEČJEG VRTIĆA PINOKIO</t>
  </si>
  <si>
    <t xml:space="preserve">GRAD DONJI MIHOLJAC </t>
  </si>
  <si>
    <t>SIGURNIJE DO ŠKOLE</t>
  </si>
  <si>
    <t>REKONSTRUKCIJA NOGOSTUPA</t>
  </si>
  <si>
    <t>SANACIJA DOMA KULTURE U SUZI</t>
  </si>
  <si>
    <t>SUSTAV ODVODNJE I PROČIŠĆIVANJE OTPADNIH VODA NASELJA PODRAVSKA MOSLAVINA</t>
  </si>
  <si>
    <t>SANACIJA I REKONSTRUKCIJA NERAZVRSTANIH CESTA NA PODRUČJU OPĆINE POPOVAC</t>
  </si>
  <si>
    <t>REKONSTRUKCIJA NERAZVRSTANE CESTE U OPĆINI VUKA - ULICA MILKA CIPELIĆA, ZAVRŠNA FAZA</t>
  </si>
  <si>
    <t>GRAĐENJE GRAĐEVINE INFRASTRUKTURNE NAMJENE PROMETNOG SUSTAVA - UREĐENJE JAVNE POVRŠINE U VIŠKOVCIMA II. FAZA</t>
  </si>
  <si>
    <t>REKONSTRUKCIJA I DOGRADNJA DRUŠTVENOG DOMA U BENIČANCIMA - II FAZA - DOVRŠETAK RADOVA</t>
  </si>
  <si>
    <t>IZGRADNJA NERAZVRSTANE CESTE K.Č.BR.2227, K.O. VILJEVO</t>
  </si>
  <si>
    <t>IZGRADNJA ŠKOLSKE ŠPORTSKE DVORANE U SELCIMA ĐAKOVAČKIM</t>
  </si>
  <si>
    <t>DRUŠTVENI DOM U MECAMA</t>
  </si>
  <si>
    <t>REKONSTRUKCIJA I IZGRADNJA PJEŠAČKE STAZE U NASELJU ĐURĐENOVAC (ULICA K. ZVONIMIRA, DIO TRGA DR. F. TUĐMANA, DIO KOLODVORSKE ULICE)</t>
  </si>
  <si>
    <t>SIGURAN KORAK III FAZA - SANACIJA NOGOSTUPA U NASELJIMA OPĆINE ERDUT</t>
  </si>
  <si>
    <t>RADOVI NA SANACIJI I MODERNIZACIJI OBOSTRANOG POSTOJEĆEG NOGOSTUPA U ULICI DORE PEJAČEVIĆ U FERIČANCIMA</t>
  </si>
  <si>
    <t>REKONSTRUKCIJA POLJOPRIVREDNE GRAĐEVINE (MLIN) U JAVNU GRAĐEVINU (KULTURNO-TURISTIČKI CENTAR)-IV. FAZA</t>
  </si>
  <si>
    <t>IZGRADNJA PJEŠAČKE STAZE U ULICI BANA J. JELAČIĆA - MARIJANCI</t>
  </si>
  <si>
    <t>IZGRADNJA DRUŠTVENOG DOMA U JURJEVCU PUNITOVAČKOM - IV. FAZA</t>
  </si>
  <si>
    <t xml:space="preserve">OPĆINA PUNITOVCI </t>
  </si>
  <si>
    <t>MODERNIZACIJA NERAZVRSTANE CESTE</t>
  </si>
  <si>
    <t>ADAPTACIJA I OPREMANJE DRUŠTVENOG DOMA HRASTIN</t>
  </si>
  <si>
    <t>SANACIJA PJEŠAČKIH STAZA U NASELJU BREZNICA ĐAKOVAČKA ( DIONICA 1 )</t>
  </si>
  <si>
    <t>IZGRADNJA CESTE I JAVNE RASVJETE U ULICAMA BILJSKE SATNIJE ZNG RH I J.J. STROSSMAYERA U BILJU</t>
  </si>
  <si>
    <t>IZGRADNJA PARKIRALIŠTA ZA KORISNIKE DRUŠTVENOG DOMA "STARA ŠKOLA" S RASVJETOM I KOLNIM PRILAZOM NA D34</t>
  </si>
  <si>
    <t>REKONSTRUKCIJA I IZGRADNJA JELAČIĆEVE ULICE, FAZA 1</t>
  </si>
  <si>
    <t>REKONSTRUKCIJA JAVNE RASVJETE U NASELJU PALAČA</t>
  </si>
  <si>
    <t>PROJEKT ULAGANJA U DJEČJI VRTIĆ ĐAKOVO</t>
  </si>
  <si>
    <t>REKONSTRUKCIJA NERAZVRSTANE CESTE U ULICI NIKOLE TESLE I TOPLIČKOJ ULICI U NASELJU NOVO NEVESINJE</t>
  </si>
  <si>
    <t>JAVNA RASVJETA NA PJEŠAČKO-BICIKLISTIČKOJ STAZI BELI MANASTIR-BRANJIN VRH</t>
  </si>
  <si>
    <t>NOVI MASLAČAK-UNAPRJEĐENJE PREDŠKOLSKOG ODGOJA U GRADU BELIŠĆU</t>
  </si>
  <si>
    <t>MODERNIZACIJA JAVNE RASVJETE OPĆINE ERNESTINOVO - II. FAZA</t>
  </si>
  <si>
    <t>OBNOVA DOMA LOVACA I STRIJELACA</t>
  </si>
  <si>
    <t>REKONSTRUKCIJA I IZGRADNJA PJEŠAČKIH STAZA U NASELJU SEMELJCI</t>
  </si>
  <si>
    <t>NERAZVRSTANA CESTA-OTRESIŠTE GRABOVAC</t>
  </si>
  <si>
    <t>REKONSTRUKCIJA KOLNIKA I OBORINSKE ODVODNJE VUKOVARSKE ULICE U NASELJU BUDIMCI</t>
  </si>
  <si>
    <t>IZGRADNJA JAVNE RASVJETE 1. CJELINE U NASELJU HABJANOVCI (ŠKOLSKA ULICA I NOVA ULICA)</t>
  </si>
  <si>
    <t>REKONSTRUKCIJA PJEŠAČKE STAZE U ULICI MATIJE GUPCA U NASELJU DONJA MOTIČINA </t>
  </si>
  <si>
    <t>PROJEKT INSTALACIJE JAVNE RASVJETE I ELEKTROTEHNIČKIH INSTALACIJA U VALPOVAČKOM PERIVOJU</t>
  </si>
  <si>
    <t>REKONSTRUKCIJA ZGRADE BUDUĆE SREDNJE ŠKOLE U PLETERNICI-III. FAZA</t>
  </si>
  <si>
    <t>IZGRADNJA KOLNIKA, NOGOSTUPA I VODA OBORINSKE ODVODNJE U ULICI VLADIMIRA NAZORA U ČAGLINU</t>
  </si>
  <si>
    <t>ADAPTACIJA ZGRADE SPORTSKOG CENTRA U KUTJEVU - 2. FAZA</t>
  </si>
  <si>
    <t>REKONSTRUKCIJA ULICE ĐURE SALAJA U DOBROVCU, FAZA 1.</t>
  </si>
  <si>
    <t>SANACIJA ASFALTNOG ZASTORA DIJELA ULICE ZONA MALE PRIVREDE NC 3076</t>
  </si>
  <si>
    <t>SANACIJA KOLNIČKE KONSTRUKCIJE NERAZVRSTANE CESTE ULICA STARI BRESTOVAC-DOLAC</t>
  </si>
  <si>
    <t>UREĐENJE DRUŠTVENOG DOMA U ČEŠLJAKOVCIMA</t>
  </si>
  <si>
    <t xml:space="preserve">IZGRADNJA OBJEKTA ZA ZADOVOLJENJE DRUŠTVENIH I KULTURNIH POTREBA-DRUŠTVENE ZGRADE S NADSTREŠNICOM U NASELJU BIŠKUPCI </t>
  </si>
  <si>
    <t xml:space="preserve">OPĆINA VELIKA </t>
  </si>
  <si>
    <t>MJESNI DOM TEKIĆ</t>
  </si>
  <si>
    <t>DJEČJI VRTIĆ JELENKO-ENERGETSKA OBNOVA</t>
  </si>
  <si>
    <t>IZGRADNJA NOGOSTUPA - LUKAČ SJEVER</t>
  </si>
  <si>
    <t>IZGRADNJA PJEŠAČKE STAZE U ZAGREBAČKOJ ULICI U NASELJU NOVA BUKOVICA - NASTAVAK RADOVA</t>
  </si>
  <si>
    <t xml:space="preserve">REKONSTRUKCIJA I ASFALTIRANJE NERAZVRSTANIH CESTA U VUKOSAVLJEVICI </t>
  </si>
  <si>
    <t xml:space="preserve">OPĆINA ŠPIŠIĆ BUKOVICA </t>
  </si>
  <si>
    <t>REKONSTRUKCIJA (DOGRADNJA I NADOGRADNJA) VIŠENAMJENSKE JAVNE ZGRADE ZA POTREBE UDRUGA S PODRUČJA OPĆINE ZDENCI- II.FAZA</t>
  </si>
  <si>
    <t>DJEČJI VRTIĆ SUHOPOLJE - OBNOVA FASADE</t>
  </si>
  <si>
    <t>IZGRADNJA PJEŠAČKIH STAZA U NASELJU CRNAC - ZRINSKA ULICA</t>
  </si>
  <si>
    <t>UREĐENJE DRUŠTVENOG DOMA U NASELJU DONJE BAZJE</t>
  </si>
  <si>
    <t>ENERGETSKA OBNOVA VATROGASNOG DOMA U SOPJU</t>
  </si>
  <si>
    <t>UREĐENJE STAZA UNUTAR PERIVOJA DVORCA JANKOVIĆ U SUHOPOLJU</t>
  </si>
  <si>
    <t>PRISTUPNA CESTA U PODUZETNIČKU ZONU TURBINA 3</t>
  </si>
  <si>
    <t xml:space="preserve">GRAD SLATINA </t>
  </si>
  <si>
    <t>IZGRADNJA PJEŠAČKE STAZE U ČETEKOVCU</t>
  </si>
  <si>
    <t>IZVANREDNO ODRŽAVANJE NERAZVRSTANIH CESTA NA PODRUČJU OPĆINE ČAČINCI</t>
  </si>
  <si>
    <t xml:space="preserve">IGRAJMO SE ZAJEDNO </t>
  </si>
  <si>
    <t>IZGRADNJA POMOĆNE GRAĐEVINE - GARAŽA ZA VATROGASNA VOZILA</t>
  </si>
  <si>
    <t>IZGRADNJA NERAZVRSTANE CESTE U ULICI M. A. RELJKOVIĆA U DRENOVCIMA</t>
  </si>
  <si>
    <t>Vukovarsko srijemska</t>
  </si>
  <si>
    <t>IZGRADNJA PROMETNICE, PJEŠAČKE I BICIKLISTIČKE STAZE OD STACIONAŽE 0+000.00 DO 1+261.46</t>
  </si>
  <si>
    <t xml:space="preserve">OPĆINA PRIVLAKA </t>
  </si>
  <si>
    <t>REKONSTRUKCIJA JAVNE RASVJETE U GRADU ILOKU</t>
  </si>
  <si>
    <t>IZGRADNJA PROMETNICE U ULICI KRALJA DRŽISLAVA I ULICI VAROŠČICA U OTOKU</t>
  </si>
  <si>
    <t>POSTAVLJANJE ENERGETSKI UČINKOVITE I EKOLOŠKE JAVNE RASVJETE 1. FAZA - OPĆINA BABINA GREDA</t>
  </si>
  <si>
    <t>REKONSTRUKCIJA PJEŠAČKIH STAZA U NASELJU OSTROVO</t>
  </si>
  <si>
    <t>IZGRADNJA JAVNE RASVJETE U NASELJU BOBOTA</t>
  </si>
  <si>
    <t>IZGRADNJA SPOJNE CESTE IZMEĐU ULICA 12. REDARSTVENIKA I KRALJA PETRA KREŠIMIRA IV U VUKOVARU</t>
  </si>
  <si>
    <t>GRAĐENJE NERAZVRSTANE CESTE U ULICI JOZE IVAKIĆ U BOŠNJACIMA</t>
  </si>
  <si>
    <t>SANACIJA I ODRŽAVANJE NERAZVRSTANE CESTE U ULICI IVANA ZAJCA-FAZA II</t>
  </si>
  <si>
    <t>SANACIJA NERAZVRSTANE CESTE U NASELJU CERIĆ</t>
  </si>
  <si>
    <t>ENERGETSKA OBNOVA JAVNE ZGRADE (NOGOMETNI KLUB)</t>
  </si>
  <si>
    <t>SANACIJA PJEŠAČKIH STAZA</t>
  </si>
  <si>
    <t xml:space="preserve">OPĆINA VRBANJA </t>
  </si>
  <si>
    <t>ADAPTACIJA ZGRADE JAVNE NAMJENE-UPRAVNA ZGRADA OPĆINE ANDRIJAŠEVCI</t>
  </si>
  <si>
    <t>REKONSTRUKCIJA PROMETNICE, IZGRADNJA NOGOSTUPA I PARKIRALIŠTA</t>
  </si>
  <si>
    <t>UREĐENJE NOGOSTUPA U NASELJIMA LIPOVAC, APŠEVCI I BANOVCI</t>
  </si>
  <si>
    <t>IZGRADNJA NERAZVRSTANE CESTE U NASELJU STARI MIKANOVCI</t>
  </si>
  <si>
    <t>UREĐENJE ŠKOLSKOG DVORIŠTA OSNOVNE ŠKOLE MARA ŠVEL GAMIRŠEK U VRBANJI</t>
  </si>
  <si>
    <t>IZGRADNJA DJEČJIH IGRALIŠTA</t>
  </si>
  <si>
    <t>IZGRADNJA JAVNE RASVJETE U ULICI VELEBIT U GUNJI</t>
  </si>
  <si>
    <t>IZGRADNJA SUSTAVA VODOVODA I KANALIZACIJE NA PODRUČJU OPĆINE LOVAS</t>
  </si>
  <si>
    <t>REKONSTRUKCIJA I ODRŽAVANJE NERAZVRSTANE CESTE U ULICI J.J.STROSSMAYERA U RETKOVCIMA</t>
  </si>
  <si>
    <t>REKONSTRUKCIJA I IZGRADNJA KOLNIH PRILAZA, PARKIRALIŠTA I ODVODNJE U ULICI VELIKI KRAJ OD ALEJE MATICE HRVATSKE DO KRUŽNOG TOKA</t>
  </si>
  <si>
    <t>REKONSTRUKCIJA POSTOJEĆE JAVNE RASVJETE OPĆINE TORDINCI NA ŽUPANIJSKIM CESTAMA I PRISTUPNOJ CESTI ŠKOLE</t>
  </si>
  <si>
    <t>OPĆINA TORDINCI</t>
  </si>
  <si>
    <t>IZGRADNJA PARKIRALIŠTA U ULICI VLČ. IVANA BURIKA U TOVARNIKU</t>
  </si>
  <si>
    <t xml:space="preserve">OPĆINA TOVARNIK </t>
  </si>
  <si>
    <t>HRVOJE KOVAČIĆ</t>
  </si>
  <si>
    <t>TOMISLAV MEDVED</t>
  </si>
  <si>
    <t>MARIJANA TIBORC</t>
  </si>
  <si>
    <t>SUZANA ĐURIĆ STOJAKOVIĆ</t>
  </si>
  <si>
    <t>PERICA PERKOVIĆ</t>
  </si>
  <si>
    <t>STIPO VUKOVIĆ</t>
  </si>
  <si>
    <t>TEREZA STANKOVIĆ</t>
  </si>
  <si>
    <t>MIHAEL GAZDEK</t>
  </si>
  <si>
    <t>GORAN VARŽIĆ</t>
  </si>
  <si>
    <t>MAJA PALJEVIĆ</t>
  </si>
  <si>
    <t>JOSIP TREMBOŠ</t>
  </si>
  <si>
    <t>KREŠIMIR BUDIŠA</t>
  </si>
  <si>
    <t>MATEJ BUZINA</t>
  </si>
  <si>
    <t>TOMISLAV ŽIŠKA</t>
  </si>
  <si>
    <t>IVAN MILAS</t>
  </si>
  <si>
    <t>REZA ŠIMIĆ</t>
  </si>
  <si>
    <t>NEVENKA MIHALJ</t>
  </si>
  <si>
    <t>LJUBAN BOŠNJAK</t>
  </si>
  <si>
    <t>3/6.3.2</t>
  </si>
  <si>
    <t>VINKO PRANJKOVIĆ</t>
  </si>
  <si>
    <t>3/6.3.3</t>
  </si>
  <si>
    <t>PETAR PRIBIČEVIĆ</t>
  </si>
  <si>
    <t>3/6.3.4</t>
  </si>
  <si>
    <t>ŽELJKO MATKOVIĆ</t>
  </si>
  <si>
    <t>3/6.3.5</t>
  </si>
  <si>
    <t>MILJAN PAVLIK</t>
  </si>
  <si>
    <t>3/6.3.6</t>
  </si>
  <si>
    <t>JOSIP BOŽUR</t>
  </si>
  <si>
    <t>3/6.3.7</t>
  </si>
  <si>
    <t>IVAN FILIPOVIĆ</t>
  </si>
  <si>
    <t>3/6.3.8</t>
  </si>
  <si>
    <t>ĐURĐICA IVANOVIĆ</t>
  </si>
  <si>
    <t>BORIS NOVAK</t>
  </si>
  <si>
    <t>IVAN HAJDUK</t>
  </si>
  <si>
    <t>MIROSLAV NEDIĆ</t>
  </si>
  <si>
    <t>ĐORĐE ĆIRIĆ</t>
  </si>
  <si>
    <t>BRANKA IVIĆ</t>
  </si>
  <si>
    <t>MARKO STOJANOVIĆ</t>
  </si>
  <si>
    <t>TOMISLAV RUPČIĆ</t>
  </si>
  <si>
    <t>TATJANA LOVRIĆ-JOVANOVIĆ</t>
  </si>
  <si>
    <t>IVAN MILIČIĆ</t>
  </si>
  <si>
    <t>IVICA LIŠČEVIĆ</t>
  </si>
  <si>
    <t>STJEPAN PRŠA</t>
  </si>
  <si>
    <t>JOSIP PEULIĆ</t>
  </si>
  <si>
    <t>ŽELJKO SOMBORAC</t>
  </si>
  <si>
    <t>ZDENKA ŠURAN</t>
  </si>
  <si>
    <t>GORDAN PETROVIĆ</t>
  </si>
  <si>
    <t>ZVONIMIR VLAJČIĆ</t>
  </si>
  <si>
    <t>MARIN VUKOVAC</t>
  </si>
  <si>
    <t>MILKA BOŽIĆ</t>
  </si>
  <si>
    <t>TERA VUČKOVIĆ</t>
  </si>
  <si>
    <t>IVAN GROZDANOVIĆ</t>
  </si>
  <si>
    <t>IVŠA POLIČIĆ</t>
  </si>
  <si>
    <t>VERA ŠTIVIČIĆ</t>
  </si>
  <si>
    <t>IVAN VUKASOVIĆ</t>
  </si>
  <si>
    <t>DAMIR ČELIKOVIĆ</t>
  </si>
  <si>
    <t>JOSIP MARJANOVIĆ</t>
  </si>
  <si>
    <t>JOSIP GALGAN</t>
  </si>
  <si>
    <t>KARLO SMOJVER</t>
  </si>
  <si>
    <t>ANITA AŠENBRENER</t>
  </si>
  <si>
    <t>ANKICA PETRIĆ</t>
  </si>
  <si>
    <t>MARKO TOMIĆ</t>
  </si>
  <si>
    <t>IGOR ĆASIĆ</t>
  </si>
  <si>
    <t>TOMISLAV BABIĆ</t>
  </si>
  <si>
    <t>TOMISLAV LUŽANAC</t>
  </si>
  <si>
    <t>BOŽIDAR POLAČEK</t>
  </si>
  <si>
    <t>JOSIP ALADROVIĆ</t>
  </si>
  <si>
    <t>IVICA PRPIĆ</t>
  </si>
  <si>
    <t>JOSIP BLAŽEVIĆ</t>
  </si>
  <si>
    <t>DUBRAVKA GRUNWALD</t>
  </si>
  <si>
    <t>SLAVKO MATIJEVIĆ</t>
  </si>
  <si>
    <t>MILAN BOŽIĆ</t>
  </si>
  <si>
    <t>RUŽICA HILČEŠEN</t>
  </si>
  <si>
    <t>INES DOLUŠIĆ</t>
  </si>
  <si>
    <t>IVAN MATOŠEVIĆ</t>
  </si>
  <si>
    <t>FRANJO MALČIĆ</t>
  </si>
  <si>
    <t>DARKO DERENJ</t>
  </si>
  <si>
    <t>IVICA SUKNAJIĆ</t>
  </si>
  <si>
    <t>ZLATKO VUKELIĆ</t>
  </si>
  <si>
    <t>TOMISLAV KOMLJENOVIĆ</t>
  </si>
  <si>
    <t>VLADO BULIČEK</t>
  </si>
  <si>
    <t>MANDA IDŽANOVIĆ</t>
  </si>
  <si>
    <t>MILE BAKETARIĆ</t>
  </si>
  <si>
    <t>TATJANA BRIŽIĆ</t>
  </si>
  <si>
    <t>MONIKA SMILJANIĆ</t>
  </si>
  <si>
    <t>MARIO VUKIĆ</t>
  </si>
  <si>
    <t>DRAGANA SUBOTIĆ</t>
  </si>
  <si>
    <t>DEJAN KAKŠA</t>
  </si>
  <si>
    <t>ŠTEFANIJA MIKŠA</t>
  </si>
  <si>
    <t>INES SKEC</t>
  </si>
  <si>
    <t>ALEN BRAČUN</t>
  </si>
  <si>
    <t>LUKA MIKIĆ</t>
  </si>
  <si>
    <t>DENIS VUKŠAN</t>
  </si>
  <si>
    <t>MARIJAN PAVLEKOVIĆ</t>
  </si>
  <si>
    <t>CILA POSAVEC</t>
  </si>
  <si>
    <t>MARKO ČAJKULIĆ</t>
  </si>
  <si>
    <t>VESNA BATAK</t>
  </si>
  <si>
    <t>KK.03.2.1.15.0113</t>
  </si>
  <si>
    <t>Povećanje proizvodnih kapaciteta ulaganjem u strojeve</t>
  </si>
  <si>
    <t>Modeco, obrt za proizvodnju i montažu</t>
  </si>
  <si>
    <t>KK.06.3.1.04.0022</t>
  </si>
  <si>
    <t>Sanacija i zatvaranje odlagališta neopasnog otpada "Babino brdo" u Iloku</t>
  </si>
  <si>
    <t>Lokacija provedbe 
županija</t>
  </si>
  <si>
    <t>DIPIH, VL. DANIJELA STANEŠIĆ</t>
  </si>
  <si>
    <t>KK.03.2.1.16.0002</t>
  </si>
  <si>
    <t>KK.06.3.1.04.0019</t>
  </si>
  <si>
    <t>KK.06.3.1.04.0021</t>
  </si>
  <si>
    <t>KK.10.1.3.03.0009</t>
  </si>
  <si>
    <t>Internacionalizacija poslovanja tvrtke Informatika Fortuno d.o.o.</t>
  </si>
  <si>
    <t xml:space="preserve">Informatika Fortuno d.o.o. </t>
  </si>
  <si>
    <t>Sanacija i zatvaranje odlagališta neopasnog otpada "Muškovo-ključ"</t>
  </si>
  <si>
    <t>Sanacija i zatvaranje odlagališta neopasnog otpada "Jagodnjak 1"</t>
  </si>
  <si>
    <t>ESI fondovima do održivog razvoja Vukovarsko-srijemske županije II</t>
  </si>
  <si>
    <t xml:space="preserve">Pokretači promjene – podrška resocijalizaciji i reintegraciji mladih počinitelja kaznenih djela </t>
  </si>
  <si>
    <t xml:space="preserve">UP.04.2.1.05.0014 </t>
  </si>
  <si>
    <t>Jačanje kapaciteta organizacija civilnoga društva za podršku učinkovitoj resocijalizaciji i reintegraciji počinitelja kaznenih djela u društvenu zajednicu</t>
  </si>
  <si>
    <t>moto#R – Motiviranjem i osnaživanjem do resocijalizacije</t>
  </si>
  <si>
    <t xml:space="preserve">UP.04.2.1.05.0010 </t>
  </si>
  <si>
    <t xml:space="preserve">Uključene zajednice - UZ </t>
  </si>
  <si>
    <t xml:space="preserve">UP.04.2.1.05.0006 </t>
  </si>
  <si>
    <t xml:space="preserve">Novi početak </t>
  </si>
  <si>
    <t xml:space="preserve">UP.04.2.1.05.0005 </t>
  </si>
  <si>
    <t>Centar za nestalu i zlostavljanu djecu</t>
  </si>
  <si>
    <t>Varaždinska
Osječko-baranjska 
Primorsko-goranska
Splitsko-dalmatinska</t>
  </si>
  <si>
    <t>Roditelji u akciji - RODA</t>
  </si>
  <si>
    <t>Udruga roditelja Korak po korak</t>
  </si>
  <si>
    <t>Udruga za unaprjeđenje kvalitete življenja „LET“</t>
  </si>
  <si>
    <t>Osječko-baranjska
Požeško-slavonska
Brodsko-posavska
Vukovarsko-srijemska</t>
  </si>
  <si>
    <t>Sportom kroz život</t>
  </si>
  <si>
    <t>UP.02.1.1.08.0056</t>
  </si>
  <si>
    <t>Javna ustanova za upravljanje sportskim objektima Grada Vukovara „Sportski objekti Vukovar“</t>
  </si>
  <si>
    <t>Šibensko-kninska, Vukovarsko-srijemska</t>
  </si>
  <si>
    <t>INsport</t>
  </si>
  <si>
    <t>UP.02.1.1.08.0054</t>
  </si>
  <si>
    <t>Volim rukomet</t>
  </si>
  <si>
    <t>UP.02.1.1.08.0058</t>
  </si>
  <si>
    <t>Športski savez invalida grada Vinkovaca</t>
  </si>
  <si>
    <t>I ja sam sportaš</t>
  </si>
  <si>
    <t>UP.02.1.1.08.0061</t>
  </si>
  <si>
    <t>Nogometni klub Mladost Čačinci</t>
  </si>
  <si>
    <t>STOLNI TENIS JE IN</t>
  </si>
  <si>
    <t>UP.02.1.1.08.0064</t>
  </si>
  <si>
    <t>Stolnoteniski klub "Cibalia" Vinkovci</t>
  </si>
  <si>
    <t>Sport 4 All - Čačinci</t>
  </si>
  <si>
    <t>UP.02.1.1.08.0067</t>
  </si>
  <si>
    <t>Rukometni klub Spačva Vinkovci</t>
  </si>
  <si>
    <t>2/7.2.1</t>
  </si>
  <si>
    <t>ĐAKOVAČKI VODOVOD D.O.O.</t>
  </si>
  <si>
    <t>EURO-TIM  D.O.O.</t>
  </si>
  <si>
    <t>DOBROVOLJNO VATROGASNO DRUŠTVO GARČIN</t>
  </si>
  <si>
    <t>VODOVOD ZAPADNE SLAVONIJE D.O.O.</t>
  </si>
  <si>
    <t>POLJO-GAJ D.O.O.</t>
  </si>
  <si>
    <t>Promocija zdravlja i prevencija bolesti-Faza I</t>
  </si>
  <si>
    <t xml:space="preserve">Zdravi ljudi, zdrava općina </t>
  </si>
  <si>
    <t>UP.02.2.1.04.0001</t>
  </si>
  <si>
    <t>Povećanje znanja i svijesti opće populacije i osoba sa šećernom bolešću o važnosti prevencije bolesti i zaštite zdravlja sveobuhvatnim pristupom na razini primarne zdravstvene zaštite na području grada Donjeg Miholjca</t>
  </si>
  <si>
    <t>UP.02.2.1.04.0002</t>
  </si>
  <si>
    <t>Razvoj palijativne skrbi u Virovitičko-podravskoj županiji</t>
  </si>
  <si>
    <t>UP.02.2.1.04.0006</t>
  </si>
  <si>
    <t>Povećanje znanja i svijesti o ranom otkrivanju
i prevenciji raka debelog crijeva</t>
  </si>
  <si>
    <t>UP.02.2.1.04.0010</t>
  </si>
  <si>
    <t xml:space="preserve">Rokovi super junaci protiv pretilosti </t>
  </si>
  <si>
    <t xml:space="preserve">UP.02.2.1.04.0012 </t>
  </si>
  <si>
    <t>Općina Staro Petrovo Selo i okolnih naselja</t>
  </si>
  <si>
    <t>Dom zdravlja Donji Miholjac</t>
  </si>
  <si>
    <t>više gradova i općina</t>
  </si>
  <si>
    <t>Gradska liga protiv raka Osijek</t>
  </si>
  <si>
    <t>Zavod za javno zdravstvo
„Sveti Rok“ Virovitičko-podravske županije</t>
  </si>
  <si>
    <t>KK.03.1.2.03.0058</t>
  </si>
  <si>
    <t>Izgradnja ceste i druge komunalne infrastrukture u Poduzetničkoj zoni Antunovac</t>
  </si>
  <si>
    <t>KK.03.1.2.03.0059</t>
  </si>
  <si>
    <t>Izgradnja prometne infrastrukture i javne rasvjete u Zoni malog gospodarstva II Grada Valpova</t>
  </si>
  <si>
    <t>KK.03.2.1.15.0219</t>
  </si>
  <si>
    <t>Poboljšanje poslovnog razvoja i tehnoloke spremnosti tvrtke Modul d.o.o.</t>
  </si>
  <si>
    <t>KK.03.2.1.16.0093</t>
  </si>
  <si>
    <t>Internacionalizacija usluga izrade cjelovitih eCommerce rješenja na novim inozemni tržištima</t>
  </si>
  <si>
    <t>INCHOO d.o.o. za izradu web aplikacija, marketing i dizajn</t>
  </si>
  <si>
    <t>KK.03.2.1.15.0059</t>
  </si>
  <si>
    <t>Izgradnjom i opremanjem do povećane konkurentnosti - Ćališ d.o.o.</t>
  </si>
  <si>
    <t>ĆALIŠ d.o.o. za proizvodnju i trgovinu</t>
  </si>
  <si>
    <t>ANTON BUDIMIR</t>
  </si>
  <si>
    <t>VLADIMIR MIHALJEVIĆ</t>
  </si>
  <si>
    <t>TENA PAVIĆ</t>
  </si>
  <si>
    <t>IVANA MAJDENIĆ</t>
  </si>
  <si>
    <t>Delnice</t>
  </si>
  <si>
    <t>MARIN MEDIĆ</t>
  </si>
  <si>
    <t>DOMAGOJ MIJAKIĆ</t>
  </si>
  <si>
    <t>ANTUN SEČAN</t>
  </si>
  <si>
    <t>MARIJAN BOŠNJAKOVIĆ</t>
  </si>
  <si>
    <t>MARIN LULIĆ</t>
  </si>
  <si>
    <t>GORAN BORKO</t>
  </si>
  <si>
    <t>ŠIMO ĐURAŠINOVIĆ</t>
  </si>
  <si>
    <t>Pula</t>
  </si>
  <si>
    <t>TOMISLAV KAPRALJEVIĆ</t>
  </si>
  <si>
    <t>RUŽICA ŠIMUNIĆ</t>
  </si>
  <si>
    <t>MLADEN LACKOVIĆ</t>
  </si>
  <si>
    <t>JASMINKA LEVAČIĆ</t>
  </si>
  <si>
    <t>ŠI-BA</t>
  </si>
  <si>
    <t>MIRELA MOGUŠ</t>
  </si>
  <si>
    <t>IVAN JERONIM KALAJŽIĆ</t>
  </si>
  <si>
    <t>LJUBICA CIGLAR</t>
  </si>
  <si>
    <t>NEBOJŠA TINTOR</t>
  </si>
  <si>
    <t>BRANISLAV LESKOVAC</t>
  </si>
  <si>
    <t>SABINA HRUSTIĆ</t>
  </si>
  <si>
    <t>DOMAGOJ VALIDŽIJA</t>
  </si>
  <si>
    <t>LAZAR STOJŠIĆ</t>
  </si>
  <si>
    <t>VLADO MILOVANOVIĆ</t>
  </si>
  <si>
    <t>KREŠIMIR VITEK</t>
  </si>
  <si>
    <t>ZLATKO JOVANOVAC</t>
  </si>
  <si>
    <t>ĐURO BILIĆ</t>
  </si>
  <si>
    <t>MARTIN IVANKO</t>
  </si>
  <si>
    <t>MILAN ORLOVIĆ</t>
  </si>
  <si>
    <t>IVAN SALOPEK</t>
  </si>
  <si>
    <t>JANKO BOŠNJAK</t>
  </si>
  <si>
    <t>MILKO LAMOŠ</t>
  </si>
  <si>
    <t>MARIJAN BOŽINOVIĆ</t>
  </si>
  <si>
    <t>RUŽICA KOPIĆ</t>
  </si>
  <si>
    <t>MARIJA OSVALD</t>
  </si>
  <si>
    <t>SINIŠA OREŠČANIN</t>
  </si>
  <si>
    <t>SUSANNA ĆURIĆ</t>
  </si>
  <si>
    <t>BERISLAV ŠTETIĆ</t>
  </si>
  <si>
    <t>ZLATKO ŠEFER</t>
  </si>
  <si>
    <t>JOSIP NIKOLIĆ</t>
  </si>
  <si>
    <t>OZREN KRALJIĆ</t>
  </si>
  <si>
    <t>DRAGICA BOŠNJAKOVIĆ</t>
  </si>
  <si>
    <t>DALIBOR KLJAJIĆ</t>
  </si>
  <si>
    <t>VJEKOSLAV ŠTEFANČIĆ</t>
  </si>
  <si>
    <t>ĐUKA MARJANOVIĆ</t>
  </si>
  <si>
    <t>IVICA MAROŠEVIĆ</t>
  </si>
  <si>
    <t>ZDRAVKO ERJAVAC</t>
  </si>
  <si>
    <t>LAČIĆ D.O.O.</t>
  </si>
  <si>
    <t>DUŠKO RAPAIĆ</t>
  </si>
  <si>
    <t>MARINKO SERTIĆ</t>
  </si>
  <si>
    <t>MARIO MIJOKOVIĆ</t>
  </si>
  <si>
    <t>KRISTIJAN ANDRIŠEK</t>
  </si>
  <si>
    <t>TEREZIJA JANKOVIĆ KAPETANOVIĆ</t>
  </si>
  <si>
    <t>BRANKO IVANUŠEVIĆ</t>
  </si>
  <si>
    <t>ANDRIJA NOVAK</t>
  </si>
  <si>
    <t>TOMISLAV MARJANOVIĆ</t>
  </si>
  <si>
    <t>STJEPAN SOLIĆ</t>
  </si>
  <si>
    <t>FRANJO ŠIRAC</t>
  </si>
  <si>
    <t>DRAGAN LOPIN</t>
  </si>
  <si>
    <t>Ston</t>
  </si>
  <si>
    <t>NADA GRGIĆ</t>
  </si>
  <si>
    <t>IVAN VUKIĆ</t>
  </si>
  <si>
    <t>JOSIP KRAJTNER</t>
  </si>
  <si>
    <t>MILAN PLEŠA</t>
  </si>
  <si>
    <t>IVAN SAMARŽIJA</t>
  </si>
  <si>
    <t>MIJO PUHARIĆ</t>
  </si>
  <si>
    <t>DANIJEL DROPULIĆ</t>
  </si>
  <si>
    <t>EVA MAKARUN</t>
  </si>
  <si>
    <t>BRANKO ĐUREKOVIĆ</t>
  </si>
  <si>
    <t>SLAVICA ŽEGREC</t>
  </si>
  <si>
    <t>GORAN VALENTA</t>
  </si>
  <si>
    <t>JULKA BALEN</t>
  </si>
  <si>
    <t>MARTINA HORA</t>
  </si>
  <si>
    <t>ZLATKO ZMEŠKAL</t>
  </si>
  <si>
    <t>LJILJANA PERAK</t>
  </si>
  <si>
    <t>ANTUN HRENOVAC</t>
  </si>
  <si>
    <t>LJILJANA ADŽIJEVIĆ</t>
  </si>
  <si>
    <t>MARIO PERAK</t>
  </si>
  <si>
    <t>PERO MIHOLIĆ</t>
  </si>
  <si>
    <t>IVAN KLJAKIĆ</t>
  </si>
  <si>
    <t>MIROSLAV SIGURNJAK</t>
  </si>
  <si>
    <t>IVICA JANJIĆ</t>
  </si>
  <si>
    <t>KATA HINGELBAUM</t>
  </si>
  <si>
    <t>KATICA KRIJANOVIĆ</t>
  </si>
  <si>
    <t>MARIN KIRIS</t>
  </si>
  <si>
    <t>SAŠA JURIŠIĆ</t>
  </si>
  <si>
    <t>RADIVOJ STANKOVIĆ</t>
  </si>
  <si>
    <t>TEREZA MILER</t>
  </si>
  <si>
    <t>JOSIP KUZMAN</t>
  </si>
  <si>
    <t>Partnerstvom i podrškom do zapošljavanja - PARTNER NET II</t>
  </si>
  <si>
    <t>UP.01.3.1.01.0062</t>
  </si>
  <si>
    <t>Suradnja za uspjeh 3</t>
  </si>
  <si>
    <t>UP.01.3.1.01.0085</t>
  </si>
  <si>
    <t>Centar za razvoj Brodsko-posavske županije</t>
  </si>
  <si>
    <t>Žene - snaga zajednice</t>
  </si>
  <si>
    <t>UP.02.1.1.05.0124</t>
  </si>
  <si>
    <t>Specijalističko usavršavanje doktora medicine iz hitne medicine 2 (dva) u Zavodu za hitnu medicinu Osječko-baranjske županije</t>
  </si>
  <si>
    <t>UP.02.2.1.02.0092</t>
  </si>
  <si>
    <t>Zavod za hitnu medicinu Osječko-baranjske županije</t>
  </si>
  <si>
    <t>Poslijepodnevni rad Dječjeg vrtića Cvrčak Virovitica</t>
  </si>
  <si>
    <t>UP.02.2.2.08.0005</t>
  </si>
  <si>
    <t>Virovitičko - podravska</t>
  </si>
  <si>
    <t>Požeški limači</t>
  </si>
  <si>
    <t>UP.02.2.2.08.0023</t>
  </si>
  <si>
    <t>Maslačak ispunjava želje</t>
  </si>
  <si>
    <t>UP.02.2.2.08.0045</t>
  </si>
  <si>
    <t>Igraonica sreće</t>
  </si>
  <si>
    <t>UP.02.2.2.08.0048</t>
  </si>
  <si>
    <t xml:space="preserve">Dječji vrtić Potočnica </t>
  </si>
  <si>
    <t xml:space="preserve">Virovitičko-podravska </t>
  </si>
  <si>
    <t>AssistentOS II</t>
  </si>
  <si>
    <t>UP.02.2.2.09.0031</t>
  </si>
  <si>
    <t>Razvoj usluge osobne asistencije za osobe s invaliditetom- faza II u Vukovarsko-srijemskoj županiji</t>
  </si>
  <si>
    <t>UP.02.2.2.09.0076</t>
  </si>
  <si>
    <t>Društvo multiple skleroze Vukovarsko - srijemske županije</t>
  </si>
  <si>
    <t>Vukovarsko - srijemska</t>
  </si>
  <si>
    <t>Razvoj usluge osobne asistencije za Udrugu OSI SB "Loco-Moto"- faza II</t>
  </si>
  <si>
    <t>UP.02.2.2.09.0090</t>
  </si>
  <si>
    <t>AGRO-TECH obrazovanje za integraciju na tržište rada</t>
  </si>
  <si>
    <t>UP.03.2.3.02.0001</t>
  </si>
  <si>
    <t>Nova znanja i vještine – multiplikator uspjeha</t>
  </si>
  <si>
    <t>UP.03.2.3.02.0004</t>
  </si>
  <si>
    <t>Vukovarsko-srijemska i Osječko-baranjska</t>
  </si>
  <si>
    <t>EU PASSWORD - IT znanjem do boljeg položaja u društvu</t>
  </si>
  <si>
    <t>UP.03.2.3.02.0026</t>
  </si>
  <si>
    <t>Pučko otvoreno učilište Vinkovci</t>
  </si>
  <si>
    <t>Stručni i zapošljivi - nove kompetencije za nove prilike</t>
  </si>
  <si>
    <t>UP.03.2.3.02.0030</t>
  </si>
  <si>
    <t>Učenjem i proaktivnošću do zapošljavanja u prioritetnim sektorima i zanimanjima</t>
  </si>
  <si>
    <t>UP.03.2.3.02.0043</t>
  </si>
  <si>
    <t>Obrazovanje je prioritet - Uključivanje odraslih polaznika u prioritetne programe obrazovanja</t>
  </si>
  <si>
    <t>UP.03.2.3.02.0044</t>
  </si>
  <si>
    <t>KK.03.2.1.14.0223</t>
  </si>
  <si>
    <t>KK.03.2.1.14.0230</t>
  </si>
  <si>
    <t>KK.03.1.2.03.0053</t>
  </si>
  <si>
    <t>KK.10.1.3.05.0003</t>
  </si>
  <si>
    <t>KK.03.2.1.11.0016</t>
  </si>
  <si>
    <t>KK.03.2.1.11.0017</t>
  </si>
  <si>
    <t>KK.08.2.1.07.0010</t>
  </si>
  <si>
    <t>ISO9001,ISO14001,ISO45001,ISO50001</t>
  </si>
  <si>
    <t>Parketar, obrt za proizvodnju i usluge</t>
  </si>
  <si>
    <t>Povećanje kvalitete, konkurentnosti i sigurnosti kroz uvođenje ISO 9001 i ISO 27001 normi</t>
  </si>
  <si>
    <t>CEDAR d.o.o.</t>
  </si>
  <si>
    <t>Izgradnja prometne i komunalne infrastrukture gospodarske zone Čepin</t>
  </si>
  <si>
    <t>Studijsko tehnička dokumentacija geotermalnog potencijala Osječko-baranjske županije</t>
  </si>
  <si>
    <t xml:space="preserve">Hrvatska kvaliteta Ustanove za obrazovanje odraslih Maestro </t>
  </si>
  <si>
    <t>Ustanova za obrazovanje odraslih Maestro</t>
  </si>
  <si>
    <t>Hrvatska kvaliteta pružanja usluga u graditeljstvu</t>
  </si>
  <si>
    <t>MASSA d.o.o. za građevinarstvo, trgovinu i usluge</t>
  </si>
  <si>
    <t>Kuća Baranjskog kulena</t>
  </si>
  <si>
    <t>Prilog 2 - Projekt Slavonija, Baranja i Srijem - vrijednost ugovora sklopljenih od 18.10.2016. do 9.8.2019.</t>
  </si>
  <si>
    <t>UKUPNO UGOVORENO 18.10.2016.-09.08.2019.</t>
  </si>
  <si>
    <t>PERO RABLJENOVIĆ</t>
  </si>
  <si>
    <t>BOBAN ĐURIĆ</t>
  </si>
  <si>
    <t>IVO BRZICA</t>
  </si>
  <si>
    <t>MILAN PETROVIĆ</t>
  </si>
  <si>
    <t>DAMIR VIDOVIĆ</t>
  </si>
  <si>
    <t>ANTONELA CRLJENIĆ</t>
  </si>
  <si>
    <t>DANIJELA LIŠKA</t>
  </si>
  <si>
    <t>LUKA IVIĆ</t>
  </si>
  <si>
    <t>AGRONA J.D.O.O. ZA PROIZVODNJU I USLUGE</t>
  </si>
  <si>
    <t>IVAN ŠIKETANC</t>
  </si>
  <si>
    <t>MATEJ BAGARIĆ</t>
  </si>
  <si>
    <t>JOSIP ĆELIĆ</t>
  </si>
  <si>
    <t>RADOJE LAKETA</t>
  </si>
  <si>
    <t>ZVONKO ŽUPAN</t>
  </si>
  <si>
    <t>ZORAN VUJČIĆ</t>
  </si>
  <si>
    <t>JOSIP PAVIN</t>
  </si>
  <si>
    <t>DRAGOLJUB AMIDŽIĆ</t>
  </si>
  <si>
    <t>IGOR TIDLAČKA</t>
  </si>
  <si>
    <t>ĐURO VESELINOVIĆ</t>
  </si>
  <si>
    <t>MIRKO SAMARDŽIĆ</t>
  </si>
  <si>
    <t>IVAN NEKIĆ</t>
  </si>
  <si>
    <t>BRANKO KEGLEVIĆ</t>
  </si>
  <si>
    <t>MIKULA OBRT ZA POLJOPRIVREDU I USLUGE</t>
  </si>
  <si>
    <t>KRISTINA MEDVED</t>
  </si>
  <si>
    <t>1/6.4.1</t>
  </si>
  <si>
    <t>ŠKOBIĆ-POLJOPRIVREDNI OBRT</t>
  </si>
  <si>
    <t>JERKOVIĆ D.O.O.</t>
  </si>
  <si>
    <t>ČVEK OBRT U POLJOPRIVREDI</t>
  </si>
  <si>
    <t>AGRO-MODUL, OBRT U POLJOPRIVREDI, VL. KATARINA NOVAKOVIĆ</t>
  </si>
  <si>
    <t>LJUDEVIT KOLAR</t>
  </si>
  <si>
    <t>JULIJANA BIĆANIĆ</t>
  </si>
  <si>
    <t>DMD, OBRT ZA POLJOPRIVREDU I USLUGE</t>
  </si>
  <si>
    <t>MILAN LAĐAREVIĆ</t>
  </si>
  <si>
    <t>JELENA STOJANOVIĆ</t>
  </si>
  <si>
    <t>KREŠIMIR SERETINEK</t>
  </si>
  <si>
    <t>IVAN ANTINAC</t>
  </si>
  <si>
    <t>DARKO BLAŽANOVIĆ</t>
  </si>
  <si>
    <t>LJUBICA KATUŠIĆ</t>
  </si>
  <si>
    <t>FRANJO KEDAČIĆ</t>
  </si>
  <si>
    <t>SVETLANA JELIĆ</t>
  </si>
  <si>
    <t>MIRKO TERZIĆ</t>
  </si>
  <si>
    <t>ANICA PAŽUR</t>
  </si>
  <si>
    <t>STJEPAN VUČKOVIĆ</t>
  </si>
  <si>
    <t>DALIBOR LUKETIĆ</t>
  </si>
  <si>
    <t>MAKS PAVLOVIĆ</t>
  </si>
  <si>
    <t>GORAN VLAOVIĆ</t>
  </si>
  <si>
    <t>LUKA PERKOVIĆ</t>
  </si>
  <si>
    <t>VINKO MAROŠEVIĆ</t>
  </si>
  <si>
    <t>SLAVA VLAINIĆ</t>
  </si>
  <si>
    <t>MAGDALENA KONJEVIĆ</t>
  </si>
  <si>
    <t>GORAN ŠIMAC</t>
  </si>
  <si>
    <t>POLJOPRIVREDNO-TRGOVAČKI OBRT  "VERA"</t>
  </si>
  <si>
    <t>IVICA JURČEVIĆ</t>
  </si>
  <si>
    <t>KATARINA MATIJEVIĆ</t>
  </si>
  <si>
    <t>TOMISLAV LUKIĆ</t>
  </si>
  <si>
    <t>DARIO JAGODIĆ</t>
  </si>
  <si>
    <t>NADA SOHOR</t>
  </si>
  <si>
    <t>IVICA CRNJAC</t>
  </si>
  <si>
    <t>BRATISLAV BUZADŽIĆ</t>
  </si>
  <si>
    <t>VLADO PREVIŠIĆ</t>
  </si>
  <si>
    <t>PAVLE TEPEŠ</t>
  </si>
  <si>
    <t>ŽARKO VUJIĆ</t>
  </si>
  <si>
    <t>MARIJO GRLICA</t>
  </si>
  <si>
    <t>DOMINKO VORIH</t>
  </si>
  <si>
    <t>GORDANA ŠIMUNIJA</t>
  </si>
  <si>
    <t>DINO RAKIĆ</t>
  </si>
  <si>
    <t>JOSIPA NEMET</t>
  </si>
  <si>
    <t>ZDENKO KOKORIĆ</t>
  </si>
  <si>
    <t>KATARINA BEDEKOVIĆ</t>
  </si>
  <si>
    <t>JOSIP ANDROŠ</t>
  </si>
  <si>
    <t>MILAN MAJETIĆ</t>
  </si>
  <si>
    <t>DRAGAN POPOVIĆ</t>
  </si>
  <si>
    <t>JOSIP MILADINOVIĆ</t>
  </si>
  <si>
    <t>LJUBOMIR BOLIĆ</t>
  </si>
  <si>
    <t>NATAŠA ČERTAN</t>
  </si>
  <si>
    <t>ANDREJ MEDVECKI</t>
  </si>
  <si>
    <t>SUZANA ČUBELIĆ</t>
  </si>
  <si>
    <t>MARIJA SMILJANIĆ</t>
  </si>
  <si>
    <t>ALEN SMILJANIĆ</t>
  </si>
  <si>
    <t>SAŠA PEJANOVIĆ</t>
  </si>
  <si>
    <t>ANTONIJO BEGOVAC</t>
  </si>
  <si>
    <t>MARIJANA KRALJEVIĆ</t>
  </si>
  <si>
    <t>MARTINA HRANIĆ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</si>
</sst>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#,##0.00\ &quot;kn&quot;;[Red]\-#,##0.00\ &quot;kn&quot;"/>
    <numFmt numFmtId="44" formatCode="_-* #,##0.00\ &quot;kn&quot;_-;\-* #,##0.00\ &quot;kn&quot;_-;_-* &quot;-&quot;??\ &quot;kn&quot;_-;_-@_-"/>
    <numFmt numFmtId="43" formatCode="_-* #,##0.00\ _k_n_-;\-* #,##0.00\ _k_n_-;_-* &quot;-&quot;??\ _k_n_-;_-@_-"/>
    <numFmt numFmtId="164" formatCode="_-* #,##0.00_-;\-* #,##0.00_-;_-* &quot;-&quot;??_-;_-@_-"/>
    <numFmt numFmtId="165" formatCode="#,##0.00\ &quot;kn&quot;"/>
    <numFmt numFmtId="166" formatCode="_-* #,##0.00\ [$€-1]_-;\-* #,##0.00\ [$€-1]_-;_-* &quot;-&quot;??\ [$€-1]_-;_-@_-"/>
    <numFmt numFmtId="167" formatCode="d/m/;@"/>
  </numFmts>
  <fonts count="86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</font>
    <font>
      <sz val="14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1"/>
      <name val="Calibri"/>
      <family val="2"/>
      <charset val="238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charset val="238"/>
      <scheme val="minor"/>
    </font>
    <font>
      <b/>
      <sz val="18"/>
      <color rgb="FF000000"/>
      <name val="Calibri"/>
      <family val="2"/>
    </font>
    <font>
      <b/>
      <sz val="18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rgb="FF1F282D"/>
      <name val="Calibri"/>
      <family val="2"/>
      <charset val="238"/>
      <scheme val="minor"/>
    </font>
    <font>
      <sz val="11"/>
      <color rgb="FF333333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0"/>
      <color theme="1"/>
      <name val="Times New Roman"/>
      <family val="1"/>
      <charset val="238"/>
    </font>
    <font>
      <b/>
      <sz val="12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rgb="FF000000"/>
      <name val="Calibri"/>
      <family val="2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charset val="238"/>
      <scheme val="minor"/>
    </font>
    <font>
      <sz val="10"/>
      <name val="Open Sans"/>
      <family val="2"/>
      <charset val="238"/>
    </font>
    <font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color rgb="FF000000"/>
      <name val="Segoe UI"/>
      <family val="2"/>
      <charset val="238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color rgb="FF000000"/>
      <name val="Segoe UI"/>
      <family val="2"/>
      <charset val="238"/>
    </font>
    <font>
      <sz val="11"/>
      <color rgb="FF000000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Arial"/>
      <family val="2"/>
    </font>
    <font>
      <sz val="11"/>
      <name val="Times New Roman"/>
      <family val="1"/>
      <charset val="238"/>
    </font>
    <font>
      <b/>
      <sz val="10"/>
      <name val="Calibri Light"/>
      <family val="1"/>
      <charset val="238"/>
      <scheme val="major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rgb="FF7030A0"/>
      <name val="Times New Roman"/>
      <family val="1"/>
      <charset val="238"/>
    </font>
    <font>
      <b/>
      <sz val="11"/>
      <name val="Arial"/>
      <family val="2"/>
    </font>
    <font>
      <b/>
      <sz val="11"/>
      <name val="Arial"/>
      <family val="2"/>
      <charset val="238"/>
    </font>
    <font>
      <b/>
      <sz val="11"/>
      <name val="Calibri Light"/>
      <family val="1"/>
      <charset val="238"/>
      <scheme val="major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indexed="3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6"/>
      </left>
      <right/>
      <top style="thin">
        <color indexed="64"/>
      </top>
      <bottom/>
      <diagonal/>
    </border>
    <border>
      <left/>
      <right style="thin">
        <color theme="6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278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center"/>
    </xf>
    <xf numFmtId="0" fontId="1" fillId="0" borderId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center"/>
    </xf>
    <xf numFmtId="0" fontId="15" fillId="0" borderId="0"/>
    <xf numFmtId="0" fontId="57" fillId="0" borderId="0"/>
    <xf numFmtId="0" fontId="15" fillId="14" borderId="16" applyNumberFormat="0" applyProtection="0">
      <alignment horizontal="left" vertical="center" wrapText="1" indent="1"/>
    </xf>
    <xf numFmtId="0" fontId="24" fillId="0" borderId="0"/>
  </cellStyleXfs>
  <cellXfs count="662">
    <xf numFmtId="0" fontId="0" fillId="0" borderId="0" xfId="0"/>
    <xf numFmtId="0" fontId="0" fillId="5" borderId="1" xfId="0" applyFill="1" applyBorder="1"/>
    <xf numFmtId="0" fontId="0" fillId="5" borderId="2" xfId="0" applyFill="1" applyBorder="1"/>
    <xf numFmtId="0" fontId="0" fillId="0" borderId="0" xfId="0"/>
    <xf numFmtId="0" fontId="0" fillId="0" borderId="0" xfId="0" applyAlignment="1">
      <alignment wrapText="1"/>
    </xf>
    <xf numFmtId="0" fontId="0" fillId="5" borderId="1" xfId="0" applyFont="1" applyFill="1" applyBorder="1" applyAlignment="1"/>
    <xf numFmtId="0" fontId="0" fillId="0" borderId="0" xfId="0" applyAlignment="1">
      <alignment horizontal="center"/>
    </xf>
    <xf numFmtId="0" fontId="0" fillId="0" borderId="5" xfId="0" applyFont="1" applyBorder="1" applyAlignment="1">
      <alignment horizontal="left" wrapText="1"/>
    </xf>
    <xf numFmtId="0" fontId="20" fillId="0" borderId="3" xfId="0" applyFont="1" applyFill="1" applyBorder="1" applyAlignment="1">
      <alignment horizontal="left" wrapText="1"/>
    </xf>
    <xf numFmtId="44" fontId="3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left" vertical="center" wrapText="1"/>
    </xf>
    <xf numFmtId="44" fontId="4" fillId="3" borderId="1" xfId="0" applyNumberFormat="1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left" vertical="center" wrapText="1"/>
    </xf>
    <xf numFmtId="44" fontId="14" fillId="3" borderId="1" xfId="0" applyNumberFormat="1" applyFont="1" applyFill="1" applyBorder="1" applyAlignment="1">
      <alignment horizontal="center" vertical="center"/>
    </xf>
    <xf numFmtId="166" fontId="14" fillId="3" borderId="1" xfId="0" applyNumberFormat="1" applyFont="1" applyFill="1" applyBorder="1" applyAlignment="1">
      <alignment horizontal="center"/>
    </xf>
    <xf numFmtId="44" fontId="14" fillId="3" borderId="1" xfId="0" applyNumberFormat="1" applyFont="1" applyFill="1" applyBorder="1" applyAlignment="1">
      <alignment horizontal="center"/>
    </xf>
    <xf numFmtId="10" fontId="14" fillId="3" borderId="1" xfId="0" applyNumberFormat="1" applyFont="1" applyFill="1" applyBorder="1" applyAlignment="1">
      <alignment horizontal="right"/>
    </xf>
    <xf numFmtId="44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wrapText="1"/>
    </xf>
    <xf numFmtId="0" fontId="0" fillId="0" borderId="9" xfId="0" applyFont="1" applyBorder="1" applyAlignment="1">
      <alignment horizontal="left" wrapText="1"/>
    </xf>
    <xf numFmtId="0" fontId="10" fillId="0" borderId="9" xfId="0" applyNumberFormat="1" applyFont="1" applyBorder="1" applyAlignment="1">
      <alignment horizontal="left" wrapText="1"/>
    </xf>
    <xf numFmtId="0" fontId="5" fillId="6" borderId="9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center" wrapText="1"/>
    </xf>
    <xf numFmtId="0" fontId="5" fillId="8" borderId="9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left"/>
    </xf>
    <xf numFmtId="0" fontId="13" fillId="9" borderId="11" xfId="0" applyFont="1" applyFill="1" applyBorder="1" applyAlignment="1">
      <alignment horizontal="left"/>
    </xf>
    <xf numFmtId="0" fontId="13" fillId="9" borderId="13" xfId="0" applyFont="1" applyFill="1" applyBorder="1" applyAlignment="1">
      <alignment horizontal="left"/>
    </xf>
    <xf numFmtId="0" fontId="0" fillId="0" borderId="0" xfId="0"/>
    <xf numFmtId="44" fontId="0" fillId="0" borderId="0" xfId="0" applyNumberFormat="1"/>
    <xf numFmtId="0" fontId="0" fillId="0" borderId="0" xfId="0" applyFill="1"/>
    <xf numFmtId="44" fontId="3" fillId="0" borderId="0" xfId="0" applyNumberFormat="1" applyFont="1" applyBorder="1" applyAlignment="1">
      <alignment wrapText="1"/>
    </xf>
    <xf numFmtId="0" fontId="10" fillId="0" borderId="1" xfId="0" applyFont="1" applyFill="1" applyBorder="1" applyAlignment="1">
      <alignment wrapText="1"/>
    </xf>
    <xf numFmtId="44" fontId="0" fillId="0" borderId="1" xfId="0" applyNumberFormat="1" applyFont="1" applyFill="1" applyBorder="1" applyAlignment="1"/>
    <xf numFmtId="0" fontId="11" fillId="0" borderId="10" xfId="0" applyFont="1" applyFill="1" applyBorder="1" applyAlignment="1">
      <alignment horizontal="left"/>
    </xf>
    <xf numFmtId="0" fontId="11" fillId="0" borderId="14" xfId="0" applyFont="1" applyFill="1" applyBorder="1" applyAlignment="1">
      <alignment horizontal="left"/>
    </xf>
    <xf numFmtId="0" fontId="11" fillId="0" borderId="6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0" fontId="0" fillId="0" borderId="6" xfId="0" applyFill="1" applyBorder="1"/>
    <xf numFmtId="0" fontId="0" fillId="0" borderId="6" xfId="0" applyFont="1" applyFill="1" applyBorder="1" applyAlignment="1"/>
    <xf numFmtId="0" fontId="0" fillId="0" borderId="1" xfId="0" applyFill="1" applyBorder="1"/>
    <xf numFmtId="0" fontId="0" fillId="0" borderId="1" xfId="0" applyFill="1" applyBorder="1" applyAlignment="1">
      <alignment wrapText="1"/>
    </xf>
    <xf numFmtId="0" fontId="19" fillId="2" borderId="0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left" wrapText="1"/>
    </xf>
    <xf numFmtId="0" fontId="0" fillId="0" borderId="3" xfId="0" applyFill="1" applyBorder="1" applyAlignment="1">
      <alignment horizontal="left" wrapText="1"/>
    </xf>
    <xf numFmtId="14" fontId="0" fillId="0" borderId="9" xfId="0" applyNumberFormat="1" applyFont="1" applyFill="1" applyBorder="1" applyAlignment="1">
      <alignment horizontal="right" wrapText="1"/>
    </xf>
    <xf numFmtId="44" fontId="0" fillId="0" borderId="9" xfId="0" applyNumberFormat="1" applyFont="1" applyFill="1" applyBorder="1" applyAlignment="1">
      <alignment horizontal="right" wrapText="1"/>
    </xf>
    <xf numFmtId="0" fontId="24" fillId="0" borderId="9" xfId="0" applyFont="1" applyFill="1" applyBorder="1" applyAlignment="1">
      <alignment horizontal="left" wrapText="1"/>
    </xf>
    <xf numFmtId="0" fontId="0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left"/>
    </xf>
    <xf numFmtId="44" fontId="0" fillId="0" borderId="1" xfId="0" applyNumberFormat="1" applyFont="1" applyBorder="1" applyAlignment="1">
      <alignment horizontal="right" wrapText="1" shrinkToFit="1"/>
    </xf>
    <xf numFmtId="44" fontId="0" fillId="0" borderId="1" xfId="0" applyNumberFormat="1" applyFont="1" applyBorder="1" applyAlignment="1">
      <alignment horizontal="right"/>
    </xf>
    <xf numFmtId="44" fontId="0" fillId="0" borderId="1" xfId="0" applyNumberFormat="1" applyFont="1" applyBorder="1" applyAlignment="1">
      <alignment horizontal="right" wrapText="1"/>
    </xf>
    <xf numFmtId="44" fontId="0" fillId="0" borderId="0" xfId="0" applyNumberFormat="1" applyBorder="1"/>
    <xf numFmtId="0" fontId="19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left"/>
    </xf>
    <xf numFmtId="44" fontId="0" fillId="0" borderId="5" xfId="0" applyNumberFormat="1" applyFont="1" applyBorder="1" applyAlignment="1">
      <alignment horizontal="right" wrapText="1"/>
    </xf>
    <xf numFmtId="14" fontId="0" fillId="0" borderId="1" xfId="0" applyNumberFormat="1" applyFont="1" applyBorder="1" applyAlignment="1">
      <alignment horizontal="right" wrapText="1"/>
    </xf>
    <xf numFmtId="14" fontId="0" fillId="0" borderId="5" xfId="0" applyNumberFormat="1" applyFont="1" applyBorder="1" applyAlignment="1">
      <alignment horizontal="right" wrapText="1"/>
    </xf>
    <xf numFmtId="0" fontId="0" fillId="0" borderId="0" xfId="0" applyFill="1"/>
    <xf numFmtId="44" fontId="3" fillId="0" borderId="9" xfId="0" applyNumberFormat="1" applyFont="1" applyFill="1" applyBorder="1" applyAlignment="1"/>
    <xf numFmtId="44" fontId="0" fillId="0" borderId="6" xfId="0" applyNumberFormat="1" applyFont="1" applyFill="1" applyBorder="1" applyAlignment="1"/>
    <xf numFmtId="44" fontId="23" fillId="0" borderId="1" xfId="0" applyNumberFormat="1" applyFont="1" applyFill="1" applyBorder="1" applyAlignment="1"/>
    <xf numFmtId="14" fontId="0" fillId="0" borderId="1" xfId="0" applyNumberFormat="1" applyFill="1" applyBorder="1"/>
    <xf numFmtId="44" fontId="0" fillId="0" borderId="1" xfId="0" applyNumberFormat="1" applyFont="1" applyFill="1" applyBorder="1"/>
    <xf numFmtId="0" fontId="0" fillId="0" borderId="1" xfId="0" applyFont="1" applyFill="1" applyBorder="1" applyAlignment="1">
      <alignment horizontal="justify" vertical="center" wrapText="1"/>
    </xf>
    <xf numFmtId="14" fontId="10" fillId="0" borderId="1" xfId="0" applyNumberFormat="1" applyFont="1" applyFill="1" applyBorder="1" applyAlignment="1">
      <alignment horizontal="right" wrapText="1"/>
    </xf>
    <xf numFmtId="14" fontId="0" fillId="0" borderId="1" xfId="0" applyNumberFormat="1" applyFont="1" applyFill="1" applyBorder="1" applyAlignment="1">
      <alignment wrapText="1"/>
    </xf>
    <xf numFmtId="0" fontId="0" fillId="0" borderId="1" xfId="0" applyNumberFormat="1" applyFont="1" applyFill="1" applyBorder="1" applyAlignment="1">
      <alignment wrapText="1"/>
    </xf>
    <xf numFmtId="14" fontId="0" fillId="0" borderId="1" xfId="0" applyNumberFormat="1" applyFont="1" applyFill="1" applyBorder="1" applyAlignment="1">
      <alignment horizontal="right" wrapText="1"/>
    </xf>
    <xf numFmtId="44" fontId="0" fillId="0" borderId="1" xfId="0" applyNumberFormat="1" applyFont="1" applyBorder="1" applyAlignment="1">
      <alignment wrapText="1"/>
    </xf>
    <xf numFmtId="0" fontId="0" fillId="0" borderId="5" xfId="0" applyFont="1" applyFill="1" applyBorder="1" applyAlignment="1">
      <alignment horizontal="left" wrapText="1"/>
    </xf>
    <xf numFmtId="0" fontId="0" fillId="0" borderId="5" xfId="0" applyFont="1" applyFill="1" applyBorder="1" applyAlignment="1">
      <alignment horizontal="left"/>
    </xf>
    <xf numFmtId="0" fontId="0" fillId="0" borderId="6" xfId="0" applyFont="1" applyBorder="1" applyAlignment="1">
      <alignment horizontal="left" wrapText="1"/>
    </xf>
    <xf numFmtId="14" fontId="0" fillId="0" borderId="6" xfId="0" applyNumberFormat="1" applyFont="1" applyBorder="1" applyAlignment="1">
      <alignment horizontal="right" wrapText="1"/>
    </xf>
    <xf numFmtId="44" fontId="0" fillId="0" borderId="0" xfId="0" applyNumberFormat="1" applyFont="1" applyBorder="1" applyAlignment="1">
      <alignment horizontal="right" wrapText="1"/>
    </xf>
    <xf numFmtId="0" fontId="11" fillId="5" borderId="3" xfId="0" applyFont="1" applyFill="1" applyBorder="1" applyAlignment="1"/>
    <xf numFmtId="0" fontId="11" fillId="5" borderId="4" xfId="0" applyFont="1" applyFill="1" applyBorder="1" applyAlignment="1"/>
    <xf numFmtId="0" fontId="11" fillId="5" borderId="2" xfId="0" applyFont="1" applyFill="1" applyBorder="1" applyAlignment="1"/>
    <xf numFmtId="14" fontId="0" fillId="0" borderId="1" xfId="0" applyNumberFormat="1" applyFont="1" applyBorder="1" applyAlignment="1">
      <alignment horizontal="right"/>
    </xf>
    <xf numFmtId="0" fontId="0" fillId="0" borderId="0" xfId="0" applyFont="1"/>
    <xf numFmtId="0" fontId="10" fillId="0" borderId="1" xfId="0" applyNumberFormat="1" applyFont="1" applyBorder="1" applyAlignment="1">
      <alignment horizontal="left" wrapText="1"/>
    </xf>
    <xf numFmtId="44" fontId="0" fillId="0" borderId="9" xfId="0" applyNumberFormat="1" applyFont="1" applyFill="1" applyBorder="1" applyAlignment="1">
      <alignment wrapText="1"/>
    </xf>
    <xf numFmtId="0" fontId="10" fillId="0" borderId="0" xfId="0" applyFont="1" applyFill="1"/>
    <xf numFmtId="14" fontId="0" fillId="0" borderId="1" xfId="0" applyNumberFormat="1" applyFill="1" applyBorder="1" applyAlignment="1">
      <alignment wrapText="1"/>
    </xf>
    <xf numFmtId="0" fontId="0" fillId="0" borderId="0" xfId="0"/>
    <xf numFmtId="0" fontId="0" fillId="0" borderId="9" xfId="0" applyFont="1" applyBorder="1" applyAlignment="1">
      <alignment wrapText="1"/>
    </xf>
    <xf numFmtId="0" fontId="8" fillId="9" borderId="9" xfId="0" applyFont="1" applyFill="1" applyBorder="1" applyAlignment="1">
      <alignment horizontal="center" wrapText="1"/>
    </xf>
    <xf numFmtId="0" fontId="8" fillId="9" borderId="9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1" xfId="0" applyFont="1" applyFill="1" applyBorder="1" applyAlignment="1">
      <alignment wrapText="1" shrinkToFit="1"/>
    </xf>
    <xf numFmtId="0" fontId="0" fillId="0" borderId="9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left" wrapText="1" shrinkToFit="1"/>
    </xf>
    <xf numFmtId="0" fontId="16" fillId="0" borderId="8" xfId="0" applyFont="1" applyFill="1" applyBorder="1" applyAlignment="1"/>
    <xf numFmtId="0" fontId="16" fillId="0" borderId="1" xfId="0" applyFont="1" applyFill="1" applyBorder="1" applyAlignment="1"/>
    <xf numFmtId="0" fontId="0" fillId="0" borderId="0" xfId="0" applyFont="1" applyBorder="1"/>
    <xf numFmtId="0" fontId="0" fillId="0" borderId="9" xfId="0" applyFont="1" applyFill="1" applyBorder="1" applyAlignment="1">
      <alignment wrapText="1" shrinkToFit="1"/>
    </xf>
    <xf numFmtId="0" fontId="0" fillId="0" borderId="9" xfId="0" applyFont="1" applyFill="1" applyBorder="1" applyAlignment="1">
      <alignment horizontal="right"/>
    </xf>
    <xf numFmtId="0" fontId="0" fillId="0" borderId="6" xfId="0" applyFont="1" applyFill="1" applyBorder="1" applyAlignment="1">
      <alignment wrapText="1" shrinkToFit="1"/>
    </xf>
    <xf numFmtId="0" fontId="0" fillId="0" borderId="6" xfId="0" applyFont="1" applyFill="1" applyBorder="1" applyAlignment="1">
      <alignment horizontal="center" wrapText="1"/>
    </xf>
    <xf numFmtId="0" fontId="0" fillId="0" borderId="6" xfId="0" applyFont="1" applyFill="1" applyBorder="1" applyAlignment="1">
      <alignment horizontal="left" wrapText="1" shrinkToFit="1"/>
    </xf>
    <xf numFmtId="0" fontId="0" fillId="0" borderId="1" xfId="0" applyFont="1" applyFill="1" applyBorder="1" applyAlignment="1">
      <alignment horizontal="center" wrapText="1"/>
    </xf>
    <xf numFmtId="0" fontId="0" fillId="0" borderId="1" xfId="0" applyFont="1" applyBorder="1" applyAlignment="1">
      <alignment wrapText="1"/>
    </xf>
    <xf numFmtId="14" fontId="0" fillId="0" borderId="1" xfId="0" applyNumberFormat="1" applyFont="1" applyFill="1" applyBorder="1" applyAlignment="1">
      <alignment horizontal="right"/>
    </xf>
    <xf numFmtId="0" fontId="22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center"/>
    </xf>
    <xf numFmtId="0" fontId="6" fillId="0" borderId="1" xfId="0" applyFont="1" applyFill="1" applyBorder="1" applyAlignment="1"/>
    <xf numFmtId="165" fontId="8" fillId="9" borderId="1" xfId="0" applyNumberFormat="1" applyFont="1" applyFill="1" applyBorder="1" applyAlignment="1">
      <alignment horizontal="right" vertical="center"/>
    </xf>
    <xf numFmtId="165" fontId="8" fillId="9" borderId="1" xfId="2" applyNumberFormat="1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right"/>
    </xf>
    <xf numFmtId="0" fontId="6" fillId="0" borderId="2" xfId="0" applyFont="1" applyFill="1" applyBorder="1" applyAlignment="1"/>
    <xf numFmtId="0" fontId="16" fillId="0" borderId="0" xfId="0" applyFont="1" applyFill="1" applyBorder="1" applyAlignment="1"/>
    <xf numFmtId="0" fontId="0" fillId="0" borderId="1" xfId="0" applyFont="1" applyFill="1" applyBorder="1" applyAlignment="1">
      <alignment horizontal="left" wrapText="1"/>
    </xf>
    <xf numFmtId="14" fontId="0" fillId="0" borderId="1" xfId="0" applyNumberFormat="1" applyFill="1" applyBorder="1" applyAlignment="1">
      <alignment horizontal="right"/>
    </xf>
    <xf numFmtId="0" fontId="6" fillId="0" borderId="9" xfId="0" applyFont="1" applyFill="1" applyBorder="1" applyAlignment="1">
      <alignment horizontal="left" wrapText="1"/>
    </xf>
    <xf numFmtId="0" fontId="7" fillId="0" borderId="9" xfId="0" applyFont="1" applyFill="1" applyBorder="1" applyAlignment="1">
      <alignment horizontal="center" wrapText="1"/>
    </xf>
    <xf numFmtId="0" fontId="7" fillId="0" borderId="9" xfId="0" applyFont="1" applyFill="1" applyBorder="1" applyAlignment="1">
      <alignment wrapText="1"/>
    </xf>
    <xf numFmtId="0" fontId="7" fillId="0" borderId="5" xfId="0" applyFont="1" applyFill="1" applyBorder="1" applyAlignment="1">
      <alignment wrapText="1"/>
    </xf>
    <xf numFmtId="0" fontId="7" fillId="0" borderId="9" xfId="0" applyFont="1" applyFill="1" applyBorder="1" applyAlignment="1">
      <alignment horizontal="left" wrapText="1"/>
    </xf>
    <xf numFmtId="0" fontId="7" fillId="0" borderId="9" xfId="0" applyFont="1" applyFill="1" applyBorder="1" applyAlignment="1">
      <alignment horizontal="center"/>
    </xf>
    <xf numFmtId="0" fontId="6" fillId="0" borderId="9" xfId="0" applyFont="1" applyFill="1" applyBorder="1" applyAlignment="1"/>
    <xf numFmtId="0" fontId="6" fillId="0" borderId="5" xfId="0" applyFont="1" applyFill="1" applyBorder="1" applyAlignment="1"/>
    <xf numFmtId="14" fontId="7" fillId="0" borderId="9" xfId="0" applyNumberFormat="1" applyFont="1" applyFill="1" applyBorder="1" applyAlignment="1">
      <alignment horizontal="right" wrapText="1"/>
    </xf>
    <xf numFmtId="14" fontId="7" fillId="0" borderId="9" xfId="0" applyNumberFormat="1" applyFont="1" applyFill="1" applyBorder="1" applyAlignment="1">
      <alignment horizontal="right"/>
    </xf>
    <xf numFmtId="0" fontId="0" fillId="0" borderId="1" xfId="0" applyFont="1" applyFill="1" applyBorder="1" applyAlignment="1">
      <alignment horizontal="left"/>
    </xf>
    <xf numFmtId="0" fontId="26" fillId="0" borderId="1" xfId="0" applyFont="1" applyFill="1" applyBorder="1" applyAlignment="1">
      <alignment horizontal="left" wrapText="1"/>
    </xf>
    <xf numFmtId="14" fontId="26" fillId="0" borderId="1" xfId="0" applyNumberFormat="1" applyFont="1" applyFill="1" applyBorder="1" applyAlignment="1">
      <alignment horizontal="right" wrapText="1"/>
    </xf>
    <xf numFmtId="0" fontId="26" fillId="0" borderId="5" xfId="0" applyFont="1" applyFill="1" applyBorder="1" applyAlignment="1">
      <alignment horizontal="left" wrapText="1"/>
    </xf>
    <xf numFmtId="14" fontId="26" fillId="0" borderId="5" xfId="0" applyNumberFormat="1" applyFont="1" applyFill="1" applyBorder="1" applyAlignment="1">
      <alignment horizontal="right" wrapText="1"/>
    </xf>
    <xf numFmtId="0" fontId="0" fillId="5" borderId="1" xfId="0" applyFont="1" applyFill="1" applyBorder="1" applyAlignment="1">
      <alignment wrapText="1"/>
    </xf>
    <xf numFmtId="0" fontId="1" fillId="0" borderId="1" xfId="0" applyFont="1" applyFill="1" applyBorder="1" applyAlignment="1">
      <alignment horizontal="left" wrapText="1"/>
    </xf>
    <xf numFmtId="14" fontId="1" fillId="0" borderId="1" xfId="0" applyNumberFormat="1" applyFont="1" applyFill="1" applyBorder="1" applyAlignment="1">
      <alignment horizontal="right" wrapText="1"/>
    </xf>
    <xf numFmtId="0" fontId="27" fillId="0" borderId="1" xfId="0" applyFont="1" applyFill="1" applyBorder="1" applyAlignment="1">
      <alignment wrapText="1"/>
    </xf>
    <xf numFmtId="14" fontId="27" fillId="0" borderId="1" xfId="0" applyNumberFormat="1" applyFont="1" applyFill="1" applyBorder="1" applyAlignment="1">
      <alignment horizontal="right" wrapText="1"/>
    </xf>
    <xf numFmtId="49" fontId="0" fillId="0" borderId="1" xfId="0" applyNumberFormat="1" applyFill="1" applyBorder="1" applyAlignment="1"/>
    <xf numFmtId="0" fontId="0" fillId="5" borderId="3" xfId="0" applyFill="1" applyBorder="1"/>
    <xf numFmtId="0" fontId="29" fillId="0" borderId="1" xfId="0" applyFont="1" applyFill="1" applyBorder="1" applyAlignment="1">
      <alignment wrapText="1"/>
    </xf>
    <xf numFmtId="49" fontId="29" fillId="0" borderId="1" xfId="0" applyNumberFormat="1" applyFont="1" applyFill="1" applyBorder="1" applyAlignment="1">
      <alignment wrapText="1"/>
    </xf>
    <xf numFmtId="14" fontId="29" fillId="0" borderId="1" xfId="0" applyNumberFormat="1" applyFont="1" applyFill="1" applyBorder="1" applyAlignment="1">
      <alignment horizontal="right" wrapText="1"/>
    </xf>
    <xf numFmtId="0" fontId="0" fillId="0" borderId="1" xfId="0" applyFont="1" applyFill="1" applyBorder="1" applyAlignment="1">
      <alignment wrapText="1"/>
    </xf>
    <xf numFmtId="0" fontId="6" fillId="0" borderId="8" xfId="0" applyFont="1" applyFill="1" applyBorder="1" applyAlignment="1">
      <alignment wrapText="1"/>
    </xf>
    <xf numFmtId="0" fontId="6" fillId="0" borderId="8" xfId="0" applyFont="1" applyFill="1" applyBorder="1" applyAlignment="1"/>
    <xf numFmtId="0" fontId="0" fillId="0" borderId="0" xfId="0" applyFill="1"/>
    <xf numFmtId="0" fontId="0" fillId="0" borderId="0" xfId="0" applyFont="1" applyBorder="1" applyAlignment="1">
      <alignment horizontal="left" wrapText="1"/>
    </xf>
    <xf numFmtId="0" fontId="0" fillId="0" borderId="0" xfId="0" applyFont="1" applyBorder="1" applyAlignment="1">
      <alignment horizontal="left"/>
    </xf>
    <xf numFmtId="0" fontId="0" fillId="0" borderId="0" xfId="0" applyFont="1" applyBorder="1" applyAlignment="1">
      <alignment horizontal="right" wrapText="1"/>
    </xf>
    <xf numFmtId="0" fontId="4" fillId="0" borderId="0" xfId="0" applyFont="1" applyBorder="1" applyAlignment="1">
      <alignment horizontal="left"/>
    </xf>
    <xf numFmtId="0" fontId="0" fillId="0" borderId="0" xfId="0" applyFont="1" applyBorder="1" applyAlignment="1">
      <alignment wrapText="1"/>
    </xf>
    <xf numFmtId="0" fontId="0" fillId="0" borderId="0" xfId="0" applyFill="1"/>
    <xf numFmtId="0" fontId="0" fillId="0" borderId="9" xfId="0" applyFont="1" applyFill="1" applyBorder="1" applyAlignment="1">
      <alignment horizontal="left" wrapText="1"/>
    </xf>
    <xf numFmtId="49" fontId="0" fillId="0" borderId="1" xfId="0" applyNumberFormat="1" applyFill="1" applyBorder="1"/>
    <xf numFmtId="49" fontId="0" fillId="0" borderId="1" xfId="0" applyNumberFormat="1" applyFill="1" applyBorder="1" applyAlignment="1">
      <alignment wrapText="1"/>
    </xf>
    <xf numFmtId="49" fontId="28" fillId="0" borderId="1" xfId="0" applyNumberFormat="1" applyFont="1" applyFill="1" applyBorder="1" applyAlignment="1">
      <alignment wrapText="1"/>
    </xf>
    <xf numFmtId="14" fontId="30" fillId="0" borderId="1" xfId="0" applyNumberFormat="1" applyFont="1" applyFill="1" applyBorder="1" applyAlignment="1">
      <alignment horizontal="right" wrapText="1"/>
    </xf>
    <xf numFmtId="49" fontId="30" fillId="0" borderId="1" xfId="0" applyNumberFormat="1" applyFont="1" applyFill="1" applyBorder="1" applyAlignment="1">
      <alignment wrapText="1"/>
    </xf>
    <xf numFmtId="0" fontId="0" fillId="0" borderId="0" xfId="0" applyFill="1"/>
    <xf numFmtId="49" fontId="31" fillId="0" borderId="1" xfId="0" applyNumberFormat="1" applyFont="1" applyFill="1" applyBorder="1" applyAlignment="1">
      <alignment wrapText="1"/>
    </xf>
    <xf numFmtId="0" fontId="24" fillId="0" borderId="1" xfId="0" applyFont="1" applyFill="1" applyBorder="1" applyAlignment="1">
      <alignment horizontal="center" vertical="center"/>
    </xf>
    <xf numFmtId="14" fontId="24" fillId="0" borderId="1" xfId="0" applyNumberFormat="1" applyFont="1" applyFill="1" applyBorder="1" applyAlignment="1">
      <alignment horizontal="right"/>
    </xf>
    <xf numFmtId="0" fontId="24" fillId="0" borderId="2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49" fontId="34" fillId="0" borderId="1" xfId="0" applyNumberFormat="1" applyFont="1" applyFill="1" applyBorder="1" applyAlignment="1">
      <alignment wrapText="1"/>
    </xf>
    <xf numFmtId="0" fontId="28" fillId="0" borderId="1" xfId="0" applyFont="1" applyFill="1" applyBorder="1" applyAlignment="1">
      <alignment wrapText="1"/>
    </xf>
    <xf numFmtId="14" fontId="34" fillId="0" borderId="1" xfId="0" applyNumberFormat="1" applyFont="1" applyFill="1" applyBorder="1" applyAlignment="1">
      <alignment horizontal="right" wrapText="1"/>
    </xf>
    <xf numFmtId="0" fontId="33" fillId="0" borderId="15" xfId="0" applyFont="1" applyFill="1" applyBorder="1" applyAlignment="1">
      <alignment horizontal="left"/>
    </xf>
    <xf numFmtId="0" fontId="28" fillId="0" borderId="9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/>
    </xf>
    <xf numFmtId="14" fontId="24" fillId="0" borderId="11" xfId="0" applyNumberFormat="1" applyFont="1" applyFill="1" applyBorder="1" applyAlignment="1">
      <alignment horizontal="right"/>
    </xf>
    <xf numFmtId="0" fontId="24" fillId="0" borderId="11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wrapText="1"/>
    </xf>
    <xf numFmtId="0" fontId="38" fillId="0" borderId="1" xfId="0" applyFont="1" applyFill="1" applyBorder="1" applyAlignment="1">
      <alignment wrapText="1"/>
    </xf>
    <xf numFmtId="0" fontId="10" fillId="0" borderId="1" xfId="0" applyNumberFormat="1" applyFont="1" applyFill="1" applyBorder="1" applyAlignment="1">
      <alignment wrapText="1"/>
    </xf>
    <xf numFmtId="0" fontId="39" fillId="0" borderId="1" xfId="0" applyFont="1" applyFill="1" applyBorder="1" applyAlignment="1">
      <alignment wrapText="1"/>
    </xf>
    <xf numFmtId="49" fontId="39" fillId="0" borderId="1" xfId="0" applyNumberFormat="1" applyFont="1" applyFill="1" applyBorder="1" applyAlignment="1">
      <alignment wrapText="1"/>
    </xf>
    <xf numFmtId="14" fontId="39" fillId="0" borderId="1" xfId="0" applyNumberFormat="1" applyFont="1" applyFill="1" applyBorder="1" applyAlignment="1">
      <alignment horizontal="right" wrapText="1"/>
    </xf>
    <xf numFmtId="0" fontId="40" fillId="4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wrapText="1"/>
    </xf>
    <xf numFmtId="0" fontId="41" fillId="0" borderId="1" xfId="0" applyFont="1" applyFill="1" applyBorder="1" applyAlignment="1">
      <alignment wrapText="1"/>
    </xf>
    <xf numFmtId="14" fontId="28" fillId="0" borderId="1" xfId="0" applyNumberFormat="1" applyFont="1" applyFill="1" applyBorder="1" applyAlignment="1">
      <alignment horizontal="right" wrapText="1"/>
    </xf>
    <xf numFmtId="0" fontId="2" fillId="0" borderId="1" xfId="0" applyFont="1" applyFill="1" applyBorder="1" applyAlignment="1">
      <alignment horizontal="left" wrapText="1"/>
    </xf>
    <xf numFmtId="14" fontId="41" fillId="0" borderId="1" xfId="0" applyNumberFormat="1" applyFont="1" applyFill="1" applyBorder="1" applyAlignment="1">
      <alignment horizontal="right" wrapText="1"/>
    </xf>
    <xf numFmtId="49" fontId="42" fillId="0" borderId="1" xfId="0" applyNumberFormat="1" applyFont="1" applyFill="1" applyBorder="1" applyAlignment="1">
      <alignment wrapText="1"/>
    </xf>
    <xf numFmtId="14" fontId="42" fillId="0" borderId="1" xfId="0" applyNumberFormat="1" applyFont="1" applyFill="1" applyBorder="1" applyAlignment="1">
      <alignment horizontal="right" wrapText="1"/>
    </xf>
    <xf numFmtId="0" fontId="0" fillId="0" borderId="1" xfId="0" applyFill="1" applyBorder="1" applyAlignment="1"/>
    <xf numFmtId="0" fontId="0" fillId="0" borderId="1" xfId="0" applyBorder="1"/>
    <xf numFmtId="0" fontId="0" fillId="0" borderId="0" xfId="0" applyFont="1" applyBorder="1" applyAlignment="1">
      <alignment horizontal="center" wrapText="1"/>
    </xf>
    <xf numFmtId="0" fontId="24" fillId="0" borderId="1" xfId="0" applyFont="1" applyFill="1" applyBorder="1" applyAlignment="1">
      <alignment horizontal="left"/>
    </xf>
    <xf numFmtId="167" fontId="0" fillId="0" borderId="1" xfId="0" quotePrefix="1" applyNumberFormat="1" applyFill="1" applyBorder="1" applyAlignment="1">
      <alignment horizontal="center" wrapText="1"/>
    </xf>
    <xf numFmtId="14" fontId="0" fillId="0" borderId="1" xfId="0" applyNumberFormat="1" applyFill="1" applyBorder="1" applyAlignment="1">
      <alignment horizontal="right" wrapText="1"/>
    </xf>
    <xf numFmtId="0" fontId="0" fillId="11" borderId="1" xfId="0" applyFont="1" applyFill="1" applyBorder="1" applyAlignment="1">
      <alignment horizontal="left"/>
    </xf>
    <xf numFmtId="14" fontId="0" fillId="11" borderId="1" xfId="0" applyNumberFormat="1" applyFont="1" applyFill="1" applyBorder="1" applyAlignment="1">
      <alignment horizontal="right"/>
    </xf>
    <xf numFmtId="0" fontId="0" fillId="11" borderId="1" xfId="0" applyFont="1" applyFill="1" applyBorder="1" applyAlignment="1">
      <alignment horizontal="left" wrapText="1"/>
    </xf>
    <xf numFmtId="0" fontId="24" fillId="0" borderId="1" xfId="0" applyFont="1" applyFill="1" applyBorder="1" applyAlignment="1">
      <alignment horizontal="left" wrapText="1"/>
    </xf>
    <xf numFmtId="49" fontId="45" fillId="0" borderId="1" xfId="0" applyNumberFormat="1" applyFont="1" applyFill="1" applyBorder="1" applyAlignment="1">
      <alignment wrapText="1"/>
    </xf>
    <xf numFmtId="14" fontId="45" fillId="0" borderId="1" xfId="0" applyNumberFormat="1" applyFont="1" applyFill="1" applyBorder="1" applyAlignment="1">
      <alignment horizontal="right" wrapText="1"/>
    </xf>
    <xf numFmtId="0" fontId="45" fillId="0" borderId="1" xfId="0" applyFont="1" applyFill="1" applyBorder="1" applyAlignment="1">
      <alignment wrapText="1"/>
    </xf>
    <xf numFmtId="44" fontId="5" fillId="7" borderId="9" xfId="0" applyNumberFormat="1" applyFont="1" applyFill="1" applyBorder="1" applyAlignment="1">
      <alignment horizontal="center" vertical="center" wrapText="1"/>
    </xf>
    <xf numFmtId="44" fontId="13" fillId="9" borderId="11" xfId="0" applyNumberFormat="1" applyFont="1" applyFill="1" applyBorder="1" applyAlignment="1">
      <alignment horizontal="left"/>
    </xf>
    <xf numFmtId="44" fontId="24" fillId="0" borderId="1" xfId="0" applyNumberFormat="1" applyFont="1" applyFill="1" applyBorder="1" applyAlignment="1">
      <alignment horizontal="center" vertical="center"/>
    </xf>
    <xf numFmtId="44" fontId="36" fillId="0" borderId="11" xfId="0" applyNumberFormat="1" applyFont="1" applyFill="1" applyBorder="1" applyAlignment="1">
      <alignment horizontal="center" vertical="center"/>
    </xf>
    <xf numFmtId="44" fontId="37" fillId="0" borderId="1" xfId="0" applyNumberFormat="1" applyFont="1" applyFill="1" applyBorder="1" applyAlignment="1">
      <alignment horizontal="center"/>
    </xf>
    <xf numFmtId="44" fontId="0" fillId="0" borderId="0" xfId="0" applyNumberFormat="1" applyFont="1" applyBorder="1"/>
    <xf numFmtId="49" fontId="46" fillId="0" borderId="1" xfId="0" applyNumberFormat="1" applyFont="1" applyFill="1" applyBorder="1" applyAlignment="1">
      <alignment wrapText="1"/>
    </xf>
    <xf numFmtId="0" fontId="46" fillId="0" borderId="1" xfId="0" applyFont="1" applyFill="1" applyBorder="1" applyAlignment="1">
      <alignment wrapText="1"/>
    </xf>
    <xf numFmtId="14" fontId="46" fillId="0" borderId="1" xfId="0" applyNumberFormat="1" applyFont="1" applyFill="1" applyBorder="1" applyAlignment="1">
      <alignment horizontal="right" wrapText="1"/>
    </xf>
    <xf numFmtId="0" fontId="24" fillId="0" borderId="1" xfId="0" applyFont="1" applyFill="1" applyBorder="1" applyAlignment="1">
      <alignment wrapText="1"/>
    </xf>
    <xf numFmtId="49" fontId="47" fillId="0" borderId="1" xfId="0" applyNumberFormat="1" applyFont="1" applyFill="1" applyBorder="1" applyAlignment="1">
      <alignment wrapText="1"/>
    </xf>
    <xf numFmtId="0" fontId="28" fillId="0" borderId="1" xfId="0" applyFont="1" applyFill="1" applyBorder="1" applyAlignment="1"/>
    <xf numFmtId="0" fontId="47" fillId="0" borderId="1" xfId="0" applyFont="1" applyFill="1" applyBorder="1" applyAlignment="1">
      <alignment wrapText="1"/>
    </xf>
    <xf numFmtId="14" fontId="47" fillId="0" borderId="1" xfId="0" applyNumberFormat="1" applyFont="1" applyFill="1" applyBorder="1" applyAlignment="1">
      <alignment horizontal="right" wrapText="1"/>
    </xf>
    <xf numFmtId="0" fontId="0" fillId="5" borderId="1" xfId="0" applyFont="1" applyFill="1" applyBorder="1"/>
    <xf numFmtId="44" fontId="0" fillId="5" borderId="1" xfId="0" applyNumberFormat="1" applyFont="1" applyFill="1" applyBorder="1"/>
    <xf numFmtId="0" fontId="1" fillId="0" borderId="1" xfId="0" applyFont="1" applyFill="1" applyBorder="1" applyAlignment="1">
      <alignment wrapText="1"/>
    </xf>
    <xf numFmtId="0" fontId="24" fillId="0" borderId="1" xfId="0" applyFont="1" applyFill="1" applyBorder="1" applyAlignment="1">
      <alignment horizontal="center" wrapText="1"/>
    </xf>
    <xf numFmtId="14" fontId="24" fillId="0" borderId="1" xfId="0" applyNumberFormat="1" applyFont="1" applyFill="1" applyBorder="1" applyAlignment="1">
      <alignment wrapText="1"/>
    </xf>
    <xf numFmtId="14" fontId="0" fillId="5" borderId="1" xfId="0" applyNumberFormat="1" applyFont="1" applyFill="1" applyBorder="1" applyAlignment="1">
      <alignment wrapText="1"/>
    </xf>
    <xf numFmtId="44" fontId="0" fillId="5" borderId="1" xfId="0" applyNumberFormat="1" applyFont="1" applyFill="1" applyBorder="1" applyAlignment="1">
      <alignment wrapText="1"/>
    </xf>
    <xf numFmtId="0" fontId="0" fillId="0" borderId="1" xfId="0" applyFill="1" applyBorder="1" applyAlignment="1">
      <alignment horizontal="left" wrapText="1"/>
    </xf>
    <xf numFmtId="14" fontId="1" fillId="0" borderId="1" xfId="0" applyNumberFormat="1" applyFont="1" applyFill="1" applyBorder="1" applyAlignment="1">
      <alignment wrapText="1"/>
    </xf>
    <xf numFmtId="0" fontId="24" fillId="0" borderId="1" xfId="0" applyFont="1" applyFill="1" applyBorder="1"/>
    <xf numFmtId="0" fontId="0" fillId="5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5" borderId="1" xfId="0" applyFont="1" applyFill="1" applyBorder="1" applyAlignment="1">
      <alignment horizontal="left" wrapText="1"/>
    </xf>
    <xf numFmtId="4" fontId="0" fillId="0" borderId="1" xfId="0" applyNumberFormat="1" applyFont="1" applyFill="1" applyBorder="1" applyAlignment="1">
      <alignment horizontal="left"/>
    </xf>
    <xf numFmtId="0" fontId="25" fillId="0" borderId="1" xfId="10" applyNumberFormat="1" applyFont="1" applyFill="1" applyBorder="1" applyAlignment="1">
      <alignment horizontal="left" wrapText="1"/>
    </xf>
    <xf numFmtId="0" fontId="25" fillId="0" borderId="1" xfId="10" applyNumberFormat="1" applyFill="1" applyBorder="1" applyAlignment="1">
      <alignment horizontal="left" wrapText="1"/>
    </xf>
    <xf numFmtId="0" fontId="1" fillId="0" borderId="1" xfId="10" applyNumberFormat="1" applyFont="1" applyFill="1" applyBorder="1" applyAlignment="1">
      <alignment horizontal="left" wrapText="1"/>
    </xf>
    <xf numFmtId="14" fontId="44" fillId="0" borderId="1" xfId="0" applyNumberFormat="1" applyFont="1" applyFill="1" applyBorder="1" applyAlignment="1">
      <alignment horizontal="right" wrapText="1"/>
    </xf>
    <xf numFmtId="14" fontId="0" fillId="5" borderId="1" xfId="0" applyNumberFormat="1" applyFont="1" applyFill="1" applyBorder="1" applyAlignment="1"/>
    <xf numFmtId="14" fontId="0" fillId="0" borderId="1" xfId="0" applyNumberFormat="1" applyFill="1" applyBorder="1" applyAlignment="1"/>
    <xf numFmtId="0" fontId="1" fillId="0" borderId="9" xfId="0" applyFont="1" applyFill="1" applyBorder="1" applyAlignment="1">
      <alignment wrapText="1"/>
    </xf>
    <xf numFmtId="0" fontId="0" fillId="0" borderId="9" xfId="0" applyFont="1" applyFill="1" applyBorder="1" applyAlignment="1">
      <alignment wrapText="1"/>
    </xf>
    <xf numFmtId="0" fontId="24" fillId="5" borderId="2" xfId="0" applyFont="1" applyFill="1" applyBorder="1" applyAlignment="1"/>
    <xf numFmtId="0" fontId="49" fillId="5" borderId="3" xfId="0" applyFont="1" applyFill="1" applyBorder="1" applyAlignment="1"/>
    <xf numFmtId="0" fontId="49" fillId="5" borderId="2" xfId="0" applyFont="1" applyFill="1" applyBorder="1" applyAlignment="1"/>
    <xf numFmtId="44" fontId="0" fillId="0" borderId="1" xfId="0" applyNumberFormat="1" applyFont="1" applyFill="1" applyBorder="1" applyAlignment="1">
      <alignment horizontal="right"/>
    </xf>
    <xf numFmtId="49" fontId="48" fillId="0" borderId="1" xfId="0" applyNumberFormat="1" applyFont="1" applyFill="1" applyBorder="1" applyAlignment="1">
      <alignment wrapText="1"/>
    </xf>
    <xf numFmtId="0" fontId="48" fillId="0" borderId="1" xfId="0" applyFont="1" applyFill="1" applyBorder="1" applyAlignment="1">
      <alignment wrapText="1"/>
    </xf>
    <xf numFmtId="14" fontId="48" fillId="0" borderId="1" xfId="0" applyNumberFormat="1" applyFont="1" applyFill="1" applyBorder="1" applyAlignment="1">
      <alignment horizontal="right" wrapText="1"/>
    </xf>
    <xf numFmtId="44" fontId="48" fillId="0" borderId="1" xfId="0" applyNumberFormat="1" applyFont="1" applyFill="1" applyBorder="1" applyAlignment="1">
      <alignment horizontal="right"/>
    </xf>
    <xf numFmtId="0" fontId="24" fillId="5" borderId="1" xfId="0" applyFont="1" applyFill="1" applyBorder="1"/>
    <xf numFmtId="0" fontId="24" fillId="0" borderId="1" xfId="0" applyFont="1" applyFill="1" applyBorder="1" applyAlignment="1">
      <alignment horizontal="center"/>
    </xf>
    <xf numFmtId="0" fontId="50" fillId="0" borderId="1" xfId="0" applyFont="1" applyFill="1" applyBorder="1" applyAlignment="1">
      <alignment horizontal="left" wrapText="1"/>
    </xf>
    <xf numFmtId="167" fontId="24" fillId="0" borderId="1" xfId="0" quotePrefix="1" applyNumberFormat="1" applyFont="1" applyFill="1" applyBorder="1" applyAlignment="1">
      <alignment horizontal="center" wrapText="1"/>
    </xf>
    <xf numFmtId="0" fontId="24" fillId="5" borderId="1" xfId="0" applyFont="1" applyFill="1" applyBorder="1" applyAlignment="1">
      <alignment wrapText="1"/>
    </xf>
    <xf numFmtId="167" fontId="24" fillId="0" borderId="1" xfId="0" applyNumberFormat="1" applyFont="1" applyFill="1" applyBorder="1" applyAlignment="1">
      <alignment horizontal="center"/>
    </xf>
    <xf numFmtId="167" fontId="24" fillId="0" borderId="1" xfId="0" applyNumberFormat="1" applyFont="1" applyFill="1" applyBorder="1" applyAlignment="1">
      <alignment horizontal="center" wrapText="1"/>
    </xf>
    <xf numFmtId="16" fontId="24" fillId="0" borderId="1" xfId="0" quotePrefix="1" applyNumberFormat="1" applyFont="1" applyFill="1" applyBorder="1" applyAlignment="1">
      <alignment horizontal="center" wrapText="1"/>
    </xf>
    <xf numFmtId="44" fontId="0" fillId="0" borderId="1" xfId="0" applyNumberFormat="1" applyFont="1" applyFill="1" applyBorder="1" applyAlignment="1">
      <alignment horizontal="right" wrapText="1"/>
    </xf>
    <xf numFmtId="0" fontId="24" fillId="0" borderId="9" xfId="0" applyFont="1" applyFill="1" applyBorder="1" applyAlignment="1">
      <alignment wrapText="1"/>
    </xf>
    <xf numFmtId="14" fontId="28" fillId="0" borderId="1" xfId="0" applyNumberFormat="1" applyFont="1" applyFill="1" applyBorder="1" applyAlignment="1"/>
    <xf numFmtId="0" fontId="28" fillId="0" borderId="1" xfId="0" applyFont="1" applyFill="1" applyBorder="1" applyAlignment="1">
      <alignment horizontal="center"/>
    </xf>
    <xf numFmtId="0" fontId="24" fillId="0" borderId="3" xfId="0" applyFont="1" applyFill="1" applyBorder="1" applyAlignment="1">
      <alignment wrapText="1"/>
    </xf>
    <xf numFmtId="44" fontId="51" fillId="0" borderId="1" xfId="0" applyNumberFormat="1" applyFont="1" applyFill="1" applyBorder="1" applyAlignment="1"/>
    <xf numFmtId="49" fontId="52" fillId="0" borderId="1" xfId="0" applyNumberFormat="1" applyFont="1" applyFill="1" applyBorder="1" applyAlignment="1">
      <alignment wrapText="1"/>
    </xf>
    <xf numFmtId="0" fontId="52" fillId="0" borderId="1" xfId="0" applyFont="1" applyFill="1" applyBorder="1" applyAlignment="1">
      <alignment wrapText="1"/>
    </xf>
    <xf numFmtId="14" fontId="52" fillId="0" borderId="1" xfId="0" applyNumberFormat="1" applyFont="1" applyFill="1" applyBorder="1" applyAlignment="1">
      <alignment horizontal="right" wrapText="1"/>
    </xf>
    <xf numFmtId="44" fontId="52" fillId="0" borderId="1" xfId="0" applyNumberFormat="1" applyFont="1" applyFill="1" applyBorder="1" applyAlignment="1">
      <alignment horizontal="right"/>
    </xf>
    <xf numFmtId="49" fontId="53" fillId="0" borderId="1" xfId="0" applyNumberFormat="1" applyFont="1" applyFill="1" applyBorder="1" applyAlignment="1">
      <alignment wrapText="1"/>
    </xf>
    <xf numFmtId="14" fontId="53" fillId="0" borderId="1" xfId="0" applyNumberFormat="1" applyFont="1" applyFill="1" applyBorder="1" applyAlignment="1">
      <alignment horizontal="right" wrapText="1"/>
    </xf>
    <xf numFmtId="44" fontId="53" fillId="0" borderId="1" xfId="0" applyNumberFormat="1" applyFont="1" applyFill="1" applyBorder="1" applyAlignment="1">
      <alignment horizontal="right"/>
    </xf>
    <xf numFmtId="14" fontId="0" fillId="0" borderId="1" xfId="0" applyNumberFormat="1" applyFont="1" applyFill="1" applyBorder="1" applyAlignment="1">
      <alignment horizontal="left" wrapText="1"/>
    </xf>
    <xf numFmtId="0" fontId="24" fillId="0" borderId="15" xfId="0" applyFont="1" applyFill="1" applyBorder="1" applyAlignment="1">
      <alignment wrapText="1"/>
    </xf>
    <xf numFmtId="0" fontId="24" fillId="0" borderId="15" xfId="0" applyFont="1" applyFill="1" applyBorder="1"/>
    <xf numFmtId="14" fontId="28" fillId="0" borderId="15" xfId="0" applyNumberFormat="1" applyFont="1" applyFill="1" applyBorder="1" applyAlignment="1"/>
    <xf numFmtId="0" fontId="49" fillId="5" borderId="4" xfId="0" applyFont="1" applyFill="1" applyBorder="1" applyAlignment="1"/>
    <xf numFmtId="0" fontId="24" fillId="5" borderId="1" xfId="0" applyFont="1" applyFill="1" applyBorder="1" applyAlignment="1">
      <alignment horizontal="left"/>
    </xf>
    <xf numFmtId="0" fontId="24" fillId="0" borderId="1" xfId="0" applyFont="1" applyFill="1" applyBorder="1" applyAlignment="1">
      <alignment horizontal="left" vertical="center" wrapText="1"/>
    </xf>
    <xf numFmtId="0" fontId="24" fillId="5" borderId="1" xfId="0" applyFont="1" applyFill="1" applyBorder="1" applyAlignment="1">
      <alignment horizontal="left" wrapText="1"/>
    </xf>
    <xf numFmtId="0" fontId="24" fillId="0" borderId="15" xfId="0" applyFont="1" applyFill="1" applyBorder="1" applyAlignment="1">
      <alignment horizontal="left" wrapText="1"/>
    </xf>
    <xf numFmtId="0" fontId="28" fillId="0" borderId="1" xfId="0" applyFont="1" applyFill="1" applyBorder="1" applyAlignment="1">
      <alignment horizontal="left" wrapText="1"/>
    </xf>
    <xf numFmtId="0" fontId="28" fillId="0" borderId="5" xfId="0" applyFont="1" applyFill="1" applyBorder="1" applyAlignment="1">
      <alignment horizontal="left" wrapText="1"/>
    </xf>
    <xf numFmtId="0" fontId="24" fillId="0" borderId="2" xfId="0" applyFont="1" applyFill="1" applyBorder="1" applyAlignment="1">
      <alignment horizontal="left" wrapText="1"/>
    </xf>
    <xf numFmtId="0" fontId="28" fillId="0" borderId="2" xfId="0" applyFont="1" applyFill="1" applyBorder="1" applyAlignment="1">
      <alignment horizontal="left" wrapText="1"/>
    </xf>
    <xf numFmtId="0" fontId="32" fillId="0" borderId="2" xfId="0" applyFont="1" applyFill="1" applyBorder="1" applyAlignment="1">
      <alignment horizontal="left" wrapText="1"/>
    </xf>
    <xf numFmtId="0" fontId="24" fillId="0" borderId="8" xfId="0" applyFont="1" applyFill="1" applyBorder="1" applyAlignment="1">
      <alignment horizontal="left" wrapText="1"/>
    </xf>
    <xf numFmtId="14" fontId="24" fillId="0" borderId="1" xfId="0" applyNumberFormat="1" applyFont="1" applyFill="1" applyBorder="1" applyAlignment="1"/>
    <xf numFmtId="44" fontId="28" fillId="0" borderId="3" xfId="0" applyNumberFormat="1" applyFont="1" applyFill="1" applyBorder="1" applyAlignment="1"/>
    <xf numFmtId="44" fontId="28" fillId="0" borderId="1" xfId="0" applyNumberFormat="1" applyFont="1" applyFill="1" applyBorder="1" applyAlignment="1"/>
    <xf numFmtId="44" fontId="24" fillId="0" borderId="1" xfId="0" applyNumberFormat="1" applyFont="1" applyFill="1" applyBorder="1" applyAlignment="1"/>
    <xf numFmtId="14" fontId="24" fillId="0" borderId="5" xfId="0" applyNumberFormat="1" applyFont="1" applyFill="1" applyBorder="1" applyAlignment="1"/>
    <xf numFmtId="44" fontId="24" fillId="0" borderId="5" xfId="0" applyNumberFormat="1" applyFont="1" applyFill="1" applyBorder="1" applyAlignment="1"/>
    <xf numFmtId="0" fontId="24" fillId="0" borderId="5" xfId="0" applyFont="1" applyFill="1" applyBorder="1" applyAlignment="1">
      <alignment horizontal="center"/>
    </xf>
    <xf numFmtId="0" fontId="24" fillId="0" borderId="7" xfId="0" applyFont="1" applyFill="1" applyBorder="1" applyAlignment="1">
      <alignment horizontal="left" wrapText="1"/>
    </xf>
    <xf numFmtId="0" fontId="28" fillId="0" borderId="15" xfId="0" applyFont="1" applyFill="1" applyBorder="1" applyAlignment="1">
      <alignment horizontal="left"/>
    </xf>
    <xf numFmtId="0" fontId="24" fillId="0" borderId="3" xfId="0" applyFont="1" applyFill="1" applyBorder="1" applyAlignment="1">
      <alignment horizontal="left" wrapText="1"/>
    </xf>
    <xf numFmtId="0" fontId="28" fillId="0" borderId="1" xfId="0" applyFont="1" applyFill="1" applyBorder="1" applyAlignment="1">
      <alignment horizontal="left"/>
    </xf>
    <xf numFmtId="49" fontId="24" fillId="0" borderId="3" xfId="0" applyNumberFormat="1" applyFont="1" applyFill="1" applyBorder="1" applyAlignment="1">
      <alignment horizontal="left" wrapText="1"/>
    </xf>
    <xf numFmtId="0" fontId="28" fillId="0" borderId="3" xfId="0" applyFont="1" applyFill="1" applyBorder="1" applyAlignment="1">
      <alignment horizontal="left" wrapText="1"/>
    </xf>
    <xf numFmtId="0" fontId="7" fillId="0" borderId="1" xfId="0" applyFont="1" applyFill="1" applyBorder="1" applyAlignment="1">
      <alignment wrapText="1"/>
    </xf>
    <xf numFmtId="14" fontId="7" fillId="0" borderId="3" xfId="0" applyNumberFormat="1" applyFont="1" applyFill="1" applyBorder="1" applyAlignment="1">
      <alignment horizontal="right"/>
    </xf>
    <xf numFmtId="0" fontId="6" fillId="0" borderId="1" xfId="0" applyFont="1" applyFill="1" applyBorder="1" applyAlignment="1">
      <alignment wrapText="1"/>
    </xf>
    <xf numFmtId="14" fontId="7" fillId="0" borderId="5" xfId="0" applyNumberFormat="1" applyFont="1" applyFill="1" applyBorder="1" applyAlignment="1">
      <alignment horizontal="right"/>
    </xf>
    <xf numFmtId="14" fontId="7" fillId="0" borderId="11" xfId="0" applyNumberFormat="1" applyFont="1" applyFill="1" applyBorder="1" applyAlignment="1">
      <alignment horizontal="right"/>
    </xf>
    <xf numFmtId="0" fontId="6" fillId="0" borderId="5" xfId="0" applyFont="1" applyFill="1" applyBorder="1" applyAlignment="1">
      <alignment wrapText="1"/>
    </xf>
    <xf numFmtId="0" fontId="55" fillId="0" borderId="1" xfId="0" applyFont="1" applyFill="1" applyBorder="1" applyAlignment="1">
      <alignment wrapText="1"/>
    </xf>
    <xf numFmtId="0" fontId="7" fillId="11" borderId="1" xfId="0" applyFont="1" applyFill="1" applyBorder="1" applyAlignment="1">
      <alignment wrapText="1"/>
    </xf>
    <xf numFmtId="0" fontId="7" fillId="11" borderId="1" xfId="0" applyFont="1" applyFill="1" applyBorder="1" applyAlignment="1">
      <alignment horizontal="center" wrapText="1"/>
    </xf>
    <xf numFmtId="14" fontId="7" fillId="11" borderId="1" xfId="0" applyNumberFormat="1" applyFont="1" applyFill="1" applyBorder="1" applyAlignment="1">
      <alignment horizontal="right"/>
    </xf>
    <xf numFmtId="0" fontId="6" fillId="11" borderId="1" xfId="0" applyFont="1" applyFill="1" applyBorder="1" applyAlignment="1"/>
    <xf numFmtId="49" fontId="7" fillId="11" borderId="1" xfId="0" applyNumberFormat="1" applyFont="1" applyFill="1" applyBorder="1" applyAlignment="1">
      <alignment wrapText="1"/>
    </xf>
    <xf numFmtId="0" fontId="55" fillId="11" borderId="1" xfId="0" applyFont="1" applyFill="1" applyBorder="1" applyAlignment="1">
      <alignment wrapText="1"/>
    </xf>
    <xf numFmtId="0" fontId="6" fillId="11" borderId="1" xfId="0" applyFont="1" applyFill="1" applyBorder="1" applyAlignment="1">
      <alignment wrapText="1"/>
    </xf>
    <xf numFmtId="0" fontId="7" fillId="11" borderId="3" xfId="0" applyFont="1" applyFill="1" applyBorder="1" applyAlignment="1">
      <alignment wrapText="1"/>
    </xf>
    <xf numFmtId="44" fontId="24" fillId="11" borderId="1" xfId="0" applyNumberFormat="1" applyFont="1" applyFill="1" applyBorder="1"/>
    <xf numFmtId="44" fontId="24" fillId="11" borderId="15" xfId="0" applyNumberFormat="1" applyFont="1" applyFill="1" applyBorder="1"/>
    <xf numFmtId="44" fontId="0" fillId="11" borderId="1" xfId="0" applyNumberFormat="1" applyFont="1" applyFill="1" applyBorder="1"/>
    <xf numFmtId="49" fontId="54" fillId="0" borderId="1" xfId="0" applyNumberFormat="1" applyFont="1" applyFill="1" applyBorder="1" applyAlignment="1">
      <alignment wrapText="1"/>
    </xf>
    <xf numFmtId="14" fontId="54" fillId="0" borderId="1" xfId="0" applyNumberFormat="1" applyFont="1" applyFill="1" applyBorder="1" applyAlignment="1">
      <alignment horizontal="right" wrapText="1"/>
    </xf>
    <xf numFmtId="44" fontId="54" fillId="0" borderId="1" xfId="0" applyNumberFormat="1" applyFont="1" applyFill="1" applyBorder="1" applyAlignment="1">
      <alignment horizontal="right"/>
    </xf>
    <xf numFmtId="44" fontId="24" fillId="0" borderId="1" xfId="0" applyNumberFormat="1" applyFont="1" applyFill="1" applyBorder="1"/>
    <xf numFmtId="0" fontId="28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/>
    </xf>
    <xf numFmtId="49" fontId="56" fillId="0" borderId="1" xfId="0" applyNumberFormat="1" applyFont="1" applyFill="1" applyBorder="1" applyAlignment="1">
      <alignment wrapText="1"/>
    </xf>
    <xf numFmtId="14" fontId="56" fillId="0" borderId="1" xfId="0" applyNumberFormat="1" applyFont="1" applyFill="1" applyBorder="1" applyAlignment="1">
      <alignment horizontal="right" wrapText="1"/>
    </xf>
    <xf numFmtId="44" fontId="56" fillId="0" borderId="1" xfId="0" applyNumberFormat="1" applyFont="1" applyFill="1" applyBorder="1" applyAlignment="1">
      <alignment horizontal="right"/>
    </xf>
    <xf numFmtId="0" fontId="56" fillId="0" borderId="1" xfId="0" applyFont="1" applyFill="1" applyBorder="1" applyAlignment="1">
      <alignment wrapText="1"/>
    </xf>
    <xf numFmtId="0" fontId="57" fillId="0" borderId="1" xfId="0" applyFont="1" applyFill="1" applyBorder="1" applyAlignment="1">
      <alignment horizontal="left" wrapText="1"/>
    </xf>
    <xf numFmtId="0" fontId="11" fillId="5" borderId="2" xfId="0" applyFont="1" applyFill="1" applyBorder="1" applyAlignment="1">
      <alignment horizontal="left"/>
    </xf>
    <xf numFmtId="0" fontId="0" fillId="11" borderId="9" xfId="0" applyNumberFormat="1" applyFont="1" applyFill="1" applyBorder="1" applyAlignment="1">
      <alignment horizontal="left" wrapText="1"/>
    </xf>
    <xf numFmtId="14" fontId="11" fillId="0" borderId="0" xfId="0" applyNumberFormat="1" applyFont="1" applyFill="1" applyBorder="1" applyAlignment="1">
      <alignment horizontal="left"/>
    </xf>
    <xf numFmtId="165" fontId="11" fillId="0" borderId="0" xfId="0" applyNumberFormat="1" applyFont="1" applyFill="1" applyBorder="1" applyAlignment="1">
      <alignment horizontal="left"/>
    </xf>
    <xf numFmtId="14" fontId="19" fillId="2" borderId="6" xfId="0" applyNumberFormat="1" applyFont="1" applyFill="1" applyBorder="1" applyAlignment="1">
      <alignment horizontal="center" vertical="center" wrapText="1"/>
    </xf>
    <xf numFmtId="165" fontId="19" fillId="3" borderId="6" xfId="0" applyNumberFormat="1" applyFont="1" applyFill="1" applyBorder="1" applyAlignment="1">
      <alignment horizontal="center" vertical="center" wrapText="1"/>
    </xf>
    <xf numFmtId="0" fontId="16" fillId="12" borderId="1" xfId="32781" applyFont="1" applyFill="1" applyBorder="1" applyAlignment="1">
      <alignment wrapText="1"/>
    </xf>
    <xf numFmtId="0" fontId="58" fillId="12" borderId="1" xfId="32781" applyFont="1" applyFill="1" applyBorder="1"/>
    <xf numFmtId="165" fontId="0" fillId="0" borderId="1" xfId="0" applyNumberFormat="1" applyFont="1" applyFill="1" applyBorder="1"/>
    <xf numFmtId="165" fontId="0" fillId="11" borderId="1" xfId="0" applyNumberFormat="1" applyFont="1" applyFill="1" applyBorder="1"/>
    <xf numFmtId="0" fontId="10" fillId="11" borderId="1" xfId="0" applyFont="1" applyFill="1" applyBorder="1" applyAlignment="1">
      <alignment horizontal="left" wrapText="1"/>
    </xf>
    <xf numFmtId="0" fontId="10" fillId="11" borderId="9" xfId="0" applyFont="1" applyFill="1" applyBorder="1" applyAlignment="1">
      <alignment horizontal="left" wrapText="1"/>
    </xf>
    <xf numFmtId="0" fontId="0" fillId="11" borderId="0" xfId="0" applyFont="1" applyFill="1"/>
    <xf numFmtId="0" fontId="57" fillId="0" borderId="1" xfId="0" applyFont="1" applyBorder="1" applyAlignment="1">
      <alignment horizontal="left" wrapText="1"/>
    </xf>
    <xf numFmtId="0" fontId="58" fillId="13" borderId="1" xfId="32781" applyFont="1" applyFill="1" applyBorder="1"/>
    <xf numFmtId="0" fontId="1" fillId="0" borderId="9" xfId="0" applyFont="1" applyBorder="1" applyAlignment="1">
      <alignment horizontal="left" wrapText="1"/>
    </xf>
    <xf numFmtId="0" fontId="1" fillId="0" borderId="9" xfId="0" applyNumberFormat="1" applyFont="1" applyBorder="1" applyAlignment="1">
      <alignment horizontal="left" wrapText="1"/>
    </xf>
    <xf numFmtId="0" fontId="57" fillId="11" borderId="1" xfId="0" applyFont="1" applyFill="1" applyBorder="1" applyAlignment="1">
      <alignment horizontal="left" wrapText="1"/>
    </xf>
    <xf numFmtId="0" fontId="0" fillId="11" borderId="9" xfId="0" applyFont="1" applyFill="1" applyBorder="1" applyAlignment="1">
      <alignment horizontal="left" wrapText="1"/>
    </xf>
    <xf numFmtId="0" fontId="1" fillId="11" borderId="9" xfId="0" applyNumberFormat="1" applyFont="1" applyFill="1" applyBorder="1" applyAlignment="1">
      <alignment horizontal="left" wrapText="1"/>
    </xf>
    <xf numFmtId="0" fontId="10" fillId="11" borderId="9" xfId="0" applyNumberFormat="1" applyFont="1" applyFill="1" applyBorder="1" applyAlignment="1">
      <alignment horizontal="left" wrapText="1"/>
    </xf>
    <xf numFmtId="0" fontId="0" fillId="11" borderId="0" xfId="0" applyFill="1"/>
    <xf numFmtId="165" fontId="57" fillId="11" borderId="1" xfId="0" applyNumberFormat="1" applyFont="1" applyFill="1" applyBorder="1" applyAlignment="1">
      <alignment horizontal="right"/>
    </xf>
    <xf numFmtId="0" fontId="57" fillId="0" borderId="9" xfId="0" applyFont="1" applyBorder="1" applyAlignment="1">
      <alignment horizontal="left"/>
    </xf>
    <xf numFmtId="14" fontId="57" fillId="0" borderId="9" xfId="0" applyNumberFormat="1" applyFont="1" applyBorder="1" applyAlignment="1">
      <alignment horizontal="right"/>
    </xf>
    <xf numFmtId="165" fontId="57" fillId="0" borderId="1" xfId="0" applyNumberFormat="1" applyFont="1" applyFill="1" applyBorder="1" applyAlignment="1">
      <alignment horizontal="right"/>
    </xf>
    <xf numFmtId="0" fontId="57" fillId="0" borderId="9" xfId="0" applyFont="1" applyBorder="1" applyAlignment="1">
      <alignment horizontal="left" wrapText="1"/>
    </xf>
    <xf numFmtId="0" fontId="57" fillId="0" borderId="1" xfId="0" applyFont="1" applyBorder="1" applyAlignment="1">
      <alignment horizontal="left"/>
    </xf>
    <xf numFmtId="14" fontId="57" fillId="0" borderId="1" xfId="0" applyNumberFormat="1" applyFont="1" applyBorder="1" applyAlignment="1">
      <alignment horizontal="right"/>
    </xf>
    <xf numFmtId="0" fontId="57" fillId="11" borderId="1" xfId="0" applyFont="1" applyFill="1" applyBorder="1" applyAlignment="1">
      <alignment horizontal="left"/>
    </xf>
    <xf numFmtId="14" fontId="57" fillId="11" borderId="1" xfId="0" applyNumberFormat="1" applyFont="1" applyFill="1" applyBorder="1" applyAlignment="1">
      <alignment horizontal="right"/>
    </xf>
    <xf numFmtId="14" fontId="0" fillId="0" borderId="0" xfId="0" applyNumberFormat="1"/>
    <xf numFmtId="165" fontId="0" fillId="0" borderId="0" xfId="0" applyNumberFormat="1"/>
    <xf numFmtId="0" fontId="49" fillId="5" borderId="2" xfId="0" applyFont="1" applyFill="1" applyBorder="1" applyAlignment="1">
      <alignment horizontal="left"/>
    </xf>
    <xf numFmtId="0" fontId="28" fillId="5" borderId="1" xfId="0" applyFont="1" applyFill="1" applyBorder="1"/>
    <xf numFmtId="0" fontId="28" fillId="0" borderId="0" xfId="0" applyFont="1"/>
    <xf numFmtId="0" fontId="49" fillId="0" borderId="6" xfId="0" applyFont="1" applyFill="1" applyBorder="1" applyAlignment="1">
      <alignment horizontal="left"/>
    </xf>
    <xf numFmtId="0" fontId="49" fillId="0" borderId="0" xfId="0" applyFont="1" applyFill="1" applyBorder="1" applyAlignment="1">
      <alignment horizontal="left"/>
    </xf>
    <xf numFmtId="0" fontId="51" fillId="0" borderId="0" xfId="0" applyFont="1" applyFill="1" applyBorder="1" applyAlignment="1">
      <alignment horizontal="center"/>
    </xf>
    <xf numFmtId="0" fontId="28" fillId="0" borderId="6" xfId="0" applyFont="1" applyFill="1" applyBorder="1"/>
    <xf numFmtId="14" fontId="28" fillId="0" borderId="1" xfId="0" applyNumberFormat="1" applyFont="1" applyFill="1" applyBorder="1" applyAlignment="1">
      <alignment horizontal="right"/>
    </xf>
    <xf numFmtId="44" fontId="28" fillId="0" borderId="1" xfId="0" applyNumberFormat="1" applyFont="1" applyFill="1" applyBorder="1" applyAlignment="1">
      <alignment horizontal="right"/>
    </xf>
    <xf numFmtId="0" fontId="28" fillId="0" borderId="0" xfId="0" applyFont="1" applyFill="1"/>
    <xf numFmtId="49" fontId="28" fillId="0" borderId="1" xfId="0" applyNumberFormat="1" applyFont="1" applyFill="1" applyBorder="1" applyAlignment="1">
      <alignment horizontal="left" wrapText="1"/>
    </xf>
    <xf numFmtId="49" fontId="28" fillId="0" borderId="1" xfId="0" applyNumberFormat="1" applyFont="1" applyFill="1" applyBorder="1" applyAlignment="1">
      <alignment horizontal="left"/>
    </xf>
    <xf numFmtId="0" fontId="28" fillId="0" borderId="1" xfId="32780" applyFont="1" applyFill="1" applyBorder="1" applyAlignment="1" applyProtection="1">
      <alignment horizontal="left" wrapText="1"/>
    </xf>
    <xf numFmtId="14" fontId="28" fillId="0" borderId="1" xfId="32780" applyNumberFormat="1" applyFont="1" applyFill="1" applyBorder="1" applyAlignment="1" applyProtection="1">
      <alignment horizontal="right"/>
    </xf>
    <xf numFmtId="0" fontId="28" fillId="0" borderId="1" xfId="32780" applyFont="1" applyFill="1" applyBorder="1" applyAlignment="1" applyProtection="1">
      <alignment wrapText="1"/>
    </xf>
    <xf numFmtId="4" fontId="28" fillId="0" borderId="1" xfId="32780" applyNumberFormat="1" applyFont="1" applyFill="1" applyBorder="1" applyAlignment="1" applyProtection="1">
      <alignment horizontal="left" wrapText="1"/>
    </xf>
    <xf numFmtId="14" fontId="28" fillId="0" borderId="1" xfId="0" applyNumberFormat="1" applyFont="1" applyFill="1" applyBorder="1" applyAlignment="1">
      <alignment horizontal="right" vertical="center"/>
    </xf>
    <xf numFmtId="0" fontId="28" fillId="0" borderId="1" xfId="0" applyFont="1" applyFill="1" applyBorder="1" applyAlignment="1">
      <alignment vertical="center"/>
    </xf>
    <xf numFmtId="0" fontId="28" fillId="0" borderId="1" xfId="0" applyFont="1" applyFill="1" applyBorder="1"/>
    <xf numFmtId="14" fontId="28" fillId="0" borderId="1" xfId="0" applyNumberFormat="1" applyFont="1" applyFill="1" applyBorder="1"/>
    <xf numFmtId="0" fontId="28" fillId="0" borderId="1" xfId="32780" applyFont="1" applyFill="1" applyBorder="1" applyAlignment="1" applyProtection="1">
      <alignment horizontal="left" vertical="center" wrapText="1"/>
    </xf>
    <xf numFmtId="14" fontId="28" fillId="0" borderId="1" xfId="32780" applyNumberFormat="1" applyFont="1" applyFill="1" applyBorder="1" applyAlignment="1" applyProtection="1">
      <alignment horizontal="right" vertical="center"/>
    </xf>
    <xf numFmtId="4" fontId="28" fillId="0" borderId="1" xfId="32780" applyNumberFormat="1" applyFont="1" applyFill="1" applyBorder="1" applyAlignment="1" applyProtection="1">
      <alignment horizontal="left" vertical="center" wrapText="1"/>
    </xf>
    <xf numFmtId="14" fontId="28" fillId="0" borderId="1" xfId="32780" applyNumberFormat="1" applyFont="1" applyFill="1" applyBorder="1" applyAlignment="1" applyProtection="1">
      <alignment horizontal="right" vertical="center" wrapText="1"/>
    </xf>
    <xf numFmtId="4" fontId="28" fillId="0" borderId="1" xfId="0" applyNumberFormat="1" applyFont="1" applyFill="1" applyBorder="1" applyAlignment="1">
      <alignment horizontal="left" wrapText="1"/>
    </xf>
    <xf numFmtId="0" fontId="28" fillId="0" borderId="1" xfId="0" applyNumberFormat="1" applyFont="1" applyFill="1" applyBorder="1" applyAlignment="1">
      <alignment wrapText="1"/>
    </xf>
    <xf numFmtId="0" fontId="28" fillId="0" borderId="0" xfId="0" applyFont="1" applyFill="1" applyBorder="1"/>
    <xf numFmtId="0" fontId="28" fillId="0" borderId="0" xfId="0" applyFont="1" applyFill="1" applyAlignment="1">
      <alignment vertical="top"/>
    </xf>
    <xf numFmtId="0" fontId="28" fillId="0" borderId="1" xfId="0" applyFont="1" applyFill="1" applyBorder="1" applyAlignment="1">
      <alignment vertical="center" wrapText="1"/>
    </xf>
    <xf numFmtId="0" fontId="56" fillId="0" borderId="1" xfId="0" applyFont="1" applyFill="1" applyBorder="1" applyAlignment="1">
      <alignment horizontal="left" wrapText="1"/>
    </xf>
    <xf numFmtId="0" fontId="56" fillId="0" borderId="1" xfId="0" applyFont="1" applyFill="1" applyBorder="1" applyAlignment="1">
      <alignment horizontal="left"/>
    </xf>
    <xf numFmtId="14" fontId="56" fillId="0" borderId="1" xfId="0" applyNumberFormat="1" applyFont="1" applyFill="1" applyBorder="1" applyAlignment="1">
      <alignment horizontal="right"/>
    </xf>
    <xf numFmtId="0" fontId="56" fillId="0" borderId="1" xfId="0" applyFont="1" applyFill="1" applyBorder="1" applyAlignment="1"/>
    <xf numFmtId="0" fontId="0" fillId="5" borderId="0" xfId="0" applyFont="1" applyFill="1" applyAlignment="1">
      <alignment horizontal="left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horizontal="left"/>
    </xf>
    <xf numFmtId="0" fontId="0" fillId="0" borderId="0" xfId="0" applyNumberFormat="1" applyFont="1" applyAlignment="1">
      <alignment horizontal="left" vertical="center"/>
    </xf>
    <xf numFmtId="0" fontId="0" fillId="0" borderId="0" xfId="0" applyNumberFormat="1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56" fillId="0" borderId="15" xfId="0" applyFont="1" applyFill="1" applyBorder="1" applyAlignment="1">
      <alignment wrapText="1"/>
    </xf>
    <xf numFmtId="0" fontId="56" fillId="0" borderId="5" xfId="0" applyFont="1" applyFill="1" applyBorder="1" applyAlignment="1">
      <alignment wrapText="1"/>
    </xf>
    <xf numFmtId="0" fontId="59" fillId="4" borderId="0" xfId="0" applyFont="1" applyFill="1" applyAlignment="1">
      <alignment horizontal="center" vertical="center" wrapText="1"/>
    </xf>
    <xf numFmtId="0" fontId="59" fillId="0" borderId="1" xfId="0" applyFont="1" applyFill="1" applyBorder="1" applyAlignment="1">
      <alignment horizontal="center" vertical="center" wrapText="1"/>
    </xf>
    <xf numFmtId="0" fontId="58" fillId="12" borderId="3" xfId="0" applyFont="1" applyFill="1" applyBorder="1"/>
    <xf numFmtId="0" fontId="57" fillId="11" borderId="3" xfId="0" applyFont="1" applyFill="1" applyBorder="1" applyAlignment="1">
      <alignment horizontal="left"/>
    </xf>
    <xf numFmtId="0" fontId="57" fillId="0" borderId="3" xfId="0" applyFont="1" applyBorder="1" applyAlignment="1">
      <alignment horizontal="left"/>
    </xf>
    <xf numFmtId="0" fontId="57" fillId="11" borderId="3" xfId="0" applyFont="1" applyFill="1" applyBorder="1" applyAlignment="1">
      <alignment horizontal="left" wrapText="1"/>
    </xf>
    <xf numFmtId="0" fontId="59" fillId="4" borderId="1" xfId="0" applyFont="1" applyFill="1" applyBorder="1" applyAlignment="1">
      <alignment horizontal="center" vertical="center" wrapText="1"/>
    </xf>
    <xf numFmtId="0" fontId="60" fillId="11" borderId="1" xfId="0" applyFont="1" applyFill="1" applyBorder="1" applyAlignment="1">
      <alignment horizontal="left" wrapText="1"/>
    </xf>
    <xf numFmtId="0" fontId="60" fillId="0" borderId="1" xfId="0" applyFont="1" applyBorder="1" applyAlignment="1">
      <alignment horizontal="left" wrapText="1"/>
    </xf>
    <xf numFmtId="0" fontId="60" fillId="0" borderId="1" xfId="0" applyFont="1" applyFill="1" applyBorder="1" applyAlignment="1">
      <alignment horizontal="left" wrapText="1"/>
    </xf>
    <xf numFmtId="0" fontId="0" fillId="5" borderId="2" xfId="0" applyFill="1" applyBorder="1" applyAlignment="1"/>
    <xf numFmtId="0" fontId="0" fillId="0" borderId="0" xfId="0" applyFill="1" applyBorder="1" applyAlignment="1"/>
    <xf numFmtId="0" fontId="24" fillId="0" borderId="1" xfId="0" applyFont="1" applyFill="1" applyBorder="1" applyAlignment="1"/>
    <xf numFmtId="0" fontId="0" fillId="0" borderId="1" xfId="0" applyFont="1" applyFill="1" applyBorder="1" applyAlignment="1"/>
    <xf numFmtId="0" fontId="1" fillId="0" borderId="1" xfId="0" applyFont="1" applyFill="1" applyBorder="1" applyAlignment="1"/>
    <xf numFmtId="0" fontId="0" fillId="0" borderId="0" xfId="0" applyAlignment="1"/>
    <xf numFmtId="0" fontId="1" fillId="0" borderId="5" xfId="0" applyFont="1" applyFill="1" applyBorder="1" applyAlignment="1">
      <alignment horizontal="left" wrapText="1"/>
    </xf>
    <xf numFmtId="14" fontId="1" fillId="0" borderId="5" xfId="0" applyNumberFormat="1" applyFont="1" applyFill="1" applyBorder="1" applyAlignment="1">
      <alignment horizontal="right" wrapText="1"/>
    </xf>
    <xf numFmtId="0" fontId="1" fillId="0" borderId="1" xfId="0" applyFont="1" applyFill="1" applyBorder="1" applyAlignment="1">
      <alignment horizontal="center" wrapText="1"/>
    </xf>
    <xf numFmtId="44" fontId="1" fillId="0" borderId="1" xfId="0" applyNumberFormat="1" applyFont="1" applyFill="1" applyBorder="1" applyAlignment="1">
      <alignment wrapText="1"/>
    </xf>
    <xf numFmtId="0" fontId="1" fillId="0" borderId="1" xfId="0" applyNumberFormat="1" applyFont="1" applyFill="1" applyBorder="1" applyAlignment="1">
      <alignment wrapText="1"/>
    </xf>
    <xf numFmtId="14" fontId="0" fillId="0" borderId="0" xfId="0" applyNumberFormat="1" applyFont="1" applyBorder="1" applyAlignment="1">
      <alignment horizontal="right"/>
    </xf>
    <xf numFmtId="165" fontId="0" fillId="0" borderId="0" xfId="0" applyNumberFormat="1" applyFont="1" applyBorder="1" applyAlignment="1">
      <alignment horizontal="right"/>
    </xf>
    <xf numFmtId="0" fontId="0" fillId="0" borderId="3" xfId="0" applyFont="1" applyBorder="1" applyAlignment="1">
      <alignment horizontal="left"/>
    </xf>
    <xf numFmtId="0" fontId="61" fillId="0" borderId="1" xfId="0" applyFont="1" applyFill="1" applyBorder="1" applyAlignment="1">
      <alignment wrapText="1"/>
    </xf>
    <xf numFmtId="14" fontId="61" fillId="0" borderId="1" xfId="0" applyNumberFormat="1" applyFont="1" applyFill="1" applyBorder="1" applyAlignment="1">
      <alignment horizontal="right" wrapText="1"/>
    </xf>
    <xf numFmtId="44" fontId="61" fillId="0" borderId="1" xfId="0" applyNumberFormat="1" applyFont="1" applyFill="1" applyBorder="1" applyAlignment="1">
      <alignment horizontal="right"/>
    </xf>
    <xf numFmtId="0" fontId="0" fillId="0" borderId="3" xfId="0" applyFont="1" applyBorder="1" applyAlignment="1">
      <alignment horizontal="left" wrapText="1"/>
    </xf>
    <xf numFmtId="0" fontId="62" fillId="0" borderId="12" xfId="0" applyFont="1" applyFill="1" applyBorder="1" applyAlignment="1">
      <alignment horizontal="left" wrapText="1"/>
    </xf>
    <xf numFmtId="0" fontId="62" fillId="0" borderId="9" xfId="0" applyFont="1" applyFill="1" applyBorder="1" applyAlignment="1">
      <alignment horizontal="left"/>
    </xf>
    <xf numFmtId="0" fontId="63" fillId="0" borderId="1" xfId="32781" applyFont="1" applyFill="1" applyBorder="1" applyAlignment="1">
      <alignment horizontal="left"/>
    </xf>
    <xf numFmtId="0" fontId="62" fillId="0" borderId="9" xfId="0" applyFont="1" applyFill="1" applyBorder="1" applyAlignment="1">
      <alignment horizontal="left" wrapText="1"/>
    </xf>
    <xf numFmtId="14" fontId="62" fillId="0" borderId="9" xfId="0" applyNumberFormat="1" applyFont="1" applyFill="1" applyBorder="1" applyAlignment="1">
      <alignment horizontal="right"/>
    </xf>
    <xf numFmtId="165" fontId="62" fillId="0" borderId="1" xfId="0" applyNumberFormat="1" applyFont="1" applyFill="1" applyBorder="1" applyAlignment="1">
      <alignment horizontal="right"/>
    </xf>
    <xf numFmtId="165" fontId="61" fillId="0" borderId="1" xfId="0" applyNumberFormat="1" applyFont="1" applyFill="1" applyBorder="1" applyAlignment="1">
      <alignment horizontal="right"/>
    </xf>
    <xf numFmtId="44" fontId="62" fillId="0" borderId="1" xfId="0" applyNumberFormat="1" applyFont="1" applyFill="1" applyBorder="1" applyAlignment="1">
      <alignment horizontal="right" wrapText="1"/>
    </xf>
    <xf numFmtId="0" fontId="0" fillId="0" borderId="9" xfId="0" applyFont="1" applyFill="1" applyBorder="1" applyAlignment="1">
      <alignment horizontal="left"/>
    </xf>
    <xf numFmtId="0" fontId="64" fillId="0" borderId="1" xfId="0" applyNumberFormat="1" applyFont="1" applyFill="1" applyBorder="1" applyAlignment="1">
      <alignment horizontal="left" wrapText="1"/>
    </xf>
    <xf numFmtId="0" fontId="65" fillId="0" borderId="1" xfId="0" applyFont="1" applyFill="1" applyBorder="1" applyAlignment="1">
      <alignment wrapText="1"/>
    </xf>
    <xf numFmtId="14" fontId="65" fillId="0" borderId="1" xfId="0" applyNumberFormat="1" applyFont="1" applyFill="1" applyBorder="1" applyAlignment="1">
      <alignment horizontal="right" wrapText="1"/>
    </xf>
    <xf numFmtId="44" fontId="65" fillId="0" borderId="1" xfId="0" applyNumberFormat="1" applyFont="1" applyFill="1" applyBorder="1" applyAlignment="1">
      <alignment horizontal="right"/>
    </xf>
    <xf numFmtId="44" fontId="10" fillId="0" borderId="1" xfId="0" applyNumberFormat="1" applyFont="1" applyFill="1" applyBorder="1" applyAlignment="1">
      <alignment horizontal="right"/>
    </xf>
    <xf numFmtId="44" fontId="0" fillId="0" borderId="9" xfId="0" applyNumberFormat="1" applyFill="1" applyBorder="1"/>
    <xf numFmtId="0" fontId="1" fillId="0" borderId="2" xfId="0" applyFont="1" applyFill="1" applyBorder="1" applyAlignment="1">
      <alignment horizontal="left" wrapText="1"/>
    </xf>
    <xf numFmtId="0" fontId="1" fillId="0" borderId="3" xfId="0" applyFont="1" applyFill="1" applyBorder="1" applyAlignment="1">
      <alignment horizontal="left" wrapText="1"/>
    </xf>
    <xf numFmtId="0" fontId="1" fillId="0" borderId="9" xfId="0" applyFont="1" applyFill="1" applyBorder="1" applyAlignment="1">
      <alignment horizontal="left" wrapText="1"/>
    </xf>
    <xf numFmtId="14" fontId="1" fillId="0" borderId="9" xfId="0" applyNumberFormat="1" applyFont="1" applyFill="1" applyBorder="1" applyAlignment="1">
      <alignment horizontal="right" wrapText="1"/>
    </xf>
    <xf numFmtId="44" fontId="1" fillId="0" borderId="9" xfId="0" applyNumberFormat="1" applyFont="1" applyFill="1" applyBorder="1" applyAlignment="1">
      <alignment horizontal="right" wrapText="1"/>
    </xf>
    <xf numFmtId="0" fontId="0" fillId="0" borderId="9" xfId="0" applyFill="1" applyBorder="1" applyAlignment="1">
      <alignment horizontal="left" wrapText="1"/>
    </xf>
    <xf numFmtId="0" fontId="0" fillId="0" borderId="9" xfId="0" applyFill="1" applyBorder="1" applyAlignment="1">
      <alignment wrapText="1"/>
    </xf>
    <xf numFmtId="14" fontId="24" fillId="0" borderId="9" xfId="0" applyNumberFormat="1" applyFont="1" applyFill="1" applyBorder="1" applyAlignment="1">
      <alignment horizontal="right" wrapText="1"/>
    </xf>
    <xf numFmtId="44" fontId="24" fillId="0" borderId="9" xfId="0" applyNumberFormat="1" applyFont="1" applyFill="1" applyBorder="1" applyAlignment="1">
      <alignment horizontal="right" wrapText="1"/>
    </xf>
    <xf numFmtId="0" fontId="10" fillId="0" borderId="9" xfId="0" applyFont="1" applyFill="1" applyBorder="1" applyAlignment="1">
      <alignment horizontal="left" wrapText="1"/>
    </xf>
    <xf numFmtId="14" fontId="10" fillId="0" borderId="9" xfId="0" applyNumberFormat="1" applyFont="1" applyFill="1" applyBorder="1" applyAlignment="1">
      <alignment horizontal="right" wrapText="1"/>
    </xf>
    <xf numFmtId="44" fontId="10" fillId="0" borderId="9" xfId="0" applyNumberFormat="1" applyFont="1" applyFill="1" applyBorder="1" applyAlignment="1">
      <alignment horizontal="right" wrapText="1"/>
    </xf>
    <xf numFmtId="0" fontId="10" fillId="0" borderId="9" xfId="0" applyFont="1" applyFill="1" applyBorder="1" applyAlignment="1">
      <alignment wrapText="1"/>
    </xf>
    <xf numFmtId="0" fontId="16" fillId="0" borderId="9" xfId="0" applyFont="1" applyFill="1" applyBorder="1" applyAlignment="1">
      <alignment horizontal="left" wrapText="1"/>
    </xf>
    <xf numFmtId="44" fontId="17" fillId="0" borderId="9" xfId="0" applyNumberFormat="1" applyFont="1" applyFill="1" applyBorder="1" applyAlignment="1">
      <alignment horizontal="right" wrapText="1"/>
    </xf>
    <xf numFmtId="44" fontId="18" fillId="0" borderId="9" xfId="0" applyNumberFormat="1" applyFont="1" applyFill="1" applyBorder="1" applyAlignment="1">
      <alignment horizontal="right" wrapText="1"/>
    </xf>
    <xf numFmtId="0" fontId="17" fillId="0" borderId="9" xfId="0" applyFont="1" applyFill="1" applyBorder="1" applyAlignment="1">
      <alignment wrapText="1"/>
    </xf>
    <xf numFmtId="0" fontId="0" fillId="0" borderId="12" xfId="0" applyFont="1" applyFill="1" applyBorder="1" applyAlignment="1">
      <alignment horizontal="left" wrapText="1"/>
    </xf>
    <xf numFmtId="0" fontId="0" fillId="0" borderId="12" xfId="0" applyFill="1" applyBorder="1" applyAlignment="1">
      <alignment horizontal="left" wrapText="1"/>
    </xf>
    <xf numFmtId="0" fontId="24" fillId="0" borderId="6" xfId="0" applyFont="1" applyFill="1" applyBorder="1" applyAlignment="1">
      <alignment horizontal="left" wrapText="1"/>
    </xf>
    <xf numFmtId="14" fontId="24" fillId="0" borderId="1" xfId="0" applyNumberFormat="1" applyFont="1" applyFill="1" applyBorder="1" applyAlignment="1">
      <alignment horizontal="right" wrapText="1"/>
    </xf>
    <xf numFmtId="44" fontId="24" fillId="0" borderId="1" xfId="0" applyNumberFormat="1" applyFont="1" applyFill="1" applyBorder="1" applyAlignment="1">
      <alignment horizontal="right" wrapText="1"/>
    </xf>
    <xf numFmtId="0" fontId="65" fillId="0" borderId="1" xfId="0" applyNumberFormat="1" applyFont="1" applyFill="1" applyBorder="1" applyAlignment="1">
      <alignment wrapText="1"/>
    </xf>
    <xf numFmtId="0" fontId="65" fillId="0" borderId="1" xfId="0" applyFont="1" applyFill="1" applyBorder="1" applyAlignment="1">
      <alignment horizontal="left" wrapText="1"/>
    </xf>
    <xf numFmtId="0" fontId="65" fillId="0" borderId="1" xfId="0" applyFont="1" applyFill="1" applyBorder="1" applyAlignment="1">
      <alignment horizontal="left"/>
    </xf>
    <xf numFmtId="14" fontId="65" fillId="0" borderId="1" xfId="0" applyNumberFormat="1" applyFont="1" applyFill="1" applyBorder="1" applyAlignment="1">
      <alignment horizontal="right"/>
    </xf>
    <xf numFmtId="0" fontId="65" fillId="0" borderId="1" xfId="0" applyFont="1" applyFill="1" applyBorder="1" applyAlignment="1"/>
    <xf numFmtId="167" fontId="24" fillId="0" borderId="1" xfId="0" quotePrefix="1" applyNumberFormat="1" applyFont="1" applyFill="1" applyBorder="1" applyAlignment="1">
      <alignment wrapText="1"/>
    </xf>
    <xf numFmtId="0" fontId="28" fillId="0" borderId="0" xfId="0" applyFont="1" applyFill="1" applyAlignment="1">
      <alignment vertical="center"/>
    </xf>
    <xf numFmtId="49" fontId="67" fillId="0" borderId="0" xfId="32781" applyNumberFormat="1" applyFont="1" applyFill="1" applyBorder="1" applyAlignment="1" applyProtection="1">
      <alignment horizontal="center" vertical="center" wrapText="1"/>
    </xf>
    <xf numFmtId="49" fontId="68" fillId="0" borderId="0" xfId="32781" applyNumberFormat="1" applyFont="1" applyFill="1" applyBorder="1" applyAlignment="1">
      <alignment horizontal="center" vertical="center" wrapText="1"/>
    </xf>
    <xf numFmtId="0" fontId="57" fillId="0" borderId="0" xfId="32781" applyFill="1" applyBorder="1"/>
    <xf numFmtId="2" fontId="67" fillId="0" borderId="0" xfId="32781" applyNumberFormat="1" applyFont="1" applyFill="1" applyBorder="1" applyAlignment="1" applyProtection="1">
      <alignment horizontal="center" vertical="center" wrapText="1"/>
    </xf>
    <xf numFmtId="0" fontId="57" fillId="0" borderId="0" xfId="32781" applyFill="1" applyBorder="1" applyAlignment="1" applyProtection="1">
      <alignment vertical="top"/>
    </xf>
    <xf numFmtId="49" fontId="67" fillId="0" borderId="0" xfId="32781" applyNumberFormat="1" applyFont="1" applyFill="1" applyBorder="1" applyAlignment="1" applyProtection="1">
      <alignment horizontal="center" vertical="top" wrapText="1"/>
    </xf>
    <xf numFmtId="0" fontId="69" fillId="0" borderId="0" xfId="32781" applyFont="1" applyFill="1" applyBorder="1" applyAlignment="1" applyProtection="1">
      <alignment horizontal="center" vertical="center" wrapText="1"/>
    </xf>
    <xf numFmtId="0" fontId="70" fillId="0" borderId="0" xfId="32781" applyFont="1" applyFill="1" applyBorder="1" applyAlignment="1" applyProtection="1">
      <alignment horizontal="center" vertical="center"/>
    </xf>
    <xf numFmtId="0" fontId="70" fillId="0" borderId="0" xfId="32781" applyFont="1" applyFill="1" applyBorder="1" applyAlignment="1" applyProtection="1">
      <alignment horizontal="center" vertical="center" wrapText="1"/>
    </xf>
    <xf numFmtId="0" fontId="15" fillId="0" borderId="0" xfId="32781" applyFont="1" applyFill="1" applyBorder="1" applyAlignment="1" applyProtection="1">
      <alignment horizontal="center" vertical="center" wrapText="1"/>
    </xf>
    <xf numFmtId="0" fontId="15" fillId="0" borderId="0" xfId="32781" applyFont="1" applyFill="1" applyBorder="1" applyAlignment="1" applyProtection="1">
      <alignment horizontal="center" vertical="center"/>
    </xf>
    <xf numFmtId="0" fontId="57" fillId="0" borderId="0" xfId="32781" applyFill="1" applyBorder="1" applyProtection="1"/>
    <xf numFmtId="0" fontId="57" fillId="0" borderId="0" xfId="32781" applyFill="1" applyBorder="1" applyProtection="1">
      <protection locked="0"/>
    </xf>
    <xf numFmtId="4" fontId="71" fillId="0" borderId="0" xfId="32781" applyNumberFormat="1" applyFont="1" applyFill="1" applyBorder="1" applyAlignment="1" applyProtection="1">
      <alignment horizontal="center" vertical="center" wrapText="1"/>
    </xf>
    <xf numFmtId="49" fontId="72" fillId="0" borderId="0" xfId="32781" applyNumberFormat="1" applyFont="1" applyFill="1" applyBorder="1" applyAlignment="1">
      <alignment horizontal="center" vertical="center" wrapText="1"/>
    </xf>
    <xf numFmtId="2" fontId="71" fillId="0" borderId="0" xfId="32781" applyNumberFormat="1" applyFont="1" applyFill="1" applyBorder="1" applyAlignment="1" applyProtection="1">
      <alignment horizontal="center" vertical="center" wrapText="1"/>
    </xf>
    <xf numFmtId="2" fontId="73" fillId="0" borderId="0" xfId="32781" applyNumberFormat="1" applyFont="1" applyFill="1" applyBorder="1" applyAlignment="1" applyProtection="1">
      <alignment horizontal="center" vertical="center" wrapText="1"/>
    </xf>
    <xf numFmtId="2" fontId="74" fillId="0" borderId="0" xfId="32781" applyNumberFormat="1" applyFont="1" applyFill="1" applyBorder="1" applyAlignment="1" applyProtection="1">
      <alignment vertical="top"/>
    </xf>
    <xf numFmtId="2" fontId="73" fillId="0" borderId="0" xfId="32781" applyNumberFormat="1" applyFont="1" applyFill="1" applyBorder="1" applyAlignment="1" applyProtection="1">
      <alignment horizontal="center" vertical="top" wrapText="1"/>
    </xf>
    <xf numFmtId="2" fontId="75" fillId="0" borderId="0" xfId="32781" applyNumberFormat="1" applyFont="1" applyFill="1" applyBorder="1" applyAlignment="1" applyProtection="1">
      <alignment horizontal="center" vertical="center" wrapText="1"/>
    </xf>
    <xf numFmtId="2" fontId="69" fillId="0" borderId="0" xfId="32781" applyNumberFormat="1" applyFont="1" applyFill="1" applyBorder="1" applyAlignment="1" applyProtection="1">
      <alignment horizontal="center" vertical="center" wrapText="1"/>
    </xf>
    <xf numFmtId="0" fontId="66" fillId="0" borderId="1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left" vertical="center"/>
    </xf>
    <xf numFmtId="0" fontId="66" fillId="0" borderId="1" xfId="0" applyFont="1" applyFill="1" applyBorder="1" applyAlignment="1">
      <alignment horizontal="left" vertical="center"/>
    </xf>
    <xf numFmtId="14" fontId="66" fillId="0" borderId="1" xfId="0" applyNumberFormat="1" applyFont="1" applyFill="1" applyBorder="1" applyAlignment="1">
      <alignment horizontal="right" vertical="center"/>
    </xf>
    <xf numFmtId="44" fontId="66" fillId="0" borderId="1" xfId="0" applyNumberFormat="1" applyFont="1" applyFill="1" applyBorder="1" applyAlignment="1">
      <alignment horizontal="right" vertical="center"/>
    </xf>
    <xf numFmtId="0" fontId="66" fillId="0" borderId="1" xfId="0" applyFont="1" applyFill="1" applyBorder="1" applyAlignment="1">
      <alignment vertical="center" wrapText="1"/>
    </xf>
    <xf numFmtId="0" fontId="66" fillId="0" borderId="1" xfId="0" applyFont="1" applyFill="1" applyBorder="1" applyAlignment="1">
      <alignment vertical="center"/>
    </xf>
    <xf numFmtId="0" fontId="10" fillId="0" borderId="1" xfId="32781" applyFont="1" applyFill="1" applyBorder="1" applyAlignment="1" applyProtection="1">
      <alignment horizontal="left" vertical="center" wrapText="1"/>
    </xf>
    <xf numFmtId="0" fontId="10" fillId="0" borderId="1" xfId="0" applyFont="1" applyFill="1" applyBorder="1" applyAlignment="1">
      <alignment horizontal="left"/>
    </xf>
    <xf numFmtId="14" fontId="10" fillId="0" borderId="1" xfId="32781" applyNumberFormat="1" applyFont="1" applyFill="1" applyBorder="1" applyAlignment="1">
      <alignment horizontal="right" vertical="center"/>
    </xf>
    <xf numFmtId="165" fontId="10" fillId="0" borderId="1" xfId="32781" applyNumberFormat="1" applyFont="1" applyFill="1" applyBorder="1" applyAlignment="1" applyProtection="1">
      <alignment horizontal="right" vertical="center"/>
    </xf>
    <xf numFmtId="0" fontId="10" fillId="0" borderId="1" xfId="0" applyFont="1" applyFill="1" applyBorder="1" applyAlignment="1"/>
    <xf numFmtId="4" fontId="10" fillId="0" borderId="1" xfId="32781" applyNumberFormat="1" applyFont="1" applyFill="1" applyBorder="1" applyAlignment="1" applyProtection="1">
      <alignment horizontal="left" vertical="center" wrapText="1"/>
    </xf>
    <xf numFmtId="0" fontId="10" fillId="0" borderId="1" xfId="0" applyFont="1" applyFill="1" applyBorder="1" applyAlignment="1">
      <alignment horizontal="left" wrapText="1"/>
    </xf>
    <xf numFmtId="0" fontId="24" fillId="5" borderId="1" xfId="0" applyFont="1" applyFill="1" applyBorder="1" applyAlignment="1">
      <alignment horizontal="center"/>
    </xf>
    <xf numFmtId="14" fontId="0" fillId="5" borderId="1" xfId="0" applyNumberFormat="1" applyFill="1" applyBorder="1" applyAlignment="1">
      <alignment horizontal="right"/>
    </xf>
    <xf numFmtId="0" fontId="0" fillId="5" borderId="1" xfId="0" applyFill="1" applyBorder="1" applyAlignment="1"/>
    <xf numFmtId="0" fontId="0" fillId="5" borderId="1" xfId="0" applyFill="1" applyBorder="1" applyAlignment="1">
      <alignment horizontal="left" wrapText="1"/>
    </xf>
    <xf numFmtId="0" fontId="0" fillId="5" borderId="1" xfId="0" applyFont="1" applyFill="1" applyBorder="1" applyAlignment="1">
      <alignment horizontal="center" wrapText="1"/>
    </xf>
    <xf numFmtId="44" fontId="0" fillId="0" borderId="1" xfId="0" applyNumberFormat="1" applyFont="1" applyFill="1" applyBorder="1" applyAlignment="1">
      <alignment wrapText="1"/>
    </xf>
    <xf numFmtId="14" fontId="0" fillId="5" borderId="1" xfId="0" applyNumberFormat="1" applyFill="1" applyBorder="1" applyAlignment="1"/>
    <xf numFmtId="0" fontId="76" fillId="0" borderId="1" xfId="0" applyFont="1" applyFill="1" applyBorder="1" applyAlignment="1">
      <alignment wrapText="1"/>
    </xf>
    <xf numFmtId="14" fontId="76" fillId="0" borderId="1" xfId="0" applyNumberFormat="1" applyFont="1" applyFill="1" applyBorder="1" applyAlignment="1">
      <alignment horizontal="right" wrapText="1"/>
    </xf>
    <xf numFmtId="44" fontId="76" fillId="0" borderId="1" xfId="0" applyNumberFormat="1" applyFont="1" applyFill="1" applyBorder="1" applyAlignment="1">
      <alignment horizontal="right"/>
    </xf>
    <xf numFmtId="0" fontId="76" fillId="0" borderId="1" xfId="0" applyFont="1" applyFill="1" applyBorder="1" applyAlignment="1">
      <alignment horizontal="left" wrapText="1"/>
    </xf>
    <xf numFmtId="0" fontId="76" fillId="0" borderId="1" xfId="0" applyFont="1" applyFill="1" applyBorder="1" applyAlignment="1">
      <alignment horizontal="left"/>
    </xf>
    <xf numFmtId="14" fontId="76" fillId="0" borderId="1" xfId="32780" applyNumberFormat="1" applyFont="1" applyFill="1" applyBorder="1" applyAlignment="1" applyProtection="1">
      <alignment horizontal="right"/>
    </xf>
    <xf numFmtId="0" fontId="76" fillId="0" borderId="1" xfId="0" applyFont="1" applyFill="1" applyBorder="1" applyAlignment="1"/>
    <xf numFmtId="0" fontId="76" fillId="0" borderId="1" xfId="0" applyNumberFormat="1" applyFont="1" applyFill="1" applyBorder="1" applyAlignment="1">
      <alignment horizontal="left" wrapText="1"/>
    </xf>
    <xf numFmtId="0" fontId="77" fillId="0" borderId="1" xfId="0" applyFont="1" applyFill="1" applyBorder="1" applyAlignment="1">
      <alignment wrapText="1"/>
    </xf>
    <xf numFmtId="14" fontId="77" fillId="0" borderId="1" xfId="0" applyNumberFormat="1" applyFont="1" applyFill="1" applyBorder="1" applyAlignment="1">
      <alignment horizontal="right" wrapText="1"/>
    </xf>
    <xf numFmtId="44" fontId="77" fillId="0" borderId="1" xfId="0" applyNumberFormat="1" applyFont="1" applyFill="1" applyBorder="1" applyAlignment="1">
      <alignment horizontal="right"/>
    </xf>
    <xf numFmtId="0" fontId="77" fillId="0" borderId="1" xfId="0" applyFont="1" applyFill="1" applyBorder="1" applyAlignment="1">
      <alignment horizontal="left" wrapText="1"/>
    </xf>
    <xf numFmtId="14" fontId="77" fillId="0" borderId="1" xfId="32780" applyNumberFormat="1" applyFont="1" applyFill="1" applyBorder="1" applyAlignment="1" applyProtection="1">
      <alignment horizontal="right"/>
    </xf>
    <xf numFmtId="8" fontId="77" fillId="0" borderId="1" xfId="0" applyNumberFormat="1" applyFont="1" applyFill="1" applyBorder="1" applyAlignment="1">
      <alignment horizontal="right"/>
    </xf>
    <xf numFmtId="0" fontId="77" fillId="0" borderId="1" xfId="0" applyFont="1" applyFill="1" applyBorder="1" applyAlignment="1"/>
    <xf numFmtId="0" fontId="50" fillId="0" borderId="1" xfId="0" applyFont="1" applyFill="1" applyBorder="1" applyAlignment="1">
      <alignment wrapText="1"/>
    </xf>
    <xf numFmtId="14" fontId="24" fillId="0" borderId="1" xfId="0" applyNumberFormat="1" applyFont="1" applyFill="1" applyBorder="1" applyAlignment="1">
      <alignment horizontal="center" wrapText="1"/>
    </xf>
    <xf numFmtId="0" fontId="43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4" fontId="0" fillId="0" borderId="1" xfId="0" applyNumberFormat="1" applyFill="1" applyBorder="1"/>
    <xf numFmtId="4" fontId="0" fillId="0" borderId="1" xfId="0" applyNumberFormat="1" applyFill="1" applyBorder="1" applyAlignment="1">
      <alignment wrapText="1"/>
    </xf>
    <xf numFmtId="0" fontId="24" fillId="0" borderId="1" xfId="0" applyFont="1" applyFill="1" applyBorder="1" applyAlignment="1">
      <alignment horizontal="center" vertical="center" wrapText="1"/>
    </xf>
    <xf numFmtId="2" fontId="24" fillId="0" borderId="1" xfId="0" applyNumberFormat="1" applyFont="1" applyFill="1" applyBorder="1" applyAlignment="1">
      <alignment horizontal="left" wrapText="1"/>
    </xf>
    <xf numFmtId="0" fontId="78" fillId="0" borderId="1" xfId="0" applyFont="1" applyFill="1" applyBorder="1" applyAlignment="1">
      <alignment wrapText="1"/>
    </xf>
    <xf numFmtId="14" fontId="78" fillId="0" borderId="1" xfId="0" applyNumberFormat="1" applyFont="1" applyFill="1" applyBorder="1" applyAlignment="1">
      <alignment horizontal="right" wrapText="1"/>
    </xf>
    <xf numFmtId="44" fontId="78" fillId="0" borderId="1" xfId="0" applyNumberFormat="1" applyFont="1" applyFill="1" applyBorder="1" applyAlignment="1">
      <alignment horizontal="right"/>
    </xf>
    <xf numFmtId="49" fontId="25" fillId="0" borderId="1" xfId="32783" applyNumberFormat="1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Border="1" applyAlignment="1">
      <alignment horizontal="left" wrapText="1"/>
    </xf>
    <xf numFmtId="0" fontId="10" fillId="0" borderId="0" xfId="0" applyFont="1" applyBorder="1" applyAlignment="1">
      <alignment horizontal="left"/>
    </xf>
    <xf numFmtId="0" fontId="10" fillId="0" borderId="0" xfId="0" applyFont="1" applyBorder="1" applyAlignment="1">
      <alignment horizontal="right"/>
    </xf>
    <xf numFmtId="44" fontId="10" fillId="0" borderId="0" xfId="0" applyNumberFormat="1" applyFont="1" applyBorder="1" applyAlignment="1">
      <alignment horizontal="right"/>
    </xf>
    <xf numFmtId="0" fontId="10" fillId="0" borderId="0" xfId="0" applyFont="1" applyBorder="1" applyAlignment="1">
      <alignment horizontal="right" wrapText="1"/>
    </xf>
    <xf numFmtId="0" fontId="10" fillId="0" borderId="0" xfId="0" applyFont="1"/>
    <xf numFmtId="0" fontId="79" fillId="0" borderId="1" xfId="0" applyFont="1" applyFill="1" applyBorder="1" applyAlignment="1">
      <alignment wrapText="1"/>
    </xf>
    <xf numFmtId="14" fontId="79" fillId="0" borderId="1" xfId="0" applyNumberFormat="1" applyFont="1" applyFill="1" applyBorder="1" applyAlignment="1">
      <alignment horizontal="right" wrapText="1"/>
    </xf>
    <xf numFmtId="44" fontId="79" fillId="0" borderId="1" xfId="0" applyNumberFormat="1" applyFont="1" applyFill="1" applyBorder="1" applyAlignment="1">
      <alignment horizontal="right"/>
    </xf>
    <xf numFmtId="0" fontId="80" fillId="0" borderId="1" xfId="0" applyFont="1" applyFill="1" applyBorder="1" applyAlignment="1">
      <alignment wrapText="1"/>
    </xf>
    <xf numFmtId="14" fontId="80" fillId="0" borderId="1" xfId="0" applyNumberFormat="1" applyFont="1" applyFill="1" applyBorder="1" applyAlignment="1">
      <alignment horizontal="right" wrapText="1"/>
    </xf>
    <xf numFmtId="44" fontId="80" fillId="0" borderId="1" xfId="0" applyNumberFormat="1" applyFont="1" applyFill="1" applyBorder="1" applyAlignment="1">
      <alignment horizontal="right"/>
    </xf>
    <xf numFmtId="0" fontId="81" fillId="0" borderId="1" xfId="0" applyFont="1" applyFill="1" applyBorder="1" applyAlignment="1">
      <alignment wrapText="1"/>
    </xf>
    <xf numFmtId="14" fontId="81" fillId="0" borderId="1" xfId="0" applyNumberFormat="1" applyFont="1" applyFill="1" applyBorder="1" applyAlignment="1">
      <alignment horizontal="right" wrapText="1"/>
    </xf>
    <xf numFmtId="44" fontId="81" fillId="0" borderId="1" xfId="0" applyNumberFormat="1" applyFont="1" applyFill="1" applyBorder="1" applyAlignment="1">
      <alignment horizontal="right"/>
    </xf>
    <xf numFmtId="0" fontId="81" fillId="0" borderId="1" xfId="0" applyNumberFormat="1" applyFont="1" applyFill="1" applyBorder="1" applyAlignment="1">
      <alignment wrapText="1"/>
    </xf>
    <xf numFmtId="0" fontId="28" fillId="0" borderId="15" xfId="0" applyFont="1" applyFill="1" applyBorder="1" applyAlignment="1">
      <alignment horizontal="left" vertical="center" wrapText="1"/>
    </xf>
    <xf numFmtId="0" fontId="24" fillId="0" borderId="15" xfId="0" applyFont="1" applyFill="1" applyBorder="1" applyAlignment="1">
      <alignment horizontal="left" vertical="center"/>
    </xf>
    <xf numFmtId="14" fontId="24" fillId="0" borderId="15" xfId="0" applyNumberFormat="1" applyFont="1" applyFill="1" applyBorder="1" applyAlignment="1">
      <alignment horizontal="right"/>
    </xf>
    <xf numFmtId="0" fontId="24" fillId="0" borderId="14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 vertical="center" wrapText="1"/>
    </xf>
    <xf numFmtId="165" fontId="11" fillId="5" borderId="4" xfId="0" applyNumberFormat="1" applyFont="1" applyFill="1" applyBorder="1" applyAlignment="1"/>
    <xf numFmtId="165" fontId="11" fillId="0" borderId="10" xfId="0" applyNumberFormat="1" applyFont="1" applyFill="1" applyBorder="1" applyAlignment="1">
      <alignment horizontal="left"/>
    </xf>
    <xf numFmtId="165" fontId="0" fillId="0" borderId="1" xfId="0" applyNumberFormat="1" applyFont="1" applyBorder="1" applyAlignment="1">
      <alignment horizontal="right"/>
    </xf>
    <xf numFmtId="165" fontId="0" fillId="0" borderId="1" xfId="0" applyNumberFormat="1" applyFont="1" applyFill="1" applyBorder="1" applyAlignment="1">
      <alignment horizontal="right"/>
    </xf>
    <xf numFmtId="165" fontId="10" fillId="0" borderId="1" xfId="0" applyNumberFormat="1" applyFont="1" applyFill="1" applyBorder="1" applyAlignment="1">
      <alignment horizontal="right"/>
    </xf>
    <xf numFmtId="49" fontId="0" fillId="0" borderId="0" xfId="0" applyNumberFormat="1" applyFill="1" applyAlignment="1"/>
    <xf numFmtId="49" fontId="0" fillId="0" borderId="0" xfId="0" applyNumberFormat="1" applyFill="1"/>
    <xf numFmtId="165" fontId="28" fillId="0" borderId="1" xfId="0" applyNumberFormat="1" applyFont="1" applyFill="1" applyBorder="1" applyAlignment="1">
      <alignment horizontal="right"/>
    </xf>
    <xf numFmtId="49" fontId="82" fillId="0" borderId="1" xfId="0" applyNumberFormat="1" applyFont="1" applyFill="1" applyBorder="1" applyAlignment="1">
      <alignment wrapText="1"/>
    </xf>
    <xf numFmtId="0" fontId="82" fillId="0" borderId="1" xfId="0" applyFont="1" applyFill="1" applyBorder="1" applyAlignment="1">
      <alignment wrapText="1"/>
    </xf>
    <xf numFmtId="14" fontId="82" fillId="0" borderId="1" xfId="0" applyNumberFormat="1" applyFont="1" applyFill="1" applyBorder="1" applyAlignment="1">
      <alignment horizontal="right" wrapText="1"/>
    </xf>
    <xf numFmtId="44" fontId="82" fillId="0" borderId="1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horizontal="center" wrapText="1"/>
    </xf>
    <xf numFmtId="14" fontId="0" fillId="0" borderId="0" xfId="0" applyNumberFormat="1" applyFont="1" applyFill="1" applyBorder="1" applyAlignment="1">
      <alignment wrapText="1"/>
    </xf>
    <xf numFmtId="44" fontId="0" fillId="0" borderId="0" xfId="0" applyNumberFormat="1" applyFont="1" applyFill="1" applyBorder="1" applyAlignment="1">
      <alignment wrapText="1"/>
    </xf>
    <xf numFmtId="0" fontId="0" fillId="0" borderId="0" xfId="0" applyFont="1" applyFill="1" applyBorder="1" applyAlignment="1"/>
    <xf numFmtId="16" fontId="0" fillId="0" borderId="1" xfId="0" quotePrefix="1" applyNumberFormat="1" applyFont="1" applyFill="1" applyBorder="1" applyAlignment="1">
      <alignment horizontal="center" wrapText="1"/>
    </xf>
    <xf numFmtId="0" fontId="83" fillId="0" borderId="1" xfId="0" applyFont="1" applyFill="1" applyBorder="1" applyAlignment="1">
      <alignment wrapText="1"/>
    </xf>
    <xf numFmtId="14" fontId="83" fillId="0" borderId="1" xfId="0" applyNumberFormat="1" applyFont="1" applyFill="1" applyBorder="1" applyAlignment="1">
      <alignment horizontal="right" wrapText="1"/>
    </xf>
    <xf numFmtId="44" fontId="83" fillId="0" borderId="1" xfId="0" applyNumberFormat="1" applyFont="1" applyFill="1" applyBorder="1" applyAlignment="1">
      <alignment horizontal="right"/>
    </xf>
    <xf numFmtId="0" fontId="83" fillId="0" borderId="1" xfId="0" applyFont="1" applyFill="1" applyBorder="1" applyAlignment="1">
      <alignment horizontal="left" wrapText="1"/>
    </xf>
    <xf numFmtId="0" fontId="83" fillId="0" borderId="1" xfId="0" applyFont="1" applyFill="1" applyBorder="1" applyAlignment="1">
      <alignment horizontal="left"/>
    </xf>
    <xf numFmtId="14" fontId="83" fillId="0" borderId="1" xfId="32780" applyNumberFormat="1" applyFont="1" applyFill="1" applyBorder="1" applyAlignment="1" applyProtection="1">
      <alignment horizontal="right"/>
    </xf>
    <xf numFmtId="0" fontId="83" fillId="0" borderId="1" xfId="0" applyFont="1" applyFill="1" applyBorder="1" applyAlignment="1"/>
    <xf numFmtId="0" fontId="83" fillId="0" borderId="1" xfId="0" applyNumberFormat="1" applyFont="1" applyFill="1" applyBorder="1" applyAlignment="1">
      <alignment horizontal="left" wrapText="1"/>
    </xf>
    <xf numFmtId="14" fontId="83" fillId="0" borderId="1" xfId="0" applyNumberFormat="1" applyFont="1" applyFill="1" applyBorder="1" applyAlignment="1">
      <alignment horizontal="right"/>
    </xf>
    <xf numFmtId="44" fontId="0" fillId="5" borderId="9" xfId="0" applyNumberFormat="1" applyFont="1" applyFill="1" applyBorder="1" applyAlignment="1">
      <alignment horizontal="right" wrapText="1"/>
    </xf>
    <xf numFmtId="0" fontId="0" fillId="5" borderId="9" xfId="0" applyFont="1" applyFill="1" applyBorder="1" applyAlignment="1">
      <alignment wrapText="1"/>
    </xf>
    <xf numFmtId="0" fontId="0" fillId="0" borderId="15" xfId="0" applyFill="1" applyBorder="1" applyAlignment="1">
      <alignment wrapText="1"/>
    </xf>
    <xf numFmtId="4" fontId="0" fillId="0" borderId="0" xfId="0" applyNumberFormat="1" applyFill="1"/>
    <xf numFmtId="14" fontId="0" fillId="0" borderId="0" xfId="0" applyNumberFormat="1" applyFill="1"/>
    <xf numFmtId="44" fontId="24" fillId="0" borderId="5" xfId="0" applyNumberFormat="1" applyFont="1" applyFill="1" applyBorder="1" applyAlignment="1">
      <alignment horizontal="right" wrapText="1"/>
    </xf>
    <xf numFmtId="2" fontId="0" fillId="0" borderId="0" xfId="0" applyNumberFormat="1" applyFill="1"/>
    <xf numFmtId="0" fontId="24" fillId="0" borderId="5" xfId="0" applyFont="1" applyFill="1" applyBorder="1" applyAlignment="1">
      <alignment wrapText="1"/>
    </xf>
    <xf numFmtId="0" fontId="24" fillId="0" borderId="1" xfId="0" applyNumberFormat="1" applyFont="1" applyFill="1" applyBorder="1" applyAlignment="1">
      <alignment horizontal="left" wrapText="1"/>
    </xf>
    <xf numFmtId="44" fontId="0" fillId="0" borderId="5" xfId="0" applyNumberFormat="1" applyFont="1" applyFill="1" applyBorder="1" applyAlignment="1">
      <alignment horizontal="right" wrapText="1"/>
    </xf>
    <xf numFmtId="0" fontId="0" fillId="0" borderId="5" xfId="0" applyFont="1" applyFill="1" applyBorder="1" applyAlignment="1">
      <alignment wrapText="1"/>
    </xf>
    <xf numFmtId="0" fontId="0" fillId="0" borderId="1" xfId="0" applyNumberFormat="1" applyFont="1" applyFill="1" applyBorder="1" applyAlignment="1">
      <alignment horizontal="left" wrapText="1"/>
    </xf>
    <xf numFmtId="0" fontId="68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center" wrapText="1"/>
    </xf>
    <xf numFmtId="165" fontId="68" fillId="0" borderId="1" xfId="0" applyNumberFormat="1" applyFont="1" applyFill="1" applyBorder="1" applyAlignment="1">
      <alignment horizontal="right"/>
    </xf>
    <xf numFmtId="0" fontId="68" fillId="0" borderId="1" xfId="0" applyFont="1" applyFill="1" applyBorder="1" applyAlignment="1">
      <alignment horizontal="center" wrapText="1"/>
    </xf>
    <xf numFmtId="0" fontId="68" fillId="0" borderId="1" xfId="0" applyFont="1" applyFill="1" applyBorder="1"/>
    <xf numFmtId="49" fontId="68" fillId="0" borderId="1" xfId="0" applyNumberFormat="1" applyFont="1" applyFill="1" applyBorder="1" applyAlignment="1">
      <alignment wrapText="1"/>
    </xf>
    <xf numFmtId="0" fontId="68" fillId="0" borderId="3" xfId="0" applyFont="1" applyFill="1" applyBorder="1" applyAlignment="1">
      <alignment wrapText="1"/>
    </xf>
    <xf numFmtId="0" fontId="68" fillId="0" borderId="9" xfId="0" applyFont="1" applyFill="1" applyBorder="1" applyAlignment="1">
      <alignment wrapText="1"/>
    </xf>
    <xf numFmtId="0" fontId="68" fillId="0" borderId="5" xfId="0" applyFont="1" applyFill="1" applyBorder="1" applyAlignment="1">
      <alignment wrapText="1"/>
    </xf>
    <xf numFmtId="44" fontId="7" fillId="0" borderId="1" xfId="0" applyNumberFormat="1" applyFont="1" applyFill="1" applyBorder="1" applyAlignment="1">
      <alignment wrapText="1"/>
    </xf>
    <xf numFmtId="44" fontId="3" fillId="0" borderId="1" xfId="0" applyNumberFormat="1" applyFont="1" applyFill="1" applyBorder="1" applyAlignment="1">
      <alignment wrapText="1"/>
    </xf>
    <xf numFmtId="0" fontId="84" fillId="0" borderId="1" xfId="0" applyFont="1" applyFill="1" applyBorder="1" applyAlignment="1">
      <alignment wrapText="1"/>
    </xf>
    <xf numFmtId="44" fontId="84" fillId="0" borderId="1" xfId="0" applyNumberFormat="1" applyFont="1" applyFill="1" applyBorder="1" applyAlignment="1">
      <alignment horizontal="right"/>
    </xf>
    <xf numFmtId="0" fontId="10" fillId="0" borderId="1" xfId="32780" applyFont="1" applyFill="1" applyBorder="1" applyAlignment="1" applyProtection="1">
      <alignment horizontal="left" wrapText="1"/>
    </xf>
    <xf numFmtId="14" fontId="10" fillId="0" borderId="1" xfId="32780" applyNumberFormat="1" applyFont="1" applyFill="1" applyBorder="1" applyAlignment="1" applyProtection="1">
      <alignment horizontal="right"/>
    </xf>
    <xf numFmtId="8" fontId="10" fillId="0" borderId="1" xfId="0" applyNumberFormat="1" applyFont="1" applyFill="1" applyBorder="1" applyAlignment="1">
      <alignment horizontal="right"/>
    </xf>
    <xf numFmtId="0" fontId="10" fillId="0" borderId="1" xfId="32780" applyFont="1" applyFill="1" applyBorder="1" applyAlignment="1" applyProtection="1">
      <alignment wrapText="1"/>
    </xf>
    <xf numFmtId="4" fontId="10" fillId="0" borderId="1" xfId="32780" applyNumberFormat="1" applyFont="1" applyFill="1" applyBorder="1" applyAlignment="1" applyProtection="1">
      <alignment horizontal="left" wrapText="1"/>
    </xf>
    <xf numFmtId="14" fontId="10" fillId="0" borderId="1" xfId="0" applyNumberFormat="1" applyFont="1" applyFill="1" applyBorder="1" applyAlignment="1">
      <alignment horizontal="right"/>
    </xf>
    <xf numFmtId="0" fontId="10" fillId="0" borderId="5" xfId="0" applyFont="1" applyFill="1" applyBorder="1" applyAlignment="1">
      <alignment wrapText="1"/>
    </xf>
    <xf numFmtId="14" fontId="10" fillId="0" borderId="5" xfId="0" applyNumberFormat="1" applyFont="1" applyFill="1" applyBorder="1" applyAlignment="1">
      <alignment horizontal="right" wrapText="1"/>
    </xf>
    <xf numFmtId="44" fontId="10" fillId="0" borderId="5" xfId="0" applyNumberFormat="1" applyFont="1" applyFill="1" applyBorder="1" applyAlignment="1">
      <alignment horizontal="right"/>
    </xf>
    <xf numFmtId="0" fontId="19" fillId="0" borderId="17" xfId="0" applyFont="1" applyFill="1" applyBorder="1" applyAlignment="1">
      <alignment wrapText="1"/>
    </xf>
    <xf numFmtId="0" fontId="19" fillId="0" borderId="18" xfId="0" applyFont="1" applyFill="1" applyBorder="1" applyAlignment="1">
      <alignment wrapText="1"/>
    </xf>
    <xf numFmtId="0" fontId="19" fillId="0" borderId="18" xfId="0" applyFont="1" applyFill="1" applyBorder="1"/>
    <xf numFmtId="0" fontId="19" fillId="0" borderId="18" xfId="0" applyFont="1" applyFill="1" applyBorder="1" applyAlignment="1">
      <alignment horizontal="right"/>
    </xf>
    <xf numFmtId="165" fontId="19" fillId="0" borderId="18" xfId="0" applyNumberFormat="1" applyFont="1" applyFill="1" applyBorder="1" applyAlignment="1">
      <alignment wrapText="1"/>
    </xf>
    <xf numFmtId="44" fontId="19" fillId="0" borderId="18" xfId="0" applyNumberFormat="1" applyFont="1" applyFill="1" applyBorder="1" applyAlignment="1">
      <alignment wrapText="1"/>
    </xf>
    <xf numFmtId="0" fontId="19" fillId="0" borderId="18" xfId="0" applyFont="1" applyFill="1" applyBorder="1" applyAlignment="1">
      <alignment horizontal="center" wrapText="1"/>
    </xf>
    <xf numFmtId="0" fontId="2" fillId="0" borderId="18" xfId="0" applyFont="1" applyBorder="1"/>
    <xf numFmtId="0" fontId="85" fillId="0" borderId="1" xfId="0" applyFont="1" applyFill="1" applyBorder="1" applyAlignment="1">
      <alignment horizontal="left" wrapText="1"/>
    </xf>
    <xf numFmtId="0" fontId="85" fillId="0" borderId="1" xfId="0" applyFont="1" applyFill="1" applyBorder="1" applyAlignment="1">
      <alignment horizontal="left"/>
    </xf>
    <xf numFmtId="44" fontId="85" fillId="0" borderId="1" xfId="0" applyNumberFormat="1" applyFont="1" applyFill="1" applyBorder="1" applyAlignment="1">
      <alignment horizontal="right"/>
    </xf>
    <xf numFmtId="0" fontId="85" fillId="0" borderId="1" xfId="0" applyFont="1" applyFill="1" applyBorder="1" applyAlignment="1">
      <alignment wrapText="1"/>
    </xf>
    <xf numFmtId="0" fontId="85" fillId="0" borderId="1" xfId="0" applyFont="1" applyFill="1" applyBorder="1" applyAlignment="1"/>
    <xf numFmtId="0" fontId="19" fillId="4" borderId="0" xfId="0" applyFont="1" applyFill="1" applyAlignment="1">
      <alignment horizontal="center" vertical="center" wrapText="1"/>
    </xf>
    <xf numFmtId="0" fontId="1" fillId="5" borderId="1" xfId="0" applyFont="1" applyFill="1" applyBorder="1" applyAlignment="1">
      <alignment wrapText="1"/>
    </xf>
    <xf numFmtId="44" fontId="24" fillId="0" borderId="1" xfId="0" applyNumberFormat="1" applyFont="1" applyFill="1" applyBorder="1" applyAlignment="1">
      <alignment wrapText="1"/>
    </xf>
    <xf numFmtId="4" fontId="1" fillId="0" borderId="1" xfId="0" applyNumberFormat="1" applyFont="1" applyFill="1" applyBorder="1" applyAlignment="1">
      <alignment horizontal="left" wrapText="1"/>
    </xf>
    <xf numFmtId="16" fontId="1" fillId="0" borderId="1" xfId="0" quotePrefix="1" applyNumberFormat="1" applyFont="1" applyFill="1" applyBorder="1" applyAlignment="1">
      <alignment horizontal="center" wrapText="1"/>
    </xf>
    <xf numFmtId="4" fontId="24" fillId="0" borderId="1" xfId="0" applyNumberFormat="1" applyFont="1" applyFill="1" applyBorder="1" applyAlignment="1">
      <alignment wrapText="1"/>
    </xf>
    <xf numFmtId="0" fontId="24" fillId="0" borderId="1" xfId="0" applyNumberFormat="1" applyFont="1" applyFill="1" applyBorder="1" applyAlignment="1">
      <alignment wrapText="1"/>
    </xf>
    <xf numFmtId="4" fontId="1" fillId="0" borderId="1" xfId="0" applyNumberFormat="1" applyFont="1" applyFill="1" applyBorder="1" applyAlignment="1">
      <alignment wrapText="1"/>
    </xf>
    <xf numFmtId="0" fontId="0" fillId="5" borderId="1" xfId="0" applyNumberFormat="1" applyFont="1" applyFill="1" applyBorder="1" applyAlignment="1">
      <alignment wrapText="1"/>
    </xf>
    <xf numFmtId="0" fontId="12" fillId="10" borderId="7" xfId="0" applyFont="1" applyFill="1" applyBorder="1" applyAlignment="1">
      <alignment horizontal="center" wrapText="1"/>
    </xf>
    <xf numFmtId="0" fontId="12" fillId="10" borderId="10" xfId="0" applyFont="1" applyFill="1" applyBorder="1" applyAlignment="1">
      <alignment horizontal="center" wrapText="1"/>
    </xf>
    <xf numFmtId="0" fontId="11" fillId="5" borderId="3" xfId="0" applyFont="1" applyFill="1" applyBorder="1" applyAlignment="1">
      <alignment horizontal="left"/>
    </xf>
    <xf numFmtId="0" fontId="11" fillId="5" borderId="4" xfId="0" applyFont="1" applyFill="1" applyBorder="1" applyAlignment="1">
      <alignment horizontal="left"/>
    </xf>
    <xf numFmtId="0" fontId="11" fillId="5" borderId="2" xfId="0" applyFont="1" applyFill="1" applyBorder="1" applyAlignment="1">
      <alignment horizontal="left"/>
    </xf>
    <xf numFmtId="0" fontId="13" fillId="0" borderId="3" xfId="0" applyFont="1" applyFill="1" applyBorder="1" applyAlignment="1">
      <alignment horizontal="left"/>
    </xf>
    <xf numFmtId="0" fontId="13" fillId="0" borderId="4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left"/>
    </xf>
    <xf numFmtId="0" fontId="13" fillId="5" borderId="3" xfId="0" applyFont="1" applyFill="1" applyBorder="1" applyAlignment="1">
      <alignment horizontal="left"/>
    </xf>
    <xf numFmtId="0" fontId="13" fillId="5" borderId="4" xfId="0" applyFont="1" applyFill="1" applyBorder="1" applyAlignment="1">
      <alignment horizontal="left"/>
    </xf>
    <xf numFmtId="0" fontId="13" fillId="5" borderId="2" xfId="0" applyFont="1" applyFill="1" applyBorder="1" applyAlignment="1">
      <alignment horizontal="left"/>
    </xf>
  </cellXfs>
  <cellStyles count="32784">
    <cellStyle name="Comma 2" xfId="1" xr:uid="{00000000-0005-0000-0000-000000000000}"/>
    <cellStyle name="Comma 3" xfId="4" xr:uid="{00000000-0005-0000-0000-000001000000}"/>
    <cellStyle name="Comma 3 10" xfId="263" xr:uid="{00000000-0005-0000-0000-000002000000}"/>
    <cellStyle name="Comma 3 10 2" xfId="775" xr:uid="{00000000-0005-0000-0000-000003000000}"/>
    <cellStyle name="Comma 3 10 2 2" xfId="1799" xr:uid="{00000000-0005-0000-0000-000004000000}"/>
    <cellStyle name="Comma 3 10 2 2 2" xfId="3847" xr:uid="{00000000-0005-0000-0000-000005000000}"/>
    <cellStyle name="Comma 3 10 2 2 2 2" xfId="7944" xr:uid="{00000000-0005-0000-0000-000006000000}"/>
    <cellStyle name="Comma 3 10 2 2 2 2 2" xfId="16137" xr:uid="{00000000-0005-0000-0000-000007000000}"/>
    <cellStyle name="Comma 3 10 2 2 2 2 2 2" xfId="32523" xr:uid="{00000000-0005-0000-0000-000008000000}"/>
    <cellStyle name="Comma 3 10 2 2 2 2 3" xfId="24330" xr:uid="{00000000-0005-0000-0000-000009000000}"/>
    <cellStyle name="Comma 3 10 2 2 2 3" xfId="12040" xr:uid="{00000000-0005-0000-0000-00000A000000}"/>
    <cellStyle name="Comma 3 10 2 2 2 3 2" xfId="28426" xr:uid="{00000000-0005-0000-0000-00000B000000}"/>
    <cellStyle name="Comma 3 10 2 2 2 4" xfId="20233" xr:uid="{00000000-0005-0000-0000-00000C000000}"/>
    <cellStyle name="Comma 3 10 2 2 3" xfId="5895" xr:uid="{00000000-0005-0000-0000-00000D000000}"/>
    <cellStyle name="Comma 3 10 2 2 3 2" xfId="14088" xr:uid="{00000000-0005-0000-0000-00000E000000}"/>
    <cellStyle name="Comma 3 10 2 2 3 2 2" xfId="30474" xr:uid="{00000000-0005-0000-0000-00000F000000}"/>
    <cellStyle name="Comma 3 10 2 2 3 3" xfId="22281" xr:uid="{00000000-0005-0000-0000-000010000000}"/>
    <cellStyle name="Comma 3 10 2 2 4" xfId="9992" xr:uid="{00000000-0005-0000-0000-000011000000}"/>
    <cellStyle name="Comma 3 10 2 2 4 2" xfId="26378" xr:uid="{00000000-0005-0000-0000-000012000000}"/>
    <cellStyle name="Comma 3 10 2 2 5" xfId="18185" xr:uid="{00000000-0005-0000-0000-000013000000}"/>
    <cellStyle name="Comma 3 10 2 3" xfId="2823" xr:uid="{00000000-0005-0000-0000-000014000000}"/>
    <cellStyle name="Comma 3 10 2 3 2" xfId="6920" xr:uid="{00000000-0005-0000-0000-000015000000}"/>
    <cellStyle name="Comma 3 10 2 3 2 2" xfId="15113" xr:uid="{00000000-0005-0000-0000-000016000000}"/>
    <cellStyle name="Comma 3 10 2 3 2 2 2" xfId="31499" xr:uid="{00000000-0005-0000-0000-000017000000}"/>
    <cellStyle name="Comma 3 10 2 3 2 3" xfId="23306" xr:uid="{00000000-0005-0000-0000-000018000000}"/>
    <cellStyle name="Comma 3 10 2 3 3" xfId="11016" xr:uid="{00000000-0005-0000-0000-000019000000}"/>
    <cellStyle name="Comma 3 10 2 3 3 2" xfId="27402" xr:uid="{00000000-0005-0000-0000-00001A000000}"/>
    <cellStyle name="Comma 3 10 2 3 4" xfId="19209" xr:uid="{00000000-0005-0000-0000-00001B000000}"/>
    <cellStyle name="Comma 3 10 2 4" xfId="4871" xr:uid="{00000000-0005-0000-0000-00001C000000}"/>
    <cellStyle name="Comma 3 10 2 4 2" xfId="13064" xr:uid="{00000000-0005-0000-0000-00001D000000}"/>
    <cellStyle name="Comma 3 10 2 4 2 2" xfId="29450" xr:uid="{00000000-0005-0000-0000-00001E000000}"/>
    <cellStyle name="Comma 3 10 2 4 3" xfId="21257" xr:uid="{00000000-0005-0000-0000-00001F000000}"/>
    <cellStyle name="Comma 3 10 2 5" xfId="8968" xr:uid="{00000000-0005-0000-0000-000020000000}"/>
    <cellStyle name="Comma 3 10 2 5 2" xfId="25354" xr:uid="{00000000-0005-0000-0000-000021000000}"/>
    <cellStyle name="Comma 3 10 2 6" xfId="17161" xr:uid="{00000000-0005-0000-0000-000022000000}"/>
    <cellStyle name="Comma 3 10 3" xfId="1287" xr:uid="{00000000-0005-0000-0000-000023000000}"/>
    <cellStyle name="Comma 3 10 3 2" xfId="3335" xr:uid="{00000000-0005-0000-0000-000024000000}"/>
    <cellStyle name="Comma 3 10 3 2 2" xfId="7432" xr:uid="{00000000-0005-0000-0000-000025000000}"/>
    <cellStyle name="Comma 3 10 3 2 2 2" xfId="15625" xr:uid="{00000000-0005-0000-0000-000026000000}"/>
    <cellStyle name="Comma 3 10 3 2 2 2 2" xfId="32011" xr:uid="{00000000-0005-0000-0000-000027000000}"/>
    <cellStyle name="Comma 3 10 3 2 2 3" xfId="23818" xr:uid="{00000000-0005-0000-0000-000028000000}"/>
    <cellStyle name="Comma 3 10 3 2 3" xfId="11528" xr:uid="{00000000-0005-0000-0000-000029000000}"/>
    <cellStyle name="Comma 3 10 3 2 3 2" xfId="27914" xr:uid="{00000000-0005-0000-0000-00002A000000}"/>
    <cellStyle name="Comma 3 10 3 2 4" xfId="19721" xr:uid="{00000000-0005-0000-0000-00002B000000}"/>
    <cellStyle name="Comma 3 10 3 3" xfId="5383" xr:uid="{00000000-0005-0000-0000-00002C000000}"/>
    <cellStyle name="Comma 3 10 3 3 2" xfId="13576" xr:uid="{00000000-0005-0000-0000-00002D000000}"/>
    <cellStyle name="Comma 3 10 3 3 2 2" xfId="29962" xr:uid="{00000000-0005-0000-0000-00002E000000}"/>
    <cellStyle name="Comma 3 10 3 3 3" xfId="21769" xr:uid="{00000000-0005-0000-0000-00002F000000}"/>
    <cellStyle name="Comma 3 10 3 4" xfId="9480" xr:uid="{00000000-0005-0000-0000-000030000000}"/>
    <cellStyle name="Comma 3 10 3 4 2" xfId="25866" xr:uid="{00000000-0005-0000-0000-000031000000}"/>
    <cellStyle name="Comma 3 10 3 5" xfId="17673" xr:uid="{00000000-0005-0000-0000-000032000000}"/>
    <cellStyle name="Comma 3 10 4" xfId="2311" xr:uid="{00000000-0005-0000-0000-000033000000}"/>
    <cellStyle name="Comma 3 10 4 2" xfId="6408" xr:uid="{00000000-0005-0000-0000-000034000000}"/>
    <cellStyle name="Comma 3 10 4 2 2" xfId="14601" xr:uid="{00000000-0005-0000-0000-000035000000}"/>
    <cellStyle name="Comma 3 10 4 2 2 2" xfId="30987" xr:uid="{00000000-0005-0000-0000-000036000000}"/>
    <cellStyle name="Comma 3 10 4 2 3" xfId="22794" xr:uid="{00000000-0005-0000-0000-000037000000}"/>
    <cellStyle name="Comma 3 10 4 3" xfId="10504" xr:uid="{00000000-0005-0000-0000-000038000000}"/>
    <cellStyle name="Comma 3 10 4 3 2" xfId="26890" xr:uid="{00000000-0005-0000-0000-000039000000}"/>
    <cellStyle name="Comma 3 10 4 4" xfId="18697" xr:uid="{00000000-0005-0000-0000-00003A000000}"/>
    <cellStyle name="Comma 3 10 5" xfId="4359" xr:uid="{00000000-0005-0000-0000-00003B000000}"/>
    <cellStyle name="Comma 3 10 5 2" xfId="12552" xr:uid="{00000000-0005-0000-0000-00003C000000}"/>
    <cellStyle name="Comma 3 10 5 2 2" xfId="28938" xr:uid="{00000000-0005-0000-0000-00003D000000}"/>
    <cellStyle name="Comma 3 10 5 3" xfId="20745" xr:uid="{00000000-0005-0000-0000-00003E000000}"/>
    <cellStyle name="Comma 3 10 6" xfId="8456" xr:uid="{00000000-0005-0000-0000-00003F000000}"/>
    <cellStyle name="Comma 3 10 6 2" xfId="24842" xr:uid="{00000000-0005-0000-0000-000040000000}"/>
    <cellStyle name="Comma 3 10 7" xfId="16649" xr:uid="{00000000-0005-0000-0000-000041000000}"/>
    <cellStyle name="Comma 3 11" xfId="519" xr:uid="{00000000-0005-0000-0000-000042000000}"/>
    <cellStyle name="Comma 3 11 2" xfId="1543" xr:uid="{00000000-0005-0000-0000-000043000000}"/>
    <cellStyle name="Comma 3 11 2 2" xfId="3591" xr:uid="{00000000-0005-0000-0000-000044000000}"/>
    <cellStyle name="Comma 3 11 2 2 2" xfId="7688" xr:uid="{00000000-0005-0000-0000-000045000000}"/>
    <cellStyle name="Comma 3 11 2 2 2 2" xfId="15881" xr:uid="{00000000-0005-0000-0000-000046000000}"/>
    <cellStyle name="Comma 3 11 2 2 2 2 2" xfId="32267" xr:uid="{00000000-0005-0000-0000-000047000000}"/>
    <cellStyle name="Comma 3 11 2 2 2 3" xfId="24074" xr:uid="{00000000-0005-0000-0000-000048000000}"/>
    <cellStyle name="Comma 3 11 2 2 3" xfId="11784" xr:uid="{00000000-0005-0000-0000-000049000000}"/>
    <cellStyle name="Comma 3 11 2 2 3 2" xfId="28170" xr:uid="{00000000-0005-0000-0000-00004A000000}"/>
    <cellStyle name="Comma 3 11 2 2 4" xfId="19977" xr:uid="{00000000-0005-0000-0000-00004B000000}"/>
    <cellStyle name="Comma 3 11 2 3" xfId="5639" xr:uid="{00000000-0005-0000-0000-00004C000000}"/>
    <cellStyle name="Comma 3 11 2 3 2" xfId="13832" xr:uid="{00000000-0005-0000-0000-00004D000000}"/>
    <cellStyle name="Comma 3 11 2 3 2 2" xfId="30218" xr:uid="{00000000-0005-0000-0000-00004E000000}"/>
    <cellStyle name="Comma 3 11 2 3 3" xfId="22025" xr:uid="{00000000-0005-0000-0000-00004F000000}"/>
    <cellStyle name="Comma 3 11 2 4" xfId="9736" xr:uid="{00000000-0005-0000-0000-000050000000}"/>
    <cellStyle name="Comma 3 11 2 4 2" xfId="26122" xr:uid="{00000000-0005-0000-0000-000051000000}"/>
    <cellStyle name="Comma 3 11 2 5" xfId="17929" xr:uid="{00000000-0005-0000-0000-000052000000}"/>
    <cellStyle name="Comma 3 11 3" xfId="2567" xr:uid="{00000000-0005-0000-0000-000053000000}"/>
    <cellStyle name="Comma 3 11 3 2" xfId="6664" xr:uid="{00000000-0005-0000-0000-000054000000}"/>
    <cellStyle name="Comma 3 11 3 2 2" xfId="14857" xr:uid="{00000000-0005-0000-0000-000055000000}"/>
    <cellStyle name="Comma 3 11 3 2 2 2" xfId="31243" xr:uid="{00000000-0005-0000-0000-000056000000}"/>
    <cellStyle name="Comma 3 11 3 2 3" xfId="23050" xr:uid="{00000000-0005-0000-0000-000057000000}"/>
    <cellStyle name="Comma 3 11 3 3" xfId="10760" xr:uid="{00000000-0005-0000-0000-000058000000}"/>
    <cellStyle name="Comma 3 11 3 3 2" xfId="27146" xr:uid="{00000000-0005-0000-0000-000059000000}"/>
    <cellStyle name="Comma 3 11 3 4" xfId="18953" xr:uid="{00000000-0005-0000-0000-00005A000000}"/>
    <cellStyle name="Comma 3 11 4" xfId="4615" xr:uid="{00000000-0005-0000-0000-00005B000000}"/>
    <cellStyle name="Comma 3 11 4 2" xfId="12808" xr:uid="{00000000-0005-0000-0000-00005C000000}"/>
    <cellStyle name="Comma 3 11 4 2 2" xfId="29194" xr:uid="{00000000-0005-0000-0000-00005D000000}"/>
    <cellStyle name="Comma 3 11 4 3" xfId="21001" xr:uid="{00000000-0005-0000-0000-00005E000000}"/>
    <cellStyle name="Comma 3 11 5" xfId="8712" xr:uid="{00000000-0005-0000-0000-00005F000000}"/>
    <cellStyle name="Comma 3 11 5 2" xfId="25098" xr:uid="{00000000-0005-0000-0000-000060000000}"/>
    <cellStyle name="Comma 3 11 6" xfId="16905" xr:uid="{00000000-0005-0000-0000-000061000000}"/>
    <cellStyle name="Comma 3 12" xfId="1031" xr:uid="{00000000-0005-0000-0000-000062000000}"/>
    <cellStyle name="Comma 3 12 2" xfId="3079" xr:uid="{00000000-0005-0000-0000-000063000000}"/>
    <cellStyle name="Comma 3 12 2 2" xfId="7176" xr:uid="{00000000-0005-0000-0000-000064000000}"/>
    <cellStyle name="Comma 3 12 2 2 2" xfId="15369" xr:uid="{00000000-0005-0000-0000-000065000000}"/>
    <cellStyle name="Comma 3 12 2 2 2 2" xfId="31755" xr:uid="{00000000-0005-0000-0000-000066000000}"/>
    <cellStyle name="Comma 3 12 2 2 3" xfId="23562" xr:uid="{00000000-0005-0000-0000-000067000000}"/>
    <cellStyle name="Comma 3 12 2 3" xfId="11272" xr:uid="{00000000-0005-0000-0000-000068000000}"/>
    <cellStyle name="Comma 3 12 2 3 2" xfId="27658" xr:uid="{00000000-0005-0000-0000-000069000000}"/>
    <cellStyle name="Comma 3 12 2 4" xfId="19465" xr:uid="{00000000-0005-0000-0000-00006A000000}"/>
    <cellStyle name="Comma 3 12 3" xfId="5127" xr:uid="{00000000-0005-0000-0000-00006B000000}"/>
    <cellStyle name="Comma 3 12 3 2" xfId="13320" xr:uid="{00000000-0005-0000-0000-00006C000000}"/>
    <cellStyle name="Comma 3 12 3 2 2" xfId="29706" xr:uid="{00000000-0005-0000-0000-00006D000000}"/>
    <cellStyle name="Comma 3 12 3 3" xfId="21513" xr:uid="{00000000-0005-0000-0000-00006E000000}"/>
    <cellStyle name="Comma 3 12 4" xfId="9224" xr:uid="{00000000-0005-0000-0000-00006F000000}"/>
    <cellStyle name="Comma 3 12 4 2" xfId="25610" xr:uid="{00000000-0005-0000-0000-000070000000}"/>
    <cellStyle name="Comma 3 12 5" xfId="17417" xr:uid="{00000000-0005-0000-0000-000071000000}"/>
    <cellStyle name="Comma 3 13" xfId="2055" xr:uid="{00000000-0005-0000-0000-000072000000}"/>
    <cellStyle name="Comma 3 13 2" xfId="6152" xr:uid="{00000000-0005-0000-0000-000073000000}"/>
    <cellStyle name="Comma 3 13 2 2" xfId="14345" xr:uid="{00000000-0005-0000-0000-000074000000}"/>
    <cellStyle name="Comma 3 13 2 2 2" xfId="30731" xr:uid="{00000000-0005-0000-0000-000075000000}"/>
    <cellStyle name="Comma 3 13 2 3" xfId="22538" xr:uid="{00000000-0005-0000-0000-000076000000}"/>
    <cellStyle name="Comma 3 13 3" xfId="10248" xr:uid="{00000000-0005-0000-0000-000077000000}"/>
    <cellStyle name="Comma 3 13 3 2" xfId="26634" xr:uid="{00000000-0005-0000-0000-000078000000}"/>
    <cellStyle name="Comma 3 13 4" xfId="18441" xr:uid="{00000000-0005-0000-0000-000079000000}"/>
    <cellStyle name="Comma 3 14" xfId="4103" xr:uid="{00000000-0005-0000-0000-00007A000000}"/>
    <cellStyle name="Comma 3 14 2" xfId="12296" xr:uid="{00000000-0005-0000-0000-00007B000000}"/>
    <cellStyle name="Comma 3 14 2 2" xfId="28682" xr:uid="{00000000-0005-0000-0000-00007C000000}"/>
    <cellStyle name="Comma 3 14 3" xfId="20489" xr:uid="{00000000-0005-0000-0000-00007D000000}"/>
    <cellStyle name="Comma 3 15" xfId="8200" xr:uid="{00000000-0005-0000-0000-00007E000000}"/>
    <cellStyle name="Comma 3 15 2" xfId="24586" xr:uid="{00000000-0005-0000-0000-00007F000000}"/>
    <cellStyle name="Comma 3 16" xfId="16393" xr:uid="{00000000-0005-0000-0000-000080000000}"/>
    <cellStyle name="Comma 3 2" xfId="5" xr:uid="{00000000-0005-0000-0000-000081000000}"/>
    <cellStyle name="Comma 3 2 10" xfId="520" xr:uid="{00000000-0005-0000-0000-000082000000}"/>
    <cellStyle name="Comma 3 2 10 2" xfId="1544" xr:uid="{00000000-0005-0000-0000-000083000000}"/>
    <cellStyle name="Comma 3 2 10 2 2" xfId="3592" xr:uid="{00000000-0005-0000-0000-000084000000}"/>
    <cellStyle name="Comma 3 2 10 2 2 2" xfId="7689" xr:uid="{00000000-0005-0000-0000-000085000000}"/>
    <cellStyle name="Comma 3 2 10 2 2 2 2" xfId="15882" xr:uid="{00000000-0005-0000-0000-000086000000}"/>
    <cellStyle name="Comma 3 2 10 2 2 2 2 2" xfId="32268" xr:uid="{00000000-0005-0000-0000-000087000000}"/>
    <cellStyle name="Comma 3 2 10 2 2 2 3" xfId="24075" xr:uid="{00000000-0005-0000-0000-000088000000}"/>
    <cellStyle name="Comma 3 2 10 2 2 3" xfId="11785" xr:uid="{00000000-0005-0000-0000-000089000000}"/>
    <cellStyle name="Comma 3 2 10 2 2 3 2" xfId="28171" xr:uid="{00000000-0005-0000-0000-00008A000000}"/>
    <cellStyle name="Comma 3 2 10 2 2 4" xfId="19978" xr:uid="{00000000-0005-0000-0000-00008B000000}"/>
    <cellStyle name="Comma 3 2 10 2 3" xfId="5640" xr:uid="{00000000-0005-0000-0000-00008C000000}"/>
    <cellStyle name="Comma 3 2 10 2 3 2" xfId="13833" xr:uid="{00000000-0005-0000-0000-00008D000000}"/>
    <cellStyle name="Comma 3 2 10 2 3 2 2" xfId="30219" xr:uid="{00000000-0005-0000-0000-00008E000000}"/>
    <cellStyle name="Comma 3 2 10 2 3 3" xfId="22026" xr:uid="{00000000-0005-0000-0000-00008F000000}"/>
    <cellStyle name="Comma 3 2 10 2 4" xfId="9737" xr:uid="{00000000-0005-0000-0000-000090000000}"/>
    <cellStyle name="Comma 3 2 10 2 4 2" xfId="26123" xr:uid="{00000000-0005-0000-0000-000091000000}"/>
    <cellStyle name="Comma 3 2 10 2 5" xfId="17930" xr:uid="{00000000-0005-0000-0000-000092000000}"/>
    <cellStyle name="Comma 3 2 10 3" xfId="2568" xr:uid="{00000000-0005-0000-0000-000093000000}"/>
    <cellStyle name="Comma 3 2 10 3 2" xfId="6665" xr:uid="{00000000-0005-0000-0000-000094000000}"/>
    <cellStyle name="Comma 3 2 10 3 2 2" xfId="14858" xr:uid="{00000000-0005-0000-0000-000095000000}"/>
    <cellStyle name="Comma 3 2 10 3 2 2 2" xfId="31244" xr:uid="{00000000-0005-0000-0000-000096000000}"/>
    <cellStyle name="Comma 3 2 10 3 2 3" xfId="23051" xr:uid="{00000000-0005-0000-0000-000097000000}"/>
    <cellStyle name="Comma 3 2 10 3 3" xfId="10761" xr:uid="{00000000-0005-0000-0000-000098000000}"/>
    <cellStyle name="Comma 3 2 10 3 3 2" xfId="27147" xr:uid="{00000000-0005-0000-0000-000099000000}"/>
    <cellStyle name="Comma 3 2 10 3 4" xfId="18954" xr:uid="{00000000-0005-0000-0000-00009A000000}"/>
    <cellStyle name="Comma 3 2 10 4" xfId="4616" xr:uid="{00000000-0005-0000-0000-00009B000000}"/>
    <cellStyle name="Comma 3 2 10 4 2" xfId="12809" xr:uid="{00000000-0005-0000-0000-00009C000000}"/>
    <cellStyle name="Comma 3 2 10 4 2 2" xfId="29195" xr:uid="{00000000-0005-0000-0000-00009D000000}"/>
    <cellStyle name="Comma 3 2 10 4 3" xfId="21002" xr:uid="{00000000-0005-0000-0000-00009E000000}"/>
    <cellStyle name="Comma 3 2 10 5" xfId="8713" xr:uid="{00000000-0005-0000-0000-00009F000000}"/>
    <cellStyle name="Comma 3 2 10 5 2" xfId="25099" xr:uid="{00000000-0005-0000-0000-0000A0000000}"/>
    <cellStyle name="Comma 3 2 10 6" xfId="16906" xr:uid="{00000000-0005-0000-0000-0000A1000000}"/>
    <cellStyle name="Comma 3 2 11" xfId="1032" xr:uid="{00000000-0005-0000-0000-0000A2000000}"/>
    <cellStyle name="Comma 3 2 11 2" xfId="3080" xr:uid="{00000000-0005-0000-0000-0000A3000000}"/>
    <cellStyle name="Comma 3 2 11 2 2" xfId="7177" xr:uid="{00000000-0005-0000-0000-0000A4000000}"/>
    <cellStyle name="Comma 3 2 11 2 2 2" xfId="15370" xr:uid="{00000000-0005-0000-0000-0000A5000000}"/>
    <cellStyle name="Comma 3 2 11 2 2 2 2" xfId="31756" xr:uid="{00000000-0005-0000-0000-0000A6000000}"/>
    <cellStyle name="Comma 3 2 11 2 2 3" xfId="23563" xr:uid="{00000000-0005-0000-0000-0000A7000000}"/>
    <cellStyle name="Comma 3 2 11 2 3" xfId="11273" xr:uid="{00000000-0005-0000-0000-0000A8000000}"/>
    <cellStyle name="Comma 3 2 11 2 3 2" xfId="27659" xr:uid="{00000000-0005-0000-0000-0000A9000000}"/>
    <cellStyle name="Comma 3 2 11 2 4" xfId="19466" xr:uid="{00000000-0005-0000-0000-0000AA000000}"/>
    <cellStyle name="Comma 3 2 11 3" xfId="5128" xr:uid="{00000000-0005-0000-0000-0000AB000000}"/>
    <cellStyle name="Comma 3 2 11 3 2" xfId="13321" xr:uid="{00000000-0005-0000-0000-0000AC000000}"/>
    <cellStyle name="Comma 3 2 11 3 2 2" xfId="29707" xr:uid="{00000000-0005-0000-0000-0000AD000000}"/>
    <cellStyle name="Comma 3 2 11 3 3" xfId="21514" xr:uid="{00000000-0005-0000-0000-0000AE000000}"/>
    <cellStyle name="Comma 3 2 11 4" xfId="9225" xr:uid="{00000000-0005-0000-0000-0000AF000000}"/>
    <cellStyle name="Comma 3 2 11 4 2" xfId="25611" xr:uid="{00000000-0005-0000-0000-0000B0000000}"/>
    <cellStyle name="Comma 3 2 11 5" xfId="17418" xr:uid="{00000000-0005-0000-0000-0000B1000000}"/>
    <cellStyle name="Comma 3 2 12" xfId="2056" xr:uid="{00000000-0005-0000-0000-0000B2000000}"/>
    <cellStyle name="Comma 3 2 12 2" xfId="6153" xr:uid="{00000000-0005-0000-0000-0000B3000000}"/>
    <cellStyle name="Comma 3 2 12 2 2" xfId="14346" xr:uid="{00000000-0005-0000-0000-0000B4000000}"/>
    <cellStyle name="Comma 3 2 12 2 2 2" xfId="30732" xr:uid="{00000000-0005-0000-0000-0000B5000000}"/>
    <cellStyle name="Comma 3 2 12 2 3" xfId="22539" xr:uid="{00000000-0005-0000-0000-0000B6000000}"/>
    <cellStyle name="Comma 3 2 12 3" xfId="10249" xr:uid="{00000000-0005-0000-0000-0000B7000000}"/>
    <cellStyle name="Comma 3 2 12 3 2" xfId="26635" xr:uid="{00000000-0005-0000-0000-0000B8000000}"/>
    <cellStyle name="Comma 3 2 12 4" xfId="18442" xr:uid="{00000000-0005-0000-0000-0000B9000000}"/>
    <cellStyle name="Comma 3 2 13" xfId="4104" xr:uid="{00000000-0005-0000-0000-0000BA000000}"/>
    <cellStyle name="Comma 3 2 13 2" xfId="12297" xr:uid="{00000000-0005-0000-0000-0000BB000000}"/>
    <cellStyle name="Comma 3 2 13 2 2" xfId="28683" xr:uid="{00000000-0005-0000-0000-0000BC000000}"/>
    <cellStyle name="Comma 3 2 13 3" xfId="20490" xr:uid="{00000000-0005-0000-0000-0000BD000000}"/>
    <cellStyle name="Comma 3 2 14" xfId="8201" xr:uid="{00000000-0005-0000-0000-0000BE000000}"/>
    <cellStyle name="Comma 3 2 14 2" xfId="24587" xr:uid="{00000000-0005-0000-0000-0000BF000000}"/>
    <cellStyle name="Comma 3 2 15" xfId="16394" xr:uid="{00000000-0005-0000-0000-0000C0000000}"/>
    <cellStyle name="Comma 3 2 2" xfId="7" xr:uid="{00000000-0005-0000-0000-0000C1000000}"/>
    <cellStyle name="Comma 3 2 2 10" xfId="1034" xr:uid="{00000000-0005-0000-0000-0000C2000000}"/>
    <cellStyle name="Comma 3 2 2 10 2" xfId="3082" xr:uid="{00000000-0005-0000-0000-0000C3000000}"/>
    <cellStyle name="Comma 3 2 2 10 2 2" xfId="7179" xr:uid="{00000000-0005-0000-0000-0000C4000000}"/>
    <cellStyle name="Comma 3 2 2 10 2 2 2" xfId="15372" xr:uid="{00000000-0005-0000-0000-0000C5000000}"/>
    <cellStyle name="Comma 3 2 2 10 2 2 2 2" xfId="31758" xr:uid="{00000000-0005-0000-0000-0000C6000000}"/>
    <cellStyle name="Comma 3 2 2 10 2 2 3" xfId="23565" xr:uid="{00000000-0005-0000-0000-0000C7000000}"/>
    <cellStyle name="Comma 3 2 2 10 2 3" xfId="11275" xr:uid="{00000000-0005-0000-0000-0000C8000000}"/>
    <cellStyle name="Comma 3 2 2 10 2 3 2" xfId="27661" xr:uid="{00000000-0005-0000-0000-0000C9000000}"/>
    <cellStyle name="Comma 3 2 2 10 2 4" xfId="19468" xr:uid="{00000000-0005-0000-0000-0000CA000000}"/>
    <cellStyle name="Comma 3 2 2 10 3" xfId="5130" xr:uid="{00000000-0005-0000-0000-0000CB000000}"/>
    <cellStyle name="Comma 3 2 2 10 3 2" xfId="13323" xr:uid="{00000000-0005-0000-0000-0000CC000000}"/>
    <cellStyle name="Comma 3 2 2 10 3 2 2" xfId="29709" xr:uid="{00000000-0005-0000-0000-0000CD000000}"/>
    <cellStyle name="Comma 3 2 2 10 3 3" xfId="21516" xr:uid="{00000000-0005-0000-0000-0000CE000000}"/>
    <cellStyle name="Comma 3 2 2 10 4" xfId="9227" xr:uid="{00000000-0005-0000-0000-0000CF000000}"/>
    <cellStyle name="Comma 3 2 2 10 4 2" xfId="25613" xr:uid="{00000000-0005-0000-0000-0000D0000000}"/>
    <cellStyle name="Comma 3 2 2 10 5" xfId="17420" xr:uid="{00000000-0005-0000-0000-0000D1000000}"/>
    <cellStyle name="Comma 3 2 2 11" xfId="2058" xr:uid="{00000000-0005-0000-0000-0000D2000000}"/>
    <cellStyle name="Comma 3 2 2 11 2" xfId="6155" xr:uid="{00000000-0005-0000-0000-0000D3000000}"/>
    <cellStyle name="Comma 3 2 2 11 2 2" xfId="14348" xr:uid="{00000000-0005-0000-0000-0000D4000000}"/>
    <cellStyle name="Comma 3 2 2 11 2 2 2" xfId="30734" xr:uid="{00000000-0005-0000-0000-0000D5000000}"/>
    <cellStyle name="Comma 3 2 2 11 2 3" xfId="22541" xr:uid="{00000000-0005-0000-0000-0000D6000000}"/>
    <cellStyle name="Comma 3 2 2 11 3" xfId="10251" xr:uid="{00000000-0005-0000-0000-0000D7000000}"/>
    <cellStyle name="Comma 3 2 2 11 3 2" xfId="26637" xr:uid="{00000000-0005-0000-0000-0000D8000000}"/>
    <cellStyle name="Comma 3 2 2 11 4" xfId="18444" xr:uid="{00000000-0005-0000-0000-0000D9000000}"/>
    <cellStyle name="Comma 3 2 2 12" xfId="4106" xr:uid="{00000000-0005-0000-0000-0000DA000000}"/>
    <cellStyle name="Comma 3 2 2 12 2" xfId="12299" xr:uid="{00000000-0005-0000-0000-0000DB000000}"/>
    <cellStyle name="Comma 3 2 2 12 2 2" xfId="28685" xr:uid="{00000000-0005-0000-0000-0000DC000000}"/>
    <cellStyle name="Comma 3 2 2 12 3" xfId="20492" xr:uid="{00000000-0005-0000-0000-0000DD000000}"/>
    <cellStyle name="Comma 3 2 2 13" xfId="8203" xr:uid="{00000000-0005-0000-0000-0000DE000000}"/>
    <cellStyle name="Comma 3 2 2 13 2" xfId="24589" xr:uid="{00000000-0005-0000-0000-0000DF000000}"/>
    <cellStyle name="Comma 3 2 2 14" xfId="16396" xr:uid="{00000000-0005-0000-0000-0000E0000000}"/>
    <cellStyle name="Comma 3 2 2 2" xfId="14" xr:uid="{00000000-0005-0000-0000-0000E1000000}"/>
    <cellStyle name="Comma 3 2 2 2 10" xfId="2062" xr:uid="{00000000-0005-0000-0000-0000E2000000}"/>
    <cellStyle name="Comma 3 2 2 2 10 2" xfId="6159" xr:uid="{00000000-0005-0000-0000-0000E3000000}"/>
    <cellStyle name="Comma 3 2 2 2 10 2 2" xfId="14352" xr:uid="{00000000-0005-0000-0000-0000E4000000}"/>
    <cellStyle name="Comma 3 2 2 2 10 2 2 2" xfId="30738" xr:uid="{00000000-0005-0000-0000-0000E5000000}"/>
    <cellStyle name="Comma 3 2 2 2 10 2 3" xfId="22545" xr:uid="{00000000-0005-0000-0000-0000E6000000}"/>
    <cellStyle name="Comma 3 2 2 2 10 3" xfId="10255" xr:uid="{00000000-0005-0000-0000-0000E7000000}"/>
    <cellStyle name="Comma 3 2 2 2 10 3 2" xfId="26641" xr:uid="{00000000-0005-0000-0000-0000E8000000}"/>
    <cellStyle name="Comma 3 2 2 2 10 4" xfId="18448" xr:uid="{00000000-0005-0000-0000-0000E9000000}"/>
    <cellStyle name="Comma 3 2 2 2 11" xfId="4110" xr:uid="{00000000-0005-0000-0000-0000EA000000}"/>
    <cellStyle name="Comma 3 2 2 2 11 2" xfId="12303" xr:uid="{00000000-0005-0000-0000-0000EB000000}"/>
    <cellStyle name="Comma 3 2 2 2 11 2 2" xfId="28689" xr:uid="{00000000-0005-0000-0000-0000EC000000}"/>
    <cellStyle name="Comma 3 2 2 2 11 3" xfId="20496" xr:uid="{00000000-0005-0000-0000-0000ED000000}"/>
    <cellStyle name="Comma 3 2 2 2 12" xfId="8207" xr:uid="{00000000-0005-0000-0000-0000EE000000}"/>
    <cellStyle name="Comma 3 2 2 2 12 2" xfId="24593" xr:uid="{00000000-0005-0000-0000-0000EF000000}"/>
    <cellStyle name="Comma 3 2 2 2 13" xfId="16400" xr:uid="{00000000-0005-0000-0000-0000F0000000}"/>
    <cellStyle name="Comma 3 2 2 2 2" xfId="22" xr:uid="{00000000-0005-0000-0000-0000F1000000}"/>
    <cellStyle name="Comma 3 2 2 2 2 10" xfId="4118" xr:uid="{00000000-0005-0000-0000-0000F2000000}"/>
    <cellStyle name="Comma 3 2 2 2 2 10 2" xfId="12311" xr:uid="{00000000-0005-0000-0000-0000F3000000}"/>
    <cellStyle name="Comma 3 2 2 2 2 10 2 2" xfId="28697" xr:uid="{00000000-0005-0000-0000-0000F4000000}"/>
    <cellStyle name="Comma 3 2 2 2 2 10 3" xfId="20504" xr:uid="{00000000-0005-0000-0000-0000F5000000}"/>
    <cellStyle name="Comma 3 2 2 2 2 11" xfId="8215" xr:uid="{00000000-0005-0000-0000-0000F6000000}"/>
    <cellStyle name="Comma 3 2 2 2 2 11 2" xfId="24601" xr:uid="{00000000-0005-0000-0000-0000F7000000}"/>
    <cellStyle name="Comma 3 2 2 2 2 12" xfId="16408" xr:uid="{00000000-0005-0000-0000-0000F8000000}"/>
    <cellStyle name="Comma 3 2 2 2 2 2" xfId="38" xr:uid="{00000000-0005-0000-0000-0000F9000000}"/>
    <cellStyle name="Comma 3 2 2 2 2 2 10" xfId="8231" xr:uid="{00000000-0005-0000-0000-0000FA000000}"/>
    <cellStyle name="Comma 3 2 2 2 2 2 10 2" xfId="24617" xr:uid="{00000000-0005-0000-0000-0000FB000000}"/>
    <cellStyle name="Comma 3 2 2 2 2 2 11" xfId="16424" xr:uid="{00000000-0005-0000-0000-0000FC000000}"/>
    <cellStyle name="Comma 3 2 2 2 2 2 2" xfId="70" xr:uid="{00000000-0005-0000-0000-0000FD000000}"/>
    <cellStyle name="Comma 3 2 2 2 2 2 2 10" xfId="16456" xr:uid="{00000000-0005-0000-0000-0000FE000000}"/>
    <cellStyle name="Comma 3 2 2 2 2 2 2 2" xfId="134" xr:uid="{00000000-0005-0000-0000-0000FF000000}"/>
    <cellStyle name="Comma 3 2 2 2 2 2 2 2 2" xfId="262" xr:uid="{00000000-0005-0000-0000-000000010000}"/>
    <cellStyle name="Comma 3 2 2 2 2 2 2 2 2 2" xfId="518" xr:uid="{00000000-0005-0000-0000-000001010000}"/>
    <cellStyle name="Comma 3 2 2 2 2 2 2 2 2 2 2" xfId="1030" xr:uid="{00000000-0005-0000-0000-000002010000}"/>
    <cellStyle name="Comma 3 2 2 2 2 2 2 2 2 2 2 2" xfId="2054" xr:uid="{00000000-0005-0000-0000-000003010000}"/>
    <cellStyle name="Comma 3 2 2 2 2 2 2 2 2 2 2 2 2" xfId="4102" xr:uid="{00000000-0005-0000-0000-000004010000}"/>
    <cellStyle name="Comma 3 2 2 2 2 2 2 2 2 2 2 2 2 2" xfId="8199" xr:uid="{00000000-0005-0000-0000-000005010000}"/>
    <cellStyle name="Comma 3 2 2 2 2 2 2 2 2 2 2 2 2 2 2" xfId="16392" xr:uid="{00000000-0005-0000-0000-000006010000}"/>
    <cellStyle name="Comma 3 2 2 2 2 2 2 2 2 2 2 2 2 2 2 2" xfId="32778" xr:uid="{00000000-0005-0000-0000-000007010000}"/>
    <cellStyle name="Comma 3 2 2 2 2 2 2 2 2 2 2 2 2 2 3" xfId="24585" xr:uid="{00000000-0005-0000-0000-000008010000}"/>
    <cellStyle name="Comma 3 2 2 2 2 2 2 2 2 2 2 2 2 3" xfId="12295" xr:uid="{00000000-0005-0000-0000-000009010000}"/>
    <cellStyle name="Comma 3 2 2 2 2 2 2 2 2 2 2 2 2 3 2" xfId="28681" xr:uid="{00000000-0005-0000-0000-00000A010000}"/>
    <cellStyle name="Comma 3 2 2 2 2 2 2 2 2 2 2 2 2 4" xfId="20488" xr:uid="{00000000-0005-0000-0000-00000B010000}"/>
    <cellStyle name="Comma 3 2 2 2 2 2 2 2 2 2 2 2 3" xfId="6150" xr:uid="{00000000-0005-0000-0000-00000C010000}"/>
    <cellStyle name="Comma 3 2 2 2 2 2 2 2 2 2 2 2 3 2" xfId="14343" xr:uid="{00000000-0005-0000-0000-00000D010000}"/>
    <cellStyle name="Comma 3 2 2 2 2 2 2 2 2 2 2 2 3 2 2" xfId="30729" xr:uid="{00000000-0005-0000-0000-00000E010000}"/>
    <cellStyle name="Comma 3 2 2 2 2 2 2 2 2 2 2 2 3 3" xfId="22536" xr:uid="{00000000-0005-0000-0000-00000F010000}"/>
    <cellStyle name="Comma 3 2 2 2 2 2 2 2 2 2 2 2 4" xfId="10247" xr:uid="{00000000-0005-0000-0000-000010010000}"/>
    <cellStyle name="Comma 3 2 2 2 2 2 2 2 2 2 2 2 4 2" xfId="26633" xr:uid="{00000000-0005-0000-0000-000011010000}"/>
    <cellStyle name="Comma 3 2 2 2 2 2 2 2 2 2 2 2 5" xfId="18440" xr:uid="{00000000-0005-0000-0000-000012010000}"/>
    <cellStyle name="Comma 3 2 2 2 2 2 2 2 2 2 2 3" xfId="3078" xr:uid="{00000000-0005-0000-0000-000013010000}"/>
    <cellStyle name="Comma 3 2 2 2 2 2 2 2 2 2 2 3 2" xfId="7175" xr:uid="{00000000-0005-0000-0000-000014010000}"/>
    <cellStyle name="Comma 3 2 2 2 2 2 2 2 2 2 2 3 2 2" xfId="15368" xr:uid="{00000000-0005-0000-0000-000015010000}"/>
    <cellStyle name="Comma 3 2 2 2 2 2 2 2 2 2 2 3 2 2 2" xfId="31754" xr:uid="{00000000-0005-0000-0000-000016010000}"/>
    <cellStyle name="Comma 3 2 2 2 2 2 2 2 2 2 2 3 2 3" xfId="23561" xr:uid="{00000000-0005-0000-0000-000017010000}"/>
    <cellStyle name="Comma 3 2 2 2 2 2 2 2 2 2 2 3 3" xfId="11271" xr:uid="{00000000-0005-0000-0000-000018010000}"/>
    <cellStyle name="Comma 3 2 2 2 2 2 2 2 2 2 2 3 3 2" xfId="27657" xr:uid="{00000000-0005-0000-0000-000019010000}"/>
    <cellStyle name="Comma 3 2 2 2 2 2 2 2 2 2 2 3 4" xfId="19464" xr:uid="{00000000-0005-0000-0000-00001A010000}"/>
    <cellStyle name="Comma 3 2 2 2 2 2 2 2 2 2 2 4" xfId="5126" xr:uid="{00000000-0005-0000-0000-00001B010000}"/>
    <cellStyle name="Comma 3 2 2 2 2 2 2 2 2 2 2 4 2" xfId="13319" xr:uid="{00000000-0005-0000-0000-00001C010000}"/>
    <cellStyle name="Comma 3 2 2 2 2 2 2 2 2 2 2 4 2 2" xfId="29705" xr:uid="{00000000-0005-0000-0000-00001D010000}"/>
    <cellStyle name="Comma 3 2 2 2 2 2 2 2 2 2 2 4 3" xfId="21512" xr:uid="{00000000-0005-0000-0000-00001E010000}"/>
    <cellStyle name="Comma 3 2 2 2 2 2 2 2 2 2 2 5" xfId="9223" xr:uid="{00000000-0005-0000-0000-00001F010000}"/>
    <cellStyle name="Comma 3 2 2 2 2 2 2 2 2 2 2 5 2" xfId="25609" xr:uid="{00000000-0005-0000-0000-000020010000}"/>
    <cellStyle name="Comma 3 2 2 2 2 2 2 2 2 2 2 6" xfId="17416" xr:uid="{00000000-0005-0000-0000-000021010000}"/>
    <cellStyle name="Comma 3 2 2 2 2 2 2 2 2 2 3" xfId="1542" xr:uid="{00000000-0005-0000-0000-000022010000}"/>
    <cellStyle name="Comma 3 2 2 2 2 2 2 2 2 2 3 2" xfId="3590" xr:uid="{00000000-0005-0000-0000-000023010000}"/>
    <cellStyle name="Comma 3 2 2 2 2 2 2 2 2 2 3 2 2" xfId="7687" xr:uid="{00000000-0005-0000-0000-000024010000}"/>
    <cellStyle name="Comma 3 2 2 2 2 2 2 2 2 2 3 2 2 2" xfId="15880" xr:uid="{00000000-0005-0000-0000-000025010000}"/>
    <cellStyle name="Comma 3 2 2 2 2 2 2 2 2 2 3 2 2 2 2" xfId="32266" xr:uid="{00000000-0005-0000-0000-000026010000}"/>
    <cellStyle name="Comma 3 2 2 2 2 2 2 2 2 2 3 2 2 3" xfId="24073" xr:uid="{00000000-0005-0000-0000-000027010000}"/>
    <cellStyle name="Comma 3 2 2 2 2 2 2 2 2 2 3 2 3" xfId="11783" xr:uid="{00000000-0005-0000-0000-000028010000}"/>
    <cellStyle name="Comma 3 2 2 2 2 2 2 2 2 2 3 2 3 2" xfId="28169" xr:uid="{00000000-0005-0000-0000-000029010000}"/>
    <cellStyle name="Comma 3 2 2 2 2 2 2 2 2 2 3 2 4" xfId="19976" xr:uid="{00000000-0005-0000-0000-00002A010000}"/>
    <cellStyle name="Comma 3 2 2 2 2 2 2 2 2 2 3 3" xfId="5638" xr:uid="{00000000-0005-0000-0000-00002B010000}"/>
    <cellStyle name="Comma 3 2 2 2 2 2 2 2 2 2 3 3 2" xfId="13831" xr:uid="{00000000-0005-0000-0000-00002C010000}"/>
    <cellStyle name="Comma 3 2 2 2 2 2 2 2 2 2 3 3 2 2" xfId="30217" xr:uid="{00000000-0005-0000-0000-00002D010000}"/>
    <cellStyle name="Comma 3 2 2 2 2 2 2 2 2 2 3 3 3" xfId="22024" xr:uid="{00000000-0005-0000-0000-00002E010000}"/>
    <cellStyle name="Comma 3 2 2 2 2 2 2 2 2 2 3 4" xfId="9735" xr:uid="{00000000-0005-0000-0000-00002F010000}"/>
    <cellStyle name="Comma 3 2 2 2 2 2 2 2 2 2 3 4 2" xfId="26121" xr:uid="{00000000-0005-0000-0000-000030010000}"/>
    <cellStyle name="Comma 3 2 2 2 2 2 2 2 2 2 3 5" xfId="17928" xr:uid="{00000000-0005-0000-0000-000031010000}"/>
    <cellStyle name="Comma 3 2 2 2 2 2 2 2 2 2 4" xfId="2566" xr:uid="{00000000-0005-0000-0000-000032010000}"/>
    <cellStyle name="Comma 3 2 2 2 2 2 2 2 2 2 4 2" xfId="6663" xr:uid="{00000000-0005-0000-0000-000033010000}"/>
    <cellStyle name="Comma 3 2 2 2 2 2 2 2 2 2 4 2 2" xfId="14856" xr:uid="{00000000-0005-0000-0000-000034010000}"/>
    <cellStyle name="Comma 3 2 2 2 2 2 2 2 2 2 4 2 2 2" xfId="31242" xr:uid="{00000000-0005-0000-0000-000035010000}"/>
    <cellStyle name="Comma 3 2 2 2 2 2 2 2 2 2 4 2 3" xfId="23049" xr:uid="{00000000-0005-0000-0000-000036010000}"/>
    <cellStyle name="Comma 3 2 2 2 2 2 2 2 2 2 4 3" xfId="10759" xr:uid="{00000000-0005-0000-0000-000037010000}"/>
    <cellStyle name="Comma 3 2 2 2 2 2 2 2 2 2 4 3 2" xfId="27145" xr:uid="{00000000-0005-0000-0000-000038010000}"/>
    <cellStyle name="Comma 3 2 2 2 2 2 2 2 2 2 4 4" xfId="18952" xr:uid="{00000000-0005-0000-0000-000039010000}"/>
    <cellStyle name="Comma 3 2 2 2 2 2 2 2 2 2 5" xfId="4614" xr:uid="{00000000-0005-0000-0000-00003A010000}"/>
    <cellStyle name="Comma 3 2 2 2 2 2 2 2 2 2 5 2" xfId="12807" xr:uid="{00000000-0005-0000-0000-00003B010000}"/>
    <cellStyle name="Comma 3 2 2 2 2 2 2 2 2 2 5 2 2" xfId="29193" xr:uid="{00000000-0005-0000-0000-00003C010000}"/>
    <cellStyle name="Comma 3 2 2 2 2 2 2 2 2 2 5 3" xfId="21000" xr:uid="{00000000-0005-0000-0000-00003D010000}"/>
    <cellStyle name="Comma 3 2 2 2 2 2 2 2 2 2 6" xfId="8711" xr:uid="{00000000-0005-0000-0000-00003E010000}"/>
    <cellStyle name="Comma 3 2 2 2 2 2 2 2 2 2 6 2" xfId="25097" xr:uid="{00000000-0005-0000-0000-00003F010000}"/>
    <cellStyle name="Comma 3 2 2 2 2 2 2 2 2 2 7" xfId="16904" xr:uid="{00000000-0005-0000-0000-000040010000}"/>
    <cellStyle name="Comma 3 2 2 2 2 2 2 2 2 3" xfId="774" xr:uid="{00000000-0005-0000-0000-000041010000}"/>
    <cellStyle name="Comma 3 2 2 2 2 2 2 2 2 3 2" xfId="1798" xr:uid="{00000000-0005-0000-0000-000042010000}"/>
    <cellStyle name="Comma 3 2 2 2 2 2 2 2 2 3 2 2" xfId="3846" xr:uid="{00000000-0005-0000-0000-000043010000}"/>
    <cellStyle name="Comma 3 2 2 2 2 2 2 2 2 3 2 2 2" xfId="7943" xr:uid="{00000000-0005-0000-0000-000044010000}"/>
    <cellStyle name="Comma 3 2 2 2 2 2 2 2 2 3 2 2 2 2" xfId="16136" xr:uid="{00000000-0005-0000-0000-000045010000}"/>
    <cellStyle name="Comma 3 2 2 2 2 2 2 2 2 3 2 2 2 2 2" xfId="32522" xr:uid="{00000000-0005-0000-0000-000046010000}"/>
    <cellStyle name="Comma 3 2 2 2 2 2 2 2 2 3 2 2 2 3" xfId="24329" xr:uid="{00000000-0005-0000-0000-000047010000}"/>
    <cellStyle name="Comma 3 2 2 2 2 2 2 2 2 3 2 2 3" xfId="12039" xr:uid="{00000000-0005-0000-0000-000048010000}"/>
    <cellStyle name="Comma 3 2 2 2 2 2 2 2 2 3 2 2 3 2" xfId="28425" xr:uid="{00000000-0005-0000-0000-000049010000}"/>
    <cellStyle name="Comma 3 2 2 2 2 2 2 2 2 3 2 2 4" xfId="20232" xr:uid="{00000000-0005-0000-0000-00004A010000}"/>
    <cellStyle name="Comma 3 2 2 2 2 2 2 2 2 3 2 3" xfId="5894" xr:uid="{00000000-0005-0000-0000-00004B010000}"/>
    <cellStyle name="Comma 3 2 2 2 2 2 2 2 2 3 2 3 2" xfId="14087" xr:uid="{00000000-0005-0000-0000-00004C010000}"/>
    <cellStyle name="Comma 3 2 2 2 2 2 2 2 2 3 2 3 2 2" xfId="30473" xr:uid="{00000000-0005-0000-0000-00004D010000}"/>
    <cellStyle name="Comma 3 2 2 2 2 2 2 2 2 3 2 3 3" xfId="22280" xr:uid="{00000000-0005-0000-0000-00004E010000}"/>
    <cellStyle name="Comma 3 2 2 2 2 2 2 2 2 3 2 4" xfId="9991" xr:uid="{00000000-0005-0000-0000-00004F010000}"/>
    <cellStyle name="Comma 3 2 2 2 2 2 2 2 2 3 2 4 2" xfId="26377" xr:uid="{00000000-0005-0000-0000-000050010000}"/>
    <cellStyle name="Comma 3 2 2 2 2 2 2 2 2 3 2 5" xfId="18184" xr:uid="{00000000-0005-0000-0000-000051010000}"/>
    <cellStyle name="Comma 3 2 2 2 2 2 2 2 2 3 3" xfId="2822" xr:uid="{00000000-0005-0000-0000-000052010000}"/>
    <cellStyle name="Comma 3 2 2 2 2 2 2 2 2 3 3 2" xfId="6919" xr:uid="{00000000-0005-0000-0000-000053010000}"/>
    <cellStyle name="Comma 3 2 2 2 2 2 2 2 2 3 3 2 2" xfId="15112" xr:uid="{00000000-0005-0000-0000-000054010000}"/>
    <cellStyle name="Comma 3 2 2 2 2 2 2 2 2 3 3 2 2 2" xfId="31498" xr:uid="{00000000-0005-0000-0000-000055010000}"/>
    <cellStyle name="Comma 3 2 2 2 2 2 2 2 2 3 3 2 3" xfId="23305" xr:uid="{00000000-0005-0000-0000-000056010000}"/>
    <cellStyle name="Comma 3 2 2 2 2 2 2 2 2 3 3 3" xfId="11015" xr:uid="{00000000-0005-0000-0000-000057010000}"/>
    <cellStyle name="Comma 3 2 2 2 2 2 2 2 2 3 3 3 2" xfId="27401" xr:uid="{00000000-0005-0000-0000-000058010000}"/>
    <cellStyle name="Comma 3 2 2 2 2 2 2 2 2 3 3 4" xfId="19208" xr:uid="{00000000-0005-0000-0000-000059010000}"/>
    <cellStyle name="Comma 3 2 2 2 2 2 2 2 2 3 4" xfId="4870" xr:uid="{00000000-0005-0000-0000-00005A010000}"/>
    <cellStyle name="Comma 3 2 2 2 2 2 2 2 2 3 4 2" xfId="13063" xr:uid="{00000000-0005-0000-0000-00005B010000}"/>
    <cellStyle name="Comma 3 2 2 2 2 2 2 2 2 3 4 2 2" xfId="29449" xr:uid="{00000000-0005-0000-0000-00005C010000}"/>
    <cellStyle name="Comma 3 2 2 2 2 2 2 2 2 3 4 3" xfId="21256" xr:uid="{00000000-0005-0000-0000-00005D010000}"/>
    <cellStyle name="Comma 3 2 2 2 2 2 2 2 2 3 5" xfId="8967" xr:uid="{00000000-0005-0000-0000-00005E010000}"/>
    <cellStyle name="Comma 3 2 2 2 2 2 2 2 2 3 5 2" xfId="25353" xr:uid="{00000000-0005-0000-0000-00005F010000}"/>
    <cellStyle name="Comma 3 2 2 2 2 2 2 2 2 3 6" xfId="17160" xr:uid="{00000000-0005-0000-0000-000060010000}"/>
    <cellStyle name="Comma 3 2 2 2 2 2 2 2 2 4" xfId="1286" xr:uid="{00000000-0005-0000-0000-000061010000}"/>
    <cellStyle name="Comma 3 2 2 2 2 2 2 2 2 4 2" xfId="3334" xr:uid="{00000000-0005-0000-0000-000062010000}"/>
    <cellStyle name="Comma 3 2 2 2 2 2 2 2 2 4 2 2" xfId="7431" xr:uid="{00000000-0005-0000-0000-000063010000}"/>
    <cellStyle name="Comma 3 2 2 2 2 2 2 2 2 4 2 2 2" xfId="15624" xr:uid="{00000000-0005-0000-0000-000064010000}"/>
    <cellStyle name="Comma 3 2 2 2 2 2 2 2 2 4 2 2 2 2" xfId="32010" xr:uid="{00000000-0005-0000-0000-000065010000}"/>
    <cellStyle name="Comma 3 2 2 2 2 2 2 2 2 4 2 2 3" xfId="23817" xr:uid="{00000000-0005-0000-0000-000066010000}"/>
    <cellStyle name="Comma 3 2 2 2 2 2 2 2 2 4 2 3" xfId="11527" xr:uid="{00000000-0005-0000-0000-000067010000}"/>
    <cellStyle name="Comma 3 2 2 2 2 2 2 2 2 4 2 3 2" xfId="27913" xr:uid="{00000000-0005-0000-0000-000068010000}"/>
    <cellStyle name="Comma 3 2 2 2 2 2 2 2 2 4 2 4" xfId="19720" xr:uid="{00000000-0005-0000-0000-000069010000}"/>
    <cellStyle name="Comma 3 2 2 2 2 2 2 2 2 4 3" xfId="5382" xr:uid="{00000000-0005-0000-0000-00006A010000}"/>
    <cellStyle name="Comma 3 2 2 2 2 2 2 2 2 4 3 2" xfId="13575" xr:uid="{00000000-0005-0000-0000-00006B010000}"/>
    <cellStyle name="Comma 3 2 2 2 2 2 2 2 2 4 3 2 2" xfId="29961" xr:uid="{00000000-0005-0000-0000-00006C010000}"/>
    <cellStyle name="Comma 3 2 2 2 2 2 2 2 2 4 3 3" xfId="21768" xr:uid="{00000000-0005-0000-0000-00006D010000}"/>
    <cellStyle name="Comma 3 2 2 2 2 2 2 2 2 4 4" xfId="9479" xr:uid="{00000000-0005-0000-0000-00006E010000}"/>
    <cellStyle name="Comma 3 2 2 2 2 2 2 2 2 4 4 2" xfId="25865" xr:uid="{00000000-0005-0000-0000-00006F010000}"/>
    <cellStyle name="Comma 3 2 2 2 2 2 2 2 2 4 5" xfId="17672" xr:uid="{00000000-0005-0000-0000-000070010000}"/>
    <cellStyle name="Comma 3 2 2 2 2 2 2 2 2 5" xfId="2310" xr:uid="{00000000-0005-0000-0000-000071010000}"/>
    <cellStyle name="Comma 3 2 2 2 2 2 2 2 2 5 2" xfId="6407" xr:uid="{00000000-0005-0000-0000-000072010000}"/>
    <cellStyle name="Comma 3 2 2 2 2 2 2 2 2 5 2 2" xfId="14600" xr:uid="{00000000-0005-0000-0000-000073010000}"/>
    <cellStyle name="Comma 3 2 2 2 2 2 2 2 2 5 2 2 2" xfId="30986" xr:uid="{00000000-0005-0000-0000-000074010000}"/>
    <cellStyle name="Comma 3 2 2 2 2 2 2 2 2 5 2 3" xfId="22793" xr:uid="{00000000-0005-0000-0000-000075010000}"/>
    <cellStyle name="Comma 3 2 2 2 2 2 2 2 2 5 3" xfId="10503" xr:uid="{00000000-0005-0000-0000-000076010000}"/>
    <cellStyle name="Comma 3 2 2 2 2 2 2 2 2 5 3 2" xfId="26889" xr:uid="{00000000-0005-0000-0000-000077010000}"/>
    <cellStyle name="Comma 3 2 2 2 2 2 2 2 2 5 4" xfId="18696" xr:uid="{00000000-0005-0000-0000-000078010000}"/>
    <cellStyle name="Comma 3 2 2 2 2 2 2 2 2 6" xfId="4358" xr:uid="{00000000-0005-0000-0000-000079010000}"/>
    <cellStyle name="Comma 3 2 2 2 2 2 2 2 2 6 2" xfId="12551" xr:uid="{00000000-0005-0000-0000-00007A010000}"/>
    <cellStyle name="Comma 3 2 2 2 2 2 2 2 2 6 2 2" xfId="28937" xr:uid="{00000000-0005-0000-0000-00007B010000}"/>
    <cellStyle name="Comma 3 2 2 2 2 2 2 2 2 6 3" xfId="20744" xr:uid="{00000000-0005-0000-0000-00007C010000}"/>
    <cellStyle name="Comma 3 2 2 2 2 2 2 2 2 7" xfId="8455" xr:uid="{00000000-0005-0000-0000-00007D010000}"/>
    <cellStyle name="Comma 3 2 2 2 2 2 2 2 2 7 2" xfId="24841" xr:uid="{00000000-0005-0000-0000-00007E010000}"/>
    <cellStyle name="Comma 3 2 2 2 2 2 2 2 2 8" xfId="16648" xr:uid="{00000000-0005-0000-0000-00007F010000}"/>
    <cellStyle name="Comma 3 2 2 2 2 2 2 2 3" xfId="390" xr:uid="{00000000-0005-0000-0000-000080010000}"/>
    <cellStyle name="Comma 3 2 2 2 2 2 2 2 3 2" xfId="902" xr:uid="{00000000-0005-0000-0000-000081010000}"/>
    <cellStyle name="Comma 3 2 2 2 2 2 2 2 3 2 2" xfId="1926" xr:uid="{00000000-0005-0000-0000-000082010000}"/>
    <cellStyle name="Comma 3 2 2 2 2 2 2 2 3 2 2 2" xfId="3974" xr:uid="{00000000-0005-0000-0000-000083010000}"/>
    <cellStyle name="Comma 3 2 2 2 2 2 2 2 3 2 2 2 2" xfId="8071" xr:uid="{00000000-0005-0000-0000-000084010000}"/>
    <cellStyle name="Comma 3 2 2 2 2 2 2 2 3 2 2 2 2 2" xfId="16264" xr:uid="{00000000-0005-0000-0000-000085010000}"/>
    <cellStyle name="Comma 3 2 2 2 2 2 2 2 3 2 2 2 2 2 2" xfId="32650" xr:uid="{00000000-0005-0000-0000-000086010000}"/>
    <cellStyle name="Comma 3 2 2 2 2 2 2 2 3 2 2 2 2 3" xfId="24457" xr:uid="{00000000-0005-0000-0000-000087010000}"/>
    <cellStyle name="Comma 3 2 2 2 2 2 2 2 3 2 2 2 3" xfId="12167" xr:uid="{00000000-0005-0000-0000-000088010000}"/>
    <cellStyle name="Comma 3 2 2 2 2 2 2 2 3 2 2 2 3 2" xfId="28553" xr:uid="{00000000-0005-0000-0000-000089010000}"/>
    <cellStyle name="Comma 3 2 2 2 2 2 2 2 3 2 2 2 4" xfId="20360" xr:uid="{00000000-0005-0000-0000-00008A010000}"/>
    <cellStyle name="Comma 3 2 2 2 2 2 2 2 3 2 2 3" xfId="6022" xr:uid="{00000000-0005-0000-0000-00008B010000}"/>
    <cellStyle name="Comma 3 2 2 2 2 2 2 2 3 2 2 3 2" xfId="14215" xr:uid="{00000000-0005-0000-0000-00008C010000}"/>
    <cellStyle name="Comma 3 2 2 2 2 2 2 2 3 2 2 3 2 2" xfId="30601" xr:uid="{00000000-0005-0000-0000-00008D010000}"/>
    <cellStyle name="Comma 3 2 2 2 2 2 2 2 3 2 2 3 3" xfId="22408" xr:uid="{00000000-0005-0000-0000-00008E010000}"/>
    <cellStyle name="Comma 3 2 2 2 2 2 2 2 3 2 2 4" xfId="10119" xr:uid="{00000000-0005-0000-0000-00008F010000}"/>
    <cellStyle name="Comma 3 2 2 2 2 2 2 2 3 2 2 4 2" xfId="26505" xr:uid="{00000000-0005-0000-0000-000090010000}"/>
    <cellStyle name="Comma 3 2 2 2 2 2 2 2 3 2 2 5" xfId="18312" xr:uid="{00000000-0005-0000-0000-000091010000}"/>
    <cellStyle name="Comma 3 2 2 2 2 2 2 2 3 2 3" xfId="2950" xr:uid="{00000000-0005-0000-0000-000092010000}"/>
    <cellStyle name="Comma 3 2 2 2 2 2 2 2 3 2 3 2" xfId="7047" xr:uid="{00000000-0005-0000-0000-000093010000}"/>
    <cellStyle name="Comma 3 2 2 2 2 2 2 2 3 2 3 2 2" xfId="15240" xr:uid="{00000000-0005-0000-0000-000094010000}"/>
    <cellStyle name="Comma 3 2 2 2 2 2 2 2 3 2 3 2 2 2" xfId="31626" xr:uid="{00000000-0005-0000-0000-000095010000}"/>
    <cellStyle name="Comma 3 2 2 2 2 2 2 2 3 2 3 2 3" xfId="23433" xr:uid="{00000000-0005-0000-0000-000096010000}"/>
    <cellStyle name="Comma 3 2 2 2 2 2 2 2 3 2 3 3" xfId="11143" xr:uid="{00000000-0005-0000-0000-000097010000}"/>
    <cellStyle name="Comma 3 2 2 2 2 2 2 2 3 2 3 3 2" xfId="27529" xr:uid="{00000000-0005-0000-0000-000098010000}"/>
    <cellStyle name="Comma 3 2 2 2 2 2 2 2 3 2 3 4" xfId="19336" xr:uid="{00000000-0005-0000-0000-000099010000}"/>
    <cellStyle name="Comma 3 2 2 2 2 2 2 2 3 2 4" xfId="4998" xr:uid="{00000000-0005-0000-0000-00009A010000}"/>
    <cellStyle name="Comma 3 2 2 2 2 2 2 2 3 2 4 2" xfId="13191" xr:uid="{00000000-0005-0000-0000-00009B010000}"/>
    <cellStyle name="Comma 3 2 2 2 2 2 2 2 3 2 4 2 2" xfId="29577" xr:uid="{00000000-0005-0000-0000-00009C010000}"/>
    <cellStyle name="Comma 3 2 2 2 2 2 2 2 3 2 4 3" xfId="21384" xr:uid="{00000000-0005-0000-0000-00009D010000}"/>
    <cellStyle name="Comma 3 2 2 2 2 2 2 2 3 2 5" xfId="9095" xr:uid="{00000000-0005-0000-0000-00009E010000}"/>
    <cellStyle name="Comma 3 2 2 2 2 2 2 2 3 2 5 2" xfId="25481" xr:uid="{00000000-0005-0000-0000-00009F010000}"/>
    <cellStyle name="Comma 3 2 2 2 2 2 2 2 3 2 6" xfId="17288" xr:uid="{00000000-0005-0000-0000-0000A0010000}"/>
    <cellStyle name="Comma 3 2 2 2 2 2 2 2 3 3" xfId="1414" xr:uid="{00000000-0005-0000-0000-0000A1010000}"/>
    <cellStyle name="Comma 3 2 2 2 2 2 2 2 3 3 2" xfId="3462" xr:uid="{00000000-0005-0000-0000-0000A2010000}"/>
    <cellStyle name="Comma 3 2 2 2 2 2 2 2 3 3 2 2" xfId="7559" xr:uid="{00000000-0005-0000-0000-0000A3010000}"/>
    <cellStyle name="Comma 3 2 2 2 2 2 2 2 3 3 2 2 2" xfId="15752" xr:uid="{00000000-0005-0000-0000-0000A4010000}"/>
    <cellStyle name="Comma 3 2 2 2 2 2 2 2 3 3 2 2 2 2" xfId="32138" xr:uid="{00000000-0005-0000-0000-0000A5010000}"/>
    <cellStyle name="Comma 3 2 2 2 2 2 2 2 3 3 2 2 3" xfId="23945" xr:uid="{00000000-0005-0000-0000-0000A6010000}"/>
    <cellStyle name="Comma 3 2 2 2 2 2 2 2 3 3 2 3" xfId="11655" xr:uid="{00000000-0005-0000-0000-0000A7010000}"/>
    <cellStyle name="Comma 3 2 2 2 2 2 2 2 3 3 2 3 2" xfId="28041" xr:uid="{00000000-0005-0000-0000-0000A8010000}"/>
    <cellStyle name="Comma 3 2 2 2 2 2 2 2 3 3 2 4" xfId="19848" xr:uid="{00000000-0005-0000-0000-0000A9010000}"/>
    <cellStyle name="Comma 3 2 2 2 2 2 2 2 3 3 3" xfId="5510" xr:uid="{00000000-0005-0000-0000-0000AA010000}"/>
    <cellStyle name="Comma 3 2 2 2 2 2 2 2 3 3 3 2" xfId="13703" xr:uid="{00000000-0005-0000-0000-0000AB010000}"/>
    <cellStyle name="Comma 3 2 2 2 2 2 2 2 3 3 3 2 2" xfId="30089" xr:uid="{00000000-0005-0000-0000-0000AC010000}"/>
    <cellStyle name="Comma 3 2 2 2 2 2 2 2 3 3 3 3" xfId="21896" xr:uid="{00000000-0005-0000-0000-0000AD010000}"/>
    <cellStyle name="Comma 3 2 2 2 2 2 2 2 3 3 4" xfId="9607" xr:uid="{00000000-0005-0000-0000-0000AE010000}"/>
    <cellStyle name="Comma 3 2 2 2 2 2 2 2 3 3 4 2" xfId="25993" xr:uid="{00000000-0005-0000-0000-0000AF010000}"/>
    <cellStyle name="Comma 3 2 2 2 2 2 2 2 3 3 5" xfId="17800" xr:uid="{00000000-0005-0000-0000-0000B0010000}"/>
    <cellStyle name="Comma 3 2 2 2 2 2 2 2 3 4" xfId="2438" xr:uid="{00000000-0005-0000-0000-0000B1010000}"/>
    <cellStyle name="Comma 3 2 2 2 2 2 2 2 3 4 2" xfId="6535" xr:uid="{00000000-0005-0000-0000-0000B2010000}"/>
    <cellStyle name="Comma 3 2 2 2 2 2 2 2 3 4 2 2" xfId="14728" xr:uid="{00000000-0005-0000-0000-0000B3010000}"/>
    <cellStyle name="Comma 3 2 2 2 2 2 2 2 3 4 2 2 2" xfId="31114" xr:uid="{00000000-0005-0000-0000-0000B4010000}"/>
    <cellStyle name="Comma 3 2 2 2 2 2 2 2 3 4 2 3" xfId="22921" xr:uid="{00000000-0005-0000-0000-0000B5010000}"/>
    <cellStyle name="Comma 3 2 2 2 2 2 2 2 3 4 3" xfId="10631" xr:uid="{00000000-0005-0000-0000-0000B6010000}"/>
    <cellStyle name="Comma 3 2 2 2 2 2 2 2 3 4 3 2" xfId="27017" xr:uid="{00000000-0005-0000-0000-0000B7010000}"/>
    <cellStyle name="Comma 3 2 2 2 2 2 2 2 3 4 4" xfId="18824" xr:uid="{00000000-0005-0000-0000-0000B8010000}"/>
    <cellStyle name="Comma 3 2 2 2 2 2 2 2 3 5" xfId="4486" xr:uid="{00000000-0005-0000-0000-0000B9010000}"/>
    <cellStyle name="Comma 3 2 2 2 2 2 2 2 3 5 2" xfId="12679" xr:uid="{00000000-0005-0000-0000-0000BA010000}"/>
    <cellStyle name="Comma 3 2 2 2 2 2 2 2 3 5 2 2" xfId="29065" xr:uid="{00000000-0005-0000-0000-0000BB010000}"/>
    <cellStyle name="Comma 3 2 2 2 2 2 2 2 3 5 3" xfId="20872" xr:uid="{00000000-0005-0000-0000-0000BC010000}"/>
    <cellStyle name="Comma 3 2 2 2 2 2 2 2 3 6" xfId="8583" xr:uid="{00000000-0005-0000-0000-0000BD010000}"/>
    <cellStyle name="Comma 3 2 2 2 2 2 2 2 3 6 2" xfId="24969" xr:uid="{00000000-0005-0000-0000-0000BE010000}"/>
    <cellStyle name="Comma 3 2 2 2 2 2 2 2 3 7" xfId="16776" xr:uid="{00000000-0005-0000-0000-0000BF010000}"/>
    <cellStyle name="Comma 3 2 2 2 2 2 2 2 4" xfId="646" xr:uid="{00000000-0005-0000-0000-0000C0010000}"/>
    <cellStyle name="Comma 3 2 2 2 2 2 2 2 4 2" xfId="1670" xr:uid="{00000000-0005-0000-0000-0000C1010000}"/>
    <cellStyle name="Comma 3 2 2 2 2 2 2 2 4 2 2" xfId="3718" xr:uid="{00000000-0005-0000-0000-0000C2010000}"/>
    <cellStyle name="Comma 3 2 2 2 2 2 2 2 4 2 2 2" xfId="7815" xr:uid="{00000000-0005-0000-0000-0000C3010000}"/>
    <cellStyle name="Comma 3 2 2 2 2 2 2 2 4 2 2 2 2" xfId="16008" xr:uid="{00000000-0005-0000-0000-0000C4010000}"/>
    <cellStyle name="Comma 3 2 2 2 2 2 2 2 4 2 2 2 2 2" xfId="32394" xr:uid="{00000000-0005-0000-0000-0000C5010000}"/>
    <cellStyle name="Comma 3 2 2 2 2 2 2 2 4 2 2 2 3" xfId="24201" xr:uid="{00000000-0005-0000-0000-0000C6010000}"/>
    <cellStyle name="Comma 3 2 2 2 2 2 2 2 4 2 2 3" xfId="11911" xr:uid="{00000000-0005-0000-0000-0000C7010000}"/>
    <cellStyle name="Comma 3 2 2 2 2 2 2 2 4 2 2 3 2" xfId="28297" xr:uid="{00000000-0005-0000-0000-0000C8010000}"/>
    <cellStyle name="Comma 3 2 2 2 2 2 2 2 4 2 2 4" xfId="20104" xr:uid="{00000000-0005-0000-0000-0000C9010000}"/>
    <cellStyle name="Comma 3 2 2 2 2 2 2 2 4 2 3" xfId="5766" xr:uid="{00000000-0005-0000-0000-0000CA010000}"/>
    <cellStyle name="Comma 3 2 2 2 2 2 2 2 4 2 3 2" xfId="13959" xr:uid="{00000000-0005-0000-0000-0000CB010000}"/>
    <cellStyle name="Comma 3 2 2 2 2 2 2 2 4 2 3 2 2" xfId="30345" xr:uid="{00000000-0005-0000-0000-0000CC010000}"/>
    <cellStyle name="Comma 3 2 2 2 2 2 2 2 4 2 3 3" xfId="22152" xr:uid="{00000000-0005-0000-0000-0000CD010000}"/>
    <cellStyle name="Comma 3 2 2 2 2 2 2 2 4 2 4" xfId="9863" xr:uid="{00000000-0005-0000-0000-0000CE010000}"/>
    <cellStyle name="Comma 3 2 2 2 2 2 2 2 4 2 4 2" xfId="26249" xr:uid="{00000000-0005-0000-0000-0000CF010000}"/>
    <cellStyle name="Comma 3 2 2 2 2 2 2 2 4 2 5" xfId="18056" xr:uid="{00000000-0005-0000-0000-0000D0010000}"/>
    <cellStyle name="Comma 3 2 2 2 2 2 2 2 4 3" xfId="2694" xr:uid="{00000000-0005-0000-0000-0000D1010000}"/>
    <cellStyle name="Comma 3 2 2 2 2 2 2 2 4 3 2" xfId="6791" xr:uid="{00000000-0005-0000-0000-0000D2010000}"/>
    <cellStyle name="Comma 3 2 2 2 2 2 2 2 4 3 2 2" xfId="14984" xr:uid="{00000000-0005-0000-0000-0000D3010000}"/>
    <cellStyle name="Comma 3 2 2 2 2 2 2 2 4 3 2 2 2" xfId="31370" xr:uid="{00000000-0005-0000-0000-0000D4010000}"/>
    <cellStyle name="Comma 3 2 2 2 2 2 2 2 4 3 2 3" xfId="23177" xr:uid="{00000000-0005-0000-0000-0000D5010000}"/>
    <cellStyle name="Comma 3 2 2 2 2 2 2 2 4 3 3" xfId="10887" xr:uid="{00000000-0005-0000-0000-0000D6010000}"/>
    <cellStyle name="Comma 3 2 2 2 2 2 2 2 4 3 3 2" xfId="27273" xr:uid="{00000000-0005-0000-0000-0000D7010000}"/>
    <cellStyle name="Comma 3 2 2 2 2 2 2 2 4 3 4" xfId="19080" xr:uid="{00000000-0005-0000-0000-0000D8010000}"/>
    <cellStyle name="Comma 3 2 2 2 2 2 2 2 4 4" xfId="4742" xr:uid="{00000000-0005-0000-0000-0000D9010000}"/>
    <cellStyle name="Comma 3 2 2 2 2 2 2 2 4 4 2" xfId="12935" xr:uid="{00000000-0005-0000-0000-0000DA010000}"/>
    <cellStyle name="Comma 3 2 2 2 2 2 2 2 4 4 2 2" xfId="29321" xr:uid="{00000000-0005-0000-0000-0000DB010000}"/>
    <cellStyle name="Comma 3 2 2 2 2 2 2 2 4 4 3" xfId="21128" xr:uid="{00000000-0005-0000-0000-0000DC010000}"/>
    <cellStyle name="Comma 3 2 2 2 2 2 2 2 4 5" xfId="8839" xr:uid="{00000000-0005-0000-0000-0000DD010000}"/>
    <cellStyle name="Comma 3 2 2 2 2 2 2 2 4 5 2" xfId="25225" xr:uid="{00000000-0005-0000-0000-0000DE010000}"/>
    <cellStyle name="Comma 3 2 2 2 2 2 2 2 4 6" xfId="17032" xr:uid="{00000000-0005-0000-0000-0000DF010000}"/>
    <cellStyle name="Comma 3 2 2 2 2 2 2 2 5" xfId="1158" xr:uid="{00000000-0005-0000-0000-0000E0010000}"/>
    <cellStyle name="Comma 3 2 2 2 2 2 2 2 5 2" xfId="3206" xr:uid="{00000000-0005-0000-0000-0000E1010000}"/>
    <cellStyle name="Comma 3 2 2 2 2 2 2 2 5 2 2" xfId="7303" xr:uid="{00000000-0005-0000-0000-0000E2010000}"/>
    <cellStyle name="Comma 3 2 2 2 2 2 2 2 5 2 2 2" xfId="15496" xr:uid="{00000000-0005-0000-0000-0000E3010000}"/>
    <cellStyle name="Comma 3 2 2 2 2 2 2 2 5 2 2 2 2" xfId="31882" xr:uid="{00000000-0005-0000-0000-0000E4010000}"/>
    <cellStyle name="Comma 3 2 2 2 2 2 2 2 5 2 2 3" xfId="23689" xr:uid="{00000000-0005-0000-0000-0000E5010000}"/>
    <cellStyle name="Comma 3 2 2 2 2 2 2 2 5 2 3" xfId="11399" xr:uid="{00000000-0005-0000-0000-0000E6010000}"/>
    <cellStyle name="Comma 3 2 2 2 2 2 2 2 5 2 3 2" xfId="27785" xr:uid="{00000000-0005-0000-0000-0000E7010000}"/>
    <cellStyle name="Comma 3 2 2 2 2 2 2 2 5 2 4" xfId="19592" xr:uid="{00000000-0005-0000-0000-0000E8010000}"/>
    <cellStyle name="Comma 3 2 2 2 2 2 2 2 5 3" xfId="5254" xr:uid="{00000000-0005-0000-0000-0000E9010000}"/>
    <cellStyle name="Comma 3 2 2 2 2 2 2 2 5 3 2" xfId="13447" xr:uid="{00000000-0005-0000-0000-0000EA010000}"/>
    <cellStyle name="Comma 3 2 2 2 2 2 2 2 5 3 2 2" xfId="29833" xr:uid="{00000000-0005-0000-0000-0000EB010000}"/>
    <cellStyle name="Comma 3 2 2 2 2 2 2 2 5 3 3" xfId="21640" xr:uid="{00000000-0005-0000-0000-0000EC010000}"/>
    <cellStyle name="Comma 3 2 2 2 2 2 2 2 5 4" xfId="9351" xr:uid="{00000000-0005-0000-0000-0000ED010000}"/>
    <cellStyle name="Comma 3 2 2 2 2 2 2 2 5 4 2" xfId="25737" xr:uid="{00000000-0005-0000-0000-0000EE010000}"/>
    <cellStyle name="Comma 3 2 2 2 2 2 2 2 5 5" xfId="17544" xr:uid="{00000000-0005-0000-0000-0000EF010000}"/>
    <cellStyle name="Comma 3 2 2 2 2 2 2 2 6" xfId="2182" xr:uid="{00000000-0005-0000-0000-0000F0010000}"/>
    <cellStyle name="Comma 3 2 2 2 2 2 2 2 6 2" xfId="6279" xr:uid="{00000000-0005-0000-0000-0000F1010000}"/>
    <cellStyle name="Comma 3 2 2 2 2 2 2 2 6 2 2" xfId="14472" xr:uid="{00000000-0005-0000-0000-0000F2010000}"/>
    <cellStyle name="Comma 3 2 2 2 2 2 2 2 6 2 2 2" xfId="30858" xr:uid="{00000000-0005-0000-0000-0000F3010000}"/>
    <cellStyle name="Comma 3 2 2 2 2 2 2 2 6 2 3" xfId="22665" xr:uid="{00000000-0005-0000-0000-0000F4010000}"/>
    <cellStyle name="Comma 3 2 2 2 2 2 2 2 6 3" xfId="10375" xr:uid="{00000000-0005-0000-0000-0000F5010000}"/>
    <cellStyle name="Comma 3 2 2 2 2 2 2 2 6 3 2" xfId="26761" xr:uid="{00000000-0005-0000-0000-0000F6010000}"/>
    <cellStyle name="Comma 3 2 2 2 2 2 2 2 6 4" xfId="18568" xr:uid="{00000000-0005-0000-0000-0000F7010000}"/>
    <cellStyle name="Comma 3 2 2 2 2 2 2 2 7" xfId="4230" xr:uid="{00000000-0005-0000-0000-0000F8010000}"/>
    <cellStyle name="Comma 3 2 2 2 2 2 2 2 7 2" xfId="12423" xr:uid="{00000000-0005-0000-0000-0000F9010000}"/>
    <cellStyle name="Comma 3 2 2 2 2 2 2 2 7 2 2" xfId="28809" xr:uid="{00000000-0005-0000-0000-0000FA010000}"/>
    <cellStyle name="Comma 3 2 2 2 2 2 2 2 7 3" xfId="20616" xr:uid="{00000000-0005-0000-0000-0000FB010000}"/>
    <cellStyle name="Comma 3 2 2 2 2 2 2 2 8" xfId="8327" xr:uid="{00000000-0005-0000-0000-0000FC010000}"/>
    <cellStyle name="Comma 3 2 2 2 2 2 2 2 8 2" xfId="24713" xr:uid="{00000000-0005-0000-0000-0000FD010000}"/>
    <cellStyle name="Comma 3 2 2 2 2 2 2 2 9" xfId="16520" xr:uid="{00000000-0005-0000-0000-0000FE010000}"/>
    <cellStyle name="Comma 3 2 2 2 2 2 2 3" xfId="198" xr:uid="{00000000-0005-0000-0000-0000FF010000}"/>
    <cellStyle name="Comma 3 2 2 2 2 2 2 3 2" xfId="454" xr:uid="{00000000-0005-0000-0000-000000020000}"/>
    <cellStyle name="Comma 3 2 2 2 2 2 2 3 2 2" xfId="966" xr:uid="{00000000-0005-0000-0000-000001020000}"/>
    <cellStyle name="Comma 3 2 2 2 2 2 2 3 2 2 2" xfId="1990" xr:uid="{00000000-0005-0000-0000-000002020000}"/>
    <cellStyle name="Comma 3 2 2 2 2 2 2 3 2 2 2 2" xfId="4038" xr:uid="{00000000-0005-0000-0000-000003020000}"/>
    <cellStyle name="Comma 3 2 2 2 2 2 2 3 2 2 2 2 2" xfId="8135" xr:uid="{00000000-0005-0000-0000-000004020000}"/>
    <cellStyle name="Comma 3 2 2 2 2 2 2 3 2 2 2 2 2 2" xfId="16328" xr:uid="{00000000-0005-0000-0000-000005020000}"/>
    <cellStyle name="Comma 3 2 2 2 2 2 2 3 2 2 2 2 2 2 2" xfId="32714" xr:uid="{00000000-0005-0000-0000-000006020000}"/>
    <cellStyle name="Comma 3 2 2 2 2 2 2 3 2 2 2 2 2 3" xfId="24521" xr:uid="{00000000-0005-0000-0000-000007020000}"/>
    <cellStyle name="Comma 3 2 2 2 2 2 2 3 2 2 2 2 3" xfId="12231" xr:uid="{00000000-0005-0000-0000-000008020000}"/>
    <cellStyle name="Comma 3 2 2 2 2 2 2 3 2 2 2 2 3 2" xfId="28617" xr:uid="{00000000-0005-0000-0000-000009020000}"/>
    <cellStyle name="Comma 3 2 2 2 2 2 2 3 2 2 2 2 4" xfId="20424" xr:uid="{00000000-0005-0000-0000-00000A020000}"/>
    <cellStyle name="Comma 3 2 2 2 2 2 2 3 2 2 2 3" xfId="6086" xr:uid="{00000000-0005-0000-0000-00000B020000}"/>
    <cellStyle name="Comma 3 2 2 2 2 2 2 3 2 2 2 3 2" xfId="14279" xr:uid="{00000000-0005-0000-0000-00000C020000}"/>
    <cellStyle name="Comma 3 2 2 2 2 2 2 3 2 2 2 3 2 2" xfId="30665" xr:uid="{00000000-0005-0000-0000-00000D020000}"/>
    <cellStyle name="Comma 3 2 2 2 2 2 2 3 2 2 2 3 3" xfId="22472" xr:uid="{00000000-0005-0000-0000-00000E020000}"/>
    <cellStyle name="Comma 3 2 2 2 2 2 2 3 2 2 2 4" xfId="10183" xr:uid="{00000000-0005-0000-0000-00000F020000}"/>
    <cellStyle name="Comma 3 2 2 2 2 2 2 3 2 2 2 4 2" xfId="26569" xr:uid="{00000000-0005-0000-0000-000010020000}"/>
    <cellStyle name="Comma 3 2 2 2 2 2 2 3 2 2 2 5" xfId="18376" xr:uid="{00000000-0005-0000-0000-000011020000}"/>
    <cellStyle name="Comma 3 2 2 2 2 2 2 3 2 2 3" xfId="3014" xr:uid="{00000000-0005-0000-0000-000012020000}"/>
    <cellStyle name="Comma 3 2 2 2 2 2 2 3 2 2 3 2" xfId="7111" xr:uid="{00000000-0005-0000-0000-000013020000}"/>
    <cellStyle name="Comma 3 2 2 2 2 2 2 3 2 2 3 2 2" xfId="15304" xr:uid="{00000000-0005-0000-0000-000014020000}"/>
    <cellStyle name="Comma 3 2 2 2 2 2 2 3 2 2 3 2 2 2" xfId="31690" xr:uid="{00000000-0005-0000-0000-000015020000}"/>
    <cellStyle name="Comma 3 2 2 2 2 2 2 3 2 2 3 2 3" xfId="23497" xr:uid="{00000000-0005-0000-0000-000016020000}"/>
    <cellStyle name="Comma 3 2 2 2 2 2 2 3 2 2 3 3" xfId="11207" xr:uid="{00000000-0005-0000-0000-000017020000}"/>
    <cellStyle name="Comma 3 2 2 2 2 2 2 3 2 2 3 3 2" xfId="27593" xr:uid="{00000000-0005-0000-0000-000018020000}"/>
    <cellStyle name="Comma 3 2 2 2 2 2 2 3 2 2 3 4" xfId="19400" xr:uid="{00000000-0005-0000-0000-000019020000}"/>
    <cellStyle name="Comma 3 2 2 2 2 2 2 3 2 2 4" xfId="5062" xr:uid="{00000000-0005-0000-0000-00001A020000}"/>
    <cellStyle name="Comma 3 2 2 2 2 2 2 3 2 2 4 2" xfId="13255" xr:uid="{00000000-0005-0000-0000-00001B020000}"/>
    <cellStyle name="Comma 3 2 2 2 2 2 2 3 2 2 4 2 2" xfId="29641" xr:uid="{00000000-0005-0000-0000-00001C020000}"/>
    <cellStyle name="Comma 3 2 2 2 2 2 2 3 2 2 4 3" xfId="21448" xr:uid="{00000000-0005-0000-0000-00001D020000}"/>
    <cellStyle name="Comma 3 2 2 2 2 2 2 3 2 2 5" xfId="9159" xr:uid="{00000000-0005-0000-0000-00001E020000}"/>
    <cellStyle name="Comma 3 2 2 2 2 2 2 3 2 2 5 2" xfId="25545" xr:uid="{00000000-0005-0000-0000-00001F020000}"/>
    <cellStyle name="Comma 3 2 2 2 2 2 2 3 2 2 6" xfId="17352" xr:uid="{00000000-0005-0000-0000-000020020000}"/>
    <cellStyle name="Comma 3 2 2 2 2 2 2 3 2 3" xfId="1478" xr:uid="{00000000-0005-0000-0000-000021020000}"/>
    <cellStyle name="Comma 3 2 2 2 2 2 2 3 2 3 2" xfId="3526" xr:uid="{00000000-0005-0000-0000-000022020000}"/>
    <cellStyle name="Comma 3 2 2 2 2 2 2 3 2 3 2 2" xfId="7623" xr:uid="{00000000-0005-0000-0000-000023020000}"/>
    <cellStyle name="Comma 3 2 2 2 2 2 2 3 2 3 2 2 2" xfId="15816" xr:uid="{00000000-0005-0000-0000-000024020000}"/>
    <cellStyle name="Comma 3 2 2 2 2 2 2 3 2 3 2 2 2 2" xfId="32202" xr:uid="{00000000-0005-0000-0000-000025020000}"/>
    <cellStyle name="Comma 3 2 2 2 2 2 2 3 2 3 2 2 3" xfId="24009" xr:uid="{00000000-0005-0000-0000-000026020000}"/>
    <cellStyle name="Comma 3 2 2 2 2 2 2 3 2 3 2 3" xfId="11719" xr:uid="{00000000-0005-0000-0000-000027020000}"/>
    <cellStyle name="Comma 3 2 2 2 2 2 2 3 2 3 2 3 2" xfId="28105" xr:uid="{00000000-0005-0000-0000-000028020000}"/>
    <cellStyle name="Comma 3 2 2 2 2 2 2 3 2 3 2 4" xfId="19912" xr:uid="{00000000-0005-0000-0000-000029020000}"/>
    <cellStyle name="Comma 3 2 2 2 2 2 2 3 2 3 3" xfId="5574" xr:uid="{00000000-0005-0000-0000-00002A020000}"/>
    <cellStyle name="Comma 3 2 2 2 2 2 2 3 2 3 3 2" xfId="13767" xr:uid="{00000000-0005-0000-0000-00002B020000}"/>
    <cellStyle name="Comma 3 2 2 2 2 2 2 3 2 3 3 2 2" xfId="30153" xr:uid="{00000000-0005-0000-0000-00002C020000}"/>
    <cellStyle name="Comma 3 2 2 2 2 2 2 3 2 3 3 3" xfId="21960" xr:uid="{00000000-0005-0000-0000-00002D020000}"/>
    <cellStyle name="Comma 3 2 2 2 2 2 2 3 2 3 4" xfId="9671" xr:uid="{00000000-0005-0000-0000-00002E020000}"/>
    <cellStyle name="Comma 3 2 2 2 2 2 2 3 2 3 4 2" xfId="26057" xr:uid="{00000000-0005-0000-0000-00002F020000}"/>
    <cellStyle name="Comma 3 2 2 2 2 2 2 3 2 3 5" xfId="17864" xr:uid="{00000000-0005-0000-0000-000030020000}"/>
    <cellStyle name="Comma 3 2 2 2 2 2 2 3 2 4" xfId="2502" xr:uid="{00000000-0005-0000-0000-000031020000}"/>
    <cellStyle name="Comma 3 2 2 2 2 2 2 3 2 4 2" xfId="6599" xr:uid="{00000000-0005-0000-0000-000032020000}"/>
    <cellStyle name="Comma 3 2 2 2 2 2 2 3 2 4 2 2" xfId="14792" xr:uid="{00000000-0005-0000-0000-000033020000}"/>
    <cellStyle name="Comma 3 2 2 2 2 2 2 3 2 4 2 2 2" xfId="31178" xr:uid="{00000000-0005-0000-0000-000034020000}"/>
    <cellStyle name="Comma 3 2 2 2 2 2 2 3 2 4 2 3" xfId="22985" xr:uid="{00000000-0005-0000-0000-000035020000}"/>
    <cellStyle name="Comma 3 2 2 2 2 2 2 3 2 4 3" xfId="10695" xr:uid="{00000000-0005-0000-0000-000036020000}"/>
    <cellStyle name="Comma 3 2 2 2 2 2 2 3 2 4 3 2" xfId="27081" xr:uid="{00000000-0005-0000-0000-000037020000}"/>
    <cellStyle name="Comma 3 2 2 2 2 2 2 3 2 4 4" xfId="18888" xr:uid="{00000000-0005-0000-0000-000038020000}"/>
    <cellStyle name="Comma 3 2 2 2 2 2 2 3 2 5" xfId="4550" xr:uid="{00000000-0005-0000-0000-000039020000}"/>
    <cellStyle name="Comma 3 2 2 2 2 2 2 3 2 5 2" xfId="12743" xr:uid="{00000000-0005-0000-0000-00003A020000}"/>
    <cellStyle name="Comma 3 2 2 2 2 2 2 3 2 5 2 2" xfId="29129" xr:uid="{00000000-0005-0000-0000-00003B020000}"/>
    <cellStyle name="Comma 3 2 2 2 2 2 2 3 2 5 3" xfId="20936" xr:uid="{00000000-0005-0000-0000-00003C020000}"/>
    <cellStyle name="Comma 3 2 2 2 2 2 2 3 2 6" xfId="8647" xr:uid="{00000000-0005-0000-0000-00003D020000}"/>
    <cellStyle name="Comma 3 2 2 2 2 2 2 3 2 6 2" xfId="25033" xr:uid="{00000000-0005-0000-0000-00003E020000}"/>
    <cellStyle name="Comma 3 2 2 2 2 2 2 3 2 7" xfId="16840" xr:uid="{00000000-0005-0000-0000-00003F020000}"/>
    <cellStyle name="Comma 3 2 2 2 2 2 2 3 3" xfId="710" xr:uid="{00000000-0005-0000-0000-000040020000}"/>
    <cellStyle name="Comma 3 2 2 2 2 2 2 3 3 2" xfId="1734" xr:uid="{00000000-0005-0000-0000-000041020000}"/>
    <cellStyle name="Comma 3 2 2 2 2 2 2 3 3 2 2" xfId="3782" xr:uid="{00000000-0005-0000-0000-000042020000}"/>
    <cellStyle name="Comma 3 2 2 2 2 2 2 3 3 2 2 2" xfId="7879" xr:uid="{00000000-0005-0000-0000-000043020000}"/>
    <cellStyle name="Comma 3 2 2 2 2 2 2 3 3 2 2 2 2" xfId="16072" xr:uid="{00000000-0005-0000-0000-000044020000}"/>
    <cellStyle name="Comma 3 2 2 2 2 2 2 3 3 2 2 2 2 2" xfId="32458" xr:uid="{00000000-0005-0000-0000-000045020000}"/>
    <cellStyle name="Comma 3 2 2 2 2 2 2 3 3 2 2 2 3" xfId="24265" xr:uid="{00000000-0005-0000-0000-000046020000}"/>
    <cellStyle name="Comma 3 2 2 2 2 2 2 3 3 2 2 3" xfId="11975" xr:uid="{00000000-0005-0000-0000-000047020000}"/>
    <cellStyle name="Comma 3 2 2 2 2 2 2 3 3 2 2 3 2" xfId="28361" xr:uid="{00000000-0005-0000-0000-000048020000}"/>
    <cellStyle name="Comma 3 2 2 2 2 2 2 3 3 2 2 4" xfId="20168" xr:uid="{00000000-0005-0000-0000-000049020000}"/>
    <cellStyle name="Comma 3 2 2 2 2 2 2 3 3 2 3" xfId="5830" xr:uid="{00000000-0005-0000-0000-00004A020000}"/>
    <cellStyle name="Comma 3 2 2 2 2 2 2 3 3 2 3 2" xfId="14023" xr:uid="{00000000-0005-0000-0000-00004B020000}"/>
    <cellStyle name="Comma 3 2 2 2 2 2 2 3 3 2 3 2 2" xfId="30409" xr:uid="{00000000-0005-0000-0000-00004C020000}"/>
    <cellStyle name="Comma 3 2 2 2 2 2 2 3 3 2 3 3" xfId="22216" xr:uid="{00000000-0005-0000-0000-00004D020000}"/>
    <cellStyle name="Comma 3 2 2 2 2 2 2 3 3 2 4" xfId="9927" xr:uid="{00000000-0005-0000-0000-00004E020000}"/>
    <cellStyle name="Comma 3 2 2 2 2 2 2 3 3 2 4 2" xfId="26313" xr:uid="{00000000-0005-0000-0000-00004F020000}"/>
    <cellStyle name="Comma 3 2 2 2 2 2 2 3 3 2 5" xfId="18120" xr:uid="{00000000-0005-0000-0000-000050020000}"/>
    <cellStyle name="Comma 3 2 2 2 2 2 2 3 3 3" xfId="2758" xr:uid="{00000000-0005-0000-0000-000051020000}"/>
    <cellStyle name="Comma 3 2 2 2 2 2 2 3 3 3 2" xfId="6855" xr:uid="{00000000-0005-0000-0000-000052020000}"/>
    <cellStyle name="Comma 3 2 2 2 2 2 2 3 3 3 2 2" xfId="15048" xr:uid="{00000000-0005-0000-0000-000053020000}"/>
    <cellStyle name="Comma 3 2 2 2 2 2 2 3 3 3 2 2 2" xfId="31434" xr:uid="{00000000-0005-0000-0000-000054020000}"/>
    <cellStyle name="Comma 3 2 2 2 2 2 2 3 3 3 2 3" xfId="23241" xr:uid="{00000000-0005-0000-0000-000055020000}"/>
    <cellStyle name="Comma 3 2 2 2 2 2 2 3 3 3 3" xfId="10951" xr:uid="{00000000-0005-0000-0000-000056020000}"/>
    <cellStyle name="Comma 3 2 2 2 2 2 2 3 3 3 3 2" xfId="27337" xr:uid="{00000000-0005-0000-0000-000057020000}"/>
    <cellStyle name="Comma 3 2 2 2 2 2 2 3 3 3 4" xfId="19144" xr:uid="{00000000-0005-0000-0000-000058020000}"/>
    <cellStyle name="Comma 3 2 2 2 2 2 2 3 3 4" xfId="4806" xr:uid="{00000000-0005-0000-0000-000059020000}"/>
    <cellStyle name="Comma 3 2 2 2 2 2 2 3 3 4 2" xfId="12999" xr:uid="{00000000-0005-0000-0000-00005A020000}"/>
    <cellStyle name="Comma 3 2 2 2 2 2 2 3 3 4 2 2" xfId="29385" xr:uid="{00000000-0005-0000-0000-00005B020000}"/>
    <cellStyle name="Comma 3 2 2 2 2 2 2 3 3 4 3" xfId="21192" xr:uid="{00000000-0005-0000-0000-00005C020000}"/>
    <cellStyle name="Comma 3 2 2 2 2 2 2 3 3 5" xfId="8903" xr:uid="{00000000-0005-0000-0000-00005D020000}"/>
    <cellStyle name="Comma 3 2 2 2 2 2 2 3 3 5 2" xfId="25289" xr:uid="{00000000-0005-0000-0000-00005E020000}"/>
    <cellStyle name="Comma 3 2 2 2 2 2 2 3 3 6" xfId="17096" xr:uid="{00000000-0005-0000-0000-00005F020000}"/>
    <cellStyle name="Comma 3 2 2 2 2 2 2 3 4" xfId="1222" xr:uid="{00000000-0005-0000-0000-000060020000}"/>
    <cellStyle name="Comma 3 2 2 2 2 2 2 3 4 2" xfId="3270" xr:uid="{00000000-0005-0000-0000-000061020000}"/>
    <cellStyle name="Comma 3 2 2 2 2 2 2 3 4 2 2" xfId="7367" xr:uid="{00000000-0005-0000-0000-000062020000}"/>
    <cellStyle name="Comma 3 2 2 2 2 2 2 3 4 2 2 2" xfId="15560" xr:uid="{00000000-0005-0000-0000-000063020000}"/>
    <cellStyle name="Comma 3 2 2 2 2 2 2 3 4 2 2 2 2" xfId="31946" xr:uid="{00000000-0005-0000-0000-000064020000}"/>
    <cellStyle name="Comma 3 2 2 2 2 2 2 3 4 2 2 3" xfId="23753" xr:uid="{00000000-0005-0000-0000-000065020000}"/>
    <cellStyle name="Comma 3 2 2 2 2 2 2 3 4 2 3" xfId="11463" xr:uid="{00000000-0005-0000-0000-000066020000}"/>
    <cellStyle name="Comma 3 2 2 2 2 2 2 3 4 2 3 2" xfId="27849" xr:uid="{00000000-0005-0000-0000-000067020000}"/>
    <cellStyle name="Comma 3 2 2 2 2 2 2 3 4 2 4" xfId="19656" xr:uid="{00000000-0005-0000-0000-000068020000}"/>
    <cellStyle name="Comma 3 2 2 2 2 2 2 3 4 3" xfId="5318" xr:uid="{00000000-0005-0000-0000-000069020000}"/>
    <cellStyle name="Comma 3 2 2 2 2 2 2 3 4 3 2" xfId="13511" xr:uid="{00000000-0005-0000-0000-00006A020000}"/>
    <cellStyle name="Comma 3 2 2 2 2 2 2 3 4 3 2 2" xfId="29897" xr:uid="{00000000-0005-0000-0000-00006B020000}"/>
    <cellStyle name="Comma 3 2 2 2 2 2 2 3 4 3 3" xfId="21704" xr:uid="{00000000-0005-0000-0000-00006C020000}"/>
    <cellStyle name="Comma 3 2 2 2 2 2 2 3 4 4" xfId="9415" xr:uid="{00000000-0005-0000-0000-00006D020000}"/>
    <cellStyle name="Comma 3 2 2 2 2 2 2 3 4 4 2" xfId="25801" xr:uid="{00000000-0005-0000-0000-00006E020000}"/>
    <cellStyle name="Comma 3 2 2 2 2 2 2 3 4 5" xfId="17608" xr:uid="{00000000-0005-0000-0000-00006F020000}"/>
    <cellStyle name="Comma 3 2 2 2 2 2 2 3 5" xfId="2246" xr:uid="{00000000-0005-0000-0000-000070020000}"/>
    <cellStyle name="Comma 3 2 2 2 2 2 2 3 5 2" xfId="6343" xr:uid="{00000000-0005-0000-0000-000071020000}"/>
    <cellStyle name="Comma 3 2 2 2 2 2 2 3 5 2 2" xfId="14536" xr:uid="{00000000-0005-0000-0000-000072020000}"/>
    <cellStyle name="Comma 3 2 2 2 2 2 2 3 5 2 2 2" xfId="30922" xr:uid="{00000000-0005-0000-0000-000073020000}"/>
    <cellStyle name="Comma 3 2 2 2 2 2 2 3 5 2 3" xfId="22729" xr:uid="{00000000-0005-0000-0000-000074020000}"/>
    <cellStyle name="Comma 3 2 2 2 2 2 2 3 5 3" xfId="10439" xr:uid="{00000000-0005-0000-0000-000075020000}"/>
    <cellStyle name="Comma 3 2 2 2 2 2 2 3 5 3 2" xfId="26825" xr:uid="{00000000-0005-0000-0000-000076020000}"/>
    <cellStyle name="Comma 3 2 2 2 2 2 2 3 5 4" xfId="18632" xr:uid="{00000000-0005-0000-0000-000077020000}"/>
    <cellStyle name="Comma 3 2 2 2 2 2 2 3 6" xfId="4294" xr:uid="{00000000-0005-0000-0000-000078020000}"/>
    <cellStyle name="Comma 3 2 2 2 2 2 2 3 6 2" xfId="12487" xr:uid="{00000000-0005-0000-0000-000079020000}"/>
    <cellStyle name="Comma 3 2 2 2 2 2 2 3 6 2 2" xfId="28873" xr:uid="{00000000-0005-0000-0000-00007A020000}"/>
    <cellStyle name="Comma 3 2 2 2 2 2 2 3 6 3" xfId="20680" xr:uid="{00000000-0005-0000-0000-00007B020000}"/>
    <cellStyle name="Comma 3 2 2 2 2 2 2 3 7" xfId="8391" xr:uid="{00000000-0005-0000-0000-00007C020000}"/>
    <cellStyle name="Comma 3 2 2 2 2 2 2 3 7 2" xfId="24777" xr:uid="{00000000-0005-0000-0000-00007D020000}"/>
    <cellStyle name="Comma 3 2 2 2 2 2 2 3 8" xfId="16584" xr:uid="{00000000-0005-0000-0000-00007E020000}"/>
    <cellStyle name="Comma 3 2 2 2 2 2 2 4" xfId="326" xr:uid="{00000000-0005-0000-0000-00007F020000}"/>
    <cellStyle name="Comma 3 2 2 2 2 2 2 4 2" xfId="838" xr:uid="{00000000-0005-0000-0000-000080020000}"/>
    <cellStyle name="Comma 3 2 2 2 2 2 2 4 2 2" xfId="1862" xr:uid="{00000000-0005-0000-0000-000081020000}"/>
    <cellStyle name="Comma 3 2 2 2 2 2 2 4 2 2 2" xfId="3910" xr:uid="{00000000-0005-0000-0000-000082020000}"/>
    <cellStyle name="Comma 3 2 2 2 2 2 2 4 2 2 2 2" xfId="8007" xr:uid="{00000000-0005-0000-0000-000083020000}"/>
    <cellStyle name="Comma 3 2 2 2 2 2 2 4 2 2 2 2 2" xfId="16200" xr:uid="{00000000-0005-0000-0000-000084020000}"/>
    <cellStyle name="Comma 3 2 2 2 2 2 2 4 2 2 2 2 2 2" xfId="32586" xr:uid="{00000000-0005-0000-0000-000085020000}"/>
    <cellStyle name="Comma 3 2 2 2 2 2 2 4 2 2 2 2 3" xfId="24393" xr:uid="{00000000-0005-0000-0000-000086020000}"/>
    <cellStyle name="Comma 3 2 2 2 2 2 2 4 2 2 2 3" xfId="12103" xr:uid="{00000000-0005-0000-0000-000087020000}"/>
    <cellStyle name="Comma 3 2 2 2 2 2 2 4 2 2 2 3 2" xfId="28489" xr:uid="{00000000-0005-0000-0000-000088020000}"/>
    <cellStyle name="Comma 3 2 2 2 2 2 2 4 2 2 2 4" xfId="20296" xr:uid="{00000000-0005-0000-0000-000089020000}"/>
    <cellStyle name="Comma 3 2 2 2 2 2 2 4 2 2 3" xfId="5958" xr:uid="{00000000-0005-0000-0000-00008A020000}"/>
    <cellStyle name="Comma 3 2 2 2 2 2 2 4 2 2 3 2" xfId="14151" xr:uid="{00000000-0005-0000-0000-00008B020000}"/>
    <cellStyle name="Comma 3 2 2 2 2 2 2 4 2 2 3 2 2" xfId="30537" xr:uid="{00000000-0005-0000-0000-00008C020000}"/>
    <cellStyle name="Comma 3 2 2 2 2 2 2 4 2 2 3 3" xfId="22344" xr:uid="{00000000-0005-0000-0000-00008D020000}"/>
    <cellStyle name="Comma 3 2 2 2 2 2 2 4 2 2 4" xfId="10055" xr:uid="{00000000-0005-0000-0000-00008E020000}"/>
    <cellStyle name="Comma 3 2 2 2 2 2 2 4 2 2 4 2" xfId="26441" xr:uid="{00000000-0005-0000-0000-00008F020000}"/>
    <cellStyle name="Comma 3 2 2 2 2 2 2 4 2 2 5" xfId="18248" xr:uid="{00000000-0005-0000-0000-000090020000}"/>
    <cellStyle name="Comma 3 2 2 2 2 2 2 4 2 3" xfId="2886" xr:uid="{00000000-0005-0000-0000-000091020000}"/>
    <cellStyle name="Comma 3 2 2 2 2 2 2 4 2 3 2" xfId="6983" xr:uid="{00000000-0005-0000-0000-000092020000}"/>
    <cellStyle name="Comma 3 2 2 2 2 2 2 4 2 3 2 2" xfId="15176" xr:uid="{00000000-0005-0000-0000-000093020000}"/>
    <cellStyle name="Comma 3 2 2 2 2 2 2 4 2 3 2 2 2" xfId="31562" xr:uid="{00000000-0005-0000-0000-000094020000}"/>
    <cellStyle name="Comma 3 2 2 2 2 2 2 4 2 3 2 3" xfId="23369" xr:uid="{00000000-0005-0000-0000-000095020000}"/>
    <cellStyle name="Comma 3 2 2 2 2 2 2 4 2 3 3" xfId="11079" xr:uid="{00000000-0005-0000-0000-000096020000}"/>
    <cellStyle name="Comma 3 2 2 2 2 2 2 4 2 3 3 2" xfId="27465" xr:uid="{00000000-0005-0000-0000-000097020000}"/>
    <cellStyle name="Comma 3 2 2 2 2 2 2 4 2 3 4" xfId="19272" xr:uid="{00000000-0005-0000-0000-000098020000}"/>
    <cellStyle name="Comma 3 2 2 2 2 2 2 4 2 4" xfId="4934" xr:uid="{00000000-0005-0000-0000-000099020000}"/>
    <cellStyle name="Comma 3 2 2 2 2 2 2 4 2 4 2" xfId="13127" xr:uid="{00000000-0005-0000-0000-00009A020000}"/>
    <cellStyle name="Comma 3 2 2 2 2 2 2 4 2 4 2 2" xfId="29513" xr:uid="{00000000-0005-0000-0000-00009B020000}"/>
    <cellStyle name="Comma 3 2 2 2 2 2 2 4 2 4 3" xfId="21320" xr:uid="{00000000-0005-0000-0000-00009C020000}"/>
    <cellStyle name="Comma 3 2 2 2 2 2 2 4 2 5" xfId="9031" xr:uid="{00000000-0005-0000-0000-00009D020000}"/>
    <cellStyle name="Comma 3 2 2 2 2 2 2 4 2 5 2" xfId="25417" xr:uid="{00000000-0005-0000-0000-00009E020000}"/>
    <cellStyle name="Comma 3 2 2 2 2 2 2 4 2 6" xfId="17224" xr:uid="{00000000-0005-0000-0000-00009F020000}"/>
    <cellStyle name="Comma 3 2 2 2 2 2 2 4 3" xfId="1350" xr:uid="{00000000-0005-0000-0000-0000A0020000}"/>
    <cellStyle name="Comma 3 2 2 2 2 2 2 4 3 2" xfId="3398" xr:uid="{00000000-0005-0000-0000-0000A1020000}"/>
    <cellStyle name="Comma 3 2 2 2 2 2 2 4 3 2 2" xfId="7495" xr:uid="{00000000-0005-0000-0000-0000A2020000}"/>
    <cellStyle name="Comma 3 2 2 2 2 2 2 4 3 2 2 2" xfId="15688" xr:uid="{00000000-0005-0000-0000-0000A3020000}"/>
    <cellStyle name="Comma 3 2 2 2 2 2 2 4 3 2 2 2 2" xfId="32074" xr:uid="{00000000-0005-0000-0000-0000A4020000}"/>
    <cellStyle name="Comma 3 2 2 2 2 2 2 4 3 2 2 3" xfId="23881" xr:uid="{00000000-0005-0000-0000-0000A5020000}"/>
    <cellStyle name="Comma 3 2 2 2 2 2 2 4 3 2 3" xfId="11591" xr:uid="{00000000-0005-0000-0000-0000A6020000}"/>
    <cellStyle name="Comma 3 2 2 2 2 2 2 4 3 2 3 2" xfId="27977" xr:uid="{00000000-0005-0000-0000-0000A7020000}"/>
    <cellStyle name="Comma 3 2 2 2 2 2 2 4 3 2 4" xfId="19784" xr:uid="{00000000-0005-0000-0000-0000A8020000}"/>
    <cellStyle name="Comma 3 2 2 2 2 2 2 4 3 3" xfId="5446" xr:uid="{00000000-0005-0000-0000-0000A9020000}"/>
    <cellStyle name="Comma 3 2 2 2 2 2 2 4 3 3 2" xfId="13639" xr:uid="{00000000-0005-0000-0000-0000AA020000}"/>
    <cellStyle name="Comma 3 2 2 2 2 2 2 4 3 3 2 2" xfId="30025" xr:uid="{00000000-0005-0000-0000-0000AB020000}"/>
    <cellStyle name="Comma 3 2 2 2 2 2 2 4 3 3 3" xfId="21832" xr:uid="{00000000-0005-0000-0000-0000AC020000}"/>
    <cellStyle name="Comma 3 2 2 2 2 2 2 4 3 4" xfId="9543" xr:uid="{00000000-0005-0000-0000-0000AD020000}"/>
    <cellStyle name="Comma 3 2 2 2 2 2 2 4 3 4 2" xfId="25929" xr:uid="{00000000-0005-0000-0000-0000AE020000}"/>
    <cellStyle name="Comma 3 2 2 2 2 2 2 4 3 5" xfId="17736" xr:uid="{00000000-0005-0000-0000-0000AF020000}"/>
    <cellStyle name="Comma 3 2 2 2 2 2 2 4 4" xfId="2374" xr:uid="{00000000-0005-0000-0000-0000B0020000}"/>
    <cellStyle name="Comma 3 2 2 2 2 2 2 4 4 2" xfId="6471" xr:uid="{00000000-0005-0000-0000-0000B1020000}"/>
    <cellStyle name="Comma 3 2 2 2 2 2 2 4 4 2 2" xfId="14664" xr:uid="{00000000-0005-0000-0000-0000B2020000}"/>
    <cellStyle name="Comma 3 2 2 2 2 2 2 4 4 2 2 2" xfId="31050" xr:uid="{00000000-0005-0000-0000-0000B3020000}"/>
    <cellStyle name="Comma 3 2 2 2 2 2 2 4 4 2 3" xfId="22857" xr:uid="{00000000-0005-0000-0000-0000B4020000}"/>
    <cellStyle name="Comma 3 2 2 2 2 2 2 4 4 3" xfId="10567" xr:uid="{00000000-0005-0000-0000-0000B5020000}"/>
    <cellStyle name="Comma 3 2 2 2 2 2 2 4 4 3 2" xfId="26953" xr:uid="{00000000-0005-0000-0000-0000B6020000}"/>
    <cellStyle name="Comma 3 2 2 2 2 2 2 4 4 4" xfId="18760" xr:uid="{00000000-0005-0000-0000-0000B7020000}"/>
    <cellStyle name="Comma 3 2 2 2 2 2 2 4 5" xfId="4422" xr:uid="{00000000-0005-0000-0000-0000B8020000}"/>
    <cellStyle name="Comma 3 2 2 2 2 2 2 4 5 2" xfId="12615" xr:uid="{00000000-0005-0000-0000-0000B9020000}"/>
    <cellStyle name="Comma 3 2 2 2 2 2 2 4 5 2 2" xfId="29001" xr:uid="{00000000-0005-0000-0000-0000BA020000}"/>
    <cellStyle name="Comma 3 2 2 2 2 2 2 4 5 3" xfId="20808" xr:uid="{00000000-0005-0000-0000-0000BB020000}"/>
    <cellStyle name="Comma 3 2 2 2 2 2 2 4 6" xfId="8519" xr:uid="{00000000-0005-0000-0000-0000BC020000}"/>
    <cellStyle name="Comma 3 2 2 2 2 2 2 4 6 2" xfId="24905" xr:uid="{00000000-0005-0000-0000-0000BD020000}"/>
    <cellStyle name="Comma 3 2 2 2 2 2 2 4 7" xfId="16712" xr:uid="{00000000-0005-0000-0000-0000BE020000}"/>
    <cellStyle name="Comma 3 2 2 2 2 2 2 5" xfId="582" xr:uid="{00000000-0005-0000-0000-0000BF020000}"/>
    <cellStyle name="Comma 3 2 2 2 2 2 2 5 2" xfId="1606" xr:uid="{00000000-0005-0000-0000-0000C0020000}"/>
    <cellStyle name="Comma 3 2 2 2 2 2 2 5 2 2" xfId="3654" xr:uid="{00000000-0005-0000-0000-0000C1020000}"/>
    <cellStyle name="Comma 3 2 2 2 2 2 2 5 2 2 2" xfId="7751" xr:uid="{00000000-0005-0000-0000-0000C2020000}"/>
    <cellStyle name="Comma 3 2 2 2 2 2 2 5 2 2 2 2" xfId="15944" xr:uid="{00000000-0005-0000-0000-0000C3020000}"/>
    <cellStyle name="Comma 3 2 2 2 2 2 2 5 2 2 2 2 2" xfId="32330" xr:uid="{00000000-0005-0000-0000-0000C4020000}"/>
    <cellStyle name="Comma 3 2 2 2 2 2 2 5 2 2 2 3" xfId="24137" xr:uid="{00000000-0005-0000-0000-0000C5020000}"/>
    <cellStyle name="Comma 3 2 2 2 2 2 2 5 2 2 3" xfId="11847" xr:uid="{00000000-0005-0000-0000-0000C6020000}"/>
    <cellStyle name="Comma 3 2 2 2 2 2 2 5 2 2 3 2" xfId="28233" xr:uid="{00000000-0005-0000-0000-0000C7020000}"/>
    <cellStyle name="Comma 3 2 2 2 2 2 2 5 2 2 4" xfId="20040" xr:uid="{00000000-0005-0000-0000-0000C8020000}"/>
    <cellStyle name="Comma 3 2 2 2 2 2 2 5 2 3" xfId="5702" xr:uid="{00000000-0005-0000-0000-0000C9020000}"/>
    <cellStyle name="Comma 3 2 2 2 2 2 2 5 2 3 2" xfId="13895" xr:uid="{00000000-0005-0000-0000-0000CA020000}"/>
    <cellStyle name="Comma 3 2 2 2 2 2 2 5 2 3 2 2" xfId="30281" xr:uid="{00000000-0005-0000-0000-0000CB020000}"/>
    <cellStyle name="Comma 3 2 2 2 2 2 2 5 2 3 3" xfId="22088" xr:uid="{00000000-0005-0000-0000-0000CC020000}"/>
    <cellStyle name="Comma 3 2 2 2 2 2 2 5 2 4" xfId="9799" xr:uid="{00000000-0005-0000-0000-0000CD020000}"/>
    <cellStyle name="Comma 3 2 2 2 2 2 2 5 2 4 2" xfId="26185" xr:uid="{00000000-0005-0000-0000-0000CE020000}"/>
    <cellStyle name="Comma 3 2 2 2 2 2 2 5 2 5" xfId="17992" xr:uid="{00000000-0005-0000-0000-0000CF020000}"/>
    <cellStyle name="Comma 3 2 2 2 2 2 2 5 3" xfId="2630" xr:uid="{00000000-0005-0000-0000-0000D0020000}"/>
    <cellStyle name="Comma 3 2 2 2 2 2 2 5 3 2" xfId="6727" xr:uid="{00000000-0005-0000-0000-0000D1020000}"/>
    <cellStyle name="Comma 3 2 2 2 2 2 2 5 3 2 2" xfId="14920" xr:uid="{00000000-0005-0000-0000-0000D2020000}"/>
    <cellStyle name="Comma 3 2 2 2 2 2 2 5 3 2 2 2" xfId="31306" xr:uid="{00000000-0005-0000-0000-0000D3020000}"/>
    <cellStyle name="Comma 3 2 2 2 2 2 2 5 3 2 3" xfId="23113" xr:uid="{00000000-0005-0000-0000-0000D4020000}"/>
    <cellStyle name="Comma 3 2 2 2 2 2 2 5 3 3" xfId="10823" xr:uid="{00000000-0005-0000-0000-0000D5020000}"/>
    <cellStyle name="Comma 3 2 2 2 2 2 2 5 3 3 2" xfId="27209" xr:uid="{00000000-0005-0000-0000-0000D6020000}"/>
    <cellStyle name="Comma 3 2 2 2 2 2 2 5 3 4" xfId="19016" xr:uid="{00000000-0005-0000-0000-0000D7020000}"/>
    <cellStyle name="Comma 3 2 2 2 2 2 2 5 4" xfId="4678" xr:uid="{00000000-0005-0000-0000-0000D8020000}"/>
    <cellStyle name="Comma 3 2 2 2 2 2 2 5 4 2" xfId="12871" xr:uid="{00000000-0005-0000-0000-0000D9020000}"/>
    <cellStyle name="Comma 3 2 2 2 2 2 2 5 4 2 2" xfId="29257" xr:uid="{00000000-0005-0000-0000-0000DA020000}"/>
    <cellStyle name="Comma 3 2 2 2 2 2 2 5 4 3" xfId="21064" xr:uid="{00000000-0005-0000-0000-0000DB020000}"/>
    <cellStyle name="Comma 3 2 2 2 2 2 2 5 5" xfId="8775" xr:uid="{00000000-0005-0000-0000-0000DC020000}"/>
    <cellStyle name="Comma 3 2 2 2 2 2 2 5 5 2" xfId="25161" xr:uid="{00000000-0005-0000-0000-0000DD020000}"/>
    <cellStyle name="Comma 3 2 2 2 2 2 2 5 6" xfId="16968" xr:uid="{00000000-0005-0000-0000-0000DE020000}"/>
    <cellStyle name="Comma 3 2 2 2 2 2 2 6" xfId="1094" xr:uid="{00000000-0005-0000-0000-0000DF020000}"/>
    <cellStyle name="Comma 3 2 2 2 2 2 2 6 2" xfId="3142" xr:uid="{00000000-0005-0000-0000-0000E0020000}"/>
    <cellStyle name="Comma 3 2 2 2 2 2 2 6 2 2" xfId="7239" xr:uid="{00000000-0005-0000-0000-0000E1020000}"/>
    <cellStyle name="Comma 3 2 2 2 2 2 2 6 2 2 2" xfId="15432" xr:uid="{00000000-0005-0000-0000-0000E2020000}"/>
    <cellStyle name="Comma 3 2 2 2 2 2 2 6 2 2 2 2" xfId="31818" xr:uid="{00000000-0005-0000-0000-0000E3020000}"/>
    <cellStyle name="Comma 3 2 2 2 2 2 2 6 2 2 3" xfId="23625" xr:uid="{00000000-0005-0000-0000-0000E4020000}"/>
    <cellStyle name="Comma 3 2 2 2 2 2 2 6 2 3" xfId="11335" xr:uid="{00000000-0005-0000-0000-0000E5020000}"/>
    <cellStyle name="Comma 3 2 2 2 2 2 2 6 2 3 2" xfId="27721" xr:uid="{00000000-0005-0000-0000-0000E6020000}"/>
    <cellStyle name="Comma 3 2 2 2 2 2 2 6 2 4" xfId="19528" xr:uid="{00000000-0005-0000-0000-0000E7020000}"/>
    <cellStyle name="Comma 3 2 2 2 2 2 2 6 3" xfId="5190" xr:uid="{00000000-0005-0000-0000-0000E8020000}"/>
    <cellStyle name="Comma 3 2 2 2 2 2 2 6 3 2" xfId="13383" xr:uid="{00000000-0005-0000-0000-0000E9020000}"/>
    <cellStyle name="Comma 3 2 2 2 2 2 2 6 3 2 2" xfId="29769" xr:uid="{00000000-0005-0000-0000-0000EA020000}"/>
    <cellStyle name="Comma 3 2 2 2 2 2 2 6 3 3" xfId="21576" xr:uid="{00000000-0005-0000-0000-0000EB020000}"/>
    <cellStyle name="Comma 3 2 2 2 2 2 2 6 4" xfId="9287" xr:uid="{00000000-0005-0000-0000-0000EC020000}"/>
    <cellStyle name="Comma 3 2 2 2 2 2 2 6 4 2" xfId="25673" xr:uid="{00000000-0005-0000-0000-0000ED020000}"/>
    <cellStyle name="Comma 3 2 2 2 2 2 2 6 5" xfId="17480" xr:uid="{00000000-0005-0000-0000-0000EE020000}"/>
    <cellStyle name="Comma 3 2 2 2 2 2 2 7" xfId="2118" xr:uid="{00000000-0005-0000-0000-0000EF020000}"/>
    <cellStyle name="Comma 3 2 2 2 2 2 2 7 2" xfId="6215" xr:uid="{00000000-0005-0000-0000-0000F0020000}"/>
    <cellStyle name="Comma 3 2 2 2 2 2 2 7 2 2" xfId="14408" xr:uid="{00000000-0005-0000-0000-0000F1020000}"/>
    <cellStyle name="Comma 3 2 2 2 2 2 2 7 2 2 2" xfId="30794" xr:uid="{00000000-0005-0000-0000-0000F2020000}"/>
    <cellStyle name="Comma 3 2 2 2 2 2 2 7 2 3" xfId="22601" xr:uid="{00000000-0005-0000-0000-0000F3020000}"/>
    <cellStyle name="Comma 3 2 2 2 2 2 2 7 3" xfId="10311" xr:uid="{00000000-0005-0000-0000-0000F4020000}"/>
    <cellStyle name="Comma 3 2 2 2 2 2 2 7 3 2" xfId="26697" xr:uid="{00000000-0005-0000-0000-0000F5020000}"/>
    <cellStyle name="Comma 3 2 2 2 2 2 2 7 4" xfId="18504" xr:uid="{00000000-0005-0000-0000-0000F6020000}"/>
    <cellStyle name="Comma 3 2 2 2 2 2 2 8" xfId="4166" xr:uid="{00000000-0005-0000-0000-0000F7020000}"/>
    <cellStyle name="Comma 3 2 2 2 2 2 2 8 2" xfId="12359" xr:uid="{00000000-0005-0000-0000-0000F8020000}"/>
    <cellStyle name="Comma 3 2 2 2 2 2 2 8 2 2" xfId="28745" xr:uid="{00000000-0005-0000-0000-0000F9020000}"/>
    <cellStyle name="Comma 3 2 2 2 2 2 2 8 3" xfId="20552" xr:uid="{00000000-0005-0000-0000-0000FA020000}"/>
    <cellStyle name="Comma 3 2 2 2 2 2 2 9" xfId="8263" xr:uid="{00000000-0005-0000-0000-0000FB020000}"/>
    <cellStyle name="Comma 3 2 2 2 2 2 2 9 2" xfId="24649" xr:uid="{00000000-0005-0000-0000-0000FC020000}"/>
    <cellStyle name="Comma 3 2 2 2 2 2 3" xfId="102" xr:uid="{00000000-0005-0000-0000-0000FD020000}"/>
    <cellStyle name="Comma 3 2 2 2 2 2 3 2" xfId="230" xr:uid="{00000000-0005-0000-0000-0000FE020000}"/>
    <cellStyle name="Comma 3 2 2 2 2 2 3 2 2" xfId="486" xr:uid="{00000000-0005-0000-0000-0000FF020000}"/>
    <cellStyle name="Comma 3 2 2 2 2 2 3 2 2 2" xfId="998" xr:uid="{00000000-0005-0000-0000-000000030000}"/>
    <cellStyle name="Comma 3 2 2 2 2 2 3 2 2 2 2" xfId="2022" xr:uid="{00000000-0005-0000-0000-000001030000}"/>
    <cellStyle name="Comma 3 2 2 2 2 2 3 2 2 2 2 2" xfId="4070" xr:uid="{00000000-0005-0000-0000-000002030000}"/>
    <cellStyle name="Comma 3 2 2 2 2 2 3 2 2 2 2 2 2" xfId="8167" xr:uid="{00000000-0005-0000-0000-000003030000}"/>
    <cellStyle name="Comma 3 2 2 2 2 2 3 2 2 2 2 2 2 2" xfId="16360" xr:uid="{00000000-0005-0000-0000-000004030000}"/>
    <cellStyle name="Comma 3 2 2 2 2 2 3 2 2 2 2 2 2 2 2" xfId="32746" xr:uid="{00000000-0005-0000-0000-000005030000}"/>
    <cellStyle name="Comma 3 2 2 2 2 2 3 2 2 2 2 2 2 3" xfId="24553" xr:uid="{00000000-0005-0000-0000-000006030000}"/>
    <cellStyle name="Comma 3 2 2 2 2 2 3 2 2 2 2 2 3" xfId="12263" xr:uid="{00000000-0005-0000-0000-000007030000}"/>
    <cellStyle name="Comma 3 2 2 2 2 2 3 2 2 2 2 2 3 2" xfId="28649" xr:uid="{00000000-0005-0000-0000-000008030000}"/>
    <cellStyle name="Comma 3 2 2 2 2 2 3 2 2 2 2 2 4" xfId="20456" xr:uid="{00000000-0005-0000-0000-000009030000}"/>
    <cellStyle name="Comma 3 2 2 2 2 2 3 2 2 2 2 3" xfId="6118" xr:uid="{00000000-0005-0000-0000-00000A030000}"/>
    <cellStyle name="Comma 3 2 2 2 2 2 3 2 2 2 2 3 2" xfId="14311" xr:uid="{00000000-0005-0000-0000-00000B030000}"/>
    <cellStyle name="Comma 3 2 2 2 2 2 3 2 2 2 2 3 2 2" xfId="30697" xr:uid="{00000000-0005-0000-0000-00000C030000}"/>
    <cellStyle name="Comma 3 2 2 2 2 2 3 2 2 2 2 3 3" xfId="22504" xr:uid="{00000000-0005-0000-0000-00000D030000}"/>
    <cellStyle name="Comma 3 2 2 2 2 2 3 2 2 2 2 4" xfId="10215" xr:uid="{00000000-0005-0000-0000-00000E030000}"/>
    <cellStyle name="Comma 3 2 2 2 2 2 3 2 2 2 2 4 2" xfId="26601" xr:uid="{00000000-0005-0000-0000-00000F030000}"/>
    <cellStyle name="Comma 3 2 2 2 2 2 3 2 2 2 2 5" xfId="18408" xr:uid="{00000000-0005-0000-0000-000010030000}"/>
    <cellStyle name="Comma 3 2 2 2 2 2 3 2 2 2 3" xfId="3046" xr:uid="{00000000-0005-0000-0000-000011030000}"/>
    <cellStyle name="Comma 3 2 2 2 2 2 3 2 2 2 3 2" xfId="7143" xr:uid="{00000000-0005-0000-0000-000012030000}"/>
    <cellStyle name="Comma 3 2 2 2 2 2 3 2 2 2 3 2 2" xfId="15336" xr:uid="{00000000-0005-0000-0000-000013030000}"/>
    <cellStyle name="Comma 3 2 2 2 2 2 3 2 2 2 3 2 2 2" xfId="31722" xr:uid="{00000000-0005-0000-0000-000014030000}"/>
    <cellStyle name="Comma 3 2 2 2 2 2 3 2 2 2 3 2 3" xfId="23529" xr:uid="{00000000-0005-0000-0000-000015030000}"/>
    <cellStyle name="Comma 3 2 2 2 2 2 3 2 2 2 3 3" xfId="11239" xr:uid="{00000000-0005-0000-0000-000016030000}"/>
    <cellStyle name="Comma 3 2 2 2 2 2 3 2 2 2 3 3 2" xfId="27625" xr:uid="{00000000-0005-0000-0000-000017030000}"/>
    <cellStyle name="Comma 3 2 2 2 2 2 3 2 2 2 3 4" xfId="19432" xr:uid="{00000000-0005-0000-0000-000018030000}"/>
    <cellStyle name="Comma 3 2 2 2 2 2 3 2 2 2 4" xfId="5094" xr:uid="{00000000-0005-0000-0000-000019030000}"/>
    <cellStyle name="Comma 3 2 2 2 2 2 3 2 2 2 4 2" xfId="13287" xr:uid="{00000000-0005-0000-0000-00001A030000}"/>
    <cellStyle name="Comma 3 2 2 2 2 2 3 2 2 2 4 2 2" xfId="29673" xr:uid="{00000000-0005-0000-0000-00001B030000}"/>
    <cellStyle name="Comma 3 2 2 2 2 2 3 2 2 2 4 3" xfId="21480" xr:uid="{00000000-0005-0000-0000-00001C030000}"/>
    <cellStyle name="Comma 3 2 2 2 2 2 3 2 2 2 5" xfId="9191" xr:uid="{00000000-0005-0000-0000-00001D030000}"/>
    <cellStyle name="Comma 3 2 2 2 2 2 3 2 2 2 5 2" xfId="25577" xr:uid="{00000000-0005-0000-0000-00001E030000}"/>
    <cellStyle name="Comma 3 2 2 2 2 2 3 2 2 2 6" xfId="17384" xr:uid="{00000000-0005-0000-0000-00001F030000}"/>
    <cellStyle name="Comma 3 2 2 2 2 2 3 2 2 3" xfId="1510" xr:uid="{00000000-0005-0000-0000-000020030000}"/>
    <cellStyle name="Comma 3 2 2 2 2 2 3 2 2 3 2" xfId="3558" xr:uid="{00000000-0005-0000-0000-000021030000}"/>
    <cellStyle name="Comma 3 2 2 2 2 2 3 2 2 3 2 2" xfId="7655" xr:uid="{00000000-0005-0000-0000-000022030000}"/>
    <cellStyle name="Comma 3 2 2 2 2 2 3 2 2 3 2 2 2" xfId="15848" xr:uid="{00000000-0005-0000-0000-000023030000}"/>
    <cellStyle name="Comma 3 2 2 2 2 2 3 2 2 3 2 2 2 2" xfId="32234" xr:uid="{00000000-0005-0000-0000-000024030000}"/>
    <cellStyle name="Comma 3 2 2 2 2 2 3 2 2 3 2 2 3" xfId="24041" xr:uid="{00000000-0005-0000-0000-000025030000}"/>
    <cellStyle name="Comma 3 2 2 2 2 2 3 2 2 3 2 3" xfId="11751" xr:uid="{00000000-0005-0000-0000-000026030000}"/>
    <cellStyle name="Comma 3 2 2 2 2 2 3 2 2 3 2 3 2" xfId="28137" xr:uid="{00000000-0005-0000-0000-000027030000}"/>
    <cellStyle name="Comma 3 2 2 2 2 2 3 2 2 3 2 4" xfId="19944" xr:uid="{00000000-0005-0000-0000-000028030000}"/>
    <cellStyle name="Comma 3 2 2 2 2 2 3 2 2 3 3" xfId="5606" xr:uid="{00000000-0005-0000-0000-000029030000}"/>
    <cellStyle name="Comma 3 2 2 2 2 2 3 2 2 3 3 2" xfId="13799" xr:uid="{00000000-0005-0000-0000-00002A030000}"/>
    <cellStyle name="Comma 3 2 2 2 2 2 3 2 2 3 3 2 2" xfId="30185" xr:uid="{00000000-0005-0000-0000-00002B030000}"/>
    <cellStyle name="Comma 3 2 2 2 2 2 3 2 2 3 3 3" xfId="21992" xr:uid="{00000000-0005-0000-0000-00002C030000}"/>
    <cellStyle name="Comma 3 2 2 2 2 2 3 2 2 3 4" xfId="9703" xr:uid="{00000000-0005-0000-0000-00002D030000}"/>
    <cellStyle name="Comma 3 2 2 2 2 2 3 2 2 3 4 2" xfId="26089" xr:uid="{00000000-0005-0000-0000-00002E030000}"/>
    <cellStyle name="Comma 3 2 2 2 2 2 3 2 2 3 5" xfId="17896" xr:uid="{00000000-0005-0000-0000-00002F030000}"/>
    <cellStyle name="Comma 3 2 2 2 2 2 3 2 2 4" xfId="2534" xr:uid="{00000000-0005-0000-0000-000030030000}"/>
    <cellStyle name="Comma 3 2 2 2 2 2 3 2 2 4 2" xfId="6631" xr:uid="{00000000-0005-0000-0000-000031030000}"/>
    <cellStyle name="Comma 3 2 2 2 2 2 3 2 2 4 2 2" xfId="14824" xr:uid="{00000000-0005-0000-0000-000032030000}"/>
    <cellStyle name="Comma 3 2 2 2 2 2 3 2 2 4 2 2 2" xfId="31210" xr:uid="{00000000-0005-0000-0000-000033030000}"/>
    <cellStyle name="Comma 3 2 2 2 2 2 3 2 2 4 2 3" xfId="23017" xr:uid="{00000000-0005-0000-0000-000034030000}"/>
    <cellStyle name="Comma 3 2 2 2 2 2 3 2 2 4 3" xfId="10727" xr:uid="{00000000-0005-0000-0000-000035030000}"/>
    <cellStyle name="Comma 3 2 2 2 2 2 3 2 2 4 3 2" xfId="27113" xr:uid="{00000000-0005-0000-0000-000036030000}"/>
    <cellStyle name="Comma 3 2 2 2 2 2 3 2 2 4 4" xfId="18920" xr:uid="{00000000-0005-0000-0000-000037030000}"/>
    <cellStyle name="Comma 3 2 2 2 2 2 3 2 2 5" xfId="4582" xr:uid="{00000000-0005-0000-0000-000038030000}"/>
    <cellStyle name="Comma 3 2 2 2 2 2 3 2 2 5 2" xfId="12775" xr:uid="{00000000-0005-0000-0000-000039030000}"/>
    <cellStyle name="Comma 3 2 2 2 2 2 3 2 2 5 2 2" xfId="29161" xr:uid="{00000000-0005-0000-0000-00003A030000}"/>
    <cellStyle name="Comma 3 2 2 2 2 2 3 2 2 5 3" xfId="20968" xr:uid="{00000000-0005-0000-0000-00003B030000}"/>
    <cellStyle name="Comma 3 2 2 2 2 2 3 2 2 6" xfId="8679" xr:uid="{00000000-0005-0000-0000-00003C030000}"/>
    <cellStyle name="Comma 3 2 2 2 2 2 3 2 2 6 2" xfId="25065" xr:uid="{00000000-0005-0000-0000-00003D030000}"/>
    <cellStyle name="Comma 3 2 2 2 2 2 3 2 2 7" xfId="16872" xr:uid="{00000000-0005-0000-0000-00003E030000}"/>
    <cellStyle name="Comma 3 2 2 2 2 2 3 2 3" xfId="742" xr:uid="{00000000-0005-0000-0000-00003F030000}"/>
    <cellStyle name="Comma 3 2 2 2 2 2 3 2 3 2" xfId="1766" xr:uid="{00000000-0005-0000-0000-000040030000}"/>
    <cellStyle name="Comma 3 2 2 2 2 2 3 2 3 2 2" xfId="3814" xr:uid="{00000000-0005-0000-0000-000041030000}"/>
    <cellStyle name="Comma 3 2 2 2 2 2 3 2 3 2 2 2" xfId="7911" xr:uid="{00000000-0005-0000-0000-000042030000}"/>
    <cellStyle name="Comma 3 2 2 2 2 2 3 2 3 2 2 2 2" xfId="16104" xr:uid="{00000000-0005-0000-0000-000043030000}"/>
    <cellStyle name="Comma 3 2 2 2 2 2 3 2 3 2 2 2 2 2" xfId="32490" xr:uid="{00000000-0005-0000-0000-000044030000}"/>
    <cellStyle name="Comma 3 2 2 2 2 2 3 2 3 2 2 2 3" xfId="24297" xr:uid="{00000000-0005-0000-0000-000045030000}"/>
    <cellStyle name="Comma 3 2 2 2 2 2 3 2 3 2 2 3" xfId="12007" xr:uid="{00000000-0005-0000-0000-000046030000}"/>
    <cellStyle name="Comma 3 2 2 2 2 2 3 2 3 2 2 3 2" xfId="28393" xr:uid="{00000000-0005-0000-0000-000047030000}"/>
    <cellStyle name="Comma 3 2 2 2 2 2 3 2 3 2 2 4" xfId="20200" xr:uid="{00000000-0005-0000-0000-000048030000}"/>
    <cellStyle name="Comma 3 2 2 2 2 2 3 2 3 2 3" xfId="5862" xr:uid="{00000000-0005-0000-0000-000049030000}"/>
    <cellStyle name="Comma 3 2 2 2 2 2 3 2 3 2 3 2" xfId="14055" xr:uid="{00000000-0005-0000-0000-00004A030000}"/>
    <cellStyle name="Comma 3 2 2 2 2 2 3 2 3 2 3 2 2" xfId="30441" xr:uid="{00000000-0005-0000-0000-00004B030000}"/>
    <cellStyle name="Comma 3 2 2 2 2 2 3 2 3 2 3 3" xfId="22248" xr:uid="{00000000-0005-0000-0000-00004C030000}"/>
    <cellStyle name="Comma 3 2 2 2 2 2 3 2 3 2 4" xfId="9959" xr:uid="{00000000-0005-0000-0000-00004D030000}"/>
    <cellStyle name="Comma 3 2 2 2 2 2 3 2 3 2 4 2" xfId="26345" xr:uid="{00000000-0005-0000-0000-00004E030000}"/>
    <cellStyle name="Comma 3 2 2 2 2 2 3 2 3 2 5" xfId="18152" xr:uid="{00000000-0005-0000-0000-00004F030000}"/>
    <cellStyle name="Comma 3 2 2 2 2 2 3 2 3 3" xfId="2790" xr:uid="{00000000-0005-0000-0000-000050030000}"/>
    <cellStyle name="Comma 3 2 2 2 2 2 3 2 3 3 2" xfId="6887" xr:uid="{00000000-0005-0000-0000-000051030000}"/>
    <cellStyle name="Comma 3 2 2 2 2 2 3 2 3 3 2 2" xfId="15080" xr:uid="{00000000-0005-0000-0000-000052030000}"/>
    <cellStyle name="Comma 3 2 2 2 2 2 3 2 3 3 2 2 2" xfId="31466" xr:uid="{00000000-0005-0000-0000-000053030000}"/>
    <cellStyle name="Comma 3 2 2 2 2 2 3 2 3 3 2 3" xfId="23273" xr:uid="{00000000-0005-0000-0000-000054030000}"/>
    <cellStyle name="Comma 3 2 2 2 2 2 3 2 3 3 3" xfId="10983" xr:uid="{00000000-0005-0000-0000-000055030000}"/>
    <cellStyle name="Comma 3 2 2 2 2 2 3 2 3 3 3 2" xfId="27369" xr:uid="{00000000-0005-0000-0000-000056030000}"/>
    <cellStyle name="Comma 3 2 2 2 2 2 3 2 3 3 4" xfId="19176" xr:uid="{00000000-0005-0000-0000-000057030000}"/>
    <cellStyle name="Comma 3 2 2 2 2 2 3 2 3 4" xfId="4838" xr:uid="{00000000-0005-0000-0000-000058030000}"/>
    <cellStyle name="Comma 3 2 2 2 2 2 3 2 3 4 2" xfId="13031" xr:uid="{00000000-0005-0000-0000-000059030000}"/>
    <cellStyle name="Comma 3 2 2 2 2 2 3 2 3 4 2 2" xfId="29417" xr:uid="{00000000-0005-0000-0000-00005A030000}"/>
    <cellStyle name="Comma 3 2 2 2 2 2 3 2 3 4 3" xfId="21224" xr:uid="{00000000-0005-0000-0000-00005B030000}"/>
    <cellStyle name="Comma 3 2 2 2 2 2 3 2 3 5" xfId="8935" xr:uid="{00000000-0005-0000-0000-00005C030000}"/>
    <cellStyle name="Comma 3 2 2 2 2 2 3 2 3 5 2" xfId="25321" xr:uid="{00000000-0005-0000-0000-00005D030000}"/>
    <cellStyle name="Comma 3 2 2 2 2 2 3 2 3 6" xfId="17128" xr:uid="{00000000-0005-0000-0000-00005E030000}"/>
    <cellStyle name="Comma 3 2 2 2 2 2 3 2 4" xfId="1254" xr:uid="{00000000-0005-0000-0000-00005F030000}"/>
    <cellStyle name="Comma 3 2 2 2 2 2 3 2 4 2" xfId="3302" xr:uid="{00000000-0005-0000-0000-000060030000}"/>
    <cellStyle name="Comma 3 2 2 2 2 2 3 2 4 2 2" xfId="7399" xr:uid="{00000000-0005-0000-0000-000061030000}"/>
    <cellStyle name="Comma 3 2 2 2 2 2 3 2 4 2 2 2" xfId="15592" xr:uid="{00000000-0005-0000-0000-000062030000}"/>
    <cellStyle name="Comma 3 2 2 2 2 2 3 2 4 2 2 2 2" xfId="31978" xr:uid="{00000000-0005-0000-0000-000063030000}"/>
    <cellStyle name="Comma 3 2 2 2 2 2 3 2 4 2 2 3" xfId="23785" xr:uid="{00000000-0005-0000-0000-000064030000}"/>
    <cellStyle name="Comma 3 2 2 2 2 2 3 2 4 2 3" xfId="11495" xr:uid="{00000000-0005-0000-0000-000065030000}"/>
    <cellStyle name="Comma 3 2 2 2 2 2 3 2 4 2 3 2" xfId="27881" xr:uid="{00000000-0005-0000-0000-000066030000}"/>
    <cellStyle name="Comma 3 2 2 2 2 2 3 2 4 2 4" xfId="19688" xr:uid="{00000000-0005-0000-0000-000067030000}"/>
    <cellStyle name="Comma 3 2 2 2 2 2 3 2 4 3" xfId="5350" xr:uid="{00000000-0005-0000-0000-000068030000}"/>
    <cellStyle name="Comma 3 2 2 2 2 2 3 2 4 3 2" xfId="13543" xr:uid="{00000000-0005-0000-0000-000069030000}"/>
    <cellStyle name="Comma 3 2 2 2 2 2 3 2 4 3 2 2" xfId="29929" xr:uid="{00000000-0005-0000-0000-00006A030000}"/>
    <cellStyle name="Comma 3 2 2 2 2 2 3 2 4 3 3" xfId="21736" xr:uid="{00000000-0005-0000-0000-00006B030000}"/>
    <cellStyle name="Comma 3 2 2 2 2 2 3 2 4 4" xfId="9447" xr:uid="{00000000-0005-0000-0000-00006C030000}"/>
    <cellStyle name="Comma 3 2 2 2 2 2 3 2 4 4 2" xfId="25833" xr:uid="{00000000-0005-0000-0000-00006D030000}"/>
    <cellStyle name="Comma 3 2 2 2 2 2 3 2 4 5" xfId="17640" xr:uid="{00000000-0005-0000-0000-00006E030000}"/>
    <cellStyle name="Comma 3 2 2 2 2 2 3 2 5" xfId="2278" xr:uid="{00000000-0005-0000-0000-00006F030000}"/>
    <cellStyle name="Comma 3 2 2 2 2 2 3 2 5 2" xfId="6375" xr:uid="{00000000-0005-0000-0000-000070030000}"/>
    <cellStyle name="Comma 3 2 2 2 2 2 3 2 5 2 2" xfId="14568" xr:uid="{00000000-0005-0000-0000-000071030000}"/>
    <cellStyle name="Comma 3 2 2 2 2 2 3 2 5 2 2 2" xfId="30954" xr:uid="{00000000-0005-0000-0000-000072030000}"/>
    <cellStyle name="Comma 3 2 2 2 2 2 3 2 5 2 3" xfId="22761" xr:uid="{00000000-0005-0000-0000-000073030000}"/>
    <cellStyle name="Comma 3 2 2 2 2 2 3 2 5 3" xfId="10471" xr:uid="{00000000-0005-0000-0000-000074030000}"/>
    <cellStyle name="Comma 3 2 2 2 2 2 3 2 5 3 2" xfId="26857" xr:uid="{00000000-0005-0000-0000-000075030000}"/>
    <cellStyle name="Comma 3 2 2 2 2 2 3 2 5 4" xfId="18664" xr:uid="{00000000-0005-0000-0000-000076030000}"/>
    <cellStyle name="Comma 3 2 2 2 2 2 3 2 6" xfId="4326" xr:uid="{00000000-0005-0000-0000-000077030000}"/>
    <cellStyle name="Comma 3 2 2 2 2 2 3 2 6 2" xfId="12519" xr:uid="{00000000-0005-0000-0000-000078030000}"/>
    <cellStyle name="Comma 3 2 2 2 2 2 3 2 6 2 2" xfId="28905" xr:uid="{00000000-0005-0000-0000-000079030000}"/>
    <cellStyle name="Comma 3 2 2 2 2 2 3 2 6 3" xfId="20712" xr:uid="{00000000-0005-0000-0000-00007A030000}"/>
    <cellStyle name="Comma 3 2 2 2 2 2 3 2 7" xfId="8423" xr:uid="{00000000-0005-0000-0000-00007B030000}"/>
    <cellStyle name="Comma 3 2 2 2 2 2 3 2 7 2" xfId="24809" xr:uid="{00000000-0005-0000-0000-00007C030000}"/>
    <cellStyle name="Comma 3 2 2 2 2 2 3 2 8" xfId="16616" xr:uid="{00000000-0005-0000-0000-00007D030000}"/>
    <cellStyle name="Comma 3 2 2 2 2 2 3 3" xfId="358" xr:uid="{00000000-0005-0000-0000-00007E030000}"/>
    <cellStyle name="Comma 3 2 2 2 2 2 3 3 2" xfId="870" xr:uid="{00000000-0005-0000-0000-00007F030000}"/>
    <cellStyle name="Comma 3 2 2 2 2 2 3 3 2 2" xfId="1894" xr:uid="{00000000-0005-0000-0000-000080030000}"/>
    <cellStyle name="Comma 3 2 2 2 2 2 3 3 2 2 2" xfId="3942" xr:uid="{00000000-0005-0000-0000-000081030000}"/>
    <cellStyle name="Comma 3 2 2 2 2 2 3 3 2 2 2 2" xfId="8039" xr:uid="{00000000-0005-0000-0000-000082030000}"/>
    <cellStyle name="Comma 3 2 2 2 2 2 3 3 2 2 2 2 2" xfId="16232" xr:uid="{00000000-0005-0000-0000-000083030000}"/>
    <cellStyle name="Comma 3 2 2 2 2 2 3 3 2 2 2 2 2 2" xfId="32618" xr:uid="{00000000-0005-0000-0000-000084030000}"/>
    <cellStyle name="Comma 3 2 2 2 2 2 3 3 2 2 2 2 3" xfId="24425" xr:uid="{00000000-0005-0000-0000-000085030000}"/>
    <cellStyle name="Comma 3 2 2 2 2 2 3 3 2 2 2 3" xfId="12135" xr:uid="{00000000-0005-0000-0000-000086030000}"/>
    <cellStyle name="Comma 3 2 2 2 2 2 3 3 2 2 2 3 2" xfId="28521" xr:uid="{00000000-0005-0000-0000-000087030000}"/>
    <cellStyle name="Comma 3 2 2 2 2 2 3 3 2 2 2 4" xfId="20328" xr:uid="{00000000-0005-0000-0000-000088030000}"/>
    <cellStyle name="Comma 3 2 2 2 2 2 3 3 2 2 3" xfId="5990" xr:uid="{00000000-0005-0000-0000-000089030000}"/>
    <cellStyle name="Comma 3 2 2 2 2 2 3 3 2 2 3 2" xfId="14183" xr:uid="{00000000-0005-0000-0000-00008A030000}"/>
    <cellStyle name="Comma 3 2 2 2 2 2 3 3 2 2 3 2 2" xfId="30569" xr:uid="{00000000-0005-0000-0000-00008B030000}"/>
    <cellStyle name="Comma 3 2 2 2 2 2 3 3 2 2 3 3" xfId="22376" xr:uid="{00000000-0005-0000-0000-00008C030000}"/>
    <cellStyle name="Comma 3 2 2 2 2 2 3 3 2 2 4" xfId="10087" xr:uid="{00000000-0005-0000-0000-00008D030000}"/>
    <cellStyle name="Comma 3 2 2 2 2 2 3 3 2 2 4 2" xfId="26473" xr:uid="{00000000-0005-0000-0000-00008E030000}"/>
    <cellStyle name="Comma 3 2 2 2 2 2 3 3 2 2 5" xfId="18280" xr:uid="{00000000-0005-0000-0000-00008F030000}"/>
    <cellStyle name="Comma 3 2 2 2 2 2 3 3 2 3" xfId="2918" xr:uid="{00000000-0005-0000-0000-000090030000}"/>
    <cellStyle name="Comma 3 2 2 2 2 2 3 3 2 3 2" xfId="7015" xr:uid="{00000000-0005-0000-0000-000091030000}"/>
    <cellStyle name="Comma 3 2 2 2 2 2 3 3 2 3 2 2" xfId="15208" xr:uid="{00000000-0005-0000-0000-000092030000}"/>
    <cellStyle name="Comma 3 2 2 2 2 2 3 3 2 3 2 2 2" xfId="31594" xr:uid="{00000000-0005-0000-0000-000093030000}"/>
    <cellStyle name="Comma 3 2 2 2 2 2 3 3 2 3 2 3" xfId="23401" xr:uid="{00000000-0005-0000-0000-000094030000}"/>
    <cellStyle name="Comma 3 2 2 2 2 2 3 3 2 3 3" xfId="11111" xr:uid="{00000000-0005-0000-0000-000095030000}"/>
    <cellStyle name="Comma 3 2 2 2 2 2 3 3 2 3 3 2" xfId="27497" xr:uid="{00000000-0005-0000-0000-000096030000}"/>
    <cellStyle name="Comma 3 2 2 2 2 2 3 3 2 3 4" xfId="19304" xr:uid="{00000000-0005-0000-0000-000097030000}"/>
    <cellStyle name="Comma 3 2 2 2 2 2 3 3 2 4" xfId="4966" xr:uid="{00000000-0005-0000-0000-000098030000}"/>
    <cellStyle name="Comma 3 2 2 2 2 2 3 3 2 4 2" xfId="13159" xr:uid="{00000000-0005-0000-0000-000099030000}"/>
    <cellStyle name="Comma 3 2 2 2 2 2 3 3 2 4 2 2" xfId="29545" xr:uid="{00000000-0005-0000-0000-00009A030000}"/>
    <cellStyle name="Comma 3 2 2 2 2 2 3 3 2 4 3" xfId="21352" xr:uid="{00000000-0005-0000-0000-00009B030000}"/>
    <cellStyle name="Comma 3 2 2 2 2 2 3 3 2 5" xfId="9063" xr:uid="{00000000-0005-0000-0000-00009C030000}"/>
    <cellStyle name="Comma 3 2 2 2 2 2 3 3 2 5 2" xfId="25449" xr:uid="{00000000-0005-0000-0000-00009D030000}"/>
    <cellStyle name="Comma 3 2 2 2 2 2 3 3 2 6" xfId="17256" xr:uid="{00000000-0005-0000-0000-00009E030000}"/>
    <cellStyle name="Comma 3 2 2 2 2 2 3 3 3" xfId="1382" xr:uid="{00000000-0005-0000-0000-00009F030000}"/>
    <cellStyle name="Comma 3 2 2 2 2 2 3 3 3 2" xfId="3430" xr:uid="{00000000-0005-0000-0000-0000A0030000}"/>
    <cellStyle name="Comma 3 2 2 2 2 2 3 3 3 2 2" xfId="7527" xr:uid="{00000000-0005-0000-0000-0000A1030000}"/>
    <cellStyle name="Comma 3 2 2 2 2 2 3 3 3 2 2 2" xfId="15720" xr:uid="{00000000-0005-0000-0000-0000A2030000}"/>
    <cellStyle name="Comma 3 2 2 2 2 2 3 3 3 2 2 2 2" xfId="32106" xr:uid="{00000000-0005-0000-0000-0000A3030000}"/>
    <cellStyle name="Comma 3 2 2 2 2 2 3 3 3 2 2 3" xfId="23913" xr:uid="{00000000-0005-0000-0000-0000A4030000}"/>
    <cellStyle name="Comma 3 2 2 2 2 2 3 3 3 2 3" xfId="11623" xr:uid="{00000000-0005-0000-0000-0000A5030000}"/>
    <cellStyle name="Comma 3 2 2 2 2 2 3 3 3 2 3 2" xfId="28009" xr:uid="{00000000-0005-0000-0000-0000A6030000}"/>
    <cellStyle name="Comma 3 2 2 2 2 2 3 3 3 2 4" xfId="19816" xr:uid="{00000000-0005-0000-0000-0000A7030000}"/>
    <cellStyle name="Comma 3 2 2 2 2 2 3 3 3 3" xfId="5478" xr:uid="{00000000-0005-0000-0000-0000A8030000}"/>
    <cellStyle name="Comma 3 2 2 2 2 2 3 3 3 3 2" xfId="13671" xr:uid="{00000000-0005-0000-0000-0000A9030000}"/>
    <cellStyle name="Comma 3 2 2 2 2 2 3 3 3 3 2 2" xfId="30057" xr:uid="{00000000-0005-0000-0000-0000AA030000}"/>
    <cellStyle name="Comma 3 2 2 2 2 2 3 3 3 3 3" xfId="21864" xr:uid="{00000000-0005-0000-0000-0000AB030000}"/>
    <cellStyle name="Comma 3 2 2 2 2 2 3 3 3 4" xfId="9575" xr:uid="{00000000-0005-0000-0000-0000AC030000}"/>
    <cellStyle name="Comma 3 2 2 2 2 2 3 3 3 4 2" xfId="25961" xr:uid="{00000000-0005-0000-0000-0000AD030000}"/>
    <cellStyle name="Comma 3 2 2 2 2 2 3 3 3 5" xfId="17768" xr:uid="{00000000-0005-0000-0000-0000AE030000}"/>
    <cellStyle name="Comma 3 2 2 2 2 2 3 3 4" xfId="2406" xr:uid="{00000000-0005-0000-0000-0000AF030000}"/>
    <cellStyle name="Comma 3 2 2 2 2 2 3 3 4 2" xfId="6503" xr:uid="{00000000-0005-0000-0000-0000B0030000}"/>
    <cellStyle name="Comma 3 2 2 2 2 2 3 3 4 2 2" xfId="14696" xr:uid="{00000000-0005-0000-0000-0000B1030000}"/>
    <cellStyle name="Comma 3 2 2 2 2 2 3 3 4 2 2 2" xfId="31082" xr:uid="{00000000-0005-0000-0000-0000B2030000}"/>
    <cellStyle name="Comma 3 2 2 2 2 2 3 3 4 2 3" xfId="22889" xr:uid="{00000000-0005-0000-0000-0000B3030000}"/>
    <cellStyle name="Comma 3 2 2 2 2 2 3 3 4 3" xfId="10599" xr:uid="{00000000-0005-0000-0000-0000B4030000}"/>
    <cellStyle name="Comma 3 2 2 2 2 2 3 3 4 3 2" xfId="26985" xr:uid="{00000000-0005-0000-0000-0000B5030000}"/>
    <cellStyle name="Comma 3 2 2 2 2 2 3 3 4 4" xfId="18792" xr:uid="{00000000-0005-0000-0000-0000B6030000}"/>
    <cellStyle name="Comma 3 2 2 2 2 2 3 3 5" xfId="4454" xr:uid="{00000000-0005-0000-0000-0000B7030000}"/>
    <cellStyle name="Comma 3 2 2 2 2 2 3 3 5 2" xfId="12647" xr:uid="{00000000-0005-0000-0000-0000B8030000}"/>
    <cellStyle name="Comma 3 2 2 2 2 2 3 3 5 2 2" xfId="29033" xr:uid="{00000000-0005-0000-0000-0000B9030000}"/>
    <cellStyle name="Comma 3 2 2 2 2 2 3 3 5 3" xfId="20840" xr:uid="{00000000-0005-0000-0000-0000BA030000}"/>
    <cellStyle name="Comma 3 2 2 2 2 2 3 3 6" xfId="8551" xr:uid="{00000000-0005-0000-0000-0000BB030000}"/>
    <cellStyle name="Comma 3 2 2 2 2 2 3 3 6 2" xfId="24937" xr:uid="{00000000-0005-0000-0000-0000BC030000}"/>
    <cellStyle name="Comma 3 2 2 2 2 2 3 3 7" xfId="16744" xr:uid="{00000000-0005-0000-0000-0000BD030000}"/>
    <cellStyle name="Comma 3 2 2 2 2 2 3 4" xfId="614" xr:uid="{00000000-0005-0000-0000-0000BE030000}"/>
    <cellStyle name="Comma 3 2 2 2 2 2 3 4 2" xfId="1638" xr:uid="{00000000-0005-0000-0000-0000BF030000}"/>
    <cellStyle name="Comma 3 2 2 2 2 2 3 4 2 2" xfId="3686" xr:uid="{00000000-0005-0000-0000-0000C0030000}"/>
    <cellStyle name="Comma 3 2 2 2 2 2 3 4 2 2 2" xfId="7783" xr:uid="{00000000-0005-0000-0000-0000C1030000}"/>
    <cellStyle name="Comma 3 2 2 2 2 2 3 4 2 2 2 2" xfId="15976" xr:uid="{00000000-0005-0000-0000-0000C2030000}"/>
    <cellStyle name="Comma 3 2 2 2 2 2 3 4 2 2 2 2 2" xfId="32362" xr:uid="{00000000-0005-0000-0000-0000C3030000}"/>
    <cellStyle name="Comma 3 2 2 2 2 2 3 4 2 2 2 3" xfId="24169" xr:uid="{00000000-0005-0000-0000-0000C4030000}"/>
    <cellStyle name="Comma 3 2 2 2 2 2 3 4 2 2 3" xfId="11879" xr:uid="{00000000-0005-0000-0000-0000C5030000}"/>
    <cellStyle name="Comma 3 2 2 2 2 2 3 4 2 2 3 2" xfId="28265" xr:uid="{00000000-0005-0000-0000-0000C6030000}"/>
    <cellStyle name="Comma 3 2 2 2 2 2 3 4 2 2 4" xfId="20072" xr:uid="{00000000-0005-0000-0000-0000C7030000}"/>
    <cellStyle name="Comma 3 2 2 2 2 2 3 4 2 3" xfId="5734" xr:uid="{00000000-0005-0000-0000-0000C8030000}"/>
    <cellStyle name="Comma 3 2 2 2 2 2 3 4 2 3 2" xfId="13927" xr:uid="{00000000-0005-0000-0000-0000C9030000}"/>
    <cellStyle name="Comma 3 2 2 2 2 2 3 4 2 3 2 2" xfId="30313" xr:uid="{00000000-0005-0000-0000-0000CA030000}"/>
    <cellStyle name="Comma 3 2 2 2 2 2 3 4 2 3 3" xfId="22120" xr:uid="{00000000-0005-0000-0000-0000CB030000}"/>
    <cellStyle name="Comma 3 2 2 2 2 2 3 4 2 4" xfId="9831" xr:uid="{00000000-0005-0000-0000-0000CC030000}"/>
    <cellStyle name="Comma 3 2 2 2 2 2 3 4 2 4 2" xfId="26217" xr:uid="{00000000-0005-0000-0000-0000CD030000}"/>
    <cellStyle name="Comma 3 2 2 2 2 2 3 4 2 5" xfId="18024" xr:uid="{00000000-0005-0000-0000-0000CE030000}"/>
    <cellStyle name="Comma 3 2 2 2 2 2 3 4 3" xfId="2662" xr:uid="{00000000-0005-0000-0000-0000CF030000}"/>
    <cellStyle name="Comma 3 2 2 2 2 2 3 4 3 2" xfId="6759" xr:uid="{00000000-0005-0000-0000-0000D0030000}"/>
    <cellStyle name="Comma 3 2 2 2 2 2 3 4 3 2 2" xfId="14952" xr:uid="{00000000-0005-0000-0000-0000D1030000}"/>
    <cellStyle name="Comma 3 2 2 2 2 2 3 4 3 2 2 2" xfId="31338" xr:uid="{00000000-0005-0000-0000-0000D2030000}"/>
    <cellStyle name="Comma 3 2 2 2 2 2 3 4 3 2 3" xfId="23145" xr:uid="{00000000-0005-0000-0000-0000D3030000}"/>
    <cellStyle name="Comma 3 2 2 2 2 2 3 4 3 3" xfId="10855" xr:uid="{00000000-0005-0000-0000-0000D4030000}"/>
    <cellStyle name="Comma 3 2 2 2 2 2 3 4 3 3 2" xfId="27241" xr:uid="{00000000-0005-0000-0000-0000D5030000}"/>
    <cellStyle name="Comma 3 2 2 2 2 2 3 4 3 4" xfId="19048" xr:uid="{00000000-0005-0000-0000-0000D6030000}"/>
    <cellStyle name="Comma 3 2 2 2 2 2 3 4 4" xfId="4710" xr:uid="{00000000-0005-0000-0000-0000D7030000}"/>
    <cellStyle name="Comma 3 2 2 2 2 2 3 4 4 2" xfId="12903" xr:uid="{00000000-0005-0000-0000-0000D8030000}"/>
    <cellStyle name="Comma 3 2 2 2 2 2 3 4 4 2 2" xfId="29289" xr:uid="{00000000-0005-0000-0000-0000D9030000}"/>
    <cellStyle name="Comma 3 2 2 2 2 2 3 4 4 3" xfId="21096" xr:uid="{00000000-0005-0000-0000-0000DA030000}"/>
    <cellStyle name="Comma 3 2 2 2 2 2 3 4 5" xfId="8807" xr:uid="{00000000-0005-0000-0000-0000DB030000}"/>
    <cellStyle name="Comma 3 2 2 2 2 2 3 4 5 2" xfId="25193" xr:uid="{00000000-0005-0000-0000-0000DC030000}"/>
    <cellStyle name="Comma 3 2 2 2 2 2 3 4 6" xfId="17000" xr:uid="{00000000-0005-0000-0000-0000DD030000}"/>
    <cellStyle name="Comma 3 2 2 2 2 2 3 5" xfId="1126" xr:uid="{00000000-0005-0000-0000-0000DE030000}"/>
    <cellStyle name="Comma 3 2 2 2 2 2 3 5 2" xfId="3174" xr:uid="{00000000-0005-0000-0000-0000DF030000}"/>
    <cellStyle name="Comma 3 2 2 2 2 2 3 5 2 2" xfId="7271" xr:uid="{00000000-0005-0000-0000-0000E0030000}"/>
    <cellStyle name="Comma 3 2 2 2 2 2 3 5 2 2 2" xfId="15464" xr:uid="{00000000-0005-0000-0000-0000E1030000}"/>
    <cellStyle name="Comma 3 2 2 2 2 2 3 5 2 2 2 2" xfId="31850" xr:uid="{00000000-0005-0000-0000-0000E2030000}"/>
    <cellStyle name="Comma 3 2 2 2 2 2 3 5 2 2 3" xfId="23657" xr:uid="{00000000-0005-0000-0000-0000E3030000}"/>
    <cellStyle name="Comma 3 2 2 2 2 2 3 5 2 3" xfId="11367" xr:uid="{00000000-0005-0000-0000-0000E4030000}"/>
    <cellStyle name="Comma 3 2 2 2 2 2 3 5 2 3 2" xfId="27753" xr:uid="{00000000-0005-0000-0000-0000E5030000}"/>
    <cellStyle name="Comma 3 2 2 2 2 2 3 5 2 4" xfId="19560" xr:uid="{00000000-0005-0000-0000-0000E6030000}"/>
    <cellStyle name="Comma 3 2 2 2 2 2 3 5 3" xfId="5222" xr:uid="{00000000-0005-0000-0000-0000E7030000}"/>
    <cellStyle name="Comma 3 2 2 2 2 2 3 5 3 2" xfId="13415" xr:uid="{00000000-0005-0000-0000-0000E8030000}"/>
    <cellStyle name="Comma 3 2 2 2 2 2 3 5 3 2 2" xfId="29801" xr:uid="{00000000-0005-0000-0000-0000E9030000}"/>
    <cellStyle name="Comma 3 2 2 2 2 2 3 5 3 3" xfId="21608" xr:uid="{00000000-0005-0000-0000-0000EA030000}"/>
    <cellStyle name="Comma 3 2 2 2 2 2 3 5 4" xfId="9319" xr:uid="{00000000-0005-0000-0000-0000EB030000}"/>
    <cellStyle name="Comma 3 2 2 2 2 2 3 5 4 2" xfId="25705" xr:uid="{00000000-0005-0000-0000-0000EC030000}"/>
    <cellStyle name="Comma 3 2 2 2 2 2 3 5 5" xfId="17512" xr:uid="{00000000-0005-0000-0000-0000ED030000}"/>
    <cellStyle name="Comma 3 2 2 2 2 2 3 6" xfId="2150" xr:uid="{00000000-0005-0000-0000-0000EE030000}"/>
    <cellStyle name="Comma 3 2 2 2 2 2 3 6 2" xfId="6247" xr:uid="{00000000-0005-0000-0000-0000EF030000}"/>
    <cellStyle name="Comma 3 2 2 2 2 2 3 6 2 2" xfId="14440" xr:uid="{00000000-0005-0000-0000-0000F0030000}"/>
    <cellStyle name="Comma 3 2 2 2 2 2 3 6 2 2 2" xfId="30826" xr:uid="{00000000-0005-0000-0000-0000F1030000}"/>
    <cellStyle name="Comma 3 2 2 2 2 2 3 6 2 3" xfId="22633" xr:uid="{00000000-0005-0000-0000-0000F2030000}"/>
    <cellStyle name="Comma 3 2 2 2 2 2 3 6 3" xfId="10343" xr:uid="{00000000-0005-0000-0000-0000F3030000}"/>
    <cellStyle name="Comma 3 2 2 2 2 2 3 6 3 2" xfId="26729" xr:uid="{00000000-0005-0000-0000-0000F4030000}"/>
    <cellStyle name="Comma 3 2 2 2 2 2 3 6 4" xfId="18536" xr:uid="{00000000-0005-0000-0000-0000F5030000}"/>
    <cellStyle name="Comma 3 2 2 2 2 2 3 7" xfId="4198" xr:uid="{00000000-0005-0000-0000-0000F6030000}"/>
    <cellStyle name="Comma 3 2 2 2 2 2 3 7 2" xfId="12391" xr:uid="{00000000-0005-0000-0000-0000F7030000}"/>
    <cellStyle name="Comma 3 2 2 2 2 2 3 7 2 2" xfId="28777" xr:uid="{00000000-0005-0000-0000-0000F8030000}"/>
    <cellStyle name="Comma 3 2 2 2 2 2 3 7 3" xfId="20584" xr:uid="{00000000-0005-0000-0000-0000F9030000}"/>
    <cellStyle name="Comma 3 2 2 2 2 2 3 8" xfId="8295" xr:uid="{00000000-0005-0000-0000-0000FA030000}"/>
    <cellStyle name="Comma 3 2 2 2 2 2 3 8 2" xfId="24681" xr:uid="{00000000-0005-0000-0000-0000FB030000}"/>
    <cellStyle name="Comma 3 2 2 2 2 2 3 9" xfId="16488" xr:uid="{00000000-0005-0000-0000-0000FC030000}"/>
    <cellStyle name="Comma 3 2 2 2 2 2 4" xfId="166" xr:uid="{00000000-0005-0000-0000-0000FD030000}"/>
    <cellStyle name="Comma 3 2 2 2 2 2 4 2" xfId="422" xr:uid="{00000000-0005-0000-0000-0000FE030000}"/>
    <cellStyle name="Comma 3 2 2 2 2 2 4 2 2" xfId="934" xr:uid="{00000000-0005-0000-0000-0000FF030000}"/>
    <cellStyle name="Comma 3 2 2 2 2 2 4 2 2 2" xfId="1958" xr:uid="{00000000-0005-0000-0000-000000040000}"/>
    <cellStyle name="Comma 3 2 2 2 2 2 4 2 2 2 2" xfId="4006" xr:uid="{00000000-0005-0000-0000-000001040000}"/>
    <cellStyle name="Comma 3 2 2 2 2 2 4 2 2 2 2 2" xfId="8103" xr:uid="{00000000-0005-0000-0000-000002040000}"/>
    <cellStyle name="Comma 3 2 2 2 2 2 4 2 2 2 2 2 2" xfId="16296" xr:uid="{00000000-0005-0000-0000-000003040000}"/>
    <cellStyle name="Comma 3 2 2 2 2 2 4 2 2 2 2 2 2 2" xfId="32682" xr:uid="{00000000-0005-0000-0000-000004040000}"/>
    <cellStyle name="Comma 3 2 2 2 2 2 4 2 2 2 2 2 3" xfId="24489" xr:uid="{00000000-0005-0000-0000-000005040000}"/>
    <cellStyle name="Comma 3 2 2 2 2 2 4 2 2 2 2 3" xfId="12199" xr:uid="{00000000-0005-0000-0000-000006040000}"/>
    <cellStyle name="Comma 3 2 2 2 2 2 4 2 2 2 2 3 2" xfId="28585" xr:uid="{00000000-0005-0000-0000-000007040000}"/>
    <cellStyle name="Comma 3 2 2 2 2 2 4 2 2 2 2 4" xfId="20392" xr:uid="{00000000-0005-0000-0000-000008040000}"/>
    <cellStyle name="Comma 3 2 2 2 2 2 4 2 2 2 3" xfId="6054" xr:uid="{00000000-0005-0000-0000-000009040000}"/>
    <cellStyle name="Comma 3 2 2 2 2 2 4 2 2 2 3 2" xfId="14247" xr:uid="{00000000-0005-0000-0000-00000A040000}"/>
    <cellStyle name="Comma 3 2 2 2 2 2 4 2 2 2 3 2 2" xfId="30633" xr:uid="{00000000-0005-0000-0000-00000B040000}"/>
    <cellStyle name="Comma 3 2 2 2 2 2 4 2 2 2 3 3" xfId="22440" xr:uid="{00000000-0005-0000-0000-00000C040000}"/>
    <cellStyle name="Comma 3 2 2 2 2 2 4 2 2 2 4" xfId="10151" xr:uid="{00000000-0005-0000-0000-00000D040000}"/>
    <cellStyle name="Comma 3 2 2 2 2 2 4 2 2 2 4 2" xfId="26537" xr:uid="{00000000-0005-0000-0000-00000E040000}"/>
    <cellStyle name="Comma 3 2 2 2 2 2 4 2 2 2 5" xfId="18344" xr:uid="{00000000-0005-0000-0000-00000F040000}"/>
    <cellStyle name="Comma 3 2 2 2 2 2 4 2 2 3" xfId="2982" xr:uid="{00000000-0005-0000-0000-000010040000}"/>
    <cellStyle name="Comma 3 2 2 2 2 2 4 2 2 3 2" xfId="7079" xr:uid="{00000000-0005-0000-0000-000011040000}"/>
    <cellStyle name="Comma 3 2 2 2 2 2 4 2 2 3 2 2" xfId="15272" xr:uid="{00000000-0005-0000-0000-000012040000}"/>
    <cellStyle name="Comma 3 2 2 2 2 2 4 2 2 3 2 2 2" xfId="31658" xr:uid="{00000000-0005-0000-0000-000013040000}"/>
    <cellStyle name="Comma 3 2 2 2 2 2 4 2 2 3 2 3" xfId="23465" xr:uid="{00000000-0005-0000-0000-000014040000}"/>
    <cellStyle name="Comma 3 2 2 2 2 2 4 2 2 3 3" xfId="11175" xr:uid="{00000000-0005-0000-0000-000015040000}"/>
    <cellStyle name="Comma 3 2 2 2 2 2 4 2 2 3 3 2" xfId="27561" xr:uid="{00000000-0005-0000-0000-000016040000}"/>
    <cellStyle name="Comma 3 2 2 2 2 2 4 2 2 3 4" xfId="19368" xr:uid="{00000000-0005-0000-0000-000017040000}"/>
    <cellStyle name="Comma 3 2 2 2 2 2 4 2 2 4" xfId="5030" xr:uid="{00000000-0005-0000-0000-000018040000}"/>
    <cellStyle name="Comma 3 2 2 2 2 2 4 2 2 4 2" xfId="13223" xr:uid="{00000000-0005-0000-0000-000019040000}"/>
    <cellStyle name="Comma 3 2 2 2 2 2 4 2 2 4 2 2" xfId="29609" xr:uid="{00000000-0005-0000-0000-00001A040000}"/>
    <cellStyle name="Comma 3 2 2 2 2 2 4 2 2 4 3" xfId="21416" xr:uid="{00000000-0005-0000-0000-00001B040000}"/>
    <cellStyle name="Comma 3 2 2 2 2 2 4 2 2 5" xfId="9127" xr:uid="{00000000-0005-0000-0000-00001C040000}"/>
    <cellStyle name="Comma 3 2 2 2 2 2 4 2 2 5 2" xfId="25513" xr:uid="{00000000-0005-0000-0000-00001D040000}"/>
    <cellStyle name="Comma 3 2 2 2 2 2 4 2 2 6" xfId="17320" xr:uid="{00000000-0005-0000-0000-00001E040000}"/>
    <cellStyle name="Comma 3 2 2 2 2 2 4 2 3" xfId="1446" xr:uid="{00000000-0005-0000-0000-00001F040000}"/>
    <cellStyle name="Comma 3 2 2 2 2 2 4 2 3 2" xfId="3494" xr:uid="{00000000-0005-0000-0000-000020040000}"/>
    <cellStyle name="Comma 3 2 2 2 2 2 4 2 3 2 2" xfId="7591" xr:uid="{00000000-0005-0000-0000-000021040000}"/>
    <cellStyle name="Comma 3 2 2 2 2 2 4 2 3 2 2 2" xfId="15784" xr:uid="{00000000-0005-0000-0000-000022040000}"/>
    <cellStyle name="Comma 3 2 2 2 2 2 4 2 3 2 2 2 2" xfId="32170" xr:uid="{00000000-0005-0000-0000-000023040000}"/>
    <cellStyle name="Comma 3 2 2 2 2 2 4 2 3 2 2 3" xfId="23977" xr:uid="{00000000-0005-0000-0000-000024040000}"/>
    <cellStyle name="Comma 3 2 2 2 2 2 4 2 3 2 3" xfId="11687" xr:uid="{00000000-0005-0000-0000-000025040000}"/>
    <cellStyle name="Comma 3 2 2 2 2 2 4 2 3 2 3 2" xfId="28073" xr:uid="{00000000-0005-0000-0000-000026040000}"/>
    <cellStyle name="Comma 3 2 2 2 2 2 4 2 3 2 4" xfId="19880" xr:uid="{00000000-0005-0000-0000-000027040000}"/>
    <cellStyle name="Comma 3 2 2 2 2 2 4 2 3 3" xfId="5542" xr:uid="{00000000-0005-0000-0000-000028040000}"/>
    <cellStyle name="Comma 3 2 2 2 2 2 4 2 3 3 2" xfId="13735" xr:uid="{00000000-0005-0000-0000-000029040000}"/>
    <cellStyle name="Comma 3 2 2 2 2 2 4 2 3 3 2 2" xfId="30121" xr:uid="{00000000-0005-0000-0000-00002A040000}"/>
    <cellStyle name="Comma 3 2 2 2 2 2 4 2 3 3 3" xfId="21928" xr:uid="{00000000-0005-0000-0000-00002B040000}"/>
    <cellStyle name="Comma 3 2 2 2 2 2 4 2 3 4" xfId="9639" xr:uid="{00000000-0005-0000-0000-00002C040000}"/>
    <cellStyle name="Comma 3 2 2 2 2 2 4 2 3 4 2" xfId="26025" xr:uid="{00000000-0005-0000-0000-00002D040000}"/>
    <cellStyle name="Comma 3 2 2 2 2 2 4 2 3 5" xfId="17832" xr:uid="{00000000-0005-0000-0000-00002E040000}"/>
    <cellStyle name="Comma 3 2 2 2 2 2 4 2 4" xfId="2470" xr:uid="{00000000-0005-0000-0000-00002F040000}"/>
    <cellStyle name="Comma 3 2 2 2 2 2 4 2 4 2" xfId="6567" xr:uid="{00000000-0005-0000-0000-000030040000}"/>
    <cellStyle name="Comma 3 2 2 2 2 2 4 2 4 2 2" xfId="14760" xr:uid="{00000000-0005-0000-0000-000031040000}"/>
    <cellStyle name="Comma 3 2 2 2 2 2 4 2 4 2 2 2" xfId="31146" xr:uid="{00000000-0005-0000-0000-000032040000}"/>
    <cellStyle name="Comma 3 2 2 2 2 2 4 2 4 2 3" xfId="22953" xr:uid="{00000000-0005-0000-0000-000033040000}"/>
    <cellStyle name="Comma 3 2 2 2 2 2 4 2 4 3" xfId="10663" xr:uid="{00000000-0005-0000-0000-000034040000}"/>
    <cellStyle name="Comma 3 2 2 2 2 2 4 2 4 3 2" xfId="27049" xr:uid="{00000000-0005-0000-0000-000035040000}"/>
    <cellStyle name="Comma 3 2 2 2 2 2 4 2 4 4" xfId="18856" xr:uid="{00000000-0005-0000-0000-000036040000}"/>
    <cellStyle name="Comma 3 2 2 2 2 2 4 2 5" xfId="4518" xr:uid="{00000000-0005-0000-0000-000037040000}"/>
    <cellStyle name="Comma 3 2 2 2 2 2 4 2 5 2" xfId="12711" xr:uid="{00000000-0005-0000-0000-000038040000}"/>
    <cellStyle name="Comma 3 2 2 2 2 2 4 2 5 2 2" xfId="29097" xr:uid="{00000000-0005-0000-0000-000039040000}"/>
    <cellStyle name="Comma 3 2 2 2 2 2 4 2 5 3" xfId="20904" xr:uid="{00000000-0005-0000-0000-00003A040000}"/>
    <cellStyle name="Comma 3 2 2 2 2 2 4 2 6" xfId="8615" xr:uid="{00000000-0005-0000-0000-00003B040000}"/>
    <cellStyle name="Comma 3 2 2 2 2 2 4 2 6 2" xfId="25001" xr:uid="{00000000-0005-0000-0000-00003C040000}"/>
    <cellStyle name="Comma 3 2 2 2 2 2 4 2 7" xfId="16808" xr:uid="{00000000-0005-0000-0000-00003D040000}"/>
    <cellStyle name="Comma 3 2 2 2 2 2 4 3" xfId="678" xr:uid="{00000000-0005-0000-0000-00003E040000}"/>
    <cellStyle name="Comma 3 2 2 2 2 2 4 3 2" xfId="1702" xr:uid="{00000000-0005-0000-0000-00003F040000}"/>
    <cellStyle name="Comma 3 2 2 2 2 2 4 3 2 2" xfId="3750" xr:uid="{00000000-0005-0000-0000-000040040000}"/>
    <cellStyle name="Comma 3 2 2 2 2 2 4 3 2 2 2" xfId="7847" xr:uid="{00000000-0005-0000-0000-000041040000}"/>
    <cellStyle name="Comma 3 2 2 2 2 2 4 3 2 2 2 2" xfId="16040" xr:uid="{00000000-0005-0000-0000-000042040000}"/>
    <cellStyle name="Comma 3 2 2 2 2 2 4 3 2 2 2 2 2" xfId="32426" xr:uid="{00000000-0005-0000-0000-000043040000}"/>
    <cellStyle name="Comma 3 2 2 2 2 2 4 3 2 2 2 3" xfId="24233" xr:uid="{00000000-0005-0000-0000-000044040000}"/>
    <cellStyle name="Comma 3 2 2 2 2 2 4 3 2 2 3" xfId="11943" xr:uid="{00000000-0005-0000-0000-000045040000}"/>
    <cellStyle name="Comma 3 2 2 2 2 2 4 3 2 2 3 2" xfId="28329" xr:uid="{00000000-0005-0000-0000-000046040000}"/>
    <cellStyle name="Comma 3 2 2 2 2 2 4 3 2 2 4" xfId="20136" xr:uid="{00000000-0005-0000-0000-000047040000}"/>
    <cellStyle name="Comma 3 2 2 2 2 2 4 3 2 3" xfId="5798" xr:uid="{00000000-0005-0000-0000-000048040000}"/>
    <cellStyle name="Comma 3 2 2 2 2 2 4 3 2 3 2" xfId="13991" xr:uid="{00000000-0005-0000-0000-000049040000}"/>
    <cellStyle name="Comma 3 2 2 2 2 2 4 3 2 3 2 2" xfId="30377" xr:uid="{00000000-0005-0000-0000-00004A040000}"/>
    <cellStyle name="Comma 3 2 2 2 2 2 4 3 2 3 3" xfId="22184" xr:uid="{00000000-0005-0000-0000-00004B040000}"/>
    <cellStyle name="Comma 3 2 2 2 2 2 4 3 2 4" xfId="9895" xr:uid="{00000000-0005-0000-0000-00004C040000}"/>
    <cellStyle name="Comma 3 2 2 2 2 2 4 3 2 4 2" xfId="26281" xr:uid="{00000000-0005-0000-0000-00004D040000}"/>
    <cellStyle name="Comma 3 2 2 2 2 2 4 3 2 5" xfId="18088" xr:uid="{00000000-0005-0000-0000-00004E040000}"/>
    <cellStyle name="Comma 3 2 2 2 2 2 4 3 3" xfId="2726" xr:uid="{00000000-0005-0000-0000-00004F040000}"/>
    <cellStyle name="Comma 3 2 2 2 2 2 4 3 3 2" xfId="6823" xr:uid="{00000000-0005-0000-0000-000050040000}"/>
    <cellStyle name="Comma 3 2 2 2 2 2 4 3 3 2 2" xfId="15016" xr:uid="{00000000-0005-0000-0000-000051040000}"/>
    <cellStyle name="Comma 3 2 2 2 2 2 4 3 3 2 2 2" xfId="31402" xr:uid="{00000000-0005-0000-0000-000052040000}"/>
    <cellStyle name="Comma 3 2 2 2 2 2 4 3 3 2 3" xfId="23209" xr:uid="{00000000-0005-0000-0000-000053040000}"/>
    <cellStyle name="Comma 3 2 2 2 2 2 4 3 3 3" xfId="10919" xr:uid="{00000000-0005-0000-0000-000054040000}"/>
    <cellStyle name="Comma 3 2 2 2 2 2 4 3 3 3 2" xfId="27305" xr:uid="{00000000-0005-0000-0000-000055040000}"/>
    <cellStyle name="Comma 3 2 2 2 2 2 4 3 3 4" xfId="19112" xr:uid="{00000000-0005-0000-0000-000056040000}"/>
    <cellStyle name="Comma 3 2 2 2 2 2 4 3 4" xfId="4774" xr:uid="{00000000-0005-0000-0000-000057040000}"/>
    <cellStyle name="Comma 3 2 2 2 2 2 4 3 4 2" xfId="12967" xr:uid="{00000000-0005-0000-0000-000058040000}"/>
    <cellStyle name="Comma 3 2 2 2 2 2 4 3 4 2 2" xfId="29353" xr:uid="{00000000-0005-0000-0000-000059040000}"/>
    <cellStyle name="Comma 3 2 2 2 2 2 4 3 4 3" xfId="21160" xr:uid="{00000000-0005-0000-0000-00005A040000}"/>
    <cellStyle name="Comma 3 2 2 2 2 2 4 3 5" xfId="8871" xr:uid="{00000000-0005-0000-0000-00005B040000}"/>
    <cellStyle name="Comma 3 2 2 2 2 2 4 3 5 2" xfId="25257" xr:uid="{00000000-0005-0000-0000-00005C040000}"/>
    <cellStyle name="Comma 3 2 2 2 2 2 4 3 6" xfId="17064" xr:uid="{00000000-0005-0000-0000-00005D040000}"/>
    <cellStyle name="Comma 3 2 2 2 2 2 4 4" xfId="1190" xr:uid="{00000000-0005-0000-0000-00005E040000}"/>
    <cellStyle name="Comma 3 2 2 2 2 2 4 4 2" xfId="3238" xr:uid="{00000000-0005-0000-0000-00005F040000}"/>
    <cellStyle name="Comma 3 2 2 2 2 2 4 4 2 2" xfId="7335" xr:uid="{00000000-0005-0000-0000-000060040000}"/>
    <cellStyle name="Comma 3 2 2 2 2 2 4 4 2 2 2" xfId="15528" xr:uid="{00000000-0005-0000-0000-000061040000}"/>
    <cellStyle name="Comma 3 2 2 2 2 2 4 4 2 2 2 2" xfId="31914" xr:uid="{00000000-0005-0000-0000-000062040000}"/>
    <cellStyle name="Comma 3 2 2 2 2 2 4 4 2 2 3" xfId="23721" xr:uid="{00000000-0005-0000-0000-000063040000}"/>
    <cellStyle name="Comma 3 2 2 2 2 2 4 4 2 3" xfId="11431" xr:uid="{00000000-0005-0000-0000-000064040000}"/>
    <cellStyle name="Comma 3 2 2 2 2 2 4 4 2 3 2" xfId="27817" xr:uid="{00000000-0005-0000-0000-000065040000}"/>
    <cellStyle name="Comma 3 2 2 2 2 2 4 4 2 4" xfId="19624" xr:uid="{00000000-0005-0000-0000-000066040000}"/>
    <cellStyle name="Comma 3 2 2 2 2 2 4 4 3" xfId="5286" xr:uid="{00000000-0005-0000-0000-000067040000}"/>
    <cellStyle name="Comma 3 2 2 2 2 2 4 4 3 2" xfId="13479" xr:uid="{00000000-0005-0000-0000-000068040000}"/>
    <cellStyle name="Comma 3 2 2 2 2 2 4 4 3 2 2" xfId="29865" xr:uid="{00000000-0005-0000-0000-000069040000}"/>
    <cellStyle name="Comma 3 2 2 2 2 2 4 4 3 3" xfId="21672" xr:uid="{00000000-0005-0000-0000-00006A040000}"/>
    <cellStyle name="Comma 3 2 2 2 2 2 4 4 4" xfId="9383" xr:uid="{00000000-0005-0000-0000-00006B040000}"/>
    <cellStyle name="Comma 3 2 2 2 2 2 4 4 4 2" xfId="25769" xr:uid="{00000000-0005-0000-0000-00006C040000}"/>
    <cellStyle name="Comma 3 2 2 2 2 2 4 4 5" xfId="17576" xr:uid="{00000000-0005-0000-0000-00006D040000}"/>
    <cellStyle name="Comma 3 2 2 2 2 2 4 5" xfId="2214" xr:uid="{00000000-0005-0000-0000-00006E040000}"/>
    <cellStyle name="Comma 3 2 2 2 2 2 4 5 2" xfId="6311" xr:uid="{00000000-0005-0000-0000-00006F040000}"/>
    <cellStyle name="Comma 3 2 2 2 2 2 4 5 2 2" xfId="14504" xr:uid="{00000000-0005-0000-0000-000070040000}"/>
    <cellStyle name="Comma 3 2 2 2 2 2 4 5 2 2 2" xfId="30890" xr:uid="{00000000-0005-0000-0000-000071040000}"/>
    <cellStyle name="Comma 3 2 2 2 2 2 4 5 2 3" xfId="22697" xr:uid="{00000000-0005-0000-0000-000072040000}"/>
    <cellStyle name="Comma 3 2 2 2 2 2 4 5 3" xfId="10407" xr:uid="{00000000-0005-0000-0000-000073040000}"/>
    <cellStyle name="Comma 3 2 2 2 2 2 4 5 3 2" xfId="26793" xr:uid="{00000000-0005-0000-0000-000074040000}"/>
    <cellStyle name="Comma 3 2 2 2 2 2 4 5 4" xfId="18600" xr:uid="{00000000-0005-0000-0000-000075040000}"/>
    <cellStyle name="Comma 3 2 2 2 2 2 4 6" xfId="4262" xr:uid="{00000000-0005-0000-0000-000076040000}"/>
    <cellStyle name="Comma 3 2 2 2 2 2 4 6 2" xfId="12455" xr:uid="{00000000-0005-0000-0000-000077040000}"/>
    <cellStyle name="Comma 3 2 2 2 2 2 4 6 2 2" xfId="28841" xr:uid="{00000000-0005-0000-0000-000078040000}"/>
    <cellStyle name="Comma 3 2 2 2 2 2 4 6 3" xfId="20648" xr:uid="{00000000-0005-0000-0000-000079040000}"/>
    <cellStyle name="Comma 3 2 2 2 2 2 4 7" xfId="8359" xr:uid="{00000000-0005-0000-0000-00007A040000}"/>
    <cellStyle name="Comma 3 2 2 2 2 2 4 7 2" xfId="24745" xr:uid="{00000000-0005-0000-0000-00007B040000}"/>
    <cellStyle name="Comma 3 2 2 2 2 2 4 8" xfId="16552" xr:uid="{00000000-0005-0000-0000-00007C040000}"/>
    <cellStyle name="Comma 3 2 2 2 2 2 5" xfId="294" xr:uid="{00000000-0005-0000-0000-00007D040000}"/>
    <cellStyle name="Comma 3 2 2 2 2 2 5 2" xfId="806" xr:uid="{00000000-0005-0000-0000-00007E040000}"/>
    <cellStyle name="Comma 3 2 2 2 2 2 5 2 2" xfId="1830" xr:uid="{00000000-0005-0000-0000-00007F040000}"/>
    <cellStyle name="Comma 3 2 2 2 2 2 5 2 2 2" xfId="3878" xr:uid="{00000000-0005-0000-0000-000080040000}"/>
    <cellStyle name="Comma 3 2 2 2 2 2 5 2 2 2 2" xfId="7975" xr:uid="{00000000-0005-0000-0000-000081040000}"/>
    <cellStyle name="Comma 3 2 2 2 2 2 5 2 2 2 2 2" xfId="16168" xr:uid="{00000000-0005-0000-0000-000082040000}"/>
    <cellStyle name="Comma 3 2 2 2 2 2 5 2 2 2 2 2 2" xfId="32554" xr:uid="{00000000-0005-0000-0000-000083040000}"/>
    <cellStyle name="Comma 3 2 2 2 2 2 5 2 2 2 2 3" xfId="24361" xr:uid="{00000000-0005-0000-0000-000084040000}"/>
    <cellStyle name="Comma 3 2 2 2 2 2 5 2 2 2 3" xfId="12071" xr:uid="{00000000-0005-0000-0000-000085040000}"/>
    <cellStyle name="Comma 3 2 2 2 2 2 5 2 2 2 3 2" xfId="28457" xr:uid="{00000000-0005-0000-0000-000086040000}"/>
    <cellStyle name="Comma 3 2 2 2 2 2 5 2 2 2 4" xfId="20264" xr:uid="{00000000-0005-0000-0000-000087040000}"/>
    <cellStyle name="Comma 3 2 2 2 2 2 5 2 2 3" xfId="5926" xr:uid="{00000000-0005-0000-0000-000088040000}"/>
    <cellStyle name="Comma 3 2 2 2 2 2 5 2 2 3 2" xfId="14119" xr:uid="{00000000-0005-0000-0000-000089040000}"/>
    <cellStyle name="Comma 3 2 2 2 2 2 5 2 2 3 2 2" xfId="30505" xr:uid="{00000000-0005-0000-0000-00008A040000}"/>
    <cellStyle name="Comma 3 2 2 2 2 2 5 2 2 3 3" xfId="22312" xr:uid="{00000000-0005-0000-0000-00008B040000}"/>
    <cellStyle name="Comma 3 2 2 2 2 2 5 2 2 4" xfId="10023" xr:uid="{00000000-0005-0000-0000-00008C040000}"/>
    <cellStyle name="Comma 3 2 2 2 2 2 5 2 2 4 2" xfId="26409" xr:uid="{00000000-0005-0000-0000-00008D040000}"/>
    <cellStyle name="Comma 3 2 2 2 2 2 5 2 2 5" xfId="18216" xr:uid="{00000000-0005-0000-0000-00008E040000}"/>
    <cellStyle name="Comma 3 2 2 2 2 2 5 2 3" xfId="2854" xr:uid="{00000000-0005-0000-0000-00008F040000}"/>
    <cellStyle name="Comma 3 2 2 2 2 2 5 2 3 2" xfId="6951" xr:uid="{00000000-0005-0000-0000-000090040000}"/>
    <cellStyle name="Comma 3 2 2 2 2 2 5 2 3 2 2" xfId="15144" xr:uid="{00000000-0005-0000-0000-000091040000}"/>
    <cellStyle name="Comma 3 2 2 2 2 2 5 2 3 2 2 2" xfId="31530" xr:uid="{00000000-0005-0000-0000-000092040000}"/>
    <cellStyle name="Comma 3 2 2 2 2 2 5 2 3 2 3" xfId="23337" xr:uid="{00000000-0005-0000-0000-000093040000}"/>
    <cellStyle name="Comma 3 2 2 2 2 2 5 2 3 3" xfId="11047" xr:uid="{00000000-0005-0000-0000-000094040000}"/>
    <cellStyle name="Comma 3 2 2 2 2 2 5 2 3 3 2" xfId="27433" xr:uid="{00000000-0005-0000-0000-000095040000}"/>
    <cellStyle name="Comma 3 2 2 2 2 2 5 2 3 4" xfId="19240" xr:uid="{00000000-0005-0000-0000-000096040000}"/>
    <cellStyle name="Comma 3 2 2 2 2 2 5 2 4" xfId="4902" xr:uid="{00000000-0005-0000-0000-000097040000}"/>
    <cellStyle name="Comma 3 2 2 2 2 2 5 2 4 2" xfId="13095" xr:uid="{00000000-0005-0000-0000-000098040000}"/>
    <cellStyle name="Comma 3 2 2 2 2 2 5 2 4 2 2" xfId="29481" xr:uid="{00000000-0005-0000-0000-000099040000}"/>
    <cellStyle name="Comma 3 2 2 2 2 2 5 2 4 3" xfId="21288" xr:uid="{00000000-0005-0000-0000-00009A040000}"/>
    <cellStyle name="Comma 3 2 2 2 2 2 5 2 5" xfId="8999" xr:uid="{00000000-0005-0000-0000-00009B040000}"/>
    <cellStyle name="Comma 3 2 2 2 2 2 5 2 5 2" xfId="25385" xr:uid="{00000000-0005-0000-0000-00009C040000}"/>
    <cellStyle name="Comma 3 2 2 2 2 2 5 2 6" xfId="17192" xr:uid="{00000000-0005-0000-0000-00009D040000}"/>
    <cellStyle name="Comma 3 2 2 2 2 2 5 3" xfId="1318" xr:uid="{00000000-0005-0000-0000-00009E040000}"/>
    <cellStyle name="Comma 3 2 2 2 2 2 5 3 2" xfId="3366" xr:uid="{00000000-0005-0000-0000-00009F040000}"/>
    <cellStyle name="Comma 3 2 2 2 2 2 5 3 2 2" xfId="7463" xr:uid="{00000000-0005-0000-0000-0000A0040000}"/>
    <cellStyle name="Comma 3 2 2 2 2 2 5 3 2 2 2" xfId="15656" xr:uid="{00000000-0005-0000-0000-0000A1040000}"/>
    <cellStyle name="Comma 3 2 2 2 2 2 5 3 2 2 2 2" xfId="32042" xr:uid="{00000000-0005-0000-0000-0000A2040000}"/>
    <cellStyle name="Comma 3 2 2 2 2 2 5 3 2 2 3" xfId="23849" xr:uid="{00000000-0005-0000-0000-0000A3040000}"/>
    <cellStyle name="Comma 3 2 2 2 2 2 5 3 2 3" xfId="11559" xr:uid="{00000000-0005-0000-0000-0000A4040000}"/>
    <cellStyle name="Comma 3 2 2 2 2 2 5 3 2 3 2" xfId="27945" xr:uid="{00000000-0005-0000-0000-0000A5040000}"/>
    <cellStyle name="Comma 3 2 2 2 2 2 5 3 2 4" xfId="19752" xr:uid="{00000000-0005-0000-0000-0000A6040000}"/>
    <cellStyle name="Comma 3 2 2 2 2 2 5 3 3" xfId="5414" xr:uid="{00000000-0005-0000-0000-0000A7040000}"/>
    <cellStyle name="Comma 3 2 2 2 2 2 5 3 3 2" xfId="13607" xr:uid="{00000000-0005-0000-0000-0000A8040000}"/>
    <cellStyle name="Comma 3 2 2 2 2 2 5 3 3 2 2" xfId="29993" xr:uid="{00000000-0005-0000-0000-0000A9040000}"/>
    <cellStyle name="Comma 3 2 2 2 2 2 5 3 3 3" xfId="21800" xr:uid="{00000000-0005-0000-0000-0000AA040000}"/>
    <cellStyle name="Comma 3 2 2 2 2 2 5 3 4" xfId="9511" xr:uid="{00000000-0005-0000-0000-0000AB040000}"/>
    <cellStyle name="Comma 3 2 2 2 2 2 5 3 4 2" xfId="25897" xr:uid="{00000000-0005-0000-0000-0000AC040000}"/>
    <cellStyle name="Comma 3 2 2 2 2 2 5 3 5" xfId="17704" xr:uid="{00000000-0005-0000-0000-0000AD040000}"/>
    <cellStyle name="Comma 3 2 2 2 2 2 5 4" xfId="2342" xr:uid="{00000000-0005-0000-0000-0000AE040000}"/>
    <cellStyle name="Comma 3 2 2 2 2 2 5 4 2" xfId="6439" xr:uid="{00000000-0005-0000-0000-0000AF040000}"/>
    <cellStyle name="Comma 3 2 2 2 2 2 5 4 2 2" xfId="14632" xr:uid="{00000000-0005-0000-0000-0000B0040000}"/>
    <cellStyle name="Comma 3 2 2 2 2 2 5 4 2 2 2" xfId="31018" xr:uid="{00000000-0005-0000-0000-0000B1040000}"/>
    <cellStyle name="Comma 3 2 2 2 2 2 5 4 2 3" xfId="22825" xr:uid="{00000000-0005-0000-0000-0000B2040000}"/>
    <cellStyle name="Comma 3 2 2 2 2 2 5 4 3" xfId="10535" xr:uid="{00000000-0005-0000-0000-0000B3040000}"/>
    <cellStyle name="Comma 3 2 2 2 2 2 5 4 3 2" xfId="26921" xr:uid="{00000000-0005-0000-0000-0000B4040000}"/>
    <cellStyle name="Comma 3 2 2 2 2 2 5 4 4" xfId="18728" xr:uid="{00000000-0005-0000-0000-0000B5040000}"/>
    <cellStyle name="Comma 3 2 2 2 2 2 5 5" xfId="4390" xr:uid="{00000000-0005-0000-0000-0000B6040000}"/>
    <cellStyle name="Comma 3 2 2 2 2 2 5 5 2" xfId="12583" xr:uid="{00000000-0005-0000-0000-0000B7040000}"/>
    <cellStyle name="Comma 3 2 2 2 2 2 5 5 2 2" xfId="28969" xr:uid="{00000000-0005-0000-0000-0000B8040000}"/>
    <cellStyle name="Comma 3 2 2 2 2 2 5 5 3" xfId="20776" xr:uid="{00000000-0005-0000-0000-0000B9040000}"/>
    <cellStyle name="Comma 3 2 2 2 2 2 5 6" xfId="8487" xr:uid="{00000000-0005-0000-0000-0000BA040000}"/>
    <cellStyle name="Comma 3 2 2 2 2 2 5 6 2" xfId="24873" xr:uid="{00000000-0005-0000-0000-0000BB040000}"/>
    <cellStyle name="Comma 3 2 2 2 2 2 5 7" xfId="16680" xr:uid="{00000000-0005-0000-0000-0000BC040000}"/>
    <cellStyle name="Comma 3 2 2 2 2 2 6" xfId="550" xr:uid="{00000000-0005-0000-0000-0000BD040000}"/>
    <cellStyle name="Comma 3 2 2 2 2 2 6 2" xfId="1574" xr:uid="{00000000-0005-0000-0000-0000BE040000}"/>
    <cellStyle name="Comma 3 2 2 2 2 2 6 2 2" xfId="3622" xr:uid="{00000000-0005-0000-0000-0000BF040000}"/>
    <cellStyle name="Comma 3 2 2 2 2 2 6 2 2 2" xfId="7719" xr:uid="{00000000-0005-0000-0000-0000C0040000}"/>
    <cellStyle name="Comma 3 2 2 2 2 2 6 2 2 2 2" xfId="15912" xr:uid="{00000000-0005-0000-0000-0000C1040000}"/>
    <cellStyle name="Comma 3 2 2 2 2 2 6 2 2 2 2 2" xfId="32298" xr:uid="{00000000-0005-0000-0000-0000C2040000}"/>
    <cellStyle name="Comma 3 2 2 2 2 2 6 2 2 2 3" xfId="24105" xr:uid="{00000000-0005-0000-0000-0000C3040000}"/>
    <cellStyle name="Comma 3 2 2 2 2 2 6 2 2 3" xfId="11815" xr:uid="{00000000-0005-0000-0000-0000C4040000}"/>
    <cellStyle name="Comma 3 2 2 2 2 2 6 2 2 3 2" xfId="28201" xr:uid="{00000000-0005-0000-0000-0000C5040000}"/>
    <cellStyle name="Comma 3 2 2 2 2 2 6 2 2 4" xfId="20008" xr:uid="{00000000-0005-0000-0000-0000C6040000}"/>
    <cellStyle name="Comma 3 2 2 2 2 2 6 2 3" xfId="5670" xr:uid="{00000000-0005-0000-0000-0000C7040000}"/>
    <cellStyle name="Comma 3 2 2 2 2 2 6 2 3 2" xfId="13863" xr:uid="{00000000-0005-0000-0000-0000C8040000}"/>
    <cellStyle name="Comma 3 2 2 2 2 2 6 2 3 2 2" xfId="30249" xr:uid="{00000000-0005-0000-0000-0000C9040000}"/>
    <cellStyle name="Comma 3 2 2 2 2 2 6 2 3 3" xfId="22056" xr:uid="{00000000-0005-0000-0000-0000CA040000}"/>
    <cellStyle name="Comma 3 2 2 2 2 2 6 2 4" xfId="9767" xr:uid="{00000000-0005-0000-0000-0000CB040000}"/>
    <cellStyle name="Comma 3 2 2 2 2 2 6 2 4 2" xfId="26153" xr:uid="{00000000-0005-0000-0000-0000CC040000}"/>
    <cellStyle name="Comma 3 2 2 2 2 2 6 2 5" xfId="17960" xr:uid="{00000000-0005-0000-0000-0000CD040000}"/>
    <cellStyle name="Comma 3 2 2 2 2 2 6 3" xfId="2598" xr:uid="{00000000-0005-0000-0000-0000CE040000}"/>
    <cellStyle name="Comma 3 2 2 2 2 2 6 3 2" xfId="6695" xr:uid="{00000000-0005-0000-0000-0000CF040000}"/>
    <cellStyle name="Comma 3 2 2 2 2 2 6 3 2 2" xfId="14888" xr:uid="{00000000-0005-0000-0000-0000D0040000}"/>
    <cellStyle name="Comma 3 2 2 2 2 2 6 3 2 2 2" xfId="31274" xr:uid="{00000000-0005-0000-0000-0000D1040000}"/>
    <cellStyle name="Comma 3 2 2 2 2 2 6 3 2 3" xfId="23081" xr:uid="{00000000-0005-0000-0000-0000D2040000}"/>
    <cellStyle name="Comma 3 2 2 2 2 2 6 3 3" xfId="10791" xr:uid="{00000000-0005-0000-0000-0000D3040000}"/>
    <cellStyle name="Comma 3 2 2 2 2 2 6 3 3 2" xfId="27177" xr:uid="{00000000-0005-0000-0000-0000D4040000}"/>
    <cellStyle name="Comma 3 2 2 2 2 2 6 3 4" xfId="18984" xr:uid="{00000000-0005-0000-0000-0000D5040000}"/>
    <cellStyle name="Comma 3 2 2 2 2 2 6 4" xfId="4646" xr:uid="{00000000-0005-0000-0000-0000D6040000}"/>
    <cellStyle name="Comma 3 2 2 2 2 2 6 4 2" xfId="12839" xr:uid="{00000000-0005-0000-0000-0000D7040000}"/>
    <cellStyle name="Comma 3 2 2 2 2 2 6 4 2 2" xfId="29225" xr:uid="{00000000-0005-0000-0000-0000D8040000}"/>
    <cellStyle name="Comma 3 2 2 2 2 2 6 4 3" xfId="21032" xr:uid="{00000000-0005-0000-0000-0000D9040000}"/>
    <cellStyle name="Comma 3 2 2 2 2 2 6 5" xfId="8743" xr:uid="{00000000-0005-0000-0000-0000DA040000}"/>
    <cellStyle name="Comma 3 2 2 2 2 2 6 5 2" xfId="25129" xr:uid="{00000000-0005-0000-0000-0000DB040000}"/>
    <cellStyle name="Comma 3 2 2 2 2 2 6 6" xfId="16936" xr:uid="{00000000-0005-0000-0000-0000DC040000}"/>
    <cellStyle name="Comma 3 2 2 2 2 2 7" xfId="1062" xr:uid="{00000000-0005-0000-0000-0000DD040000}"/>
    <cellStyle name="Comma 3 2 2 2 2 2 7 2" xfId="3110" xr:uid="{00000000-0005-0000-0000-0000DE040000}"/>
    <cellStyle name="Comma 3 2 2 2 2 2 7 2 2" xfId="7207" xr:uid="{00000000-0005-0000-0000-0000DF040000}"/>
    <cellStyle name="Comma 3 2 2 2 2 2 7 2 2 2" xfId="15400" xr:uid="{00000000-0005-0000-0000-0000E0040000}"/>
    <cellStyle name="Comma 3 2 2 2 2 2 7 2 2 2 2" xfId="31786" xr:uid="{00000000-0005-0000-0000-0000E1040000}"/>
    <cellStyle name="Comma 3 2 2 2 2 2 7 2 2 3" xfId="23593" xr:uid="{00000000-0005-0000-0000-0000E2040000}"/>
    <cellStyle name="Comma 3 2 2 2 2 2 7 2 3" xfId="11303" xr:uid="{00000000-0005-0000-0000-0000E3040000}"/>
    <cellStyle name="Comma 3 2 2 2 2 2 7 2 3 2" xfId="27689" xr:uid="{00000000-0005-0000-0000-0000E4040000}"/>
    <cellStyle name="Comma 3 2 2 2 2 2 7 2 4" xfId="19496" xr:uid="{00000000-0005-0000-0000-0000E5040000}"/>
    <cellStyle name="Comma 3 2 2 2 2 2 7 3" xfId="5158" xr:uid="{00000000-0005-0000-0000-0000E6040000}"/>
    <cellStyle name="Comma 3 2 2 2 2 2 7 3 2" xfId="13351" xr:uid="{00000000-0005-0000-0000-0000E7040000}"/>
    <cellStyle name="Comma 3 2 2 2 2 2 7 3 2 2" xfId="29737" xr:uid="{00000000-0005-0000-0000-0000E8040000}"/>
    <cellStyle name="Comma 3 2 2 2 2 2 7 3 3" xfId="21544" xr:uid="{00000000-0005-0000-0000-0000E9040000}"/>
    <cellStyle name="Comma 3 2 2 2 2 2 7 4" xfId="9255" xr:uid="{00000000-0005-0000-0000-0000EA040000}"/>
    <cellStyle name="Comma 3 2 2 2 2 2 7 4 2" xfId="25641" xr:uid="{00000000-0005-0000-0000-0000EB040000}"/>
    <cellStyle name="Comma 3 2 2 2 2 2 7 5" xfId="17448" xr:uid="{00000000-0005-0000-0000-0000EC040000}"/>
    <cellStyle name="Comma 3 2 2 2 2 2 8" xfId="2086" xr:uid="{00000000-0005-0000-0000-0000ED040000}"/>
    <cellStyle name="Comma 3 2 2 2 2 2 8 2" xfId="6183" xr:uid="{00000000-0005-0000-0000-0000EE040000}"/>
    <cellStyle name="Comma 3 2 2 2 2 2 8 2 2" xfId="14376" xr:uid="{00000000-0005-0000-0000-0000EF040000}"/>
    <cellStyle name="Comma 3 2 2 2 2 2 8 2 2 2" xfId="30762" xr:uid="{00000000-0005-0000-0000-0000F0040000}"/>
    <cellStyle name="Comma 3 2 2 2 2 2 8 2 3" xfId="22569" xr:uid="{00000000-0005-0000-0000-0000F1040000}"/>
    <cellStyle name="Comma 3 2 2 2 2 2 8 3" xfId="10279" xr:uid="{00000000-0005-0000-0000-0000F2040000}"/>
    <cellStyle name="Comma 3 2 2 2 2 2 8 3 2" xfId="26665" xr:uid="{00000000-0005-0000-0000-0000F3040000}"/>
    <cellStyle name="Comma 3 2 2 2 2 2 8 4" xfId="18472" xr:uid="{00000000-0005-0000-0000-0000F4040000}"/>
    <cellStyle name="Comma 3 2 2 2 2 2 9" xfId="4134" xr:uid="{00000000-0005-0000-0000-0000F5040000}"/>
    <cellStyle name="Comma 3 2 2 2 2 2 9 2" xfId="12327" xr:uid="{00000000-0005-0000-0000-0000F6040000}"/>
    <cellStyle name="Comma 3 2 2 2 2 2 9 2 2" xfId="28713" xr:uid="{00000000-0005-0000-0000-0000F7040000}"/>
    <cellStyle name="Comma 3 2 2 2 2 2 9 3" xfId="20520" xr:uid="{00000000-0005-0000-0000-0000F8040000}"/>
    <cellStyle name="Comma 3 2 2 2 2 3" xfId="54" xr:uid="{00000000-0005-0000-0000-0000F9040000}"/>
    <cellStyle name="Comma 3 2 2 2 2 3 10" xfId="16440" xr:uid="{00000000-0005-0000-0000-0000FA040000}"/>
    <cellStyle name="Comma 3 2 2 2 2 3 2" xfId="118" xr:uid="{00000000-0005-0000-0000-0000FB040000}"/>
    <cellStyle name="Comma 3 2 2 2 2 3 2 2" xfId="246" xr:uid="{00000000-0005-0000-0000-0000FC040000}"/>
    <cellStyle name="Comma 3 2 2 2 2 3 2 2 2" xfId="502" xr:uid="{00000000-0005-0000-0000-0000FD040000}"/>
    <cellStyle name="Comma 3 2 2 2 2 3 2 2 2 2" xfId="1014" xr:uid="{00000000-0005-0000-0000-0000FE040000}"/>
    <cellStyle name="Comma 3 2 2 2 2 3 2 2 2 2 2" xfId="2038" xr:uid="{00000000-0005-0000-0000-0000FF040000}"/>
    <cellStyle name="Comma 3 2 2 2 2 3 2 2 2 2 2 2" xfId="4086" xr:uid="{00000000-0005-0000-0000-000000050000}"/>
    <cellStyle name="Comma 3 2 2 2 2 3 2 2 2 2 2 2 2" xfId="8183" xr:uid="{00000000-0005-0000-0000-000001050000}"/>
    <cellStyle name="Comma 3 2 2 2 2 3 2 2 2 2 2 2 2 2" xfId="16376" xr:uid="{00000000-0005-0000-0000-000002050000}"/>
    <cellStyle name="Comma 3 2 2 2 2 3 2 2 2 2 2 2 2 2 2" xfId="32762" xr:uid="{00000000-0005-0000-0000-000003050000}"/>
    <cellStyle name="Comma 3 2 2 2 2 3 2 2 2 2 2 2 2 3" xfId="24569" xr:uid="{00000000-0005-0000-0000-000004050000}"/>
    <cellStyle name="Comma 3 2 2 2 2 3 2 2 2 2 2 2 3" xfId="12279" xr:uid="{00000000-0005-0000-0000-000005050000}"/>
    <cellStyle name="Comma 3 2 2 2 2 3 2 2 2 2 2 2 3 2" xfId="28665" xr:uid="{00000000-0005-0000-0000-000006050000}"/>
    <cellStyle name="Comma 3 2 2 2 2 3 2 2 2 2 2 2 4" xfId="20472" xr:uid="{00000000-0005-0000-0000-000007050000}"/>
    <cellStyle name="Comma 3 2 2 2 2 3 2 2 2 2 2 3" xfId="6134" xr:uid="{00000000-0005-0000-0000-000008050000}"/>
    <cellStyle name="Comma 3 2 2 2 2 3 2 2 2 2 2 3 2" xfId="14327" xr:uid="{00000000-0005-0000-0000-000009050000}"/>
    <cellStyle name="Comma 3 2 2 2 2 3 2 2 2 2 2 3 2 2" xfId="30713" xr:uid="{00000000-0005-0000-0000-00000A050000}"/>
    <cellStyle name="Comma 3 2 2 2 2 3 2 2 2 2 2 3 3" xfId="22520" xr:uid="{00000000-0005-0000-0000-00000B050000}"/>
    <cellStyle name="Comma 3 2 2 2 2 3 2 2 2 2 2 4" xfId="10231" xr:uid="{00000000-0005-0000-0000-00000C050000}"/>
    <cellStyle name="Comma 3 2 2 2 2 3 2 2 2 2 2 4 2" xfId="26617" xr:uid="{00000000-0005-0000-0000-00000D050000}"/>
    <cellStyle name="Comma 3 2 2 2 2 3 2 2 2 2 2 5" xfId="18424" xr:uid="{00000000-0005-0000-0000-00000E050000}"/>
    <cellStyle name="Comma 3 2 2 2 2 3 2 2 2 2 3" xfId="3062" xr:uid="{00000000-0005-0000-0000-00000F050000}"/>
    <cellStyle name="Comma 3 2 2 2 2 3 2 2 2 2 3 2" xfId="7159" xr:uid="{00000000-0005-0000-0000-000010050000}"/>
    <cellStyle name="Comma 3 2 2 2 2 3 2 2 2 2 3 2 2" xfId="15352" xr:uid="{00000000-0005-0000-0000-000011050000}"/>
    <cellStyle name="Comma 3 2 2 2 2 3 2 2 2 2 3 2 2 2" xfId="31738" xr:uid="{00000000-0005-0000-0000-000012050000}"/>
    <cellStyle name="Comma 3 2 2 2 2 3 2 2 2 2 3 2 3" xfId="23545" xr:uid="{00000000-0005-0000-0000-000013050000}"/>
    <cellStyle name="Comma 3 2 2 2 2 3 2 2 2 2 3 3" xfId="11255" xr:uid="{00000000-0005-0000-0000-000014050000}"/>
    <cellStyle name="Comma 3 2 2 2 2 3 2 2 2 2 3 3 2" xfId="27641" xr:uid="{00000000-0005-0000-0000-000015050000}"/>
    <cellStyle name="Comma 3 2 2 2 2 3 2 2 2 2 3 4" xfId="19448" xr:uid="{00000000-0005-0000-0000-000016050000}"/>
    <cellStyle name="Comma 3 2 2 2 2 3 2 2 2 2 4" xfId="5110" xr:uid="{00000000-0005-0000-0000-000017050000}"/>
    <cellStyle name="Comma 3 2 2 2 2 3 2 2 2 2 4 2" xfId="13303" xr:uid="{00000000-0005-0000-0000-000018050000}"/>
    <cellStyle name="Comma 3 2 2 2 2 3 2 2 2 2 4 2 2" xfId="29689" xr:uid="{00000000-0005-0000-0000-000019050000}"/>
    <cellStyle name="Comma 3 2 2 2 2 3 2 2 2 2 4 3" xfId="21496" xr:uid="{00000000-0005-0000-0000-00001A050000}"/>
    <cellStyle name="Comma 3 2 2 2 2 3 2 2 2 2 5" xfId="9207" xr:uid="{00000000-0005-0000-0000-00001B050000}"/>
    <cellStyle name="Comma 3 2 2 2 2 3 2 2 2 2 5 2" xfId="25593" xr:uid="{00000000-0005-0000-0000-00001C050000}"/>
    <cellStyle name="Comma 3 2 2 2 2 3 2 2 2 2 6" xfId="17400" xr:uid="{00000000-0005-0000-0000-00001D050000}"/>
    <cellStyle name="Comma 3 2 2 2 2 3 2 2 2 3" xfId="1526" xr:uid="{00000000-0005-0000-0000-00001E050000}"/>
    <cellStyle name="Comma 3 2 2 2 2 3 2 2 2 3 2" xfId="3574" xr:uid="{00000000-0005-0000-0000-00001F050000}"/>
    <cellStyle name="Comma 3 2 2 2 2 3 2 2 2 3 2 2" xfId="7671" xr:uid="{00000000-0005-0000-0000-000020050000}"/>
    <cellStyle name="Comma 3 2 2 2 2 3 2 2 2 3 2 2 2" xfId="15864" xr:uid="{00000000-0005-0000-0000-000021050000}"/>
    <cellStyle name="Comma 3 2 2 2 2 3 2 2 2 3 2 2 2 2" xfId="32250" xr:uid="{00000000-0005-0000-0000-000022050000}"/>
    <cellStyle name="Comma 3 2 2 2 2 3 2 2 2 3 2 2 3" xfId="24057" xr:uid="{00000000-0005-0000-0000-000023050000}"/>
    <cellStyle name="Comma 3 2 2 2 2 3 2 2 2 3 2 3" xfId="11767" xr:uid="{00000000-0005-0000-0000-000024050000}"/>
    <cellStyle name="Comma 3 2 2 2 2 3 2 2 2 3 2 3 2" xfId="28153" xr:uid="{00000000-0005-0000-0000-000025050000}"/>
    <cellStyle name="Comma 3 2 2 2 2 3 2 2 2 3 2 4" xfId="19960" xr:uid="{00000000-0005-0000-0000-000026050000}"/>
    <cellStyle name="Comma 3 2 2 2 2 3 2 2 2 3 3" xfId="5622" xr:uid="{00000000-0005-0000-0000-000027050000}"/>
    <cellStyle name="Comma 3 2 2 2 2 3 2 2 2 3 3 2" xfId="13815" xr:uid="{00000000-0005-0000-0000-000028050000}"/>
    <cellStyle name="Comma 3 2 2 2 2 3 2 2 2 3 3 2 2" xfId="30201" xr:uid="{00000000-0005-0000-0000-000029050000}"/>
    <cellStyle name="Comma 3 2 2 2 2 3 2 2 2 3 3 3" xfId="22008" xr:uid="{00000000-0005-0000-0000-00002A050000}"/>
    <cellStyle name="Comma 3 2 2 2 2 3 2 2 2 3 4" xfId="9719" xr:uid="{00000000-0005-0000-0000-00002B050000}"/>
    <cellStyle name="Comma 3 2 2 2 2 3 2 2 2 3 4 2" xfId="26105" xr:uid="{00000000-0005-0000-0000-00002C050000}"/>
    <cellStyle name="Comma 3 2 2 2 2 3 2 2 2 3 5" xfId="17912" xr:uid="{00000000-0005-0000-0000-00002D050000}"/>
    <cellStyle name="Comma 3 2 2 2 2 3 2 2 2 4" xfId="2550" xr:uid="{00000000-0005-0000-0000-00002E050000}"/>
    <cellStyle name="Comma 3 2 2 2 2 3 2 2 2 4 2" xfId="6647" xr:uid="{00000000-0005-0000-0000-00002F050000}"/>
    <cellStyle name="Comma 3 2 2 2 2 3 2 2 2 4 2 2" xfId="14840" xr:uid="{00000000-0005-0000-0000-000030050000}"/>
    <cellStyle name="Comma 3 2 2 2 2 3 2 2 2 4 2 2 2" xfId="31226" xr:uid="{00000000-0005-0000-0000-000031050000}"/>
    <cellStyle name="Comma 3 2 2 2 2 3 2 2 2 4 2 3" xfId="23033" xr:uid="{00000000-0005-0000-0000-000032050000}"/>
    <cellStyle name="Comma 3 2 2 2 2 3 2 2 2 4 3" xfId="10743" xr:uid="{00000000-0005-0000-0000-000033050000}"/>
    <cellStyle name="Comma 3 2 2 2 2 3 2 2 2 4 3 2" xfId="27129" xr:uid="{00000000-0005-0000-0000-000034050000}"/>
    <cellStyle name="Comma 3 2 2 2 2 3 2 2 2 4 4" xfId="18936" xr:uid="{00000000-0005-0000-0000-000035050000}"/>
    <cellStyle name="Comma 3 2 2 2 2 3 2 2 2 5" xfId="4598" xr:uid="{00000000-0005-0000-0000-000036050000}"/>
    <cellStyle name="Comma 3 2 2 2 2 3 2 2 2 5 2" xfId="12791" xr:uid="{00000000-0005-0000-0000-000037050000}"/>
    <cellStyle name="Comma 3 2 2 2 2 3 2 2 2 5 2 2" xfId="29177" xr:uid="{00000000-0005-0000-0000-000038050000}"/>
    <cellStyle name="Comma 3 2 2 2 2 3 2 2 2 5 3" xfId="20984" xr:uid="{00000000-0005-0000-0000-000039050000}"/>
    <cellStyle name="Comma 3 2 2 2 2 3 2 2 2 6" xfId="8695" xr:uid="{00000000-0005-0000-0000-00003A050000}"/>
    <cellStyle name="Comma 3 2 2 2 2 3 2 2 2 6 2" xfId="25081" xr:uid="{00000000-0005-0000-0000-00003B050000}"/>
    <cellStyle name="Comma 3 2 2 2 2 3 2 2 2 7" xfId="16888" xr:uid="{00000000-0005-0000-0000-00003C050000}"/>
    <cellStyle name="Comma 3 2 2 2 2 3 2 2 3" xfId="758" xr:uid="{00000000-0005-0000-0000-00003D050000}"/>
    <cellStyle name="Comma 3 2 2 2 2 3 2 2 3 2" xfId="1782" xr:uid="{00000000-0005-0000-0000-00003E050000}"/>
    <cellStyle name="Comma 3 2 2 2 2 3 2 2 3 2 2" xfId="3830" xr:uid="{00000000-0005-0000-0000-00003F050000}"/>
    <cellStyle name="Comma 3 2 2 2 2 3 2 2 3 2 2 2" xfId="7927" xr:uid="{00000000-0005-0000-0000-000040050000}"/>
    <cellStyle name="Comma 3 2 2 2 2 3 2 2 3 2 2 2 2" xfId="16120" xr:uid="{00000000-0005-0000-0000-000041050000}"/>
    <cellStyle name="Comma 3 2 2 2 2 3 2 2 3 2 2 2 2 2" xfId="32506" xr:uid="{00000000-0005-0000-0000-000042050000}"/>
    <cellStyle name="Comma 3 2 2 2 2 3 2 2 3 2 2 2 3" xfId="24313" xr:uid="{00000000-0005-0000-0000-000043050000}"/>
    <cellStyle name="Comma 3 2 2 2 2 3 2 2 3 2 2 3" xfId="12023" xr:uid="{00000000-0005-0000-0000-000044050000}"/>
    <cellStyle name="Comma 3 2 2 2 2 3 2 2 3 2 2 3 2" xfId="28409" xr:uid="{00000000-0005-0000-0000-000045050000}"/>
    <cellStyle name="Comma 3 2 2 2 2 3 2 2 3 2 2 4" xfId="20216" xr:uid="{00000000-0005-0000-0000-000046050000}"/>
    <cellStyle name="Comma 3 2 2 2 2 3 2 2 3 2 3" xfId="5878" xr:uid="{00000000-0005-0000-0000-000047050000}"/>
    <cellStyle name="Comma 3 2 2 2 2 3 2 2 3 2 3 2" xfId="14071" xr:uid="{00000000-0005-0000-0000-000048050000}"/>
    <cellStyle name="Comma 3 2 2 2 2 3 2 2 3 2 3 2 2" xfId="30457" xr:uid="{00000000-0005-0000-0000-000049050000}"/>
    <cellStyle name="Comma 3 2 2 2 2 3 2 2 3 2 3 3" xfId="22264" xr:uid="{00000000-0005-0000-0000-00004A050000}"/>
    <cellStyle name="Comma 3 2 2 2 2 3 2 2 3 2 4" xfId="9975" xr:uid="{00000000-0005-0000-0000-00004B050000}"/>
    <cellStyle name="Comma 3 2 2 2 2 3 2 2 3 2 4 2" xfId="26361" xr:uid="{00000000-0005-0000-0000-00004C050000}"/>
    <cellStyle name="Comma 3 2 2 2 2 3 2 2 3 2 5" xfId="18168" xr:uid="{00000000-0005-0000-0000-00004D050000}"/>
    <cellStyle name="Comma 3 2 2 2 2 3 2 2 3 3" xfId="2806" xr:uid="{00000000-0005-0000-0000-00004E050000}"/>
    <cellStyle name="Comma 3 2 2 2 2 3 2 2 3 3 2" xfId="6903" xr:uid="{00000000-0005-0000-0000-00004F050000}"/>
    <cellStyle name="Comma 3 2 2 2 2 3 2 2 3 3 2 2" xfId="15096" xr:uid="{00000000-0005-0000-0000-000050050000}"/>
    <cellStyle name="Comma 3 2 2 2 2 3 2 2 3 3 2 2 2" xfId="31482" xr:uid="{00000000-0005-0000-0000-000051050000}"/>
    <cellStyle name="Comma 3 2 2 2 2 3 2 2 3 3 2 3" xfId="23289" xr:uid="{00000000-0005-0000-0000-000052050000}"/>
    <cellStyle name="Comma 3 2 2 2 2 3 2 2 3 3 3" xfId="10999" xr:uid="{00000000-0005-0000-0000-000053050000}"/>
    <cellStyle name="Comma 3 2 2 2 2 3 2 2 3 3 3 2" xfId="27385" xr:uid="{00000000-0005-0000-0000-000054050000}"/>
    <cellStyle name="Comma 3 2 2 2 2 3 2 2 3 3 4" xfId="19192" xr:uid="{00000000-0005-0000-0000-000055050000}"/>
    <cellStyle name="Comma 3 2 2 2 2 3 2 2 3 4" xfId="4854" xr:uid="{00000000-0005-0000-0000-000056050000}"/>
    <cellStyle name="Comma 3 2 2 2 2 3 2 2 3 4 2" xfId="13047" xr:uid="{00000000-0005-0000-0000-000057050000}"/>
    <cellStyle name="Comma 3 2 2 2 2 3 2 2 3 4 2 2" xfId="29433" xr:uid="{00000000-0005-0000-0000-000058050000}"/>
    <cellStyle name="Comma 3 2 2 2 2 3 2 2 3 4 3" xfId="21240" xr:uid="{00000000-0005-0000-0000-000059050000}"/>
    <cellStyle name="Comma 3 2 2 2 2 3 2 2 3 5" xfId="8951" xr:uid="{00000000-0005-0000-0000-00005A050000}"/>
    <cellStyle name="Comma 3 2 2 2 2 3 2 2 3 5 2" xfId="25337" xr:uid="{00000000-0005-0000-0000-00005B050000}"/>
    <cellStyle name="Comma 3 2 2 2 2 3 2 2 3 6" xfId="17144" xr:uid="{00000000-0005-0000-0000-00005C050000}"/>
    <cellStyle name="Comma 3 2 2 2 2 3 2 2 4" xfId="1270" xr:uid="{00000000-0005-0000-0000-00005D050000}"/>
    <cellStyle name="Comma 3 2 2 2 2 3 2 2 4 2" xfId="3318" xr:uid="{00000000-0005-0000-0000-00005E050000}"/>
    <cellStyle name="Comma 3 2 2 2 2 3 2 2 4 2 2" xfId="7415" xr:uid="{00000000-0005-0000-0000-00005F050000}"/>
    <cellStyle name="Comma 3 2 2 2 2 3 2 2 4 2 2 2" xfId="15608" xr:uid="{00000000-0005-0000-0000-000060050000}"/>
    <cellStyle name="Comma 3 2 2 2 2 3 2 2 4 2 2 2 2" xfId="31994" xr:uid="{00000000-0005-0000-0000-000061050000}"/>
    <cellStyle name="Comma 3 2 2 2 2 3 2 2 4 2 2 3" xfId="23801" xr:uid="{00000000-0005-0000-0000-000062050000}"/>
    <cellStyle name="Comma 3 2 2 2 2 3 2 2 4 2 3" xfId="11511" xr:uid="{00000000-0005-0000-0000-000063050000}"/>
    <cellStyle name="Comma 3 2 2 2 2 3 2 2 4 2 3 2" xfId="27897" xr:uid="{00000000-0005-0000-0000-000064050000}"/>
    <cellStyle name="Comma 3 2 2 2 2 3 2 2 4 2 4" xfId="19704" xr:uid="{00000000-0005-0000-0000-000065050000}"/>
    <cellStyle name="Comma 3 2 2 2 2 3 2 2 4 3" xfId="5366" xr:uid="{00000000-0005-0000-0000-000066050000}"/>
    <cellStyle name="Comma 3 2 2 2 2 3 2 2 4 3 2" xfId="13559" xr:uid="{00000000-0005-0000-0000-000067050000}"/>
    <cellStyle name="Comma 3 2 2 2 2 3 2 2 4 3 2 2" xfId="29945" xr:uid="{00000000-0005-0000-0000-000068050000}"/>
    <cellStyle name="Comma 3 2 2 2 2 3 2 2 4 3 3" xfId="21752" xr:uid="{00000000-0005-0000-0000-000069050000}"/>
    <cellStyle name="Comma 3 2 2 2 2 3 2 2 4 4" xfId="9463" xr:uid="{00000000-0005-0000-0000-00006A050000}"/>
    <cellStyle name="Comma 3 2 2 2 2 3 2 2 4 4 2" xfId="25849" xr:uid="{00000000-0005-0000-0000-00006B050000}"/>
    <cellStyle name="Comma 3 2 2 2 2 3 2 2 4 5" xfId="17656" xr:uid="{00000000-0005-0000-0000-00006C050000}"/>
    <cellStyle name="Comma 3 2 2 2 2 3 2 2 5" xfId="2294" xr:uid="{00000000-0005-0000-0000-00006D050000}"/>
    <cellStyle name="Comma 3 2 2 2 2 3 2 2 5 2" xfId="6391" xr:uid="{00000000-0005-0000-0000-00006E050000}"/>
    <cellStyle name="Comma 3 2 2 2 2 3 2 2 5 2 2" xfId="14584" xr:uid="{00000000-0005-0000-0000-00006F050000}"/>
    <cellStyle name="Comma 3 2 2 2 2 3 2 2 5 2 2 2" xfId="30970" xr:uid="{00000000-0005-0000-0000-000070050000}"/>
    <cellStyle name="Comma 3 2 2 2 2 3 2 2 5 2 3" xfId="22777" xr:uid="{00000000-0005-0000-0000-000071050000}"/>
    <cellStyle name="Comma 3 2 2 2 2 3 2 2 5 3" xfId="10487" xr:uid="{00000000-0005-0000-0000-000072050000}"/>
    <cellStyle name="Comma 3 2 2 2 2 3 2 2 5 3 2" xfId="26873" xr:uid="{00000000-0005-0000-0000-000073050000}"/>
    <cellStyle name="Comma 3 2 2 2 2 3 2 2 5 4" xfId="18680" xr:uid="{00000000-0005-0000-0000-000074050000}"/>
    <cellStyle name="Comma 3 2 2 2 2 3 2 2 6" xfId="4342" xr:uid="{00000000-0005-0000-0000-000075050000}"/>
    <cellStyle name="Comma 3 2 2 2 2 3 2 2 6 2" xfId="12535" xr:uid="{00000000-0005-0000-0000-000076050000}"/>
    <cellStyle name="Comma 3 2 2 2 2 3 2 2 6 2 2" xfId="28921" xr:uid="{00000000-0005-0000-0000-000077050000}"/>
    <cellStyle name="Comma 3 2 2 2 2 3 2 2 6 3" xfId="20728" xr:uid="{00000000-0005-0000-0000-000078050000}"/>
    <cellStyle name="Comma 3 2 2 2 2 3 2 2 7" xfId="8439" xr:uid="{00000000-0005-0000-0000-000079050000}"/>
    <cellStyle name="Comma 3 2 2 2 2 3 2 2 7 2" xfId="24825" xr:uid="{00000000-0005-0000-0000-00007A050000}"/>
    <cellStyle name="Comma 3 2 2 2 2 3 2 2 8" xfId="16632" xr:uid="{00000000-0005-0000-0000-00007B050000}"/>
    <cellStyle name="Comma 3 2 2 2 2 3 2 3" xfId="374" xr:uid="{00000000-0005-0000-0000-00007C050000}"/>
    <cellStyle name="Comma 3 2 2 2 2 3 2 3 2" xfId="886" xr:uid="{00000000-0005-0000-0000-00007D050000}"/>
    <cellStyle name="Comma 3 2 2 2 2 3 2 3 2 2" xfId="1910" xr:uid="{00000000-0005-0000-0000-00007E050000}"/>
    <cellStyle name="Comma 3 2 2 2 2 3 2 3 2 2 2" xfId="3958" xr:uid="{00000000-0005-0000-0000-00007F050000}"/>
    <cellStyle name="Comma 3 2 2 2 2 3 2 3 2 2 2 2" xfId="8055" xr:uid="{00000000-0005-0000-0000-000080050000}"/>
    <cellStyle name="Comma 3 2 2 2 2 3 2 3 2 2 2 2 2" xfId="16248" xr:uid="{00000000-0005-0000-0000-000081050000}"/>
    <cellStyle name="Comma 3 2 2 2 2 3 2 3 2 2 2 2 2 2" xfId="32634" xr:uid="{00000000-0005-0000-0000-000082050000}"/>
    <cellStyle name="Comma 3 2 2 2 2 3 2 3 2 2 2 2 3" xfId="24441" xr:uid="{00000000-0005-0000-0000-000083050000}"/>
    <cellStyle name="Comma 3 2 2 2 2 3 2 3 2 2 2 3" xfId="12151" xr:uid="{00000000-0005-0000-0000-000084050000}"/>
    <cellStyle name="Comma 3 2 2 2 2 3 2 3 2 2 2 3 2" xfId="28537" xr:uid="{00000000-0005-0000-0000-000085050000}"/>
    <cellStyle name="Comma 3 2 2 2 2 3 2 3 2 2 2 4" xfId="20344" xr:uid="{00000000-0005-0000-0000-000086050000}"/>
    <cellStyle name="Comma 3 2 2 2 2 3 2 3 2 2 3" xfId="6006" xr:uid="{00000000-0005-0000-0000-000087050000}"/>
    <cellStyle name="Comma 3 2 2 2 2 3 2 3 2 2 3 2" xfId="14199" xr:uid="{00000000-0005-0000-0000-000088050000}"/>
    <cellStyle name="Comma 3 2 2 2 2 3 2 3 2 2 3 2 2" xfId="30585" xr:uid="{00000000-0005-0000-0000-000089050000}"/>
    <cellStyle name="Comma 3 2 2 2 2 3 2 3 2 2 3 3" xfId="22392" xr:uid="{00000000-0005-0000-0000-00008A050000}"/>
    <cellStyle name="Comma 3 2 2 2 2 3 2 3 2 2 4" xfId="10103" xr:uid="{00000000-0005-0000-0000-00008B050000}"/>
    <cellStyle name="Comma 3 2 2 2 2 3 2 3 2 2 4 2" xfId="26489" xr:uid="{00000000-0005-0000-0000-00008C050000}"/>
    <cellStyle name="Comma 3 2 2 2 2 3 2 3 2 2 5" xfId="18296" xr:uid="{00000000-0005-0000-0000-00008D050000}"/>
    <cellStyle name="Comma 3 2 2 2 2 3 2 3 2 3" xfId="2934" xr:uid="{00000000-0005-0000-0000-00008E050000}"/>
    <cellStyle name="Comma 3 2 2 2 2 3 2 3 2 3 2" xfId="7031" xr:uid="{00000000-0005-0000-0000-00008F050000}"/>
    <cellStyle name="Comma 3 2 2 2 2 3 2 3 2 3 2 2" xfId="15224" xr:uid="{00000000-0005-0000-0000-000090050000}"/>
    <cellStyle name="Comma 3 2 2 2 2 3 2 3 2 3 2 2 2" xfId="31610" xr:uid="{00000000-0005-0000-0000-000091050000}"/>
    <cellStyle name="Comma 3 2 2 2 2 3 2 3 2 3 2 3" xfId="23417" xr:uid="{00000000-0005-0000-0000-000092050000}"/>
    <cellStyle name="Comma 3 2 2 2 2 3 2 3 2 3 3" xfId="11127" xr:uid="{00000000-0005-0000-0000-000093050000}"/>
    <cellStyle name="Comma 3 2 2 2 2 3 2 3 2 3 3 2" xfId="27513" xr:uid="{00000000-0005-0000-0000-000094050000}"/>
    <cellStyle name="Comma 3 2 2 2 2 3 2 3 2 3 4" xfId="19320" xr:uid="{00000000-0005-0000-0000-000095050000}"/>
    <cellStyle name="Comma 3 2 2 2 2 3 2 3 2 4" xfId="4982" xr:uid="{00000000-0005-0000-0000-000096050000}"/>
    <cellStyle name="Comma 3 2 2 2 2 3 2 3 2 4 2" xfId="13175" xr:uid="{00000000-0005-0000-0000-000097050000}"/>
    <cellStyle name="Comma 3 2 2 2 2 3 2 3 2 4 2 2" xfId="29561" xr:uid="{00000000-0005-0000-0000-000098050000}"/>
    <cellStyle name="Comma 3 2 2 2 2 3 2 3 2 4 3" xfId="21368" xr:uid="{00000000-0005-0000-0000-000099050000}"/>
    <cellStyle name="Comma 3 2 2 2 2 3 2 3 2 5" xfId="9079" xr:uid="{00000000-0005-0000-0000-00009A050000}"/>
    <cellStyle name="Comma 3 2 2 2 2 3 2 3 2 5 2" xfId="25465" xr:uid="{00000000-0005-0000-0000-00009B050000}"/>
    <cellStyle name="Comma 3 2 2 2 2 3 2 3 2 6" xfId="17272" xr:uid="{00000000-0005-0000-0000-00009C050000}"/>
    <cellStyle name="Comma 3 2 2 2 2 3 2 3 3" xfId="1398" xr:uid="{00000000-0005-0000-0000-00009D050000}"/>
    <cellStyle name="Comma 3 2 2 2 2 3 2 3 3 2" xfId="3446" xr:uid="{00000000-0005-0000-0000-00009E050000}"/>
    <cellStyle name="Comma 3 2 2 2 2 3 2 3 3 2 2" xfId="7543" xr:uid="{00000000-0005-0000-0000-00009F050000}"/>
    <cellStyle name="Comma 3 2 2 2 2 3 2 3 3 2 2 2" xfId="15736" xr:uid="{00000000-0005-0000-0000-0000A0050000}"/>
    <cellStyle name="Comma 3 2 2 2 2 3 2 3 3 2 2 2 2" xfId="32122" xr:uid="{00000000-0005-0000-0000-0000A1050000}"/>
    <cellStyle name="Comma 3 2 2 2 2 3 2 3 3 2 2 3" xfId="23929" xr:uid="{00000000-0005-0000-0000-0000A2050000}"/>
    <cellStyle name="Comma 3 2 2 2 2 3 2 3 3 2 3" xfId="11639" xr:uid="{00000000-0005-0000-0000-0000A3050000}"/>
    <cellStyle name="Comma 3 2 2 2 2 3 2 3 3 2 3 2" xfId="28025" xr:uid="{00000000-0005-0000-0000-0000A4050000}"/>
    <cellStyle name="Comma 3 2 2 2 2 3 2 3 3 2 4" xfId="19832" xr:uid="{00000000-0005-0000-0000-0000A5050000}"/>
    <cellStyle name="Comma 3 2 2 2 2 3 2 3 3 3" xfId="5494" xr:uid="{00000000-0005-0000-0000-0000A6050000}"/>
    <cellStyle name="Comma 3 2 2 2 2 3 2 3 3 3 2" xfId="13687" xr:uid="{00000000-0005-0000-0000-0000A7050000}"/>
    <cellStyle name="Comma 3 2 2 2 2 3 2 3 3 3 2 2" xfId="30073" xr:uid="{00000000-0005-0000-0000-0000A8050000}"/>
    <cellStyle name="Comma 3 2 2 2 2 3 2 3 3 3 3" xfId="21880" xr:uid="{00000000-0005-0000-0000-0000A9050000}"/>
    <cellStyle name="Comma 3 2 2 2 2 3 2 3 3 4" xfId="9591" xr:uid="{00000000-0005-0000-0000-0000AA050000}"/>
    <cellStyle name="Comma 3 2 2 2 2 3 2 3 3 4 2" xfId="25977" xr:uid="{00000000-0005-0000-0000-0000AB050000}"/>
    <cellStyle name="Comma 3 2 2 2 2 3 2 3 3 5" xfId="17784" xr:uid="{00000000-0005-0000-0000-0000AC050000}"/>
    <cellStyle name="Comma 3 2 2 2 2 3 2 3 4" xfId="2422" xr:uid="{00000000-0005-0000-0000-0000AD050000}"/>
    <cellStyle name="Comma 3 2 2 2 2 3 2 3 4 2" xfId="6519" xr:uid="{00000000-0005-0000-0000-0000AE050000}"/>
    <cellStyle name="Comma 3 2 2 2 2 3 2 3 4 2 2" xfId="14712" xr:uid="{00000000-0005-0000-0000-0000AF050000}"/>
    <cellStyle name="Comma 3 2 2 2 2 3 2 3 4 2 2 2" xfId="31098" xr:uid="{00000000-0005-0000-0000-0000B0050000}"/>
    <cellStyle name="Comma 3 2 2 2 2 3 2 3 4 2 3" xfId="22905" xr:uid="{00000000-0005-0000-0000-0000B1050000}"/>
    <cellStyle name="Comma 3 2 2 2 2 3 2 3 4 3" xfId="10615" xr:uid="{00000000-0005-0000-0000-0000B2050000}"/>
    <cellStyle name="Comma 3 2 2 2 2 3 2 3 4 3 2" xfId="27001" xr:uid="{00000000-0005-0000-0000-0000B3050000}"/>
    <cellStyle name="Comma 3 2 2 2 2 3 2 3 4 4" xfId="18808" xr:uid="{00000000-0005-0000-0000-0000B4050000}"/>
    <cellStyle name="Comma 3 2 2 2 2 3 2 3 5" xfId="4470" xr:uid="{00000000-0005-0000-0000-0000B5050000}"/>
    <cellStyle name="Comma 3 2 2 2 2 3 2 3 5 2" xfId="12663" xr:uid="{00000000-0005-0000-0000-0000B6050000}"/>
    <cellStyle name="Comma 3 2 2 2 2 3 2 3 5 2 2" xfId="29049" xr:uid="{00000000-0005-0000-0000-0000B7050000}"/>
    <cellStyle name="Comma 3 2 2 2 2 3 2 3 5 3" xfId="20856" xr:uid="{00000000-0005-0000-0000-0000B8050000}"/>
    <cellStyle name="Comma 3 2 2 2 2 3 2 3 6" xfId="8567" xr:uid="{00000000-0005-0000-0000-0000B9050000}"/>
    <cellStyle name="Comma 3 2 2 2 2 3 2 3 6 2" xfId="24953" xr:uid="{00000000-0005-0000-0000-0000BA050000}"/>
    <cellStyle name="Comma 3 2 2 2 2 3 2 3 7" xfId="16760" xr:uid="{00000000-0005-0000-0000-0000BB050000}"/>
    <cellStyle name="Comma 3 2 2 2 2 3 2 4" xfId="630" xr:uid="{00000000-0005-0000-0000-0000BC050000}"/>
    <cellStyle name="Comma 3 2 2 2 2 3 2 4 2" xfId="1654" xr:uid="{00000000-0005-0000-0000-0000BD050000}"/>
    <cellStyle name="Comma 3 2 2 2 2 3 2 4 2 2" xfId="3702" xr:uid="{00000000-0005-0000-0000-0000BE050000}"/>
    <cellStyle name="Comma 3 2 2 2 2 3 2 4 2 2 2" xfId="7799" xr:uid="{00000000-0005-0000-0000-0000BF050000}"/>
    <cellStyle name="Comma 3 2 2 2 2 3 2 4 2 2 2 2" xfId="15992" xr:uid="{00000000-0005-0000-0000-0000C0050000}"/>
    <cellStyle name="Comma 3 2 2 2 2 3 2 4 2 2 2 2 2" xfId="32378" xr:uid="{00000000-0005-0000-0000-0000C1050000}"/>
    <cellStyle name="Comma 3 2 2 2 2 3 2 4 2 2 2 3" xfId="24185" xr:uid="{00000000-0005-0000-0000-0000C2050000}"/>
    <cellStyle name="Comma 3 2 2 2 2 3 2 4 2 2 3" xfId="11895" xr:uid="{00000000-0005-0000-0000-0000C3050000}"/>
    <cellStyle name="Comma 3 2 2 2 2 3 2 4 2 2 3 2" xfId="28281" xr:uid="{00000000-0005-0000-0000-0000C4050000}"/>
    <cellStyle name="Comma 3 2 2 2 2 3 2 4 2 2 4" xfId="20088" xr:uid="{00000000-0005-0000-0000-0000C5050000}"/>
    <cellStyle name="Comma 3 2 2 2 2 3 2 4 2 3" xfId="5750" xr:uid="{00000000-0005-0000-0000-0000C6050000}"/>
    <cellStyle name="Comma 3 2 2 2 2 3 2 4 2 3 2" xfId="13943" xr:uid="{00000000-0005-0000-0000-0000C7050000}"/>
    <cellStyle name="Comma 3 2 2 2 2 3 2 4 2 3 2 2" xfId="30329" xr:uid="{00000000-0005-0000-0000-0000C8050000}"/>
    <cellStyle name="Comma 3 2 2 2 2 3 2 4 2 3 3" xfId="22136" xr:uid="{00000000-0005-0000-0000-0000C9050000}"/>
    <cellStyle name="Comma 3 2 2 2 2 3 2 4 2 4" xfId="9847" xr:uid="{00000000-0005-0000-0000-0000CA050000}"/>
    <cellStyle name="Comma 3 2 2 2 2 3 2 4 2 4 2" xfId="26233" xr:uid="{00000000-0005-0000-0000-0000CB050000}"/>
    <cellStyle name="Comma 3 2 2 2 2 3 2 4 2 5" xfId="18040" xr:uid="{00000000-0005-0000-0000-0000CC050000}"/>
    <cellStyle name="Comma 3 2 2 2 2 3 2 4 3" xfId="2678" xr:uid="{00000000-0005-0000-0000-0000CD050000}"/>
    <cellStyle name="Comma 3 2 2 2 2 3 2 4 3 2" xfId="6775" xr:uid="{00000000-0005-0000-0000-0000CE050000}"/>
    <cellStyle name="Comma 3 2 2 2 2 3 2 4 3 2 2" xfId="14968" xr:uid="{00000000-0005-0000-0000-0000CF050000}"/>
    <cellStyle name="Comma 3 2 2 2 2 3 2 4 3 2 2 2" xfId="31354" xr:uid="{00000000-0005-0000-0000-0000D0050000}"/>
    <cellStyle name="Comma 3 2 2 2 2 3 2 4 3 2 3" xfId="23161" xr:uid="{00000000-0005-0000-0000-0000D1050000}"/>
    <cellStyle name="Comma 3 2 2 2 2 3 2 4 3 3" xfId="10871" xr:uid="{00000000-0005-0000-0000-0000D2050000}"/>
    <cellStyle name="Comma 3 2 2 2 2 3 2 4 3 3 2" xfId="27257" xr:uid="{00000000-0005-0000-0000-0000D3050000}"/>
    <cellStyle name="Comma 3 2 2 2 2 3 2 4 3 4" xfId="19064" xr:uid="{00000000-0005-0000-0000-0000D4050000}"/>
    <cellStyle name="Comma 3 2 2 2 2 3 2 4 4" xfId="4726" xr:uid="{00000000-0005-0000-0000-0000D5050000}"/>
    <cellStyle name="Comma 3 2 2 2 2 3 2 4 4 2" xfId="12919" xr:uid="{00000000-0005-0000-0000-0000D6050000}"/>
    <cellStyle name="Comma 3 2 2 2 2 3 2 4 4 2 2" xfId="29305" xr:uid="{00000000-0005-0000-0000-0000D7050000}"/>
    <cellStyle name="Comma 3 2 2 2 2 3 2 4 4 3" xfId="21112" xr:uid="{00000000-0005-0000-0000-0000D8050000}"/>
    <cellStyle name="Comma 3 2 2 2 2 3 2 4 5" xfId="8823" xr:uid="{00000000-0005-0000-0000-0000D9050000}"/>
    <cellStyle name="Comma 3 2 2 2 2 3 2 4 5 2" xfId="25209" xr:uid="{00000000-0005-0000-0000-0000DA050000}"/>
    <cellStyle name="Comma 3 2 2 2 2 3 2 4 6" xfId="17016" xr:uid="{00000000-0005-0000-0000-0000DB050000}"/>
    <cellStyle name="Comma 3 2 2 2 2 3 2 5" xfId="1142" xr:uid="{00000000-0005-0000-0000-0000DC050000}"/>
    <cellStyle name="Comma 3 2 2 2 2 3 2 5 2" xfId="3190" xr:uid="{00000000-0005-0000-0000-0000DD050000}"/>
    <cellStyle name="Comma 3 2 2 2 2 3 2 5 2 2" xfId="7287" xr:uid="{00000000-0005-0000-0000-0000DE050000}"/>
    <cellStyle name="Comma 3 2 2 2 2 3 2 5 2 2 2" xfId="15480" xr:uid="{00000000-0005-0000-0000-0000DF050000}"/>
    <cellStyle name="Comma 3 2 2 2 2 3 2 5 2 2 2 2" xfId="31866" xr:uid="{00000000-0005-0000-0000-0000E0050000}"/>
    <cellStyle name="Comma 3 2 2 2 2 3 2 5 2 2 3" xfId="23673" xr:uid="{00000000-0005-0000-0000-0000E1050000}"/>
    <cellStyle name="Comma 3 2 2 2 2 3 2 5 2 3" xfId="11383" xr:uid="{00000000-0005-0000-0000-0000E2050000}"/>
    <cellStyle name="Comma 3 2 2 2 2 3 2 5 2 3 2" xfId="27769" xr:uid="{00000000-0005-0000-0000-0000E3050000}"/>
    <cellStyle name="Comma 3 2 2 2 2 3 2 5 2 4" xfId="19576" xr:uid="{00000000-0005-0000-0000-0000E4050000}"/>
    <cellStyle name="Comma 3 2 2 2 2 3 2 5 3" xfId="5238" xr:uid="{00000000-0005-0000-0000-0000E5050000}"/>
    <cellStyle name="Comma 3 2 2 2 2 3 2 5 3 2" xfId="13431" xr:uid="{00000000-0005-0000-0000-0000E6050000}"/>
    <cellStyle name="Comma 3 2 2 2 2 3 2 5 3 2 2" xfId="29817" xr:uid="{00000000-0005-0000-0000-0000E7050000}"/>
    <cellStyle name="Comma 3 2 2 2 2 3 2 5 3 3" xfId="21624" xr:uid="{00000000-0005-0000-0000-0000E8050000}"/>
    <cellStyle name="Comma 3 2 2 2 2 3 2 5 4" xfId="9335" xr:uid="{00000000-0005-0000-0000-0000E9050000}"/>
    <cellStyle name="Comma 3 2 2 2 2 3 2 5 4 2" xfId="25721" xr:uid="{00000000-0005-0000-0000-0000EA050000}"/>
    <cellStyle name="Comma 3 2 2 2 2 3 2 5 5" xfId="17528" xr:uid="{00000000-0005-0000-0000-0000EB050000}"/>
    <cellStyle name="Comma 3 2 2 2 2 3 2 6" xfId="2166" xr:uid="{00000000-0005-0000-0000-0000EC050000}"/>
    <cellStyle name="Comma 3 2 2 2 2 3 2 6 2" xfId="6263" xr:uid="{00000000-0005-0000-0000-0000ED050000}"/>
    <cellStyle name="Comma 3 2 2 2 2 3 2 6 2 2" xfId="14456" xr:uid="{00000000-0005-0000-0000-0000EE050000}"/>
    <cellStyle name="Comma 3 2 2 2 2 3 2 6 2 2 2" xfId="30842" xr:uid="{00000000-0005-0000-0000-0000EF050000}"/>
    <cellStyle name="Comma 3 2 2 2 2 3 2 6 2 3" xfId="22649" xr:uid="{00000000-0005-0000-0000-0000F0050000}"/>
    <cellStyle name="Comma 3 2 2 2 2 3 2 6 3" xfId="10359" xr:uid="{00000000-0005-0000-0000-0000F1050000}"/>
    <cellStyle name="Comma 3 2 2 2 2 3 2 6 3 2" xfId="26745" xr:uid="{00000000-0005-0000-0000-0000F2050000}"/>
    <cellStyle name="Comma 3 2 2 2 2 3 2 6 4" xfId="18552" xr:uid="{00000000-0005-0000-0000-0000F3050000}"/>
    <cellStyle name="Comma 3 2 2 2 2 3 2 7" xfId="4214" xr:uid="{00000000-0005-0000-0000-0000F4050000}"/>
    <cellStyle name="Comma 3 2 2 2 2 3 2 7 2" xfId="12407" xr:uid="{00000000-0005-0000-0000-0000F5050000}"/>
    <cellStyle name="Comma 3 2 2 2 2 3 2 7 2 2" xfId="28793" xr:uid="{00000000-0005-0000-0000-0000F6050000}"/>
    <cellStyle name="Comma 3 2 2 2 2 3 2 7 3" xfId="20600" xr:uid="{00000000-0005-0000-0000-0000F7050000}"/>
    <cellStyle name="Comma 3 2 2 2 2 3 2 8" xfId="8311" xr:uid="{00000000-0005-0000-0000-0000F8050000}"/>
    <cellStyle name="Comma 3 2 2 2 2 3 2 8 2" xfId="24697" xr:uid="{00000000-0005-0000-0000-0000F9050000}"/>
    <cellStyle name="Comma 3 2 2 2 2 3 2 9" xfId="16504" xr:uid="{00000000-0005-0000-0000-0000FA050000}"/>
    <cellStyle name="Comma 3 2 2 2 2 3 3" xfId="182" xr:uid="{00000000-0005-0000-0000-0000FB050000}"/>
    <cellStyle name="Comma 3 2 2 2 2 3 3 2" xfId="438" xr:uid="{00000000-0005-0000-0000-0000FC050000}"/>
    <cellStyle name="Comma 3 2 2 2 2 3 3 2 2" xfId="950" xr:uid="{00000000-0005-0000-0000-0000FD050000}"/>
    <cellStyle name="Comma 3 2 2 2 2 3 3 2 2 2" xfId="1974" xr:uid="{00000000-0005-0000-0000-0000FE050000}"/>
    <cellStyle name="Comma 3 2 2 2 2 3 3 2 2 2 2" xfId="4022" xr:uid="{00000000-0005-0000-0000-0000FF050000}"/>
    <cellStyle name="Comma 3 2 2 2 2 3 3 2 2 2 2 2" xfId="8119" xr:uid="{00000000-0005-0000-0000-000000060000}"/>
    <cellStyle name="Comma 3 2 2 2 2 3 3 2 2 2 2 2 2" xfId="16312" xr:uid="{00000000-0005-0000-0000-000001060000}"/>
    <cellStyle name="Comma 3 2 2 2 2 3 3 2 2 2 2 2 2 2" xfId="32698" xr:uid="{00000000-0005-0000-0000-000002060000}"/>
    <cellStyle name="Comma 3 2 2 2 2 3 3 2 2 2 2 2 3" xfId="24505" xr:uid="{00000000-0005-0000-0000-000003060000}"/>
    <cellStyle name="Comma 3 2 2 2 2 3 3 2 2 2 2 3" xfId="12215" xr:uid="{00000000-0005-0000-0000-000004060000}"/>
    <cellStyle name="Comma 3 2 2 2 2 3 3 2 2 2 2 3 2" xfId="28601" xr:uid="{00000000-0005-0000-0000-000005060000}"/>
    <cellStyle name="Comma 3 2 2 2 2 3 3 2 2 2 2 4" xfId="20408" xr:uid="{00000000-0005-0000-0000-000006060000}"/>
    <cellStyle name="Comma 3 2 2 2 2 3 3 2 2 2 3" xfId="6070" xr:uid="{00000000-0005-0000-0000-000007060000}"/>
    <cellStyle name="Comma 3 2 2 2 2 3 3 2 2 2 3 2" xfId="14263" xr:uid="{00000000-0005-0000-0000-000008060000}"/>
    <cellStyle name="Comma 3 2 2 2 2 3 3 2 2 2 3 2 2" xfId="30649" xr:uid="{00000000-0005-0000-0000-000009060000}"/>
    <cellStyle name="Comma 3 2 2 2 2 3 3 2 2 2 3 3" xfId="22456" xr:uid="{00000000-0005-0000-0000-00000A060000}"/>
    <cellStyle name="Comma 3 2 2 2 2 3 3 2 2 2 4" xfId="10167" xr:uid="{00000000-0005-0000-0000-00000B060000}"/>
    <cellStyle name="Comma 3 2 2 2 2 3 3 2 2 2 4 2" xfId="26553" xr:uid="{00000000-0005-0000-0000-00000C060000}"/>
    <cellStyle name="Comma 3 2 2 2 2 3 3 2 2 2 5" xfId="18360" xr:uid="{00000000-0005-0000-0000-00000D060000}"/>
    <cellStyle name="Comma 3 2 2 2 2 3 3 2 2 3" xfId="2998" xr:uid="{00000000-0005-0000-0000-00000E060000}"/>
    <cellStyle name="Comma 3 2 2 2 2 3 3 2 2 3 2" xfId="7095" xr:uid="{00000000-0005-0000-0000-00000F060000}"/>
    <cellStyle name="Comma 3 2 2 2 2 3 3 2 2 3 2 2" xfId="15288" xr:uid="{00000000-0005-0000-0000-000010060000}"/>
    <cellStyle name="Comma 3 2 2 2 2 3 3 2 2 3 2 2 2" xfId="31674" xr:uid="{00000000-0005-0000-0000-000011060000}"/>
    <cellStyle name="Comma 3 2 2 2 2 3 3 2 2 3 2 3" xfId="23481" xr:uid="{00000000-0005-0000-0000-000012060000}"/>
    <cellStyle name="Comma 3 2 2 2 2 3 3 2 2 3 3" xfId="11191" xr:uid="{00000000-0005-0000-0000-000013060000}"/>
    <cellStyle name="Comma 3 2 2 2 2 3 3 2 2 3 3 2" xfId="27577" xr:uid="{00000000-0005-0000-0000-000014060000}"/>
    <cellStyle name="Comma 3 2 2 2 2 3 3 2 2 3 4" xfId="19384" xr:uid="{00000000-0005-0000-0000-000015060000}"/>
    <cellStyle name="Comma 3 2 2 2 2 3 3 2 2 4" xfId="5046" xr:uid="{00000000-0005-0000-0000-000016060000}"/>
    <cellStyle name="Comma 3 2 2 2 2 3 3 2 2 4 2" xfId="13239" xr:uid="{00000000-0005-0000-0000-000017060000}"/>
    <cellStyle name="Comma 3 2 2 2 2 3 3 2 2 4 2 2" xfId="29625" xr:uid="{00000000-0005-0000-0000-000018060000}"/>
    <cellStyle name="Comma 3 2 2 2 2 3 3 2 2 4 3" xfId="21432" xr:uid="{00000000-0005-0000-0000-000019060000}"/>
    <cellStyle name="Comma 3 2 2 2 2 3 3 2 2 5" xfId="9143" xr:uid="{00000000-0005-0000-0000-00001A060000}"/>
    <cellStyle name="Comma 3 2 2 2 2 3 3 2 2 5 2" xfId="25529" xr:uid="{00000000-0005-0000-0000-00001B060000}"/>
    <cellStyle name="Comma 3 2 2 2 2 3 3 2 2 6" xfId="17336" xr:uid="{00000000-0005-0000-0000-00001C060000}"/>
    <cellStyle name="Comma 3 2 2 2 2 3 3 2 3" xfId="1462" xr:uid="{00000000-0005-0000-0000-00001D060000}"/>
    <cellStyle name="Comma 3 2 2 2 2 3 3 2 3 2" xfId="3510" xr:uid="{00000000-0005-0000-0000-00001E060000}"/>
    <cellStyle name="Comma 3 2 2 2 2 3 3 2 3 2 2" xfId="7607" xr:uid="{00000000-0005-0000-0000-00001F060000}"/>
    <cellStyle name="Comma 3 2 2 2 2 3 3 2 3 2 2 2" xfId="15800" xr:uid="{00000000-0005-0000-0000-000020060000}"/>
    <cellStyle name="Comma 3 2 2 2 2 3 3 2 3 2 2 2 2" xfId="32186" xr:uid="{00000000-0005-0000-0000-000021060000}"/>
    <cellStyle name="Comma 3 2 2 2 2 3 3 2 3 2 2 3" xfId="23993" xr:uid="{00000000-0005-0000-0000-000022060000}"/>
    <cellStyle name="Comma 3 2 2 2 2 3 3 2 3 2 3" xfId="11703" xr:uid="{00000000-0005-0000-0000-000023060000}"/>
    <cellStyle name="Comma 3 2 2 2 2 3 3 2 3 2 3 2" xfId="28089" xr:uid="{00000000-0005-0000-0000-000024060000}"/>
    <cellStyle name="Comma 3 2 2 2 2 3 3 2 3 2 4" xfId="19896" xr:uid="{00000000-0005-0000-0000-000025060000}"/>
    <cellStyle name="Comma 3 2 2 2 2 3 3 2 3 3" xfId="5558" xr:uid="{00000000-0005-0000-0000-000026060000}"/>
    <cellStyle name="Comma 3 2 2 2 2 3 3 2 3 3 2" xfId="13751" xr:uid="{00000000-0005-0000-0000-000027060000}"/>
    <cellStyle name="Comma 3 2 2 2 2 3 3 2 3 3 2 2" xfId="30137" xr:uid="{00000000-0005-0000-0000-000028060000}"/>
    <cellStyle name="Comma 3 2 2 2 2 3 3 2 3 3 3" xfId="21944" xr:uid="{00000000-0005-0000-0000-000029060000}"/>
    <cellStyle name="Comma 3 2 2 2 2 3 3 2 3 4" xfId="9655" xr:uid="{00000000-0005-0000-0000-00002A060000}"/>
    <cellStyle name="Comma 3 2 2 2 2 3 3 2 3 4 2" xfId="26041" xr:uid="{00000000-0005-0000-0000-00002B060000}"/>
    <cellStyle name="Comma 3 2 2 2 2 3 3 2 3 5" xfId="17848" xr:uid="{00000000-0005-0000-0000-00002C060000}"/>
    <cellStyle name="Comma 3 2 2 2 2 3 3 2 4" xfId="2486" xr:uid="{00000000-0005-0000-0000-00002D060000}"/>
    <cellStyle name="Comma 3 2 2 2 2 3 3 2 4 2" xfId="6583" xr:uid="{00000000-0005-0000-0000-00002E060000}"/>
    <cellStyle name="Comma 3 2 2 2 2 3 3 2 4 2 2" xfId="14776" xr:uid="{00000000-0005-0000-0000-00002F060000}"/>
    <cellStyle name="Comma 3 2 2 2 2 3 3 2 4 2 2 2" xfId="31162" xr:uid="{00000000-0005-0000-0000-000030060000}"/>
    <cellStyle name="Comma 3 2 2 2 2 3 3 2 4 2 3" xfId="22969" xr:uid="{00000000-0005-0000-0000-000031060000}"/>
    <cellStyle name="Comma 3 2 2 2 2 3 3 2 4 3" xfId="10679" xr:uid="{00000000-0005-0000-0000-000032060000}"/>
    <cellStyle name="Comma 3 2 2 2 2 3 3 2 4 3 2" xfId="27065" xr:uid="{00000000-0005-0000-0000-000033060000}"/>
    <cellStyle name="Comma 3 2 2 2 2 3 3 2 4 4" xfId="18872" xr:uid="{00000000-0005-0000-0000-000034060000}"/>
    <cellStyle name="Comma 3 2 2 2 2 3 3 2 5" xfId="4534" xr:uid="{00000000-0005-0000-0000-000035060000}"/>
    <cellStyle name="Comma 3 2 2 2 2 3 3 2 5 2" xfId="12727" xr:uid="{00000000-0005-0000-0000-000036060000}"/>
    <cellStyle name="Comma 3 2 2 2 2 3 3 2 5 2 2" xfId="29113" xr:uid="{00000000-0005-0000-0000-000037060000}"/>
    <cellStyle name="Comma 3 2 2 2 2 3 3 2 5 3" xfId="20920" xr:uid="{00000000-0005-0000-0000-000038060000}"/>
    <cellStyle name="Comma 3 2 2 2 2 3 3 2 6" xfId="8631" xr:uid="{00000000-0005-0000-0000-000039060000}"/>
    <cellStyle name="Comma 3 2 2 2 2 3 3 2 6 2" xfId="25017" xr:uid="{00000000-0005-0000-0000-00003A060000}"/>
    <cellStyle name="Comma 3 2 2 2 2 3 3 2 7" xfId="16824" xr:uid="{00000000-0005-0000-0000-00003B060000}"/>
    <cellStyle name="Comma 3 2 2 2 2 3 3 3" xfId="694" xr:uid="{00000000-0005-0000-0000-00003C060000}"/>
    <cellStyle name="Comma 3 2 2 2 2 3 3 3 2" xfId="1718" xr:uid="{00000000-0005-0000-0000-00003D060000}"/>
    <cellStyle name="Comma 3 2 2 2 2 3 3 3 2 2" xfId="3766" xr:uid="{00000000-0005-0000-0000-00003E060000}"/>
    <cellStyle name="Comma 3 2 2 2 2 3 3 3 2 2 2" xfId="7863" xr:uid="{00000000-0005-0000-0000-00003F060000}"/>
    <cellStyle name="Comma 3 2 2 2 2 3 3 3 2 2 2 2" xfId="16056" xr:uid="{00000000-0005-0000-0000-000040060000}"/>
    <cellStyle name="Comma 3 2 2 2 2 3 3 3 2 2 2 2 2" xfId="32442" xr:uid="{00000000-0005-0000-0000-000041060000}"/>
    <cellStyle name="Comma 3 2 2 2 2 3 3 3 2 2 2 3" xfId="24249" xr:uid="{00000000-0005-0000-0000-000042060000}"/>
    <cellStyle name="Comma 3 2 2 2 2 3 3 3 2 2 3" xfId="11959" xr:uid="{00000000-0005-0000-0000-000043060000}"/>
    <cellStyle name="Comma 3 2 2 2 2 3 3 3 2 2 3 2" xfId="28345" xr:uid="{00000000-0005-0000-0000-000044060000}"/>
    <cellStyle name="Comma 3 2 2 2 2 3 3 3 2 2 4" xfId="20152" xr:uid="{00000000-0005-0000-0000-000045060000}"/>
    <cellStyle name="Comma 3 2 2 2 2 3 3 3 2 3" xfId="5814" xr:uid="{00000000-0005-0000-0000-000046060000}"/>
    <cellStyle name="Comma 3 2 2 2 2 3 3 3 2 3 2" xfId="14007" xr:uid="{00000000-0005-0000-0000-000047060000}"/>
    <cellStyle name="Comma 3 2 2 2 2 3 3 3 2 3 2 2" xfId="30393" xr:uid="{00000000-0005-0000-0000-000048060000}"/>
    <cellStyle name="Comma 3 2 2 2 2 3 3 3 2 3 3" xfId="22200" xr:uid="{00000000-0005-0000-0000-000049060000}"/>
    <cellStyle name="Comma 3 2 2 2 2 3 3 3 2 4" xfId="9911" xr:uid="{00000000-0005-0000-0000-00004A060000}"/>
    <cellStyle name="Comma 3 2 2 2 2 3 3 3 2 4 2" xfId="26297" xr:uid="{00000000-0005-0000-0000-00004B060000}"/>
    <cellStyle name="Comma 3 2 2 2 2 3 3 3 2 5" xfId="18104" xr:uid="{00000000-0005-0000-0000-00004C060000}"/>
    <cellStyle name="Comma 3 2 2 2 2 3 3 3 3" xfId="2742" xr:uid="{00000000-0005-0000-0000-00004D060000}"/>
    <cellStyle name="Comma 3 2 2 2 2 3 3 3 3 2" xfId="6839" xr:uid="{00000000-0005-0000-0000-00004E060000}"/>
    <cellStyle name="Comma 3 2 2 2 2 3 3 3 3 2 2" xfId="15032" xr:uid="{00000000-0005-0000-0000-00004F060000}"/>
    <cellStyle name="Comma 3 2 2 2 2 3 3 3 3 2 2 2" xfId="31418" xr:uid="{00000000-0005-0000-0000-000050060000}"/>
    <cellStyle name="Comma 3 2 2 2 2 3 3 3 3 2 3" xfId="23225" xr:uid="{00000000-0005-0000-0000-000051060000}"/>
    <cellStyle name="Comma 3 2 2 2 2 3 3 3 3 3" xfId="10935" xr:uid="{00000000-0005-0000-0000-000052060000}"/>
    <cellStyle name="Comma 3 2 2 2 2 3 3 3 3 3 2" xfId="27321" xr:uid="{00000000-0005-0000-0000-000053060000}"/>
    <cellStyle name="Comma 3 2 2 2 2 3 3 3 3 4" xfId="19128" xr:uid="{00000000-0005-0000-0000-000054060000}"/>
    <cellStyle name="Comma 3 2 2 2 2 3 3 3 4" xfId="4790" xr:uid="{00000000-0005-0000-0000-000055060000}"/>
    <cellStyle name="Comma 3 2 2 2 2 3 3 3 4 2" xfId="12983" xr:uid="{00000000-0005-0000-0000-000056060000}"/>
    <cellStyle name="Comma 3 2 2 2 2 3 3 3 4 2 2" xfId="29369" xr:uid="{00000000-0005-0000-0000-000057060000}"/>
    <cellStyle name="Comma 3 2 2 2 2 3 3 3 4 3" xfId="21176" xr:uid="{00000000-0005-0000-0000-000058060000}"/>
    <cellStyle name="Comma 3 2 2 2 2 3 3 3 5" xfId="8887" xr:uid="{00000000-0005-0000-0000-000059060000}"/>
    <cellStyle name="Comma 3 2 2 2 2 3 3 3 5 2" xfId="25273" xr:uid="{00000000-0005-0000-0000-00005A060000}"/>
    <cellStyle name="Comma 3 2 2 2 2 3 3 3 6" xfId="17080" xr:uid="{00000000-0005-0000-0000-00005B060000}"/>
    <cellStyle name="Comma 3 2 2 2 2 3 3 4" xfId="1206" xr:uid="{00000000-0005-0000-0000-00005C060000}"/>
    <cellStyle name="Comma 3 2 2 2 2 3 3 4 2" xfId="3254" xr:uid="{00000000-0005-0000-0000-00005D060000}"/>
    <cellStyle name="Comma 3 2 2 2 2 3 3 4 2 2" xfId="7351" xr:uid="{00000000-0005-0000-0000-00005E060000}"/>
    <cellStyle name="Comma 3 2 2 2 2 3 3 4 2 2 2" xfId="15544" xr:uid="{00000000-0005-0000-0000-00005F060000}"/>
    <cellStyle name="Comma 3 2 2 2 2 3 3 4 2 2 2 2" xfId="31930" xr:uid="{00000000-0005-0000-0000-000060060000}"/>
    <cellStyle name="Comma 3 2 2 2 2 3 3 4 2 2 3" xfId="23737" xr:uid="{00000000-0005-0000-0000-000061060000}"/>
    <cellStyle name="Comma 3 2 2 2 2 3 3 4 2 3" xfId="11447" xr:uid="{00000000-0005-0000-0000-000062060000}"/>
    <cellStyle name="Comma 3 2 2 2 2 3 3 4 2 3 2" xfId="27833" xr:uid="{00000000-0005-0000-0000-000063060000}"/>
    <cellStyle name="Comma 3 2 2 2 2 3 3 4 2 4" xfId="19640" xr:uid="{00000000-0005-0000-0000-000064060000}"/>
    <cellStyle name="Comma 3 2 2 2 2 3 3 4 3" xfId="5302" xr:uid="{00000000-0005-0000-0000-000065060000}"/>
    <cellStyle name="Comma 3 2 2 2 2 3 3 4 3 2" xfId="13495" xr:uid="{00000000-0005-0000-0000-000066060000}"/>
    <cellStyle name="Comma 3 2 2 2 2 3 3 4 3 2 2" xfId="29881" xr:uid="{00000000-0005-0000-0000-000067060000}"/>
    <cellStyle name="Comma 3 2 2 2 2 3 3 4 3 3" xfId="21688" xr:uid="{00000000-0005-0000-0000-000068060000}"/>
    <cellStyle name="Comma 3 2 2 2 2 3 3 4 4" xfId="9399" xr:uid="{00000000-0005-0000-0000-000069060000}"/>
    <cellStyle name="Comma 3 2 2 2 2 3 3 4 4 2" xfId="25785" xr:uid="{00000000-0005-0000-0000-00006A060000}"/>
    <cellStyle name="Comma 3 2 2 2 2 3 3 4 5" xfId="17592" xr:uid="{00000000-0005-0000-0000-00006B060000}"/>
    <cellStyle name="Comma 3 2 2 2 2 3 3 5" xfId="2230" xr:uid="{00000000-0005-0000-0000-00006C060000}"/>
    <cellStyle name="Comma 3 2 2 2 2 3 3 5 2" xfId="6327" xr:uid="{00000000-0005-0000-0000-00006D060000}"/>
    <cellStyle name="Comma 3 2 2 2 2 3 3 5 2 2" xfId="14520" xr:uid="{00000000-0005-0000-0000-00006E060000}"/>
    <cellStyle name="Comma 3 2 2 2 2 3 3 5 2 2 2" xfId="30906" xr:uid="{00000000-0005-0000-0000-00006F060000}"/>
    <cellStyle name="Comma 3 2 2 2 2 3 3 5 2 3" xfId="22713" xr:uid="{00000000-0005-0000-0000-000070060000}"/>
    <cellStyle name="Comma 3 2 2 2 2 3 3 5 3" xfId="10423" xr:uid="{00000000-0005-0000-0000-000071060000}"/>
    <cellStyle name="Comma 3 2 2 2 2 3 3 5 3 2" xfId="26809" xr:uid="{00000000-0005-0000-0000-000072060000}"/>
    <cellStyle name="Comma 3 2 2 2 2 3 3 5 4" xfId="18616" xr:uid="{00000000-0005-0000-0000-000073060000}"/>
    <cellStyle name="Comma 3 2 2 2 2 3 3 6" xfId="4278" xr:uid="{00000000-0005-0000-0000-000074060000}"/>
    <cellStyle name="Comma 3 2 2 2 2 3 3 6 2" xfId="12471" xr:uid="{00000000-0005-0000-0000-000075060000}"/>
    <cellStyle name="Comma 3 2 2 2 2 3 3 6 2 2" xfId="28857" xr:uid="{00000000-0005-0000-0000-000076060000}"/>
    <cellStyle name="Comma 3 2 2 2 2 3 3 6 3" xfId="20664" xr:uid="{00000000-0005-0000-0000-000077060000}"/>
    <cellStyle name="Comma 3 2 2 2 2 3 3 7" xfId="8375" xr:uid="{00000000-0005-0000-0000-000078060000}"/>
    <cellStyle name="Comma 3 2 2 2 2 3 3 7 2" xfId="24761" xr:uid="{00000000-0005-0000-0000-000079060000}"/>
    <cellStyle name="Comma 3 2 2 2 2 3 3 8" xfId="16568" xr:uid="{00000000-0005-0000-0000-00007A060000}"/>
    <cellStyle name="Comma 3 2 2 2 2 3 4" xfId="310" xr:uid="{00000000-0005-0000-0000-00007B060000}"/>
    <cellStyle name="Comma 3 2 2 2 2 3 4 2" xfId="822" xr:uid="{00000000-0005-0000-0000-00007C060000}"/>
    <cellStyle name="Comma 3 2 2 2 2 3 4 2 2" xfId="1846" xr:uid="{00000000-0005-0000-0000-00007D060000}"/>
    <cellStyle name="Comma 3 2 2 2 2 3 4 2 2 2" xfId="3894" xr:uid="{00000000-0005-0000-0000-00007E060000}"/>
    <cellStyle name="Comma 3 2 2 2 2 3 4 2 2 2 2" xfId="7991" xr:uid="{00000000-0005-0000-0000-00007F060000}"/>
    <cellStyle name="Comma 3 2 2 2 2 3 4 2 2 2 2 2" xfId="16184" xr:uid="{00000000-0005-0000-0000-000080060000}"/>
    <cellStyle name="Comma 3 2 2 2 2 3 4 2 2 2 2 2 2" xfId="32570" xr:uid="{00000000-0005-0000-0000-000081060000}"/>
    <cellStyle name="Comma 3 2 2 2 2 3 4 2 2 2 2 3" xfId="24377" xr:uid="{00000000-0005-0000-0000-000082060000}"/>
    <cellStyle name="Comma 3 2 2 2 2 3 4 2 2 2 3" xfId="12087" xr:uid="{00000000-0005-0000-0000-000083060000}"/>
    <cellStyle name="Comma 3 2 2 2 2 3 4 2 2 2 3 2" xfId="28473" xr:uid="{00000000-0005-0000-0000-000084060000}"/>
    <cellStyle name="Comma 3 2 2 2 2 3 4 2 2 2 4" xfId="20280" xr:uid="{00000000-0005-0000-0000-000085060000}"/>
    <cellStyle name="Comma 3 2 2 2 2 3 4 2 2 3" xfId="5942" xr:uid="{00000000-0005-0000-0000-000086060000}"/>
    <cellStyle name="Comma 3 2 2 2 2 3 4 2 2 3 2" xfId="14135" xr:uid="{00000000-0005-0000-0000-000087060000}"/>
    <cellStyle name="Comma 3 2 2 2 2 3 4 2 2 3 2 2" xfId="30521" xr:uid="{00000000-0005-0000-0000-000088060000}"/>
    <cellStyle name="Comma 3 2 2 2 2 3 4 2 2 3 3" xfId="22328" xr:uid="{00000000-0005-0000-0000-000089060000}"/>
    <cellStyle name="Comma 3 2 2 2 2 3 4 2 2 4" xfId="10039" xr:uid="{00000000-0005-0000-0000-00008A060000}"/>
    <cellStyle name="Comma 3 2 2 2 2 3 4 2 2 4 2" xfId="26425" xr:uid="{00000000-0005-0000-0000-00008B060000}"/>
    <cellStyle name="Comma 3 2 2 2 2 3 4 2 2 5" xfId="18232" xr:uid="{00000000-0005-0000-0000-00008C060000}"/>
    <cellStyle name="Comma 3 2 2 2 2 3 4 2 3" xfId="2870" xr:uid="{00000000-0005-0000-0000-00008D060000}"/>
    <cellStyle name="Comma 3 2 2 2 2 3 4 2 3 2" xfId="6967" xr:uid="{00000000-0005-0000-0000-00008E060000}"/>
    <cellStyle name="Comma 3 2 2 2 2 3 4 2 3 2 2" xfId="15160" xr:uid="{00000000-0005-0000-0000-00008F060000}"/>
    <cellStyle name="Comma 3 2 2 2 2 3 4 2 3 2 2 2" xfId="31546" xr:uid="{00000000-0005-0000-0000-000090060000}"/>
    <cellStyle name="Comma 3 2 2 2 2 3 4 2 3 2 3" xfId="23353" xr:uid="{00000000-0005-0000-0000-000091060000}"/>
    <cellStyle name="Comma 3 2 2 2 2 3 4 2 3 3" xfId="11063" xr:uid="{00000000-0005-0000-0000-000092060000}"/>
    <cellStyle name="Comma 3 2 2 2 2 3 4 2 3 3 2" xfId="27449" xr:uid="{00000000-0005-0000-0000-000093060000}"/>
    <cellStyle name="Comma 3 2 2 2 2 3 4 2 3 4" xfId="19256" xr:uid="{00000000-0005-0000-0000-000094060000}"/>
    <cellStyle name="Comma 3 2 2 2 2 3 4 2 4" xfId="4918" xr:uid="{00000000-0005-0000-0000-000095060000}"/>
    <cellStyle name="Comma 3 2 2 2 2 3 4 2 4 2" xfId="13111" xr:uid="{00000000-0005-0000-0000-000096060000}"/>
    <cellStyle name="Comma 3 2 2 2 2 3 4 2 4 2 2" xfId="29497" xr:uid="{00000000-0005-0000-0000-000097060000}"/>
    <cellStyle name="Comma 3 2 2 2 2 3 4 2 4 3" xfId="21304" xr:uid="{00000000-0005-0000-0000-000098060000}"/>
    <cellStyle name="Comma 3 2 2 2 2 3 4 2 5" xfId="9015" xr:uid="{00000000-0005-0000-0000-000099060000}"/>
    <cellStyle name="Comma 3 2 2 2 2 3 4 2 5 2" xfId="25401" xr:uid="{00000000-0005-0000-0000-00009A060000}"/>
    <cellStyle name="Comma 3 2 2 2 2 3 4 2 6" xfId="17208" xr:uid="{00000000-0005-0000-0000-00009B060000}"/>
    <cellStyle name="Comma 3 2 2 2 2 3 4 3" xfId="1334" xr:uid="{00000000-0005-0000-0000-00009C060000}"/>
    <cellStyle name="Comma 3 2 2 2 2 3 4 3 2" xfId="3382" xr:uid="{00000000-0005-0000-0000-00009D060000}"/>
    <cellStyle name="Comma 3 2 2 2 2 3 4 3 2 2" xfId="7479" xr:uid="{00000000-0005-0000-0000-00009E060000}"/>
    <cellStyle name="Comma 3 2 2 2 2 3 4 3 2 2 2" xfId="15672" xr:uid="{00000000-0005-0000-0000-00009F060000}"/>
    <cellStyle name="Comma 3 2 2 2 2 3 4 3 2 2 2 2" xfId="32058" xr:uid="{00000000-0005-0000-0000-0000A0060000}"/>
    <cellStyle name="Comma 3 2 2 2 2 3 4 3 2 2 3" xfId="23865" xr:uid="{00000000-0005-0000-0000-0000A1060000}"/>
    <cellStyle name="Comma 3 2 2 2 2 3 4 3 2 3" xfId="11575" xr:uid="{00000000-0005-0000-0000-0000A2060000}"/>
    <cellStyle name="Comma 3 2 2 2 2 3 4 3 2 3 2" xfId="27961" xr:uid="{00000000-0005-0000-0000-0000A3060000}"/>
    <cellStyle name="Comma 3 2 2 2 2 3 4 3 2 4" xfId="19768" xr:uid="{00000000-0005-0000-0000-0000A4060000}"/>
    <cellStyle name="Comma 3 2 2 2 2 3 4 3 3" xfId="5430" xr:uid="{00000000-0005-0000-0000-0000A5060000}"/>
    <cellStyle name="Comma 3 2 2 2 2 3 4 3 3 2" xfId="13623" xr:uid="{00000000-0005-0000-0000-0000A6060000}"/>
    <cellStyle name="Comma 3 2 2 2 2 3 4 3 3 2 2" xfId="30009" xr:uid="{00000000-0005-0000-0000-0000A7060000}"/>
    <cellStyle name="Comma 3 2 2 2 2 3 4 3 3 3" xfId="21816" xr:uid="{00000000-0005-0000-0000-0000A8060000}"/>
    <cellStyle name="Comma 3 2 2 2 2 3 4 3 4" xfId="9527" xr:uid="{00000000-0005-0000-0000-0000A9060000}"/>
    <cellStyle name="Comma 3 2 2 2 2 3 4 3 4 2" xfId="25913" xr:uid="{00000000-0005-0000-0000-0000AA060000}"/>
    <cellStyle name="Comma 3 2 2 2 2 3 4 3 5" xfId="17720" xr:uid="{00000000-0005-0000-0000-0000AB060000}"/>
    <cellStyle name="Comma 3 2 2 2 2 3 4 4" xfId="2358" xr:uid="{00000000-0005-0000-0000-0000AC060000}"/>
    <cellStyle name="Comma 3 2 2 2 2 3 4 4 2" xfId="6455" xr:uid="{00000000-0005-0000-0000-0000AD060000}"/>
    <cellStyle name="Comma 3 2 2 2 2 3 4 4 2 2" xfId="14648" xr:uid="{00000000-0005-0000-0000-0000AE060000}"/>
    <cellStyle name="Comma 3 2 2 2 2 3 4 4 2 2 2" xfId="31034" xr:uid="{00000000-0005-0000-0000-0000AF060000}"/>
    <cellStyle name="Comma 3 2 2 2 2 3 4 4 2 3" xfId="22841" xr:uid="{00000000-0005-0000-0000-0000B0060000}"/>
    <cellStyle name="Comma 3 2 2 2 2 3 4 4 3" xfId="10551" xr:uid="{00000000-0005-0000-0000-0000B1060000}"/>
    <cellStyle name="Comma 3 2 2 2 2 3 4 4 3 2" xfId="26937" xr:uid="{00000000-0005-0000-0000-0000B2060000}"/>
    <cellStyle name="Comma 3 2 2 2 2 3 4 4 4" xfId="18744" xr:uid="{00000000-0005-0000-0000-0000B3060000}"/>
    <cellStyle name="Comma 3 2 2 2 2 3 4 5" xfId="4406" xr:uid="{00000000-0005-0000-0000-0000B4060000}"/>
    <cellStyle name="Comma 3 2 2 2 2 3 4 5 2" xfId="12599" xr:uid="{00000000-0005-0000-0000-0000B5060000}"/>
    <cellStyle name="Comma 3 2 2 2 2 3 4 5 2 2" xfId="28985" xr:uid="{00000000-0005-0000-0000-0000B6060000}"/>
    <cellStyle name="Comma 3 2 2 2 2 3 4 5 3" xfId="20792" xr:uid="{00000000-0005-0000-0000-0000B7060000}"/>
    <cellStyle name="Comma 3 2 2 2 2 3 4 6" xfId="8503" xr:uid="{00000000-0005-0000-0000-0000B8060000}"/>
    <cellStyle name="Comma 3 2 2 2 2 3 4 6 2" xfId="24889" xr:uid="{00000000-0005-0000-0000-0000B9060000}"/>
    <cellStyle name="Comma 3 2 2 2 2 3 4 7" xfId="16696" xr:uid="{00000000-0005-0000-0000-0000BA060000}"/>
    <cellStyle name="Comma 3 2 2 2 2 3 5" xfId="566" xr:uid="{00000000-0005-0000-0000-0000BB060000}"/>
    <cellStyle name="Comma 3 2 2 2 2 3 5 2" xfId="1590" xr:uid="{00000000-0005-0000-0000-0000BC060000}"/>
    <cellStyle name="Comma 3 2 2 2 2 3 5 2 2" xfId="3638" xr:uid="{00000000-0005-0000-0000-0000BD060000}"/>
    <cellStyle name="Comma 3 2 2 2 2 3 5 2 2 2" xfId="7735" xr:uid="{00000000-0005-0000-0000-0000BE060000}"/>
    <cellStyle name="Comma 3 2 2 2 2 3 5 2 2 2 2" xfId="15928" xr:uid="{00000000-0005-0000-0000-0000BF060000}"/>
    <cellStyle name="Comma 3 2 2 2 2 3 5 2 2 2 2 2" xfId="32314" xr:uid="{00000000-0005-0000-0000-0000C0060000}"/>
    <cellStyle name="Comma 3 2 2 2 2 3 5 2 2 2 3" xfId="24121" xr:uid="{00000000-0005-0000-0000-0000C1060000}"/>
    <cellStyle name="Comma 3 2 2 2 2 3 5 2 2 3" xfId="11831" xr:uid="{00000000-0005-0000-0000-0000C2060000}"/>
    <cellStyle name="Comma 3 2 2 2 2 3 5 2 2 3 2" xfId="28217" xr:uid="{00000000-0005-0000-0000-0000C3060000}"/>
    <cellStyle name="Comma 3 2 2 2 2 3 5 2 2 4" xfId="20024" xr:uid="{00000000-0005-0000-0000-0000C4060000}"/>
    <cellStyle name="Comma 3 2 2 2 2 3 5 2 3" xfId="5686" xr:uid="{00000000-0005-0000-0000-0000C5060000}"/>
    <cellStyle name="Comma 3 2 2 2 2 3 5 2 3 2" xfId="13879" xr:uid="{00000000-0005-0000-0000-0000C6060000}"/>
    <cellStyle name="Comma 3 2 2 2 2 3 5 2 3 2 2" xfId="30265" xr:uid="{00000000-0005-0000-0000-0000C7060000}"/>
    <cellStyle name="Comma 3 2 2 2 2 3 5 2 3 3" xfId="22072" xr:uid="{00000000-0005-0000-0000-0000C8060000}"/>
    <cellStyle name="Comma 3 2 2 2 2 3 5 2 4" xfId="9783" xr:uid="{00000000-0005-0000-0000-0000C9060000}"/>
    <cellStyle name="Comma 3 2 2 2 2 3 5 2 4 2" xfId="26169" xr:uid="{00000000-0005-0000-0000-0000CA060000}"/>
    <cellStyle name="Comma 3 2 2 2 2 3 5 2 5" xfId="17976" xr:uid="{00000000-0005-0000-0000-0000CB060000}"/>
    <cellStyle name="Comma 3 2 2 2 2 3 5 3" xfId="2614" xr:uid="{00000000-0005-0000-0000-0000CC060000}"/>
    <cellStyle name="Comma 3 2 2 2 2 3 5 3 2" xfId="6711" xr:uid="{00000000-0005-0000-0000-0000CD060000}"/>
    <cellStyle name="Comma 3 2 2 2 2 3 5 3 2 2" xfId="14904" xr:uid="{00000000-0005-0000-0000-0000CE060000}"/>
    <cellStyle name="Comma 3 2 2 2 2 3 5 3 2 2 2" xfId="31290" xr:uid="{00000000-0005-0000-0000-0000CF060000}"/>
    <cellStyle name="Comma 3 2 2 2 2 3 5 3 2 3" xfId="23097" xr:uid="{00000000-0005-0000-0000-0000D0060000}"/>
    <cellStyle name="Comma 3 2 2 2 2 3 5 3 3" xfId="10807" xr:uid="{00000000-0005-0000-0000-0000D1060000}"/>
    <cellStyle name="Comma 3 2 2 2 2 3 5 3 3 2" xfId="27193" xr:uid="{00000000-0005-0000-0000-0000D2060000}"/>
    <cellStyle name="Comma 3 2 2 2 2 3 5 3 4" xfId="19000" xr:uid="{00000000-0005-0000-0000-0000D3060000}"/>
    <cellStyle name="Comma 3 2 2 2 2 3 5 4" xfId="4662" xr:uid="{00000000-0005-0000-0000-0000D4060000}"/>
    <cellStyle name="Comma 3 2 2 2 2 3 5 4 2" xfId="12855" xr:uid="{00000000-0005-0000-0000-0000D5060000}"/>
    <cellStyle name="Comma 3 2 2 2 2 3 5 4 2 2" xfId="29241" xr:uid="{00000000-0005-0000-0000-0000D6060000}"/>
    <cellStyle name="Comma 3 2 2 2 2 3 5 4 3" xfId="21048" xr:uid="{00000000-0005-0000-0000-0000D7060000}"/>
    <cellStyle name="Comma 3 2 2 2 2 3 5 5" xfId="8759" xr:uid="{00000000-0005-0000-0000-0000D8060000}"/>
    <cellStyle name="Comma 3 2 2 2 2 3 5 5 2" xfId="25145" xr:uid="{00000000-0005-0000-0000-0000D9060000}"/>
    <cellStyle name="Comma 3 2 2 2 2 3 5 6" xfId="16952" xr:uid="{00000000-0005-0000-0000-0000DA060000}"/>
    <cellStyle name="Comma 3 2 2 2 2 3 6" xfId="1078" xr:uid="{00000000-0005-0000-0000-0000DB060000}"/>
    <cellStyle name="Comma 3 2 2 2 2 3 6 2" xfId="3126" xr:uid="{00000000-0005-0000-0000-0000DC060000}"/>
    <cellStyle name="Comma 3 2 2 2 2 3 6 2 2" xfId="7223" xr:uid="{00000000-0005-0000-0000-0000DD060000}"/>
    <cellStyle name="Comma 3 2 2 2 2 3 6 2 2 2" xfId="15416" xr:uid="{00000000-0005-0000-0000-0000DE060000}"/>
    <cellStyle name="Comma 3 2 2 2 2 3 6 2 2 2 2" xfId="31802" xr:uid="{00000000-0005-0000-0000-0000DF060000}"/>
    <cellStyle name="Comma 3 2 2 2 2 3 6 2 2 3" xfId="23609" xr:uid="{00000000-0005-0000-0000-0000E0060000}"/>
    <cellStyle name="Comma 3 2 2 2 2 3 6 2 3" xfId="11319" xr:uid="{00000000-0005-0000-0000-0000E1060000}"/>
    <cellStyle name="Comma 3 2 2 2 2 3 6 2 3 2" xfId="27705" xr:uid="{00000000-0005-0000-0000-0000E2060000}"/>
    <cellStyle name="Comma 3 2 2 2 2 3 6 2 4" xfId="19512" xr:uid="{00000000-0005-0000-0000-0000E3060000}"/>
    <cellStyle name="Comma 3 2 2 2 2 3 6 3" xfId="5174" xr:uid="{00000000-0005-0000-0000-0000E4060000}"/>
    <cellStyle name="Comma 3 2 2 2 2 3 6 3 2" xfId="13367" xr:uid="{00000000-0005-0000-0000-0000E5060000}"/>
    <cellStyle name="Comma 3 2 2 2 2 3 6 3 2 2" xfId="29753" xr:uid="{00000000-0005-0000-0000-0000E6060000}"/>
    <cellStyle name="Comma 3 2 2 2 2 3 6 3 3" xfId="21560" xr:uid="{00000000-0005-0000-0000-0000E7060000}"/>
    <cellStyle name="Comma 3 2 2 2 2 3 6 4" xfId="9271" xr:uid="{00000000-0005-0000-0000-0000E8060000}"/>
    <cellStyle name="Comma 3 2 2 2 2 3 6 4 2" xfId="25657" xr:uid="{00000000-0005-0000-0000-0000E9060000}"/>
    <cellStyle name="Comma 3 2 2 2 2 3 6 5" xfId="17464" xr:uid="{00000000-0005-0000-0000-0000EA060000}"/>
    <cellStyle name="Comma 3 2 2 2 2 3 7" xfId="2102" xr:uid="{00000000-0005-0000-0000-0000EB060000}"/>
    <cellStyle name="Comma 3 2 2 2 2 3 7 2" xfId="6199" xr:uid="{00000000-0005-0000-0000-0000EC060000}"/>
    <cellStyle name="Comma 3 2 2 2 2 3 7 2 2" xfId="14392" xr:uid="{00000000-0005-0000-0000-0000ED060000}"/>
    <cellStyle name="Comma 3 2 2 2 2 3 7 2 2 2" xfId="30778" xr:uid="{00000000-0005-0000-0000-0000EE060000}"/>
    <cellStyle name="Comma 3 2 2 2 2 3 7 2 3" xfId="22585" xr:uid="{00000000-0005-0000-0000-0000EF060000}"/>
    <cellStyle name="Comma 3 2 2 2 2 3 7 3" xfId="10295" xr:uid="{00000000-0005-0000-0000-0000F0060000}"/>
    <cellStyle name="Comma 3 2 2 2 2 3 7 3 2" xfId="26681" xr:uid="{00000000-0005-0000-0000-0000F1060000}"/>
    <cellStyle name="Comma 3 2 2 2 2 3 7 4" xfId="18488" xr:uid="{00000000-0005-0000-0000-0000F2060000}"/>
    <cellStyle name="Comma 3 2 2 2 2 3 8" xfId="4150" xr:uid="{00000000-0005-0000-0000-0000F3060000}"/>
    <cellStyle name="Comma 3 2 2 2 2 3 8 2" xfId="12343" xr:uid="{00000000-0005-0000-0000-0000F4060000}"/>
    <cellStyle name="Comma 3 2 2 2 2 3 8 2 2" xfId="28729" xr:uid="{00000000-0005-0000-0000-0000F5060000}"/>
    <cellStyle name="Comma 3 2 2 2 2 3 8 3" xfId="20536" xr:uid="{00000000-0005-0000-0000-0000F6060000}"/>
    <cellStyle name="Comma 3 2 2 2 2 3 9" xfId="8247" xr:uid="{00000000-0005-0000-0000-0000F7060000}"/>
    <cellStyle name="Comma 3 2 2 2 2 3 9 2" xfId="24633" xr:uid="{00000000-0005-0000-0000-0000F8060000}"/>
    <cellStyle name="Comma 3 2 2 2 2 4" xfId="86" xr:uid="{00000000-0005-0000-0000-0000F9060000}"/>
    <cellStyle name="Comma 3 2 2 2 2 4 2" xfId="214" xr:uid="{00000000-0005-0000-0000-0000FA060000}"/>
    <cellStyle name="Comma 3 2 2 2 2 4 2 2" xfId="470" xr:uid="{00000000-0005-0000-0000-0000FB060000}"/>
    <cellStyle name="Comma 3 2 2 2 2 4 2 2 2" xfId="982" xr:uid="{00000000-0005-0000-0000-0000FC060000}"/>
    <cellStyle name="Comma 3 2 2 2 2 4 2 2 2 2" xfId="2006" xr:uid="{00000000-0005-0000-0000-0000FD060000}"/>
    <cellStyle name="Comma 3 2 2 2 2 4 2 2 2 2 2" xfId="4054" xr:uid="{00000000-0005-0000-0000-0000FE060000}"/>
    <cellStyle name="Comma 3 2 2 2 2 4 2 2 2 2 2 2" xfId="8151" xr:uid="{00000000-0005-0000-0000-0000FF060000}"/>
    <cellStyle name="Comma 3 2 2 2 2 4 2 2 2 2 2 2 2" xfId="16344" xr:uid="{00000000-0005-0000-0000-000000070000}"/>
    <cellStyle name="Comma 3 2 2 2 2 4 2 2 2 2 2 2 2 2" xfId="32730" xr:uid="{00000000-0005-0000-0000-000001070000}"/>
    <cellStyle name="Comma 3 2 2 2 2 4 2 2 2 2 2 2 3" xfId="24537" xr:uid="{00000000-0005-0000-0000-000002070000}"/>
    <cellStyle name="Comma 3 2 2 2 2 4 2 2 2 2 2 3" xfId="12247" xr:uid="{00000000-0005-0000-0000-000003070000}"/>
    <cellStyle name="Comma 3 2 2 2 2 4 2 2 2 2 2 3 2" xfId="28633" xr:uid="{00000000-0005-0000-0000-000004070000}"/>
    <cellStyle name="Comma 3 2 2 2 2 4 2 2 2 2 2 4" xfId="20440" xr:uid="{00000000-0005-0000-0000-000005070000}"/>
    <cellStyle name="Comma 3 2 2 2 2 4 2 2 2 2 3" xfId="6102" xr:uid="{00000000-0005-0000-0000-000006070000}"/>
    <cellStyle name="Comma 3 2 2 2 2 4 2 2 2 2 3 2" xfId="14295" xr:uid="{00000000-0005-0000-0000-000007070000}"/>
    <cellStyle name="Comma 3 2 2 2 2 4 2 2 2 2 3 2 2" xfId="30681" xr:uid="{00000000-0005-0000-0000-000008070000}"/>
    <cellStyle name="Comma 3 2 2 2 2 4 2 2 2 2 3 3" xfId="22488" xr:uid="{00000000-0005-0000-0000-000009070000}"/>
    <cellStyle name="Comma 3 2 2 2 2 4 2 2 2 2 4" xfId="10199" xr:uid="{00000000-0005-0000-0000-00000A070000}"/>
    <cellStyle name="Comma 3 2 2 2 2 4 2 2 2 2 4 2" xfId="26585" xr:uid="{00000000-0005-0000-0000-00000B070000}"/>
    <cellStyle name="Comma 3 2 2 2 2 4 2 2 2 2 5" xfId="18392" xr:uid="{00000000-0005-0000-0000-00000C070000}"/>
    <cellStyle name="Comma 3 2 2 2 2 4 2 2 2 3" xfId="3030" xr:uid="{00000000-0005-0000-0000-00000D070000}"/>
    <cellStyle name="Comma 3 2 2 2 2 4 2 2 2 3 2" xfId="7127" xr:uid="{00000000-0005-0000-0000-00000E070000}"/>
    <cellStyle name="Comma 3 2 2 2 2 4 2 2 2 3 2 2" xfId="15320" xr:uid="{00000000-0005-0000-0000-00000F070000}"/>
    <cellStyle name="Comma 3 2 2 2 2 4 2 2 2 3 2 2 2" xfId="31706" xr:uid="{00000000-0005-0000-0000-000010070000}"/>
    <cellStyle name="Comma 3 2 2 2 2 4 2 2 2 3 2 3" xfId="23513" xr:uid="{00000000-0005-0000-0000-000011070000}"/>
    <cellStyle name="Comma 3 2 2 2 2 4 2 2 2 3 3" xfId="11223" xr:uid="{00000000-0005-0000-0000-000012070000}"/>
    <cellStyle name="Comma 3 2 2 2 2 4 2 2 2 3 3 2" xfId="27609" xr:uid="{00000000-0005-0000-0000-000013070000}"/>
    <cellStyle name="Comma 3 2 2 2 2 4 2 2 2 3 4" xfId="19416" xr:uid="{00000000-0005-0000-0000-000014070000}"/>
    <cellStyle name="Comma 3 2 2 2 2 4 2 2 2 4" xfId="5078" xr:uid="{00000000-0005-0000-0000-000015070000}"/>
    <cellStyle name="Comma 3 2 2 2 2 4 2 2 2 4 2" xfId="13271" xr:uid="{00000000-0005-0000-0000-000016070000}"/>
    <cellStyle name="Comma 3 2 2 2 2 4 2 2 2 4 2 2" xfId="29657" xr:uid="{00000000-0005-0000-0000-000017070000}"/>
    <cellStyle name="Comma 3 2 2 2 2 4 2 2 2 4 3" xfId="21464" xr:uid="{00000000-0005-0000-0000-000018070000}"/>
    <cellStyle name="Comma 3 2 2 2 2 4 2 2 2 5" xfId="9175" xr:uid="{00000000-0005-0000-0000-000019070000}"/>
    <cellStyle name="Comma 3 2 2 2 2 4 2 2 2 5 2" xfId="25561" xr:uid="{00000000-0005-0000-0000-00001A070000}"/>
    <cellStyle name="Comma 3 2 2 2 2 4 2 2 2 6" xfId="17368" xr:uid="{00000000-0005-0000-0000-00001B070000}"/>
    <cellStyle name="Comma 3 2 2 2 2 4 2 2 3" xfId="1494" xr:uid="{00000000-0005-0000-0000-00001C070000}"/>
    <cellStyle name="Comma 3 2 2 2 2 4 2 2 3 2" xfId="3542" xr:uid="{00000000-0005-0000-0000-00001D070000}"/>
    <cellStyle name="Comma 3 2 2 2 2 4 2 2 3 2 2" xfId="7639" xr:uid="{00000000-0005-0000-0000-00001E070000}"/>
    <cellStyle name="Comma 3 2 2 2 2 4 2 2 3 2 2 2" xfId="15832" xr:uid="{00000000-0005-0000-0000-00001F070000}"/>
    <cellStyle name="Comma 3 2 2 2 2 4 2 2 3 2 2 2 2" xfId="32218" xr:uid="{00000000-0005-0000-0000-000020070000}"/>
    <cellStyle name="Comma 3 2 2 2 2 4 2 2 3 2 2 3" xfId="24025" xr:uid="{00000000-0005-0000-0000-000021070000}"/>
    <cellStyle name="Comma 3 2 2 2 2 4 2 2 3 2 3" xfId="11735" xr:uid="{00000000-0005-0000-0000-000022070000}"/>
    <cellStyle name="Comma 3 2 2 2 2 4 2 2 3 2 3 2" xfId="28121" xr:uid="{00000000-0005-0000-0000-000023070000}"/>
    <cellStyle name="Comma 3 2 2 2 2 4 2 2 3 2 4" xfId="19928" xr:uid="{00000000-0005-0000-0000-000024070000}"/>
    <cellStyle name="Comma 3 2 2 2 2 4 2 2 3 3" xfId="5590" xr:uid="{00000000-0005-0000-0000-000025070000}"/>
    <cellStyle name="Comma 3 2 2 2 2 4 2 2 3 3 2" xfId="13783" xr:uid="{00000000-0005-0000-0000-000026070000}"/>
    <cellStyle name="Comma 3 2 2 2 2 4 2 2 3 3 2 2" xfId="30169" xr:uid="{00000000-0005-0000-0000-000027070000}"/>
    <cellStyle name="Comma 3 2 2 2 2 4 2 2 3 3 3" xfId="21976" xr:uid="{00000000-0005-0000-0000-000028070000}"/>
    <cellStyle name="Comma 3 2 2 2 2 4 2 2 3 4" xfId="9687" xr:uid="{00000000-0005-0000-0000-000029070000}"/>
    <cellStyle name="Comma 3 2 2 2 2 4 2 2 3 4 2" xfId="26073" xr:uid="{00000000-0005-0000-0000-00002A070000}"/>
    <cellStyle name="Comma 3 2 2 2 2 4 2 2 3 5" xfId="17880" xr:uid="{00000000-0005-0000-0000-00002B070000}"/>
    <cellStyle name="Comma 3 2 2 2 2 4 2 2 4" xfId="2518" xr:uid="{00000000-0005-0000-0000-00002C070000}"/>
    <cellStyle name="Comma 3 2 2 2 2 4 2 2 4 2" xfId="6615" xr:uid="{00000000-0005-0000-0000-00002D070000}"/>
    <cellStyle name="Comma 3 2 2 2 2 4 2 2 4 2 2" xfId="14808" xr:uid="{00000000-0005-0000-0000-00002E070000}"/>
    <cellStyle name="Comma 3 2 2 2 2 4 2 2 4 2 2 2" xfId="31194" xr:uid="{00000000-0005-0000-0000-00002F070000}"/>
    <cellStyle name="Comma 3 2 2 2 2 4 2 2 4 2 3" xfId="23001" xr:uid="{00000000-0005-0000-0000-000030070000}"/>
    <cellStyle name="Comma 3 2 2 2 2 4 2 2 4 3" xfId="10711" xr:uid="{00000000-0005-0000-0000-000031070000}"/>
    <cellStyle name="Comma 3 2 2 2 2 4 2 2 4 3 2" xfId="27097" xr:uid="{00000000-0005-0000-0000-000032070000}"/>
    <cellStyle name="Comma 3 2 2 2 2 4 2 2 4 4" xfId="18904" xr:uid="{00000000-0005-0000-0000-000033070000}"/>
    <cellStyle name="Comma 3 2 2 2 2 4 2 2 5" xfId="4566" xr:uid="{00000000-0005-0000-0000-000034070000}"/>
    <cellStyle name="Comma 3 2 2 2 2 4 2 2 5 2" xfId="12759" xr:uid="{00000000-0005-0000-0000-000035070000}"/>
    <cellStyle name="Comma 3 2 2 2 2 4 2 2 5 2 2" xfId="29145" xr:uid="{00000000-0005-0000-0000-000036070000}"/>
    <cellStyle name="Comma 3 2 2 2 2 4 2 2 5 3" xfId="20952" xr:uid="{00000000-0005-0000-0000-000037070000}"/>
    <cellStyle name="Comma 3 2 2 2 2 4 2 2 6" xfId="8663" xr:uid="{00000000-0005-0000-0000-000038070000}"/>
    <cellStyle name="Comma 3 2 2 2 2 4 2 2 6 2" xfId="25049" xr:uid="{00000000-0005-0000-0000-000039070000}"/>
    <cellStyle name="Comma 3 2 2 2 2 4 2 2 7" xfId="16856" xr:uid="{00000000-0005-0000-0000-00003A070000}"/>
    <cellStyle name="Comma 3 2 2 2 2 4 2 3" xfId="726" xr:uid="{00000000-0005-0000-0000-00003B070000}"/>
    <cellStyle name="Comma 3 2 2 2 2 4 2 3 2" xfId="1750" xr:uid="{00000000-0005-0000-0000-00003C070000}"/>
    <cellStyle name="Comma 3 2 2 2 2 4 2 3 2 2" xfId="3798" xr:uid="{00000000-0005-0000-0000-00003D070000}"/>
    <cellStyle name="Comma 3 2 2 2 2 4 2 3 2 2 2" xfId="7895" xr:uid="{00000000-0005-0000-0000-00003E070000}"/>
    <cellStyle name="Comma 3 2 2 2 2 4 2 3 2 2 2 2" xfId="16088" xr:uid="{00000000-0005-0000-0000-00003F070000}"/>
    <cellStyle name="Comma 3 2 2 2 2 4 2 3 2 2 2 2 2" xfId="32474" xr:uid="{00000000-0005-0000-0000-000040070000}"/>
    <cellStyle name="Comma 3 2 2 2 2 4 2 3 2 2 2 3" xfId="24281" xr:uid="{00000000-0005-0000-0000-000041070000}"/>
    <cellStyle name="Comma 3 2 2 2 2 4 2 3 2 2 3" xfId="11991" xr:uid="{00000000-0005-0000-0000-000042070000}"/>
    <cellStyle name="Comma 3 2 2 2 2 4 2 3 2 2 3 2" xfId="28377" xr:uid="{00000000-0005-0000-0000-000043070000}"/>
    <cellStyle name="Comma 3 2 2 2 2 4 2 3 2 2 4" xfId="20184" xr:uid="{00000000-0005-0000-0000-000044070000}"/>
    <cellStyle name="Comma 3 2 2 2 2 4 2 3 2 3" xfId="5846" xr:uid="{00000000-0005-0000-0000-000045070000}"/>
    <cellStyle name="Comma 3 2 2 2 2 4 2 3 2 3 2" xfId="14039" xr:uid="{00000000-0005-0000-0000-000046070000}"/>
    <cellStyle name="Comma 3 2 2 2 2 4 2 3 2 3 2 2" xfId="30425" xr:uid="{00000000-0005-0000-0000-000047070000}"/>
    <cellStyle name="Comma 3 2 2 2 2 4 2 3 2 3 3" xfId="22232" xr:uid="{00000000-0005-0000-0000-000048070000}"/>
    <cellStyle name="Comma 3 2 2 2 2 4 2 3 2 4" xfId="9943" xr:uid="{00000000-0005-0000-0000-000049070000}"/>
    <cellStyle name="Comma 3 2 2 2 2 4 2 3 2 4 2" xfId="26329" xr:uid="{00000000-0005-0000-0000-00004A070000}"/>
    <cellStyle name="Comma 3 2 2 2 2 4 2 3 2 5" xfId="18136" xr:uid="{00000000-0005-0000-0000-00004B070000}"/>
    <cellStyle name="Comma 3 2 2 2 2 4 2 3 3" xfId="2774" xr:uid="{00000000-0005-0000-0000-00004C070000}"/>
    <cellStyle name="Comma 3 2 2 2 2 4 2 3 3 2" xfId="6871" xr:uid="{00000000-0005-0000-0000-00004D070000}"/>
    <cellStyle name="Comma 3 2 2 2 2 4 2 3 3 2 2" xfId="15064" xr:uid="{00000000-0005-0000-0000-00004E070000}"/>
    <cellStyle name="Comma 3 2 2 2 2 4 2 3 3 2 2 2" xfId="31450" xr:uid="{00000000-0005-0000-0000-00004F070000}"/>
    <cellStyle name="Comma 3 2 2 2 2 4 2 3 3 2 3" xfId="23257" xr:uid="{00000000-0005-0000-0000-000050070000}"/>
    <cellStyle name="Comma 3 2 2 2 2 4 2 3 3 3" xfId="10967" xr:uid="{00000000-0005-0000-0000-000051070000}"/>
    <cellStyle name="Comma 3 2 2 2 2 4 2 3 3 3 2" xfId="27353" xr:uid="{00000000-0005-0000-0000-000052070000}"/>
    <cellStyle name="Comma 3 2 2 2 2 4 2 3 3 4" xfId="19160" xr:uid="{00000000-0005-0000-0000-000053070000}"/>
    <cellStyle name="Comma 3 2 2 2 2 4 2 3 4" xfId="4822" xr:uid="{00000000-0005-0000-0000-000054070000}"/>
    <cellStyle name="Comma 3 2 2 2 2 4 2 3 4 2" xfId="13015" xr:uid="{00000000-0005-0000-0000-000055070000}"/>
    <cellStyle name="Comma 3 2 2 2 2 4 2 3 4 2 2" xfId="29401" xr:uid="{00000000-0005-0000-0000-000056070000}"/>
    <cellStyle name="Comma 3 2 2 2 2 4 2 3 4 3" xfId="21208" xr:uid="{00000000-0005-0000-0000-000057070000}"/>
    <cellStyle name="Comma 3 2 2 2 2 4 2 3 5" xfId="8919" xr:uid="{00000000-0005-0000-0000-000058070000}"/>
    <cellStyle name="Comma 3 2 2 2 2 4 2 3 5 2" xfId="25305" xr:uid="{00000000-0005-0000-0000-000059070000}"/>
    <cellStyle name="Comma 3 2 2 2 2 4 2 3 6" xfId="17112" xr:uid="{00000000-0005-0000-0000-00005A070000}"/>
    <cellStyle name="Comma 3 2 2 2 2 4 2 4" xfId="1238" xr:uid="{00000000-0005-0000-0000-00005B070000}"/>
    <cellStyle name="Comma 3 2 2 2 2 4 2 4 2" xfId="3286" xr:uid="{00000000-0005-0000-0000-00005C070000}"/>
    <cellStyle name="Comma 3 2 2 2 2 4 2 4 2 2" xfId="7383" xr:uid="{00000000-0005-0000-0000-00005D070000}"/>
    <cellStyle name="Comma 3 2 2 2 2 4 2 4 2 2 2" xfId="15576" xr:uid="{00000000-0005-0000-0000-00005E070000}"/>
    <cellStyle name="Comma 3 2 2 2 2 4 2 4 2 2 2 2" xfId="31962" xr:uid="{00000000-0005-0000-0000-00005F070000}"/>
    <cellStyle name="Comma 3 2 2 2 2 4 2 4 2 2 3" xfId="23769" xr:uid="{00000000-0005-0000-0000-000060070000}"/>
    <cellStyle name="Comma 3 2 2 2 2 4 2 4 2 3" xfId="11479" xr:uid="{00000000-0005-0000-0000-000061070000}"/>
    <cellStyle name="Comma 3 2 2 2 2 4 2 4 2 3 2" xfId="27865" xr:uid="{00000000-0005-0000-0000-000062070000}"/>
    <cellStyle name="Comma 3 2 2 2 2 4 2 4 2 4" xfId="19672" xr:uid="{00000000-0005-0000-0000-000063070000}"/>
    <cellStyle name="Comma 3 2 2 2 2 4 2 4 3" xfId="5334" xr:uid="{00000000-0005-0000-0000-000064070000}"/>
    <cellStyle name="Comma 3 2 2 2 2 4 2 4 3 2" xfId="13527" xr:uid="{00000000-0005-0000-0000-000065070000}"/>
    <cellStyle name="Comma 3 2 2 2 2 4 2 4 3 2 2" xfId="29913" xr:uid="{00000000-0005-0000-0000-000066070000}"/>
    <cellStyle name="Comma 3 2 2 2 2 4 2 4 3 3" xfId="21720" xr:uid="{00000000-0005-0000-0000-000067070000}"/>
    <cellStyle name="Comma 3 2 2 2 2 4 2 4 4" xfId="9431" xr:uid="{00000000-0005-0000-0000-000068070000}"/>
    <cellStyle name="Comma 3 2 2 2 2 4 2 4 4 2" xfId="25817" xr:uid="{00000000-0005-0000-0000-000069070000}"/>
    <cellStyle name="Comma 3 2 2 2 2 4 2 4 5" xfId="17624" xr:uid="{00000000-0005-0000-0000-00006A070000}"/>
    <cellStyle name="Comma 3 2 2 2 2 4 2 5" xfId="2262" xr:uid="{00000000-0005-0000-0000-00006B070000}"/>
    <cellStyle name="Comma 3 2 2 2 2 4 2 5 2" xfId="6359" xr:uid="{00000000-0005-0000-0000-00006C070000}"/>
    <cellStyle name="Comma 3 2 2 2 2 4 2 5 2 2" xfId="14552" xr:uid="{00000000-0005-0000-0000-00006D070000}"/>
    <cellStyle name="Comma 3 2 2 2 2 4 2 5 2 2 2" xfId="30938" xr:uid="{00000000-0005-0000-0000-00006E070000}"/>
    <cellStyle name="Comma 3 2 2 2 2 4 2 5 2 3" xfId="22745" xr:uid="{00000000-0005-0000-0000-00006F070000}"/>
    <cellStyle name="Comma 3 2 2 2 2 4 2 5 3" xfId="10455" xr:uid="{00000000-0005-0000-0000-000070070000}"/>
    <cellStyle name="Comma 3 2 2 2 2 4 2 5 3 2" xfId="26841" xr:uid="{00000000-0005-0000-0000-000071070000}"/>
    <cellStyle name="Comma 3 2 2 2 2 4 2 5 4" xfId="18648" xr:uid="{00000000-0005-0000-0000-000072070000}"/>
    <cellStyle name="Comma 3 2 2 2 2 4 2 6" xfId="4310" xr:uid="{00000000-0005-0000-0000-000073070000}"/>
    <cellStyle name="Comma 3 2 2 2 2 4 2 6 2" xfId="12503" xr:uid="{00000000-0005-0000-0000-000074070000}"/>
    <cellStyle name="Comma 3 2 2 2 2 4 2 6 2 2" xfId="28889" xr:uid="{00000000-0005-0000-0000-000075070000}"/>
    <cellStyle name="Comma 3 2 2 2 2 4 2 6 3" xfId="20696" xr:uid="{00000000-0005-0000-0000-000076070000}"/>
    <cellStyle name="Comma 3 2 2 2 2 4 2 7" xfId="8407" xr:uid="{00000000-0005-0000-0000-000077070000}"/>
    <cellStyle name="Comma 3 2 2 2 2 4 2 7 2" xfId="24793" xr:uid="{00000000-0005-0000-0000-000078070000}"/>
    <cellStyle name="Comma 3 2 2 2 2 4 2 8" xfId="16600" xr:uid="{00000000-0005-0000-0000-000079070000}"/>
    <cellStyle name="Comma 3 2 2 2 2 4 3" xfId="342" xr:uid="{00000000-0005-0000-0000-00007A070000}"/>
    <cellStyle name="Comma 3 2 2 2 2 4 3 2" xfId="854" xr:uid="{00000000-0005-0000-0000-00007B070000}"/>
    <cellStyle name="Comma 3 2 2 2 2 4 3 2 2" xfId="1878" xr:uid="{00000000-0005-0000-0000-00007C070000}"/>
    <cellStyle name="Comma 3 2 2 2 2 4 3 2 2 2" xfId="3926" xr:uid="{00000000-0005-0000-0000-00007D070000}"/>
    <cellStyle name="Comma 3 2 2 2 2 4 3 2 2 2 2" xfId="8023" xr:uid="{00000000-0005-0000-0000-00007E070000}"/>
    <cellStyle name="Comma 3 2 2 2 2 4 3 2 2 2 2 2" xfId="16216" xr:uid="{00000000-0005-0000-0000-00007F070000}"/>
    <cellStyle name="Comma 3 2 2 2 2 4 3 2 2 2 2 2 2" xfId="32602" xr:uid="{00000000-0005-0000-0000-000080070000}"/>
    <cellStyle name="Comma 3 2 2 2 2 4 3 2 2 2 2 3" xfId="24409" xr:uid="{00000000-0005-0000-0000-000081070000}"/>
    <cellStyle name="Comma 3 2 2 2 2 4 3 2 2 2 3" xfId="12119" xr:uid="{00000000-0005-0000-0000-000082070000}"/>
    <cellStyle name="Comma 3 2 2 2 2 4 3 2 2 2 3 2" xfId="28505" xr:uid="{00000000-0005-0000-0000-000083070000}"/>
    <cellStyle name="Comma 3 2 2 2 2 4 3 2 2 2 4" xfId="20312" xr:uid="{00000000-0005-0000-0000-000084070000}"/>
    <cellStyle name="Comma 3 2 2 2 2 4 3 2 2 3" xfId="5974" xr:uid="{00000000-0005-0000-0000-000085070000}"/>
    <cellStyle name="Comma 3 2 2 2 2 4 3 2 2 3 2" xfId="14167" xr:uid="{00000000-0005-0000-0000-000086070000}"/>
    <cellStyle name="Comma 3 2 2 2 2 4 3 2 2 3 2 2" xfId="30553" xr:uid="{00000000-0005-0000-0000-000087070000}"/>
    <cellStyle name="Comma 3 2 2 2 2 4 3 2 2 3 3" xfId="22360" xr:uid="{00000000-0005-0000-0000-000088070000}"/>
    <cellStyle name="Comma 3 2 2 2 2 4 3 2 2 4" xfId="10071" xr:uid="{00000000-0005-0000-0000-000089070000}"/>
    <cellStyle name="Comma 3 2 2 2 2 4 3 2 2 4 2" xfId="26457" xr:uid="{00000000-0005-0000-0000-00008A070000}"/>
    <cellStyle name="Comma 3 2 2 2 2 4 3 2 2 5" xfId="18264" xr:uid="{00000000-0005-0000-0000-00008B070000}"/>
    <cellStyle name="Comma 3 2 2 2 2 4 3 2 3" xfId="2902" xr:uid="{00000000-0005-0000-0000-00008C070000}"/>
    <cellStyle name="Comma 3 2 2 2 2 4 3 2 3 2" xfId="6999" xr:uid="{00000000-0005-0000-0000-00008D070000}"/>
    <cellStyle name="Comma 3 2 2 2 2 4 3 2 3 2 2" xfId="15192" xr:uid="{00000000-0005-0000-0000-00008E070000}"/>
    <cellStyle name="Comma 3 2 2 2 2 4 3 2 3 2 2 2" xfId="31578" xr:uid="{00000000-0005-0000-0000-00008F070000}"/>
    <cellStyle name="Comma 3 2 2 2 2 4 3 2 3 2 3" xfId="23385" xr:uid="{00000000-0005-0000-0000-000090070000}"/>
    <cellStyle name="Comma 3 2 2 2 2 4 3 2 3 3" xfId="11095" xr:uid="{00000000-0005-0000-0000-000091070000}"/>
    <cellStyle name="Comma 3 2 2 2 2 4 3 2 3 3 2" xfId="27481" xr:uid="{00000000-0005-0000-0000-000092070000}"/>
    <cellStyle name="Comma 3 2 2 2 2 4 3 2 3 4" xfId="19288" xr:uid="{00000000-0005-0000-0000-000093070000}"/>
    <cellStyle name="Comma 3 2 2 2 2 4 3 2 4" xfId="4950" xr:uid="{00000000-0005-0000-0000-000094070000}"/>
    <cellStyle name="Comma 3 2 2 2 2 4 3 2 4 2" xfId="13143" xr:uid="{00000000-0005-0000-0000-000095070000}"/>
    <cellStyle name="Comma 3 2 2 2 2 4 3 2 4 2 2" xfId="29529" xr:uid="{00000000-0005-0000-0000-000096070000}"/>
    <cellStyle name="Comma 3 2 2 2 2 4 3 2 4 3" xfId="21336" xr:uid="{00000000-0005-0000-0000-000097070000}"/>
    <cellStyle name="Comma 3 2 2 2 2 4 3 2 5" xfId="9047" xr:uid="{00000000-0005-0000-0000-000098070000}"/>
    <cellStyle name="Comma 3 2 2 2 2 4 3 2 5 2" xfId="25433" xr:uid="{00000000-0005-0000-0000-000099070000}"/>
    <cellStyle name="Comma 3 2 2 2 2 4 3 2 6" xfId="17240" xr:uid="{00000000-0005-0000-0000-00009A070000}"/>
    <cellStyle name="Comma 3 2 2 2 2 4 3 3" xfId="1366" xr:uid="{00000000-0005-0000-0000-00009B070000}"/>
    <cellStyle name="Comma 3 2 2 2 2 4 3 3 2" xfId="3414" xr:uid="{00000000-0005-0000-0000-00009C070000}"/>
    <cellStyle name="Comma 3 2 2 2 2 4 3 3 2 2" xfId="7511" xr:uid="{00000000-0005-0000-0000-00009D070000}"/>
    <cellStyle name="Comma 3 2 2 2 2 4 3 3 2 2 2" xfId="15704" xr:uid="{00000000-0005-0000-0000-00009E070000}"/>
    <cellStyle name="Comma 3 2 2 2 2 4 3 3 2 2 2 2" xfId="32090" xr:uid="{00000000-0005-0000-0000-00009F070000}"/>
    <cellStyle name="Comma 3 2 2 2 2 4 3 3 2 2 3" xfId="23897" xr:uid="{00000000-0005-0000-0000-0000A0070000}"/>
    <cellStyle name="Comma 3 2 2 2 2 4 3 3 2 3" xfId="11607" xr:uid="{00000000-0005-0000-0000-0000A1070000}"/>
    <cellStyle name="Comma 3 2 2 2 2 4 3 3 2 3 2" xfId="27993" xr:uid="{00000000-0005-0000-0000-0000A2070000}"/>
    <cellStyle name="Comma 3 2 2 2 2 4 3 3 2 4" xfId="19800" xr:uid="{00000000-0005-0000-0000-0000A3070000}"/>
    <cellStyle name="Comma 3 2 2 2 2 4 3 3 3" xfId="5462" xr:uid="{00000000-0005-0000-0000-0000A4070000}"/>
    <cellStyle name="Comma 3 2 2 2 2 4 3 3 3 2" xfId="13655" xr:uid="{00000000-0005-0000-0000-0000A5070000}"/>
    <cellStyle name="Comma 3 2 2 2 2 4 3 3 3 2 2" xfId="30041" xr:uid="{00000000-0005-0000-0000-0000A6070000}"/>
    <cellStyle name="Comma 3 2 2 2 2 4 3 3 3 3" xfId="21848" xr:uid="{00000000-0005-0000-0000-0000A7070000}"/>
    <cellStyle name="Comma 3 2 2 2 2 4 3 3 4" xfId="9559" xr:uid="{00000000-0005-0000-0000-0000A8070000}"/>
    <cellStyle name="Comma 3 2 2 2 2 4 3 3 4 2" xfId="25945" xr:uid="{00000000-0005-0000-0000-0000A9070000}"/>
    <cellStyle name="Comma 3 2 2 2 2 4 3 3 5" xfId="17752" xr:uid="{00000000-0005-0000-0000-0000AA070000}"/>
    <cellStyle name="Comma 3 2 2 2 2 4 3 4" xfId="2390" xr:uid="{00000000-0005-0000-0000-0000AB070000}"/>
    <cellStyle name="Comma 3 2 2 2 2 4 3 4 2" xfId="6487" xr:uid="{00000000-0005-0000-0000-0000AC070000}"/>
    <cellStyle name="Comma 3 2 2 2 2 4 3 4 2 2" xfId="14680" xr:uid="{00000000-0005-0000-0000-0000AD070000}"/>
    <cellStyle name="Comma 3 2 2 2 2 4 3 4 2 2 2" xfId="31066" xr:uid="{00000000-0005-0000-0000-0000AE070000}"/>
    <cellStyle name="Comma 3 2 2 2 2 4 3 4 2 3" xfId="22873" xr:uid="{00000000-0005-0000-0000-0000AF070000}"/>
    <cellStyle name="Comma 3 2 2 2 2 4 3 4 3" xfId="10583" xr:uid="{00000000-0005-0000-0000-0000B0070000}"/>
    <cellStyle name="Comma 3 2 2 2 2 4 3 4 3 2" xfId="26969" xr:uid="{00000000-0005-0000-0000-0000B1070000}"/>
    <cellStyle name="Comma 3 2 2 2 2 4 3 4 4" xfId="18776" xr:uid="{00000000-0005-0000-0000-0000B2070000}"/>
    <cellStyle name="Comma 3 2 2 2 2 4 3 5" xfId="4438" xr:uid="{00000000-0005-0000-0000-0000B3070000}"/>
    <cellStyle name="Comma 3 2 2 2 2 4 3 5 2" xfId="12631" xr:uid="{00000000-0005-0000-0000-0000B4070000}"/>
    <cellStyle name="Comma 3 2 2 2 2 4 3 5 2 2" xfId="29017" xr:uid="{00000000-0005-0000-0000-0000B5070000}"/>
    <cellStyle name="Comma 3 2 2 2 2 4 3 5 3" xfId="20824" xr:uid="{00000000-0005-0000-0000-0000B6070000}"/>
    <cellStyle name="Comma 3 2 2 2 2 4 3 6" xfId="8535" xr:uid="{00000000-0005-0000-0000-0000B7070000}"/>
    <cellStyle name="Comma 3 2 2 2 2 4 3 6 2" xfId="24921" xr:uid="{00000000-0005-0000-0000-0000B8070000}"/>
    <cellStyle name="Comma 3 2 2 2 2 4 3 7" xfId="16728" xr:uid="{00000000-0005-0000-0000-0000B9070000}"/>
    <cellStyle name="Comma 3 2 2 2 2 4 4" xfId="598" xr:uid="{00000000-0005-0000-0000-0000BA070000}"/>
    <cellStyle name="Comma 3 2 2 2 2 4 4 2" xfId="1622" xr:uid="{00000000-0005-0000-0000-0000BB070000}"/>
    <cellStyle name="Comma 3 2 2 2 2 4 4 2 2" xfId="3670" xr:uid="{00000000-0005-0000-0000-0000BC070000}"/>
    <cellStyle name="Comma 3 2 2 2 2 4 4 2 2 2" xfId="7767" xr:uid="{00000000-0005-0000-0000-0000BD070000}"/>
    <cellStyle name="Comma 3 2 2 2 2 4 4 2 2 2 2" xfId="15960" xr:uid="{00000000-0005-0000-0000-0000BE070000}"/>
    <cellStyle name="Comma 3 2 2 2 2 4 4 2 2 2 2 2" xfId="32346" xr:uid="{00000000-0005-0000-0000-0000BF070000}"/>
    <cellStyle name="Comma 3 2 2 2 2 4 4 2 2 2 3" xfId="24153" xr:uid="{00000000-0005-0000-0000-0000C0070000}"/>
    <cellStyle name="Comma 3 2 2 2 2 4 4 2 2 3" xfId="11863" xr:uid="{00000000-0005-0000-0000-0000C1070000}"/>
    <cellStyle name="Comma 3 2 2 2 2 4 4 2 2 3 2" xfId="28249" xr:uid="{00000000-0005-0000-0000-0000C2070000}"/>
    <cellStyle name="Comma 3 2 2 2 2 4 4 2 2 4" xfId="20056" xr:uid="{00000000-0005-0000-0000-0000C3070000}"/>
    <cellStyle name="Comma 3 2 2 2 2 4 4 2 3" xfId="5718" xr:uid="{00000000-0005-0000-0000-0000C4070000}"/>
    <cellStyle name="Comma 3 2 2 2 2 4 4 2 3 2" xfId="13911" xr:uid="{00000000-0005-0000-0000-0000C5070000}"/>
    <cellStyle name="Comma 3 2 2 2 2 4 4 2 3 2 2" xfId="30297" xr:uid="{00000000-0005-0000-0000-0000C6070000}"/>
    <cellStyle name="Comma 3 2 2 2 2 4 4 2 3 3" xfId="22104" xr:uid="{00000000-0005-0000-0000-0000C7070000}"/>
    <cellStyle name="Comma 3 2 2 2 2 4 4 2 4" xfId="9815" xr:uid="{00000000-0005-0000-0000-0000C8070000}"/>
    <cellStyle name="Comma 3 2 2 2 2 4 4 2 4 2" xfId="26201" xr:uid="{00000000-0005-0000-0000-0000C9070000}"/>
    <cellStyle name="Comma 3 2 2 2 2 4 4 2 5" xfId="18008" xr:uid="{00000000-0005-0000-0000-0000CA070000}"/>
    <cellStyle name="Comma 3 2 2 2 2 4 4 3" xfId="2646" xr:uid="{00000000-0005-0000-0000-0000CB070000}"/>
    <cellStyle name="Comma 3 2 2 2 2 4 4 3 2" xfId="6743" xr:uid="{00000000-0005-0000-0000-0000CC070000}"/>
    <cellStyle name="Comma 3 2 2 2 2 4 4 3 2 2" xfId="14936" xr:uid="{00000000-0005-0000-0000-0000CD070000}"/>
    <cellStyle name="Comma 3 2 2 2 2 4 4 3 2 2 2" xfId="31322" xr:uid="{00000000-0005-0000-0000-0000CE070000}"/>
    <cellStyle name="Comma 3 2 2 2 2 4 4 3 2 3" xfId="23129" xr:uid="{00000000-0005-0000-0000-0000CF070000}"/>
    <cellStyle name="Comma 3 2 2 2 2 4 4 3 3" xfId="10839" xr:uid="{00000000-0005-0000-0000-0000D0070000}"/>
    <cellStyle name="Comma 3 2 2 2 2 4 4 3 3 2" xfId="27225" xr:uid="{00000000-0005-0000-0000-0000D1070000}"/>
    <cellStyle name="Comma 3 2 2 2 2 4 4 3 4" xfId="19032" xr:uid="{00000000-0005-0000-0000-0000D2070000}"/>
    <cellStyle name="Comma 3 2 2 2 2 4 4 4" xfId="4694" xr:uid="{00000000-0005-0000-0000-0000D3070000}"/>
    <cellStyle name="Comma 3 2 2 2 2 4 4 4 2" xfId="12887" xr:uid="{00000000-0005-0000-0000-0000D4070000}"/>
    <cellStyle name="Comma 3 2 2 2 2 4 4 4 2 2" xfId="29273" xr:uid="{00000000-0005-0000-0000-0000D5070000}"/>
    <cellStyle name="Comma 3 2 2 2 2 4 4 4 3" xfId="21080" xr:uid="{00000000-0005-0000-0000-0000D6070000}"/>
    <cellStyle name="Comma 3 2 2 2 2 4 4 5" xfId="8791" xr:uid="{00000000-0005-0000-0000-0000D7070000}"/>
    <cellStyle name="Comma 3 2 2 2 2 4 4 5 2" xfId="25177" xr:uid="{00000000-0005-0000-0000-0000D8070000}"/>
    <cellStyle name="Comma 3 2 2 2 2 4 4 6" xfId="16984" xr:uid="{00000000-0005-0000-0000-0000D9070000}"/>
    <cellStyle name="Comma 3 2 2 2 2 4 5" xfId="1110" xr:uid="{00000000-0005-0000-0000-0000DA070000}"/>
    <cellStyle name="Comma 3 2 2 2 2 4 5 2" xfId="3158" xr:uid="{00000000-0005-0000-0000-0000DB070000}"/>
    <cellStyle name="Comma 3 2 2 2 2 4 5 2 2" xfId="7255" xr:uid="{00000000-0005-0000-0000-0000DC070000}"/>
    <cellStyle name="Comma 3 2 2 2 2 4 5 2 2 2" xfId="15448" xr:uid="{00000000-0005-0000-0000-0000DD070000}"/>
    <cellStyle name="Comma 3 2 2 2 2 4 5 2 2 2 2" xfId="31834" xr:uid="{00000000-0005-0000-0000-0000DE070000}"/>
    <cellStyle name="Comma 3 2 2 2 2 4 5 2 2 3" xfId="23641" xr:uid="{00000000-0005-0000-0000-0000DF070000}"/>
    <cellStyle name="Comma 3 2 2 2 2 4 5 2 3" xfId="11351" xr:uid="{00000000-0005-0000-0000-0000E0070000}"/>
    <cellStyle name="Comma 3 2 2 2 2 4 5 2 3 2" xfId="27737" xr:uid="{00000000-0005-0000-0000-0000E1070000}"/>
    <cellStyle name="Comma 3 2 2 2 2 4 5 2 4" xfId="19544" xr:uid="{00000000-0005-0000-0000-0000E2070000}"/>
    <cellStyle name="Comma 3 2 2 2 2 4 5 3" xfId="5206" xr:uid="{00000000-0005-0000-0000-0000E3070000}"/>
    <cellStyle name="Comma 3 2 2 2 2 4 5 3 2" xfId="13399" xr:uid="{00000000-0005-0000-0000-0000E4070000}"/>
    <cellStyle name="Comma 3 2 2 2 2 4 5 3 2 2" xfId="29785" xr:uid="{00000000-0005-0000-0000-0000E5070000}"/>
    <cellStyle name="Comma 3 2 2 2 2 4 5 3 3" xfId="21592" xr:uid="{00000000-0005-0000-0000-0000E6070000}"/>
    <cellStyle name="Comma 3 2 2 2 2 4 5 4" xfId="9303" xr:uid="{00000000-0005-0000-0000-0000E7070000}"/>
    <cellStyle name="Comma 3 2 2 2 2 4 5 4 2" xfId="25689" xr:uid="{00000000-0005-0000-0000-0000E8070000}"/>
    <cellStyle name="Comma 3 2 2 2 2 4 5 5" xfId="17496" xr:uid="{00000000-0005-0000-0000-0000E9070000}"/>
    <cellStyle name="Comma 3 2 2 2 2 4 6" xfId="2134" xr:uid="{00000000-0005-0000-0000-0000EA070000}"/>
    <cellStyle name="Comma 3 2 2 2 2 4 6 2" xfId="6231" xr:uid="{00000000-0005-0000-0000-0000EB070000}"/>
    <cellStyle name="Comma 3 2 2 2 2 4 6 2 2" xfId="14424" xr:uid="{00000000-0005-0000-0000-0000EC070000}"/>
    <cellStyle name="Comma 3 2 2 2 2 4 6 2 2 2" xfId="30810" xr:uid="{00000000-0005-0000-0000-0000ED070000}"/>
    <cellStyle name="Comma 3 2 2 2 2 4 6 2 3" xfId="22617" xr:uid="{00000000-0005-0000-0000-0000EE070000}"/>
    <cellStyle name="Comma 3 2 2 2 2 4 6 3" xfId="10327" xr:uid="{00000000-0005-0000-0000-0000EF070000}"/>
    <cellStyle name="Comma 3 2 2 2 2 4 6 3 2" xfId="26713" xr:uid="{00000000-0005-0000-0000-0000F0070000}"/>
    <cellStyle name="Comma 3 2 2 2 2 4 6 4" xfId="18520" xr:uid="{00000000-0005-0000-0000-0000F1070000}"/>
    <cellStyle name="Comma 3 2 2 2 2 4 7" xfId="4182" xr:uid="{00000000-0005-0000-0000-0000F2070000}"/>
    <cellStyle name="Comma 3 2 2 2 2 4 7 2" xfId="12375" xr:uid="{00000000-0005-0000-0000-0000F3070000}"/>
    <cellStyle name="Comma 3 2 2 2 2 4 7 2 2" xfId="28761" xr:uid="{00000000-0005-0000-0000-0000F4070000}"/>
    <cellStyle name="Comma 3 2 2 2 2 4 7 3" xfId="20568" xr:uid="{00000000-0005-0000-0000-0000F5070000}"/>
    <cellStyle name="Comma 3 2 2 2 2 4 8" xfId="8279" xr:uid="{00000000-0005-0000-0000-0000F6070000}"/>
    <cellStyle name="Comma 3 2 2 2 2 4 8 2" xfId="24665" xr:uid="{00000000-0005-0000-0000-0000F7070000}"/>
    <cellStyle name="Comma 3 2 2 2 2 4 9" xfId="16472" xr:uid="{00000000-0005-0000-0000-0000F8070000}"/>
    <cellStyle name="Comma 3 2 2 2 2 5" xfId="150" xr:uid="{00000000-0005-0000-0000-0000F9070000}"/>
    <cellStyle name="Comma 3 2 2 2 2 5 2" xfId="406" xr:uid="{00000000-0005-0000-0000-0000FA070000}"/>
    <cellStyle name="Comma 3 2 2 2 2 5 2 2" xfId="918" xr:uid="{00000000-0005-0000-0000-0000FB070000}"/>
    <cellStyle name="Comma 3 2 2 2 2 5 2 2 2" xfId="1942" xr:uid="{00000000-0005-0000-0000-0000FC070000}"/>
    <cellStyle name="Comma 3 2 2 2 2 5 2 2 2 2" xfId="3990" xr:uid="{00000000-0005-0000-0000-0000FD070000}"/>
    <cellStyle name="Comma 3 2 2 2 2 5 2 2 2 2 2" xfId="8087" xr:uid="{00000000-0005-0000-0000-0000FE070000}"/>
    <cellStyle name="Comma 3 2 2 2 2 5 2 2 2 2 2 2" xfId="16280" xr:uid="{00000000-0005-0000-0000-0000FF070000}"/>
    <cellStyle name="Comma 3 2 2 2 2 5 2 2 2 2 2 2 2" xfId="32666" xr:uid="{00000000-0005-0000-0000-000000080000}"/>
    <cellStyle name="Comma 3 2 2 2 2 5 2 2 2 2 2 3" xfId="24473" xr:uid="{00000000-0005-0000-0000-000001080000}"/>
    <cellStyle name="Comma 3 2 2 2 2 5 2 2 2 2 3" xfId="12183" xr:uid="{00000000-0005-0000-0000-000002080000}"/>
    <cellStyle name="Comma 3 2 2 2 2 5 2 2 2 2 3 2" xfId="28569" xr:uid="{00000000-0005-0000-0000-000003080000}"/>
    <cellStyle name="Comma 3 2 2 2 2 5 2 2 2 2 4" xfId="20376" xr:uid="{00000000-0005-0000-0000-000004080000}"/>
    <cellStyle name="Comma 3 2 2 2 2 5 2 2 2 3" xfId="6038" xr:uid="{00000000-0005-0000-0000-000005080000}"/>
    <cellStyle name="Comma 3 2 2 2 2 5 2 2 2 3 2" xfId="14231" xr:uid="{00000000-0005-0000-0000-000006080000}"/>
    <cellStyle name="Comma 3 2 2 2 2 5 2 2 2 3 2 2" xfId="30617" xr:uid="{00000000-0005-0000-0000-000007080000}"/>
    <cellStyle name="Comma 3 2 2 2 2 5 2 2 2 3 3" xfId="22424" xr:uid="{00000000-0005-0000-0000-000008080000}"/>
    <cellStyle name="Comma 3 2 2 2 2 5 2 2 2 4" xfId="10135" xr:uid="{00000000-0005-0000-0000-000009080000}"/>
    <cellStyle name="Comma 3 2 2 2 2 5 2 2 2 4 2" xfId="26521" xr:uid="{00000000-0005-0000-0000-00000A080000}"/>
    <cellStyle name="Comma 3 2 2 2 2 5 2 2 2 5" xfId="18328" xr:uid="{00000000-0005-0000-0000-00000B080000}"/>
    <cellStyle name="Comma 3 2 2 2 2 5 2 2 3" xfId="2966" xr:uid="{00000000-0005-0000-0000-00000C080000}"/>
    <cellStyle name="Comma 3 2 2 2 2 5 2 2 3 2" xfId="7063" xr:uid="{00000000-0005-0000-0000-00000D080000}"/>
    <cellStyle name="Comma 3 2 2 2 2 5 2 2 3 2 2" xfId="15256" xr:uid="{00000000-0005-0000-0000-00000E080000}"/>
    <cellStyle name="Comma 3 2 2 2 2 5 2 2 3 2 2 2" xfId="31642" xr:uid="{00000000-0005-0000-0000-00000F080000}"/>
    <cellStyle name="Comma 3 2 2 2 2 5 2 2 3 2 3" xfId="23449" xr:uid="{00000000-0005-0000-0000-000010080000}"/>
    <cellStyle name="Comma 3 2 2 2 2 5 2 2 3 3" xfId="11159" xr:uid="{00000000-0005-0000-0000-000011080000}"/>
    <cellStyle name="Comma 3 2 2 2 2 5 2 2 3 3 2" xfId="27545" xr:uid="{00000000-0005-0000-0000-000012080000}"/>
    <cellStyle name="Comma 3 2 2 2 2 5 2 2 3 4" xfId="19352" xr:uid="{00000000-0005-0000-0000-000013080000}"/>
    <cellStyle name="Comma 3 2 2 2 2 5 2 2 4" xfId="5014" xr:uid="{00000000-0005-0000-0000-000014080000}"/>
    <cellStyle name="Comma 3 2 2 2 2 5 2 2 4 2" xfId="13207" xr:uid="{00000000-0005-0000-0000-000015080000}"/>
    <cellStyle name="Comma 3 2 2 2 2 5 2 2 4 2 2" xfId="29593" xr:uid="{00000000-0005-0000-0000-000016080000}"/>
    <cellStyle name="Comma 3 2 2 2 2 5 2 2 4 3" xfId="21400" xr:uid="{00000000-0005-0000-0000-000017080000}"/>
    <cellStyle name="Comma 3 2 2 2 2 5 2 2 5" xfId="9111" xr:uid="{00000000-0005-0000-0000-000018080000}"/>
    <cellStyle name="Comma 3 2 2 2 2 5 2 2 5 2" xfId="25497" xr:uid="{00000000-0005-0000-0000-000019080000}"/>
    <cellStyle name="Comma 3 2 2 2 2 5 2 2 6" xfId="17304" xr:uid="{00000000-0005-0000-0000-00001A080000}"/>
    <cellStyle name="Comma 3 2 2 2 2 5 2 3" xfId="1430" xr:uid="{00000000-0005-0000-0000-00001B080000}"/>
    <cellStyle name="Comma 3 2 2 2 2 5 2 3 2" xfId="3478" xr:uid="{00000000-0005-0000-0000-00001C080000}"/>
    <cellStyle name="Comma 3 2 2 2 2 5 2 3 2 2" xfId="7575" xr:uid="{00000000-0005-0000-0000-00001D080000}"/>
    <cellStyle name="Comma 3 2 2 2 2 5 2 3 2 2 2" xfId="15768" xr:uid="{00000000-0005-0000-0000-00001E080000}"/>
    <cellStyle name="Comma 3 2 2 2 2 5 2 3 2 2 2 2" xfId="32154" xr:uid="{00000000-0005-0000-0000-00001F080000}"/>
    <cellStyle name="Comma 3 2 2 2 2 5 2 3 2 2 3" xfId="23961" xr:uid="{00000000-0005-0000-0000-000020080000}"/>
    <cellStyle name="Comma 3 2 2 2 2 5 2 3 2 3" xfId="11671" xr:uid="{00000000-0005-0000-0000-000021080000}"/>
    <cellStyle name="Comma 3 2 2 2 2 5 2 3 2 3 2" xfId="28057" xr:uid="{00000000-0005-0000-0000-000022080000}"/>
    <cellStyle name="Comma 3 2 2 2 2 5 2 3 2 4" xfId="19864" xr:uid="{00000000-0005-0000-0000-000023080000}"/>
    <cellStyle name="Comma 3 2 2 2 2 5 2 3 3" xfId="5526" xr:uid="{00000000-0005-0000-0000-000024080000}"/>
    <cellStyle name="Comma 3 2 2 2 2 5 2 3 3 2" xfId="13719" xr:uid="{00000000-0005-0000-0000-000025080000}"/>
    <cellStyle name="Comma 3 2 2 2 2 5 2 3 3 2 2" xfId="30105" xr:uid="{00000000-0005-0000-0000-000026080000}"/>
    <cellStyle name="Comma 3 2 2 2 2 5 2 3 3 3" xfId="21912" xr:uid="{00000000-0005-0000-0000-000027080000}"/>
    <cellStyle name="Comma 3 2 2 2 2 5 2 3 4" xfId="9623" xr:uid="{00000000-0005-0000-0000-000028080000}"/>
    <cellStyle name="Comma 3 2 2 2 2 5 2 3 4 2" xfId="26009" xr:uid="{00000000-0005-0000-0000-000029080000}"/>
    <cellStyle name="Comma 3 2 2 2 2 5 2 3 5" xfId="17816" xr:uid="{00000000-0005-0000-0000-00002A080000}"/>
    <cellStyle name="Comma 3 2 2 2 2 5 2 4" xfId="2454" xr:uid="{00000000-0005-0000-0000-00002B080000}"/>
    <cellStyle name="Comma 3 2 2 2 2 5 2 4 2" xfId="6551" xr:uid="{00000000-0005-0000-0000-00002C080000}"/>
    <cellStyle name="Comma 3 2 2 2 2 5 2 4 2 2" xfId="14744" xr:uid="{00000000-0005-0000-0000-00002D080000}"/>
    <cellStyle name="Comma 3 2 2 2 2 5 2 4 2 2 2" xfId="31130" xr:uid="{00000000-0005-0000-0000-00002E080000}"/>
    <cellStyle name="Comma 3 2 2 2 2 5 2 4 2 3" xfId="22937" xr:uid="{00000000-0005-0000-0000-00002F080000}"/>
    <cellStyle name="Comma 3 2 2 2 2 5 2 4 3" xfId="10647" xr:uid="{00000000-0005-0000-0000-000030080000}"/>
    <cellStyle name="Comma 3 2 2 2 2 5 2 4 3 2" xfId="27033" xr:uid="{00000000-0005-0000-0000-000031080000}"/>
    <cellStyle name="Comma 3 2 2 2 2 5 2 4 4" xfId="18840" xr:uid="{00000000-0005-0000-0000-000032080000}"/>
    <cellStyle name="Comma 3 2 2 2 2 5 2 5" xfId="4502" xr:uid="{00000000-0005-0000-0000-000033080000}"/>
    <cellStyle name="Comma 3 2 2 2 2 5 2 5 2" xfId="12695" xr:uid="{00000000-0005-0000-0000-000034080000}"/>
    <cellStyle name="Comma 3 2 2 2 2 5 2 5 2 2" xfId="29081" xr:uid="{00000000-0005-0000-0000-000035080000}"/>
    <cellStyle name="Comma 3 2 2 2 2 5 2 5 3" xfId="20888" xr:uid="{00000000-0005-0000-0000-000036080000}"/>
    <cellStyle name="Comma 3 2 2 2 2 5 2 6" xfId="8599" xr:uid="{00000000-0005-0000-0000-000037080000}"/>
    <cellStyle name="Comma 3 2 2 2 2 5 2 6 2" xfId="24985" xr:uid="{00000000-0005-0000-0000-000038080000}"/>
    <cellStyle name="Comma 3 2 2 2 2 5 2 7" xfId="16792" xr:uid="{00000000-0005-0000-0000-000039080000}"/>
    <cellStyle name="Comma 3 2 2 2 2 5 3" xfId="662" xr:uid="{00000000-0005-0000-0000-00003A080000}"/>
    <cellStyle name="Comma 3 2 2 2 2 5 3 2" xfId="1686" xr:uid="{00000000-0005-0000-0000-00003B080000}"/>
    <cellStyle name="Comma 3 2 2 2 2 5 3 2 2" xfId="3734" xr:uid="{00000000-0005-0000-0000-00003C080000}"/>
    <cellStyle name="Comma 3 2 2 2 2 5 3 2 2 2" xfId="7831" xr:uid="{00000000-0005-0000-0000-00003D080000}"/>
    <cellStyle name="Comma 3 2 2 2 2 5 3 2 2 2 2" xfId="16024" xr:uid="{00000000-0005-0000-0000-00003E080000}"/>
    <cellStyle name="Comma 3 2 2 2 2 5 3 2 2 2 2 2" xfId="32410" xr:uid="{00000000-0005-0000-0000-00003F080000}"/>
    <cellStyle name="Comma 3 2 2 2 2 5 3 2 2 2 3" xfId="24217" xr:uid="{00000000-0005-0000-0000-000040080000}"/>
    <cellStyle name="Comma 3 2 2 2 2 5 3 2 2 3" xfId="11927" xr:uid="{00000000-0005-0000-0000-000041080000}"/>
    <cellStyle name="Comma 3 2 2 2 2 5 3 2 2 3 2" xfId="28313" xr:uid="{00000000-0005-0000-0000-000042080000}"/>
    <cellStyle name="Comma 3 2 2 2 2 5 3 2 2 4" xfId="20120" xr:uid="{00000000-0005-0000-0000-000043080000}"/>
    <cellStyle name="Comma 3 2 2 2 2 5 3 2 3" xfId="5782" xr:uid="{00000000-0005-0000-0000-000044080000}"/>
    <cellStyle name="Comma 3 2 2 2 2 5 3 2 3 2" xfId="13975" xr:uid="{00000000-0005-0000-0000-000045080000}"/>
    <cellStyle name="Comma 3 2 2 2 2 5 3 2 3 2 2" xfId="30361" xr:uid="{00000000-0005-0000-0000-000046080000}"/>
    <cellStyle name="Comma 3 2 2 2 2 5 3 2 3 3" xfId="22168" xr:uid="{00000000-0005-0000-0000-000047080000}"/>
    <cellStyle name="Comma 3 2 2 2 2 5 3 2 4" xfId="9879" xr:uid="{00000000-0005-0000-0000-000048080000}"/>
    <cellStyle name="Comma 3 2 2 2 2 5 3 2 4 2" xfId="26265" xr:uid="{00000000-0005-0000-0000-000049080000}"/>
    <cellStyle name="Comma 3 2 2 2 2 5 3 2 5" xfId="18072" xr:uid="{00000000-0005-0000-0000-00004A080000}"/>
    <cellStyle name="Comma 3 2 2 2 2 5 3 3" xfId="2710" xr:uid="{00000000-0005-0000-0000-00004B080000}"/>
    <cellStyle name="Comma 3 2 2 2 2 5 3 3 2" xfId="6807" xr:uid="{00000000-0005-0000-0000-00004C080000}"/>
    <cellStyle name="Comma 3 2 2 2 2 5 3 3 2 2" xfId="15000" xr:uid="{00000000-0005-0000-0000-00004D080000}"/>
    <cellStyle name="Comma 3 2 2 2 2 5 3 3 2 2 2" xfId="31386" xr:uid="{00000000-0005-0000-0000-00004E080000}"/>
    <cellStyle name="Comma 3 2 2 2 2 5 3 3 2 3" xfId="23193" xr:uid="{00000000-0005-0000-0000-00004F080000}"/>
    <cellStyle name="Comma 3 2 2 2 2 5 3 3 3" xfId="10903" xr:uid="{00000000-0005-0000-0000-000050080000}"/>
    <cellStyle name="Comma 3 2 2 2 2 5 3 3 3 2" xfId="27289" xr:uid="{00000000-0005-0000-0000-000051080000}"/>
    <cellStyle name="Comma 3 2 2 2 2 5 3 3 4" xfId="19096" xr:uid="{00000000-0005-0000-0000-000052080000}"/>
    <cellStyle name="Comma 3 2 2 2 2 5 3 4" xfId="4758" xr:uid="{00000000-0005-0000-0000-000053080000}"/>
    <cellStyle name="Comma 3 2 2 2 2 5 3 4 2" xfId="12951" xr:uid="{00000000-0005-0000-0000-000054080000}"/>
    <cellStyle name="Comma 3 2 2 2 2 5 3 4 2 2" xfId="29337" xr:uid="{00000000-0005-0000-0000-000055080000}"/>
    <cellStyle name="Comma 3 2 2 2 2 5 3 4 3" xfId="21144" xr:uid="{00000000-0005-0000-0000-000056080000}"/>
    <cellStyle name="Comma 3 2 2 2 2 5 3 5" xfId="8855" xr:uid="{00000000-0005-0000-0000-000057080000}"/>
    <cellStyle name="Comma 3 2 2 2 2 5 3 5 2" xfId="25241" xr:uid="{00000000-0005-0000-0000-000058080000}"/>
    <cellStyle name="Comma 3 2 2 2 2 5 3 6" xfId="17048" xr:uid="{00000000-0005-0000-0000-000059080000}"/>
    <cellStyle name="Comma 3 2 2 2 2 5 4" xfId="1174" xr:uid="{00000000-0005-0000-0000-00005A080000}"/>
    <cellStyle name="Comma 3 2 2 2 2 5 4 2" xfId="3222" xr:uid="{00000000-0005-0000-0000-00005B080000}"/>
    <cellStyle name="Comma 3 2 2 2 2 5 4 2 2" xfId="7319" xr:uid="{00000000-0005-0000-0000-00005C080000}"/>
    <cellStyle name="Comma 3 2 2 2 2 5 4 2 2 2" xfId="15512" xr:uid="{00000000-0005-0000-0000-00005D080000}"/>
    <cellStyle name="Comma 3 2 2 2 2 5 4 2 2 2 2" xfId="31898" xr:uid="{00000000-0005-0000-0000-00005E080000}"/>
    <cellStyle name="Comma 3 2 2 2 2 5 4 2 2 3" xfId="23705" xr:uid="{00000000-0005-0000-0000-00005F080000}"/>
    <cellStyle name="Comma 3 2 2 2 2 5 4 2 3" xfId="11415" xr:uid="{00000000-0005-0000-0000-000060080000}"/>
    <cellStyle name="Comma 3 2 2 2 2 5 4 2 3 2" xfId="27801" xr:uid="{00000000-0005-0000-0000-000061080000}"/>
    <cellStyle name="Comma 3 2 2 2 2 5 4 2 4" xfId="19608" xr:uid="{00000000-0005-0000-0000-000062080000}"/>
    <cellStyle name="Comma 3 2 2 2 2 5 4 3" xfId="5270" xr:uid="{00000000-0005-0000-0000-000063080000}"/>
    <cellStyle name="Comma 3 2 2 2 2 5 4 3 2" xfId="13463" xr:uid="{00000000-0005-0000-0000-000064080000}"/>
    <cellStyle name="Comma 3 2 2 2 2 5 4 3 2 2" xfId="29849" xr:uid="{00000000-0005-0000-0000-000065080000}"/>
    <cellStyle name="Comma 3 2 2 2 2 5 4 3 3" xfId="21656" xr:uid="{00000000-0005-0000-0000-000066080000}"/>
    <cellStyle name="Comma 3 2 2 2 2 5 4 4" xfId="9367" xr:uid="{00000000-0005-0000-0000-000067080000}"/>
    <cellStyle name="Comma 3 2 2 2 2 5 4 4 2" xfId="25753" xr:uid="{00000000-0005-0000-0000-000068080000}"/>
    <cellStyle name="Comma 3 2 2 2 2 5 4 5" xfId="17560" xr:uid="{00000000-0005-0000-0000-000069080000}"/>
    <cellStyle name="Comma 3 2 2 2 2 5 5" xfId="2198" xr:uid="{00000000-0005-0000-0000-00006A080000}"/>
    <cellStyle name="Comma 3 2 2 2 2 5 5 2" xfId="6295" xr:uid="{00000000-0005-0000-0000-00006B080000}"/>
    <cellStyle name="Comma 3 2 2 2 2 5 5 2 2" xfId="14488" xr:uid="{00000000-0005-0000-0000-00006C080000}"/>
    <cellStyle name="Comma 3 2 2 2 2 5 5 2 2 2" xfId="30874" xr:uid="{00000000-0005-0000-0000-00006D080000}"/>
    <cellStyle name="Comma 3 2 2 2 2 5 5 2 3" xfId="22681" xr:uid="{00000000-0005-0000-0000-00006E080000}"/>
    <cellStyle name="Comma 3 2 2 2 2 5 5 3" xfId="10391" xr:uid="{00000000-0005-0000-0000-00006F080000}"/>
    <cellStyle name="Comma 3 2 2 2 2 5 5 3 2" xfId="26777" xr:uid="{00000000-0005-0000-0000-000070080000}"/>
    <cellStyle name="Comma 3 2 2 2 2 5 5 4" xfId="18584" xr:uid="{00000000-0005-0000-0000-000071080000}"/>
    <cellStyle name="Comma 3 2 2 2 2 5 6" xfId="4246" xr:uid="{00000000-0005-0000-0000-000072080000}"/>
    <cellStyle name="Comma 3 2 2 2 2 5 6 2" xfId="12439" xr:uid="{00000000-0005-0000-0000-000073080000}"/>
    <cellStyle name="Comma 3 2 2 2 2 5 6 2 2" xfId="28825" xr:uid="{00000000-0005-0000-0000-000074080000}"/>
    <cellStyle name="Comma 3 2 2 2 2 5 6 3" xfId="20632" xr:uid="{00000000-0005-0000-0000-000075080000}"/>
    <cellStyle name="Comma 3 2 2 2 2 5 7" xfId="8343" xr:uid="{00000000-0005-0000-0000-000076080000}"/>
    <cellStyle name="Comma 3 2 2 2 2 5 7 2" xfId="24729" xr:uid="{00000000-0005-0000-0000-000077080000}"/>
    <cellStyle name="Comma 3 2 2 2 2 5 8" xfId="16536" xr:uid="{00000000-0005-0000-0000-000078080000}"/>
    <cellStyle name="Comma 3 2 2 2 2 6" xfId="278" xr:uid="{00000000-0005-0000-0000-000079080000}"/>
    <cellStyle name="Comma 3 2 2 2 2 6 2" xfId="790" xr:uid="{00000000-0005-0000-0000-00007A080000}"/>
    <cellStyle name="Comma 3 2 2 2 2 6 2 2" xfId="1814" xr:uid="{00000000-0005-0000-0000-00007B080000}"/>
    <cellStyle name="Comma 3 2 2 2 2 6 2 2 2" xfId="3862" xr:uid="{00000000-0005-0000-0000-00007C080000}"/>
    <cellStyle name="Comma 3 2 2 2 2 6 2 2 2 2" xfId="7959" xr:uid="{00000000-0005-0000-0000-00007D080000}"/>
    <cellStyle name="Comma 3 2 2 2 2 6 2 2 2 2 2" xfId="16152" xr:uid="{00000000-0005-0000-0000-00007E080000}"/>
    <cellStyle name="Comma 3 2 2 2 2 6 2 2 2 2 2 2" xfId="32538" xr:uid="{00000000-0005-0000-0000-00007F080000}"/>
    <cellStyle name="Comma 3 2 2 2 2 6 2 2 2 2 3" xfId="24345" xr:uid="{00000000-0005-0000-0000-000080080000}"/>
    <cellStyle name="Comma 3 2 2 2 2 6 2 2 2 3" xfId="12055" xr:uid="{00000000-0005-0000-0000-000081080000}"/>
    <cellStyle name="Comma 3 2 2 2 2 6 2 2 2 3 2" xfId="28441" xr:uid="{00000000-0005-0000-0000-000082080000}"/>
    <cellStyle name="Comma 3 2 2 2 2 6 2 2 2 4" xfId="20248" xr:uid="{00000000-0005-0000-0000-000083080000}"/>
    <cellStyle name="Comma 3 2 2 2 2 6 2 2 3" xfId="5910" xr:uid="{00000000-0005-0000-0000-000084080000}"/>
    <cellStyle name="Comma 3 2 2 2 2 6 2 2 3 2" xfId="14103" xr:uid="{00000000-0005-0000-0000-000085080000}"/>
    <cellStyle name="Comma 3 2 2 2 2 6 2 2 3 2 2" xfId="30489" xr:uid="{00000000-0005-0000-0000-000086080000}"/>
    <cellStyle name="Comma 3 2 2 2 2 6 2 2 3 3" xfId="22296" xr:uid="{00000000-0005-0000-0000-000087080000}"/>
    <cellStyle name="Comma 3 2 2 2 2 6 2 2 4" xfId="10007" xr:uid="{00000000-0005-0000-0000-000088080000}"/>
    <cellStyle name="Comma 3 2 2 2 2 6 2 2 4 2" xfId="26393" xr:uid="{00000000-0005-0000-0000-000089080000}"/>
    <cellStyle name="Comma 3 2 2 2 2 6 2 2 5" xfId="18200" xr:uid="{00000000-0005-0000-0000-00008A080000}"/>
    <cellStyle name="Comma 3 2 2 2 2 6 2 3" xfId="2838" xr:uid="{00000000-0005-0000-0000-00008B080000}"/>
    <cellStyle name="Comma 3 2 2 2 2 6 2 3 2" xfId="6935" xr:uid="{00000000-0005-0000-0000-00008C080000}"/>
    <cellStyle name="Comma 3 2 2 2 2 6 2 3 2 2" xfId="15128" xr:uid="{00000000-0005-0000-0000-00008D080000}"/>
    <cellStyle name="Comma 3 2 2 2 2 6 2 3 2 2 2" xfId="31514" xr:uid="{00000000-0005-0000-0000-00008E080000}"/>
    <cellStyle name="Comma 3 2 2 2 2 6 2 3 2 3" xfId="23321" xr:uid="{00000000-0005-0000-0000-00008F080000}"/>
    <cellStyle name="Comma 3 2 2 2 2 6 2 3 3" xfId="11031" xr:uid="{00000000-0005-0000-0000-000090080000}"/>
    <cellStyle name="Comma 3 2 2 2 2 6 2 3 3 2" xfId="27417" xr:uid="{00000000-0005-0000-0000-000091080000}"/>
    <cellStyle name="Comma 3 2 2 2 2 6 2 3 4" xfId="19224" xr:uid="{00000000-0005-0000-0000-000092080000}"/>
    <cellStyle name="Comma 3 2 2 2 2 6 2 4" xfId="4886" xr:uid="{00000000-0005-0000-0000-000093080000}"/>
    <cellStyle name="Comma 3 2 2 2 2 6 2 4 2" xfId="13079" xr:uid="{00000000-0005-0000-0000-000094080000}"/>
    <cellStyle name="Comma 3 2 2 2 2 6 2 4 2 2" xfId="29465" xr:uid="{00000000-0005-0000-0000-000095080000}"/>
    <cellStyle name="Comma 3 2 2 2 2 6 2 4 3" xfId="21272" xr:uid="{00000000-0005-0000-0000-000096080000}"/>
    <cellStyle name="Comma 3 2 2 2 2 6 2 5" xfId="8983" xr:uid="{00000000-0005-0000-0000-000097080000}"/>
    <cellStyle name="Comma 3 2 2 2 2 6 2 5 2" xfId="25369" xr:uid="{00000000-0005-0000-0000-000098080000}"/>
    <cellStyle name="Comma 3 2 2 2 2 6 2 6" xfId="17176" xr:uid="{00000000-0005-0000-0000-000099080000}"/>
    <cellStyle name="Comma 3 2 2 2 2 6 3" xfId="1302" xr:uid="{00000000-0005-0000-0000-00009A080000}"/>
    <cellStyle name="Comma 3 2 2 2 2 6 3 2" xfId="3350" xr:uid="{00000000-0005-0000-0000-00009B080000}"/>
    <cellStyle name="Comma 3 2 2 2 2 6 3 2 2" xfId="7447" xr:uid="{00000000-0005-0000-0000-00009C080000}"/>
    <cellStyle name="Comma 3 2 2 2 2 6 3 2 2 2" xfId="15640" xr:uid="{00000000-0005-0000-0000-00009D080000}"/>
    <cellStyle name="Comma 3 2 2 2 2 6 3 2 2 2 2" xfId="32026" xr:uid="{00000000-0005-0000-0000-00009E080000}"/>
    <cellStyle name="Comma 3 2 2 2 2 6 3 2 2 3" xfId="23833" xr:uid="{00000000-0005-0000-0000-00009F080000}"/>
    <cellStyle name="Comma 3 2 2 2 2 6 3 2 3" xfId="11543" xr:uid="{00000000-0005-0000-0000-0000A0080000}"/>
    <cellStyle name="Comma 3 2 2 2 2 6 3 2 3 2" xfId="27929" xr:uid="{00000000-0005-0000-0000-0000A1080000}"/>
    <cellStyle name="Comma 3 2 2 2 2 6 3 2 4" xfId="19736" xr:uid="{00000000-0005-0000-0000-0000A2080000}"/>
    <cellStyle name="Comma 3 2 2 2 2 6 3 3" xfId="5398" xr:uid="{00000000-0005-0000-0000-0000A3080000}"/>
    <cellStyle name="Comma 3 2 2 2 2 6 3 3 2" xfId="13591" xr:uid="{00000000-0005-0000-0000-0000A4080000}"/>
    <cellStyle name="Comma 3 2 2 2 2 6 3 3 2 2" xfId="29977" xr:uid="{00000000-0005-0000-0000-0000A5080000}"/>
    <cellStyle name="Comma 3 2 2 2 2 6 3 3 3" xfId="21784" xr:uid="{00000000-0005-0000-0000-0000A6080000}"/>
    <cellStyle name="Comma 3 2 2 2 2 6 3 4" xfId="9495" xr:uid="{00000000-0005-0000-0000-0000A7080000}"/>
    <cellStyle name="Comma 3 2 2 2 2 6 3 4 2" xfId="25881" xr:uid="{00000000-0005-0000-0000-0000A8080000}"/>
    <cellStyle name="Comma 3 2 2 2 2 6 3 5" xfId="17688" xr:uid="{00000000-0005-0000-0000-0000A9080000}"/>
    <cellStyle name="Comma 3 2 2 2 2 6 4" xfId="2326" xr:uid="{00000000-0005-0000-0000-0000AA080000}"/>
    <cellStyle name="Comma 3 2 2 2 2 6 4 2" xfId="6423" xr:uid="{00000000-0005-0000-0000-0000AB080000}"/>
    <cellStyle name="Comma 3 2 2 2 2 6 4 2 2" xfId="14616" xr:uid="{00000000-0005-0000-0000-0000AC080000}"/>
    <cellStyle name="Comma 3 2 2 2 2 6 4 2 2 2" xfId="31002" xr:uid="{00000000-0005-0000-0000-0000AD080000}"/>
    <cellStyle name="Comma 3 2 2 2 2 6 4 2 3" xfId="22809" xr:uid="{00000000-0005-0000-0000-0000AE080000}"/>
    <cellStyle name="Comma 3 2 2 2 2 6 4 3" xfId="10519" xr:uid="{00000000-0005-0000-0000-0000AF080000}"/>
    <cellStyle name="Comma 3 2 2 2 2 6 4 3 2" xfId="26905" xr:uid="{00000000-0005-0000-0000-0000B0080000}"/>
    <cellStyle name="Comma 3 2 2 2 2 6 4 4" xfId="18712" xr:uid="{00000000-0005-0000-0000-0000B1080000}"/>
    <cellStyle name="Comma 3 2 2 2 2 6 5" xfId="4374" xr:uid="{00000000-0005-0000-0000-0000B2080000}"/>
    <cellStyle name="Comma 3 2 2 2 2 6 5 2" xfId="12567" xr:uid="{00000000-0005-0000-0000-0000B3080000}"/>
    <cellStyle name="Comma 3 2 2 2 2 6 5 2 2" xfId="28953" xr:uid="{00000000-0005-0000-0000-0000B4080000}"/>
    <cellStyle name="Comma 3 2 2 2 2 6 5 3" xfId="20760" xr:uid="{00000000-0005-0000-0000-0000B5080000}"/>
    <cellStyle name="Comma 3 2 2 2 2 6 6" xfId="8471" xr:uid="{00000000-0005-0000-0000-0000B6080000}"/>
    <cellStyle name="Comma 3 2 2 2 2 6 6 2" xfId="24857" xr:uid="{00000000-0005-0000-0000-0000B7080000}"/>
    <cellStyle name="Comma 3 2 2 2 2 6 7" xfId="16664" xr:uid="{00000000-0005-0000-0000-0000B8080000}"/>
    <cellStyle name="Comma 3 2 2 2 2 7" xfId="534" xr:uid="{00000000-0005-0000-0000-0000B9080000}"/>
    <cellStyle name="Comma 3 2 2 2 2 7 2" xfId="1558" xr:uid="{00000000-0005-0000-0000-0000BA080000}"/>
    <cellStyle name="Comma 3 2 2 2 2 7 2 2" xfId="3606" xr:uid="{00000000-0005-0000-0000-0000BB080000}"/>
    <cellStyle name="Comma 3 2 2 2 2 7 2 2 2" xfId="7703" xr:uid="{00000000-0005-0000-0000-0000BC080000}"/>
    <cellStyle name="Comma 3 2 2 2 2 7 2 2 2 2" xfId="15896" xr:uid="{00000000-0005-0000-0000-0000BD080000}"/>
    <cellStyle name="Comma 3 2 2 2 2 7 2 2 2 2 2" xfId="32282" xr:uid="{00000000-0005-0000-0000-0000BE080000}"/>
    <cellStyle name="Comma 3 2 2 2 2 7 2 2 2 3" xfId="24089" xr:uid="{00000000-0005-0000-0000-0000BF080000}"/>
    <cellStyle name="Comma 3 2 2 2 2 7 2 2 3" xfId="11799" xr:uid="{00000000-0005-0000-0000-0000C0080000}"/>
    <cellStyle name="Comma 3 2 2 2 2 7 2 2 3 2" xfId="28185" xr:uid="{00000000-0005-0000-0000-0000C1080000}"/>
    <cellStyle name="Comma 3 2 2 2 2 7 2 2 4" xfId="19992" xr:uid="{00000000-0005-0000-0000-0000C2080000}"/>
    <cellStyle name="Comma 3 2 2 2 2 7 2 3" xfId="5654" xr:uid="{00000000-0005-0000-0000-0000C3080000}"/>
    <cellStyle name="Comma 3 2 2 2 2 7 2 3 2" xfId="13847" xr:uid="{00000000-0005-0000-0000-0000C4080000}"/>
    <cellStyle name="Comma 3 2 2 2 2 7 2 3 2 2" xfId="30233" xr:uid="{00000000-0005-0000-0000-0000C5080000}"/>
    <cellStyle name="Comma 3 2 2 2 2 7 2 3 3" xfId="22040" xr:uid="{00000000-0005-0000-0000-0000C6080000}"/>
    <cellStyle name="Comma 3 2 2 2 2 7 2 4" xfId="9751" xr:uid="{00000000-0005-0000-0000-0000C7080000}"/>
    <cellStyle name="Comma 3 2 2 2 2 7 2 4 2" xfId="26137" xr:uid="{00000000-0005-0000-0000-0000C8080000}"/>
    <cellStyle name="Comma 3 2 2 2 2 7 2 5" xfId="17944" xr:uid="{00000000-0005-0000-0000-0000C9080000}"/>
    <cellStyle name="Comma 3 2 2 2 2 7 3" xfId="2582" xr:uid="{00000000-0005-0000-0000-0000CA080000}"/>
    <cellStyle name="Comma 3 2 2 2 2 7 3 2" xfId="6679" xr:uid="{00000000-0005-0000-0000-0000CB080000}"/>
    <cellStyle name="Comma 3 2 2 2 2 7 3 2 2" xfId="14872" xr:uid="{00000000-0005-0000-0000-0000CC080000}"/>
    <cellStyle name="Comma 3 2 2 2 2 7 3 2 2 2" xfId="31258" xr:uid="{00000000-0005-0000-0000-0000CD080000}"/>
    <cellStyle name="Comma 3 2 2 2 2 7 3 2 3" xfId="23065" xr:uid="{00000000-0005-0000-0000-0000CE080000}"/>
    <cellStyle name="Comma 3 2 2 2 2 7 3 3" xfId="10775" xr:uid="{00000000-0005-0000-0000-0000CF080000}"/>
    <cellStyle name="Comma 3 2 2 2 2 7 3 3 2" xfId="27161" xr:uid="{00000000-0005-0000-0000-0000D0080000}"/>
    <cellStyle name="Comma 3 2 2 2 2 7 3 4" xfId="18968" xr:uid="{00000000-0005-0000-0000-0000D1080000}"/>
    <cellStyle name="Comma 3 2 2 2 2 7 4" xfId="4630" xr:uid="{00000000-0005-0000-0000-0000D2080000}"/>
    <cellStyle name="Comma 3 2 2 2 2 7 4 2" xfId="12823" xr:uid="{00000000-0005-0000-0000-0000D3080000}"/>
    <cellStyle name="Comma 3 2 2 2 2 7 4 2 2" xfId="29209" xr:uid="{00000000-0005-0000-0000-0000D4080000}"/>
    <cellStyle name="Comma 3 2 2 2 2 7 4 3" xfId="21016" xr:uid="{00000000-0005-0000-0000-0000D5080000}"/>
    <cellStyle name="Comma 3 2 2 2 2 7 5" xfId="8727" xr:uid="{00000000-0005-0000-0000-0000D6080000}"/>
    <cellStyle name="Comma 3 2 2 2 2 7 5 2" xfId="25113" xr:uid="{00000000-0005-0000-0000-0000D7080000}"/>
    <cellStyle name="Comma 3 2 2 2 2 7 6" xfId="16920" xr:uid="{00000000-0005-0000-0000-0000D8080000}"/>
    <cellStyle name="Comma 3 2 2 2 2 8" xfId="1046" xr:uid="{00000000-0005-0000-0000-0000D9080000}"/>
    <cellStyle name="Comma 3 2 2 2 2 8 2" xfId="3094" xr:uid="{00000000-0005-0000-0000-0000DA080000}"/>
    <cellStyle name="Comma 3 2 2 2 2 8 2 2" xfId="7191" xr:uid="{00000000-0005-0000-0000-0000DB080000}"/>
    <cellStyle name="Comma 3 2 2 2 2 8 2 2 2" xfId="15384" xr:uid="{00000000-0005-0000-0000-0000DC080000}"/>
    <cellStyle name="Comma 3 2 2 2 2 8 2 2 2 2" xfId="31770" xr:uid="{00000000-0005-0000-0000-0000DD080000}"/>
    <cellStyle name="Comma 3 2 2 2 2 8 2 2 3" xfId="23577" xr:uid="{00000000-0005-0000-0000-0000DE080000}"/>
    <cellStyle name="Comma 3 2 2 2 2 8 2 3" xfId="11287" xr:uid="{00000000-0005-0000-0000-0000DF080000}"/>
    <cellStyle name="Comma 3 2 2 2 2 8 2 3 2" xfId="27673" xr:uid="{00000000-0005-0000-0000-0000E0080000}"/>
    <cellStyle name="Comma 3 2 2 2 2 8 2 4" xfId="19480" xr:uid="{00000000-0005-0000-0000-0000E1080000}"/>
    <cellStyle name="Comma 3 2 2 2 2 8 3" xfId="5142" xr:uid="{00000000-0005-0000-0000-0000E2080000}"/>
    <cellStyle name="Comma 3 2 2 2 2 8 3 2" xfId="13335" xr:uid="{00000000-0005-0000-0000-0000E3080000}"/>
    <cellStyle name="Comma 3 2 2 2 2 8 3 2 2" xfId="29721" xr:uid="{00000000-0005-0000-0000-0000E4080000}"/>
    <cellStyle name="Comma 3 2 2 2 2 8 3 3" xfId="21528" xr:uid="{00000000-0005-0000-0000-0000E5080000}"/>
    <cellStyle name="Comma 3 2 2 2 2 8 4" xfId="9239" xr:uid="{00000000-0005-0000-0000-0000E6080000}"/>
    <cellStyle name="Comma 3 2 2 2 2 8 4 2" xfId="25625" xr:uid="{00000000-0005-0000-0000-0000E7080000}"/>
    <cellStyle name="Comma 3 2 2 2 2 8 5" xfId="17432" xr:uid="{00000000-0005-0000-0000-0000E8080000}"/>
    <cellStyle name="Comma 3 2 2 2 2 9" xfId="2070" xr:uid="{00000000-0005-0000-0000-0000E9080000}"/>
    <cellStyle name="Comma 3 2 2 2 2 9 2" xfId="6167" xr:uid="{00000000-0005-0000-0000-0000EA080000}"/>
    <cellStyle name="Comma 3 2 2 2 2 9 2 2" xfId="14360" xr:uid="{00000000-0005-0000-0000-0000EB080000}"/>
    <cellStyle name="Comma 3 2 2 2 2 9 2 2 2" xfId="30746" xr:uid="{00000000-0005-0000-0000-0000EC080000}"/>
    <cellStyle name="Comma 3 2 2 2 2 9 2 3" xfId="22553" xr:uid="{00000000-0005-0000-0000-0000ED080000}"/>
    <cellStyle name="Comma 3 2 2 2 2 9 3" xfId="10263" xr:uid="{00000000-0005-0000-0000-0000EE080000}"/>
    <cellStyle name="Comma 3 2 2 2 2 9 3 2" xfId="26649" xr:uid="{00000000-0005-0000-0000-0000EF080000}"/>
    <cellStyle name="Comma 3 2 2 2 2 9 4" xfId="18456" xr:uid="{00000000-0005-0000-0000-0000F0080000}"/>
    <cellStyle name="Comma 3 2 2 2 3" xfId="30" xr:uid="{00000000-0005-0000-0000-0000F1080000}"/>
    <cellStyle name="Comma 3 2 2 2 3 10" xfId="8223" xr:uid="{00000000-0005-0000-0000-0000F2080000}"/>
    <cellStyle name="Comma 3 2 2 2 3 10 2" xfId="24609" xr:uid="{00000000-0005-0000-0000-0000F3080000}"/>
    <cellStyle name="Comma 3 2 2 2 3 11" xfId="16416" xr:uid="{00000000-0005-0000-0000-0000F4080000}"/>
    <cellStyle name="Comma 3 2 2 2 3 2" xfId="62" xr:uid="{00000000-0005-0000-0000-0000F5080000}"/>
    <cellStyle name="Comma 3 2 2 2 3 2 10" xfId="16448" xr:uid="{00000000-0005-0000-0000-0000F6080000}"/>
    <cellStyle name="Comma 3 2 2 2 3 2 2" xfId="126" xr:uid="{00000000-0005-0000-0000-0000F7080000}"/>
    <cellStyle name="Comma 3 2 2 2 3 2 2 2" xfId="254" xr:uid="{00000000-0005-0000-0000-0000F8080000}"/>
    <cellStyle name="Comma 3 2 2 2 3 2 2 2 2" xfId="510" xr:uid="{00000000-0005-0000-0000-0000F9080000}"/>
    <cellStyle name="Comma 3 2 2 2 3 2 2 2 2 2" xfId="1022" xr:uid="{00000000-0005-0000-0000-0000FA080000}"/>
    <cellStyle name="Comma 3 2 2 2 3 2 2 2 2 2 2" xfId="2046" xr:uid="{00000000-0005-0000-0000-0000FB080000}"/>
    <cellStyle name="Comma 3 2 2 2 3 2 2 2 2 2 2 2" xfId="4094" xr:uid="{00000000-0005-0000-0000-0000FC080000}"/>
    <cellStyle name="Comma 3 2 2 2 3 2 2 2 2 2 2 2 2" xfId="8191" xr:uid="{00000000-0005-0000-0000-0000FD080000}"/>
    <cellStyle name="Comma 3 2 2 2 3 2 2 2 2 2 2 2 2 2" xfId="16384" xr:uid="{00000000-0005-0000-0000-0000FE080000}"/>
    <cellStyle name="Comma 3 2 2 2 3 2 2 2 2 2 2 2 2 2 2" xfId="32770" xr:uid="{00000000-0005-0000-0000-0000FF080000}"/>
    <cellStyle name="Comma 3 2 2 2 3 2 2 2 2 2 2 2 2 3" xfId="24577" xr:uid="{00000000-0005-0000-0000-000000090000}"/>
    <cellStyle name="Comma 3 2 2 2 3 2 2 2 2 2 2 2 3" xfId="12287" xr:uid="{00000000-0005-0000-0000-000001090000}"/>
    <cellStyle name="Comma 3 2 2 2 3 2 2 2 2 2 2 2 3 2" xfId="28673" xr:uid="{00000000-0005-0000-0000-000002090000}"/>
    <cellStyle name="Comma 3 2 2 2 3 2 2 2 2 2 2 2 4" xfId="20480" xr:uid="{00000000-0005-0000-0000-000003090000}"/>
    <cellStyle name="Comma 3 2 2 2 3 2 2 2 2 2 2 3" xfId="6142" xr:uid="{00000000-0005-0000-0000-000004090000}"/>
    <cellStyle name="Comma 3 2 2 2 3 2 2 2 2 2 2 3 2" xfId="14335" xr:uid="{00000000-0005-0000-0000-000005090000}"/>
    <cellStyle name="Comma 3 2 2 2 3 2 2 2 2 2 2 3 2 2" xfId="30721" xr:uid="{00000000-0005-0000-0000-000006090000}"/>
    <cellStyle name="Comma 3 2 2 2 3 2 2 2 2 2 2 3 3" xfId="22528" xr:uid="{00000000-0005-0000-0000-000007090000}"/>
    <cellStyle name="Comma 3 2 2 2 3 2 2 2 2 2 2 4" xfId="10239" xr:uid="{00000000-0005-0000-0000-000008090000}"/>
    <cellStyle name="Comma 3 2 2 2 3 2 2 2 2 2 2 4 2" xfId="26625" xr:uid="{00000000-0005-0000-0000-000009090000}"/>
    <cellStyle name="Comma 3 2 2 2 3 2 2 2 2 2 2 5" xfId="18432" xr:uid="{00000000-0005-0000-0000-00000A090000}"/>
    <cellStyle name="Comma 3 2 2 2 3 2 2 2 2 2 3" xfId="3070" xr:uid="{00000000-0005-0000-0000-00000B090000}"/>
    <cellStyle name="Comma 3 2 2 2 3 2 2 2 2 2 3 2" xfId="7167" xr:uid="{00000000-0005-0000-0000-00000C090000}"/>
    <cellStyle name="Comma 3 2 2 2 3 2 2 2 2 2 3 2 2" xfId="15360" xr:uid="{00000000-0005-0000-0000-00000D090000}"/>
    <cellStyle name="Comma 3 2 2 2 3 2 2 2 2 2 3 2 2 2" xfId="31746" xr:uid="{00000000-0005-0000-0000-00000E090000}"/>
    <cellStyle name="Comma 3 2 2 2 3 2 2 2 2 2 3 2 3" xfId="23553" xr:uid="{00000000-0005-0000-0000-00000F090000}"/>
    <cellStyle name="Comma 3 2 2 2 3 2 2 2 2 2 3 3" xfId="11263" xr:uid="{00000000-0005-0000-0000-000010090000}"/>
    <cellStyle name="Comma 3 2 2 2 3 2 2 2 2 2 3 3 2" xfId="27649" xr:uid="{00000000-0005-0000-0000-000011090000}"/>
    <cellStyle name="Comma 3 2 2 2 3 2 2 2 2 2 3 4" xfId="19456" xr:uid="{00000000-0005-0000-0000-000012090000}"/>
    <cellStyle name="Comma 3 2 2 2 3 2 2 2 2 2 4" xfId="5118" xr:uid="{00000000-0005-0000-0000-000013090000}"/>
    <cellStyle name="Comma 3 2 2 2 3 2 2 2 2 2 4 2" xfId="13311" xr:uid="{00000000-0005-0000-0000-000014090000}"/>
    <cellStyle name="Comma 3 2 2 2 3 2 2 2 2 2 4 2 2" xfId="29697" xr:uid="{00000000-0005-0000-0000-000015090000}"/>
    <cellStyle name="Comma 3 2 2 2 3 2 2 2 2 2 4 3" xfId="21504" xr:uid="{00000000-0005-0000-0000-000016090000}"/>
    <cellStyle name="Comma 3 2 2 2 3 2 2 2 2 2 5" xfId="9215" xr:uid="{00000000-0005-0000-0000-000017090000}"/>
    <cellStyle name="Comma 3 2 2 2 3 2 2 2 2 2 5 2" xfId="25601" xr:uid="{00000000-0005-0000-0000-000018090000}"/>
    <cellStyle name="Comma 3 2 2 2 3 2 2 2 2 2 6" xfId="17408" xr:uid="{00000000-0005-0000-0000-000019090000}"/>
    <cellStyle name="Comma 3 2 2 2 3 2 2 2 2 3" xfId="1534" xr:uid="{00000000-0005-0000-0000-00001A090000}"/>
    <cellStyle name="Comma 3 2 2 2 3 2 2 2 2 3 2" xfId="3582" xr:uid="{00000000-0005-0000-0000-00001B090000}"/>
    <cellStyle name="Comma 3 2 2 2 3 2 2 2 2 3 2 2" xfId="7679" xr:uid="{00000000-0005-0000-0000-00001C090000}"/>
    <cellStyle name="Comma 3 2 2 2 3 2 2 2 2 3 2 2 2" xfId="15872" xr:uid="{00000000-0005-0000-0000-00001D090000}"/>
    <cellStyle name="Comma 3 2 2 2 3 2 2 2 2 3 2 2 2 2" xfId="32258" xr:uid="{00000000-0005-0000-0000-00001E090000}"/>
    <cellStyle name="Comma 3 2 2 2 3 2 2 2 2 3 2 2 3" xfId="24065" xr:uid="{00000000-0005-0000-0000-00001F090000}"/>
    <cellStyle name="Comma 3 2 2 2 3 2 2 2 2 3 2 3" xfId="11775" xr:uid="{00000000-0005-0000-0000-000020090000}"/>
    <cellStyle name="Comma 3 2 2 2 3 2 2 2 2 3 2 3 2" xfId="28161" xr:uid="{00000000-0005-0000-0000-000021090000}"/>
    <cellStyle name="Comma 3 2 2 2 3 2 2 2 2 3 2 4" xfId="19968" xr:uid="{00000000-0005-0000-0000-000022090000}"/>
    <cellStyle name="Comma 3 2 2 2 3 2 2 2 2 3 3" xfId="5630" xr:uid="{00000000-0005-0000-0000-000023090000}"/>
    <cellStyle name="Comma 3 2 2 2 3 2 2 2 2 3 3 2" xfId="13823" xr:uid="{00000000-0005-0000-0000-000024090000}"/>
    <cellStyle name="Comma 3 2 2 2 3 2 2 2 2 3 3 2 2" xfId="30209" xr:uid="{00000000-0005-0000-0000-000025090000}"/>
    <cellStyle name="Comma 3 2 2 2 3 2 2 2 2 3 3 3" xfId="22016" xr:uid="{00000000-0005-0000-0000-000026090000}"/>
    <cellStyle name="Comma 3 2 2 2 3 2 2 2 2 3 4" xfId="9727" xr:uid="{00000000-0005-0000-0000-000027090000}"/>
    <cellStyle name="Comma 3 2 2 2 3 2 2 2 2 3 4 2" xfId="26113" xr:uid="{00000000-0005-0000-0000-000028090000}"/>
    <cellStyle name="Comma 3 2 2 2 3 2 2 2 2 3 5" xfId="17920" xr:uid="{00000000-0005-0000-0000-000029090000}"/>
    <cellStyle name="Comma 3 2 2 2 3 2 2 2 2 4" xfId="2558" xr:uid="{00000000-0005-0000-0000-00002A090000}"/>
    <cellStyle name="Comma 3 2 2 2 3 2 2 2 2 4 2" xfId="6655" xr:uid="{00000000-0005-0000-0000-00002B090000}"/>
    <cellStyle name="Comma 3 2 2 2 3 2 2 2 2 4 2 2" xfId="14848" xr:uid="{00000000-0005-0000-0000-00002C090000}"/>
    <cellStyle name="Comma 3 2 2 2 3 2 2 2 2 4 2 2 2" xfId="31234" xr:uid="{00000000-0005-0000-0000-00002D090000}"/>
    <cellStyle name="Comma 3 2 2 2 3 2 2 2 2 4 2 3" xfId="23041" xr:uid="{00000000-0005-0000-0000-00002E090000}"/>
    <cellStyle name="Comma 3 2 2 2 3 2 2 2 2 4 3" xfId="10751" xr:uid="{00000000-0005-0000-0000-00002F090000}"/>
    <cellStyle name="Comma 3 2 2 2 3 2 2 2 2 4 3 2" xfId="27137" xr:uid="{00000000-0005-0000-0000-000030090000}"/>
    <cellStyle name="Comma 3 2 2 2 3 2 2 2 2 4 4" xfId="18944" xr:uid="{00000000-0005-0000-0000-000031090000}"/>
    <cellStyle name="Comma 3 2 2 2 3 2 2 2 2 5" xfId="4606" xr:uid="{00000000-0005-0000-0000-000032090000}"/>
    <cellStyle name="Comma 3 2 2 2 3 2 2 2 2 5 2" xfId="12799" xr:uid="{00000000-0005-0000-0000-000033090000}"/>
    <cellStyle name="Comma 3 2 2 2 3 2 2 2 2 5 2 2" xfId="29185" xr:uid="{00000000-0005-0000-0000-000034090000}"/>
    <cellStyle name="Comma 3 2 2 2 3 2 2 2 2 5 3" xfId="20992" xr:uid="{00000000-0005-0000-0000-000035090000}"/>
    <cellStyle name="Comma 3 2 2 2 3 2 2 2 2 6" xfId="8703" xr:uid="{00000000-0005-0000-0000-000036090000}"/>
    <cellStyle name="Comma 3 2 2 2 3 2 2 2 2 6 2" xfId="25089" xr:uid="{00000000-0005-0000-0000-000037090000}"/>
    <cellStyle name="Comma 3 2 2 2 3 2 2 2 2 7" xfId="16896" xr:uid="{00000000-0005-0000-0000-000038090000}"/>
    <cellStyle name="Comma 3 2 2 2 3 2 2 2 3" xfId="766" xr:uid="{00000000-0005-0000-0000-000039090000}"/>
    <cellStyle name="Comma 3 2 2 2 3 2 2 2 3 2" xfId="1790" xr:uid="{00000000-0005-0000-0000-00003A090000}"/>
    <cellStyle name="Comma 3 2 2 2 3 2 2 2 3 2 2" xfId="3838" xr:uid="{00000000-0005-0000-0000-00003B090000}"/>
    <cellStyle name="Comma 3 2 2 2 3 2 2 2 3 2 2 2" xfId="7935" xr:uid="{00000000-0005-0000-0000-00003C090000}"/>
    <cellStyle name="Comma 3 2 2 2 3 2 2 2 3 2 2 2 2" xfId="16128" xr:uid="{00000000-0005-0000-0000-00003D090000}"/>
    <cellStyle name="Comma 3 2 2 2 3 2 2 2 3 2 2 2 2 2" xfId="32514" xr:uid="{00000000-0005-0000-0000-00003E090000}"/>
    <cellStyle name="Comma 3 2 2 2 3 2 2 2 3 2 2 2 3" xfId="24321" xr:uid="{00000000-0005-0000-0000-00003F090000}"/>
    <cellStyle name="Comma 3 2 2 2 3 2 2 2 3 2 2 3" xfId="12031" xr:uid="{00000000-0005-0000-0000-000040090000}"/>
    <cellStyle name="Comma 3 2 2 2 3 2 2 2 3 2 2 3 2" xfId="28417" xr:uid="{00000000-0005-0000-0000-000041090000}"/>
    <cellStyle name="Comma 3 2 2 2 3 2 2 2 3 2 2 4" xfId="20224" xr:uid="{00000000-0005-0000-0000-000042090000}"/>
    <cellStyle name="Comma 3 2 2 2 3 2 2 2 3 2 3" xfId="5886" xr:uid="{00000000-0005-0000-0000-000043090000}"/>
    <cellStyle name="Comma 3 2 2 2 3 2 2 2 3 2 3 2" xfId="14079" xr:uid="{00000000-0005-0000-0000-000044090000}"/>
    <cellStyle name="Comma 3 2 2 2 3 2 2 2 3 2 3 2 2" xfId="30465" xr:uid="{00000000-0005-0000-0000-000045090000}"/>
    <cellStyle name="Comma 3 2 2 2 3 2 2 2 3 2 3 3" xfId="22272" xr:uid="{00000000-0005-0000-0000-000046090000}"/>
    <cellStyle name="Comma 3 2 2 2 3 2 2 2 3 2 4" xfId="9983" xr:uid="{00000000-0005-0000-0000-000047090000}"/>
    <cellStyle name="Comma 3 2 2 2 3 2 2 2 3 2 4 2" xfId="26369" xr:uid="{00000000-0005-0000-0000-000048090000}"/>
    <cellStyle name="Comma 3 2 2 2 3 2 2 2 3 2 5" xfId="18176" xr:uid="{00000000-0005-0000-0000-000049090000}"/>
    <cellStyle name="Comma 3 2 2 2 3 2 2 2 3 3" xfId="2814" xr:uid="{00000000-0005-0000-0000-00004A090000}"/>
    <cellStyle name="Comma 3 2 2 2 3 2 2 2 3 3 2" xfId="6911" xr:uid="{00000000-0005-0000-0000-00004B090000}"/>
    <cellStyle name="Comma 3 2 2 2 3 2 2 2 3 3 2 2" xfId="15104" xr:uid="{00000000-0005-0000-0000-00004C090000}"/>
    <cellStyle name="Comma 3 2 2 2 3 2 2 2 3 3 2 2 2" xfId="31490" xr:uid="{00000000-0005-0000-0000-00004D090000}"/>
    <cellStyle name="Comma 3 2 2 2 3 2 2 2 3 3 2 3" xfId="23297" xr:uid="{00000000-0005-0000-0000-00004E090000}"/>
    <cellStyle name="Comma 3 2 2 2 3 2 2 2 3 3 3" xfId="11007" xr:uid="{00000000-0005-0000-0000-00004F090000}"/>
    <cellStyle name="Comma 3 2 2 2 3 2 2 2 3 3 3 2" xfId="27393" xr:uid="{00000000-0005-0000-0000-000050090000}"/>
    <cellStyle name="Comma 3 2 2 2 3 2 2 2 3 3 4" xfId="19200" xr:uid="{00000000-0005-0000-0000-000051090000}"/>
    <cellStyle name="Comma 3 2 2 2 3 2 2 2 3 4" xfId="4862" xr:uid="{00000000-0005-0000-0000-000052090000}"/>
    <cellStyle name="Comma 3 2 2 2 3 2 2 2 3 4 2" xfId="13055" xr:uid="{00000000-0005-0000-0000-000053090000}"/>
    <cellStyle name="Comma 3 2 2 2 3 2 2 2 3 4 2 2" xfId="29441" xr:uid="{00000000-0005-0000-0000-000054090000}"/>
    <cellStyle name="Comma 3 2 2 2 3 2 2 2 3 4 3" xfId="21248" xr:uid="{00000000-0005-0000-0000-000055090000}"/>
    <cellStyle name="Comma 3 2 2 2 3 2 2 2 3 5" xfId="8959" xr:uid="{00000000-0005-0000-0000-000056090000}"/>
    <cellStyle name="Comma 3 2 2 2 3 2 2 2 3 5 2" xfId="25345" xr:uid="{00000000-0005-0000-0000-000057090000}"/>
    <cellStyle name="Comma 3 2 2 2 3 2 2 2 3 6" xfId="17152" xr:uid="{00000000-0005-0000-0000-000058090000}"/>
    <cellStyle name="Comma 3 2 2 2 3 2 2 2 4" xfId="1278" xr:uid="{00000000-0005-0000-0000-000059090000}"/>
    <cellStyle name="Comma 3 2 2 2 3 2 2 2 4 2" xfId="3326" xr:uid="{00000000-0005-0000-0000-00005A090000}"/>
    <cellStyle name="Comma 3 2 2 2 3 2 2 2 4 2 2" xfId="7423" xr:uid="{00000000-0005-0000-0000-00005B090000}"/>
    <cellStyle name="Comma 3 2 2 2 3 2 2 2 4 2 2 2" xfId="15616" xr:uid="{00000000-0005-0000-0000-00005C090000}"/>
    <cellStyle name="Comma 3 2 2 2 3 2 2 2 4 2 2 2 2" xfId="32002" xr:uid="{00000000-0005-0000-0000-00005D090000}"/>
    <cellStyle name="Comma 3 2 2 2 3 2 2 2 4 2 2 3" xfId="23809" xr:uid="{00000000-0005-0000-0000-00005E090000}"/>
    <cellStyle name="Comma 3 2 2 2 3 2 2 2 4 2 3" xfId="11519" xr:uid="{00000000-0005-0000-0000-00005F090000}"/>
    <cellStyle name="Comma 3 2 2 2 3 2 2 2 4 2 3 2" xfId="27905" xr:uid="{00000000-0005-0000-0000-000060090000}"/>
    <cellStyle name="Comma 3 2 2 2 3 2 2 2 4 2 4" xfId="19712" xr:uid="{00000000-0005-0000-0000-000061090000}"/>
    <cellStyle name="Comma 3 2 2 2 3 2 2 2 4 3" xfId="5374" xr:uid="{00000000-0005-0000-0000-000062090000}"/>
    <cellStyle name="Comma 3 2 2 2 3 2 2 2 4 3 2" xfId="13567" xr:uid="{00000000-0005-0000-0000-000063090000}"/>
    <cellStyle name="Comma 3 2 2 2 3 2 2 2 4 3 2 2" xfId="29953" xr:uid="{00000000-0005-0000-0000-000064090000}"/>
    <cellStyle name="Comma 3 2 2 2 3 2 2 2 4 3 3" xfId="21760" xr:uid="{00000000-0005-0000-0000-000065090000}"/>
    <cellStyle name="Comma 3 2 2 2 3 2 2 2 4 4" xfId="9471" xr:uid="{00000000-0005-0000-0000-000066090000}"/>
    <cellStyle name="Comma 3 2 2 2 3 2 2 2 4 4 2" xfId="25857" xr:uid="{00000000-0005-0000-0000-000067090000}"/>
    <cellStyle name="Comma 3 2 2 2 3 2 2 2 4 5" xfId="17664" xr:uid="{00000000-0005-0000-0000-000068090000}"/>
    <cellStyle name="Comma 3 2 2 2 3 2 2 2 5" xfId="2302" xr:uid="{00000000-0005-0000-0000-000069090000}"/>
    <cellStyle name="Comma 3 2 2 2 3 2 2 2 5 2" xfId="6399" xr:uid="{00000000-0005-0000-0000-00006A090000}"/>
    <cellStyle name="Comma 3 2 2 2 3 2 2 2 5 2 2" xfId="14592" xr:uid="{00000000-0005-0000-0000-00006B090000}"/>
    <cellStyle name="Comma 3 2 2 2 3 2 2 2 5 2 2 2" xfId="30978" xr:uid="{00000000-0005-0000-0000-00006C090000}"/>
    <cellStyle name="Comma 3 2 2 2 3 2 2 2 5 2 3" xfId="22785" xr:uid="{00000000-0005-0000-0000-00006D090000}"/>
    <cellStyle name="Comma 3 2 2 2 3 2 2 2 5 3" xfId="10495" xr:uid="{00000000-0005-0000-0000-00006E090000}"/>
    <cellStyle name="Comma 3 2 2 2 3 2 2 2 5 3 2" xfId="26881" xr:uid="{00000000-0005-0000-0000-00006F090000}"/>
    <cellStyle name="Comma 3 2 2 2 3 2 2 2 5 4" xfId="18688" xr:uid="{00000000-0005-0000-0000-000070090000}"/>
    <cellStyle name="Comma 3 2 2 2 3 2 2 2 6" xfId="4350" xr:uid="{00000000-0005-0000-0000-000071090000}"/>
    <cellStyle name="Comma 3 2 2 2 3 2 2 2 6 2" xfId="12543" xr:uid="{00000000-0005-0000-0000-000072090000}"/>
    <cellStyle name="Comma 3 2 2 2 3 2 2 2 6 2 2" xfId="28929" xr:uid="{00000000-0005-0000-0000-000073090000}"/>
    <cellStyle name="Comma 3 2 2 2 3 2 2 2 6 3" xfId="20736" xr:uid="{00000000-0005-0000-0000-000074090000}"/>
    <cellStyle name="Comma 3 2 2 2 3 2 2 2 7" xfId="8447" xr:uid="{00000000-0005-0000-0000-000075090000}"/>
    <cellStyle name="Comma 3 2 2 2 3 2 2 2 7 2" xfId="24833" xr:uid="{00000000-0005-0000-0000-000076090000}"/>
    <cellStyle name="Comma 3 2 2 2 3 2 2 2 8" xfId="16640" xr:uid="{00000000-0005-0000-0000-000077090000}"/>
    <cellStyle name="Comma 3 2 2 2 3 2 2 3" xfId="382" xr:uid="{00000000-0005-0000-0000-000078090000}"/>
    <cellStyle name="Comma 3 2 2 2 3 2 2 3 2" xfId="894" xr:uid="{00000000-0005-0000-0000-000079090000}"/>
    <cellStyle name="Comma 3 2 2 2 3 2 2 3 2 2" xfId="1918" xr:uid="{00000000-0005-0000-0000-00007A090000}"/>
    <cellStyle name="Comma 3 2 2 2 3 2 2 3 2 2 2" xfId="3966" xr:uid="{00000000-0005-0000-0000-00007B090000}"/>
    <cellStyle name="Comma 3 2 2 2 3 2 2 3 2 2 2 2" xfId="8063" xr:uid="{00000000-0005-0000-0000-00007C090000}"/>
    <cellStyle name="Comma 3 2 2 2 3 2 2 3 2 2 2 2 2" xfId="16256" xr:uid="{00000000-0005-0000-0000-00007D090000}"/>
    <cellStyle name="Comma 3 2 2 2 3 2 2 3 2 2 2 2 2 2" xfId="32642" xr:uid="{00000000-0005-0000-0000-00007E090000}"/>
    <cellStyle name="Comma 3 2 2 2 3 2 2 3 2 2 2 2 3" xfId="24449" xr:uid="{00000000-0005-0000-0000-00007F090000}"/>
    <cellStyle name="Comma 3 2 2 2 3 2 2 3 2 2 2 3" xfId="12159" xr:uid="{00000000-0005-0000-0000-000080090000}"/>
    <cellStyle name="Comma 3 2 2 2 3 2 2 3 2 2 2 3 2" xfId="28545" xr:uid="{00000000-0005-0000-0000-000081090000}"/>
    <cellStyle name="Comma 3 2 2 2 3 2 2 3 2 2 2 4" xfId="20352" xr:uid="{00000000-0005-0000-0000-000082090000}"/>
    <cellStyle name="Comma 3 2 2 2 3 2 2 3 2 2 3" xfId="6014" xr:uid="{00000000-0005-0000-0000-000083090000}"/>
    <cellStyle name="Comma 3 2 2 2 3 2 2 3 2 2 3 2" xfId="14207" xr:uid="{00000000-0005-0000-0000-000084090000}"/>
    <cellStyle name="Comma 3 2 2 2 3 2 2 3 2 2 3 2 2" xfId="30593" xr:uid="{00000000-0005-0000-0000-000085090000}"/>
    <cellStyle name="Comma 3 2 2 2 3 2 2 3 2 2 3 3" xfId="22400" xr:uid="{00000000-0005-0000-0000-000086090000}"/>
    <cellStyle name="Comma 3 2 2 2 3 2 2 3 2 2 4" xfId="10111" xr:uid="{00000000-0005-0000-0000-000087090000}"/>
    <cellStyle name="Comma 3 2 2 2 3 2 2 3 2 2 4 2" xfId="26497" xr:uid="{00000000-0005-0000-0000-000088090000}"/>
    <cellStyle name="Comma 3 2 2 2 3 2 2 3 2 2 5" xfId="18304" xr:uid="{00000000-0005-0000-0000-000089090000}"/>
    <cellStyle name="Comma 3 2 2 2 3 2 2 3 2 3" xfId="2942" xr:uid="{00000000-0005-0000-0000-00008A090000}"/>
    <cellStyle name="Comma 3 2 2 2 3 2 2 3 2 3 2" xfId="7039" xr:uid="{00000000-0005-0000-0000-00008B090000}"/>
    <cellStyle name="Comma 3 2 2 2 3 2 2 3 2 3 2 2" xfId="15232" xr:uid="{00000000-0005-0000-0000-00008C090000}"/>
    <cellStyle name="Comma 3 2 2 2 3 2 2 3 2 3 2 2 2" xfId="31618" xr:uid="{00000000-0005-0000-0000-00008D090000}"/>
    <cellStyle name="Comma 3 2 2 2 3 2 2 3 2 3 2 3" xfId="23425" xr:uid="{00000000-0005-0000-0000-00008E090000}"/>
    <cellStyle name="Comma 3 2 2 2 3 2 2 3 2 3 3" xfId="11135" xr:uid="{00000000-0005-0000-0000-00008F090000}"/>
    <cellStyle name="Comma 3 2 2 2 3 2 2 3 2 3 3 2" xfId="27521" xr:uid="{00000000-0005-0000-0000-000090090000}"/>
    <cellStyle name="Comma 3 2 2 2 3 2 2 3 2 3 4" xfId="19328" xr:uid="{00000000-0005-0000-0000-000091090000}"/>
    <cellStyle name="Comma 3 2 2 2 3 2 2 3 2 4" xfId="4990" xr:uid="{00000000-0005-0000-0000-000092090000}"/>
    <cellStyle name="Comma 3 2 2 2 3 2 2 3 2 4 2" xfId="13183" xr:uid="{00000000-0005-0000-0000-000093090000}"/>
    <cellStyle name="Comma 3 2 2 2 3 2 2 3 2 4 2 2" xfId="29569" xr:uid="{00000000-0005-0000-0000-000094090000}"/>
    <cellStyle name="Comma 3 2 2 2 3 2 2 3 2 4 3" xfId="21376" xr:uid="{00000000-0005-0000-0000-000095090000}"/>
    <cellStyle name="Comma 3 2 2 2 3 2 2 3 2 5" xfId="9087" xr:uid="{00000000-0005-0000-0000-000096090000}"/>
    <cellStyle name="Comma 3 2 2 2 3 2 2 3 2 5 2" xfId="25473" xr:uid="{00000000-0005-0000-0000-000097090000}"/>
    <cellStyle name="Comma 3 2 2 2 3 2 2 3 2 6" xfId="17280" xr:uid="{00000000-0005-0000-0000-000098090000}"/>
    <cellStyle name="Comma 3 2 2 2 3 2 2 3 3" xfId="1406" xr:uid="{00000000-0005-0000-0000-000099090000}"/>
    <cellStyle name="Comma 3 2 2 2 3 2 2 3 3 2" xfId="3454" xr:uid="{00000000-0005-0000-0000-00009A090000}"/>
    <cellStyle name="Comma 3 2 2 2 3 2 2 3 3 2 2" xfId="7551" xr:uid="{00000000-0005-0000-0000-00009B090000}"/>
    <cellStyle name="Comma 3 2 2 2 3 2 2 3 3 2 2 2" xfId="15744" xr:uid="{00000000-0005-0000-0000-00009C090000}"/>
    <cellStyle name="Comma 3 2 2 2 3 2 2 3 3 2 2 2 2" xfId="32130" xr:uid="{00000000-0005-0000-0000-00009D090000}"/>
    <cellStyle name="Comma 3 2 2 2 3 2 2 3 3 2 2 3" xfId="23937" xr:uid="{00000000-0005-0000-0000-00009E090000}"/>
    <cellStyle name="Comma 3 2 2 2 3 2 2 3 3 2 3" xfId="11647" xr:uid="{00000000-0005-0000-0000-00009F090000}"/>
    <cellStyle name="Comma 3 2 2 2 3 2 2 3 3 2 3 2" xfId="28033" xr:uid="{00000000-0005-0000-0000-0000A0090000}"/>
    <cellStyle name="Comma 3 2 2 2 3 2 2 3 3 2 4" xfId="19840" xr:uid="{00000000-0005-0000-0000-0000A1090000}"/>
    <cellStyle name="Comma 3 2 2 2 3 2 2 3 3 3" xfId="5502" xr:uid="{00000000-0005-0000-0000-0000A2090000}"/>
    <cellStyle name="Comma 3 2 2 2 3 2 2 3 3 3 2" xfId="13695" xr:uid="{00000000-0005-0000-0000-0000A3090000}"/>
    <cellStyle name="Comma 3 2 2 2 3 2 2 3 3 3 2 2" xfId="30081" xr:uid="{00000000-0005-0000-0000-0000A4090000}"/>
    <cellStyle name="Comma 3 2 2 2 3 2 2 3 3 3 3" xfId="21888" xr:uid="{00000000-0005-0000-0000-0000A5090000}"/>
    <cellStyle name="Comma 3 2 2 2 3 2 2 3 3 4" xfId="9599" xr:uid="{00000000-0005-0000-0000-0000A6090000}"/>
    <cellStyle name="Comma 3 2 2 2 3 2 2 3 3 4 2" xfId="25985" xr:uid="{00000000-0005-0000-0000-0000A7090000}"/>
    <cellStyle name="Comma 3 2 2 2 3 2 2 3 3 5" xfId="17792" xr:uid="{00000000-0005-0000-0000-0000A8090000}"/>
    <cellStyle name="Comma 3 2 2 2 3 2 2 3 4" xfId="2430" xr:uid="{00000000-0005-0000-0000-0000A9090000}"/>
    <cellStyle name="Comma 3 2 2 2 3 2 2 3 4 2" xfId="6527" xr:uid="{00000000-0005-0000-0000-0000AA090000}"/>
    <cellStyle name="Comma 3 2 2 2 3 2 2 3 4 2 2" xfId="14720" xr:uid="{00000000-0005-0000-0000-0000AB090000}"/>
    <cellStyle name="Comma 3 2 2 2 3 2 2 3 4 2 2 2" xfId="31106" xr:uid="{00000000-0005-0000-0000-0000AC090000}"/>
    <cellStyle name="Comma 3 2 2 2 3 2 2 3 4 2 3" xfId="22913" xr:uid="{00000000-0005-0000-0000-0000AD090000}"/>
    <cellStyle name="Comma 3 2 2 2 3 2 2 3 4 3" xfId="10623" xr:uid="{00000000-0005-0000-0000-0000AE090000}"/>
    <cellStyle name="Comma 3 2 2 2 3 2 2 3 4 3 2" xfId="27009" xr:uid="{00000000-0005-0000-0000-0000AF090000}"/>
    <cellStyle name="Comma 3 2 2 2 3 2 2 3 4 4" xfId="18816" xr:uid="{00000000-0005-0000-0000-0000B0090000}"/>
    <cellStyle name="Comma 3 2 2 2 3 2 2 3 5" xfId="4478" xr:uid="{00000000-0005-0000-0000-0000B1090000}"/>
    <cellStyle name="Comma 3 2 2 2 3 2 2 3 5 2" xfId="12671" xr:uid="{00000000-0005-0000-0000-0000B2090000}"/>
    <cellStyle name="Comma 3 2 2 2 3 2 2 3 5 2 2" xfId="29057" xr:uid="{00000000-0005-0000-0000-0000B3090000}"/>
    <cellStyle name="Comma 3 2 2 2 3 2 2 3 5 3" xfId="20864" xr:uid="{00000000-0005-0000-0000-0000B4090000}"/>
    <cellStyle name="Comma 3 2 2 2 3 2 2 3 6" xfId="8575" xr:uid="{00000000-0005-0000-0000-0000B5090000}"/>
    <cellStyle name="Comma 3 2 2 2 3 2 2 3 6 2" xfId="24961" xr:uid="{00000000-0005-0000-0000-0000B6090000}"/>
    <cellStyle name="Comma 3 2 2 2 3 2 2 3 7" xfId="16768" xr:uid="{00000000-0005-0000-0000-0000B7090000}"/>
    <cellStyle name="Comma 3 2 2 2 3 2 2 4" xfId="638" xr:uid="{00000000-0005-0000-0000-0000B8090000}"/>
    <cellStyle name="Comma 3 2 2 2 3 2 2 4 2" xfId="1662" xr:uid="{00000000-0005-0000-0000-0000B9090000}"/>
    <cellStyle name="Comma 3 2 2 2 3 2 2 4 2 2" xfId="3710" xr:uid="{00000000-0005-0000-0000-0000BA090000}"/>
    <cellStyle name="Comma 3 2 2 2 3 2 2 4 2 2 2" xfId="7807" xr:uid="{00000000-0005-0000-0000-0000BB090000}"/>
    <cellStyle name="Comma 3 2 2 2 3 2 2 4 2 2 2 2" xfId="16000" xr:uid="{00000000-0005-0000-0000-0000BC090000}"/>
    <cellStyle name="Comma 3 2 2 2 3 2 2 4 2 2 2 2 2" xfId="32386" xr:uid="{00000000-0005-0000-0000-0000BD090000}"/>
    <cellStyle name="Comma 3 2 2 2 3 2 2 4 2 2 2 3" xfId="24193" xr:uid="{00000000-0005-0000-0000-0000BE090000}"/>
    <cellStyle name="Comma 3 2 2 2 3 2 2 4 2 2 3" xfId="11903" xr:uid="{00000000-0005-0000-0000-0000BF090000}"/>
    <cellStyle name="Comma 3 2 2 2 3 2 2 4 2 2 3 2" xfId="28289" xr:uid="{00000000-0005-0000-0000-0000C0090000}"/>
    <cellStyle name="Comma 3 2 2 2 3 2 2 4 2 2 4" xfId="20096" xr:uid="{00000000-0005-0000-0000-0000C1090000}"/>
    <cellStyle name="Comma 3 2 2 2 3 2 2 4 2 3" xfId="5758" xr:uid="{00000000-0005-0000-0000-0000C2090000}"/>
    <cellStyle name="Comma 3 2 2 2 3 2 2 4 2 3 2" xfId="13951" xr:uid="{00000000-0005-0000-0000-0000C3090000}"/>
    <cellStyle name="Comma 3 2 2 2 3 2 2 4 2 3 2 2" xfId="30337" xr:uid="{00000000-0005-0000-0000-0000C4090000}"/>
    <cellStyle name="Comma 3 2 2 2 3 2 2 4 2 3 3" xfId="22144" xr:uid="{00000000-0005-0000-0000-0000C5090000}"/>
    <cellStyle name="Comma 3 2 2 2 3 2 2 4 2 4" xfId="9855" xr:uid="{00000000-0005-0000-0000-0000C6090000}"/>
    <cellStyle name="Comma 3 2 2 2 3 2 2 4 2 4 2" xfId="26241" xr:uid="{00000000-0005-0000-0000-0000C7090000}"/>
    <cellStyle name="Comma 3 2 2 2 3 2 2 4 2 5" xfId="18048" xr:uid="{00000000-0005-0000-0000-0000C8090000}"/>
    <cellStyle name="Comma 3 2 2 2 3 2 2 4 3" xfId="2686" xr:uid="{00000000-0005-0000-0000-0000C9090000}"/>
    <cellStyle name="Comma 3 2 2 2 3 2 2 4 3 2" xfId="6783" xr:uid="{00000000-0005-0000-0000-0000CA090000}"/>
    <cellStyle name="Comma 3 2 2 2 3 2 2 4 3 2 2" xfId="14976" xr:uid="{00000000-0005-0000-0000-0000CB090000}"/>
    <cellStyle name="Comma 3 2 2 2 3 2 2 4 3 2 2 2" xfId="31362" xr:uid="{00000000-0005-0000-0000-0000CC090000}"/>
    <cellStyle name="Comma 3 2 2 2 3 2 2 4 3 2 3" xfId="23169" xr:uid="{00000000-0005-0000-0000-0000CD090000}"/>
    <cellStyle name="Comma 3 2 2 2 3 2 2 4 3 3" xfId="10879" xr:uid="{00000000-0005-0000-0000-0000CE090000}"/>
    <cellStyle name="Comma 3 2 2 2 3 2 2 4 3 3 2" xfId="27265" xr:uid="{00000000-0005-0000-0000-0000CF090000}"/>
    <cellStyle name="Comma 3 2 2 2 3 2 2 4 3 4" xfId="19072" xr:uid="{00000000-0005-0000-0000-0000D0090000}"/>
    <cellStyle name="Comma 3 2 2 2 3 2 2 4 4" xfId="4734" xr:uid="{00000000-0005-0000-0000-0000D1090000}"/>
    <cellStyle name="Comma 3 2 2 2 3 2 2 4 4 2" xfId="12927" xr:uid="{00000000-0005-0000-0000-0000D2090000}"/>
    <cellStyle name="Comma 3 2 2 2 3 2 2 4 4 2 2" xfId="29313" xr:uid="{00000000-0005-0000-0000-0000D3090000}"/>
    <cellStyle name="Comma 3 2 2 2 3 2 2 4 4 3" xfId="21120" xr:uid="{00000000-0005-0000-0000-0000D4090000}"/>
    <cellStyle name="Comma 3 2 2 2 3 2 2 4 5" xfId="8831" xr:uid="{00000000-0005-0000-0000-0000D5090000}"/>
    <cellStyle name="Comma 3 2 2 2 3 2 2 4 5 2" xfId="25217" xr:uid="{00000000-0005-0000-0000-0000D6090000}"/>
    <cellStyle name="Comma 3 2 2 2 3 2 2 4 6" xfId="17024" xr:uid="{00000000-0005-0000-0000-0000D7090000}"/>
    <cellStyle name="Comma 3 2 2 2 3 2 2 5" xfId="1150" xr:uid="{00000000-0005-0000-0000-0000D8090000}"/>
    <cellStyle name="Comma 3 2 2 2 3 2 2 5 2" xfId="3198" xr:uid="{00000000-0005-0000-0000-0000D9090000}"/>
    <cellStyle name="Comma 3 2 2 2 3 2 2 5 2 2" xfId="7295" xr:uid="{00000000-0005-0000-0000-0000DA090000}"/>
    <cellStyle name="Comma 3 2 2 2 3 2 2 5 2 2 2" xfId="15488" xr:uid="{00000000-0005-0000-0000-0000DB090000}"/>
    <cellStyle name="Comma 3 2 2 2 3 2 2 5 2 2 2 2" xfId="31874" xr:uid="{00000000-0005-0000-0000-0000DC090000}"/>
    <cellStyle name="Comma 3 2 2 2 3 2 2 5 2 2 3" xfId="23681" xr:uid="{00000000-0005-0000-0000-0000DD090000}"/>
    <cellStyle name="Comma 3 2 2 2 3 2 2 5 2 3" xfId="11391" xr:uid="{00000000-0005-0000-0000-0000DE090000}"/>
    <cellStyle name="Comma 3 2 2 2 3 2 2 5 2 3 2" xfId="27777" xr:uid="{00000000-0005-0000-0000-0000DF090000}"/>
    <cellStyle name="Comma 3 2 2 2 3 2 2 5 2 4" xfId="19584" xr:uid="{00000000-0005-0000-0000-0000E0090000}"/>
    <cellStyle name="Comma 3 2 2 2 3 2 2 5 3" xfId="5246" xr:uid="{00000000-0005-0000-0000-0000E1090000}"/>
    <cellStyle name="Comma 3 2 2 2 3 2 2 5 3 2" xfId="13439" xr:uid="{00000000-0005-0000-0000-0000E2090000}"/>
    <cellStyle name="Comma 3 2 2 2 3 2 2 5 3 2 2" xfId="29825" xr:uid="{00000000-0005-0000-0000-0000E3090000}"/>
    <cellStyle name="Comma 3 2 2 2 3 2 2 5 3 3" xfId="21632" xr:uid="{00000000-0005-0000-0000-0000E4090000}"/>
    <cellStyle name="Comma 3 2 2 2 3 2 2 5 4" xfId="9343" xr:uid="{00000000-0005-0000-0000-0000E5090000}"/>
    <cellStyle name="Comma 3 2 2 2 3 2 2 5 4 2" xfId="25729" xr:uid="{00000000-0005-0000-0000-0000E6090000}"/>
    <cellStyle name="Comma 3 2 2 2 3 2 2 5 5" xfId="17536" xr:uid="{00000000-0005-0000-0000-0000E7090000}"/>
    <cellStyle name="Comma 3 2 2 2 3 2 2 6" xfId="2174" xr:uid="{00000000-0005-0000-0000-0000E8090000}"/>
    <cellStyle name="Comma 3 2 2 2 3 2 2 6 2" xfId="6271" xr:uid="{00000000-0005-0000-0000-0000E9090000}"/>
    <cellStyle name="Comma 3 2 2 2 3 2 2 6 2 2" xfId="14464" xr:uid="{00000000-0005-0000-0000-0000EA090000}"/>
    <cellStyle name="Comma 3 2 2 2 3 2 2 6 2 2 2" xfId="30850" xr:uid="{00000000-0005-0000-0000-0000EB090000}"/>
    <cellStyle name="Comma 3 2 2 2 3 2 2 6 2 3" xfId="22657" xr:uid="{00000000-0005-0000-0000-0000EC090000}"/>
    <cellStyle name="Comma 3 2 2 2 3 2 2 6 3" xfId="10367" xr:uid="{00000000-0005-0000-0000-0000ED090000}"/>
    <cellStyle name="Comma 3 2 2 2 3 2 2 6 3 2" xfId="26753" xr:uid="{00000000-0005-0000-0000-0000EE090000}"/>
    <cellStyle name="Comma 3 2 2 2 3 2 2 6 4" xfId="18560" xr:uid="{00000000-0005-0000-0000-0000EF090000}"/>
    <cellStyle name="Comma 3 2 2 2 3 2 2 7" xfId="4222" xr:uid="{00000000-0005-0000-0000-0000F0090000}"/>
    <cellStyle name="Comma 3 2 2 2 3 2 2 7 2" xfId="12415" xr:uid="{00000000-0005-0000-0000-0000F1090000}"/>
    <cellStyle name="Comma 3 2 2 2 3 2 2 7 2 2" xfId="28801" xr:uid="{00000000-0005-0000-0000-0000F2090000}"/>
    <cellStyle name="Comma 3 2 2 2 3 2 2 7 3" xfId="20608" xr:uid="{00000000-0005-0000-0000-0000F3090000}"/>
    <cellStyle name="Comma 3 2 2 2 3 2 2 8" xfId="8319" xr:uid="{00000000-0005-0000-0000-0000F4090000}"/>
    <cellStyle name="Comma 3 2 2 2 3 2 2 8 2" xfId="24705" xr:uid="{00000000-0005-0000-0000-0000F5090000}"/>
    <cellStyle name="Comma 3 2 2 2 3 2 2 9" xfId="16512" xr:uid="{00000000-0005-0000-0000-0000F6090000}"/>
    <cellStyle name="Comma 3 2 2 2 3 2 3" xfId="190" xr:uid="{00000000-0005-0000-0000-0000F7090000}"/>
    <cellStyle name="Comma 3 2 2 2 3 2 3 2" xfId="446" xr:uid="{00000000-0005-0000-0000-0000F8090000}"/>
    <cellStyle name="Comma 3 2 2 2 3 2 3 2 2" xfId="958" xr:uid="{00000000-0005-0000-0000-0000F9090000}"/>
    <cellStyle name="Comma 3 2 2 2 3 2 3 2 2 2" xfId="1982" xr:uid="{00000000-0005-0000-0000-0000FA090000}"/>
    <cellStyle name="Comma 3 2 2 2 3 2 3 2 2 2 2" xfId="4030" xr:uid="{00000000-0005-0000-0000-0000FB090000}"/>
    <cellStyle name="Comma 3 2 2 2 3 2 3 2 2 2 2 2" xfId="8127" xr:uid="{00000000-0005-0000-0000-0000FC090000}"/>
    <cellStyle name="Comma 3 2 2 2 3 2 3 2 2 2 2 2 2" xfId="16320" xr:uid="{00000000-0005-0000-0000-0000FD090000}"/>
    <cellStyle name="Comma 3 2 2 2 3 2 3 2 2 2 2 2 2 2" xfId="32706" xr:uid="{00000000-0005-0000-0000-0000FE090000}"/>
    <cellStyle name="Comma 3 2 2 2 3 2 3 2 2 2 2 2 3" xfId="24513" xr:uid="{00000000-0005-0000-0000-0000FF090000}"/>
    <cellStyle name="Comma 3 2 2 2 3 2 3 2 2 2 2 3" xfId="12223" xr:uid="{00000000-0005-0000-0000-0000000A0000}"/>
    <cellStyle name="Comma 3 2 2 2 3 2 3 2 2 2 2 3 2" xfId="28609" xr:uid="{00000000-0005-0000-0000-0000010A0000}"/>
    <cellStyle name="Comma 3 2 2 2 3 2 3 2 2 2 2 4" xfId="20416" xr:uid="{00000000-0005-0000-0000-0000020A0000}"/>
    <cellStyle name="Comma 3 2 2 2 3 2 3 2 2 2 3" xfId="6078" xr:uid="{00000000-0005-0000-0000-0000030A0000}"/>
    <cellStyle name="Comma 3 2 2 2 3 2 3 2 2 2 3 2" xfId="14271" xr:uid="{00000000-0005-0000-0000-0000040A0000}"/>
    <cellStyle name="Comma 3 2 2 2 3 2 3 2 2 2 3 2 2" xfId="30657" xr:uid="{00000000-0005-0000-0000-0000050A0000}"/>
    <cellStyle name="Comma 3 2 2 2 3 2 3 2 2 2 3 3" xfId="22464" xr:uid="{00000000-0005-0000-0000-0000060A0000}"/>
    <cellStyle name="Comma 3 2 2 2 3 2 3 2 2 2 4" xfId="10175" xr:uid="{00000000-0005-0000-0000-0000070A0000}"/>
    <cellStyle name="Comma 3 2 2 2 3 2 3 2 2 2 4 2" xfId="26561" xr:uid="{00000000-0005-0000-0000-0000080A0000}"/>
    <cellStyle name="Comma 3 2 2 2 3 2 3 2 2 2 5" xfId="18368" xr:uid="{00000000-0005-0000-0000-0000090A0000}"/>
    <cellStyle name="Comma 3 2 2 2 3 2 3 2 2 3" xfId="3006" xr:uid="{00000000-0005-0000-0000-00000A0A0000}"/>
    <cellStyle name="Comma 3 2 2 2 3 2 3 2 2 3 2" xfId="7103" xr:uid="{00000000-0005-0000-0000-00000B0A0000}"/>
    <cellStyle name="Comma 3 2 2 2 3 2 3 2 2 3 2 2" xfId="15296" xr:uid="{00000000-0005-0000-0000-00000C0A0000}"/>
    <cellStyle name="Comma 3 2 2 2 3 2 3 2 2 3 2 2 2" xfId="31682" xr:uid="{00000000-0005-0000-0000-00000D0A0000}"/>
    <cellStyle name="Comma 3 2 2 2 3 2 3 2 2 3 2 3" xfId="23489" xr:uid="{00000000-0005-0000-0000-00000E0A0000}"/>
    <cellStyle name="Comma 3 2 2 2 3 2 3 2 2 3 3" xfId="11199" xr:uid="{00000000-0005-0000-0000-00000F0A0000}"/>
    <cellStyle name="Comma 3 2 2 2 3 2 3 2 2 3 3 2" xfId="27585" xr:uid="{00000000-0005-0000-0000-0000100A0000}"/>
    <cellStyle name="Comma 3 2 2 2 3 2 3 2 2 3 4" xfId="19392" xr:uid="{00000000-0005-0000-0000-0000110A0000}"/>
    <cellStyle name="Comma 3 2 2 2 3 2 3 2 2 4" xfId="5054" xr:uid="{00000000-0005-0000-0000-0000120A0000}"/>
    <cellStyle name="Comma 3 2 2 2 3 2 3 2 2 4 2" xfId="13247" xr:uid="{00000000-0005-0000-0000-0000130A0000}"/>
    <cellStyle name="Comma 3 2 2 2 3 2 3 2 2 4 2 2" xfId="29633" xr:uid="{00000000-0005-0000-0000-0000140A0000}"/>
    <cellStyle name="Comma 3 2 2 2 3 2 3 2 2 4 3" xfId="21440" xr:uid="{00000000-0005-0000-0000-0000150A0000}"/>
    <cellStyle name="Comma 3 2 2 2 3 2 3 2 2 5" xfId="9151" xr:uid="{00000000-0005-0000-0000-0000160A0000}"/>
    <cellStyle name="Comma 3 2 2 2 3 2 3 2 2 5 2" xfId="25537" xr:uid="{00000000-0005-0000-0000-0000170A0000}"/>
    <cellStyle name="Comma 3 2 2 2 3 2 3 2 2 6" xfId="17344" xr:uid="{00000000-0005-0000-0000-0000180A0000}"/>
    <cellStyle name="Comma 3 2 2 2 3 2 3 2 3" xfId="1470" xr:uid="{00000000-0005-0000-0000-0000190A0000}"/>
    <cellStyle name="Comma 3 2 2 2 3 2 3 2 3 2" xfId="3518" xr:uid="{00000000-0005-0000-0000-00001A0A0000}"/>
    <cellStyle name="Comma 3 2 2 2 3 2 3 2 3 2 2" xfId="7615" xr:uid="{00000000-0005-0000-0000-00001B0A0000}"/>
    <cellStyle name="Comma 3 2 2 2 3 2 3 2 3 2 2 2" xfId="15808" xr:uid="{00000000-0005-0000-0000-00001C0A0000}"/>
    <cellStyle name="Comma 3 2 2 2 3 2 3 2 3 2 2 2 2" xfId="32194" xr:uid="{00000000-0005-0000-0000-00001D0A0000}"/>
    <cellStyle name="Comma 3 2 2 2 3 2 3 2 3 2 2 3" xfId="24001" xr:uid="{00000000-0005-0000-0000-00001E0A0000}"/>
    <cellStyle name="Comma 3 2 2 2 3 2 3 2 3 2 3" xfId="11711" xr:uid="{00000000-0005-0000-0000-00001F0A0000}"/>
    <cellStyle name="Comma 3 2 2 2 3 2 3 2 3 2 3 2" xfId="28097" xr:uid="{00000000-0005-0000-0000-0000200A0000}"/>
    <cellStyle name="Comma 3 2 2 2 3 2 3 2 3 2 4" xfId="19904" xr:uid="{00000000-0005-0000-0000-0000210A0000}"/>
    <cellStyle name="Comma 3 2 2 2 3 2 3 2 3 3" xfId="5566" xr:uid="{00000000-0005-0000-0000-0000220A0000}"/>
    <cellStyle name="Comma 3 2 2 2 3 2 3 2 3 3 2" xfId="13759" xr:uid="{00000000-0005-0000-0000-0000230A0000}"/>
    <cellStyle name="Comma 3 2 2 2 3 2 3 2 3 3 2 2" xfId="30145" xr:uid="{00000000-0005-0000-0000-0000240A0000}"/>
    <cellStyle name="Comma 3 2 2 2 3 2 3 2 3 3 3" xfId="21952" xr:uid="{00000000-0005-0000-0000-0000250A0000}"/>
    <cellStyle name="Comma 3 2 2 2 3 2 3 2 3 4" xfId="9663" xr:uid="{00000000-0005-0000-0000-0000260A0000}"/>
    <cellStyle name="Comma 3 2 2 2 3 2 3 2 3 4 2" xfId="26049" xr:uid="{00000000-0005-0000-0000-0000270A0000}"/>
    <cellStyle name="Comma 3 2 2 2 3 2 3 2 3 5" xfId="17856" xr:uid="{00000000-0005-0000-0000-0000280A0000}"/>
    <cellStyle name="Comma 3 2 2 2 3 2 3 2 4" xfId="2494" xr:uid="{00000000-0005-0000-0000-0000290A0000}"/>
    <cellStyle name="Comma 3 2 2 2 3 2 3 2 4 2" xfId="6591" xr:uid="{00000000-0005-0000-0000-00002A0A0000}"/>
    <cellStyle name="Comma 3 2 2 2 3 2 3 2 4 2 2" xfId="14784" xr:uid="{00000000-0005-0000-0000-00002B0A0000}"/>
    <cellStyle name="Comma 3 2 2 2 3 2 3 2 4 2 2 2" xfId="31170" xr:uid="{00000000-0005-0000-0000-00002C0A0000}"/>
    <cellStyle name="Comma 3 2 2 2 3 2 3 2 4 2 3" xfId="22977" xr:uid="{00000000-0005-0000-0000-00002D0A0000}"/>
    <cellStyle name="Comma 3 2 2 2 3 2 3 2 4 3" xfId="10687" xr:uid="{00000000-0005-0000-0000-00002E0A0000}"/>
    <cellStyle name="Comma 3 2 2 2 3 2 3 2 4 3 2" xfId="27073" xr:uid="{00000000-0005-0000-0000-00002F0A0000}"/>
    <cellStyle name="Comma 3 2 2 2 3 2 3 2 4 4" xfId="18880" xr:uid="{00000000-0005-0000-0000-0000300A0000}"/>
    <cellStyle name="Comma 3 2 2 2 3 2 3 2 5" xfId="4542" xr:uid="{00000000-0005-0000-0000-0000310A0000}"/>
    <cellStyle name="Comma 3 2 2 2 3 2 3 2 5 2" xfId="12735" xr:uid="{00000000-0005-0000-0000-0000320A0000}"/>
    <cellStyle name="Comma 3 2 2 2 3 2 3 2 5 2 2" xfId="29121" xr:uid="{00000000-0005-0000-0000-0000330A0000}"/>
    <cellStyle name="Comma 3 2 2 2 3 2 3 2 5 3" xfId="20928" xr:uid="{00000000-0005-0000-0000-0000340A0000}"/>
    <cellStyle name="Comma 3 2 2 2 3 2 3 2 6" xfId="8639" xr:uid="{00000000-0005-0000-0000-0000350A0000}"/>
    <cellStyle name="Comma 3 2 2 2 3 2 3 2 6 2" xfId="25025" xr:uid="{00000000-0005-0000-0000-0000360A0000}"/>
    <cellStyle name="Comma 3 2 2 2 3 2 3 2 7" xfId="16832" xr:uid="{00000000-0005-0000-0000-0000370A0000}"/>
    <cellStyle name="Comma 3 2 2 2 3 2 3 3" xfId="702" xr:uid="{00000000-0005-0000-0000-0000380A0000}"/>
    <cellStyle name="Comma 3 2 2 2 3 2 3 3 2" xfId="1726" xr:uid="{00000000-0005-0000-0000-0000390A0000}"/>
    <cellStyle name="Comma 3 2 2 2 3 2 3 3 2 2" xfId="3774" xr:uid="{00000000-0005-0000-0000-00003A0A0000}"/>
    <cellStyle name="Comma 3 2 2 2 3 2 3 3 2 2 2" xfId="7871" xr:uid="{00000000-0005-0000-0000-00003B0A0000}"/>
    <cellStyle name="Comma 3 2 2 2 3 2 3 3 2 2 2 2" xfId="16064" xr:uid="{00000000-0005-0000-0000-00003C0A0000}"/>
    <cellStyle name="Comma 3 2 2 2 3 2 3 3 2 2 2 2 2" xfId="32450" xr:uid="{00000000-0005-0000-0000-00003D0A0000}"/>
    <cellStyle name="Comma 3 2 2 2 3 2 3 3 2 2 2 3" xfId="24257" xr:uid="{00000000-0005-0000-0000-00003E0A0000}"/>
    <cellStyle name="Comma 3 2 2 2 3 2 3 3 2 2 3" xfId="11967" xr:uid="{00000000-0005-0000-0000-00003F0A0000}"/>
    <cellStyle name="Comma 3 2 2 2 3 2 3 3 2 2 3 2" xfId="28353" xr:uid="{00000000-0005-0000-0000-0000400A0000}"/>
    <cellStyle name="Comma 3 2 2 2 3 2 3 3 2 2 4" xfId="20160" xr:uid="{00000000-0005-0000-0000-0000410A0000}"/>
    <cellStyle name="Comma 3 2 2 2 3 2 3 3 2 3" xfId="5822" xr:uid="{00000000-0005-0000-0000-0000420A0000}"/>
    <cellStyle name="Comma 3 2 2 2 3 2 3 3 2 3 2" xfId="14015" xr:uid="{00000000-0005-0000-0000-0000430A0000}"/>
    <cellStyle name="Comma 3 2 2 2 3 2 3 3 2 3 2 2" xfId="30401" xr:uid="{00000000-0005-0000-0000-0000440A0000}"/>
    <cellStyle name="Comma 3 2 2 2 3 2 3 3 2 3 3" xfId="22208" xr:uid="{00000000-0005-0000-0000-0000450A0000}"/>
    <cellStyle name="Comma 3 2 2 2 3 2 3 3 2 4" xfId="9919" xr:uid="{00000000-0005-0000-0000-0000460A0000}"/>
    <cellStyle name="Comma 3 2 2 2 3 2 3 3 2 4 2" xfId="26305" xr:uid="{00000000-0005-0000-0000-0000470A0000}"/>
    <cellStyle name="Comma 3 2 2 2 3 2 3 3 2 5" xfId="18112" xr:uid="{00000000-0005-0000-0000-0000480A0000}"/>
    <cellStyle name="Comma 3 2 2 2 3 2 3 3 3" xfId="2750" xr:uid="{00000000-0005-0000-0000-0000490A0000}"/>
    <cellStyle name="Comma 3 2 2 2 3 2 3 3 3 2" xfId="6847" xr:uid="{00000000-0005-0000-0000-00004A0A0000}"/>
    <cellStyle name="Comma 3 2 2 2 3 2 3 3 3 2 2" xfId="15040" xr:uid="{00000000-0005-0000-0000-00004B0A0000}"/>
    <cellStyle name="Comma 3 2 2 2 3 2 3 3 3 2 2 2" xfId="31426" xr:uid="{00000000-0005-0000-0000-00004C0A0000}"/>
    <cellStyle name="Comma 3 2 2 2 3 2 3 3 3 2 3" xfId="23233" xr:uid="{00000000-0005-0000-0000-00004D0A0000}"/>
    <cellStyle name="Comma 3 2 2 2 3 2 3 3 3 3" xfId="10943" xr:uid="{00000000-0005-0000-0000-00004E0A0000}"/>
    <cellStyle name="Comma 3 2 2 2 3 2 3 3 3 3 2" xfId="27329" xr:uid="{00000000-0005-0000-0000-00004F0A0000}"/>
    <cellStyle name="Comma 3 2 2 2 3 2 3 3 3 4" xfId="19136" xr:uid="{00000000-0005-0000-0000-0000500A0000}"/>
    <cellStyle name="Comma 3 2 2 2 3 2 3 3 4" xfId="4798" xr:uid="{00000000-0005-0000-0000-0000510A0000}"/>
    <cellStyle name="Comma 3 2 2 2 3 2 3 3 4 2" xfId="12991" xr:uid="{00000000-0005-0000-0000-0000520A0000}"/>
    <cellStyle name="Comma 3 2 2 2 3 2 3 3 4 2 2" xfId="29377" xr:uid="{00000000-0005-0000-0000-0000530A0000}"/>
    <cellStyle name="Comma 3 2 2 2 3 2 3 3 4 3" xfId="21184" xr:uid="{00000000-0005-0000-0000-0000540A0000}"/>
    <cellStyle name="Comma 3 2 2 2 3 2 3 3 5" xfId="8895" xr:uid="{00000000-0005-0000-0000-0000550A0000}"/>
    <cellStyle name="Comma 3 2 2 2 3 2 3 3 5 2" xfId="25281" xr:uid="{00000000-0005-0000-0000-0000560A0000}"/>
    <cellStyle name="Comma 3 2 2 2 3 2 3 3 6" xfId="17088" xr:uid="{00000000-0005-0000-0000-0000570A0000}"/>
    <cellStyle name="Comma 3 2 2 2 3 2 3 4" xfId="1214" xr:uid="{00000000-0005-0000-0000-0000580A0000}"/>
    <cellStyle name="Comma 3 2 2 2 3 2 3 4 2" xfId="3262" xr:uid="{00000000-0005-0000-0000-0000590A0000}"/>
    <cellStyle name="Comma 3 2 2 2 3 2 3 4 2 2" xfId="7359" xr:uid="{00000000-0005-0000-0000-00005A0A0000}"/>
    <cellStyle name="Comma 3 2 2 2 3 2 3 4 2 2 2" xfId="15552" xr:uid="{00000000-0005-0000-0000-00005B0A0000}"/>
    <cellStyle name="Comma 3 2 2 2 3 2 3 4 2 2 2 2" xfId="31938" xr:uid="{00000000-0005-0000-0000-00005C0A0000}"/>
    <cellStyle name="Comma 3 2 2 2 3 2 3 4 2 2 3" xfId="23745" xr:uid="{00000000-0005-0000-0000-00005D0A0000}"/>
    <cellStyle name="Comma 3 2 2 2 3 2 3 4 2 3" xfId="11455" xr:uid="{00000000-0005-0000-0000-00005E0A0000}"/>
    <cellStyle name="Comma 3 2 2 2 3 2 3 4 2 3 2" xfId="27841" xr:uid="{00000000-0005-0000-0000-00005F0A0000}"/>
    <cellStyle name="Comma 3 2 2 2 3 2 3 4 2 4" xfId="19648" xr:uid="{00000000-0005-0000-0000-0000600A0000}"/>
    <cellStyle name="Comma 3 2 2 2 3 2 3 4 3" xfId="5310" xr:uid="{00000000-0005-0000-0000-0000610A0000}"/>
    <cellStyle name="Comma 3 2 2 2 3 2 3 4 3 2" xfId="13503" xr:uid="{00000000-0005-0000-0000-0000620A0000}"/>
    <cellStyle name="Comma 3 2 2 2 3 2 3 4 3 2 2" xfId="29889" xr:uid="{00000000-0005-0000-0000-0000630A0000}"/>
    <cellStyle name="Comma 3 2 2 2 3 2 3 4 3 3" xfId="21696" xr:uid="{00000000-0005-0000-0000-0000640A0000}"/>
    <cellStyle name="Comma 3 2 2 2 3 2 3 4 4" xfId="9407" xr:uid="{00000000-0005-0000-0000-0000650A0000}"/>
    <cellStyle name="Comma 3 2 2 2 3 2 3 4 4 2" xfId="25793" xr:uid="{00000000-0005-0000-0000-0000660A0000}"/>
    <cellStyle name="Comma 3 2 2 2 3 2 3 4 5" xfId="17600" xr:uid="{00000000-0005-0000-0000-0000670A0000}"/>
    <cellStyle name="Comma 3 2 2 2 3 2 3 5" xfId="2238" xr:uid="{00000000-0005-0000-0000-0000680A0000}"/>
    <cellStyle name="Comma 3 2 2 2 3 2 3 5 2" xfId="6335" xr:uid="{00000000-0005-0000-0000-0000690A0000}"/>
    <cellStyle name="Comma 3 2 2 2 3 2 3 5 2 2" xfId="14528" xr:uid="{00000000-0005-0000-0000-00006A0A0000}"/>
    <cellStyle name="Comma 3 2 2 2 3 2 3 5 2 2 2" xfId="30914" xr:uid="{00000000-0005-0000-0000-00006B0A0000}"/>
    <cellStyle name="Comma 3 2 2 2 3 2 3 5 2 3" xfId="22721" xr:uid="{00000000-0005-0000-0000-00006C0A0000}"/>
    <cellStyle name="Comma 3 2 2 2 3 2 3 5 3" xfId="10431" xr:uid="{00000000-0005-0000-0000-00006D0A0000}"/>
    <cellStyle name="Comma 3 2 2 2 3 2 3 5 3 2" xfId="26817" xr:uid="{00000000-0005-0000-0000-00006E0A0000}"/>
    <cellStyle name="Comma 3 2 2 2 3 2 3 5 4" xfId="18624" xr:uid="{00000000-0005-0000-0000-00006F0A0000}"/>
    <cellStyle name="Comma 3 2 2 2 3 2 3 6" xfId="4286" xr:uid="{00000000-0005-0000-0000-0000700A0000}"/>
    <cellStyle name="Comma 3 2 2 2 3 2 3 6 2" xfId="12479" xr:uid="{00000000-0005-0000-0000-0000710A0000}"/>
    <cellStyle name="Comma 3 2 2 2 3 2 3 6 2 2" xfId="28865" xr:uid="{00000000-0005-0000-0000-0000720A0000}"/>
    <cellStyle name="Comma 3 2 2 2 3 2 3 6 3" xfId="20672" xr:uid="{00000000-0005-0000-0000-0000730A0000}"/>
    <cellStyle name="Comma 3 2 2 2 3 2 3 7" xfId="8383" xr:uid="{00000000-0005-0000-0000-0000740A0000}"/>
    <cellStyle name="Comma 3 2 2 2 3 2 3 7 2" xfId="24769" xr:uid="{00000000-0005-0000-0000-0000750A0000}"/>
    <cellStyle name="Comma 3 2 2 2 3 2 3 8" xfId="16576" xr:uid="{00000000-0005-0000-0000-0000760A0000}"/>
    <cellStyle name="Comma 3 2 2 2 3 2 4" xfId="318" xr:uid="{00000000-0005-0000-0000-0000770A0000}"/>
    <cellStyle name="Comma 3 2 2 2 3 2 4 2" xfId="830" xr:uid="{00000000-0005-0000-0000-0000780A0000}"/>
    <cellStyle name="Comma 3 2 2 2 3 2 4 2 2" xfId="1854" xr:uid="{00000000-0005-0000-0000-0000790A0000}"/>
    <cellStyle name="Comma 3 2 2 2 3 2 4 2 2 2" xfId="3902" xr:uid="{00000000-0005-0000-0000-00007A0A0000}"/>
    <cellStyle name="Comma 3 2 2 2 3 2 4 2 2 2 2" xfId="7999" xr:uid="{00000000-0005-0000-0000-00007B0A0000}"/>
    <cellStyle name="Comma 3 2 2 2 3 2 4 2 2 2 2 2" xfId="16192" xr:uid="{00000000-0005-0000-0000-00007C0A0000}"/>
    <cellStyle name="Comma 3 2 2 2 3 2 4 2 2 2 2 2 2" xfId="32578" xr:uid="{00000000-0005-0000-0000-00007D0A0000}"/>
    <cellStyle name="Comma 3 2 2 2 3 2 4 2 2 2 2 3" xfId="24385" xr:uid="{00000000-0005-0000-0000-00007E0A0000}"/>
    <cellStyle name="Comma 3 2 2 2 3 2 4 2 2 2 3" xfId="12095" xr:uid="{00000000-0005-0000-0000-00007F0A0000}"/>
    <cellStyle name="Comma 3 2 2 2 3 2 4 2 2 2 3 2" xfId="28481" xr:uid="{00000000-0005-0000-0000-0000800A0000}"/>
    <cellStyle name="Comma 3 2 2 2 3 2 4 2 2 2 4" xfId="20288" xr:uid="{00000000-0005-0000-0000-0000810A0000}"/>
    <cellStyle name="Comma 3 2 2 2 3 2 4 2 2 3" xfId="5950" xr:uid="{00000000-0005-0000-0000-0000820A0000}"/>
    <cellStyle name="Comma 3 2 2 2 3 2 4 2 2 3 2" xfId="14143" xr:uid="{00000000-0005-0000-0000-0000830A0000}"/>
    <cellStyle name="Comma 3 2 2 2 3 2 4 2 2 3 2 2" xfId="30529" xr:uid="{00000000-0005-0000-0000-0000840A0000}"/>
    <cellStyle name="Comma 3 2 2 2 3 2 4 2 2 3 3" xfId="22336" xr:uid="{00000000-0005-0000-0000-0000850A0000}"/>
    <cellStyle name="Comma 3 2 2 2 3 2 4 2 2 4" xfId="10047" xr:uid="{00000000-0005-0000-0000-0000860A0000}"/>
    <cellStyle name="Comma 3 2 2 2 3 2 4 2 2 4 2" xfId="26433" xr:uid="{00000000-0005-0000-0000-0000870A0000}"/>
    <cellStyle name="Comma 3 2 2 2 3 2 4 2 2 5" xfId="18240" xr:uid="{00000000-0005-0000-0000-0000880A0000}"/>
    <cellStyle name="Comma 3 2 2 2 3 2 4 2 3" xfId="2878" xr:uid="{00000000-0005-0000-0000-0000890A0000}"/>
    <cellStyle name="Comma 3 2 2 2 3 2 4 2 3 2" xfId="6975" xr:uid="{00000000-0005-0000-0000-00008A0A0000}"/>
    <cellStyle name="Comma 3 2 2 2 3 2 4 2 3 2 2" xfId="15168" xr:uid="{00000000-0005-0000-0000-00008B0A0000}"/>
    <cellStyle name="Comma 3 2 2 2 3 2 4 2 3 2 2 2" xfId="31554" xr:uid="{00000000-0005-0000-0000-00008C0A0000}"/>
    <cellStyle name="Comma 3 2 2 2 3 2 4 2 3 2 3" xfId="23361" xr:uid="{00000000-0005-0000-0000-00008D0A0000}"/>
    <cellStyle name="Comma 3 2 2 2 3 2 4 2 3 3" xfId="11071" xr:uid="{00000000-0005-0000-0000-00008E0A0000}"/>
    <cellStyle name="Comma 3 2 2 2 3 2 4 2 3 3 2" xfId="27457" xr:uid="{00000000-0005-0000-0000-00008F0A0000}"/>
    <cellStyle name="Comma 3 2 2 2 3 2 4 2 3 4" xfId="19264" xr:uid="{00000000-0005-0000-0000-0000900A0000}"/>
    <cellStyle name="Comma 3 2 2 2 3 2 4 2 4" xfId="4926" xr:uid="{00000000-0005-0000-0000-0000910A0000}"/>
    <cellStyle name="Comma 3 2 2 2 3 2 4 2 4 2" xfId="13119" xr:uid="{00000000-0005-0000-0000-0000920A0000}"/>
    <cellStyle name="Comma 3 2 2 2 3 2 4 2 4 2 2" xfId="29505" xr:uid="{00000000-0005-0000-0000-0000930A0000}"/>
    <cellStyle name="Comma 3 2 2 2 3 2 4 2 4 3" xfId="21312" xr:uid="{00000000-0005-0000-0000-0000940A0000}"/>
    <cellStyle name="Comma 3 2 2 2 3 2 4 2 5" xfId="9023" xr:uid="{00000000-0005-0000-0000-0000950A0000}"/>
    <cellStyle name="Comma 3 2 2 2 3 2 4 2 5 2" xfId="25409" xr:uid="{00000000-0005-0000-0000-0000960A0000}"/>
    <cellStyle name="Comma 3 2 2 2 3 2 4 2 6" xfId="17216" xr:uid="{00000000-0005-0000-0000-0000970A0000}"/>
    <cellStyle name="Comma 3 2 2 2 3 2 4 3" xfId="1342" xr:uid="{00000000-0005-0000-0000-0000980A0000}"/>
    <cellStyle name="Comma 3 2 2 2 3 2 4 3 2" xfId="3390" xr:uid="{00000000-0005-0000-0000-0000990A0000}"/>
    <cellStyle name="Comma 3 2 2 2 3 2 4 3 2 2" xfId="7487" xr:uid="{00000000-0005-0000-0000-00009A0A0000}"/>
    <cellStyle name="Comma 3 2 2 2 3 2 4 3 2 2 2" xfId="15680" xr:uid="{00000000-0005-0000-0000-00009B0A0000}"/>
    <cellStyle name="Comma 3 2 2 2 3 2 4 3 2 2 2 2" xfId="32066" xr:uid="{00000000-0005-0000-0000-00009C0A0000}"/>
    <cellStyle name="Comma 3 2 2 2 3 2 4 3 2 2 3" xfId="23873" xr:uid="{00000000-0005-0000-0000-00009D0A0000}"/>
    <cellStyle name="Comma 3 2 2 2 3 2 4 3 2 3" xfId="11583" xr:uid="{00000000-0005-0000-0000-00009E0A0000}"/>
    <cellStyle name="Comma 3 2 2 2 3 2 4 3 2 3 2" xfId="27969" xr:uid="{00000000-0005-0000-0000-00009F0A0000}"/>
    <cellStyle name="Comma 3 2 2 2 3 2 4 3 2 4" xfId="19776" xr:uid="{00000000-0005-0000-0000-0000A00A0000}"/>
    <cellStyle name="Comma 3 2 2 2 3 2 4 3 3" xfId="5438" xr:uid="{00000000-0005-0000-0000-0000A10A0000}"/>
    <cellStyle name="Comma 3 2 2 2 3 2 4 3 3 2" xfId="13631" xr:uid="{00000000-0005-0000-0000-0000A20A0000}"/>
    <cellStyle name="Comma 3 2 2 2 3 2 4 3 3 2 2" xfId="30017" xr:uid="{00000000-0005-0000-0000-0000A30A0000}"/>
    <cellStyle name="Comma 3 2 2 2 3 2 4 3 3 3" xfId="21824" xr:uid="{00000000-0005-0000-0000-0000A40A0000}"/>
    <cellStyle name="Comma 3 2 2 2 3 2 4 3 4" xfId="9535" xr:uid="{00000000-0005-0000-0000-0000A50A0000}"/>
    <cellStyle name="Comma 3 2 2 2 3 2 4 3 4 2" xfId="25921" xr:uid="{00000000-0005-0000-0000-0000A60A0000}"/>
    <cellStyle name="Comma 3 2 2 2 3 2 4 3 5" xfId="17728" xr:uid="{00000000-0005-0000-0000-0000A70A0000}"/>
    <cellStyle name="Comma 3 2 2 2 3 2 4 4" xfId="2366" xr:uid="{00000000-0005-0000-0000-0000A80A0000}"/>
    <cellStyle name="Comma 3 2 2 2 3 2 4 4 2" xfId="6463" xr:uid="{00000000-0005-0000-0000-0000A90A0000}"/>
    <cellStyle name="Comma 3 2 2 2 3 2 4 4 2 2" xfId="14656" xr:uid="{00000000-0005-0000-0000-0000AA0A0000}"/>
    <cellStyle name="Comma 3 2 2 2 3 2 4 4 2 2 2" xfId="31042" xr:uid="{00000000-0005-0000-0000-0000AB0A0000}"/>
    <cellStyle name="Comma 3 2 2 2 3 2 4 4 2 3" xfId="22849" xr:uid="{00000000-0005-0000-0000-0000AC0A0000}"/>
    <cellStyle name="Comma 3 2 2 2 3 2 4 4 3" xfId="10559" xr:uid="{00000000-0005-0000-0000-0000AD0A0000}"/>
    <cellStyle name="Comma 3 2 2 2 3 2 4 4 3 2" xfId="26945" xr:uid="{00000000-0005-0000-0000-0000AE0A0000}"/>
    <cellStyle name="Comma 3 2 2 2 3 2 4 4 4" xfId="18752" xr:uid="{00000000-0005-0000-0000-0000AF0A0000}"/>
    <cellStyle name="Comma 3 2 2 2 3 2 4 5" xfId="4414" xr:uid="{00000000-0005-0000-0000-0000B00A0000}"/>
    <cellStyle name="Comma 3 2 2 2 3 2 4 5 2" xfId="12607" xr:uid="{00000000-0005-0000-0000-0000B10A0000}"/>
    <cellStyle name="Comma 3 2 2 2 3 2 4 5 2 2" xfId="28993" xr:uid="{00000000-0005-0000-0000-0000B20A0000}"/>
    <cellStyle name="Comma 3 2 2 2 3 2 4 5 3" xfId="20800" xr:uid="{00000000-0005-0000-0000-0000B30A0000}"/>
    <cellStyle name="Comma 3 2 2 2 3 2 4 6" xfId="8511" xr:uid="{00000000-0005-0000-0000-0000B40A0000}"/>
    <cellStyle name="Comma 3 2 2 2 3 2 4 6 2" xfId="24897" xr:uid="{00000000-0005-0000-0000-0000B50A0000}"/>
    <cellStyle name="Comma 3 2 2 2 3 2 4 7" xfId="16704" xr:uid="{00000000-0005-0000-0000-0000B60A0000}"/>
    <cellStyle name="Comma 3 2 2 2 3 2 5" xfId="574" xr:uid="{00000000-0005-0000-0000-0000B70A0000}"/>
    <cellStyle name="Comma 3 2 2 2 3 2 5 2" xfId="1598" xr:uid="{00000000-0005-0000-0000-0000B80A0000}"/>
    <cellStyle name="Comma 3 2 2 2 3 2 5 2 2" xfId="3646" xr:uid="{00000000-0005-0000-0000-0000B90A0000}"/>
    <cellStyle name="Comma 3 2 2 2 3 2 5 2 2 2" xfId="7743" xr:uid="{00000000-0005-0000-0000-0000BA0A0000}"/>
    <cellStyle name="Comma 3 2 2 2 3 2 5 2 2 2 2" xfId="15936" xr:uid="{00000000-0005-0000-0000-0000BB0A0000}"/>
    <cellStyle name="Comma 3 2 2 2 3 2 5 2 2 2 2 2" xfId="32322" xr:uid="{00000000-0005-0000-0000-0000BC0A0000}"/>
    <cellStyle name="Comma 3 2 2 2 3 2 5 2 2 2 3" xfId="24129" xr:uid="{00000000-0005-0000-0000-0000BD0A0000}"/>
    <cellStyle name="Comma 3 2 2 2 3 2 5 2 2 3" xfId="11839" xr:uid="{00000000-0005-0000-0000-0000BE0A0000}"/>
    <cellStyle name="Comma 3 2 2 2 3 2 5 2 2 3 2" xfId="28225" xr:uid="{00000000-0005-0000-0000-0000BF0A0000}"/>
    <cellStyle name="Comma 3 2 2 2 3 2 5 2 2 4" xfId="20032" xr:uid="{00000000-0005-0000-0000-0000C00A0000}"/>
    <cellStyle name="Comma 3 2 2 2 3 2 5 2 3" xfId="5694" xr:uid="{00000000-0005-0000-0000-0000C10A0000}"/>
    <cellStyle name="Comma 3 2 2 2 3 2 5 2 3 2" xfId="13887" xr:uid="{00000000-0005-0000-0000-0000C20A0000}"/>
    <cellStyle name="Comma 3 2 2 2 3 2 5 2 3 2 2" xfId="30273" xr:uid="{00000000-0005-0000-0000-0000C30A0000}"/>
    <cellStyle name="Comma 3 2 2 2 3 2 5 2 3 3" xfId="22080" xr:uid="{00000000-0005-0000-0000-0000C40A0000}"/>
    <cellStyle name="Comma 3 2 2 2 3 2 5 2 4" xfId="9791" xr:uid="{00000000-0005-0000-0000-0000C50A0000}"/>
    <cellStyle name="Comma 3 2 2 2 3 2 5 2 4 2" xfId="26177" xr:uid="{00000000-0005-0000-0000-0000C60A0000}"/>
    <cellStyle name="Comma 3 2 2 2 3 2 5 2 5" xfId="17984" xr:uid="{00000000-0005-0000-0000-0000C70A0000}"/>
    <cellStyle name="Comma 3 2 2 2 3 2 5 3" xfId="2622" xr:uid="{00000000-0005-0000-0000-0000C80A0000}"/>
    <cellStyle name="Comma 3 2 2 2 3 2 5 3 2" xfId="6719" xr:uid="{00000000-0005-0000-0000-0000C90A0000}"/>
    <cellStyle name="Comma 3 2 2 2 3 2 5 3 2 2" xfId="14912" xr:uid="{00000000-0005-0000-0000-0000CA0A0000}"/>
    <cellStyle name="Comma 3 2 2 2 3 2 5 3 2 2 2" xfId="31298" xr:uid="{00000000-0005-0000-0000-0000CB0A0000}"/>
    <cellStyle name="Comma 3 2 2 2 3 2 5 3 2 3" xfId="23105" xr:uid="{00000000-0005-0000-0000-0000CC0A0000}"/>
    <cellStyle name="Comma 3 2 2 2 3 2 5 3 3" xfId="10815" xr:uid="{00000000-0005-0000-0000-0000CD0A0000}"/>
    <cellStyle name="Comma 3 2 2 2 3 2 5 3 3 2" xfId="27201" xr:uid="{00000000-0005-0000-0000-0000CE0A0000}"/>
    <cellStyle name="Comma 3 2 2 2 3 2 5 3 4" xfId="19008" xr:uid="{00000000-0005-0000-0000-0000CF0A0000}"/>
    <cellStyle name="Comma 3 2 2 2 3 2 5 4" xfId="4670" xr:uid="{00000000-0005-0000-0000-0000D00A0000}"/>
    <cellStyle name="Comma 3 2 2 2 3 2 5 4 2" xfId="12863" xr:uid="{00000000-0005-0000-0000-0000D10A0000}"/>
    <cellStyle name="Comma 3 2 2 2 3 2 5 4 2 2" xfId="29249" xr:uid="{00000000-0005-0000-0000-0000D20A0000}"/>
    <cellStyle name="Comma 3 2 2 2 3 2 5 4 3" xfId="21056" xr:uid="{00000000-0005-0000-0000-0000D30A0000}"/>
    <cellStyle name="Comma 3 2 2 2 3 2 5 5" xfId="8767" xr:uid="{00000000-0005-0000-0000-0000D40A0000}"/>
    <cellStyle name="Comma 3 2 2 2 3 2 5 5 2" xfId="25153" xr:uid="{00000000-0005-0000-0000-0000D50A0000}"/>
    <cellStyle name="Comma 3 2 2 2 3 2 5 6" xfId="16960" xr:uid="{00000000-0005-0000-0000-0000D60A0000}"/>
    <cellStyle name="Comma 3 2 2 2 3 2 6" xfId="1086" xr:uid="{00000000-0005-0000-0000-0000D70A0000}"/>
    <cellStyle name="Comma 3 2 2 2 3 2 6 2" xfId="3134" xr:uid="{00000000-0005-0000-0000-0000D80A0000}"/>
    <cellStyle name="Comma 3 2 2 2 3 2 6 2 2" xfId="7231" xr:uid="{00000000-0005-0000-0000-0000D90A0000}"/>
    <cellStyle name="Comma 3 2 2 2 3 2 6 2 2 2" xfId="15424" xr:uid="{00000000-0005-0000-0000-0000DA0A0000}"/>
    <cellStyle name="Comma 3 2 2 2 3 2 6 2 2 2 2" xfId="31810" xr:uid="{00000000-0005-0000-0000-0000DB0A0000}"/>
    <cellStyle name="Comma 3 2 2 2 3 2 6 2 2 3" xfId="23617" xr:uid="{00000000-0005-0000-0000-0000DC0A0000}"/>
    <cellStyle name="Comma 3 2 2 2 3 2 6 2 3" xfId="11327" xr:uid="{00000000-0005-0000-0000-0000DD0A0000}"/>
    <cellStyle name="Comma 3 2 2 2 3 2 6 2 3 2" xfId="27713" xr:uid="{00000000-0005-0000-0000-0000DE0A0000}"/>
    <cellStyle name="Comma 3 2 2 2 3 2 6 2 4" xfId="19520" xr:uid="{00000000-0005-0000-0000-0000DF0A0000}"/>
    <cellStyle name="Comma 3 2 2 2 3 2 6 3" xfId="5182" xr:uid="{00000000-0005-0000-0000-0000E00A0000}"/>
    <cellStyle name="Comma 3 2 2 2 3 2 6 3 2" xfId="13375" xr:uid="{00000000-0005-0000-0000-0000E10A0000}"/>
    <cellStyle name="Comma 3 2 2 2 3 2 6 3 2 2" xfId="29761" xr:uid="{00000000-0005-0000-0000-0000E20A0000}"/>
    <cellStyle name="Comma 3 2 2 2 3 2 6 3 3" xfId="21568" xr:uid="{00000000-0005-0000-0000-0000E30A0000}"/>
    <cellStyle name="Comma 3 2 2 2 3 2 6 4" xfId="9279" xr:uid="{00000000-0005-0000-0000-0000E40A0000}"/>
    <cellStyle name="Comma 3 2 2 2 3 2 6 4 2" xfId="25665" xr:uid="{00000000-0005-0000-0000-0000E50A0000}"/>
    <cellStyle name="Comma 3 2 2 2 3 2 6 5" xfId="17472" xr:uid="{00000000-0005-0000-0000-0000E60A0000}"/>
    <cellStyle name="Comma 3 2 2 2 3 2 7" xfId="2110" xr:uid="{00000000-0005-0000-0000-0000E70A0000}"/>
    <cellStyle name="Comma 3 2 2 2 3 2 7 2" xfId="6207" xr:uid="{00000000-0005-0000-0000-0000E80A0000}"/>
    <cellStyle name="Comma 3 2 2 2 3 2 7 2 2" xfId="14400" xr:uid="{00000000-0005-0000-0000-0000E90A0000}"/>
    <cellStyle name="Comma 3 2 2 2 3 2 7 2 2 2" xfId="30786" xr:uid="{00000000-0005-0000-0000-0000EA0A0000}"/>
    <cellStyle name="Comma 3 2 2 2 3 2 7 2 3" xfId="22593" xr:uid="{00000000-0005-0000-0000-0000EB0A0000}"/>
    <cellStyle name="Comma 3 2 2 2 3 2 7 3" xfId="10303" xr:uid="{00000000-0005-0000-0000-0000EC0A0000}"/>
    <cellStyle name="Comma 3 2 2 2 3 2 7 3 2" xfId="26689" xr:uid="{00000000-0005-0000-0000-0000ED0A0000}"/>
    <cellStyle name="Comma 3 2 2 2 3 2 7 4" xfId="18496" xr:uid="{00000000-0005-0000-0000-0000EE0A0000}"/>
    <cellStyle name="Comma 3 2 2 2 3 2 8" xfId="4158" xr:uid="{00000000-0005-0000-0000-0000EF0A0000}"/>
    <cellStyle name="Comma 3 2 2 2 3 2 8 2" xfId="12351" xr:uid="{00000000-0005-0000-0000-0000F00A0000}"/>
    <cellStyle name="Comma 3 2 2 2 3 2 8 2 2" xfId="28737" xr:uid="{00000000-0005-0000-0000-0000F10A0000}"/>
    <cellStyle name="Comma 3 2 2 2 3 2 8 3" xfId="20544" xr:uid="{00000000-0005-0000-0000-0000F20A0000}"/>
    <cellStyle name="Comma 3 2 2 2 3 2 9" xfId="8255" xr:uid="{00000000-0005-0000-0000-0000F30A0000}"/>
    <cellStyle name="Comma 3 2 2 2 3 2 9 2" xfId="24641" xr:uid="{00000000-0005-0000-0000-0000F40A0000}"/>
    <cellStyle name="Comma 3 2 2 2 3 3" xfId="94" xr:uid="{00000000-0005-0000-0000-0000F50A0000}"/>
    <cellStyle name="Comma 3 2 2 2 3 3 2" xfId="222" xr:uid="{00000000-0005-0000-0000-0000F60A0000}"/>
    <cellStyle name="Comma 3 2 2 2 3 3 2 2" xfId="478" xr:uid="{00000000-0005-0000-0000-0000F70A0000}"/>
    <cellStyle name="Comma 3 2 2 2 3 3 2 2 2" xfId="990" xr:uid="{00000000-0005-0000-0000-0000F80A0000}"/>
    <cellStyle name="Comma 3 2 2 2 3 3 2 2 2 2" xfId="2014" xr:uid="{00000000-0005-0000-0000-0000F90A0000}"/>
    <cellStyle name="Comma 3 2 2 2 3 3 2 2 2 2 2" xfId="4062" xr:uid="{00000000-0005-0000-0000-0000FA0A0000}"/>
    <cellStyle name="Comma 3 2 2 2 3 3 2 2 2 2 2 2" xfId="8159" xr:uid="{00000000-0005-0000-0000-0000FB0A0000}"/>
    <cellStyle name="Comma 3 2 2 2 3 3 2 2 2 2 2 2 2" xfId="16352" xr:uid="{00000000-0005-0000-0000-0000FC0A0000}"/>
    <cellStyle name="Comma 3 2 2 2 3 3 2 2 2 2 2 2 2 2" xfId="32738" xr:uid="{00000000-0005-0000-0000-0000FD0A0000}"/>
    <cellStyle name="Comma 3 2 2 2 3 3 2 2 2 2 2 2 3" xfId="24545" xr:uid="{00000000-0005-0000-0000-0000FE0A0000}"/>
    <cellStyle name="Comma 3 2 2 2 3 3 2 2 2 2 2 3" xfId="12255" xr:uid="{00000000-0005-0000-0000-0000FF0A0000}"/>
    <cellStyle name="Comma 3 2 2 2 3 3 2 2 2 2 2 3 2" xfId="28641" xr:uid="{00000000-0005-0000-0000-0000000B0000}"/>
    <cellStyle name="Comma 3 2 2 2 3 3 2 2 2 2 2 4" xfId="20448" xr:uid="{00000000-0005-0000-0000-0000010B0000}"/>
    <cellStyle name="Comma 3 2 2 2 3 3 2 2 2 2 3" xfId="6110" xr:uid="{00000000-0005-0000-0000-0000020B0000}"/>
    <cellStyle name="Comma 3 2 2 2 3 3 2 2 2 2 3 2" xfId="14303" xr:uid="{00000000-0005-0000-0000-0000030B0000}"/>
    <cellStyle name="Comma 3 2 2 2 3 3 2 2 2 2 3 2 2" xfId="30689" xr:uid="{00000000-0005-0000-0000-0000040B0000}"/>
    <cellStyle name="Comma 3 2 2 2 3 3 2 2 2 2 3 3" xfId="22496" xr:uid="{00000000-0005-0000-0000-0000050B0000}"/>
    <cellStyle name="Comma 3 2 2 2 3 3 2 2 2 2 4" xfId="10207" xr:uid="{00000000-0005-0000-0000-0000060B0000}"/>
    <cellStyle name="Comma 3 2 2 2 3 3 2 2 2 2 4 2" xfId="26593" xr:uid="{00000000-0005-0000-0000-0000070B0000}"/>
    <cellStyle name="Comma 3 2 2 2 3 3 2 2 2 2 5" xfId="18400" xr:uid="{00000000-0005-0000-0000-0000080B0000}"/>
    <cellStyle name="Comma 3 2 2 2 3 3 2 2 2 3" xfId="3038" xr:uid="{00000000-0005-0000-0000-0000090B0000}"/>
    <cellStyle name="Comma 3 2 2 2 3 3 2 2 2 3 2" xfId="7135" xr:uid="{00000000-0005-0000-0000-00000A0B0000}"/>
    <cellStyle name="Comma 3 2 2 2 3 3 2 2 2 3 2 2" xfId="15328" xr:uid="{00000000-0005-0000-0000-00000B0B0000}"/>
    <cellStyle name="Comma 3 2 2 2 3 3 2 2 2 3 2 2 2" xfId="31714" xr:uid="{00000000-0005-0000-0000-00000C0B0000}"/>
    <cellStyle name="Comma 3 2 2 2 3 3 2 2 2 3 2 3" xfId="23521" xr:uid="{00000000-0005-0000-0000-00000D0B0000}"/>
    <cellStyle name="Comma 3 2 2 2 3 3 2 2 2 3 3" xfId="11231" xr:uid="{00000000-0005-0000-0000-00000E0B0000}"/>
    <cellStyle name="Comma 3 2 2 2 3 3 2 2 2 3 3 2" xfId="27617" xr:uid="{00000000-0005-0000-0000-00000F0B0000}"/>
    <cellStyle name="Comma 3 2 2 2 3 3 2 2 2 3 4" xfId="19424" xr:uid="{00000000-0005-0000-0000-0000100B0000}"/>
    <cellStyle name="Comma 3 2 2 2 3 3 2 2 2 4" xfId="5086" xr:uid="{00000000-0005-0000-0000-0000110B0000}"/>
    <cellStyle name="Comma 3 2 2 2 3 3 2 2 2 4 2" xfId="13279" xr:uid="{00000000-0005-0000-0000-0000120B0000}"/>
    <cellStyle name="Comma 3 2 2 2 3 3 2 2 2 4 2 2" xfId="29665" xr:uid="{00000000-0005-0000-0000-0000130B0000}"/>
    <cellStyle name="Comma 3 2 2 2 3 3 2 2 2 4 3" xfId="21472" xr:uid="{00000000-0005-0000-0000-0000140B0000}"/>
    <cellStyle name="Comma 3 2 2 2 3 3 2 2 2 5" xfId="9183" xr:uid="{00000000-0005-0000-0000-0000150B0000}"/>
    <cellStyle name="Comma 3 2 2 2 3 3 2 2 2 5 2" xfId="25569" xr:uid="{00000000-0005-0000-0000-0000160B0000}"/>
    <cellStyle name="Comma 3 2 2 2 3 3 2 2 2 6" xfId="17376" xr:uid="{00000000-0005-0000-0000-0000170B0000}"/>
    <cellStyle name="Comma 3 2 2 2 3 3 2 2 3" xfId="1502" xr:uid="{00000000-0005-0000-0000-0000180B0000}"/>
    <cellStyle name="Comma 3 2 2 2 3 3 2 2 3 2" xfId="3550" xr:uid="{00000000-0005-0000-0000-0000190B0000}"/>
    <cellStyle name="Comma 3 2 2 2 3 3 2 2 3 2 2" xfId="7647" xr:uid="{00000000-0005-0000-0000-00001A0B0000}"/>
    <cellStyle name="Comma 3 2 2 2 3 3 2 2 3 2 2 2" xfId="15840" xr:uid="{00000000-0005-0000-0000-00001B0B0000}"/>
    <cellStyle name="Comma 3 2 2 2 3 3 2 2 3 2 2 2 2" xfId="32226" xr:uid="{00000000-0005-0000-0000-00001C0B0000}"/>
    <cellStyle name="Comma 3 2 2 2 3 3 2 2 3 2 2 3" xfId="24033" xr:uid="{00000000-0005-0000-0000-00001D0B0000}"/>
    <cellStyle name="Comma 3 2 2 2 3 3 2 2 3 2 3" xfId="11743" xr:uid="{00000000-0005-0000-0000-00001E0B0000}"/>
    <cellStyle name="Comma 3 2 2 2 3 3 2 2 3 2 3 2" xfId="28129" xr:uid="{00000000-0005-0000-0000-00001F0B0000}"/>
    <cellStyle name="Comma 3 2 2 2 3 3 2 2 3 2 4" xfId="19936" xr:uid="{00000000-0005-0000-0000-0000200B0000}"/>
    <cellStyle name="Comma 3 2 2 2 3 3 2 2 3 3" xfId="5598" xr:uid="{00000000-0005-0000-0000-0000210B0000}"/>
    <cellStyle name="Comma 3 2 2 2 3 3 2 2 3 3 2" xfId="13791" xr:uid="{00000000-0005-0000-0000-0000220B0000}"/>
    <cellStyle name="Comma 3 2 2 2 3 3 2 2 3 3 2 2" xfId="30177" xr:uid="{00000000-0005-0000-0000-0000230B0000}"/>
    <cellStyle name="Comma 3 2 2 2 3 3 2 2 3 3 3" xfId="21984" xr:uid="{00000000-0005-0000-0000-0000240B0000}"/>
    <cellStyle name="Comma 3 2 2 2 3 3 2 2 3 4" xfId="9695" xr:uid="{00000000-0005-0000-0000-0000250B0000}"/>
    <cellStyle name="Comma 3 2 2 2 3 3 2 2 3 4 2" xfId="26081" xr:uid="{00000000-0005-0000-0000-0000260B0000}"/>
    <cellStyle name="Comma 3 2 2 2 3 3 2 2 3 5" xfId="17888" xr:uid="{00000000-0005-0000-0000-0000270B0000}"/>
    <cellStyle name="Comma 3 2 2 2 3 3 2 2 4" xfId="2526" xr:uid="{00000000-0005-0000-0000-0000280B0000}"/>
    <cellStyle name="Comma 3 2 2 2 3 3 2 2 4 2" xfId="6623" xr:uid="{00000000-0005-0000-0000-0000290B0000}"/>
    <cellStyle name="Comma 3 2 2 2 3 3 2 2 4 2 2" xfId="14816" xr:uid="{00000000-0005-0000-0000-00002A0B0000}"/>
    <cellStyle name="Comma 3 2 2 2 3 3 2 2 4 2 2 2" xfId="31202" xr:uid="{00000000-0005-0000-0000-00002B0B0000}"/>
    <cellStyle name="Comma 3 2 2 2 3 3 2 2 4 2 3" xfId="23009" xr:uid="{00000000-0005-0000-0000-00002C0B0000}"/>
    <cellStyle name="Comma 3 2 2 2 3 3 2 2 4 3" xfId="10719" xr:uid="{00000000-0005-0000-0000-00002D0B0000}"/>
    <cellStyle name="Comma 3 2 2 2 3 3 2 2 4 3 2" xfId="27105" xr:uid="{00000000-0005-0000-0000-00002E0B0000}"/>
    <cellStyle name="Comma 3 2 2 2 3 3 2 2 4 4" xfId="18912" xr:uid="{00000000-0005-0000-0000-00002F0B0000}"/>
    <cellStyle name="Comma 3 2 2 2 3 3 2 2 5" xfId="4574" xr:uid="{00000000-0005-0000-0000-0000300B0000}"/>
    <cellStyle name="Comma 3 2 2 2 3 3 2 2 5 2" xfId="12767" xr:uid="{00000000-0005-0000-0000-0000310B0000}"/>
    <cellStyle name="Comma 3 2 2 2 3 3 2 2 5 2 2" xfId="29153" xr:uid="{00000000-0005-0000-0000-0000320B0000}"/>
    <cellStyle name="Comma 3 2 2 2 3 3 2 2 5 3" xfId="20960" xr:uid="{00000000-0005-0000-0000-0000330B0000}"/>
    <cellStyle name="Comma 3 2 2 2 3 3 2 2 6" xfId="8671" xr:uid="{00000000-0005-0000-0000-0000340B0000}"/>
    <cellStyle name="Comma 3 2 2 2 3 3 2 2 6 2" xfId="25057" xr:uid="{00000000-0005-0000-0000-0000350B0000}"/>
    <cellStyle name="Comma 3 2 2 2 3 3 2 2 7" xfId="16864" xr:uid="{00000000-0005-0000-0000-0000360B0000}"/>
    <cellStyle name="Comma 3 2 2 2 3 3 2 3" xfId="734" xr:uid="{00000000-0005-0000-0000-0000370B0000}"/>
    <cellStyle name="Comma 3 2 2 2 3 3 2 3 2" xfId="1758" xr:uid="{00000000-0005-0000-0000-0000380B0000}"/>
    <cellStyle name="Comma 3 2 2 2 3 3 2 3 2 2" xfId="3806" xr:uid="{00000000-0005-0000-0000-0000390B0000}"/>
    <cellStyle name="Comma 3 2 2 2 3 3 2 3 2 2 2" xfId="7903" xr:uid="{00000000-0005-0000-0000-00003A0B0000}"/>
    <cellStyle name="Comma 3 2 2 2 3 3 2 3 2 2 2 2" xfId="16096" xr:uid="{00000000-0005-0000-0000-00003B0B0000}"/>
    <cellStyle name="Comma 3 2 2 2 3 3 2 3 2 2 2 2 2" xfId="32482" xr:uid="{00000000-0005-0000-0000-00003C0B0000}"/>
    <cellStyle name="Comma 3 2 2 2 3 3 2 3 2 2 2 3" xfId="24289" xr:uid="{00000000-0005-0000-0000-00003D0B0000}"/>
    <cellStyle name="Comma 3 2 2 2 3 3 2 3 2 2 3" xfId="11999" xr:uid="{00000000-0005-0000-0000-00003E0B0000}"/>
    <cellStyle name="Comma 3 2 2 2 3 3 2 3 2 2 3 2" xfId="28385" xr:uid="{00000000-0005-0000-0000-00003F0B0000}"/>
    <cellStyle name="Comma 3 2 2 2 3 3 2 3 2 2 4" xfId="20192" xr:uid="{00000000-0005-0000-0000-0000400B0000}"/>
    <cellStyle name="Comma 3 2 2 2 3 3 2 3 2 3" xfId="5854" xr:uid="{00000000-0005-0000-0000-0000410B0000}"/>
    <cellStyle name="Comma 3 2 2 2 3 3 2 3 2 3 2" xfId="14047" xr:uid="{00000000-0005-0000-0000-0000420B0000}"/>
    <cellStyle name="Comma 3 2 2 2 3 3 2 3 2 3 2 2" xfId="30433" xr:uid="{00000000-0005-0000-0000-0000430B0000}"/>
    <cellStyle name="Comma 3 2 2 2 3 3 2 3 2 3 3" xfId="22240" xr:uid="{00000000-0005-0000-0000-0000440B0000}"/>
    <cellStyle name="Comma 3 2 2 2 3 3 2 3 2 4" xfId="9951" xr:uid="{00000000-0005-0000-0000-0000450B0000}"/>
    <cellStyle name="Comma 3 2 2 2 3 3 2 3 2 4 2" xfId="26337" xr:uid="{00000000-0005-0000-0000-0000460B0000}"/>
    <cellStyle name="Comma 3 2 2 2 3 3 2 3 2 5" xfId="18144" xr:uid="{00000000-0005-0000-0000-0000470B0000}"/>
    <cellStyle name="Comma 3 2 2 2 3 3 2 3 3" xfId="2782" xr:uid="{00000000-0005-0000-0000-0000480B0000}"/>
    <cellStyle name="Comma 3 2 2 2 3 3 2 3 3 2" xfId="6879" xr:uid="{00000000-0005-0000-0000-0000490B0000}"/>
    <cellStyle name="Comma 3 2 2 2 3 3 2 3 3 2 2" xfId="15072" xr:uid="{00000000-0005-0000-0000-00004A0B0000}"/>
    <cellStyle name="Comma 3 2 2 2 3 3 2 3 3 2 2 2" xfId="31458" xr:uid="{00000000-0005-0000-0000-00004B0B0000}"/>
    <cellStyle name="Comma 3 2 2 2 3 3 2 3 3 2 3" xfId="23265" xr:uid="{00000000-0005-0000-0000-00004C0B0000}"/>
    <cellStyle name="Comma 3 2 2 2 3 3 2 3 3 3" xfId="10975" xr:uid="{00000000-0005-0000-0000-00004D0B0000}"/>
    <cellStyle name="Comma 3 2 2 2 3 3 2 3 3 3 2" xfId="27361" xr:uid="{00000000-0005-0000-0000-00004E0B0000}"/>
    <cellStyle name="Comma 3 2 2 2 3 3 2 3 3 4" xfId="19168" xr:uid="{00000000-0005-0000-0000-00004F0B0000}"/>
    <cellStyle name="Comma 3 2 2 2 3 3 2 3 4" xfId="4830" xr:uid="{00000000-0005-0000-0000-0000500B0000}"/>
    <cellStyle name="Comma 3 2 2 2 3 3 2 3 4 2" xfId="13023" xr:uid="{00000000-0005-0000-0000-0000510B0000}"/>
    <cellStyle name="Comma 3 2 2 2 3 3 2 3 4 2 2" xfId="29409" xr:uid="{00000000-0005-0000-0000-0000520B0000}"/>
    <cellStyle name="Comma 3 2 2 2 3 3 2 3 4 3" xfId="21216" xr:uid="{00000000-0005-0000-0000-0000530B0000}"/>
    <cellStyle name="Comma 3 2 2 2 3 3 2 3 5" xfId="8927" xr:uid="{00000000-0005-0000-0000-0000540B0000}"/>
    <cellStyle name="Comma 3 2 2 2 3 3 2 3 5 2" xfId="25313" xr:uid="{00000000-0005-0000-0000-0000550B0000}"/>
    <cellStyle name="Comma 3 2 2 2 3 3 2 3 6" xfId="17120" xr:uid="{00000000-0005-0000-0000-0000560B0000}"/>
    <cellStyle name="Comma 3 2 2 2 3 3 2 4" xfId="1246" xr:uid="{00000000-0005-0000-0000-0000570B0000}"/>
    <cellStyle name="Comma 3 2 2 2 3 3 2 4 2" xfId="3294" xr:uid="{00000000-0005-0000-0000-0000580B0000}"/>
    <cellStyle name="Comma 3 2 2 2 3 3 2 4 2 2" xfId="7391" xr:uid="{00000000-0005-0000-0000-0000590B0000}"/>
    <cellStyle name="Comma 3 2 2 2 3 3 2 4 2 2 2" xfId="15584" xr:uid="{00000000-0005-0000-0000-00005A0B0000}"/>
    <cellStyle name="Comma 3 2 2 2 3 3 2 4 2 2 2 2" xfId="31970" xr:uid="{00000000-0005-0000-0000-00005B0B0000}"/>
    <cellStyle name="Comma 3 2 2 2 3 3 2 4 2 2 3" xfId="23777" xr:uid="{00000000-0005-0000-0000-00005C0B0000}"/>
    <cellStyle name="Comma 3 2 2 2 3 3 2 4 2 3" xfId="11487" xr:uid="{00000000-0005-0000-0000-00005D0B0000}"/>
    <cellStyle name="Comma 3 2 2 2 3 3 2 4 2 3 2" xfId="27873" xr:uid="{00000000-0005-0000-0000-00005E0B0000}"/>
    <cellStyle name="Comma 3 2 2 2 3 3 2 4 2 4" xfId="19680" xr:uid="{00000000-0005-0000-0000-00005F0B0000}"/>
    <cellStyle name="Comma 3 2 2 2 3 3 2 4 3" xfId="5342" xr:uid="{00000000-0005-0000-0000-0000600B0000}"/>
    <cellStyle name="Comma 3 2 2 2 3 3 2 4 3 2" xfId="13535" xr:uid="{00000000-0005-0000-0000-0000610B0000}"/>
    <cellStyle name="Comma 3 2 2 2 3 3 2 4 3 2 2" xfId="29921" xr:uid="{00000000-0005-0000-0000-0000620B0000}"/>
    <cellStyle name="Comma 3 2 2 2 3 3 2 4 3 3" xfId="21728" xr:uid="{00000000-0005-0000-0000-0000630B0000}"/>
    <cellStyle name="Comma 3 2 2 2 3 3 2 4 4" xfId="9439" xr:uid="{00000000-0005-0000-0000-0000640B0000}"/>
    <cellStyle name="Comma 3 2 2 2 3 3 2 4 4 2" xfId="25825" xr:uid="{00000000-0005-0000-0000-0000650B0000}"/>
    <cellStyle name="Comma 3 2 2 2 3 3 2 4 5" xfId="17632" xr:uid="{00000000-0005-0000-0000-0000660B0000}"/>
    <cellStyle name="Comma 3 2 2 2 3 3 2 5" xfId="2270" xr:uid="{00000000-0005-0000-0000-0000670B0000}"/>
    <cellStyle name="Comma 3 2 2 2 3 3 2 5 2" xfId="6367" xr:uid="{00000000-0005-0000-0000-0000680B0000}"/>
    <cellStyle name="Comma 3 2 2 2 3 3 2 5 2 2" xfId="14560" xr:uid="{00000000-0005-0000-0000-0000690B0000}"/>
    <cellStyle name="Comma 3 2 2 2 3 3 2 5 2 2 2" xfId="30946" xr:uid="{00000000-0005-0000-0000-00006A0B0000}"/>
    <cellStyle name="Comma 3 2 2 2 3 3 2 5 2 3" xfId="22753" xr:uid="{00000000-0005-0000-0000-00006B0B0000}"/>
    <cellStyle name="Comma 3 2 2 2 3 3 2 5 3" xfId="10463" xr:uid="{00000000-0005-0000-0000-00006C0B0000}"/>
    <cellStyle name="Comma 3 2 2 2 3 3 2 5 3 2" xfId="26849" xr:uid="{00000000-0005-0000-0000-00006D0B0000}"/>
    <cellStyle name="Comma 3 2 2 2 3 3 2 5 4" xfId="18656" xr:uid="{00000000-0005-0000-0000-00006E0B0000}"/>
    <cellStyle name="Comma 3 2 2 2 3 3 2 6" xfId="4318" xr:uid="{00000000-0005-0000-0000-00006F0B0000}"/>
    <cellStyle name="Comma 3 2 2 2 3 3 2 6 2" xfId="12511" xr:uid="{00000000-0005-0000-0000-0000700B0000}"/>
    <cellStyle name="Comma 3 2 2 2 3 3 2 6 2 2" xfId="28897" xr:uid="{00000000-0005-0000-0000-0000710B0000}"/>
    <cellStyle name="Comma 3 2 2 2 3 3 2 6 3" xfId="20704" xr:uid="{00000000-0005-0000-0000-0000720B0000}"/>
    <cellStyle name="Comma 3 2 2 2 3 3 2 7" xfId="8415" xr:uid="{00000000-0005-0000-0000-0000730B0000}"/>
    <cellStyle name="Comma 3 2 2 2 3 3 2 7 2" xfId="24801" xr:uid="{00000000-0005-0000-0000-0000740B0000}"/>
    <cellStyle name="Comma 3 2 2 2 3 3 2 8" xfId="16608" xr:uid="{00000000-0005-0000-0000-0000750B0000}"/>
    <cellStyle name="Comma 3 2 2 2 3 3 3" xfId="350" xr:uid="{00000000-0005-0000-0000-0000760B0000}"/>
    <cellStyle name="Comma 3 2 2 2 3 3 3 2" xfId="862" xr:uid="{00000000-0005-0000-0000-0000770B0000}"/>
    <cellStyle name="Comma 3 2 2 2 3 3 3 2 2" xfId="1886" xr:uid="{00000000-0005-0000-0000-0000780B0000}"/>
    <cellStyle name="Comma 3 2 2 2 3 3 3 2 2 2" xfId="3934" xr:uid="{00000000-0005-0000-0000-0000790B0000}"/>
    <cellStyle name="Comma 3 2 2 2 3 3 3 2 2 2 2" xfId="8031" xr:uid="{00000000-0005-0000-0000-00007A0B0000}"/>
    <cellStyle name="Comma 3 2 2 2 3 3 3 2 2 2 2 2" xfId="16224" xr:uid="{00000000-0005-0000-0000-00007B0B0000}"/>
    <cellStyle name="Comma 3 2 2 2 3 3 3 2 2 2 2 2 2" xfId="32610" xr:uid="{00000000-0005-0000-0000-00007C0B0000}"/>
    <cellStyle name="Comma 3 2 2 2 3 3 3 2 2 2 2 3" xfId="24417" xr:uid="{00000000-0005-0000-0000-00007D0B0000}"/>
    <cellStyle name="Comma 3 2 2 2 3 3 3 2 2 2 3" xfId="12127" xr:uid="{00000000-0005-0000-0000-00007E0B0000}"/>
    <cellStyle name="Comma 3 2 2 2 3 3 3 2 2 2 3 2" xfId="28513" xr:uid="{00000000-0005-0000-0000-00007F0B0000}"/>
    <cellStyle name="Comma 3 2 2 2 3 3 3 2 2 2 4" xfId="20320" xr:uid="{00000000-0005-0000-0000-0000800B0000}"/>
    <cellStyle name="Comma 3 2 2 2 3 3 3 2 2 3" xfId="5982" xr:uid="{00000000-0005-0000-0000-0000810B0000}"/>
    <cellStyle name="Comma 3 2 2 2 3 3 3 2 2 3 2" xfId="14175" xr:uid="{00000000-0005-0000-0000-0000820B0000}"/>
    <cellStyle name="Comma 3 2 2 2 3 3 3 2 2 3 2 2" xfId="30561" xr:uid="{00000000-0005-0000-0000-0000830B0000}"/>
    <cellStyle name="Comma 3 2 2 2 3 3 3 2 2 3 3" xfId="22368" xr:uid="{00000000-0005-0000-0000-0000840B0000}"/>
    <cellStyle name="Comma 3 2 2 2 3 3 3 2 2 4" xfId="10079" xr:uid="{00000000-0005-0000-0000-0000850B0000}"/>
    <cellStyle name="Comma 3 2 2 2 3 3 3 2 2 4 2" xfId="26465" xr:uid="{00000000-0005-0000-0000-0000860B0000}"/>
    <cellStyle name="Comma 3 2 2 2 3 3 3 2 2 5" xfId="18272" xr:uid="{00000000-0005-0000-0000-0000870B0000}"/>
    <cellStyle name="Comma 3 2 2 2 3 3 3 2 3" xfId="2910" xr:uid="{00000000-0005-0000-0000-0000880B0000}"/>
    <cellStyle name="Comma 3 2 2 2 3 3 3 2 3 2" xfId="7007" xr:uid="{00000000-0005-0000-0000-0000890B0000}"/>
    <cellStyle name="Comma 3 2 2 2 3 3 3 2 3 2 2" xfId="15200" xr:uid="{00000000-0005-0000-0000-00008A0B0000}"/>
    <cellStyle name="Comma 3 2 2 2 3 3 3 2 3 2 2 2" xfId="31586" xr:uid="{00000000-0005-0000-0000-00008B0B0000}"/>
    <cellStyle name="Comma 3 2 2 2 3 3 3 2 3 2 3" xfId="23393" xr:uid="{00000000-0005-0000-0000-00008C0B0000}"/>
    <cellStyle name="Comma 3 2 2 2 3 3 3 2 3 3" xfId="11103" xr:uid="{00000000-0005-0000-0000-00008D0B0000}"/>
    <cellStyle name="Comma 3 2 2 2 3 3 3 2 3 3 2" xfId="27489" xr:uid="{00000000-0005-0000-0000-00008E0B0000}"/>
    <cellStyle name="Comma 3 2 2 2 3 3 3 2 3 4" xfId="19296" xr:uid="{00000000-0005-0000-0000-00008F0B0000}"/>
    <cellStyle name="Comma 3 2 2 2 3 3 3 2 4" xfId="4958" xr:uid="{00000000-0005-0000-0000-0000900B0000}"/>
    <cellStyle name="Comma 3 2 2 2 3 3 3 2 4 2" xfId="13151" xr:uid="{00000000-0005-0000-0000-0000910B0000}"/>
    <cellStyle name="Comma 3 2 2 2 3 3 3 2 4 2 2" xfId="29537" xr:uid="{00000000-0005-0000-0000-0000920B0000}"/>
    <cellStyle name="Comma 3 2 2 2 3 3 3 2 4 3" xfId="21344" xr:uid="{00000000-0005-0000-0000-0000930B0000}"/>
    <cellStyle name="Comma 3 2 2 2 3 3 3 2 5" xfId="9055" xr:uid="{00000000-0005-0000-0000-0000940B0000}"/>
    <cellStyle name="Comma 3 2 2 2 3 3 3 2 5 2" xfId="25441" xr:uid="{00000000-0005-0000-0000-0000950B0000}"/>
    <cellStyle name="Comma 3 2 2 2 3 3 3 2 6" xfId="17248" xr:uid="{00000000-0005-0000-0000-0000960B0000}"/>
    <cellStyle name="Comma 3 2 2 2 3 3 3 3" xfId="1374" xr:uid="{00000000-0005-0000-0000-0000970B0000}"/>
    <cellStyle name="Comma 3 2 2 2 3 3 3 3 2" xfId="3422" xr:uid="{00000000-0005-0000-0000-0000980B0000}"/>
    <cellStyle name="Comma 3 2 2 2 3 3 3 3 2 2" xfId="7519" xr:uid="{00000000-0005-0000-0000-0000990B0000}"/>
    <cellStyle name="Comma 3 2 2 2 3 3 3 3 2 2 2" xfId="15712" xr:uid="{00000000-0005-0000-0000-00009A0B0000}"/>
    <cellStyle name="Comma 3 2 2 2 3 3 3 3 2 2 2 2" xfId="32098" xr:uid="{00000000-0005-0000-0000-00009B0B0000}"/>
    <cellStyle name="Comma 3 2 2 2 3 3 3 3 2 2 3" xfId="23905" xr:uid="{00000000-0005-0000-0000-00009C0B0000}"/>
    <cellStyle name="Comma 3 2 2 2 3 3 3 3 2 3" xfId="11615" xr:uid="{00000000-0005-0000-0000-00009D0B0000}"/>
    <cellStyle name="Comma 3 2 2 2 3 3 3 3 2 3 2" xfId="28001" xr:uid="{00000000-0005-0000-0000-00009E0B0000}"/>
    <cellStyle name="Comma 3 2 2 2 3 3 3 3 2 4" xfId="19808" xr:uid="{00000000-0005-0000-0000-00009F0B0000}"/>
    <cellStyle name="Comma 3 2 2 2 3 3 3 3 3" xfId="5470" xr:uid="{00000000-0005-0000-0000-0000A00B0000}"/>
    <cellStyle name="Comma 3 2 2 2 3 3 3 3 3 2" xfId="13663" xr:uid="{00000000-0005-0000-0000-0000A10B0000}"/>
    <cellStyle name="Comma 3 2 2 2 3 3 3 3 3 2 2" xfId="30049" xr:uid="{00000000-0005-0000-0000-0000A20B0000}"/>
    <cellStyle name="Comma 3 2 2 2 3 3 3 3 3 3" xfId="21856" xr:uid="{00000000-0005-0000-0000-0000A30B0000}"/>
    <cellStyle name="Comma 3 2 2 2 3 3 3 3 4" xfId="9567" xr:uid="{00000000-0005-0000-0000-0000A40B0000}"/>
    <cellStyle name="Comma 3 2 2 2 3 3 3 3 4 2" xfId="25953" xr:uid="{00000000-0005-0000-0000-0000A50B0000}"/>
    <cellStyle name="Comma 3 2 2 2 3 3 3 3 5" xfId="17760" xr:uid="{00000000-0005-0000-0000-0000A60B0000}"/>
    <cellStyle name="Comma 3 2 2 2 3 3 3 4" xfId="2398" xr:uid="{00000000-0005-0000-0000-0000A70B0000}"/>
    <cellStyle name="Comma 3 2 2 2 3 3 3 4 2" xfId="6495" xr:uid="{00000000-0005-0000-0000-0000A80B0000}"/>
    <cellStyle name="Comma 3 2 2 2 3 3 3 4 2 2" xfId="14688" xr:uid="{00000000-0005-0000-0000-0000A90B0000}"/>
    <cellStyle name="Comma 3 2 2 2 3 3 3 4 2 2 2" xfId="31074" xr:uid="{00000000-0005-0000-0000-0000AA0B0000}"/>
    <cellStyle name="Comma 3 2 2 2 3 3 3 4 2 3" xfId="22881" xr:uid="{00000000-0005-0000-0000-0000AB0B0000}"/>
    <cellStyle name="Comma 3 2 2 2 3 3 3 4 3" xfId="10591" xr:uid="{00000000-0005-0000-0000-0000AC0B0000}"/>
    <cellStyle name="Comma 3 2 2 2 3 3 3 4 3 2" xfId="26977" xr:uid="{00000000-0005-0000-0000-0000AD0B0000}"/>
    <cellStyle name="Comma 3 2 2 2 3 3 3 4 4" xfId="18784" xr:uid="{00000000-0005-0000-0000-0000AE0B0000}"/>
    <cellStyle name="Comma 3 2 2 2 3 3 3 5" xfId="4446" xr:uid="{00000000-0005-0000-0000-0000AF0B0000}"/>
    <cellStyle name="Comma 3 2 2 2 3 3 3 5 2" xfId="12639" xr:uid="{00000000-0005-0000-0000-0000B00B0000}"/>
    <cellStyle name="Comma 3 2 2 2 3 3 3 5 2 2" xfId="29025" xr:uid="{00000000-0005-0000-0000-0000B10B0000}"/>
    <cellStyle name="Comma 3 2 2 2 3 3 3 5 3" xfId="20832" xr:uid="{00000000-0005-0000-0000-0000B20B0000}"/>
    <cellStyle name="Comma 3 2 2 2 3 3 3 6" xfId="8543" xr:uid="{00000000-0005-0000-0000-0000B30B0000}"/>
    <cellStyle name="Comma 3 2 2 2 3 3 3 6 2" xfId="24929" xr:uid="{00000000-0005-0000-0000-0000B40B0000}"/>
    <cellStyle name="Comma 3 2 2 2 3 3 3 7" xfId="16736" xr:uid="{00000000-0005-0000-0000-0000B50B0000}"/>
    <cellStyle name="Comma 3 2 2 2 3 3 4" xfId="606" xr:uid="{00000000-0005-0000-0000-0000B60B0000}"/>
    <cellStyle name="Comma 3 2 2 2 3 3 4 2" xfId="1630" xr:uid="{00000000-0005-0000-0000-0000B70B0000}"/>
    <cellStyle name="Comma 3 2 2 2 3 3 4 2 2" xfId="3678" xr:uid="{00000000-0005-0000-0000-0000B80B0000}"/>
    <cellStyle name="Comma 3 2 2 2 3 3 4 2 2 2" xfId="7775" xr:uid="{00000000-0005-0000-0000-0000B90B0000}"/>
    <cellStyle name="Comma 3 2 2 2 3 3 4 2 2 2 2" xfId="15968" xr:uid="{00000000-0005-0000-0000-0000BA0B0000}"/>
    <cellStyle name="Comma 3 2 2 2 3 3 4 2 2 2 2 2" xfId="32354" xr:uid="{00000000-0005-0000-0000-0000BB0B0000}"/>
    <cellStyle name="Comma 3 2 2 2 3 3 4 2 2 2 3" xfId="24161" xr:uid="{00000000-0005-0000-0000-0000BC0B0000}"/>
    <cellStyle name="Comma 3 2 2 2 3 3 4 2 2 3" xfId="11871" xr:uid="{00000000-0005-0000-0000-0000BD0B0000}"/>
    <cellStyle name="Comma 3 2 2 2 3 3 4 2 2 3 2" xfId="28257" xr:uid="{00000000-0005-0000-0000-0000BE0B0000}"/>
    <cellStyle name="Comma 3 2 2 2 3 3 4 2 2 4" xfId="20064" xr:uid="{00000000-0005-0000-0000-0000BF0B0000}"/>
    <cellStyle name="Comma 3 2 2 2 3 3 4 2 3" xfId="5726" xr:uid="{00000000-0005-0000-0000-0000C00B0000}"/>
    <cellStyle name="Comma 3 2 2 2 3 3 4 2 3 2" xfId="13919" xr:uid="{00000000-0005-0000-0000-0000C10B0000}"/>
    <cellStyle name="Comma 3 2 2 2 3 3 4 2 3 2 2" xfId="30305" xr:uid="{00000000-0005-0000-0000-0000C20B0000}"/>
    <cellStyle name="Comma 3 2 2 2 3 3 4 2 3 3" xfId="22112" xr:uid="{00000000-0005-0000-0000-0000C30B0000}"/>
    <cellStyle name="Comma 3 2 2 2 3 3 4 2 4" xfId="9823" xr:uid="{00000000-0005-0000-0000-0000C40B0000}"/>
    <cellStyle name="Comma 3 2 2 2 3 3 4 2 4 2" xfId="26209" xr:uid="{00000000-0005-0000-0000-0000C50B0000}"/>
    <cellStyle name="Comma 3 2 2 2 3 3 4 2 5" xfId="18016" xr:uid="{00000000-0005-0000-0000-0000C60B0000}"/>
    <cellStyle name="Comma 3 2 2 2 3 3 4 3" xfId="2654" xr:uid="{00000000-0005-0000-0000-0000C70B0000}"/>
    <cellStyle name="Comma 3 2 2 2 3 3 4 3 2" xfId="6751" xr:uid="{00000000-0005-0000-0000-0000C80B0000}"/>
    <cellStyle name="Comma 3 2 2 2 3 3 4 3 2 2" xfId="14944" xr:uid="{00000000-0005-0000-0000-0000C90B0000}"/>
    <cellStyle name="Comma 3 2 2 2 3 3 4 3 2 2 2" xfId="31330" xr:uid="{00000000-0005-0000-0000-0000CA0B0000}"/>
    <cellStyle name="Comma 3 2 2 2 3 3 4 3 2 3" xfId="23137" xr:uid="{00000000-0005-0000-0000-0000CB0B0000}"/>
    <cellStyle name="Comma 3 2 2 2 3 3 4 3 3" xfId="10847" xr:uid="{00000000-0005-0000-0000-0000CC0B0000}"/>
    <cellStyle name="Comma 3 2 2 2 3 3 4 3 3 2" xfId="27233" xr:uid="{00000000-0005-0000-0000-0000CD0B0000}"/>
    <cellStyle name="Comma 3 2 2 2 3 3 4 3 4" xfId="19040" xr:uid="{00000000-0005-0000-0000-0000CE0B0000}"/>
    <cellStyle name="Comma 3 2 2 2 3 3 4 4" xfId="4702" xr:uid="{00000000-0005-0000-0000-0000CF0B0000}"/>
    <cellStyle name="Comma 3 2 2 2 3 3 4 4 2" xfId="12895" xr:uid="{00000000-0005-0000-0000-0000D00B0000}"/>
    <cellStyle name="Comma 3 2 2 2 3 3 4 4 2 2" xfId="29281" xr:uid="{00000000-0005-0000-0000-0000D10B0000}"/>
    <cellStyle name="Comma 3 2 2 2 3 3 4 4 3" xfId="21088" xr:uid="{00000000-0005-0000-0000-0000D20B0000}"/>
    <cellStyle name="Comma 3 2 2 2 3 3 4 5" xfId="8799" xr:uid="{00000000-0005-0000-0000-0000D30B0000}"/>
    <cellStyle name="Comma 3 2 2 2 3 3 4 5 2" xfId="25185" xr:uid="{00000000-0005-0000-0000-0000D40B0000}"/>
    <cellStyle name="Comma 3 2 2 2 3 3 4 6" xfId="16992" xr:uid="{00000000-0005-0000-0000-0000D50B0000}"/>
    <cellStyle name="Comma 3 2 2 2 3 3 5" xfId="1118" xr:uid="{00000000-0005-0000-0000-0000D60B0000}"/>
    <cellStyle name="Comma 3 2 2 2 3 3 5 2" xfId="3166" xr:uid="{00000000-0005-0000-0000-0000D70B0000}"/>
    <cellStyle name="Comma 3 2 2 2 3 3 5 2 2" xfId="7263" xr:uid="{00000000-0005-0000-0000-0000D80B0000}"/>
    <cellStyle name="Comma 3 2 2 2 3 3 5 2 2 2" xfId="15456" xr:uid="{00000000-0005-0000-0000-0000D90B0000}"/>
    <cellStyle name="Comma 3 2 2 2 3 3 5 2 2 2 2" xfId="31842" xr:uid="{00000000-0005-0000-0000-0000DA0B0000}"/>
    <cellStyle name="Comma 3 2 2 2 3 3 5 2 2 3" xfId="23649" xr:uid="{00000000-0005-0000-0000-0000DB0B0000}"/>
    <cellStyle name="Comma 3 2 2 2 3 3 5 2 3" xfId="11359" xr:uid="{00000000-0005-0000-0000-0000DC0B0000}"/>
    <cellStyle name="Comma 3 2 2 2 3 3 5 2 3 2" xfId="27745" xr:uid="{00000000-0005-0000-0000-0000DD0B0000}"/>
    <cellStyle name="Comma 3 2 2 2 3 3 5 2 4" xfId="19552" xr:uid="{00000000-0005-0000-0000-0000DE0B0000}"/>
    <cellStyle name="Comma 3 2 2 2 3 3 5 3" xfId="5214" xr:uid="{00000000-0005-0000-0000-0000DF0B0000}"/>
    <cellStyle name="Comma 3 2 2 2 3 3 5 3 2" xfId="13407" xr:uid="{00000000-0005-0000-0000-0000E00B0000}"/>
    <cellStyle name="Comma 3 2 2 2 3 3 5 3 2 2" xfId="29793" xr:uid="{00000000-0005-0000-0000-0000E10B0000}"/>
    <cellStyle name="Comma 3 2 2 2 3 3 5 3 3" xfId="21600" xr:uid="{00000000-0005-0000-0000-0000E20B0000}"/>
    <cellStyle name="Comma 3 2 2 2 3 3 5 4" xfId="9311" xr:uid="{00000000-0005-0000-0000-0000E30B0000}"/>
    <cellStyle name="Comma 3 2 2 2 3 3 5 4 2" xfId="25697" xr:uid="{00000000-0005-0000-0000-0000E40B0000}"/>
    <cellStyle name="Comma 3 2 2 2 3 3 5 5" xfId="17504" xr:uid="{00000000-0005-0000-0000-0000E50B0000}"/>
    <cellStyle name="Comma 3 2 2 2 3 3 6" xfId="2142" xr:uid="{00000000-0005-0000-0000-0000E60B0000}"/>
    <cellStyle name="Comma 3 2 2 2 3 3 6 2" xfId="6239" xr:uid="{00000000-0005-0000-0000-0000E70B0000}"/>
    <cellStyle name="Comma 3 2 2 2 3 3 6 2 2" xfId="14432" xr:uid="{00000000-0005-0000-0000-0000E80B0000}"/>
    <cellStyle name="Comma 3 2 2 2 3 3 6 2 2 2" xfId="30818" xr:uid="{00000000-0005-0000-0000-0000E90B0000}"/>
    <cellStyle name="Comma 3 2 2 2 3 3 6 2 3" xfId="22625" xr:uid="{00000000-0005-0000-0000-0000EA0B0000}"/>
    <cellStyle name="Comma 3 2 2 2 3 3 6 3" xfId="10335" xr:uid="{00000000-0005-0000-0000-0000EB0B0000}"/>
    <cellStyle name="Comma 3 2 2 2 3 3 6 3 2" xfId="26721" xr:uid="{00000000-0005-0000-0000-0000EC0B0000}"/>
    <cellStyle name="Comma 3 2 2 2 3 3 6 4" xfId="18528" xr:uid="{00000000-0005-0000-0000-0000ED0B0000}"/>
    <cellStyle name="Comma 3 2 2 2 3 3 7" xfId="4190" xr:uid="{00000000-0005-0000-0000-0000EE0B0000}"/>
    <cellStyle name="Comma 3 2 2 2 3 3 7 2" xfId="12383" xr:uid="{00000000-0005-0000-0000-0000EF0B0000}"/>
    <cellStyle name="Comma 3 2 2 2 3 3 7 2 2" xfId="28769" xr:uid="{00000000-0005-0000-0000-0000F00B0000}"/>
    <cellStyle name="Comma 3 2 2 2 3 3 7 3" xfId="20576" xr:uid="{00000000-0005-0000-0000-0000F10B0000}"/>
    <cellStyle name="Comma 3 2 2 2 3 3 8" xfId="8287" xr:uid="{00000000-0005-0000-0000-0000F20B0000}"/>
    <cellStyle name="Comma 3 2 2 2 3 3 8 2" xfId="24673" xr:uid="{00000000-0005-0000-0000-0000F30B0000}"/>
    <cellStyle name="Comma 3 2 2 2 3 3 9" xfId="16480" xr:uid="{00000000-0005-0000-0000-0000F40B0000}"/>
    <cellStyle name="Comma 3 2 2 2 3 4" xfId="158" xr:uid="{00000000-0005-0000-0000-0000F50B0000}"/>
    <cellStyle name="Comma 3 2 2 2 3 4 2" xfId="414" xr:uid="{00000000-0005-0000-0000-0000F60B0000}"/>
    <cellStyle name="Comma 3 2 2 2 3 4 2 2" xfId="926" xr:uid="{00000000-0005-0000-0000-0000F70B0000}"/>
    <cellStyle name="Comma 3 2 2 2 3 4 2 2 2" xfId="1950" xr:uid="{00000000-0005-0000-0000-0000F80B0000}"/>
    <cellStyle name="Comma 3 2 2 2 3 4 2 2 2 2" xfId="3998" xr:uid="{00000000-0005-0000-0000-0000F90B0000}"/>
    <cellStyle name="Comma 3 2 2 2 3 4 2 2 2 2 2" xfId="8095" xr:uid="{00000000-0005-0000-0000-0000FA0B0000}"/>
    <cellStyle name="Comma 3 2 2 2 3 4 2 2 2 2 2 2" xfId="16288" xr:uid="{00000000-0005-0000-0000-0000FB0B0000}"/>
    <cellStyle name="Comma 3 2 2 2 3 4 2 2 2 2 2 2 2" xfId="32674" xr:uid="{00000000-0005-0000-0000-0000FC0B0000}"/>
    <cellStyle name="Comma 3 2 2 2 3 4 2 2 2 2 2 3" xfId="24481" xr:uid="{00000000-0005-0000-0000-0000FD0B0000}"/>
    <cellStyle name="Comma 3 2 2 2 3 4 2 2 2 2 3" xfId="12191" xr:uid="{00000000-0005-0000-0000-0000FE0B0000}"/>
    <cellStyle name="Comma 3 2 2 2 3 4 2 2 2 2 3 2" xfId="28577" xr:uid="{00000000-0005-0000-0000-0000FF0B0000}"/>
    <cellStyle name="Comma 3 2 2 2 3 4 2 2 2 2 4" xfId="20384" xr:uid="{00000000-0005-0000-0000-0000000C0000}"/>
    <cellStyle name="Comma 3 2 2 2 3 4 2 2 2 3" xfId="6046" xr:uid="{00000000-0005-0000-0000-0000010C0000}"/>
    <cellStyle name="Comma 3 2 2 2 3 4 2 2 2 3 2" xfId="14239" xr:uid="{00000000-0005-0000-0000-0000020C0000}"/>
    <cellStyle name="Comma 3 2 2 2 3 4 2 2 2 3 2 2" xfId="30625" xr:uid="{00000000-0005-0000-0000-0000030C0000}"/>
    <cellStyle name="Comma 3 2 2 2 3 4 2 2 2 3 3" xfId="22432" xr:uid="{00000000-0005-0000-0000-0000040C0000}"/>
    <cellStyle name="Comma 3 2 2 2 3 4 2 2 2 4" xfId="10143" xr:uid="{00000000-0005-0000-0000-0000050C0000}"/>
    <cellStyle name="Comma 3 2 2 2 3 4 2 2 2 4 2" xfId="26529" xr:uid="{00000000-0005-0000-0000-0000060C0000}"/>
    <cellStyle name="Comma 3 2 2 2 3 4 2 2 2 5" xfId="18336" xr:uid="{00000000-0005-0000-0000-0000070C0000}"/>
    <cellStyle name="Comma 3 2 2 2 3 4 2 2 3" xfId="2974" xr:uid="{00000000-0005-0000-0000-0000080C0000}"/>
    <cellStyle name="Comma 3 2 2 2 3 4 2 2 3 2" xfId="7071" xr:uid="{00000000-0005-0000-0000-0000090C0000}"/>
    <cellStyle name="Comma 3 2 2 2 3 4 2 2 3 2 2" xfId="15264" xr:uid="{00000000-0005-0000-0000-00000A0C0000}"/>
    <cellStyle name="Comma 3 2 2 2 3 4 2 2 3 2 2 2" xfId="31650" xr:uid="{00000000-0005-0000-0000-00000B0C0000}"/>
    <cellStyle name="Comma 3 2 2 2 3 4 2 2 3 2 3" xfId="23457" xr:uid="{00000000-0005-0000-0000-00000C0C0000}"/>
    <cellStyle name="Comma 3 2 2 2 3 4 2 2 3 3" xfId="11167" xr:uid="{00000000-0005-0000-0000-00000D0C0000}"/>
    <cellStyle name="Comma 3 2 2 2 3 4 2 2 3 3 2" xfId="27553" xr:uid="{00000000-0005-0000-0000-00000E0C0000}"/>
    <cellStyle name="Comma 3 2 2 2 3 4 2 2 3 4" xfId="19360" xr:uid="{00000000-0005-0000-0000-00000F0C0000}"/>
    <cellStyle name="Comma 3 2 2 2 3 4 2 2 4" xfId="5022" xr:uid="{00000000-0005-0000-0000-0000100C0000}"/>
    <cellStyle name="Comma 3 2 2 2 3 4 2 2 4 2" xfId="13215" xr:uid="{00000000-0005-0000-0000-0000110C0000}"/>
    <cellStyle name="Comma 3 2 2 2 3 4 2 2 4 2 2" xfId="29601" xr:uid="{00000000-0005-0000-0000-0000120C0000}"/>
    <cellStyle name="Comma 3 2 2 2 3 4 2 2 4 3" xfId="21408" xr:uid="{00000000-0005-0000-0000-0000130C0000}"/>
    <cellStyle name="Comma 3 2 2 2 3 4 2 2 5" xfId="9119" xr:uid="{00000000-0005-0000-0000-0000140C0000}"/>
    <cellStyle name="Comma 3 2 2 2 3 4 2 2 5 2" xfId="25505" xr:uid="{00000000-0005-0000-0000-0000150C0000}"/>
    <cellStyle name="Comma 3 2 2 2 3 4 2 2 6" xfId="17312" xr:uid="{00000000-0005-0000-0000-0000160C0000}"/>
    <cellStyle name="Comma 3 2 2 2 3 4 2 3" xfId="1438" xr:uid="{00000000-0005-0000-0000-0000170C0000}"/>
    <cellStyle name="Comma 3 2 2 2 3 4 2 3 2" xfId="3486" xr:uid="{00000000-0005-0000-0000-0000180C0000}"/>
    <cellStyle name="Comma 3 2 2 2 3 4 2 3 2 2" xfId="7583" xr:uid="{00000000-0005-0000-0000-0000190C0000}"/>
    <cellStyle name="Comma 3 2 2 2 3 4 2 3 2 2 2" xfId="15776" xr:uid="{00000000-0005-0000-0000-00001A0C0000}"/>
    <cellStyle name="Comma 3 2 2 2 3 4 2 3 2 2 2 2" xfId="32162" xr:uid="{00000000-0005-0000-0000-00001B0C0000}"/>
    <cellStyle name="Comma 3 2 2 2 3 4 2 3 2 2 3" xfId="23969" xr:uid="{00000000-0005-0000-0000-00001C0C0000}"/>
    <cellStyle name="Comma 3 2 2 2 3 4 2 3 2 3" xfId="11679" xr:uid="{00000000-0005-0000-0000-00001D0C0000}"/>
    <cellStyle name="Comma 3 2 2 2 3 4 2 3 2 3 2" xfId="28065" xr:uid="{00000000-0005-0000-0000-00001E0C0000}"/>
    <cellStyle name="Comma 3 2 2 2 3 4 2 3 2 4" xfId="19872" xr:uid="{00000000-0005-0000-0000-00001F0C0000}"/>
    <cellStyle name="Comma 3 2 2 2 3 4 2 3 3" xfId="5534" xr:uid="{00000000-0005-0000-0000-0000200C0000}"/>
    <cellStyle name="Comma 3 2 2 2 3 4 2 3 3 2" xfId="13727" xr:uid="{00000000-0005-0000-0000-0000210C0000}"/>
    <cellStyle name="Comma 3 2 2 2 3 4 2 3 3 2 2" xfId="30113" xr:uid="{00000000-0005-0000-0000-0000220C0000}"/>
    <cellStyle name="Comma 3 2 2 2 3 4 2 3 3 3" xfId="21920" xr:uid="{00000000-0005-0000-0000-0000230C0000}"/>
    <cellStyle name="Comma 3 2 2 2 3 4 2 3 4" xfId="9631" xr:uid="{00000000-0005-0000-0000-0000240C0000}"/>
    <cellStyle name="Comma 3 2 2 2 3 4 2 3 4 2" xfId="26017" xr:uid="{00000000-0005-0000-0000-0000250C0000}"/>
    <cellStyle name="Comma 3 2 2 2 3 4 2 3 5" xfId="17824" xr:uid="{00000000-0005-0000-0000-0000260C0000}"/>
    <cellStyle name="Comma 3 2 2 2 3 4 2 4" xfId="2462" xr:uid="{00000000-0005-0000-0000-0000270C0000}"/>
    <cellStyle name="Comma 3 2 2 2 3 4 2 4 2" xfId="6559" xr:uid="{00000000-0005-0000-0000-0000280C0000}"/>
    <cellStyle name="Comma 3 2 2 2 3 4 2 4 2 2" xfId="14752" xr:uid="{00000000-0005-0000-0000-0000290C0000}"/>
    <cellStyle name="Comma 3 2 2 2 3 4 2 4 2 2 2" xfId="31138" xr:uid="{00000000-0005-0000-0000-00002A0C0000}"/>
    <cellStyle name="Comma 3 2 2 2 3 4 2 4 2 3" xfId="22945" xr:uid="{00000000-0005-0000-0000-00002B0C0000}"/>
    <cellStyle name="Comma 3 2 2 2 3 4 2 4 3" xfId="10655" xr:uid="{00000000-0005-0000-0000-00002C0C0000}"/>
    <cellStyle name="Comma 3 2 2 2 3 4 2 4 3 2" xfId="27041" xr:uid="{00000000-0005-0000-0000-00002D0C0000}"/>
    <cellStyle name="Comma 3 2 2 2 3 4 2 4 4" xfId="18848" xr:uid="{00000000-0005-0000-0000-00002E0C0000}"/>
    <cellStyle name="Comma 3 2 2 2 3 4 2 5" xfId="4510" xr:uid="{00000000-0005-0000-0000-00002F0C0000}"/>
    <cellStyle name="Comma 3 2 2 2 3 4 2 5 2" xfId="12703" xr:uid="{00000000-0005-0000-0000-0000300C0000}"/>
    <cellStyle name="Comma 3 2 2 2 3 4 2 5 2 2" xfId="29089" xr:uid="{00000000-0005-0000-0000-0000310C0000}"/>
    <cellStyle name="Comma 3 2 2 2 3 4 2 5 3" xfId="20896" xr:uid="{00000000-0005-0000-0000-0000320C0000}"/>
    <cellStyle name="Comma 3 2 2 2 3 4 2 6" xfId="8607" xr:uid="{00000000-0005-0000-0000-0000330C0000}"/>
    <cellStyle name="Comma 3 2 2 2 3 4 2 6 2" xfId="24993" xr:uid="{00000000-0005-0000-0000-0000340C0000}"/>
    <cellStyle name="Comma 3 2 2 2 3 4 2 7" xfId="16800" xr:uid="{00000000-0005-0000-0000-0000350C0000}"/>
    <cellStyle name="Comma 3 2 2 2 3 4 3" xfId="670" xr:uid="{00000000-0005-0000-0000-0000360C0000}"/>
    <cellStyle name="Comma 3 2 2 2 3 4 3 2" xfId="1694" xr:uid="{00000000-0005-0000-0000-0000370C0000}"/>
    <cellStyle name="Comma 3 2 2 2 3 4 3 2 2" xfId="3742" xr:uid="{00000000-0005-0000-0000-0000380C0000}"/>
    <cellStyle name="Comma 3 2 2 2 3 4 3 2 2 2" xfId="7839" xr:uid="{00000000-0005-0000-0000-0000390C0000}"/>
    <cellStyle name="Comma 3 2 2 2 3 4 3 2 2 2 2" xfId="16032" xr:uid="{00000000-0005-0000-0000-00003A0C0000}"/>
    <cellStyle name="Comma 3 2 2 2 3 4 3 2 2 2 2 2" xfId="32418" xr:uid="{00000000-0005-0000-0000-00003B0C0000}"/>
    <cellStyle name="Comma 3 2 2 2 3 4 3 2 2 2 3" xfId="24225" xr:uid="{00000000-0005-0000-0000-00003C0C0000}"/>
    <cellStyle name="Comma 3 2 2 2 3 4 3 2 2 3" xfId="11935" xr:uid="{00000000-0005-0000-0000-00003D0C0000}"/>
    <cellStyle name="Comma 3 2 2 2 3 4 3 2 2 3 2" xfId="28321" xr:uid="{00000000-0005-0000-0000-00003E0C0000}"/>
    <cellStyle name="Comma 3 2 2 2 3 4 3 2 2 4" xfId="20128" xr:uid="{00000000-0005-0000-0000-00003F0C0000}"/>
    <cellStyle name="Comma 3 2 2 2 3 4 3 2 3" xfId="5790" xr:uid="{00000000-0005-0000-0000-0000400C0000}"/>
    <cellStyle name="Comma 3 2 2 2 3 4 3 2 3 2" xfId="13983" xr:uid="{00000000-0005-0000-0000-0000410C0000}"/>
    <cellStyle name="Comma 3 2 2 2 3 4 3 2 3 2 2" xfId="30369" xr:uid="{00000000-0005-0000-0000-0000420C0000}"/>
    <cellStyle name="Comma 3 2 2 2 3 4 3 2 3 3" xfId="22176" xr:uid="{00000000-0005-0000-0000-0000430C0000}"/>
    <cellStyle name="Comma 3 2 2 2 3 4 3 2 4" xfId="9887" xr:uid="{00000000-0005-0000-0000-0000440C0000}"/>
    <cellStyle name="Comma 3 2 2 2 3 4 3 2 4 2" xfId="26273" xr:uid="{00000000-0005-0000-0000-0000450C0000}"/>
    <cellStyle name="Comma 3 2 2 2 3 4 3 2 5" xfId="18080" xr:uid="{00000000-0005-0000-0000-0000460C0000}"/>
    <cellStyle name="Comma 3 2 2 2 3 4 3 3" xfId="2718" xr:uid="{00000000-0005-0000-0000-0000470C0000}"/>
    <cellStyle name="Comma 3 2 2 2 3 4 3 3 2" xfId="6815" xr:uid="{00000000-0005-0000-0000-0000480C0000}"/>
    <cellStyle name="Comma 3 2 2 2 3 4 3 3 2 2" xfId="15008" xr:uid="{00000000-0005-0000-0000-0000490C0000}"/>
    <cellStyle name="Comma 3 2 2 2 3 4 3 3 2 2 2" xfId="31394" xr:uid="{00000000-0005-0000-0000-00004A0C0000}"/>
    <cellStyle name="Comma 3 2 2 2 3 4 3 3 2 3" xfId="23201" xr:uid="{00000000-0005-0000-0000-00004B0C0000}"/>
    <cellStyle name="Comma 3 2 2 2 3 4 3 3 3" xfId="10911" xr:uid="{00000000-0005-0000-0000-00004C0C0000}"/>
    <cellStyle name="Comma 3 2 2 2 3 4 3 3 3 2" xfId="27297" xr:uid="{00000000-0005-0000-0000-00004D0C0000}"/>
    <cellStyle name="Comma 3 2 2 2 3 4 3 3 4" xfId="19104" xr:uid="{00000000-0005-0000-0000-00004E0C0000}"/>
    <cellStyle name="Comma 3 2 2 2 3 4 3 4" xfId="4766" xr:uid="{00000000-0005-0000-0000-00004F0C0000}"/>
    <cellStyle name="Comma 3 2 2 2 3 4 3 4 2" xfId="12959" xr:uid="{00000000-0005-0000-0000-0000500C0000}"/>
    <cellStyle name="Comma 3 2 2 2 3 4 3 4 2 2" xfId="29345" xr:uid="{00000000-0005-0000-0000-0000510C0000}"/>
    <cellStyle name="Comma 3 2 2 2 3 4 3 4 3" xfId="21152" xr:uid="{00000000-0005-0000-0000-0000520C0000}"/>
    <cellStyle name="Comma 3 2 2 2 3 4 3 5" xfId="8863" xr:uid="{00000000-0005-0000-0000-0000530C0000}"/>
    <cellStyle name="Comma 3 2 2 2 3 4 3 5 2" xfId="25249" xr:uid="{00000000-0005-0000-0000-0000540C0000}"/>
    <cellStyle name="Comma 3 2 2 2 3 4 3 6" xfId="17056" xr:uid="{00000000-0005-0000-0000-0000550C0000}"/>
    <cellStyle name="Comma 3 2 2 2 3 4 4" xfId="1182" xr:uid="{00000000-0005-0000-0000-0000560C0000}"/>
    <cellStyle name="Comma 3 2 2 2 3 4 4 2" xfId="3230" xr:uid="{00000000-0005-0000-0000-0000570C0000}"/>
    <cellStyle name="Comma 3 2 2 2 3 4 4 2 2" xfId="7327" xr:uid="{00000000-0005-0000-0000-0000580C0000}"/>
    <cellStyle name="Comma 3 2 2 2 3 4 4 2 2 2" xfId="15520" xr:uid="{00000000-0005-0000-0000-0000590C0000}"/>
    <cellStyle name="Comma 3 2 2 2 3 4 4 2 2 2 2" xfId="31906" xr:uid="{00000000-0005-0000-0000-00005A0C0000}"/>
    <cellStyle name="Comma 3 2 2 2 3 4 4 2 2 3" xfId="23713" xr:uid="{00000000-0005-0000-0000-00005B0C0000}"/>
    <cellStyle name="Comma 3 2 2 2 3 4 4 2 3" xfId="11423" xr:uid="{00000000-0005-0000-0000-00005C0C0000}"/>
    <cellStyle name="Comma 3 2 2 2 3 4 4 2 3 2" xfId="27809" xr:uid="{00000000-0005-0000-0000-00005D0C0000}"/>
    <cellStyle name="Comma 3 2 2 2 3 4 4 2 4" xfId="19616" xr:uid="{00000000-0005-0000-0000-00005E0C0000}"/>
    <cellStyle name="Comma 3 2 2 2 3 4 4 3" xfId="5278" xr:uid="{00000000-0005-0000-0000-00005F0C0000}"/>
    <cellStyle name="Comma 3 2 2 2 3 4 4 3 2" xfId="13471" xr:uid="{00000000-0005-0000-0000-0000600C0000}"/>
    <cellStyle name="Comma 3 2 2 2 3 4 4 3 2 2" xfId="29857" xr:uid="{00000000-0005-0000-0000-0000610C0000}"/>
    <cellStyle name="Comma 3 2 2 2 3 4 4 3 3" xfId="21664" xr:uid="{00000000-0005-0000-0000-0000620C0000}"/>
    <cellStyle name="Comma 3 2 2 2 3 4 4 4" xfId="9375" xr:uid="{00000000-0005-0000-0000-0000630C0000}"/>
    <cellStyle name="Comma 3 2 2 2 3 4 4 4 2" xfId="25761" xr:uid="{00000000-0005-0000-0000-0000640C0000}"/>
    <cellStyle name="Comma 3 2 2 2 3 4 4 5" xfId="17568" xr:uid="{00000000-0005-0000-0000-0000650C0000}"/>
    <cellStyle name="Comma 3 2 2 2 3 4 5" xfId="2206" xr:uid="{00000000-0005-0000-0000-0000660C0000}"/>
    <cellStyle name="Comma 3 2 2 2 3 4 5 2" xfId="6303" xr:uid="{00000000-0005-0000-0000-0000670C0000}"/>
    <cellStyle name="Comma 3 2 2 2 3 4 5 2 2" xfId="14496" xr:uid="{00000000-0005-0000-0000-0000680C0000}"/>
    <cellStyle name="Comma 3 2 2 2 3 4 5 2 2 2" xfId="30882" xr:uid="{00000000-0005-0000-0000-0000690C0000}"/>
    <cellStyle name="Comma 3 2 2 2 3 4 5 2 3" xfId="22689" xr:uid="{00000000-0005-0000-0000-00006A0C0000}"/>
    <cellStyle name="Comma 3 2 2 2 3 4 5 3" xfId="10399" xr:uid="{00000000-0005-0000-0000-00006B0C0000}"/>
    <cellStyle name="Comma 3 2 2 2 3 4 5 3 2" xfId="26785" xr:uid="{00000000-0005-0000-0000-00006C0C0000}"/>
    <cellStyle name="Comma 3 2 2 2 3 4 5 4" xfId="18592" xr:uid="{00000000-0005-0000-0000-00006D0C0000}"/>
    <cellStyle name="Comma 3 2 2 2 3 4 6" xfId="4254" xr:uid="{00000000-0005-0000-0000-00006E0C0000}"/>
    <cellStyle name="Comma 3 2 2 2 3 4 6 2" xfId="12447" xr:uid="{00000000-0005-0000-0000-00006F0C0000}"/>
    <cellStyle name="Comma 3 2 2 2 3 4 6 2 2" xfId="28833" xr:uid="{00000000-0005-0000-0000-0000700C0000}"/>
    <cellStyle name="Comma 3 2 2 2 3 4 6 3" xfId="20640" xr:uid="{00000000-0005-0000-0000-0000710C0000}"/>
    <cellStyle name="Comma 3 2 2 2 3 4 7" xfId="8351" xr:uid="{00000000-0005-0000-0000-0000720C0000}"/>
    <cellStyle name="Comma 3 2 2 2 3 4 7 2" xfId="24737" xr:uid="{00000000-0005-0000-0000-0000730C0000}"/>
    <cellStyle name="Comma 3 2 2 2 3 4 8" xfId="16544" xr:uid="{00000000-0005-0000-0000-0000740C0000}"/>
    <cellStyle name="Comma 3 2 2 2 3 5" xfId="286" xr:uid="{00000000-0005-0000-0000-0000750C0000}"/>
    <cellStyle name="Comma 3 2 2 2 3 5 2" xfId="798" xr:uid="{00000000-0005-0000-0000-0000760C0000}"/>
    <cellStyle name="Comma 3 2 2 2 3 5 2 2" xfId="1822" xr:uid="{00000000-0005-0000-0000-0000770C0000}"/>
    <cellStyle name="Comma 3 2 2 2 3 5 2 2 2" xfId="3870" xr:uid="{00000000-0005-0000-0000-0000780C0000}"/>
    <cellStyle name="Comma 3 2 2 2 3 5 2 2 2 2" xfId="7967" xr:uid="{00000000-0005-0000-0000-0000790C0000}"/>
    <cellStyle name="Comma 3 2 2 2 3 5 2 2 2 2 2" xfId="16160" xr:uid="{00000000-0005-0000-0000-00007A0C0000}"/>
    <cellStyle name="Comma 3 2 2 2 3 5 2 2 2 2 2 2" xfId="32546" xr:uid="{00000000-0005-0000-0000-00007B0C0000}"/>
    <cellStyle name="Comma 3 2 2 2 3 5 2 2 2 2 3" xfId="24353" xr:uid="{00000000-0005-0000-0000-00007C0C0000}"/>
    <cellStyle name="Comma 3 2 2 2 3 5 2 2 2 3" xfId="12063" xr:uid="{00000000-0005-0000-0000-00007D0C0000}"/>
    <cellStyle name="Comma 3 2 2 2 3 5 2 2 2 3 2" xfId="28449" xr:uid="{00000000-0005-0000-0000-00007E0C0000}"/>
    <cellStyle name="Comma 3 2 2 2 3 5 2 2 2 4" xfId="20256" xr:uid="{00000000-0005-0000-0000-00007F0C0000}"/>
    <cellStyle name="Comma 3 2 2 2 3 5 2 2 3" xfId="5918" xr:uid="{00000000-0005-0000-0000-0000800C0000}"/>
    <cellStyle name="Comma 3 2 2 2 3 5 2 2 3 2" xfId="14111" xr:uid="{00000000-0005-0000-0000-0000810C0000}"/>
    <cellStyle name="Comma 3 2 2 2 3 5 2 2 3 2 2" xfId="30497" xr:uid="{00000000-0005-0000-0000-0000820C0000}"/>
    <cellStyle name="Comma 3 2 2 2 3 5 2 2 3 3" xfId="22304" xr:uid="{00000000-0005-0000-0000-0000830C0000}"/>
    <cellStyle name="Comma 3 2 2 2 3 5 2 2 4" xfId="10015" xr:uid="{00000000-0005-0000-0000-0000840C0000}"/>
    <cellStyle name="Comma 3 2 2 2 3 5 2 2 4 2" xfId="26401" xr:uid="{00000000-0005-0000-0000-0000850C0000}"/>
    <cellStyle name="Comma 3 2 2 2 3 5 2 2 5" xfId="18208" xr:uid="{00000000-0005-0000-0000-0000860C0000}"/>
    <cellStyle name="Comma 3 2 2 2 3 5 2 3" xfId="2846" xr:uid="{00000000-0005-0000-0000-0000870C0000}"/>
    <cellStyle name="Comma 3 2 2 2 3 5 2 3 2" xfId="6943" xr:uid="{00000000-0005-0000-0000-0000880C0000}"/>
    <cellStyle name="Comma 3 2 2 2 3 5 2 3 2 2" xfId="15136" xr:uid="{00000000-0005-0000-0000-0000890C0000}"/>
    <cellStyle name="Comma 3 2 2 2 3 5 2 3 2 2 2" xfId="31522" xr:uid="{00000000-0005-0000-0000-00008A0C0000}"/>
    <cellStyle name="Comma 3 2 2 2 3 5 2 3 2 3" xfId="23329" xr:uid="{00000000-0005-0000-0000-00008B0C0000}"/>
    <cellStyle name="Comma 3 2 2 2 3 5 2 3 3" xfId="11039" xr:uid="{00000000-0005-0000-0000-00008C0C0000}"/>
    <cellStyle name="Comma 3 2 2 2 3 5 2 3 3 2" xfId="27425" xr:uid="{00000000-0005-0000-0000-00008D0C0000}"/>
    <cellStyle name="Comma 3 2 2 2 3 5 2 3 4" xfId="19232" xr:uid="{00000000-0005-0000-0000-00008E0C0000}"/>
    <cellStyle name="Comma 3 2 2 2 3 5 2 4" xfId="4894" xr:uid="{00000000-0005-0000-0000-00008F0C0000}"/>
    <cellStyle name="Comma 3 2 2 2 3 5 2 4 2" xfId="13087" xr:uid="{00000000-0005-0000-0000-0000900C0000}"/>
    <cellStyle name="Comma 3 2 2 2 3 5 2 4 2 2" xfId="29473" xr:uid="{00000000-0005-0000-0000-0000910C0000}"/>
    <cellStyle name="Comma 3 2 2 2 3 5 2 4 3" xfId="21280" xr:uid="{00000000-0005-0000-0000-0000920C0000}"/>
    <cellStyle name="Comma 3 2 2 2 3 5 2 5" xfId="8991" xr:uid="{00000000-0005-0000-0000-0000930C0000}"/>
    <cellStyle name="Comma 3 2 2 2 3 5 2 5 2" xfId="25377" xr:uid="{00000000-0005-0000-0000-0000940C0000}"/>
    <cellStyle name="Comma 3 2 2 2 3 5 2 6" xfId="17184" xr:uid="{00000000-0005-0000-0000-0000950C0000}"/>
    <cellStyle name="Comma 3 2 2 2 3 5 3" xfId="1310" xr:uid="{00000000-0005-0000-0000-0000960C0000}"/>
    <cellStyle name="Comma 3 2 2 2 3 5 3 2" xfId="3358" xr:uid="{00000000-0005-0000-0000-0000970C0000}"/>
    <cellStyle name="Comma 3 2 2 2 3 5 3 2 2" xfId="7455" xr:uid="{00000000-0005-0000-0000-0000980C0000}"/>
    <cellStyle name="Comma 3 2 2 2 3 5 3 2 2 2" xfId="15648" xr:uid="{00000000-0005-0000-0000-0000990C0000}"/>
    <cellStyle name="Comma 3 2 2 2 3 5 3 2 2 2 2" xfId="32034" xr:uid="{00000000-0005-0000-0000-00009A0C0000}"/>
    <cellStyle name="Comma 3 2 2 2 3 5 3 2 2 3" xfId="23841" xr:uid="{00000000-0005-0000-0000-00009B0C0000}"/>
    <cellStyle name="Comma 3 2 2 2 3 5 3 2 3" xfId="11551" xr:uid="{00000000-0005-0000-0000-00009C0C0000}"/>
    <cellStyle name="Comma 3 2 2 2 3 5 3 2 3 2" xfId="27937" xr:uid="{00000000-0005-0000-0000-00009D0C0000}"/>
    <cellStyle name="Comma 3 2 2 2 3 5 3 2 4" xfId="19744" xr:uid="{00000000-0005-0000-0000-00009E0C0000}"/>
    <cellStyle name="Comma 3 2 2 2 3 5 3 3" xfId="5406" xr:uid="{00000000-0005-0000-0000-00009F0C0000}"/>
    <cellStyle name="Comma 3 2 2 2 3 5 3 3 2" xfId="13599" xr:uid="{00000000-0005-0000-0000-0000A00C0000}"/>
    <cellStyle name="Comma 3 2 2 2 3 5 3 3 2 2" xfId="29985" xr:uid="{00000000-0005-0000-0000-0000A10C0000}"/>
    <cellStyle name="Comma 3 2 2 2 3 5 3 3 3" xfId="21792" xr:uid="{00000000-0005-0000-0000-0000A20C0000}"/>
    <cellStyle name="Comma 3 2 2 2 3 5 3 4" xfId="9503" xr:uid="{00000000-0005-0000-0000-0000A30C0000}"/>
    <cellStyle name="Comma 3 2 2 2 3 5 3 4 2" xfId="25889" xr:uid="{00000000-0005-0000-0000-0000A40C0000}"/>
    <cellStyle name="Comma 3 2 2 2 3 5 3 5" xfId="17696" xr:uid="{00000000-0005-0000-0000-0000A50C0000}"/>
    <cellStyle name="Comma 3 2 2 2 3 5 4" xfId="2334" xr:uid="{00000000-0005-0000-0000-0000A60C0000}"/>
    <cellStyle name="Comma 3 2 2 2 3 5 4 2" xfId="6431" xr:uid="{00000000-0005-0000-0000-0000A70C0000}"/>
    <cellStyle name="Comma 3 2 2 2 3 5 4 2 2" xfId="14624" xr:uid="{00000000-0005-0000-0000-0000A80C0000}"/>
    <cellStyle name="Comma 3 2 2 2 3 5 4 2 2 2" xfId="31010" xr:uid="{00000000-0005-0000-0000-0000A90C0000}"/>
    <cellStyle name="Comma 3 2 2 2 3 5 4 2 3" xfId="22817" xr:uid="{00000000-0005-0000-0000-0000AA0C0000}"/>
    <cellStyle name="Comma 3 2 2 2 3 5 4 3" xfId="10527" xr:uid="{00000000-0005-0000-0000-0000AB0C0000}"/>
    <cellStyle name="Comma 3 2 2 2 3 5 4 3 2" xfId="26913" xr:uid="{00000000-0005-0000-0000-0000AC0C0000}"/>
    <cellStyle name="Comma 3 2 2 2 3 5 4 4" xfId="18720" xr:uid="{00000000-0005-0000-0000-0000AD0C0000}"/>
    <cellStyle name="Comma 3 2 2 2 3 5 5" xfId="4382" xr:uid="{00000000-0005-0000-0000-0000AE0C0000}"/>
    <cellStyle name="Comma 3 2 2 2 3 5 5 2" xfId="12575" xr:uid="{00000000-0005-0000-0000-0000AF0C0000}"/>
    <cellStyle name="Comma 3 2 2 2 3 5 5 2 2" xfId="28961" xr:uid="{00000000-0005-0000-0000-0000B00C0000}"/>
    <cellStyle name="Comma 3 2 2 2 3 5 5 3" xfId="20768" xr:uid="{00000000-0005-0000-0000-0000B10C0000}"/>
    <cellStyle name="Comma 3 2 2 2 3 5 6" xfId="8479" xr:uid="{00000000-0005-0000-0000-0000B20C0000}"/>
    <cellStyle name="Comma 3 2 2 2 3 5 6 2" xfId="24865" xr:uid="{00000000-0005-0000-0000-0000B30C0000}"/>
    <cellStyle name="Comma 3 2 2 2 3 5 7" xfId="16672" xr:uid="{00000000-0005-0000-0000-0000B40C0000}"/>
    <cellStyle name="Comma 3 2 2 2 3 6" xfId="542" xr:uid="{00000000-0005-0000-0000-0000B50C0000}"/>
    <cellStyle name="Comma 3 2 2 2 3 6 2" xfId="1566" xr:uid="{00000000-0005-0000-0000-0000B60C0000}"/>
    <cellStyle name="Comma 3 2 2 2 3 6 2 2" xfId="3614" xr:uid="{00000000-0005-0000-0000-0000B70C0000}"/>
    <cellStyle name="Comma 3 2 2 2 3 6 2 2 2" xfId="7711" xr:uid="{00000000-0005-0000-0000-0000B80C0000}"/>
    <cellStyle name="Comma 3 2 2 2 3 6 2 2 2 2" xfId="15904" xr:uid="{00000000-0005-0000-0000-0000B90C0000}"/>
    <cellStyle name="Comma 3 2 2 2 3 6 2 2 2 2 2" xfId="32290" xr:uid="{00000000-0005-0000-0000-0000BA0C0000}"/>
    <cellStyle name="Comma 3 2 2 2 3 6 2 2 2 3" xfId="24097" xr:uid="{00000000-0005-0000-0000-0000BB0C0000}"/>
    <cellStyle name="Comma 3 2 2 2 3 6 2 2 3" xfId="11807" xr:uid="{00000000-0005-0000-0000-0000BC0C0000}"/>
    <cellStyle name="Comma 3 2 2 2 3 6 2 2 3 2" xfId="28193" xr:uid="{00000000-0005-0000-0000-0000BD0C0000}"/>
    <cellStyle name="Comma 3 2 2 2 3 6 2 2 4" xfId="20000" xr:uid="{00000000-0005-0000-0000-0000BE0C0000}"/>
    <cellStyle name="Comma 3 2 2 2 3 6 2 3" xfId="5662" xr:uid="{00000000-0005-0000-0000-0000BF0C0000}"/>
    <cellStyle name="Comma 3 2 2 2 3 6 2 3 2" xfId="13855" xr:uid="{00000000-0005-0000-0000-0000C00C0000}"/>
    <cellStyle name="Comma 3 2 2 2 3 6 2 3 2 2" xfId="30241" xr:uid="{00000000-0005-0000-0000-0000C10C0000}"/>
    <cellStyle name="Comma 3 2 2 2 3 6 2 3 3" xfId="22048" xr:uid="{00000000-0005-0000-0000-0000C20C0000}"/>
    <cellStyle name="Comma 3 2 2 2 3 6 2 4" xfId="9759" xr:uid="{00000000-0005-0000-0000-0000C30C0000}"/>
    <cellStyle name="Comma 3 2 2 2 3 6 2 4 2" xfId="26145" xr:uid="{00000000-0005-0000-0000-0000C40C0000}"/>
    <cellStyle name="Comma 3 2 2 2 3 6 2 5" xfId="17952" xr:uid="{00000000-0005-0000-0000-0000C50C0000}"/>
    <cellStyle name="Comma 3 2 2 2 3 6 3" xfId="2590" xr:uid="{00000000-0005-0000-0000-0000C60C0000}"/>
    <cellStyle name="Comma 3 2 2 2 3 6 3 2" xfId="6687" xr:uid="{00000000-0005-0000-0000-0000C70C0000}"/>
    <cellStyle name="Comma 3 2 2 2 3 6 3 2 2" xfId="14880" xr:uid="{00000000-0005-0000-0000-0000C80C0000}"/>
    <cellStyle name="Comma 3 2 2 2 3 6 3 2 2 2" xfId="31266" xr:uid="{00000000-0005-0000-0000-0000C90C0000}"/>
    <cellStyle name="Comma 3 2 2 2 3 6 3 2 3" xfId="23073" xr:uid="{00000000-0005-0000-0000-0000CA0C0000}"/>
    <cellStyle name="Comma 3 2 2 2 3 6 3 3" xfId="10783" xr:uid="{00000000-0005-0000-0000-0000CB0C0000}"/>
    <cellStyle name="Comma 3 2 2 2 3 6 3 3 2" xfId="27169" xr:uid="{00000000-0005-0000-0000-0000CC0C0000}"/>
    <cellStyle name="Comma 3 2 2 2 3 6 3 4" xfId="18976" xr:uid="{00000000-0005-0000-0000-0000CD0C0000}"/>
    <cellStyle name="Comma 3 2 2 2 3 6 4" xfId="4638" xr:uid="{00000000-0005-0000-0000-0000CE0C0000}"/>
    <cellStyle name="Comma 3 2 2 2 3 6 4 2" xfId="12831" xr:uid="{00000000-0005-0000-0000-0000CF0C0000}"/>
    <cellStyle name="Comma 3 2 2 2 3 6 4 2 2" xfId="29217" xr:uid="{00000000-0005-0000-0000-0000D00C0000}"/>
    <cellStyle name="Comma 3 2 2 2 3 6 4 3" xfId="21024" xr:uid="{00000000-0005-0000-0000-0000D10C0000}"/>
    <cellStyle name="Comma 3 2 2 2 3 6 5" xfId="8735" xr:uid="{00000000-0005-0000-0000-0000D20C0000}"/>
    <cellStyle name="Comma 3 2 2 2 3 6 5 2" xfId="25121" xr:uid="{00000000-0005-0000-0000-0000D30C0000}"/>
    <cellStyle name="Comma 3 2 2 2 3 6 6" xfId="16928" xr:uid="{00000000-0005-0000-0000-0000D40C0000}"/>
    <cellStyle name="Comma 3 2 2 2 3 7" xfId="1054" xr:uid="{00000000-0005-0000-0000-0000D50C0000}"/>
    <cellStyle name="Comma 3 2 2 2 3 7 2" xfId="3102" xr:uid="{00000000-0005-0000-0000-0000D60C0000}"/>
    <cellStyle name="Comma 3 2 2 2 3 7 2 2" xfId="7199" xr:uid="{00000000-0005-0000-0000-0000D70C0000}"/>
    <cellStyle name="Comma 3 2 2 2 3 7 2 2 2" xfId="15392" xr:uid="{00000000-0005-0000-0000-0000D80C0000}"/>
    <cellStyle name="Comma 3 2 2 2 3 7 2 2 2 2" xfId="31778" xr:uid="{00000000-0005-0000-0000-0000D90C0000}"/>
    <cellStyle name="Comma 3 2 2 2 3 7 2 2 3" xfId="23585" xr:uid="{00000000-0005-0000-0000-0000DA0C0000}"/>
    <cellStyle name="Comma 3 2 2 2 3 7 2 3" xfId="11295" xr:uid="{00000000-0005-0000-0000-0000DB0C0000}"/>
    <cellStyle name="Comma 3 2 2 2 3 7 2 3 2" xfId="27681" xr:uid="{00000000-0005-0000-0000-0000DC0C0000}"/>
    <cellStyle name="Comma 3 2 2 2 3 7 2 4" xfId="19488" xr:uid="{00000000-0005-0000-0000-0000DD0C0000}"/>
    <cellStyle name="Comma 3 2 2 2 3 7 3" xfId="5150" xr:uid="{00000000-0005-0000-0000-0000DE0C0000}"/>
    <cellStyle name="Comma 3 2 2 2 3 7 3 2" xfId="13343" xr:uid="{00000000-0005-0000-0000-0000DF0C0000}"/>
    <cellStyle name="Comma 3 2 2 2 3 7 3 2 2" xfId="29729" xr:uid="{00000000-0005-0000-0000-0000E00C0000}"/>
    <cellStyle name="Comma 3 2 2 2 3 7 3 3" xfId="21536" xr:uid="{00000000-0005-0000-0000-0000E10C0000}"/>
    <cellStyle name="Comma 3 2 2 2 3 7 4" xfId="9247" xr:uid="{00000000-0005-0000-0000-0000E20C0000}"/>
    <cellStyle name="Comma 3 2 2 2 3 7 4 2" xfId="25633" xr:uid="{00000000-0005-0000-0000-0000E30C0000}"/>
    <cellStyle name="Comma 3 2 2 2 3 7 5" xfId="17440" xr:uid="{00000000-0005-0000-0000-0000E40C0000}"/>
    <cellStyle name="Comma 3 2 2 2 3 8" xfId="2078" xr:uid="{00000000-0005-0000-0000-0000E50C0000}"/>
    <cellStyle name="Comma 3 2 2 2 3 8 2" xfId="6175" xr:uid="{00000000-0005-0000-0000-0000E60C0000}"/>
    <cellStyle name="Comma 3 2 2 2 3 8 2 2" xfId="14368" xr:uid="{00000000-0005-0000-0000-0000E70C0000}"/>
    <cellStyle name="Comma 3 2 2 2 3 8 2 2 2" xfId="30754" xr:uid="{00000000-0005-0000-0000-0000E80C0000}"/>
    <cellStyle name="Comma 3 2 2 2 3 8 2 3" xfId="22561" xr:uid="{00000000-0005-0000-0000-0000E90C0000}"/>
    <cellStyle name="Comma 3 2 2 2 3 8 3" xfId="10271" xr:uid="{00000000-0005-0000-0000-0000EA0C0000}"/>
    <cellStyle name="Comma 3 2 2 2 3 8 3 2" xfId="26657" xr:uid="{00000000-0005-0000-0000-0000EB0C0000}"/>
    <cellStyle name="Comma 3 2 2 2 3 8 4" xfId="18464" xr:uid="{00000000-0005-0000-0000-0000EC0C0000}"/>
    <cellStyle name="Comma 3 2 2 2 3 9" xfId="4126" xr:uid="{00000000-0005-0000-0000-0000ED0C0000}"/>
    <cellStyle name="Comma 3 2 2 2 3 9 2" xfId="12319" xr:uid="{00000000-0005-0000-0000-0000EE0C0000}"/>
    <cellStyle name="Comma 3 2 2 2 3 9 2 2" xfId="28705" xr:uid="{00000000-0005-0000-0000-0000EF0C0000}"/>
    <cellStyle name="Comma 3 2 2 2 3 9 3" xfId="20512" xr:uid="{00000000-0005-0000-0000-0000F00C0000}"/>
    <cellStyle name="Comma 3 2 2 2 4" xfId="46" xr:uid="{00000000-0005-0000-0000-0000F10C0000}"/>
    <cellStyle name="Comma 3 2 2 2 4 10" xfId="16432" xr:uid="{00000000-0005-0000-0000-0000F20C0000}"/>
    <cellStyle name="Comma 3 2 2 2 4 2" xfId="110" xr:uid="{00000000-0005-0000-0000-0000F30C0000}"/>
    <cellStyle name="Comma 3 2 2 2 4 2 2" xfId="238" xr:uid="{00000000-0005-0000-0000-0000F40C0000}"/>
    <cellStyle name="Comma 3 2 2 2 4 2 2 2" xfId="494" xr:uid="{00000000-0005-0000-0000-0000F50C0000}"/>
    <cellStyle name="Comma 3 2 2 2 4 2 2 2 2" xfId="1006" xr:uid="{00000000-0005-0000-0000-0000F60C0000}"/>
    <cellStyle name="Comma 3 2 2 2 4 2 2 2 2 2" xfId="2030" xr:uid="{00000000-0005-0000-0000-0000F70C0000}"/>
    <cellStyle name="Comma 3 2 2 2 4 2 2 2 2 2 2" xfId="4078" xr:uid="{00000000-0005-0000-0000-0000F80C0000}"/>
    <cellStyle name="Comma 3 2 2 2 4 2 2 2 2 2 2 2" xfId="8175" xr:uid="{00000000-0005-0000-0000-0000F90C0000}"/>
    <cellStyle name="Comma 3 2 2 2 4 2 2 2 2 2 2 2 2" xfId="16368" xr:uid="{00000000-0005-0000-0000-0000FA0C0000}"/>
    <cellStyle name="Comma 3 2 2 2 4 2 2 2 2 2 2 2 2 2" xfId="32754" xr:uid="{00000000-0005-0000-0000-0000FB0C0000}"/>
    <cellStyle name="Comma 3 2 2 2 4 2 2 2 2 2 2 2 3" xfId="24561" xr:uid="{00000000-0005-0000-0000-0000FC0C0000}"/>
    <cellStyle name="Comma 3 2 2 2 4 2 2 2 2 2 2 3" xfId="12271" xr:uid="{00000000-0005-0000-0000-0000FD0C0000}"/>
    <cellStyle name="Comma 3 2 2 2 4 2 2 2 2 2 2 3 2" xfId="28657" xr:uid="{00000000-0005-0000-0000-0000FE0C0000}"/>
    <cellStyle name="Comma 3 2 2 2 4 2 2 2 2 2 2 4" xfId="20464" xr:uid="{00000000-0005-0000-0000-0000FF0C0000}"/>
    <cellStyle name="Comma 3 2 2 2 4 2 2 2 2 2 3" xfId="6126" xr:uid="{00000000-0005-0000-0000-0000000D0000}"/>
    <cellStyle name="Comma 3 2 2 2 4 2 2 2 2 2 3 2" xfId="14319" xr:uid="{00000000-0005-0000-0000-0000010D0000}"/>
    <cellStyle name="Comma 3 2 2 2 4 2 2 2 2 2 3 2 2" xfId="30705" xr:uid="{00000000-0005-0000-0000-0000020D0000}"/>
    <cellStyle name="Comma 3 2 2 2 4 2 2 2 2 2 3 3" xfId="22512" xr:uid="{00000000-0005-0000-0000-0000030D0000}"/>
    <cellStyle name="Comma 3 2 2 2 4 2 2 2 2 2 4" xfId="10223" xr:uid="{00000000-0005-0000-0000-0000040D0000}"/>
    <cellStyle name="Comma 3 2 2 2 4 2 2 2 2 2 4 2" xfId="26609" xr:uid="{00000000-0005-0000-0000-0000050D0000}"/>
    <cellStyle name="Comma 3 2 2 2 4 2 2 2 2 2 5" xfId="18416" xr:uid="{00000000-0005-0000-0000-0000060D0000}"/>
    <cellStyle name="Comma 3 2 2 2 4 2 2 2 2 3" xfId="3054" xr:uid="{00000000-0005-0000-0000-0000070D0000}"/>
    <cellStyle name="Comma 3 2 2 2 4 2 2 2 2 3 2" xfId="7151" xr:uid="{00000000-0005-0000-0000-0000080D0000}"/>
    <cellStyle name="Comma 3 2 2 2 4 2 2 2 2 3 2 2" xfId="15344" xr:uid="{00000000-0005-0000-0000-0000090D0000}"/>
    <cellStyle name="Comma 3 2 2 2 4 2 2 2 2 3 2 2 2" xfId="31730" xr:uid="{00000000-0005-0000-0000-00000A0D0000}"/>
    <cellStyle name="Comma 3 2 2 2 4 2 2 2 2 3 2 3" xfId="23537" xr:uid="{00000000-0005-0000-0000-00000B0D0000}"/>
    <cellStyle name="Comma 3 2 2 2 4 2 2 2 2 3 3" xfId="11247" xr:uid="{00000000-0005-0000-0000-00000C0D0000}"/>
    <cellStyle name="Comma 3 2 2 2 4 2 2 2 2 3 3 2" xfId="27633" xr:uid="{00000000-0005-0000-0000-00000D0D0000}"/>
    <cellStyle name="Comma 3 2 2 2 4 2 2 2 2 3 4" xfId="19440" xr:uid="{00000000-0005-0000-0000-00000E0D0000}"/>
    <cellStyle name="Comma 3 2 2 2 4 2 2 2 2 4" xfId="5102" xr:uid="{00000000-0005-0000-0000-00000F0D0000}"/>
    <cellStyle name="Comma 3 2 2 2 4 2 2 2 2 4 2" xfId="13295" xr:uid="{00000000-0005-0000-0000-0000100D0000}"/>
    <cellStyle name="Comma 3 2 2 2 4 2 2 2 2 4 2 2" xfId="29681" xr:uid="{00000000-0005-0000-0000-0000110D0000}"/>
    <cellStyle name="Comma 3 2 2 2 4 2 2 2 2 4 3" xfId="21488" xr:uid="{00000000-0005-0000-0000-0000120D0000}"/>
    <cellStyle name="Comma 3 2 2 2 4 2 2 2 2 5" xfId="9199" xr:uid="{00000000-0005-0000-0000-0000130D0000}"/>
    <cellStyle name="Comma 3 2 2 2 4 2 2 2 2 5 2" xfId="25585" xr:uid="{00000000-0005-0000-0000-0000140D0000}"/>
    <cellStyle name="Comma 3 2 2 2 4 2 2 2 2 6" xfId="17392" xr:uid="{00000000-0005-0000-0000-0000150D0000}"/>
    <cellStyle name="Comma 3 2 2 2 4 2 2 2 3" xfId="1518" xr:uid="{00000000-0005-0000-0000-0000160D0000}"/>
    <cellStyle name="Comma 3 2 2 2 4 2 2 2 3 2" xfId="3566" xr:uid="{00000000-0005-0000-0000-0000170D0000}"/>
    <cellStyle name="Comma 3 2 2 2 4 2 2 2 3 2 2" xfId="7663" xr:uid="{00000000-0005-0000-0000-0000180D0000}"/>
    <cellStyle name="Comma 3 2 2 2 4 2 2 2 3 2 2 2" xfId="15856" xr:uid="{00000000-0005-0000-0000-0000190D0000}"/>
    <cellStyle name="Comma 3 2 2 2 4 2 2 2 3 2 2 2 2" xfId="32242" xr:uid="{00000000-0005-0000-0000-00001A0D0000}"/>
    <cellStyle name="Comma 3 2 2 2 4 2 2 2 3 2 2 3" xfId="24049" xr:uid="{00000000-0005-0000-0000-00001B0D0000}"/>
    <cellStyle name="Comma 3 2 2 2 4 2 2 2 3 2 3" xfId="11759" xr:uid="{00000000-0005-0000-0000-00001C0D0000}"/>
    <cellStyle name="Comma 3 2 2 2 4 2 2 2 3 2 3 2" xfId="28145" xr:uid="{00000000-0005-0000-0000-00001D0D0000}"/>
    <cellStyle name="Comma 3 2 2 2 4 2 2 2 3 2 4" xfId="19952" xr:uid="{00000000-0005-0000-0000-00001E0D0000}"/>
    <cellStyle name="Comma 3 2 2 2 4 2 2 2 3 3" xfId="5614" xr:uid="{00000000-0005-0000-0000-00001F0D0000}"/>
    <cellStyle name="Comma 3 2 2 2 4 2 2 2 3 3 2" xfId="13807" xr:uid="{00000000-0005-0000-0000-0000200D0000}"/>
    <cellStyle name="Comma 3 2 2 2 4 2 2 2 3 3 2 2" xfId="30193" xr:uid="{00000000-0005-0000-0000-0000210D0000}"/>
    <cellStyle name="Comma 3 2 2 2 4 2 2 2 3 3 3" xfId="22000" xr:uid="{00000000-0005-0000-0000-0000220D0000}"/>
    <cellStyle name="Comma 3 2 2 2 4 2 2 2 3 4" xfId="9711" xr:uid="{00000000-0005-0000-0000-0000230D0000}"/>
    <cellStyle name="Comma 3 2 2 2 4 2 2 2 3 4 2" xfId="26097" xr:uid="{00000000-0005-0000-0000-0000240D0000}"/>
    <cellStyle name="Comma 3 2 2 2 4 2 2 2 3 5" xfId="17904" xr:uid="{00000000-0005-0000-0000-0000250D0000}"/>
    <cellStyle name="Comma 3 2 2 2 4 2 2 2 4" xfId="2542" xr:uid="{00000000-0005-0000-0000-0000260D0000}"/>
    <cellStyle name="Comma 3 2 2 2 4 2 2 2 4 2" xfId="6639" xr:uid="{00000000-0005-0000-0000-0000270D0000}"/>
    <cellStyle name="Comma 3 2 2 2 4 2 2 2 4 2 2" xfId="14832" xr:uid="{00000000-0005-0000-0000-0000280D0000}"/>
    <cellStyle name="Comma 3 2 2 2 4 2 2 2 4 2 2 2" xfId="31218" xr:uid="{00000000-0005-0000-0000-0000290D0000}"/>
    <cellStyle name="Comma 3 2 2 2 4 2 2 2 4 2 3" xfId="23025" xr:uid="{00000000-0005-0000-0000-00002A0D0000}"/>
    <cellStyle name="Comma 3 2 2 2 4 2 2 2 4 3" xfId="10735" xr:uid="{00000000-0005-0000-0000-00002B0D0000}"/>
    <cellStyle name="Comma 3 2 2 2 4 2 2 2 4 3 2" xfId="27121" xr:uid="{00000000-0005-0000-0000-00002C0D0000}"/>
    <cellStyle name="Comma 3 2 2 2 4 2 2 2 4 4" xfId="18928" xr:uid="{00000000-0005-0000-0000-00002D0D0000}"/>
    <cellStyle name="Comma 3 2 2 2 4 2 2 2 5" xfId="4590" xr:uid="{00000000-0005-0000-0000-00002E0D0000}"/>
    <cellStyle name="Comma 3 2 2 2 4 2 2 2 5 2" xfId="12783" xr:uid="{00000000-0005-0000-0000-00002F0D0000}"/>
    <cellStyle name="Comma 3 2 2 2 4 2 2 2 5 2 2" xfId="29169" xr:uid="{00000000-0005-0000-0000-0000300D0000}"/>
    <cellStyle name="Comma 3 2 2 2 4 2 2 2 5 3" xfId="20976" xr:uid="{00000000-0005-0000-0000-0000310D0000}"/>
    <cellStyle name="Comma 3 2 2 2 4 2 2 2 6" xfId="8687" xr:uid="{00000000-0005-0000-0000-0000320D0000}"/>
    <cellStyle name="Comma 3 2 2 2 4 2 2 2 6 2" xfId="25073" xr:uid="{00000000-0005-0000-0000-0000330D0000}"/>
    <cellStyle name="Comma 3 2 2 2 4 2 2 2 7" xfId="16880" xr:uid="{00000000-0005-0000-0000-0000340D0000}"/>
    <cellStyle name="Comma 3 2 2 2 4 2 2 3" xfId="750" xr:uid="{00000000-0005-0000-0000-0000350D0000}"/>
    <cellStyle name="Comma 3 2 2 2 4 2 2 3 2" xfId="1774" xr:uid="{00000000-0005-0000-0000-0000360D0000}"/>
    <cellStyle name="Comma 3 2 2 2 4 2 2 3 2 2" xfId="3822" xr:uid="{00000000-0005-0000-0000-0000370D0000}"/>
    <cellStyle name="Comma 3 2 2 2 4 2 2 3 2 2 2" xfId="7919" xr:uid="{00000000-0005-0000-0000-0000380D0000}"/>
    <cellStyle name="Comma 3 2 2 2 4 2 2 3 2 2 2 2" xfId="16112" xr:uid="{00000000-0005-0000-0000-0000390D0000}"/>
    <cellStyle name="Comma 3 2 2 2 4 2 2 3 2 2 2 2 2" xfId="32498" xr:uid="{00000000-0005-0000-0000-00003A0D0000}"/>
    <cellStyle name="Comma 3 2 2 2 4 2 2 3 2 2 2 3" xfId="24305" xr:uid="{00000000-0005-0000-0000-00003B0D0000}"/>
    <cellStyle name="Comma 3 2 2 2 4 2 2 3 2 2 3" xfId="12015" xr:uid="{00000000-0005-0000-0000-00003C0D0000}"/>
    <cellStyle name="Comma 3 2 2 2 4 2 2 3 2 2 3 2" xfId="28401" xr:uid="{00000000-0005-0000-0000-00003D0D0000}"/>
    <cellStyle name="Comma 3 2 2 2 4 2 2 3 2 2 4" xfId="20208" xr:uid="{00000000-0005-0000-0000-00003E0D0000}"/>
    <cellStyle name="Comma 3 2 2 2 4 2 2 3 2 3" xfId="5870" xr:uid="{00000000-0005-0000-0000-00003F0D0000}"/>
    <cellStyle name="Comma 3 2 2 2 4 2 2 3 2 3 2" xfId="14063" xr:uid="{00000000-0005-0000-0000-0000400D0000}"/>
    <cellStyle name="Comma 3 2 2 2 4 2 2 3 2 3 2 2" xfId="30449" xr:uid="{00000000-0005-0000-0000-0000410D0000}"/>
    <cellStyle name="Comma 3 2 2 2 4 2 2 3 2 3 3" xfId="22256" xr:uid="{00000000-0005-0000-0000-0000420D0000}"/>
    <cellStyle name="Comma 3 2 2 2 4 2 2 3 2 4" xfId="9967" xr:uid="{00000000-0005-0000-0000-0000430D0000}"/>
    <cellStyle name="Comma 3 2 2 2 4 2 2 3 2 4 2" xfId="26353" xr:uid="{00000000-0005-0000-0000-0000440D0000}"/>
    <cellStyle name="Comma 3 2 2 2 4 2 2 3 2 5" xfId="18160" xr:uid="{00000000-0005-0000-0000-0000450D0000}"/>
    <cellStyle name="Comma 3 2 2 2 4 2 2 3 3" xfId="2798" xr:uid="{00000000-0005-0000-0000-0000460D0000}"/>
    <cellStyle name="Comma 3 2 2 2 4 2 2 3 3 2" xfId="6895" xr:uid="{00000000-0005-0000-0000-0000470D0000}"/>
    <cellStyle name="Comma 3 2 2 2 4 2 2 3 3 2 2" xfId="15088" xr:uid="{00000000-0005-0000-0000-0000480D0000}"/>
    <cellStyle name="Comma 3 2 2 2 4 2 2 3 3 2 2 2" xfId="31474" xr:uid="{00000000-0005-0000-0000-0000490D0000}"/>
    <cellStyle name="Comma 3 2 2 2 4 2 2 3 3 2 3" xfId="23281" xr:uid="{00000000-0005-0000-0000-00004A0D0000}"/>
    <cellStyle name="Comma 3 2 2 2 4 2 2 3 3 3" xfId="10991" xr:uid="{00000000-0005-0000-0000-00004B0D0000}"/>
    <cellStyle name="Comma 3 2 2 2 4 2 2 3 3 3 2" xfId="27377" xr:uid="{00000000-0005-0000-0000-00004C0D0000}"/>
    <cellStyle name="Comma 3 2 2 2 4 2 2 3 3 4" xfId="19184" xr:uid="{00000000-0005-0000-0000-00004D0D0000}"/>
    <cellStyle name="Comma 3 2 2 2 4 2 2 3 4" xfId="4846" xr:uid="{00000000-0005-0000-0000-00004E0D0000}"/>
    <cellStyle name="Comma 3 2 2 2 4 2 2 3 4 2" xfId="13039" xr:uid="{00000000-0005-0000-0000-00004F0D0000}"/>
    <cellStyle name="Comma 3 2 2 2 4 2 2 3 4 2 2" xfId="29425" xr:uid="{00000000-0005-0000-0000-0000500D0000}"/>
    <cellStyle name="Comma 3 2 2 2 4 2 2 3 4 3" xfId="21232" xr:uid="{00000000-0005-0000-0000-0000510D0000}"/>
    <cellStyle name="Comma 3 2 2 2 4 2 2 3 5" xfId="8943" xr:uid="{00000000-0005-0000-0000-0000520D0000}"/>
    <cellStyle name="Comma 3 2 2 2 4 2 2 3 5 2" xfId="25329" xr:uid="{00000000-0005-0000-0000-0000530D0000}"/>
    <cellStyle name="Comma 3 2 2 2 4 2 2 3 6" xfId="17136" xr:uid="{00000000-0005-0000-0000-0000540D0000}"/>
    <cellStyle name="Comma 3 2 2 2 4 2 2 4" xfId="1262" xr:uid="{00000000-0005-0000-0000-0000550D0000}"/>
    <cellStyle name="Comma 3 2 2 2 4 2 2 4 2" xfId="3310" xr:uid="{00000000-0005-0000-0000-0000560D0000}"/>
    <cellStyle name="Comma 3 2 2 2 4 2 2 4 2 2" xfId="7407" xr:uid="{00000000-0005-0000-0000-0000570D0000}"/>
    <cellStyle name="Comma 3 2 2 2 4 2 2 4 2 2 2" xfId="15600" xr:uid="{00000000-0005-0000-0000-0000580D0000}"/>
    <cellStyle name="Comma 3 2 2 2 4 2 2 4 2 2 2 2" xfId="31986" xr:uid="{00000000-0005-0000-0000-0000590D0000}"/>
    <cellStyle name="Comma 3 2 2 2 4 2 2 4 2 2 3" xfId="23793" xr:uid="{00000000-0005-0000-0000-00005A0D0000}"/>
    <cellStyle name="Comma 3 2 2 2 4 2 2 4 2 3" xfId="11503" xr:uid="{00000000-0005-0000-0000-00005B0D0000}"/>
    <cellStyle name="Comma 3 2 2 2 4 2 2 4 2 3 2" xfId="27889" xr:uid="{00000000-0005-0000-0000-00005C0D0000}"/>
    <cellStyle name="Comma 3 2 2 2 4 2 2 4 2 4" xfId="19696" xr:uid="{00000000-0005-0000-0000-00005D0D0000}"/>
    <cellStyle name="Comma 3 2 2 2 4 2 2 4 3" xfId="5358" xr:uid="{00000000-0005-0000-0000-00005E0D0000}"/>
    <cellStyle name="Comma 3 2 2 2 4 2 2 4 3 2" xfId="13551" xr:uid="{00000000-0005-0000-0000-00005F0D0000}"/>
    <cellStyle name="Comma 3 2 2 2 4 2 2 4 3 2 2" xfId="29937" xr:uid="{00000000-0005-0000-0000-0000600D0000}"/>
    <cellStyle name="Comma 3 2 2 2 4 2 2 4 3 3" xfId="21744" xr:uid="{00000000-0005-0000-0000-0000610D0000}"/>
    <cellStyle name="Comma 3 2 2 2 4 2 2 4 4" xfId="9455" xr:uid="{00000000-0005-0000-0000-0000620D0000}"/>
    <cellStyle name="Comma 3 2 2 2 4 2 2 4 4 2" xfId="25841" xr:uid="{00000000-0005-0000-0000-0000630D0000}"/>
    <cellStyle name="Comma 3 2 2 2 4 2 2 4 5" xfId="17648" xr:uid="{00000000-0005-0000-0000-0000640D0000}"/>
    <cellStyle name="Comma 3 2 2 2 4 2 2 5" xfId="2286" xr:uid="{00000000-0005-0000-0000-0000650D0000}"/>
    <cellStyle name="Comma 3 2 2 2 4 2 2 5 2" xfId="6383" xr:uid="{00000000-0005-0000-0000-0000660D0000}"/>
    <cellStyle name="Comma 3 2 2 2 4 2 2 5 2 2" xfId="14576" xr:uid="{00000000-0005-0000-0000-0000670D0000}"/>
    <cellStyle name="Comma 3 2 2 2 4 2 2 5 2 2 2" xfId="30962" xr:uid="{00000000-0005-0000-0000-0000680D0000}"/>
    <cellStyle name="Comma 3 2 2 2 4 2 2 5 2 3" xfId="22769" xr:uid="{00000000-0005-0000-0000-0000690D0000}"/>
    <cellStyle name="Comma 3 2 2 2 4 2 2 5 3" xfId="10479" xr:uid="{00000000-0005-0000-0000-00006A0D0000}"/>
    <cellStyle name="Comma 3 2 2 2 4 2 2 5 3 2" xfId="26865" xr:uid="{00000000-0005-0000-0000-00006B0D0000}"/>
    <cellStyle name="Comma 3 2 2 2 4 2 2 5 4" xfId="18672" xr:uid="{00000000-0005-0000-0000-00006C0D0000}"/>
    <cellStyle name="Comma 3 2 2 2 4 2 2 6" xfId="4334" xr:uid="{00000000-0005-0000-0000-00006D0D0000}"/>
    <cellStyle name="Comma 3 2 2 2 4 2 2 6 2" xfId="12527" xr:uid="{00000000-0005-0000-0000-00006E0D0000}"/>
    <cellStyle name="Comma 3 2 2 2 4 2 2 6 2 2" xfId="28913" xr:uid="{00000000-0005-0000-0000-00006F0D0000}"/>
    <cellStyle name="Comma 3 2 2 2 4 2 2 6 3" xfId="20720" xr:uid="{00000000-0005-0000-0000-0000700D0000}"/>
    <cellStyle name="Comma 3 2 2 2 4 2 2 7" xfId="8431" xr:uid="{00000000-0005-0000-0000-0000710D0000}"/>
    <cellStyle name="Comma 3 2 2 2 4 2 2 7 2" xfId="24817" xr:uid="{00000000-0005-0000-0000-0000720D0000}"/>
    <cellStyle name="Comma 3 2 2 2 4 2 2 8" xfId="16624" xr:uid="{00000000-0005-0000-0000-0000730D0000}"/>
    <cellStyle name="Comma 3 2 2 2 4 2 3" xfId="366" xr:uid="{00000000-0005-0000-0000-0000740D0000}"/>
    <cellStyle name="Comma 3 2 2 2 4 2 3 2" xfId="878" xr:uid="{00000000-0005-0000-0000-0000750D0000}"/>
    <cellStyle name="Comma 3 2 2 2 4 2 3 2 2" xfId="1902" xr:uid="{00000000-0005-0000-0000-0000760D0000}"/>
    <cellStyle name="Comma 3 2 2 2 4 2 3 2 2 2" xfId="3950" xr:uid="{00000000-0005-0000-0000-0000770D0000}"/>
    <cellStyle name="Comma 3 2 2 2 4 2 3 2 2 2 2" xfId="8047" xr:uid="{00000000-0005-0000-0000-0000780D0000}"/>
    <cellStyle name="Comma 3 2 2 2 4 2 3 2 2 2 2 2" xfId="16240" xr:uid="{00000000-0005-0000-0000-0000790D0000}"/>
    <cellStyle name="Comma 3 2 2 2 4 2 3 2 2 2 2 2 2" xfId="32626" xr:uid="{00000000-0005-0000-0000-00007A0D0000}"/>
    <cellStyle name="Comma 3 2 2 2 4 2 3 2 2 2 2 3" xfId="24433" xr:uid="{00000000-0005-0000-0000-00007B0D0000}"/>
    <cellStyle name="Comma 3 2 2 2 4 2 3 2 2 2 3" xfId="12143" xr:uid="{00000000-0005-0000-0000-00007C0D0000}"/>
    <cellStyle name="Comma 3 2 2 2 4 2 3 2 2 2 3 2" xfId="28529" xr:uid="{00000000-0005-0000-0000-00007D0D0000}"/>
    <cellStyle name="Comma 3 2 2 2 4 2 3 2 2 2 4" xfId="20336" xr:uid="{00000000-0005-0000-0000-00007E0D0000}"/>
    <cellStyle name="Comma 3 2 2 2 4 2 3 2 2 3" xfId="5998" xr:uid="{00000000-0005-0000-0000-00007F0D0000}"/>
    <cellStyle name="Comma 3 2 2 2 4 2 3 2 2 3 2" xfId="14191" xr:uid="{00000000-0005-0000-0000-0000800D0000}"/>
    <cellStyle name="Comma 3 2 2 2 4 2 3 2 2 3 2 2" xfId="30577" xr:uid="{00000000-0005-0000-0000-0000810D0000}"/>
    <cellStyle name="Comma 3 2 2 2 4 2 3 2 2 3 3" xfId="22384" xr:uid="{00000000-0005-0000-0000-0000820D0000}"/>
    <cellStyle name="Comma 3 2 2 2 4 2 3 2 2 4" xfId="10095" xr:uid="{00000000-0005-0000-0000-0000830D0000}"/>
    <cellStyle name="Comma 3 2 2 2 4 2 3 2 2 4 2" xfId="26481" xr:uid="{00000000-0005-0000-0000-0000840D0000}"/>
    <cellStyle name="Comma 3 2 2 2 4 2 3 2 2 5" xfId="18288" xr:uid="{00000000-0005-0000-0000-0000850D0000}"/>
    <cellStyle name="Comma 3 2 2 2 4 2 3 2 3" xfId="2926" xr:uid="{00000000-0005-0000-0000-0000860D0000}"/>
    <cellStyle name="Comma 3 2 2 2 4 2 3 2 3 2" xfId="7023" xr:uid="{00000000-0005-0000-0000-0000870D0000}"/>
    <cellStyle name="Comma 3 2 2 2 4 2 3 2 3 2 2" xfId="15216" xr:uid="{00000000-0005-0000-0000-0000880D0000}"/>
    <cellStyle name="Comma 3 2 2 2 4 2 3 2 3 2 2 2" xfId="31602" xr:uid="{00000000-0005-0000-0000-0000890D0000}"/>
    <cellStyle name="Comma 3 2 2 2 4 2 3 2 3 2 3" xfId="23409" xr:uid="{00000000-0005-0000-0000-00008A0D0000}"/>
    <cellStyle name="Comma 3 2 2 2 4 2 3 2 3 3" xfId="11119" xr:uid="{00000000-0005-0000-0000-00008B0D0000}"/>
    <cellStyle name="Comma 3 2 2 2 4 2 3 2 3 3 2" xfId="27505" xr:uid="{00000000-0005-0000-0000-00008C0D0000}"/>
    <cellStyle name="Comma 3 2 2 2 4 2 3 2 3 4" xfId="19312" xr:uid="{00000000-0005-0000-0000-00008D0D0000}"/>
    <cellStyle name="Comma 3 2 2 2 4 2 3 2 4" xfId="4974" xr:uid="{00000000-0005-0000-0000-00008E0D0000}"/>
    <cellStyle name="Comma 3 2 2 2 4 2 3 2 4 2" xfId="13167" xr:uid="{00000000-0005-0000-0000-00008F0D0000}"/>
    <cellStyle name="Comma 3 2 2 2 4 2 3 2 4 2 2" xfId="29553" xr:uid="{00000000-0005-0000-0000-0000900D0000}"/>
    <cellStyle name="Comma 3 2 2 2 4 2 3 2 4 3" xfId="21360" xr:uid="{00000000-0005-0000-0000-0000910D0000}"/>
    <cellStyle name="Comma 3 2 2 2 4 2 3 2 5" xfId="9071" xr:uid="{00000000-0005-0000-0000-0000920D0000}"/>
    <cellStyle name="Comma 3 2 2 2 4 2 3 2 5 2" xfId="25457" xr:uid="{00000000-0005-0000-0000-0000930D0000}"/>
    <cellStyle name="Comma 3 2 2 2 4 2 3 2 6" xfId="17264" xr:uid="{00000000-0005-0000-0000-0000940D0000}"/>
    <cellStyle name="Comma 3 2 2 2 4 2 3 3" xfId="1390" xr:uid="{00000000-0005-0000-0000-0000950D0000}"/>
    <cellStyle name="Comma 3 2 2 2 4 2 3 3 2" xfId="3438" xr:uid="{00000000-0005-0000-0000-0000960D0000}"/>
    <cellStyle name="Comma 3 2 2 2 4 2 3 3 2 2" xfId="7535" xr:uid="{00000000-0005-0000-0000-0000970D0000}"/>
    <cellStyle name="Comma 3 2 2 2 4 2 3 3 2 2 2" xfId="15728" xr:uid="{00000000-0005-0000-0000-0000980D0000}"/>
    <cellStyle name="Comma 3 2 2 2 4 2 3 3 2 2 2 2" xfId="32114" xr:uid="{00000000-0005-0000-0000-0000990D0000}"/>
    <cellStyle name="Comma 3 2 2 2 4 2 3 3 2 2 3" xfId="23921" xr:uid="{00000000-0005-0000-0000-00009A0D0000}"/>
    <cellStyle name="Comma 3 2 2 2 4 2 3 3 2 3" xfId="11631" xr:uid="{00000000-0005-0000-0000-00009B0D0000}"/>
    <cellStyle name="Comma 3 2 2 2 4 2 3 3 2 3 2" xfId="28017" xr:uid="{00000000-0005-0000-0000-00009C0D0000}"/>
    <cellStyle name="Comma 3 2 2 2 4 2 3 3 2 4" xfId="19824" xr:uid="{00000000-0005-0000-0000-00009D0D0000}"/>
    <cellStyle name="Comma 3 2 2 2 4 2 3 3 3" xfId="5486" xr:uid="{00000000-0005-0000-0000-00009E0D0000}"/>
    <cellStyle name="Comma 3 2 2 2 4 2 3 3 3 2" xfId="13679" xr:uid="{00000000-0005-0000-0000-00009F0D0000}"/>
    <cellStyle name="Comma 3 2 2 2 4 2 3 3 3 2 2" xfId="30065" xr:uid="{00000000-0005-0000-0000-0000A00D0000}"/>
    <cellStyle name="Comma 3 2 2 2 4 2 3 3 3 3" xfId="21872" xr:uid="{00000000-0005-0000-0000-0000A10D0000}"/>
    <cellStyle name="Comma 3 2 2 2 4 2 3 3 4" xfId="9583" xr:uid="{00000000-0005-0000-0000-0000A20D0000}"/>
    <cellStyle name="Comma 3 2 2 2 4 2 3 3 4 2" xfId="25969" xr:uid="{00000000-0005-0000-0000-0000A30D0000}"/>
    <cellStyle name="Comma 3 2 2 2 4 2 3 3 5" xfId="17776" xr:uid="{00000000-0005-0000-0000-0000A40D0000}"/>
    <cellStyle name="Comma 3 2 2 2 4 2 3 4" xfId="2414" xr:uid="{00000000-0005-0000-0000-0000A50D0000}"/>
    <cellStyle name="Comma 3 2 2 2 4 2 3 4 2" xfId="6511" xr:uid="{00000000-0005-0000-0000-0000A60D0000}"/>
    <cellStyle name="Comma 3 2 2 2 4 2 3 4 2 2" xfId="14704" xr:uid="{00000000-0005-0000-0000-0000A70D0000}"/>
    <cellStyle name="Comma 3 2 2 2 4 2 3 4 2 2 2" xfId="31090" xr:uid="{00000000-0005-0000-0000-0000A80D0000}"/>
    <cellStyle name="Comma 3 2 2 2 4 2 3 4 2 3" xfId="22897" xr:uid="{00000000-0005-0000-0000-0000A90D0000}"/>
    <cellStyle name="Comma 3 2 2 2 4 2 3 4 3" xfId="10607" xr:uid="{00000000-0005-0000-0000-0000AA0D0000}"/>
    <cellStyle name="Comma 3 2 2 2 4 2 3 4 3 2" xfId="26993" xr:uid="{00000000-0005-0000-0000-0000AB0D0000}"/>
    <cellStyle name="Comma 3 2 2 2 4 2 3 4 4" xfId="18800" xr:uid="{00000000-0005-0000-0000-0000AC0D0000}"/>
    <cellStyle name="Comma 3 2 2 2 4 2 3 5" xfId="4462" xr:uid="{00000000-0005-0000-0000-0000AD0D0000}"/>
    <cellStyle name="Comma 3 2 2 2 4 2 3 5 2" xfId="12655" xr:uid="{00000000-0005-0000-0000-0000AE0D0000}"/>
    <cellStyle name="Comma 3 2 2 2 4 2 3 5 2 2" xfId="29041" xr:uid="{00000000-0005-0000-0000-0000AF0D0000}"/>
    <cellStyle name="Comma 3 2 2 2 4 2 3 5 3" xfId="20848" xr:uid="{00000000-0005-0000-0000-0000B00D0000}"/>
    <cellStyle name="Comma 3 2 2 2 4 2 3 6" xfId="8559" xr:uid="{00000000-0005-0000-0000-0000B10D0000}"/>
    <cellStyle name="Comma 3 2 2 2 4 2 3 6 2" xfId="24945" xr:uid="{00000000-0005-0000-0000-0000B20D0000}"/>
    <cellStyle name="Comma 3 2 2 2 4 2 3 7" xfId="16752" xr:uid="{00000000-0005-0000-0000-0000B30D0000}"/>
    <cellStyle name="Comma 3 2 2 2 4 2 4" xfId="622" xr:uid="{00000000-0005-0000-0000-0000B40D0000}"/>
    <cellStyle name="Comma 3 2 2 2 4 2 4 2" xfId="1646" xr:uid="{00000000-0005-0000-0000-0000B50D0000}"/>
    <cellStyle name="Comma 3 2 2 2 4 2 4 2 2" xfId="3694" xr:uid="{00000000-0005-0000-0000-0000B60D0000}"/>
    <cellStyle name="Comma 3 2 2 2 4 2 4 2 2 2" xfId="7791" xr:uid="{00000000-0005-0000-0000-0000B70D0000}"/>
    <cellStyle name="Comma 3 2 2 2 4 2 4 2 2 2 2" xfId="15984" xr:uid="{00000000-0005-0000-0000-0000B80D0000}"/>
    <cellStyle name="Comma 3 2 2 2 4 2 4 2 2 2 2 2" xfId="32370" xr:uid="{00000000-0005-0000-0000-0000B90D0000}"/>
    <cellStyle name="Comma 3 2 2 2 4 2 4 2 2 2 3" xfId="24177" xr:uid="{00000000-0005-0000-0000-0000BA0D0000}"/>
    <cellStyle name="Comma 3 2 2 2 4 2 4 2 2 3" xfId="11887" xr:uid="{00000000-0005-0000-0000-0000BB0D0000}"/>
    <cellStyle name="Comma 3 2 2 2 4 2 4 2 2 3 2" xfId="28273" xr:uid="{00000000-0005-0000-0000-0000BC0D0000}"/>
    <cellStyle name="Comma 3 2 2 2 4 2 4 2 2 4" xfId="20080" xr:uid="{00000000-0005-0000-0000-0000BD0D0000}"/>
    <cellStyle name="Comma 3 2 2 2 4 2 4 2 3" xfId="5742" xr:uid="{00000000-0005-0000-0000-0000BE0D0000}"/>
    <cellStyle name="Comma 3 2 2 2 4 2 4 2 3 2" xfId="13935" xr:uid="{00000000-0005-0000-0000-0000BF0D0000}"/>
    <cellStyle name="Comma 3 2 2 2 4 2 4 2 3 2 2" xfId="30321" xr:uid="{00000000-0005-0000-0000-0000C00D0000}"/>
    <cellStyle name="Comma 3 2 2 2 4 2 4 2 3 3" xfId="22128" xr:uid="{00000000-0005-0000-0000-0000C10D0000}"/>
    <cellStyle name="Comma 3 2 2 2 4 2 4 2 4" xfId="9839" xr:uid="{00000000-0005-0000-0000-0000C20D0000}"/>
    <cellStyle name="Comma 3 2 2 2 4 2 4 2 4 2" xfId="26225" xr:uid="{00000000-0005-0000-0000-0000C30D0000}"/>
    <cellStyle name="Comma 3 2 2 2 4 2 4 2 5" xfId="18032" xr:uid="{00000000-0005-0000-0000-0000C40D0000}"/>
    <cellStyle name="Comma 3 2 2 2 4 2 4 3" xfId="2670" xr:uid="{00000000-0005-0000-0000-0000C50D0000}"/>
    <cellStyle name="Comma 3 2 2 2 4 2 4 3 2" xfId="6767" xr:uid="{00000000-0005-0000-0000-0000C60D0000}"/>
    <cellStyle name="Comma 3 2 2 2 4 2 4 3 2 2" xfId="14960" xr:uid="{00000000-0005-0000-0000-0000C70D0000}"/>
    <cellStyle name="Comma 3 2 2 2 4 2 4 3 2 2 2" xfId="31346" xr:uid="{00000000-0005-0000-0000-0000C80D0000}"/>
    <cellStyle name="Comma 3 2 2 2 4 2 4 3 2 3" xfId="23153" xr:uid="{00000000-0005-0000-0000-0000C90D0000}"/>
    <cellStyle name="Comma 3 2 2 2 4 2 4 3 3" xfId="10863" xr:uid="{00000000-0005-0000-0000-0000CA0D0000}"/>
    <cellStyle name="Comma 3 2 2 2 4 2 4 3 3 2" xfId="27249" xr:uid="{00000000-0005-0000-0000-0000CB0D0000}"/>
    <cellStyle name="Comma 3 2 2 2 4 2 4 3 4" xfId="19056" xr:uid="{00000000-0005-0000-0000-0000CC0D0000}"/>
    <cellStyle name="Comma 3 2 2 2 4 2 4 4" xfId="4718" xr:uid="{00000000-0005-0000-0000-0000CD0D0000}"/>
    <cellStyle name="Comma 3 2 2 2 4 2 4 4 2" xfId="12911" xr:uid="{00000000-0005-0000-0000-0000CE0D0000}"/>
    <cellStyle name="Comma 3 2 2 2 4 2 4 4 2 2" xfId="29297" xr:uid="{00000000-0005-0000-0000-0000CF0D0000}"/>
    <cellStyle name="Comma 3 2 2 2 4 2 4 4 3" xfId="21104" xr:uid="{00000000-0005-0000-0000-0000D00D0000}"/>
    <cellStyle name="Comma 3 2 2 2 4 2 4 5" xfId="8815" xr:uid="{00000000-0005-0000-0000-0000D10D0000}"/>
    <cellStyle name="Comma 3 2 2 2 4 2 4 5 2" xfId="25201" xr:uid="{00000000-0005-0000-0000-0000D20D0000}"/>
    <cellStyle name="Comma 3 2 2 2 4 2 4 6" xfId="17008" xr:uid="{00000000-0005-0000-0000-0000D30D0000}"/>
    <cellStyle name="Comma 3 2 2 2 4 2 5" xfId="1134" xr:uid="{00000000-0005-0000-0000-0000D40D0000}"/>
    <cellStyle name="Comma 3 2 2 2 4 2 5 2" xfId="3182" xr:uid="{00000000-0005-0000-0000-0000D50D0000}"/>
    <cellStyle name="Comma 3 2 2 2 4 2 5 2 2" xfId="7279" xr:uid="{00000000-0005-0000-0000-0000D60D0000}"/>
    <cellStyle name="Comma 3 2 2 2 4 2 5 2 2 2" xfId="15472" xr:uid="{00000000-0005-0000-0000-0000D70D0000}"/>
    <cellStyle name="Comma 3 2 2 2 4 2 5 2 2 2 2" xfId="31858" xr:uid="{00000000-0005-0000-0000-0000D80D0000}"/>
    <cellStyle name="Comma 3 2 2 2 4 2 5 2 2 3" xfId="23665" xr:uid="{00000000-0005-0000-0000-0000D90D0000}"/>
    <cellStyle name="Comma 3 2 2 2 4 2 5 2 3" xfId="11375" xr:uid="{00000000-0005-0000-0000-0000DA0D0000}"/>
    <cellStyle name="Comma 3 2 2 2 4 2 5 2 3 2" xfId="27761" xr:uid="{00000000-0005-0000-0000-0000DB0D0000}"/>
    <cellStyle name="Comma 3 2 2 2 4 2 5 2 4" xfId="19568" xr:uid="{00000000-0005-0000-0000-0000DC0D0000}"/>
    <cellStyle name="Comma 3 2 2 2 4 2 5 3" xfId="5230" xr:uid="{00000000-0005-0000-0000-0000DD0D0000}"/>
    <cellStyle name="Comma 3 2 2 2 4 2 5 3 2" xfId="13423" xr:uid="{00000000-0005-0000-0000-0000DE0D0000}"/>
    <cellStyle name="Comma 3 2 2 2 4 2 5 3 2 2" xfId="29809" xr:uid="{00000000-0005-0000-0000-0000DF0D0000}"/>
    <cellStyle name="Comma 3 2 2 2 4 2 5 3 3" xfId="21616" xr:uid="{00000000-0005-0000-0000-0000E00D0000}"/>
    <cellStyle name="Comma 3 2 2 2 4 2 5 4" xfId="9327" xr:uid="{00000000-0005-0000-0000-0000E10D0000}"/>
    <cellStyle name="Comma 3 2 2 2 4 2 5 4 2" xfId="25713" xr:uid="{00000000-0005-0000-0000-0000E20D0000}"/>
    <cellStyle name="Comma 3 2 2 2 4 2 5 5" xfId="17520" xr:uid="{00000000-0005-0000-0000-0000E30D0000}"/>
    <cellStyle name="Comma 3 2 2 2 4 2 6" xfId="2158" xr:uid="{00000000-0005-0000-0000-0000E40D0000}"/>
    <cellStyle name="Comma 3 2 2 2 4 2 6 2" xfId="6255" xr:uid="{00000000-0005-0000-0000-0000E50D0000}"/>
    <cellStyle name="Comma 3 2 2 2 4 2 6 2 2" xfId="14448" xr:uid="{00000000-0005-0000-0000-0000E60D0000}"/>
    <cellStyle name="Comma 3 2 2 2 4 2 6 2 2 2" xfId="30834" xr:uid="{00000000-0005-0000-0000-0000E70D0000}"/>
    <cellStyle name="Comma 3 2 2 2 4 2 6 2 3" xfId="22641" xr:uid="{00000000-0005-0000-0000-0000E80D0000}"/>
    <cellStyle name="Comma 3 2 2 2 4 2 6 3" xfId="10351" xr:uid="{00000000-0005-0000-0000-0000E90D0000}"/>
    <cellStyle name="Comma 3 2 2 2 4 2 6 3 2" xfId="26737" xr:uid="{00000000-0005-0000-0000-0000EA0D0000}"/>
    <cellStyle name="Comma 3 2 2 2 4 2 6 4" xfId="18544" xr:uid="{00000000-0005-0000-0000-0000EB0D0000}"/>
    <cellStyle name="Comma 3 2 2 2 4 2 7" xfId="4206" xr:uid="{00000000-0005-0000-0000-0000EC0D0000}"/>
    <cellStyle name="Comma 3 2 2 2 4 2 7 2" xfId="12399" xr:uid="{00000000-0005-0000-0000-0000ED0D0000}"/>
    <cellStyle name="Comma 3 2 2 2 4 2 7 2 2" xfId="28785" xr:uid="{00000000-0005-0000-0000-0000EE0D0000}"/>
    <cellStyle name="Comma 3 2 2 2 4 2 7 3" xfId="20592" xr:uid="{00000000-0005-0000-0000-0000EF0D0000}"/>
    <cellStyle name="Comma 3 2 2 2 4 2 8" xfId="8303" xr:uid="{00000000-0005-0000-0000-0000F00D0000}"/>
    <cellStyle name="Comma 3 2 2 2 4 2 8 2" xfId="24689" xr:uid="{00000000-0005-0000-0000-0000F10D0000}"/>
    <cellStyle name="Comma 3 2 2 2 4 2 9" xfId="16496" xr:uid="{00000000-0005-0000-0000-0000F20D0000}"/>
    <cellStyle name="Comma 3 2 2 2 4 3" xfId="174" xr:uid="{00000000-0005-0000-0000-0000F30D0000}"/>
    <cellStyle name="Comma 3 2 2 2 4 3 2" xfId="430" xr:uid="{00000000-0005-0000-0000-0000F40D0000}"/>
    <cellStyle name="Comma 3 2 2 2 4 3 2 2" xfId="942" xr:uid="{00000000-0005-0000-0000-0000F50D0000}"/>
    <cellStyle name="Comma 3 2 2 2 4 3 2 2 2" xfId="1966" xr:uid="{00000000-0005-0000-0000-0000F60D0000}"/>
    <cellStyle name="Comma 3 2 2 2 4 3 2 2 2 2" xfId="4014" xr:uid="{00000000-0005-0000-0000-0000F70D0000}"/>
    <cellStyle name="Comma 3 2 2 2 4 3 2 2 2 2 2" xfId="8111" xr:uid="{00000000-0005-0000-0000-0000F80D0000}"/>
    <cellStyle name="Comma 3 2 2 2 4 3 2 2 2 2 2 2" xfId="16304" xr:uid="{00000000-0005-0000-0000-0000F90D0000}"/>
    <cellStyle name="Comma 3 2 2 2 4 3 2 2 2 2 2 2 2" xfId="32690" xr:uid="{00000000-0005-0000-0000-0000FA0D0000}"/>
    <cellStyle name="Comma 3 2 2 2 4 3 2 2 2 2 2 3" xfId="24497" xr:uid="{00000000-0005-0000-0000-0000FB0D0000}"/>
    <cellStyle name="Comma 3 2 2 2 4 3 2 2 2 2 3" xfId="12207" xr:uid="{00000000-0005-0000-0000-0000FC0D0000}"/>
    <cellStyle name="Comma 3 2 2 2 4 3 2 2 2 2 3 2" xfId="28593" xr:uid="{00000000-0005-0000-0000-0000FD0D0000}"/>
    <cellStyle name="Comma 3 2 2 2 4 3 2 2 2 2 4" xfId="20400" xr:uid="{00000000-0005-0000-0000-0000FE0D0000}"/>
    <cellStyle name="Comma 3 2 2 2 4 3 2 2 2 3" xfId="6062" xr:uid="{00000000-0005-0000-0000-0000FF0D0000}"/>
    <cellStyle name="Comma 3 2 2 2 4 3 2 2 2 3 2" xfId="14255" xr:uid="{00000000-0005-0000-0000-0000000E0000}"/>
    <cellStyle name="Comma 3 2 2 2 4 3 2 2 2 3 2 2" xfId="30641" xr:uid="{00000000-0005-0000-0000-0000010E0000}"/>
    <cellStyle name="Comma 3 2 2 2 4 3 2 2 2 3 3" xfId="22448" xr:uid="{00000000-0005-0000-0000-0000020E0000}"/>
    <cellStyle name="Comma 3 2 2 2 4 3 2 2 2 4" xfId="10159" xr:uid="{00000000-0005-0000-0000-0000030E0000}"/>
    <cellStyle name="Comma 3 2 2 2 4 3 2 2 2 4 2" xfId="26545" xr:uid="{00000000-0005-0000-0000-0000040E0000}"/>
    <cellStyle name="Comma 3 2 2 2 4 3 2 2 2 5" xfId="18352" xr:uid="{00000000-0005-0000-0000-0000050E0000}"/>
    <cellStyle name="Comma 3 2 2 2 4 3 2 2 3" xfId="2990" xr:uid="{00000000-0005-0000-0000-0000060E0000}"/>
    <cellStyle name="Comma 3 2 2 2 4 3 2 2 3 2" xfId="7087" xr:uid="{00000000-0005-0000-0000-0000070E0000}"/>
    <cellStyle name="Comma 3 2 2 2 4 3 2 2 3 2 2" xfId="15280" xr:uid="{00000000-0005-0000-0000-0000080E0000}"/>
    <cellStyle name="Comma 3 2 2 2 4 3 2 2 3 2 2 2" xfId="31666" xr:uid="{00000000-0005-0000-0000-0000090E0000}"/>
    <cellStyle name="Comma 3 2 2 2 4 3 2 2 3 2 3" xfId="23473" xr:uid="{00000000-0005-0000-0000-00000A0E0000}"/>
    <cellStyle name="Comma 3 2 2 2 4 3 2 2 3 3" xfId="11183" xr:uid="{00000000-0005-0000-0000-00000B0E0000}"/>
    <cellStyle name="Comma 3 2 2 2 4 3 2 2 3 3 2" xfId="27569" xr:uid="{00000000-0005-0000-0000-00000C0E0000}"/>
    <cellStyle name="Comma 3 2 2 2 4 3 2 2 3 4" xfId="19376" xr:uid="{00000000-0005-0000-0000-00000D0E0000}"/>
    <cellStyle name="Comma 3 2 2 2 4 3 2 2 4" xfId="5038" xr:uid="{00000000-0005-0000-0000-00000E0E0000}"/>
    <cellStyle name="Comma 3 2 2 2 4 3 2 2 4 2" xfId="13231" xr:uid="{00000000-0005-0000-0000-00000F0E0000}"/>
    <cellStyle name="Comma 3 2 2 2 4 3 2 2 4 2 2" xfId="29617" xr:uid="{00000000-0005-0000-0000-0000100E0000}"/>
    <cellStyle name="Comma 3 2 2 2 4 3 2 2 4 3" xfId="21424" xr:uid="{00000000-0005-0000-0000-0000110E0000}"/>
    <cellStyle name="Comma 3 2 2 2 4 3 2 2 5" xfId="9135" xr:uid="{00000000-0005-0000-0000-0000120E0000}"/>
    <cellStyle name="Comma 3 2 2 2 4 3 2 2 5 2" xfId="25521" xr:uid="{00000000-0005-0000-0000-0000130E0000}"/>
    <cellStyle name="Comma 3 2 2 2 4 3 2 2 6" xfId="17328" xr:uid="{00000000-0005-0000-0000-0000140E0000}"/>
    <cellStyle name="Comma 3 2 2 2 4 3 2 3" xfId="1454" xr:uid="{00000000-0005-0000-0000-0000150E0000}"/>
    <cellStyle name="Comma 3 2 2 2 4 3 2 3 2" xfId="3502" xr:uid="{00000000-0005-0000-0000-0000160E0000}"/>
    <cellStyle name="Comma 3 2 2 2 4 3 2 3 2 2" xfId="7599" xr:uid="{00000000-0005-0000-0000-0000170E0000}"/>
    <cellStyle name="Comma 3 2 2 2 4 3 2 3 2 2 2" xfId="15792" xr:uid="{00000000-0005-0000-0000-0000180E0000}"/>
    <cellStyle name="Comma 3 2 2 2 4 3 2 3 2 2 2 2" xfId="32178" xr:uid="{00000000-0005-0000-0000-0000190E0000}"/>
    <cellStyle name="Comma 3 2 2 2 4 3 2 3 2 2 3" xfId="23985" xr:uid="{00000000-0005-0000-0000-00001A0E0000}"/>
    <cellStyle name="Comma 3 2 2 2 4 3 2 3 2 3" xfId="11695" xr:uid="{00000000-0005-0000-0000-00001B0E0000}"/>
    <cellStyle name="Comma 3 2 2 2 4 3 2 3 2 3 2" xfId="28081" xr:uid="{00000000-0005-0000-0000-00001C0E0000}"/>
    <cellStyle name="Comma 3 2 2 2 4 3 2 3 2 4" xfId="19888" xr:uid="{00000000-0005-0000-0000-00001D0E0000}"/>
    <cellStyle name="Comma 3 2 2 2 4 3 2 3 3" xfId="5550" xr:uid="{00000000-0005-0000-0000-00001E0E0000}"/>
    <cellStyle name="Comma 3 2 2 2 4 3 2 3 3 2" xfId="13743" xr:uid="{00000000-0005-0000-0000-00001F0E0000}"/>
    <cellStyle name="Comma 3 2 2 2 4 3 2 3 3 2 2" xfId="30129" xr:uid="{00000000-0005-0000-0000-0000200E0000}"/>
    <cellStyle name="Comma 3 2 2 2 4 3 2 3 3 3" xfId="21936" xr:uid="{00000000-0005-0000-0000-0000210E0000}"/>
    <cellStyle name="Comma 3 2 2 2 4 3 2 3 4" xfId="9647" xr:uid="{00000000-0005-0000-0000-0000220E0000}"/>
    <cellStyle name="Comma 3 2 2 2 4 3 2 3 4 2" xfId="26033" xr:uid="{00000000-0005-0000-0000-0000230E0000}"/>
    <cellStyle name="Comma 3 2 2 2 4 3 2 3 5" xfId="17840" xr:uid="{00000000-0005-0000-0000-0000240E0000}"/>
    <cellStyle name="Comma 3 2 2 2 4 3 2 4" xfId="2478" xr:uid="{00000000-0005-0000-0000-0000250E0000}"/>
    <cellStyle name="Comma 3 2 2 2 4 3 2 4 2" xfId="6575" xr:uid="{00000000-0005-0000-0000-0000260E0000}"/>
    <cellStyle name="Comma 3 2 2 2 4 3 2 4 2 2" xfId="14768" xr:uid="{00000000-0005-0000-0000-0000270E0000}"/>
    <cellStyle name="Comma 3 2 2 2 4 3 2 4 2 2 2" xfId="31154" xr:uid="{00000000-0005-0000-0000-0000280E0000}"/>
    <cellStyle name="Comma 3 2 2 2 4 3 2 4 2 3" xfId="22961" xr:uid="{00000000-0005-0000-0000-0000290E0000}"/>
    <cellStyle name="Comma 3 2 2 2 4 3 2 4 3" xfId="10671" xr:uid="{00000000-0005-0000-0000-00002A0E0000}"/>
    <cellStyle name="Comma 3 2 2 2 4 3 2 4 3 2" xfId="27057" xr:uid="{00000000-0005-0000-0000-00002B0E0000}"/>
    <cellStyle name="Comma 3 2 2 2 4 3 2 4 4" xfId="18864" xr:uid="{00000000-0005-0000-0000-00002C0E0000}"/>
    <cellStyle name="Comma 3 2 2 2 4 3 2 5" xfId="4526" xr:uid="{00000000-0005-0000-0000-00002D0E0000}"/>
    <cellStyle name="Comma 3 2 2 2 4 3 2 5 2" xfId="12719" xr:uid="{00000000-0005-0000-0000-00002E0E0000}"/>
    <cellStyle name="Comma 3 2 2 2 4 3 2 5 2 2" xfId="29105" xr:uid="{00000000-0005-0000-0000-00002F0E0000}"/>
    <cellStyle name="Comma 3 2 2 2 4 3 2 5 3" xfId="20912" xr:uid="{00000000-0005-0000-0000-0000300E0000}"/>
    <cellStyle name="Comma 3 2 2 2 4 3 2 6" xfId="8623" xr:uid="{00000000-0005-0000-0000-0000310E0000}"/>
    <cellStyle name="Comma 3 2 2 2 4 3 2 6 2" xfId="25009" xr:uid="{00000000-0005-0000-0000-0000320E0000}"/>
    <cellStyle name="Comma 3 2 2 2 4 3 2 7" xfId="16816" xr:uid="{00000000-0005-0000-0000-0000330E0000}"/>
    <cellStyle name="Comma 3 2 2 2 4 3 3" xfId="686" xr:uid="{00000000-0005-0000-0000-0000340E0000}"/>
    <cellStyle name="Comma 3 2 2 2 4 3 3 2" xfId="1710" xr:uid="{00000000-0005-0000-0000-0000350E0000}"/>
    <cellStyle name="Comma 3 2 2 2 4 3 3 2 2" xfId="3758" xr:uid="{00000000-0005-0000-0000-0000360E0000}"/>
    <cellStyle name="Comma 3 2 2 2 4 3 3 2 2 2" xfId="7855" xr:uid="{00000000-0005-0000-0000-0000370E0000}"/>
    <cellStyle name="Comma 3 2 2 2 4 3 3 2 2 2 2" xfId="16048" xr:uid="{00000000-0005-0000-0000-0000380E0000}"/>
    <cellStyle name="Comma 3 2 2 2 4 3 3 2 2 2 2 2" xfId="32434" xr:uid="{00000000-0005-0000-0000-0000390E0000}"/>
    <cellStyle name="Comma 3 2 2 2 4 3 3 2 2 2 3" xfId="24241" xr:uid="{00000000-0005-0000-0000-00003A0E0000}"/>
    <cellStyle name="Comma 3 2 2 2 4 3 3 2 2 3" xfId="11951" xr:uid="{00000000-0005-0000-0000-00003B0E0000}"/>
    <cellStyle name="Comma 3 2 2 2 4 3 3 2 2 3 2" xfId="28337" xr:uid="{00000000-0005-0000-0000-00003C0E0000}"/>
    <cellStyle name="Comma 3 2 2 2 4 3 3 2 2 4" xfId="20144" xr:uid="{00000000-0005-0000-0000-00003D0E0000}"/>
    <cellStyle name="Comma 3 2 2 2 4 3 3 2 3" xfId="5806" xr:uid="{00000000-0005-0000-0000-00003E0E0000}"/>
    <cellStyle name="Comma 3 2 2 2 4 3 3 2 3 2" xfId="13999" xr:uid="{00000000-0005-0000-0000-00003F0E0000}"/>
    <cellStyle name="Comma 3 2 2 2 4 3 3 2 3 2 2" xfId="30385" xr:uid="{00000000-0005-0000-0000-0000400E0000}"/>
    <cellStyle name="Comma 3 2 2 2 4 3 3 2 3 3" xfId="22192" xr:uid="{00000000-0005-0000-0000-0000410E0000}"/>
    <cellStyle name="Comma 3 2 2 2 4 3 3 2 4" xfId="9903" xr:uid="{00000000-0005-0000-0000-0000420E0000}"/>
    <cellStyle name="Comma 3 2 2 2 4 3 3 2 4 2" xfId="26289" xr:uid="{00000000-0005-0000-0000-0000430E0000}"/>
    <cellStyle name="Comma 3 2 2 2 4 3 3 2 5" xfId="18096" xr:uid="{00000000-0005-0000-0000-0000440E0000}"/>
    <cellStyle name="Comma 3 2 2 2 4 3 3 3" xfId="2734" xr:uid="{00000000-0005-0000-0000-0000450E0000}"/>
    <cellStyle name="Comma 3 2 2 2 4 3 3 3 2" xfId="6831" xr:uid="{00000000-0005-0000-0000-0000460E0000}"/>
    <cellStyle name="Comma 3 2 2 2 4 3 3 3 2 2" xfId="15024" xr:uid="{00000000-0005-0000-0000-0000470E0000}"/>
    <cellStyle name="Comma 3 2 2 2 4 3 3 3 2 2 2" xfId="31410" xr:uid="{00000000-0005-0000-0000-0000480E0000}"/>
    <cellStyle name="Comma 3 2 2 2 4 3 3 3 2 3" xfId="23217" xr:uid="{00000000-0005-0000-0000-0000490E0000}"/>
    <cellStyle name="Comma 3 2 2 2 4 3 3 3 3" xfId="10927" xr:uid="{00000000-0005-0000-0000-00004A0E0000}"/>
    <cellStyle name="Comma 3 2 2 2 4 3 3 3 3 2" xfId="27313" xr:uid="{00000000-0005-0000-0000-00004B0E0000}"/>
    <cellStyle name="Comma 3 2 2 2 4 3 3 3 4" xfId="19120" xr:uid="{00000000-0005-0000-0000-00004C0E0000}"/>
    <cellStyle name="Comma 3 2 2 2 4 3 3 4" xfId="4782" xr:uid="{00000000-0005-0000-0000-00004D0E0000}"/>
    <cellStyle name="Comma 3 2 2 2 4 3 3 4 2" xfId="12975" xr:uid="{00000000-0005-0000-0000-00004E0E0000}"/>
    <cellStyle name="Comma 3 2 2 2 4 3 3 4 2 2" xfId="29361" xr:uid="{00000000-0005-0000-0000-00004F0E0000}"/>
    <cellStyle name="Comma 3 2 2 2 4 3 3 4 3" xfId="21168" xr:uid="{00000000-0005-0000-0000-0000500E0000}"/>
    <cellStyle name="Comma 3 2 2 2 4 3 3 5" xfId="8879" xr:uid="{00000000-0005-0000-0000-0000510E0000}"/>
    <cellStyle name="Comma 3 2 2 2 4 3 3 5 2" xfId="25265" xr:uid="{00000000-0005-0000-0000-0000520E0000}"/>
    <cellStyle name="Comma 3 2 2 2 4 3 3 6" xfId="17072" xr:uid="{00000000-0005-0000-0000-0000530E0000}"/>
    <cellStyle name="Comma 3 2 2 2 4 3 4" xfId="1198" xr:uid="{00000000-0005-0000-0000-0000540E0000}"/>
    <cellStyle name="Comma 3 2 2 2 4 3 4 2" xfId="3246" xr:uid="{00000000-0005-0000-0000-0000550E0000}"/>
    <cellStyle name="Comma 3 2 2 2 4 3 4 2 2" xfId="7343" xr:uid="{00000000-0005-0000-0000-0000560E0000}"/>
    <cellStyle name="Comma 3 2 2 2 4 3 4 2 2 2" xfId="15536" xr:uid="{00000000-0005-0000-0000-0000570E0000}"/>
    <cellStyle name="Comma 3 2 2 2 4 3 4 2 2 2 2" xfId="31922" xr:uid="{00000000-0005-0000-0000-0000580E0000}"/>
    <cellStyle name="Comma 3 2 2 2 4 3 4 2 2 3" xfId="23729" xr:uid="{00000000-0005-0000-0000-0000590E0000}"/>
    <cellStyle name="Comma 3 2 2 2 4 3 4 2 3" xfId="11439" xr:uid="{00000000-0005-0000-0000-00005A0E0000}"/>
    <cellStyle name="Comma 3 2 2 2 4 3 4 2 3 2" xfId="27825" xr:uid="{00000000-0005-0000-0000-00005B0E0000}"/>
    <cellStyle name="Comma 3 2 2 2 4 3 4 2 4" xfId="19632" xr:uid="{00000000-0005-0000-0000-00005C0E0000}"/>
    <cellStyle name="Comma 3 2 2 2 4 3 4 3" xfId="5294" xr:uid="{00000000-0005-0000-0000-00005D0E0000}"/>
    <cellStyle name="Comma 3 2 2 2 4 3 4 3 2" xfId="13487" xr:uid="{00000000-0005-0000-0000-00005E0E0000}"/>
    <cellStyle name="Comma 3 2 2 2 4 3 4 3 2 2" xfId="29873" xr:uid="{00000000-0005-0000-0000-00005F0E0000}"/>
    <cellStyle name="Comma 3 2 2 2 4 3 4 3 3" xfId="21680" xr:uid="{00000000-0005-0000-0000-0000600E0000}"/>
    <cellStyle name="Comma 3 2 2 2 4 3 4 4" xfId="9391" xr:uid="{00000000-0005-0000-0000-0000610E0000}"/>
    <cellStyle name="Comma 3 2 2 2 4 3 4 4 2" xfId="25777" xr:uid="{00000000-0005-0000-0000-0000620E0000}"/>
    <cellStyle name="Comma 3 2 2 2 4 3 4 5" xfId="17584" xr:uid="{00000000-0005-0000-0000-0000630E0000}"/>
    <cellStyle name="Comma 3 2 2 2 4 3 5" xfId="2222" xr:uid="{00000000-0005-0000-0000-0000640E0000}"/>
    <cellStyle name="Comma 3 2 2 2 4 3 5 2" xfId="6319" xr:uid="{00000000-0005-0000-0000-0000650E0000}"/>
    <cellStyle name="Comma 3 2 2 2 4 3 5 2 2" xfId="14512" xr:uid="{00000000-0005-0000-0000-0000660E0000}"/>
    <cellStyle name="Comma 3 2 2 2 4 3 5 2 2 2" xfId="30898" xr:uid="{00000000-0005-0000-0000-0000670E0000}"/>
    <cellStyle name="Comma 3 2 2 2 4 3 5 2 3" xfId="22705" xr:uid="{00000000-0005-0000-0000-0000680E0000}"/>
    <cellStyle name="Comma 3 2 2 2 4 3 5 3" xfId="10415" xr:uid="{00000000-0005-0000-0000-0000690E0000}"/>
    <cellStyle name="Comma 3 2 2 2 4 3 5 3 2" xfId="26801" xr:uid="{00000000-0005-0000-0000-00006A0E0000}"/>
    <cellStyle name="Comma 3 2 2 2 4 3 5 4" xfId="18608" xr:uid="{00000000-0005-0000-0000-00006B0E0000}"/>
    <cellStyle name="Comma 3 2 2 2 4 3 6" xfId="4270" xr:uid="{00000000-0005-0000-0000-00006C0E0000}"/>
    <cellStyle name="Comma 3 2 2 2 4 3 6 2" xfId="12463" xr:uid="{00000000-0005-0000-0000-00006D0E0000}"/>
    <cellStyle name="Comma 3 2 2 2 4 3 6 2 2" xfId="28849" xr:uid="{00000000-0005-0000-0000-00006E0E0000}"/>
    <cellStyle name="Comma 3 2 2 2 4 3 6 3" xfId="20656" xr:uid="{00000000-0005-0000-0000-00006F0E0000}"/>
    <cellStyle name="Comma 3 2 2 2 4 3 7" xfId="8367" xr:uid="{00000000-0005-0000-0000-0000700E0000}"/>
    <cellStyle name="Comma 3 2 2 2 4 3 7 2" xfId="24753" xr:uid="{00000000-0005-0000-0000-0000710E0000}"/>
    <cellStyle name="Comma 3 2 2 2 4 3 8" xfId="16560" xr:uid="{00000000-0005-0000-0000-0000720E0000}"/>
    <cellStyle name="Comma 3 2 2 2 4 4" xfId="302" xr:uid="{00000000-0005-0000-0000-0000730E0000}"/>
    <cellStyle name="Comma 3 2 2 2 4 4 2" xfId="814" xr:uid="{00000000-0005-0000-0000-0000740E0000}"/>
    <cellStyle name="Comma 3 2 2 2 4 4 2 2" xfId="1838" xr:uid="{00000000-0005-0000-0000-0000750E0000}"/>
    <cellStyle name="Comma 3 2 2 2 4 4 2 2 2" xfId="3886" xr:uid="{00000000-0005-0000-0000-0000760E0000}"/>
    <cellStyle name="Comma 3 2 2 2 4 4 2 2 2 2" xfId="7983" xr:uid="{00000000-0005-0000-0000-0000770E0000}"/>
    <cellStyle name="Comma 3 2 2 2 4 4 2 2 2 2 2" xfId="16176" xr:uid="{00000000-0005-0000-0000-0000780E0000}"/>
    <cellStyle name="Comma 3 2 2 2 4 4 2 2 2 2 2 2" xfId="32562" xr:uid="{00000000-0005-0000-0000-0000790E0000}"/>
    <cellStyle name="Comma 3 2 2 2 4 4 2 2 2 2 3" xfId="24369" xr:uid="{00000000-0005-0000-0000-00007A0E0000}"/>
    <cellStyle name="Comma 3 2 2 2 4 4 2 2 2 3" xfId="12079" xr:uid="{00000000-0005-0000-0000-00007B0E0000}"/>
    <cellStyle name="Comma 3 2 2 2 4 4 2 2 2 3 2" xfId="28465" xr:uid="{00000000-0005-0000-0000-00007C0E0000}"/>
    <cellStyle name="Comma 3 2 2 2 4 4 2 2 2 4" xfId="20272" xr:uid="{00000000-0005-0000-0000-00007D0E0000}"/>
    <cellStyle name="Comma 3 2 2 2 4 4 2 2 3" xfId="5934" xr:uid="{00000000-0005-0000-0000-00007E0E0000}"/>
    <cellStyle name="Comma 3 2 2 2 4 4 2 2 3 2" xfId="14127" xr:uid="{00000000-0005-0000-0000-00007F0E0000}"/>
    <cellStyle name="Comma 3 2 2 2 4 4 2 2 3 2 2" xfId="30513" xr:uid="{00000000-0005-0000-0000-0000800E0000}"/>
    <cellStyle name="Comma 3 2 2 2 4 4 2 2 3 3" xfId="22320" xr:uid="{00000000-0005-0000-0000-0000810E0000}"/>
    <cellStyle name="Comma 3 2 2 2 4 4 2 2 4" xfId="10031" xr:uid="{00000000-0005-0000-0000-0000820E0000}"/>
    <cellStyle name="Comma 3 2 2 2 4 4 2 2 4 2" xfId="26417" xr:uid="{00000000-0005-0000-0000-0000830E0000}"/>
    <cellStyle name="Comma 3 2 2 2 4 4 2 2 5" xfId="18224" xr:uid="{00000000-0005-0000-0000-0000840E0000}"/>
    <cellStyle name="Comma 3 2 2 2 4 4 2 3" xfId="2862" xr:uid="{00000000-0005-0000-0000-0000850E0000}"/>
    <cellStyle name="Comma 3 2 2 2 4 4 2 3 2" xfId="6959" xr:uid="{00000000-0005-0000-0000-0000860E0000}"/>
    <cellStyle name="Comma 3 2 2 2 4 4 2 3 2 2" xfId="15152" xr:uid="{00000000-0005-0000-0000-0000870E0000}"/>
    <cellStyle name="Comma 3 2 2 2 4 4 2 3 2 2 2" xfId="31538" xr:uid="{00000000-0005-0000-0000-0000880E0000}"/>
    <cellStyle name="Comma 3 2 2 2 4 4 2 3 2 3" xfId="23345" xr:uid="{00000000-0005-0000-0000-0000890E0000}"/>
    <cellStyle name="Comma 3 2 2 2 4 4 2 3 3" xfId="11055" xr:uid="{00000000-0005-0000-0000-00008A0E0000}"/>
    <cellStyle name="Comma 3 2 2 2 4 4 2 3 3 2" xfId="27441" xr:uid="{00000000-0005-0000-0000-00008B0E0000}"/>
    <cellStyle name="Comma 3 2 2 2 4 4 2 3 4" xfId="19248" xr:uid="{00000000-0005-0000-0000-00008C0E0000}"/>
    <cellStyle name="Comma 3 2 2 2 4 4 2 4" xfId="4910" xr:uid="{00000000-0005-0000-0000-00008D0E0000}"/>
    <cellStyle name="Comma 3 2 2 2 4 4 2 4 2" xfId="13103" xr:uid="{00000000-0005-0000-0000-00008E0E0000}"/>
    <cellStyle name="Comma 3 2 2 2 4 4 2 4 2 2" xfId="29489" xr:uid="{00000000-0005-0000-0000-00008F0E0000}"/>
    <cellStyle name="Comma 3 2 2 2 4 4 2 4 3" xfId="21296" xr:uid="{00000000-0005-0000-0000-0000900E0000}"/>
    <cellStyle name="Comma 3 2 2 2 4 4 2 5" xfId="9007" xr:uid="{00000000-0005-0000-0000-0000910E0000}"/>
    <cellStyle name="Comma 3 2 2 2 4 4 2 5 2" xfId="25393" xr:uid="{00000000-0005-0000-0000-0000920E0000}"/>
    <cellStyle name="Comma 3 2 2 2 4 4 2 6" xfId="17200" xr:uid="{00000000-0005-0000-0000-0000930E0000}"/>
    <cellStyle name="Comma 3 2 2 2 4 4 3" xfId="1326" xr:uid="{00000000-0005-0000-0000-0000940E0000}"/>
    <cellStyle name="Comma 3 2 2 2 4 4 3 2" xfId="3374" xr:uid="{00000000-0005-0000-0000-0000950E0000}"/>
    <cellStyle name="Comma 3 2 2 2 4 4 3 2 2" xfId="7471" xr:uid="{00000000-0005-0000-0000-0000960E0000}"/>
    <cellStyle name="Comma 3 2 2 2 4 4 3 2 2 2" xfId="15664" xr:uid="{00000000-0005-0000-0000-0000970E0000}"/>
    <cellStyle name="Comma 3 2 2 2 4 4 3 2 2 2 2" xfId="32050" xr:uid="{00000000-0005-0000-0000-0000980E0000}"/>
    <cellStyle name="Comma 3 2 2 2 4 4 3 2 2 3" xfId="23857" xr:uid="{00000000-0005-0000-0000-0000990E0000}"/>
    <cellStyle name="Comma 3 2 2 2 4 4 3 2 3" xfId="11567" xr:uid="{00000000-0005-0000-0000-00009A0E0000}"/>
    <cellStyle name="Comma 3 2 2 2 4 4 3 2 3 2" xfId="27953" xr:uid="{00000000-0005-0000-0000-00009B0E0000}"/>
    <cellStyle name="Comma 3 2 2 2 4 4 3 2 4" xfId="19760" xr:uid="{00000000-0005-0000-0000-00009C0E0000}"/>
    <cellStyle name="Comma 3 2 2 2 4 4 3 3" xfId="5422" xr:uid="{00000000-0005-0000-0000-00009D0E0000}"/>
    <cellStyle name="Comma 3 2 2 2 4 4 3 3 2" xfId="13615" xr:uid="{00000000-0005-0000-0000-00009E0E0000}"/>
    <cellStyle name="Comma 3 2 2 2 4 4 3 3 2 2" xfId="30001" xr:uid="{00000000-0005-0000-0000-00009F0E0000}"/>
    <cellStyle name="Comma 3 2 2 2 4 4 3 3 3" xfId="21808" xr:uid="{00000000-0005-0000-0000-0000A00E0000}"/>
    <cellStyle name="Comma 3 2 2 2 4 4 3 4" xfId="9519" xr:uid="{00000000-0005-0000-0000-0000A10E0000}"/>
    <cellStyle name="Comma 3 2 2 2 4 4 3 4 2" xfId="25905" xr:uid="{00000000-0005-0000-0000-0000A20E0000}"/>
    <cellStyle name="Comma 3 2 2 2 4 4 3 5" xfId="17712" xr:uid="{00000000-0005-0000-0000-0000A30E0000}"/>
    <cellStyle name="Comma 3 2 2 2 4 4 4" xfId="2350" xr:uid="{00000000-0005-0000-0000-0000A40E0000}"/>
    <cellStyle name="Comma 3 2 2 2 4 4 4 2" xfId="6447" xr:uid="{00000000-0005-0000-0000-0000A50E0000}"/>
    <cellStyle name="Comma 3 2 2 2 4 4 4 2 2" xfId="14640" xr:uid="{00000000-0005-0000-0000-0000A60E0000}"/>
    <cellStyle name="Comma 3 2 2 2 4 4 4 2 2 2" xfId="31026" xr:uid="{00000000-0005-0000-0000-0000A70E0000}"/>
    <cellStyle name="Comma 3 2 2 2 4 4 4 2 3" xfId="22833" xr:uid="{00000000-0005-0000-0000-0000A80E0000}"/>
    <cellStyle name="Comma 3 2 2 2 4 4 4 3" xfId="10543" xr:uid="{00000000-0005-0000-0000-0000A90E0000}"/>
    <cellStyle name="Comma 3 2 2 2 4 4 4 3 2" xfId="26929" xr:uid="{00000000-0005-0000-0000-0000AA0E0000}"/>
    <cellStyle name="Comma 3 2 2 2 4 4 4 4" xfId="18736" xr:uid="{00000000-0005-0000-0000-0000AB0E0000}"/>
    <cellStyle name="Comma 3 2 2 2 4 4 5" xfId="4398" xr:uid="{00000000-0005-0000-0000-0000AC0E0000}"/>
    <cellStyle name="Comma 3 2 2 2 4 4 5 2" xfId="12591" xr:uid="{00000000-0005-0000-0000-0000AD0E0000}"/>
    <cellStyle name="Comma 3 2 2 2 4 4 5 2 2" xfId="28977" xr:uid="{00000000-0005-0000-0000-0000AE0E0000}"/>
    <cellStyle name="Comma 3 2 2 2 4 4 5 3" xfId="20784" xr:uid="{00000000-0005-0000-0000-0000AF0E0000}"/>
    <cellStyle name="Comma 3 2 2 2 4 4 6" xfId="8495" xr:uid="{00000000-0005-0000-0000-0000B00E0000}"/>
    <cellStyle name="Comma 3 2 2 2 4 4 6 2" xfId="24881" xr:uid="{00000000-0005-0000-0000-0000B10E0000}"/>
    <cellStyle name="Comma 3 2 2 2 4 4 7" xfId="16688" xr:uid="{00000000-0005-0000-0000-0000B20E0000}"/>
    <cellStyle name="Comma 3 2 2 2 4 5" xfId="558" xr:uid="{00000000-0005-0000-0000-0000B30E0000}"/>
    <cellStyle name="Comma 3 2 2 2 4 5 2" xfId="1582" xr:uid="{00000000-0005-0000-0000-0000B40E0000}"/>
    <cellStyle name="Comma 3 2 2 2 4 5 2 2" xfId="3630" xr:uid="{00000000-0005-0000-0000-0000B50E0000}"/>
    <cellStyle name="Comma 3 2 2 2 4 5 2 2 2" xfId="7727" xr:uid="{00000000-0005-0000-0000-0000B60E0000}"/>
    <cellStyle name="Comma 3 2 2 2 4 5 2 2 2 2" xfId="15920" xr:uid="{00000000-0005-0000-0000-0000B70E0000}"/>
    <cellStyle name="Comma 3 2 2 2 4 5 2 2 2 2 2" xfId="32306" xr:uid="{00000000-0005-0000-0000-0000B80E0000}"/>
    <cellStyle name="Comma 3 2 2 2 4 5 2 2 2 3" xfId="24113" xr:uid="{00000000-0005-0000-0000-0000B90E0000}"/>
    <cellStyle name="Comma 3 2 2 2 4 5 2 2 3" xfId="11823" xr:uid="{00000000-0005-0000-0000-0000BA0E0000}"/>
    <cellStyle name="Comma 3 2 2 2 4 5 2 2 3 2" xfId="28209" xr:uid="{00000000-0005-0000-0000-0000BB0E0000}"/>
    <cellStyle name="Comma 3 2 2 2 4 5 2 2 4" xfId="20016" xr:uid="{00000000-0005-0000-0000-0000BC0E0000}"/>
    <cellStyle name="Comma 3 2 2 2 4 5 2 3" xfId="5678" xr:uid="{00000000-0005-0000-0000-0000BD0E0000}"/>
    <cellStyle name="Comma 3 2 2 2 4 5 2 3 2" xfId="13871" xr:uid="{00000000-0005-0000-0000-0000BE0E0000}"/>
    <cellStyle name="Comma 3 2 2 2 4 5 2 3 2 2" xfId="30257" xr:uid="{00000000-0005-0000-0000-0000BF0E0000}"/>
    <cellStyle name="Comma 3 2 2 2 4 5 2 3 3" xfId="22064" xr:uid="{00000000-0005-0000-0000-0000C00E0000}"/>
    <cellStyle name="Comma 3 2 2 2 4 5 2 4" xfId="9775" xr:uid="{00000000-0005-0000-0000-0000C10E0000}"/>
    <cellStyle name="Comma 3 2 2 2 4 5 2 4 2" xfId="26161" xr:uid="{00000000-0005-0000-0000-0000C20E0000}"/>
    <cellStyle name="Comma 3 2 2 2 4 5 2 5" xfId="17968" xr:uid="{00000000-0005-0000-0000-0000C30E0000}"/>
    <cellStyle name="Comma 3 2 2 2 4 5 3" xfId="2606" xr:uid="{00000000-0005-0000-0000-0000C40E0000}"/>
    <cellStyle name="Comma 3 2 2 2 4 5 3 2" xfId="6703" xr:uid="{00000000-0005-0000-0000-0000C50E0000}"/>
    <cellStyle name="Comma 3 2 2 2 4 5 3 2 2" xfId="14896" xr:uid="{00000000-0005-0000-0000-0000C60E0000}"/>
    <cellStyle name="Comma 3 2 2 2 4 5 3 2 2 2" xfId="31282" xr:uid="{00000000-0005-0000-0000-0000C70E0000}"/>
    <cellStyle name="Comma 3 2 2 2 4 5 3 2 3" xfId="23089" xr:uid="{00000000-0005-0000-0000-0000C80E0000}"/>
    <cellStyle name="Comma 3 2 2 2 4 5 3 3" xfId="10799" xr:uid="{00000000-0005-0000-0000-0000C90E0000}"/>
    <cellStyle name="Comma 3 2 2 2 4 5 3 3 2" xfId="27185" xr:uid="{00000000-0005-0000-0000-0000CA0E0000}"/>
    <cellStyle name="Comma 3 2 2 2 4 5 3 4" xfId="18992" xr:uid="{00000000-0005-0000-0000-0000CB0E0000}"/>
    <cellStyle name="Comma 3 2 2 2 4 5 4" xfId="4654" xr:uid="{00000000-0005-0000-0000-0000CC0E0000}"/>
    <cellStyle name="Comma 3 2 2 2 4 5 4 2" xfId="12847" xr:uid="{00000000-0005-0000-0000-0000CD0E0000}"/>
    <cellStyle name="Comma 3 2 2 2 4 5 4 2 2" xfId="29233" xr:uid="{00000000-0005-0000-0000-0000CE0E0000}"/>
    <cellStyle name="Comma 3 2 2 2 4 5 4 3" xfId="21040" xr:uid="{00000000-0005-0000-0000-0000CF0E0000}"/>
    <cellStyle name="Comma 3 2 2 2 4 5 5" xfId="8751" xr:uid="{00000000-0005-0000-0000-0000D00E0000}"/>
    <cellStyle name="Comma 3 2 2 2 4 5 5 2" xfId="25137" xr:uid="{00000000-0005-0000-0000-0000D10E0000}"/>
    <cellStyle name="Comma 3 2 2 2 4 5 6" xfId="16944" xr:uid="{00000000-0005-0000-0000-0000D20E0000}"/>
    <cellStyle name="Comma 3 2 2 2 4 6" xfId="1070" xr:uid="{00000000-0005-0000-0000-0000D30E0000}"/>
    <cellStyle name="Comma 3 2 2 2 4 6 2" xfId="3118" xr:uid="{00000000-0005-0000-0000-0000D40E0000}"/>
    <cellStyle name="Comma 3 2 2 2 4 6 2 2" xfId="7215" xr:uid="{00000000-0005-0000-0000-0000D50E0000}"/>
    <cellStyle name="Comma 3 2 2 2 4 6 2 2 2" xfId="15408" xr:uid="{00000000-0005-0000-0000-0000D60E0000}"/>
    <cellStyle name="Comma 3 2 2 2 4 6 2 2 2 2" xfId="31794" xr:uid="{00000000-0005-0000-0000-0000D70E0000}"/>
    <cellStyle name="Comma 3 2 2 2 4 6 2 2 3" xfId="23601" xr:uid="{00000000-0005-0000-0000-0000D80E0000}"/>
    <cellStyle name="Comma 3 2 2 2 4 6 2 3" xfId="11311" xr:uid="{00000000-0005-0000-0000-0000D90E0000}"/>
    <cellStyle name="Comma 3 2 2 2 4 6 2 3 2" xfId="27697" xr:uid="{00000000-0005-0000-0000-0000DA0E0000}"/>
    <cellStyle name="Comma 3 2 2 2 4 6 2 4" xfId="19504" xr:uid="{00000000-0005-0000-0000-0000DB0E0000}"/>
    <cellStyle name="Comma 3 2 2 2 4 6 3" xfId="5166" xr:uid="{00000000-0005-0000-0000-0000DC0E0000}"/>
    <cellStyle name="Comma 3 2 2 2 4 6 3 2" xfId="13359" xr:uid="{00000000-0005-0000-0000-0000DD0E0000}"/>
    <cellStyle name="Comma 3 2 2 2 4 6 3 2 2" xfId="29745" xr:uid="{00000000-0005-0000-0000-0000DE0E0000}"/>
    <cellStyle name="Comma 3 2 2 2 4 6 3 3" xfId="21552" xr:uid="{00000000-0005-0000-0000-0000DF0E0000}"/>
    <cellStyle name="Comma 3 2 2 2 4 6 4" xfId="9263" xr:uid="{00000000-0005-0000-0000-0000E00E0000}"/>
    <cellStyle name="Comma 3 2 2 2 4 6 4 2" xfId="25649" xr:uid="{00000000-0005-0000-0000-0000E10E0000}"/>
    <cellStyle name="Comma 3 2 2 2 4 6 5" xfId="17456" xr:uid="{00000000-0005-0000-0000-0000E20E0000}"/>
    <cellStyle name="Comma 3 2 2 2 4 7" xfId="2094" xr:uid="{00000000-0005-0000-0000-0000E30E0000}"/>
    <cellStyle name="Comma 3 2 2 2 4 7 2" xfId="6191" xr:uid="{00000000-0005-0000-0000-0000E40E0000}"/>
    <cellStyle name="Comma 3 2 2 2 4 7 2 2" xfId="14384" xr:uid="{00000000-0005-0000-0000-0000E50E0000}"/>
    <cellStyle name="Comma 3 2 2 2 4 7 2 2 2" xfId="30770" xr:uid="{00000000-0005-0000-0000-0000E60E0000}"/>
    <cellStyle name="Comma 3 2 2 2 4 7 2 3" xfId="22577" xr:uid="{00000000-0005-0000-0000-0000E70E0000}"/>
    <cellStyle name="Comma 3 2 2 2 4 7 3" xfId="10287" xr:uid="{00000000-0005-0000-0000-0000E80E0000}"/>
    <cellStyle name="Comma 3 2 2 2 4 7 3 2" xfId="26673" xr:uid="{00000000-0005-0000-0000-0000E90E0000}"/>
    <cellStyle name="Comma 3 2 2 2 4 7 4" xfId="18480" xr:uid="{00000000-0005-0000-0000-0000EA0E0000}"/>
    <cellStyle name="Comma 3 2 2 2 4 8" xfId="4142" xr:uid="{00000000-0005-0000-0000-0000EB0E0000}"/>
    <cellStyle name="Comma 3 2 2 2 4 8 2" xfId="12335" xr:uid="{00000000-0005-0000-0000-0000EC0E0000}"/>
    <cellStyle name="Comma 3 2 2 2 4 8 2 2" xfId="28721" xr:uid="{00000000-0005-0000-0000-0000ED0E0000}"/>
    <cellStyle name="Comma 3 2 2 2 4 8 3" xfId="20528" xr:uid="{00000000-0005-0000-0000-0000EE0E0000}"/>
    <cellStyle name="Comma 3 2 2 2 4 9" xfId="8239" xr:uid="{00000000-0005-0000-0000-0000EF0E0000}"/>
    <cellStyle name="Comma 3 2 2 2 4 9 2" xfId="24625" xr:uid="{00000000-0005-0000-0000-0000F00E0000}"/>
    <cellStyle name="Comma 3 2 2 2 5" xfId="78" xr:uid="{00000000-0005-0000-0000-0000F10E0000}"/>
    <cellStyle name="Comma 3 2 2 2 5 2" xfId="206" xr:uid="{00000000-0005-0000-0000-0000F20E0000}"/>
    <cellStyle name="Comma 3 2 2 2 5 2 2" xfId="462" xr:uid="{00000000-0005-0000-0000-0000F30E0000}"/>
    <cellStyle name="Comma 3 2 2 2 5 2 2 2" xfId="974" xr:uid="{00000000-0005-0000-0000-0000F40E0000}"/>
    <cellStyle name="Comma 3 2 2 2 5 2 2 2 2" xfId="1998" xr:uid="{00000000-0005-0000-0000-0000F50E0000}"/>
    <cellStyle name="Comma 3 2 2 2 5 2 2 2 2 2" xfId="4046" xr:uid="{00000000-0005-0000-0000-0000F60E0000}"/>
    <cellStyle name="Comma 3 2 2 2 5 2 2 2 2 2 2" xfId="8143" xr:uid="{00000000-0005-0000-0000-0000F70E0000}"/>
    <cellStyle name="Comma 3 2 2 2 5 2 2 2 2 2 2 2" xfId="16336" xr:uid="{00000000-0005-0000-0000-0000F80E0000}"/>
    <cellStyle name="Comma 3 2 2 2 5 2 2 2 2 2 2 2 2" xfId="32722" xr:uid="{00000000-0005-0000-0000-0000F90E0000}"/>
    <cellStyle name="Comma 3 2 2 2 5 2 2 2 2 2 2 3" xfId="24529" xr:uid="{00000000-0005-0000-0000-0000FA0E0000}"/>
    <cellStyle name="Comma 3 2 2 2 5 2 2 2 2 2 3" xfId="12239" xr:uid="{00000000-0005-0000-0000-0000FB0E0000}"/>
    <cellStyle name="Comma 3 2 2 2 5 2 2 2 2 2 3 2" xfId="28625" xr:uid="{00000000-0005-0000-0000-0000FC0E0000}"/>
    <cellStyle name="Comma 3 2 2 2 5 2 2 2 2 2 4" xfId="20432" xr:uid="{00000000-0005-0000-0000-0000FD0E0000}"/>
    <cellStyle name="Comma 3 2 2 2 5 2 2 2 2 3" xfId="6094" xr:uid="{00000000-0005-0000-0000-0000FE0E0000}"/>
    <cellStyle name="Comma 3 2 2 2 5 2 2 2 2 3 2" xfId="14287" xr:uid="{00000000-0005-0000-0000-0000FF0E0000}"/>
    <cellStyle name="Comma 3 2 2 2 5 2 2 2 2 3 2 2" xfId="30673" xr:uid="{00000000-0005-0000-0000-0000000F0000}"/>
    <cellStyle name="Comma 3 2 2 2 5 2 2 2 2 3 3" xfId="22480" xr:uid="{00000000-0005-0000-0000-0000010F0000}"/>
    <cellStyle name="Comma 3 2 2 2 5 2 2 2 2 4" xfId="10191" xr:uid="{00000000-0005-0000-0000-0000020F0000}"/>
    <cellStyle name="Comma 3 2 2 2 5 2 2 2 2 4 2" xfId="26577" xr:uid="{00000000-0005-0000-0000-0000030F0000}"/>
    <cellStyle name="Comma 3 2 2 2 5 2 2 2 2 5" xfId="18384" xr:uid="{00000000-0005-0000-0000-0000040F0000}"/>
    <cellStyle name="Comma 3 2 2 2 5 2 2 2 3" xfId="3022" xr:uid="{00000000-0005-0000-0000-0000050F0000}"/>
    <cellStyle name="Comma 3 2 2 2 5 2 2 2 3 2" xfId="7119" xr:uid="{00000000-0005-0000-0000-0000060F0000}"/>
    <cellStyle name="Comma 3 2 2 2 5 2 2 2 3 2 2" xfId="15312" xr:uid="{00000000-0005-0000-0000-0000070F0000}"/>
    <cellStyle name="Comma 3 2 2 2 5 2 2 2 3 2 2 2" xfId="31698" xr:uid="{00000000-0005-0000-0000-0000080F0000}"/>
    <cellStyle name="Comma 3 2 2 2 5 2 2 2 3 2 3" xfId="23505" xr:uid="{00000000-0005-0000-0000-0000090F0000}"/>
    <cellStyle name="Comma 3 2 2 2 5 2 2 2 3 3" xfId="11215" xr:uid="{00000000-0005-0000-0000-00000A0F0000}"/>
    <cellStyle name="Comma 3 2 2 2 5 2 2 2 3 3 2" xfId="27601" xr:uid="{00000000-0005-0000-0000-00000B0F0000}"/>
    <cellStyle name="Comma 3 2 2 2 5 2 2 2 3 4" xfId="19408" xr:uid="{00000000-0005-0000-0000-00000C0F0000}"/>
    <cellStyle name="Comma 3 2 2 2 5 2 2 2 4" xfId="5070" xr:uid="{00000000-0005-0000-0000-00000D0F0000}"/>
    <cellStyle name="Comma 3 2 2 2 5 2 2 2 4 2" xfId="13263" xr:uid="{00000000-0005-0000-0000-00000E0F0000}"/>
    <cellStyle name="Comma 3 2 2 2 5 2 2 2 4 2 2" xfId="29649" xr:uid="{00000000-0005-0000-0000-00000F0F0000}"/>
    <cellStyle name="Comma 3 2 2 2 5 2 2 2 4 3" xfId="21456" xr:uid="{00000000-0005-0000-0000-0000100F0000}"/>
    <cellStyle name="Comma 3 2 2 2 5 2 2 2 5" xfId="9167" xr:uid="{00000000-0005-0000-0000-0000110F0000}"/>
    <cellStyle name="Comma 3 2 2 2 5 2 2 2 5 2" xfId="25553" xr:uid="{00000000-0005-0000-0000-0000120F0000}"/>
    <cellStyle name="Comma 3 2 2 2 5 2 2 2 6" xfId="17360" xr:uid="{00000000-0005-0000-0000-0000130F0000}"/>
    <cellStyle name="Comma 3 2 2 2 5 2 2 3" xfId="1486" xr:uid="{00000000-0005-0000-0000-0000140F0000}"/>
    <cellStyle name="Comma 3 2 2 2 5 2 2 3 2" xfId="3534" xr:uid="{00000000-0005-0000-0000-0000150F0000}"/>
    <cellStyle name="Comma 3 2 2 2 5 2 2 3 2 2" xfId="7631" xr:uid="{00000000-0005-0000-0000-0000160F0000}"/>
    <cellStyle name="Comma 3 2 2 2 5 2 2 3 2 2 2" xfId="15824" xr:uid="{00000000-0005-0000-0000-0000170F0000}"/>
    <cellStyle name="Comma 3 2 2 2 5 2 2 3 2 2 2 2" xfId="32210" xr:uid="{00000000-0005-0000-0000-0000180F0000}"/>
    <cellStyle name="Comma 3 2 2 2 5 2 2 3 2 2 3" xfId="24017" xr:uid="{00000000-0005-0000-0000-0000190F0000}"/>
    <cellStyle name="Comma 3 2 2 2 5 2 2 3 2 3" xfId="11727" xr:uid="{00000000-0005-0000-0000-00001A0F0000}"/>
    <cellStyle name="Comma 3 2 2 2 5 2 2 3 2 3 2" xfId="28113" xr:uid="{00000000-0005-0000-0000-00001B0F0000}"/>
    <cellStyle name="Comma 3 2 2 2 5 2 2 3 2 4" xfId="19920" xr:uid="{00000000-0005-0000-0000-00001C0F0000}"/>
    <cellStyle name="Comma 3 2 2 2 5 2 2 3 3" xfId="5582" xr:uid="{00000000-0005-0000-0000-00001D0F0000}"/>
    <cellStyle name="Comma 3 2 2 2 5 2 2 3 3 2" xfId="13775" xr:uid="{00000000-0005-0000-0000-00001E0F0000}"/>
    <cellStyle name="Comma 3 2 2 2 5 2 2 3 3 2 2" xfId="30161" xr:uid="{00000000-0005-0000-0000-00001F0F0000}"/>
    <cellStyle name="Comma 3 2 2 2 5 2 2 3 3 3" xfId="21968" xr:uid="{00000000-0005-0000-0000-0000200F0000}"/>
    <cellStyle name="Comma 3 2 2 2 5 2 2 3 4" xfId="9679" xr:uid="{00000000-0005-0000-0000-0000210F0000}"/>
    <cellStyle name="Comma 3 2 2 2 5 2 2 3 4 2" xfId="26065" xr:uid="{00000000-0005-0000-0000-0000220F0000}"/>
    <cellStyle name="Comma 3 2 2 2 5 2 2 3 5" xfId="17872" xr:uid="{00000000-0005-0000-0000-0000230F0000}"/>
    <cellStyle name="Comma 3 2 2 2 5 2 2 4" xfId="2510" xr:uid="{00000000-0005-0000-0000-0000240F0000}"/>
    <cellStyle name="Comma 3 2 2 2 5 2 2 4 2" xfId="6607" xr:uid="{00000000-0005-0000-0000-0000250F0000}"/>
    <cellStyle name="Comma 3 2 2 2 5 2 2 4 2 2" xfId="14800" xr:uid="{00000000-0005-0000-0000-0000260F0000}"/>
    <cellStyle name="Comma 3 2 2 2 5 2 2 4 2 2 2" xfId="31186" xr:uid="{00000000-0005-0000-0000-0000270F0000}"/>
    <cellStyle name="Comma 3 2 2 2 5 2 2 4 2 3" xfId="22993" xr:uid="{00000000-0005-0000-0000-0000280F0000}"/>
    <cellStyle name="Comma 3 2 2 2 5 2 2 4 3" xfId="10703" xr:uid="{00000000-0005-0000-0000-0000290F0000}"/>
    <cellStyle name="Comma 3 2 2 2 5 2 2 4 3 2" xfId="27089" xr:uid="{00000000-0005-0000-0000-00002A0F0000}"/>
    <cellStyle name="Comma 3 2 2 2 5 2 2 4 4" xfId="18896" xr:uid="{00000000-0005-0000-0000-00002B0F0000}"/>
    <cellStyle name="Comma 3 2 2 2 5 2 2 5" xfId="4558" xr:uid="{00000000-0005-0000-0000-00002C0F0000}"/>
    <cellStyle name="Comma 3 2 2 2 5 2 2 5 2" xfId="12751" xr:uid="{00000000-0005-0000-0000-00002D0F0000}"/>
    <cellStyle name="Comma 3 2 2 2 5 2 2 5 2 2" xfId="29137" xr:uid="{00000000-0005-0000-0000-00002E0F0000}"/>
    <cellStyle name="Comma 3 2 2 2 5 2 2 5 3" xfId="20944" xr:uid="{00000000-0005-0000-0000-00002F0F0000}"/>
    <cellStyle name="Comma 3 2 2 2 5 2 2 6" xfId="8655" xr:uid="{00000000-0005-0000-0000-0000300F0000}"/>
    <cellStyle name="Comma 3 2 2 2 5 2 2 6 2" xfId="25041" xr:uid="{00000000-0005-0000-0000-0000310F0000}"/>
    <cellStyle name="Comma 3 2 2 2 5 2 2 7" xfId="16848" xr:uid="{00000000-0005-0000-0000-0000320F0000}"/>
    <cellStyle name="Comma 3 2 2 2 5 2 3" xfId="718" xr:uid="{00000000-0005-0000-0000-0000330F0000}"/>
    <cellStyle name="Comma 3 2 2 2 5 2 3 2" xfId="1742" xr:uid="{00000000-0005-0000-0000-0000340F0000}"/>
    <cellStyle name="Comma 3 2 2 2 5 2 3 2 2" xfId="3790" xr:uid="{00000000-0005-0000-0000-0000350F0000}"/>
    <cellStyle name="Comma 3 2 2 2 5 2 3 2 2 2" xfId="7887" xr:uid="{00000000-0005-0000-0000-0000360F0000}"/>
    <cellStyle name="Comma 3 2 2 2 5 2 3 2 2 2 2" xfId="16080" xr:uid="{00000000-0005-0000-0000-0000370F0000}"/>
    <cellStyle name="Comma 3 2 2 2 5 2 3 2 2 2 2 2" xfId="32466" xr:uid="{00000000-0005-0000-0000-0000380F0000}"/>
    <cellStyle name="Comma 3 2 2 2 5 2 3 2 2 2 3" xfId="24273" xr:uid="{00000000-0005-0000-0000-0000390F0000}"/>
    <cellStyle name="Comma 3 2 2 2 5 2 3 2 2 3" xfId="11983" xr:uid="{00000000-0005-0000-0000-00003A0F0000}"/>
    <cellStyle name="Comma 3 2 2 2 5 2 3 2 2 3 2" xfId="28369" xr:uid="{00000000-0005-0000-0000-00003B0F0000}"/>
    <cellStyle name="Comma 3 2 2 2 5 2 3 2 2 4" xfId="20176" xr:uid="{00000000-0005-0000-0000-00003C0F0000}"/>
    <cellStyle name="Comma 3 2 2 2 5 2 3 2 3" xfId="5838" xr:uid="{00000000-0005-0000-0000-00003D0F0000}"/>
    <cellStyle name="Comma 3 2 2 2 5 2 3 2 3 2" xfId="14031" xr:uid="{00000000-0005-0000-0000-00003E0F0000}"/>
    <cellStyle name="Comma 3 2 2 2 5 2 3 2 3 2 2" xfId="30417" xr:uid="{00000000-0005-0000-0000-00003F0F0000}"/>
    <cellStyle name="Comma 3 2 2 2 5 2 3 2 3 3" xfId="22224" xr:uid="{00000000-0005-0000-0000-0000400F0000}"/>
    <cellStyle name="Comma 3 2 2 2 5 2 3 2 4" xfId="9935" xr:uid="{00000000-0005-0000-0000-0000410F0000}"/>
    <cellStyle name="Comma 3 2 2 2 5 2 3 2 4 2" xfId="26321" xr:uid="{00000000-0005-0000-0000-0000420F0000}"/>
    <cellStyle name="Comma 3 2 2 2 5 2 3 2 5" xfId="18128" xr:uid="{00000000-0005-0000-0000-0000430F0000}"/>
    <cellStyle name="Comma 3 2 2 2 5 2 3 3" xfId="2766" xr:uid="{00000000-0005-0000-0000-0000440F0000}"/>
    <cellStyle name="Comma 3 2 2 2 5 2 3 3 2" xfId="6863" xr:uid="{00000000-0005-0000-0000-0000450F0000}"/>
    <cellStyle name="Comma 3 2 2 2 5 2 3 3 2 2" xfId="15056" xr:uid="{00000000-0005-0000-0000-0000460F0000}"/>
    <cellStyle name="Comma 3 2 2 2 5 2 3 3 2 2 2" xfId="31442" xr:uid="{00000000-0005-0000-0000-0000470F0000}"/>
    <cellStyle name="Comma 3 2 2 2 5 2 3 3 2 3" xfId="23249" xr:uid="{00000000-0005-0000-0000-0000480F0000}"/>
    <cellStyle name="Comma 3 2 2 2 5 2 3 3 3" xfId="10959" xr:uid="{00000000-0005-0000-0000-0000490F0000}"/>
    <cellStyle name="Comma 3 2 2 2 5 2 3 3 3 2" xfId="27345" xr:uid="{00000000-0005-0000-0000-00004A0F0000}"/>
    <cellStyle name="Comma 3 2 2 2 5 2 3 3 4" xfId="19152" xr:uid="{00000000-0005-0000-0000-00004B0F0000}"/>
    <cellStyle name="Comma 3 2 2 2 5 2 3 4" xfId="4814" xr:uid="{00000000-0005-0000-0000-00004C0F0000}"/>
    <cellStyle name="Comma 3 2 2 2 5 2 3 4 2" xfId="13007" xr:uid="{00000000-0005-0000-0000-00004D0F0000}"/>
    <cellStyle name="Comma 3 2 2 2 5 2 3 4 2 2" xfId="29393" xr:uid="{00000000-0005-0000-0000-00004E0F0000}"/>
    <cellStyle name="Comma 3 2 2 2 5 2 3 4 3" xfId="21200" xr:uid="{00000000-0005-0000-0000-00004F0F0000}"/>
    <cellStyle name="Comma 3 2 2 2 5 2 3 5" xfId="8911" xr:uid="{00000000-0005-0000-0000-0000500F0000}"/>
    <cellStyle name="Comma 3 2 2 2 5 2 3 5 2" xfId="25297" xr:uid="{00000000-0005-0000-0000-0000510F0000}"/>
    <cellStyle name="Comma 3 2 2 2 5 2 3 6" xfId="17104" xr:uid="{00000000-0005-0000-0000-0000520F0000}"/>
    <cellStyle name="Comma 3 2 2 2 5 2 4" xfId="1230" xr:uid="{00000000-0005-0000-0000-0000530F0000}"/>
    <cellStyle name="Comma 3 2 2 2 5 2 4 2" xfId="3278" xr:uid="{00000000-0005-0000-0000-0000540F0000}"/>
    <cellStyle name="Comma 3 2 2 2 5 2 4 2 2" xfId="7375" xr:uid="{00000000-0005-0000-0000-0000550F0000}"/>
    <cellStyle name="Comma 3 2 2 2 5 2 4 2 2 2" xfId="15568" xr:uid="{00000000-0005-0000-0000-0000560F0000}"/>
    <cellStyle name="Comma 3 2 2 2 5 2 4 2 2 2 2" xfId="31954" xr:uid="{00000000-0005-0000-0000-0000570F0000}"/>
    <cellStyle name="Comma 3 2 2 2 5 2 4 2 2 3" xfId="23761" xr:uid="{00000000-0005-0000-0000-0000580F0000}"/>
    <cellStyle name="Comma 3 2 2 2 5 2 4 2 3" xfId="11471" xr:uid="{00000000-0005-0000-0000-0000590F0000}"/>
    <cellStyle name="Comma 3 2 2 2 5 2 4 2 3 2" xfId="27857" xr:uid="{00000000-0005-0000-0000-00005A0F0000}"/>
    <cellStyle name="Comma 3 2 2 2 5 2 4 2 4" xfId="19664" xr:uid="{00000000-0005-0000-0000-00005B0F0000}"/>
    <cellStyle name="Comma 3 2 2 2 5 2 4 3" xfId="5326" xr:uid="{00000000-0005-0000-0000-00005C0F0000}"/>
    <cellStyle name="Comma 3 2 2 2 5 2 4 3 2" xfId="13519" xr:uid="{00000000-0005-0000-0000-00005D0F0000}"/>
    <cellStyle name="Comma 3 2 2 2 5 2 4 3 2 2" xfId="29905" xr:uid="{00000000-0005-0000-0000-00005E0F0000}"/>
    <cellStyle name="Comma 3 2 2 2 5 2 4 3 3" xfId="21712" xr:uid="{00000000-0005-0000-0000-00005F0F0000}"/>
    <cellStyle name="Comma 3 2 2 2 5 2 4 4" xfId="9423" xr:uid="{00000000-0005-0000-0000-0000600F0000}"/>
    <cellStyle name="Comma 3 2 2 2 5 2 4 4 2" xfId="25809" xr:uid="{00000000-0005-0000-0000-0000610F0000}"/>
    <cellStyle name="Comma 3 2 2 2 5 2 4 5" xfId="17616" xr:uid="{00000000-0005-0000-0000-0000620F0000}"/>
    <cellStyle name="Comma 3 2 2 2 5 2 5" xfId="2254" xr:uid="{00000000-0005-0000-0000-0000630F0000}"/>
    <cellStyle name="Comma 3 2 2 2 5 2 5 2" xfId="6351" xr:uid="{00000000-0005-0000-0000-0000640F0000}"/>
    <cellStyle name="Comma 3 2 2 2 5 2 5 2 2" xfId="14544" xr:uid="{00000000-0005-0000-0000-0000650F0000}"/>
    <cellStyle name="Comma 3 2 2 2 5 2 5 2 2 2" xfId="30930" xr:uid="{00000000-0005-0000-0000-0000660F0000}"/>
    <cellStyle name="Comma 3 2 2 2 5 2 5 2 3" xfId="22737" xr:uid="{00000000-0005-0000-0000-0000670F0000}"/>
    <cellStyle name="Comma 3 2 2 2 5 2 5 3" xfId="10447" xr:uid="{00000000-0005-0000-0000-0000680F0000}"/>
    <cellStyle name="Comma 3 2 2 2 5 2 5 3 2" xfId="26833" xr:uid="{00000000-0005-0000-0000-0000690F0000}"/>
    <cellStyle name="Comma 3 2 2 2 5 2 5 4" xfId="18640" xr:uid="{00000000-0005-0000-0000-00006A0F0000}"/>
    <cellStyle name="Comma 3 2 2 2 5 2 6" xfId="4302" xr:uid="{00000000-0005-0000-0000-00006B0F0000}"/>
    <cellStyle name="Comma 3 2 2 2 5 2 6 2" xfId="12495" xr:uid="{00000000-0005-0000-0000-00006C0F0000}"/>
    <cellStyle name="Comma 3 2 2 2 5 2 6 2 2" xfId="28881" xr:uid="{00000000-0005-0000-0000-00006D0F0000}"/>
    <cellStyle name="Comma 3 2 2 2 5 2 6 3" xfId="20688" xr:uid="{00000000-0005-0000-0000-00006E0F0000}"/>
    <cellStyle name="Comma 3 2 2 2 5 2 7" xfId="8399" xr:uid="{00000000-0005-0000-0000-00006F0F0000}"/>
    <cellStyle name="Comma 3 2 2 2 5 2 7 2" xfId="24785" xr:uid="{00000000-0005-0000-0000-0000700F0000}"/>
    <cellStyle name="Comma 3 2 2 2 5 2 8" xfId="16592" xr:uid="{00000000-0005-0000-0000-0000710F0000}"/>
    <cellStyle name="Comma 3 2 2 2 5 3" xfId="334" xr:uid="{00000000-0005-0000-0000-0000720F0000}"/>
    <cellStyle name="Comma 3 2 2 2 5 3 2" xfId="846" xr:uid="{00000000-0005-0000-0000-0000730F0000}"/>
    <cellStyle name="Comma 3 2 2 2 5 3 2 2" xfId="1870" xr:uid="{00000000-0005-0000-0000-0000740F0000}"/>
    <cellStyle name="Comma 3 2 2 2 5 3 2 2 2" xfId="3918" xr:uid="{00000000-0005-0000-0000-0000750F0000}"/>
    <cellStyle name="Comma 3 2 2 2 5 3 2 2 2 2" xfId="8015" xr:uid="{00000000-0005-0000-0000-0000760F0000}"/>
    <cellStyle name="Comma 3 2 2 2 5 3 2 2 2 2 2" xfId="16208" xr:uid="{00000000-0005-0000-0000-0000770F0000}"/>
    <cellStyle name="Comma 3 2 2 2 5 3 2 2 2 2 2 2" xfId="32594" xr:uid="{00000000-0005-0000-0000-0000780F0000}"/>
    <cellStyle name="Comma 3 2 2 2 5 3 2 2 2 2 3" xfId="24401" xr:uid="{00000000-0005-0000-0000-0000790F0000}"/>
    <cellStyle name="Comma 3 2 2 2 5 3 2 2 2 3" xfId="12111" xr:uid="{00000000-0005-0000-0000-00007A0F0000}"/>
    <cellStyle name="Comma 3 2 2 2 5 3 2 2 2 3 2" xfId="28497" xr:uid="{00000000-0005-0000-0000-00007B0F0000}"/>
    <cellStyle name="Comma 3 2 2 2 5 3 2 2 2 4" xfId="20304" xr:uid="{00000000-0005-0000-0000-00007C0F0000}"/>
    <cellStyle name="Comma 3 2 2 2 5 3 2 2 3" xfId="5966" xr:uid="{00000000-0005-0000-0000-00007D0F0000}"/>
    <cellStyle name="Comma 3 2 2 2 5 3 2 2 3 2" xfId="14159" xr:uid="{00000000-0005-0000-0000-00007E0F0000}"/>
    <cellStyle name="Comma 3 2 2 2 5 3 2 2 3 2 2" xfId="30545" xr:uid="{00000000-0005-0000-0000-00007F0F0000}"/>
    <cellStyle name="Comma 3 2 2 2 5 3 2 2 3 3" xfId="22352" xr:uid="{00000000-0005-0000-0000-0000800F0000}"/>
    <cellStyle name="Comma 3 2 2 2 5 3 2 2 4" xfId="10063" xr:uid="{00000000-0005-0000-0000-0000810F0000}"/>
    <cellStyle name="Comma 3 2 2 2 5 3 2 2 4 2" xfId="26449" xr:uid="{00000000-0005-0000-0000-0000820F0000}"/>
    <cellStyle name="Comma 3 2 2 2 5 3 2 2 5" xfId="18256" xr:uid="{00000000-0005-0000-0000-0000830F0000}"/>
    <cellStyle name="Comma 3 2 2 2 5 3 2 3" xfId="2894" xr:uid="{00000000-0005-0000-0000-0000840F0000}"/>
    <cellStyle name="Comma 3 2 2 2 5 3 2 3 2" xfId="6991" xr:uid="{00000000-0005-0000-0000-0000850F0000}"/>
    <cellStyle name="Comma 3 2 2 2 5 3 2 3 2 2" xfId="15184" xr:uid="{00000000-0005-0000-0000-0000860F0000}"/>
    <cellStyle name="Comma 3 2 2 2 5 3 2 3 2 2 2" xfId="31570" xr:uid="{00000000-0005-0000-0000-0000870F0000}"/>
    <cellStyle name="Comma 3 2 2 2 5 3 2 3 2 3" xfId="23377" xr:uid="{00000000-0005-0000-0000-0000880F0000}"/>
    <cellStyle name="Comma 3 2 2 2 5 3 2 3 3" xfId="11087" xr:uid="{00000000-0005-0000-0000-0000890F0000}"/>
    <cellStyle name="Comma 3 2 2 2 5 3 2 3 3 2" xfId="27473" xr:uid="{00000000-0005-0000-0000-00008A0F0000}"/>
    <cellStyle name="Comma 3 2 2 2 5 3 2 3 4" xfId="19280" xr:uid="{00000000-0005-0000-0000-00008B0F0000}"/>
    <cellStyle name="Comma 3 2 2 2 5 3 2 4" xfId="4942" xr:uid="{00000000-0005-0000-0000-00008C0F0000}"/>
    <cellStyle name="Comma 3 2 2 2 5 3 2 4 2" xfId="13135" xr:uid="{00000000-0005-0000-0000-00008D0F0000}"/>
    <cellStyle name="Comma 3 2 2 2 5 3 2 4 2 2" xfId="29521" xr:uid="{00000000-0005-0000-0000-00008E0F0000}"/>
    <cellStyle name="Comma 3 2 2 2 5 3 2 4 3" xfId="21328" xr:uid="{00000000-0005-0000-0000-00008F0F0000}"/>
    <cellStyle name="Comma 3 2 2 2 5 3 2 5" xfId="9039" xr:uid="{00000000-0005-0000-0000-0000900F0000}"/>
    <cellStyle name="Comma 3 2 2 2 5 3 2 5 2" xfId="25425" xr:uid="{00000000-0005-0000-0000-0000910F0000}"/>
    <cellStyle name="Comma 3 2 2 2 5 3 2 6" xfId="17232" xr:uid="{00000000-0005-0000-0000-0000920F0000}"/>
    <cellStyle name="Comma 3 2 2 2 5 3 3" xfId="1358" xr:uid="{00000000-0005-0000-0000-0000930F0000}"/>
    <cellStyle name="Comma 3 2 2 2 5 3 3 2" xfId="3406" xr:uid="{00000000-0005-0000-0000-0000940F0000}"/>
    <cellStyle name="Comma 3 2 2 2 5 3 3 2 2" xfId="7503" xr:uid="{00000000-0005-0000-0000-0000950F0000}"/>
    <cellStyle name="Comma 3 2 2 2 5 3 3 2 2 2" xfId="15696" xr:uid="{00000000-0005-0000-0000-0000960F0000}"/>
    <cellStyle name="Comma 3 2 2 2 5 3 3 2 2 2 2" xfId="32082" xr:uid="{00000000-0005-0000-0000-0000970F0000}"/>
    <cellStyle name="Comma 3 2 2 2 5 3 3 2 2 3" xfId="23889" xr:uid="{00000000-0005-0000-0000-0000980F0000}"/>
    <cellStyle name="Comma 3 2 2 2 5 3 3 2 3" xfId="11599" xr:uid="{00000000-0005-0000-0000-0000990F0000}"/>
    <cellStyle name="Comma 3 2 2 2 5 3 3 2 3 2" xfId="27985" xr:uid="{00000000-0005-0000-0000-00009A0F0000}"/>
    <cellStyle name="Comma 3 2 2 2 5 3 3 2 4" xfId="19792" xr:uid="{00000000-0005-0000-0000-00009B0F0000}"/>
    <cellStyle name="Comma 3 2 2 2 5 3 3 3" xfId="5454" xr:uid="{00000000-0005-0000-0000-00009C0F0000}"/>
    <cellStyle name="Comma 3 2 2 2 5 3 3 3 2" xfId="13647" xr:uid="{00000000-0005-0000-0000-00009D0F0000}"/>
    <cellStyle name="Comma 3 2 2 2 5 3 3 3 2 2" xfId="30033" xr:uid="{00000000-0005-0000-0000-00009E0F0000}"/>
    <cellStyle name="Comma 3 2 2 2 5 3 3 3 3" xfId="21840" xr:uid="{00000000-0005-0000-0000-00009F0F0000}"/>
    <cellStyle name="Comma 3 2 2 2 5 3 3 4" xfId="9551" xr:uid="{00000000-0005-0000-0000-0000A00F0000}"/>
    <cellStyle name="Comma 3 2 2 2 5 3 3 4 2" xfId="25937" xr:uid="{00000000-0005-0000-0000-0000A10F0000}"/>
    <cellStyle name="Comma 3 2 2 2 5 3 3 5" xfId="17744" xr:uid="{00000000-0005-0000-0000-0000A20F0000}"/>
    <cellStyle name="Comma 3 2 2 2 5 3 4" xfId="2382" xr:uid="{00000000-0005-0000-0000-0000A30F0000}"/>
    <cellStyle name="Comma 3 2 2 2 5 3 4 2" xfId="6479" xr:uid="{00000000-0005-0000-0000-0000A40F0000}"/>
    <cellStyle name="Comma 3 2 2 2 5 3 4 2 2" xfId="14672" xr:uid="{00000000-0005-0000-0000-0000A50F0000}"/>
    <cellStyle name="Comma 3 2 2 2 5 3 4 2 2 2" xfId="31058" xr:uid="{00000000-0005-0000-0000-0000A60F0000}"/>
    <cellStyle name="Comma 3 2 2 2 5 3 4 2 3" xfId="22865" xr:uid="{00000000-0005-0000-0000-0000A70F0000}"/>
    <cellStyle name="Comma 3 2 2 2 5 3 4 3" xfId="10575" xr:uid="{00000000-0005-0000-0000-0000A80F0000}"/>
    <cellStyle name="Comma 3 2 2 2 5 3 4 3 2" xfId="26961" xr:uid="{00000000-0005-0000-0000-0000A90F0000}"/>
    <cellStyle name="Comma 3 2 2 2 5 3 4 4" xfId="18768" xr:uid="{00000000-0005-0000-0000-0000AA0F0000}"/>
    <cellStyle name="Comma 3 2 2 2 5 3 5" xfId="4430" xr:uid="{00000000-0005-0000-0000-0000AB0F0000}"/>
    <cellStyle name="Comma 3 2 2 2 5 3 5 2" xfId="12623" xr:uid="{00000000-0005-0000-0000-0000AC0F0000}"/>
    <cellStyle name="Comma 3 2 2 2 5 3 5 2 2" xfId="29009" xr:uid="{00000000-0005-0000-0000-0000AD0F0000}"/>
    <cellStyle name="Comma 3 2 2 2 5 3 5 3" xfId="20816" xr:uid="{00000000-0005-0000-0000-0000AE0F0000}"/>
    <cellStyle name="Comma 3 2 2 2 5 3 6" xfId="8527" xr:uid="{00000000-0005-0000-0000-0000AF0F0000}"/>
    <cellStyle name="Comma 3 2 2 2 5 3 6 2" xfId="24913" xr:uid="{00000000-0005-0000-0000-0000B00F0000}"/>
    <cellStyle name="Comma 3 2 2 2 5 3 7" xfId="16720" xr:uid="{00000000-0005-0000-0000-0000B10F0000}"/>
    <cellStyle name="Comma 3 2 2 2 5 4" xfId="590" xr:uid="{00000000-0005-0000-0000-0000B20F0000}"/>
    <cellStyle name="Comma 3 2 2 2 5 4 2" xfId="1614" xr:uid="{00000000-0005-0000-0000-0000B30F0000}"/>
    <cellStyle name="Comma 3 2 2 2 5 4 2 2" xfId="3662" xr:uid="{00000000-0005-0000-0000-0000B40F0000}"/>
    <cellStyle name="Comma 3 2 2 2 5 4 2 2 2" xfId="7759" xr:uid="{00000000-0005-0000-0000-0000B50F0000}"/>
    <cellStyle name="Comma 3 2 2 2 5 4 2 2 2 2" xfId="15952" xr:uid="{00000000-0005-0000-0000-0000B60F0000}"/>
    <cellStyle name="Comma 3 2 2 2 5 4 2 2 2 2 2" xfId="32338" xr:uid="{00000000-0005-0000-0000-0000B70F0000}"/>
    <cellStyle name="Comma 3 2 2 2 5 4 2 2 2 3" xfId="24145" xr:uid="{00000000-0005-0000-0000-0000B80F0000}"/>
    <cellStyle name="Comma 3 2 2 2 5 4 2 2 3" xfId="11855" xr:uid="{00000000-0005-0000-0000-0000B90F0000}"/>
    <cellStyle name="Comma 3 2 2 2 5 4 2 2 3 2" xfId="28241" xr:uid="{00000000-0005-0000-0000-0000BA0F0000}"/>
    <cellStyle name="Comma 3 2 2 2 5 4 2 2 4" xfId="20048" xr:uid="{00000000-0005-0000-0000-0000BB0F0000}"/>
    <cellStyle name="Comma 3 2 2 2 5 4 2 3" xfId="5710" xr:uid="{00000000-0005-0000-0000-0000BC0F0000}"/>
    <cellStyle name="Comma 3 2 2 2 5 4 2 3 2" xfId="13903" xr:uid="{00000000-0005-0000-0000-0000BD0F0000}"/>
    <cellStyle name="Comma 3 2 2 2 5 4 2 3 2 2" xfId="30289" xr:uid="{00000000-0005-0000-0000-0000BE0F0000}"/>
    <cellStyle name="Comma 3 2 2 2 5 4 2 3 3" xfId="22096" xr:uid="{00000000-0005-0000-0000-0000BF0F0000}"/>
    <cellStyle name="Comma 3 2 2 2 5 4 2 4" xfId="9807" xr:uid="{00000000-0005-0000-0000-0000C00F0000}"/>
    <cellStyle name="Comma 3 2 2 2 5 4 2 4 2" xfId="26193" xr:uid="{00000000-0005-0000-0000-0000C10F0000}"/>
    <cellStyle name="Comma 3 2 2 2 5 4 2 5" xfId="18000" xr:uid="{00000000-0005-0000-0000-0000C20F0000}"/>
    <cellStyle name="Comma 3 2 2 2 5 4 3" xfId="2638" xr:uid="{00000000-0005-0000-0000-0000C30F0000}"/>
    <cellStyle name="Comma 3 2 2 2 5 4 3 2" xfId="6735" xr:uid="{00000000-0005-0000-0000-0000C40F0000}"/>
    <cellStyle name="Comma 3 2 2 2 5 4 3 2 2" xfId="14928" xr:uid="{00000000-0005-0000-0000-0000C50F0000}"/>
    <cellStyle name="Comma 3 2 2 2 5 4 3 2 2 2" xfId="31314" xr:uid="{00000000-0005-0000-0000-0000C60F0000}"/>
    <cellStyle name="Comma 3 2 2 2 5 4 3 2 3" xfId="23121" xr:uid="{00000000-0005-0000-0000-0000C70F0000}"/>
    <cellStyle name="Comma 3 2 2 2 5 4 3 3" xfId="10831" xr:uid="{00000000-0005-0000-0000-0000C80F0000}"/>
    <cellStyle name="Comma 3 2 2 2 5 4 3 3 2" xfId="27217" xr:uid="{00000000-0005-0000-0000-0000C90F0000}"/>
    <cellStyle name="Comma 3 2 2 2 5 4 3 4" xfId="19024" xr:uid="{00000000-0005-0000-0000-0000CA0F0000}"/>
    <cellStyle name="Comma 3 2 2 2 5 4 4" xfId="4686" xr:uid="{00000000-0005-0000-0000-0000CB0F0000}"/>
    <cellStyle name="Comma 3 2 2 2 5 4 4 2" xfId="12879" xr:uid="{00000000-0005-0000-0000-0000CC0F0000}"/>
    <cellStyle name="Comma 3 2 2 2 5 4 4 2 2" xfId="29265" xr:uid="{00000000-0005-0000-0000-0000CD0F0000}"/>
    <cellStyle name="Comma 3 2 2 2 5 4 4 3" xfId="21072" xr:uid="{00000000-0005-0000-0000-0000CE0F0000}"/>
    <cellStyle name="Comma 3 2 2 2 5 4 5" xfId="8783" xr:uid="{00000000-0005-0000-0000-0000CF0F0000}"/>
    <cellStyle name="Comma 3 2 2 2 5 4 5 2" xfId="25169" xr:uid="{00000000-0005-0000-0000-0000D00F0000}"/>
    <cellStyle name="Comma 3 2 2 2 5 4 6" xfId="16976" xr:uid="{00000000-0005-0000-0000-0000D10F0000}"/>
    <cellStyle name="Comma 3 2 2 2 5 5" xfId="1102" xr:uid="{00000000-0005-0000-0000-0000D20F0000}"/>
    <cellStyle name="Comma 3 2 2 2 5 5 2" xfId="3150" xr:uid="{00000000-0005-0000-0000-0000D30F0000}"/>
    <cellStyle name="Comma 3 2 2 2 5 5 2 2" xfId="7247" xr:uid="{00000000-0005-0000-0000-0000D40F0000}"/>
    <cellStyle name="Comma 3 2 2 2 5 5 2 2 2" xfId="15440" xr:uid="{00000000-0005-0000-0000-0000D50F0000}"/>
    <cellStyle name="Comma 3 2 2 2 5 5 2 2 2 2" xfId="31826" xr:uid="{00000000-0005-0000-0000-0000D60F0000}"/>
    <cellStyle name="Comma 3 2 2 2 5 5 2 2 3" xfId="23633" xr:uid="{00000000-0005-0000-0000-0000D70F0000}"/>
    <cellStyle name="Comma 3 2 2 2 5 5 2 3" xfId="11343" xr:uid="{00000000-0005-0000-0000-0000D80F0000}"/>
    <cellStyle name="Comma 3 2 2 2 5 5 2 3 2" xfId="27729" xr:uid="{00000000-0005-0000-0000-0000D90F0000}"/>
    <cellStyle name="Comma 3 2 2 2 5 5 2 4" xfId="19536" xr:uid="{00000000-0005-0000-0000-0000DA0F0000}"/>
    <cellStyle name="Comma 3 2 2 2 5 5 3" xfId="5198" xr:uid="{00000000-0005-0000-0000-0000DB0F0000}"/>
    <cellStyle name="Comma 3 2 2 2 5 5 3 2" xfId="13391" xr:uid="{00000000-0005-0000-0000-0000DC0F0000}"/>
    <cellStyle name="Comma 3 2 2 2 5 5 3 2 2" xfId="29777" xr:uid="{00000000-0005-0000-0000-0000DD0F0000}"/>
    <cellStyle name="Comma 3 2 2 2 5 5 3 3" xfId="21584" xr:uid="{00000000-0005-0000-0000-0000DE0F0000}"/>
    <cellStyle name="Comma 3 2 2 2 5 5 4" xfId="9295" xr:uid="{00000000-0005-0000-0000-0000DF0F0000}"/>
    <cellStyle name="Comma 3 2 2 2 5 5 4 2" xfId="25681" xr:uid="{00000000-0005-0000-0000-0000E00F0000}"/>
    <cellStyle name="Comma 3 2 2 2 5 5 5" xfId="17488" xr:uid="{00000000-0005-0000-0000-0000E10F0000}"/>
    <cellStyle name="Comma 3 2 2 2 5 6" xfId="2126" xr:uid="{00000000-0005-0000-0000-0000E20F0000}"/>
    <cellStyle name="Comma 3 2 2 2 5 6 2" xfId="6223" xr:uid="{00000000-0005-0000-0000-0000E30F0000}"/>
    <cellStyle name="Comma 3 2 2 2 5 6 2 2" xfId="14416" xr:uid="{00000000-0005-0000-0000-0000E40F0000}"/>
    <cellStyle name="Comma 3 2 2 2 5 6 2 2 2" xfId="30802" xr:uid="{00000000-0005-0000-0000-0000E50F0000}"/>
    <cellStyle name="Comma 3 2 2 2 5 6 2 3" xfId="22609" xr:uid="{00000000-0005-0000-0000-0000E60F0000}"/>
    <cellStyle name="Comma 3 2 2 2 5 6 3" xfId="10319" xr:uid="{00000000-0005-0000-0000-0000E70F0000}"/>
    <cellStyle name="Comma 3 2 2 2 5 6 3 2" xfId="26705" xr:uid="{00000000-0005-0000-0000-0000E80F0000}"/>
    <cellStyle name="Comma 3 2 2 2 5 6 4" xfId="18512" xr:uid="{00000000-0005-0000-0000-0000E90F0000}"/>
    <cellStyle name="Comma 3 2 2 2 5 7" xfId="4174" xr:uid="{00000000-0005-0000-0000-0000EA0F0000}"/>
    <cellStyle name="Comma 3 2 2 2 5 7 2" xfId="12367" xr:uid="{00000000-0005-0000-0000-0000EB0F0000}"/>
    <cellStyle name="Comma 3 2 2 2 5 7 2 2" xfId="28753" xr:uid="{00000000-0005-0000-0000-0000EC0F0000}"/>
    <cellStyle name="Comma 3 2 2 2 5 7 3" xfId="20560" xr:uid="{00000000-0005-0000-0000-0000ED0F0000}"/>
    <cellStyle name="Comma 3 2 2 2 5 8" xfId="8271" xr:uid="{00000000-0005-0000-0000-0000EE0F0000}"/>
    <cellStyle name="Comma 3 2 2 2 5 8 2" xfId="24657" xr:uid="{00000000-0005-0000-0000-0000EF0F0000}"/>
    <cellStyle name="Comma 3 2 2 2 5 9" xfId="16464" xr:uid="{00000000-0005-0000-0000-0000F00F0000}"/>
    <cellStyle name="Comma 3 2 2 2 6" xfId="142" xr:uid="{00000000-0005-0000-0000-0000F10F0000}"/>
    <cellStyle name="Comma 3 2 2 2 6 2" xfId="398" xr:uid="{00000000-0005-0000-0000-0000F20F0000}"/>
    <cellStyle name="Comma 3 2 2 2 6 2 2" xfId="910" xr:uid="{00000000-0005-0000-0000-0000F30F0000}"/>
    <cellStyle name="Comma 3 2 2 2 6 2 2 2" xfId="1934" xr:uid="{00000000-0005-0000-0000-0000F40F0000}"/>
    <cellStyle name="Comma 3 2 2 2 6 2 2 2 2" xfId="3982" xr:uid="{00000000-0005-0000-0000-0000F50F0000}"/>
    <cellStyle name="Comma 3 2 2 2 6 2 2 2 2 2" xfId="8079" xr:uid="{00000000-0005-0000-0000-0000F60F0000}"/>
    <cellStyle name="Comma 3 2 2 2 6 2 2 2 2 2 2" xfId="16272" xr:uid="{00000000-0005-0000-0000-0000F70F0000}"/>
    <cellStyle name="Comma 3 2 2 2 6 2 2 2 2 2 2 2" xfId="32658" xr:uid="{00000000-0005-0000-0000-0000F80F0000}"/>
    <cellStyle name="Comma 3 2 2 2 6 2 2 2 2 2 3" xfId="24465" xr:uid="{00000000-0005-0000-0000-0000F90F0000}"/>
    <cellStyle name="Comma 3 2 2 2 6 2 2 2 2 3" xfId="12175" xr:uid="{00000000-0005-0000-0000-0000FA0F0000}"/>
    <cellStyle name="Comma 3 2 2 2 6 2 2 2 2 3 2" xfId="28561" xr:uid="{00000000-0005-0000-0000-0000FB0F0000}"/>
    <cellStyle name="Comma 3 2 2 2 6 2 2 2 2 4" xfId="20368" xr:uid="{00000000-0005-0000-0000-0000FC0F0000}"/>
    <cellStyle name="Comma 3 2 2 2 6 2 2 2 3" xfId="6030" xr:uid="{00000000-0005-0000-0000-0000FD0F0000}"/>
    <cellStyle name="Comma 3 2 2 2 6 2 2 2 3 2" xfId="14223" xr:uid="{00000000-0005-0000-0000-0000FE0F0000}"/>
    <cellStyle name="Comma 3 2 2 2 6 2 2 2 3 2 2" xfId="30609" xr:uid="{00000000-0005-0000-0000-0000FF0F0000}"/>
    <cellStyle name="Comma 3 2 2 2 6 2 2 2 3 3" xfId="22416" xr:uid="{00000000-0005-0000-0000-000000100000}"/>
    <cellStyle name="Comma 3 2 2 2 6 2 2 2 4" xfId="10127" xr:uid="{00000000-0005-0000-0000-000001100000}"/>
    <cellStyle name="Comma 3 2 2 2 6 2 2 2 4 2" xfId="26513" xr:uid="{00000000-0005-0000-0000-000002100000}"/>
    <cellStyle name="Comma 3 2 2 2 6 2 2 2 5" xfId="18320" xr:uid="{00000000-0005-0000-0000-000003100000}"/>
    <cellStyle name="Comma 3 2 2 2 6 2 2 3" xfId="2958" xr:uid="{00000000-0005-0000-0000-000004100000}"/>
    <cellStyle name="Comma 3 2 2 2 6 2 2 3 2" xfId="7055" xr:uid="{00000000-0005-0000-0000-000005100000}"/>
    <cellStyle name="Comma 3 2 2 2 6 2 2 3 2 2" xfId="15248" xr:uid="{00000000-0005-0000-0000-000006100000}"/>
    <cellStyle name="Comma 3 2 2 2 6 2 2 3 2 2 2" xfId="31634" xr:uid="{00000000-0005-0000-0000-000007100000}"/>
    <cellStyle name="Comma 3 2 2 2 6 2 2 3 2 3" xfId="23441" xr:uid="{00000000-0005-0000-0000-000008100000}"/>
    <cellStyle name="Comma 3 2 2 2 6 2 2 3 3" xfId="11151" xr:uid="{00000000-0005-0000-0000-000009100000}"/>
    <cellStyle name="Comma 3 2 2 2 6 2 2 3 3 2" xfId="27537" xr:uid="{00000000-0005-0000-0000-00000A100000}"/>
    <cellStyle name="Comma 3 2 2 2 6 2 2 3 4" xfId="19344" xr:uid="{00000000-0005-0000-0000-00000B100000}"/>
    <cellStyle name="Comma 3 2 2 2 6 2 2 4" xfId="5006" xr:uid="{00000000-0005-0000-0000-00000C100000}"/>
    <cellStyle name="Comma 3 2 2 2 6 2 2 4 2" xfId="13199" xr:uid="{00000000-0005-0000-0000-00000D100000}"/>
    <cellStyle name="Comma 3 2 2 2 6 2 2 4 2 2" xfId="29585" xr:uid="{00000000-0005-0000-0000-00000E100000}"/>
    <cellStyle name="Comma 3 2 2 2 6 2 2 4 3" xfId="21392" xr:uid="{00000000-0005-0000-0000-00000F100000}"/>
    <cellStyle name="Comma 3 2 2 2 6 2 2 5" xfId="9103" xr:uid="{00000000-0005-0000-0000-000010100000}"/>
    <cellStyle name="Comma 3 2 2 2 6 2 2 5 2" xfId="25489" xr:uid="{00000000-0005-0000-0000-000011100000}"/>
    <cellStyle name="Comma 3 2 2 2 6 2 2 6" xfId="17296" xr:uid="{00000000-0005-0000-0000-000012100000}"/>
    <cellStyle name="Comma 3 2 2 2 6 2 3" xfId="1422" xr:uid="{00000000-0005-0000-0000-000013100000}"/>
    <cellStyle name="Comma 3 2 2 2 6 2 3 2" xfId="3470" xr:uid="{00000000-0005-0000-0000-000014100000}"/>
    <cellStyle name="Comma 3 2 2 2 6 2 3 2 2" xfId="7567" xr:uid="{00000000-0005-0000-0000-000015100000}"/>
    <cellStyle name="Comma 3 2 2 2 6 2 3 2 2 2" xfId="15760" xr:uid="{00000000-0005-0000-0000-000016100000}"/>
    <cellStyle name="Comma 3 2 2 2 6 2 3 2 2 2 2" xfId="32146" xr:uid="{00000000-0005-0000-0000-000017100000}"/>
    <cellStyle name="Comma 3 2 2 2 6 2 3 2 2 3" xfId="23953" xr:uid="{00000000-0005-0000-0000-000018100000}"/>
    <cellStyle name="Comma 3 2 2 2 6 2 3 2 3" xfId="11663" xr:uid="{00000000-0005-0000-0000-000019100000}"/>
    <cellStyle name="Comma 3 2 2 2 6 2 3 2 3 2" xfId="28049" xr:uid="{00000000-0005-0000-0000-00001A100000}"/>
    <cellStyle name="Comma 3 2 2 2 6 2 3 2 4" xfId="19856" xr:uid="{00000000-0005-0000-0000-00001B100000}"/>
    <cellStyle name="Comma 3 2 2 2 6 2 3 3" xfId="5518" xr:uid="{00000000-0005-0000-0000-00001C100000}"/>
    <cellStyle name="Comma 3 2 2 2 6 2 3 3 2" xfId="13711" xr:uid="{00000000-0005-0000-0000-00001D100000}"/>
    <cellStyle name="Comma 3 2 2 2 6 2 3 3 2 2" xfId="30097" xr:uid="{00000000-0005-0000-0000-00001E100000}"/>
    <cellStyle name="Comma 3 2 2 2 6 2 3 3 3" xfId="21904" xr:uid="{00000000-0005-0000-0000-00001F100000}"/>
    <cellStyle name="Comma 3 2 2 2 6 2 3 4" xfId="9615" xr:uid="{00000000-0005-0000-0000-000020100000}"/>
    <cellStyle name="Comma 3 2 2 2 6 2 3 4 2" xfId="26001" xr:uid="{00000000-0005-0000-0000-000021100000}"/>
    <cellStyle name="Comma 3 2 2 2 6 2 3 5" xfId="17808" xr:uid="{00000000-0005-0000-0000-000022100000}"/>
    <cellStyle name="Comma 3 2 2 2 6 2 4" xfId="2446" xr:uid="{00000000-0005-0000-0000-000023100000}"/>
    <cellStyle name="Comma 3 2 2 2 6 2 4 2" xfId="6543" xr:uid="{00000000-0005-0000-0000-000024100000}"/>
    <cellStyle name="Comma 3 2 2 2 6 2 4 2 2" xfId="14736" xr:uid="{00000000-0005-0000-0000-000025100000}"/>
    <cellStyle name="Comma 3 2 2 2 6 2 4 2 2 2" xfId="31122" xr:uid="{00000000-0005-0000-0000-000026100000}"/>
    <cellStyle name="Comma 3 2 2 2 6 2 4 2 3" xfId="22929" xr:uid="{00000000-0005-0000-0000-000027100000}"/>
    <cellStyle name="Comma 3 2 2 2 6 2 4 3" xfId="10639" xr:uid="{00000000-0005-0000-0000-000028100000}"/>
    <cellStyle name="Comma 3 2 2 2 6 2 4 3 2" xfId="27025" xr:uid="{00000000-0005-0000-0000-000029100000}"/>
    <cellStyle name="Comma 3 2 2 2 6 2 4 4" xfId="18832" xr:uid="{00000000-0005-0000-0000-00002A100000}"/>
    <cellStyle name="Comma 3 2 2 2 6 2 5" xfId="4494" xr:uid="{00000000-0005-0000-0000-00002B100000}"/>
    <cellStyle name="Comma 3 2 2 2 6 2 5 2" xfId="12687" xr:uid="{00000000-0005-0000-0000-00002C100000}"/>
    <cellStyle name="Comma 3 2 2 2 6 2 5 2 2" xfId="29073" xr:uid="{00000000-0005-0000-0000-00002D100000}"/>
    <cellStyle name="Comma 3 2 2 2 6 2 5 3" xfId="20880" xr:uid="{00000000-0005-0000-0000-00002E100000}"/>
    <cellStyle name="Comma 3 2 2 2 6 2 6" xfId="8591" xr:uid="{00000000-0005-0000-0000-00002F100000}"/>
    <cellStyle name="Comma 3 2 2 2 6 2 6 2" xfId="24977" xr:uid="{00000000-0005-0000-0000-000030100000}"/>
    <cellStyle name="Comma 3 2 2 2 6 2 7" xfId="16784" xr:uid="{00000000-0005-0000-0000-000031100000}"/>
    <cellStyle name="Comma 3 2 2 2 6 3" xfId="654" xr:uid="{00000000-0005-0000-0000-000032100000}"/>
    <cellStyle name="Comma 3 2 2 2 6 3 2" xfId="1678" xr:uid="{00000000-0005-0000-0000-000033100000}"/>
    <cellStyle name="Comma 3 2 2 2 6 3 2 2" xfId="3726" xr:uid="{00000000-0005-0000-0000-000034100000}"/>
    <cellStyle name="Comma 3 2 2 2 6 3 2 2 2" xfId="7823" xr:uid="{00000000-0005-0000-0000-000035100000}"/>
    <cellStyle name="Comma 3 2 2 2 6 3 2 2 2 2" xfId="16016" xr:uid="{00000000-0005-0000-0000-000036100000}"/>
    <cellStyle name="Comma 3 2 2 2 6 3 2 2 2 2 2" xfId="32402" xr:uid="{00000000-0005-0000-0000-000037100000}"/>
    <cellStyle name="Comma 3 2 2 2 6 3 2 2 2 3" xfId="24209" xr:uid="{00000000-0005-0000-0000-000038100000}"/>
    <cellStyle name="Comma 3 2 2 2 6 3 2 2 3" xfId="11919" xr:uid="{00000000-0005-0000-0000-000039100000}"/>
    <cellStyle name="Comma 3 2 2 2 6 3 2 2 3 2" xfId="28305" xr:uid="{00000000-0005-0000-0000-00003A100000}"/>
    <cellStyle name="Comma 3 2 2 2 6 3 2 2 4" xfId="20112" xr:uid="{00000000-0005-0000-0000-00003B100000}"/>
    <cellStyle name="Comma 3 2 2 2 6 3 2 3" xfId="5774" xr:uid="{00000000-0005-0000-0000-00003C100000}"/>
    <cellStyle name="Comma 3 2 2 2 6 3 2 3 2" xfId="13967" xr:uid="{00000000-0005-0000-0000-00003D100000}"/>
    <cellStyle name="Comma 3 2 2 2 6 3 2 3 2 2" xfId="30353" xr:uid="{00000000-0005-0000-0000-00003E100000}"/>
    <cellStyle name="Comma 3 2 2 2 6 3 2 3 3" xfId="22160" xr:uid="{00000000-0005-0000-0000-00003F100000}"/>
    <cellStyle name="Comma 3 2 2 2 6 3 2 4" xfId="9871" xr:uid="{00000000-0005-0000-0000-000040100000}"/>
    <cellStyle name="Comma 3 2 2 2 6 3 2 4 2" xfId="26257" xr:uid="{00000000-0005-0000-0000-000041100000}"/>
    <cellStyle name="Comma 3 2 2 2 6 3 2 5" xfId="18064" xr:uid="{00000000-0005-0000-0000-000042100000}"/>
    <cellStyle name="Comma 3 2 2 2 6 3 3" xfId="2702" xr:uid="{00000000-0005-0000-0000-000043100000}"/>
    <cellStyle name="Comma 3 2 2 2 6 3 3 2" xfId="6799" xr:uid="{00000000-0005-0000-0000-000044100000}"/>
    <cellStyle name="Comma 3 2 2 2 6 3 3 2 2" xfId="14992" xr:uid="{00000000-0005-0000-0000-000045100000}"/>
    <cellStyle name="Comma 3 2 2 2 6 3 3 2 2 2" xfId="31378" xr:uid="{00000000-0005-0000-0000-000046100000}"/>
    <cellStyle name="Comma 3 2 2 2 6 3 3 2 3" xfId="23185" xr:uid="{00000000-0005-0000-0000-000047100000}"/>
    <cellStyle name="Comma 3 2 2 2 6 3 3 3" xfId="10895" xr:uid="{00000000-0005-0000-0000-000048100000}"/>
    <cellStyle name="Comma 3 2 2 2 6 3 3 3 2" xfId="27281" xr:uid="{00000000-0005-0000-0000-000049100000}"/>
    <cellStyle name="Comma 3 2 2 2 6 3 3 4" xfId="19088" xr:uid="{00000000-0005-0000-0000-00004A100000}"/>
    <cellStyle name="Comma 3 2 2 2 6 3 4" xfId="4750" xr:uid="{00000000-0005-0000-0000-00004B100000}"/>
    <cellStyle name="Comma 3 2 2 2 6 3 4 2" xfId="12943" xr:uid="{00000000-0005-0000-0000-00004C100000}"/>
    <cellStyle name="Comma 3 2 2 2 6 3 4 2 2" xfId="29329" xr:uid="{00000000-0005-0000-0000-00004D100000}"/>
    <cellStyle name="Comma 3 2 2 2 6 3 4 3" xfId="21136" xr:uid="{00000000-0005-0000-0000-00004E100000}"/>
    <cellStyle name="Comma 3 2 2 2 6 3 5" xfId="8847" xr:uid="{00000000-0005-0000-0000-00004F100000}"/>
    <cellStyle name="Comma 3 2 2 2 6 3 5 2" xfId="25233" xr:uid="{00000000-0005-0000-0000-000050100000}"/>
    <cellStyle name="Comma 3 2 2 2 6 3 6" xfId="17040" xr:uid="{00000000-0005-0000-0000-000051100000}"/>
    <cellStyle name="Comma 3 2 2 2 6 4" xfId="1166" xr:uid="{00000000-0005-0000-0000-000052100000}"/>
    <cellStyle name="Comma 3 2 2 2 6 4 2" xfId="3214" xr:uid="{00000000-0005-0000-0000-000053100000}"/>
    <cellStyle name="Comma 3 2 2 2 6 4 2 2" xfId="7311" xr:uid="{00000000-0005-0000-0000-000054100000}"/>
    <cellStyle name="Comma 3 2 2 2 6 4 2 2 2" xfId="15504" xr:uid="{00000000-0005-0000-0000-000055100000}"/>
    <cellStyle name="Comma 3 2 2 2 6 4 2 2 2 2" xfId="31890" xr:uid="{00000000-0005-0000-0000-000056100000}"/>
    <cellStyle name="Comma 3 2 2 2 6 4 2 2 3" xfId="23697" xr:uid="{00000000-0005-0000-0000-000057100000}"/>
    <cellStyle name="Comma 3 2 2 2 6 4 2 3" xfId="11407" xr:uid="{00000000-0005-0000-0000-000058100000}"/>
    <cellStyle name="Comma 3 2 2 2 6 4 2 3 2" xfId="27793" xr:uid="{00000000-0005-0000-0000-000059100000}"/>
    <cellStyle name="Comma 3 2 2 2 6 4 2 4" xfId="19600" xr:uid="{00000000-0005-0000-0000-00005A100000}"/>
    <cellStyle name="Comma 3 2 2 2 6 4 3" xfId="5262" xr:uid="{00000000-0005-0000-0000-00005B100000}"/>
    <cellStyle name="Comma 3 2 2 2 6 4 3 2" xfId="13455" xr:uid="{00000000-0005-0000-0000-00005C100000}"/>
    <cellStyle name="Comma 3 2 2 2 6 4 3 2 2" xfId="29841" xr:uid="{00000000-0005-0000-0000-00005D100000}"/>
    <cellStyle name="Comma 3 2 2 2 6 4 3 3" xfId="21648" xr:uid="{00000000-0005-0000-0000-00005E100000}"/>
    <cellStyle name="Comma 3 2 2 2 6 4 4" xfId="9359" xr:uid="{00000000-0005-0000-0000-00005F100000}"/>
    <cellStyle name="Comma 3 2 2 2 6 4 4 2" xfId="25745" xr:uid="{00000000-0005-0000-0000-000060100000}"/>
    <cellStyle name="Comma 3 2 2 2 6 4 5" xfId="17552" xr:uid="{00000000-0005-0000-0000-000061100000}"/>
    <cellStyle name="Comma 3 2 2 2 6 5" xfId="2190" xr:uid="{00000000-0005-0000-0000-000062100000}"/>
    <cellStyle name="Comma 3 2 2 2 6 5 2" xfId="6287" xr:uid="{00000000-0005-0000-0000-000063100000}"/>
    <cellStyle name="Comma 3 2 2 2 6 5 2 2" xfId="14480" xr:uid="{00000000-0005-0000-0000-000064100000}"/>
    <cellStyle name="Comma 3 2 2 2 6 5 2 2 2" xfId="30866" xr:uid="{00000000-0005-0000-0000-000065100000}"/>
    <cellStyle name="Comma 3 2 2 2 6 5 2 3" xfId="22673" xr:uid="{00000000-0005-0000-0000-000066100000}"/>
    <cellStyle name="Comma 3 2 2 2 6 5 3" xfId="10383" xr:uid="{00000000-0005-0000-0000-000067100000}"/>
    <cellStyle name="Comma 3 2 2 2 6 5 3 2" xfId="26769" xr:uid="{00000000-0005-0000-0000-000068100000}"/>
    <cellStyle name="Comma 3 2 2 2 6 5 4" xfId="18576" xr:uid="{00000000-0005-0000-0000-000069100000}"/>
    <cellStyle name="Comma 3 2 2 2 6 6" xfId="4238" xr:uid="{00000000-0005-0000-0000-00006A100000}"/>
    <cellStyle name="Comma 3 2 2 2 6 6 2" xfId="12431" xr:uid="{00000000-0005-0000-0000-00006B100000}"/>
    <cellStyle name="Comma 3 2 2 2 6 6 2 2" xfId="28817" xr:uid="{00000000-0005-0000-0000-00006C100000}"/>
    <cellStyle name="Comma 3 2 2 2 6 6 3" xfId="20624" xr:uid="{00000000-0005-0000-0000-00006D100000}"/>
    <cellStyle name="Comma 3 2 2 2 6 7" xfId="8335" xr:uid="{00000000-0005-0000-0000-00006E100000}"/>
    <cellStyle name="Comma 3 2 2 2 6 7 2" xfId="24721" xr:uid="{00000000-0005-0000-0000-00006F100000}"/>
    <cellStyle name="Comma 3 2 2 2 6 8" xfId="16528" xr:uid="{00000000-0005-0000-0000-000070100000}"/>
    <cellStyle name="Comma 3 2 2 2 7" xfId="270" xr:uid="{00000000-0005-0000-0000-000071100000}"/>
    <cellStyle name="Comma 3 2 2 2 7 2" xfId="782" xr:uid="{00000000-0005-0000-0000-000072100000}"/>
    <cellStyle name="Comma 3 2 2 2 7 2 2" xfId="1806" xr:uid="{00000000-0005-0000-0000-000073100000}"/>
    <cellStyle name="Comma 3 2 2 2 7 2 2 2" xfId="3854" xr:uid="{00000000-0005-0000-0000-000074100000}"/>
    <cellStyle name="Comma 3 2 2 2 7 2 2 2 2" xfId="7951" xr:uid="{00000000-0005-0000-0000-000075100000}"/>
    <cellStyle name="Comma 3 2 2 2 7 2 2 2 2 2" xfId="16144" xr:uid="{00000000-0005-0000-0000-000076100000}"/>
    <cellStyle name="Comma 3 2 2 2 7 2 2 2 2 2 2" xfId="32530" xr:uid="{00000000-0005-0000-0000-000077100000}"/>
    <cellStyle name="Comma 3 2 2 2 7 2 2 2 2 3" xfId="24337" xr:uid="{00000000-0005-0000-0000-000078100000}"/>
    <cellStyle name="Comma 3 2 2 2 7 2 2 2 3" xfId="12047" xr:uid="{00000000-0005-0000-0000-000079100000}"/>
    <cellStyle name="Comma 3 2 2 2 7 2 2 2 3 2" xfId="28433" xr:uid="{00000000-0005-0000-0000-00007A100000}"/>
    <cellStyle name="Comma 3 2 2 2 7 2 2 2 4" xfId="20240" xr:uid="{00000000-0005-0000-0000-00007B100000}"/>
    <cellStyle name="Comma 3 2 2 2 7 2 2 3" xfId="5902" xr:uid="{00000000-0005-0000-0000-00007C100000}"/>
    <cellStyle name="Comma 3 2 2 2 7 2 2 3 2" xfId="14095" xr:uid="{00000000-0005-0000-0000-00007D100000}"/>
    <cellStyle name="Comma 3 2 2 2 7 2 2 3 2 2" xfId="30481" xr:uid="{00000000-0005-0000-0000-00007E100000}"/>
    <cellStyle name="Comma 3 2 2 2 7 2 2 3 3" xfId="22288" xr:uid="{00000000-0005-0000-0000-00007F100000}"/>
    <cellStyle name="Comma 3 2 2 2 7 2 2 4" xfId="9999" xr:uid="{00000000-0005-0000-0000-000080100000}"/>
    <cellStyle name="Comma 3 2 2 2 7 2 2 4 2" xfId="26385" xr:uid="{00000000-0005-0000-0000-000081100000}"/>
    <cellStyle name="Comma 3 2 2 2 7 2 2 5" xfId="18192" xr:uid="{00000000-0005-0000-0000-000082100000}"/>
    <cellStyle name="Comma 3 2 2 2 7 2 3" xfId="2830" xr:uid="{00000000-0005-0000-0000-000083100000}"/>
    <cellStyle name="Comma 3 2 2 2 7 2 3 2" xfId="6927" xr:uid="{00000000-0005-0000-0000-000084100000}"/>
    <cellStyle name="Comma 3 2 2 2 7 2 3 2 2" xfId="15120" xr:uid="{00000000-0005-0000-0000-000085100000}"/>
    <cellStyle name="Comma 3 2 2 2 7 2 3 2 2 2" xfId="31506" xr:uid="{00000000-0005-0000-0000-000086100000}"/>
    <cellStyle name="Comma 3 2 2 2 7 2 3 2 3" xfId="23313" xr:uid="{00000000-0005-0000-0000-000087100000}"/>
    <cellStyle name="Comma 3 2 2 2 7 2 3 3" xfId="11023" xr:uid="{00000000-0005-0000-0000-000088100000}"/>
    <cellStyle name="Comma 3 2 2 2 7 2 3 3 2" xfId="27409" xr:uid="{00000000-0005-0000-0000-000089100000}"/>
    <cellStyle name="Comma 3 2 2 2 7 2 3 4" xfId="19216" xr:uid="{00000000-0005-0000-0000-00008A100000}"/>
    <cellStyle name="Comma 3 2 2 2 7 2 4" xfId="4878" xr:uid="{00000000-0005-0000-0000-00008B100000}"/>
    <cellStyle name="Comma 3 2 2 2 7 2 4 2" xfId="13071" xr:uid="{00000000-0005-0000-0000-00008C100000}"/>
    <cellStyle name="Comma 3 2 2 2 7 2 4 2 2" xfId="29457" xr:uid="{00000000-0005-0000-0000-00008D100000}"/>
    <cellStyle name="Comma 3 2 2 2 7 2 4 3" xfId="21264" xr:uid="{00000000-0005-0000-0000-00008E100000}"/>
    <cellStyle name="Comma 3 2 2 2 7 2 5" xfId="8975" xr:uid="{00000000-0005-0000-0000-00008F100000}"/>
    <cellStyle name="Comma 3 2 2 2 7 2 5 2" xfId="25361" xr:uid="{00000000-0005-0000-0000-000090100000}"/>
    <cellStyle name="Comma 3 2 2 2 7 2 6" xfId="17168" xr:uid="{00000000-0005-0000-0000-000091100000}"/>
    <cellStyle name="Comma 3 2 2 2 7 3" xfId="1294" xr:uid="{00000000-0005-0000-0000-000092100000}"/>
    <cellStyle name="Comma 3 2 2 2 7 3 2" xfId="3342" xr:uid="{00000000-0005-0000-0000-000093100000}"/>
    <cellStyle name="Comma 3 2 2 2 7 3 2 2" xfId="7439" xr:uid="{00000000-0005-0000-0000-000094100000}"/>
    <cellStyle name="Comma 3 2 2 2 7 3 2 2 2" xfId="15632" xr:uid="{00000000-0005-0000-0000-000095100000}"/>
    <cellStyle name="Comma 3 2 2 2 7 3 2 2 2 2" xfId="32018" xr:uid="{00000000-0005-0000-0000-000096100000}"/>
    <cellStyle name="Comma 3 2 2 2 7 3 2 2 3" xfId="23825" xr:uid="{00000000-0005-0000-0000-000097100000}"/>
    <cellStyle name="Comma 3 2 2 2 7 3 2 3" xfId="11535" xr:uid="{00000000-0005-0000-0000-000098100000}"/>
    <cellStyle name="Comma 3 2 2 2 7 3 2 3 2" xfId="27921" xr:uid="{00000000-0005-0000-0000-000099100000}"/>
    <cellStyle name="Comma 3 2 2 2 7 3 2 4" xfId="19728" xr:uid="{00000000-0005-0000-0000-00009A100000}"/>
    <cellStyle name="Comma 3 2 2 2 7 3 3" xfId="5390" xr:uid="{00000000-0005-0000-0000-00009B100000}"/>
    <cellStyle name="Comma 3 2 2 2 7 3 3 2" xfId="13583" xr:uid="{00000000-0005-0000-0000-00009C100000}"/>
    <cellStyle name="Comma 3 2 2 2 7 3 3 2 2" xfId="29969" xr:uid="{00000000-0005-0000-0000-00009D100000}"/>
    <cellStyle name="Comma 3 2 2 2 7 3 3 3" xfId="21776" xr:uid="{00000000-0005-0000-0000-00009E100000}"/>
    <cellStyle name="Comma 3 2 2 2 7 3 4" xfId="9487" xr:uid="{00000000-0005-0000-0000-00009F100000}"/>
    <cellStyle name="Comma 3 2 2 2 7 3 4 2" xfId="25873" xr:uid="{00000000-0005-0000-0000-0000A0100000}"/>
    <cellStyle name="Comma 3 2 2 2 7 3 5" xfId="17680" xr:uid="{00000000-0005-0000-0000-0000A1100000}"/>
    <cellStyle name="Comma 3 2 2 2 7 4" xfId="2318" xr:uid="{00000000-0005-0000-0000-0000A2100000}"/>
    <cellStyle name="Comma 3 2 2 2 7 4 2" xfId="6415" xr:uid="{00000000-0005-0000-0000-0000A3100000}"/>
    <cellStyle name="Comma 3 2 2 2 7 4 2 2" xfId="14608" xr:uid="{00000000-0005-0000-0000-0000A4100000}"/>
    <cellStyle name="Comma 3 2 2 2 7 4 2 2 2" xfId="30994" xr:uid="{00000000-0005-0000-0000-0000A5100000}"/>
    <cellStyle name="Comma 3 2 2 2 7 4 2 3" xfId="22801" xr:uid="{00000000-0005-0000-0000-0000A6100000}"/>
    <cellStyle name="Comma 3 2 2 2 7 4 3" xfId="10511" xr:uid="{00000000-0005-0000-0000-0000A7100000}"/>
    <cellStyle name="Comma 3 2 2 2 7 4 3 2" xfId="26897" xr:uid="{00000000-0005-0000-0000-0000A8100000}"/>
    <cellStyle name="Comma 3 2 2 2 7 4 4" xfId="18704" xr:uid="{00000000-0005-0000-0000-0000A9100000}"/>
    <cellStyle name="Comma 3 2 2 2 7 5" xfId="4366" xr:uid="{00000000-0005-0000-0000-0000AA100000}"/>
    <cellStyle name="Comma 3 2 2 2 7 5 2" xfId="12559" xr:uid="{00000000-0005-0000-0000-0000AB100000}"/>
    <cellStyle name="Comma 3 2 2 2 7 5 2 2" xfId="28945" xr:uid="{00000000-0005-0000-0000-0000AC100000}"/>
    <cellStyle name="Comma 3 2 2 2 7 5 3" xfId="20752" xr:uid="{00000000-0005-0000-0000-0000AD100000}"/>
    <cellStyle name="Comma 3 2 2 2 7 6" xfId="8463" xr:uid="{00000000-0005-0000-0000-0000AE100000}"/>
    <cellStyle name="Comma 3 2 2 2 7 6 2" xfId="24849" xr:uid="{00000000-0005-0000-0000-0000AF100000}"/>
    <cellStyle name="Comma 3 2 2 2 7 7" xfId="16656" xr:uid="{00000000-0005-0000-0000-0000B0100000}"/>
    <cellStyle name="Comma 3 2 2 2 8" xfId="526" xr:uid="{00000000-0005-0000-0000-0000B1100000}"/>
    <cellStyle name="Comma 3 2 2 2 8 2" xfId="1550" xr:uid="{00000000-0005-0000-0000-0000B2100000}"/>
    <cellStyle name="Comma 3 2 2 2 8 2 2" xfId="3598" xr:uid="{00000000-0005-0000-0000-0000B3100000}"/>
    <cellStyle name="Comma 3 2 2 2 8 2 2 2" xfId="7695" xr:uid="{00000000-0005-0000-0000-0000B4100000}"/>
    <cellStyle name="Comma 3 2 2 2 8 2 2 2 2" xfId="15888" xr:uid="{00000000-0005-0000-0000-0000B5100000}"/>
    <cellStyle name="Comma 3 2 2 2 8 2 2 2 2 2" xfId="32274" xr:uid="{00000000-0005-0000-0000-0000B6100000}"/>
    <cellStyle name="Comma 3 2 2 2 8 2 2 2 3" xfId="24081" xr:uid="{00000000-0005-0000-0000-0000B7100000}"/>
    <cellStyle name="Comma 3 2 2 2 8 2 2 3" xfId="11791" xr:uid="{00000000-0005-0000-0000-0000B8100000}"/>
    <cellStyle name="Comma 3 2 2 2 8 2 2 3 2" xfId="28177" xr:uid="{00000000-0005-0000-0000-0000B9100000}"/>
    <cellStyle name="Comma 3 2 2 2 8 2 2 4" xfId="19984" xr:uid="{00000000-0005-0000-0000-0000BA100000}"/>
    <cellStyle name="Comma 3 2 2 2 8 2 3" xfId="5646" xr:uid="{00000000-0005-0000-0000-0000BB100000}"/>
    <cellStyle name="Comma 3 2 2 2 8 2 3 2" xfId="13839" xr:uid="{00000000-0005-0000-0000-0000BC100000}"/>
    <cellStyle name="Comma 3 2 2 2 8 2 3 2 2" xfId="30225" xr:uid="{00000000-0005-0000-0000-0000BD100000}"/>
    <cellStyle name="Comma 3 2 2 2 8 2 3 3" xfId="22032" xr:uid="{00000000-0005-0000-0000-0000BE100000}"/>
    <cellStyle name="Comma 3 2 2 2 8 2 4" xfId="9743" xr:uid="{00000000-0005-0000-0000-0000BF100000}"/>
    <cellStyle name="Comma 3 2 2 2 8 2 4 2" xfId="26129" xr:uid="{00000000-0005-0000-0000-0000C0100000}"/>
    <cellStyle name="Comma 3 2 2 2 8 2 5" xfId="17936" xr:uid="{00000000-0005-0000-0000-0000C1100000}"/>
    <cellStyle name="Comma 3 2 2 2 8 3" xfId="2574" xr:uid="{00000000-0005-0000-0000-0000C2100000}"/>
    <cellStyle name="Comma 3 2 2 2 8 3 2" xfId="6671" xr:uid="{00000000-0005-0000-0000-0000C3100000}"/>
    <cellStyle name="Comma 3 2 2 2 8 3 2 2" xfId="14864" xr:uid="{00000000-0005-0000-0000-0000C4100000}"/>
    <cellStyle name="Comma 3 2 2 2 8 3 2 2 2" xfId="31250" xr:uid="{00000000-0005-0000-0000-0000C5100000}"/>
    <cellStyle name="Comma 3 2 2 2 8 3 2 3" xfId="23057" xr:uid="{00000000-0005-0000-0000-0000C6100000}"/>
    <cellStyle name="Comma 3 2 2 2 8 3 3" xfId="10767" xr:uid="{00000000-0005-0000-0000-0000C7100000}"/>
    <cellStyle name="Comma 3 2 2 2 8 3 3 2" xfId="27153" xr:uid="{00000000-0005-0000-0000-0000C8100000}"/>
    <cellStyle name="Comma 3 2 2 2 8 3 4" xfId="18960" xr:uid="{00000000-0005-0000-0000-0000C9100000}"/>
    <cellStyle name="Comma 3 2 2 2 8 4" xfId="4622" xr:uid="{00000000-0005-0000-0000-0000CA100000}"/>
    <cellStyle name="Comma 3 2 2 2 8 4 2" xfId="12815" xr:uid="{00000000-0005-0000-0000-0000CB100000}"/>
    <cellStyle name="Comma 3 2 2 2 8 4 2 2" xfId="29201" xr:uid="{00000000-0005-0000-0000-0000CC100000}"/>
    <cellStyle name="Comma 3 2 2 2 8 4 3" xfId="21008" xr:uid="{00000000-0005-0000-0000-0000CD100000}"/>
    <cellStyle name="Comma 3 2 2 2 8 5" xfId="8719" xr:uid="{00000000-0005-0000-0000-0000CE100000}"/>
    <cellStyle name="Comma 3 2 2 2 8 5 2" xfId="25105" xr:uid="{00000000-0005-0000-0000-0000CF100000}"/>
    <cellStyle name="Comma 3 2 2 2 8 6" xfId="16912" xr:uid="{00000000-0005-0000-0000-0000D0100000}"/>
    <cellStyle name="Comma 3 2 2 2 9" xfId="1038" xr:uid="{00000000-0005-0000-0000-0000D1100000}"/>
    <cellStyle name="Comma 3 2 2 2 9 2" xfId="3086" xr:uid="{00000000-0005-0000-0000-0000D2100000}"/>
    <cellStyle name="Comma 3 2 2 2 9 2 2" xfId="7183" xr:uid="{00000000-0005-0000-0000-0000D3100000}"/>
    <cellStyle name="Comma 3 2 2 2 9 2 2 2" xfId="15376" xr:uid="{00000000-0005-0000-0000-0000D4100000}"/>
    <cellStyle name="Comma 3 2 2 2 9 2 2 2 2" xfId="31762" xr:uid="{00000000-0005-0000-0000-0000D5100000}"/>
    <cellStyle name="Comma 3 2 2 2 9 2 2 3" xfId="23569" xr:uid="{00000000-0005-0000-0000-0000D6100000}"/>
    <cellStyle name="Comma 3 2 2 2 9 2 3" xfId="11279" xr:uid="{00000000-0005-0000-0000-0000D7100000}"/>
    <cellStyle name="Comma 3 2 2 2 9 2 3 2" xfId="27665" xr:uid="{00000000-0005-0000-0000-0000D8100000}"/>
    <cellStyle name="Comma 3 2 2 2 9 2 4" xfId="19472" xr:uid="{00000000-0005-0000-0000-0000D9100000}"/>
    <cellStyle name="Comma 3 2 2 2 9 3" xfId="5134" xr:uid="{00000000-0005-0000-0000-0000DA100000}"/>
    <cellStyle name="Comma 3 2 2 2 9 3 2" xfId="13327" xr:uid="{00000000-0005-0000-0000-0000DB100000}"/>
    <cellStyle name="Comma 3 2 2 2 9 3 2 2" xfId="29713" xr:uid="{00000000-0005-0000-0000-0000DC100000}"/>
    <cellStyle name="Comma 3 2 2 2 9 3 3" xfId="21520" xr:uid="{00000000-0005-0000-0000-0000DD100000}"/>
    <cellStyle name="Comma 3 2 2 2 9 4" xfId="9231" xr:uid="{00000000-0005-0000-0000-0000DE100000}"/>
    <cellStyle name="Comma 3 2 2 2 9 4 2" xfId="25617" xr:uid="{00000000-0005-0000-0000-0000DF100000}"/>
    <cellStyle name="Comma 3 2 2 2 9 5" xfId="17424" xr:uid="{00000000-0005-0000-0000-0000E0100000}"/>
    <cellStyle name="Comma 3 2 2 3" xfId="18" xr:uid="{00000000-0005-0000-0000-0000E1100000}"/>
    <cellStyle name="Comma 3 2 2 3 10" xfId="4114" xr:uid="{00000000-0005-0000-0000-0000E2100000}"/>
    <cellStyle name="Comma 3 2 2 3 10 2" xfId="12307" xr:uid="{00000000-0005-0000-0000-0000E3100000}"/>
    <cellStyle name="Comma 3 2 2 3 10 2 2" xfId="28693" xr:uid="{00000000-0005-0000-0000-0000E4100000}"/>
    <cellStyle name="Comma 3 2 2 3 10 3" xfId="20500" xr:uid="{00000000-0005-0000-0000-0000E5100000}"/>
    <cellStyle name="Comma 3 2 2 3 11" xfId="8211" xr:uid="{00000000-0005-0000-0000-0000E6100000}"/>
    <cellStyle name="Comma 3 2 2 3 11 2" xfId="24597" xr:uid="{00000000-0005-0000-0000-0000E7100000}"/>
    <cellStyle name="Comma 3 2 2 3 12" xfId="16404" xr:uid="{00000000-0005-0000-0000-0000E8100000}"/>
    <cellStyle name="Comma 3 2 2 3 2" xfId="34" xr:uid="{00000000-0005-0000-0000-0000E9100000}"/>
    <cellStyle name="Comma 3 2 2 3 2 10" xfId="8227" xr:uid="{00000000-0005-0000-0000-0000EA100000}"/>
    <cellStyle name="Comma 3 2 2 3 2 10 2" xfId="24613" xr:uid="{00000000-0005-0000-0000-0000EB100000}"/>
    <cellStyle name="Comma 3 2 2 3 2 11" xfId="16420" xr:uid="{00000000-0005-0000-0000-0000EC100000}"/>
    <cellStyle name="Comma 3 2 2 3 2 2" xfId="66" xr:uid="{00000000-0005-0000-0000-0000ED100000}"/>
    <cellStyle name="Comma 3 2 2 3 2 2 10" xfId="16452" xr:uid="{00000000-0005-0000-0000-0000EE100000}"/>
    <cellStyle name="Comma 3 2 2 3 2 2 2" xfId="130" xr:uid="{00000000-0005-0000-0000-0000EF100000}"/>
    <cellStyle name="Comma 3 2 2 3 2 2 2 2" xfId="258" xr:uid="{00000000-0005-0000-0000-0000F0100000}"/>
    <cellStyle name="Comma 3 2 2 3 2 2 2 2 2" xfId="514" xr:uid="{00000000-0005-0000-0000-0000F1100000}"/>
    <cellStyle name="Comma 3 2 2 3 2 2 2 2 2 2" xfId="1026" xr:uid="{00000000-0005-0000-0000-0000F2100000}"/>
    <cellStyle name="Comma 3 2 2 3 2 2 2 2 2 2 2" xfId="2050" xr:uid="{00000000-0005-0000-0000-0000F3100000}"/>
    <cellStyle name="Comma 3 2 2 3 2 2 2 2 2 2 2 2" xfId="4098" xr:uid="{00000000-0005-0000-0000-0000F4100000}"/>
    <cellStyle name="Comma 3 2 2 3 2 2 2 2 2 2 2 2 2" xfId="8195" xr:uid="{00000000-0005-0000-0000-0000F5100000}"/>
    <cellStyle name="Comma 3 2 2 3 2 2 2 2 2 2 2 2 2 2" xfId="16388" xr:uid="{00000000-0005-0000-0000-0000F6100000}"/>
    <cellStyle name="Comma 3 2 2 3 2 2 2 2 2 2 2 2 2 2 2" xfId="32774" xr:uid="{00000000-0005-0000-0000-0000F7100000}"/>
    <cellStyle name="Comma 3 2 2 3 2 2 2 2 2 2 2 2 2 3" xfId="24581" xr:uid="{00000000-0005-0000-0000-0000F8100000}"/>
    <cellStyle name="Comma 3 2 2 3 2 2 2 2 2 2 2 2 3" xfId="12291" xr:uid="{00000000-0005-0000-0000-0000F9100000}"/>
    <cellStyle name="Comma 3 2 2 3 2 2 2 2 2 2 2 2 3 2" xfId="28677" xr:uid="{00000000-0005-0000-0000-0000FA100000}"/>
    <cellStyle name="Comma 3 2 2 3 2 2 2 2 2 2 2 2 4" xfId="20484" xr:uid="{00000000-0005-0000-0000-0000FB100000}"/>
    <cellStyle name="Comma 3 2 2 3 2 2 2 2 2 2 2 3" xfId="6146" xr:uid="{00000000-0005-0000-0000-0000FC100000}"/>
    <cellStyle name="Comma 3 2 2 3 2 2 2 2 2 2 2 3 2" xfId="14339" xr:uid="{00000000-0005-0000-0000-0000FD100000}"/>
    <cellStyle name="Comma 3 2 2 3 2 2 2 2 2 2 2 3 2 2" xfId="30725" xr:uid="{00000000-0005-0000-0000-0000FE100000}"/>
    <cellStyle name="Comma 3 2 2 3 2 2 2 2 2 2 2 3 3" xfId="22532" xr:uid="{00000000-0005-0000-0000-0000FF100000}"/>
    <cellStyle name="Comma 3 2 2 3 2 2 2 2 2 2 2 4" xfId="10243" xr:uid="{00000000-0005-0000-0000-000000110000}"/>
    <cellStyle name="Comma 3 2 2 3 2 2 2 2 2 2 2 4 2" xfId="26629" xr:uid="{00000000-0005-0000-0000-000001110000}"/>
    <cellStyle name="Comma 3 2 2 3 2 2 2 2 2 2 2 5" xfId="18436" xr:uid="{00000000-0005-0000-0000-000002110000}"/>
    <cellStyle name="Comma 3 2 2 3 2 2 2 2 2 2 3" xfId="3074" xr:uid="{00000000-0005-0000-0000-000003110000}"/>
    <cellStyle name="Comma 3 2 2 3 2 2 2 2 2 2 3 2" xfId="7171" xr:uid="{00000000-0005-0000-0000-000004110000}"/>
    <cellStyle name="Comma 3 2 2 3 2 2 2 2 2 2 3 2 2" xfId="15364" xr:uid="{00000000-0005-0000-0000-000005110000}"/>
    <cellStyle name="Comma 3 2 2 3 2 2 2 2 2 2 3 2 2 2" xfId="31750" xr:uid="{00000000-0005-0000-0000-000006110000}"/>
    <cellStyle name="Comma 3 2 2 3 2 2 2 2 2 2 3 2 3" xfId="23557" xr:uid="{00000000-0005-0000-0000-000007110000}"/>
    <cellStyle name="Comma 3 2 2 3 2 2 2 2 2 2 3 3" xfId="11267" xr:uid="{00000000-0005-0000-0000-000008110000}"/>
    <cellStyle name="Comma 3 2 2 3 2 2 2 2 2 2 3 3 2" xfId="27653" xr:uid="{00000000-0005-0000-0000-000009110000}"/>
    <cellStyle name="Comma 3 2 2 3 2 2 2 2 2 2 3 4" xfId="19460" xr:uid="{00000000-0005-0000-0000-00000A110000}"/>
    <cellStyle name="Comma 3 2 2 3 2 2 2 2 2 2 4" xfId="5122" xr:uid="{00000000-0005-0000-0000-00000B110000}"/>
    <cellStyle name="Comma 3 2 2 3 2 2 2 2 2 2 4 2" xfId="13315" xr:uid="{00000000-0005-0000-0000-00000C110000}"/>
    <cellStyle name="Comma 3 2 2 3 2 2 2 2 2 2 4 2 2" xfId="29701" xr:uid="{00000000-0005-0000-0000-00000D110000}"/>
    <cellStyle name="Comma 3 2 2 3 2 2 2 2 2 2 4 3" xfId="21508" xr:uid="{00000000-0005-0000-0000-00000E110000}"/>
    <cellStyle name="Comma 3 2 2 3 2 2 2 2 2 2 5" xfId="9219" xr:uid="{00000000-0005-0000-0000-00000F110000}"/>
    <cellStyle name="Comma 3 2 2 3 2 2 2 2 2 2 5 2" xfId="25605" xr:uid="{00000000-0005-0000-0000-000010110000}"/>
    <cellStyle name="Comma 3 2 2 3 2 2 2 2 2 2 6" xfId="17412" xr:uid="{00000000-0005-0000-0000-000011110000}"/>
    <cellStyle name="Comma 3 2 2 3 2 2 2 2 2 3" xfId="1538" xr:uid="{00000000-0005-0000-0000-000012110000}"/>
    <cellStyle name="Comma 3 2 2 3 2 2 2 2 2 3 2" xfId="3586" xr:uid="{00000000-0005-0000-0000-000013110000}"/>
    <cellStyle name="Comma 3 2 2 3 2 2 2 2 2 3 2 2" xfId="7683" xr:uid="{00000000-0005-0000-0000-000014110000}"/>
    <cellStyle name="Comma 3 2 2 3 2 2 2 2 2 3 2 2 2" xfId="15876" xr:uid="{00000000-0005-0000-0000-000015110000}"/>
    <cellStyle name="Comma 3 2 2 3 2 2 2 2 2 3 2 2 2 2" xfId="32262" xr:uid="{00000000-0005-0000-0000-000016110000}"/>
    <cellStyle name="Comma 3 2 2 3 2 2 2 2 2 3 2 2 3" xfId="24069" xr:uid="{00000000-0005-0000-0000-000017110000}"/>
    <cellStyle name="Comma 3 2 2 3 2 2 2 2 2 3 2 3" xfId="11779" xr:uid="{00000000-0005-0000-0000-000018110000}"/>
    <cellStyle name="Comma 3 2 2 3 2 2 2 2 2 3 2 3 2" xfId="28165" xr:uid="{00000000-0005-0000-0000-000019110000}"/>
    <cellStyle name="Comma 3 2 2 3 2 2 2 2 2 3 2 4" xfId="19972" xr:uid="{00000000-0005-0000-0000-00001A110000}"/>
    <cellStyle name="Comma 3 2 2 3 2 2 2 2 2 3 3" xfId="5634" xr:uid="{00000000-0005-0000-0000-00001B110000}"/>
    <cellStyle name="Comma 3 2 2 3 2 2 2 2 2 3 3 2" xfId="13827" xr:uid="{00000000-0005-0000-0000-00001C110000}"/>
    <cellStyle name="Comma 3 2 2 3 2 2 2 2 2 3 3 2 2" xfId="30213" xr:uid="{00000000-0005-0000-0000-00001D110000}"/>
    <cellStyle name="Comma 3 2 2 3 2 2 2 2 2 3 3 3" xfId="22020" xr:uid="{00000000-0005-0000-0000-00001E110000}"/>
    <cellStyle name="Comma 3 2 2 3 2 2 2 2 2 3 4" xfId="9731" xr:uid="{00000000-0005-0000-0000-00001F110000}"/>
    <cellStyle name="Comma 3 2 2 3 2 2 2 2 2 3 4 2" xfId="26117" xr:uid="{00000000-0005-0000-0000-000020110000}"/>
    <cellStyle name="Comma 3 2 2 3 2 2 2 2 2 3 5" xfId="17924" xr:uid="{00000000-0005-0000-0000-000021110000}"/>
    <cellStyle name="Comma 3 2 2 3 2 2 2 2 2 4" xfId="2562" xr:uid="{00000000-0005-0000-0000-000022110000}"/>
    <cellStyle name="Comma 3 2 2 3 2 2 2 2 2 4 2" xfId="6659" xr:uid="{00000000-0005-0000-0000-000023110000}"/>
    <cellStyle name="Comma 3 2 2 3 2 2 2 2 2 4 2 2" xfId="14852" xr:uid="{00000000-0005-0000-0000-000024110000}"/>
    <cellStyle name="Comma 3 2 2 3 2 2 2 2 2 4 2 2 2" xfId="31238" xr:uid="{00000000-0005-0000-0000-000025110000}"/>
    <cellStyle name="Comma 3 2 2 3 2 2 2 2 2 4 2 3" xfId="23045" xr:uid="{00000000-0005-0000-0000-000026110000}"/>
    <cellStyle name="Comma 3 2 2 3 2 2 2 2 2 4 3" xfId="10755" xr:uid="{00000000-0005-0000-0000-000027110000}"/>
    <cellStyle name="Comma 3 2 2 3 2 2 2 2 2 4 3 2" xfId="27141" xr:uid="{00000000-0005-0000-0000-000028110000}"/>
    <cellStyle name="Comma 3 2 2 3 2 2 2 2 2 4 4" xfId="18948" xr:uid="{00000000-0005-0000-0000-000029110000}"/>
    <cellStyle name="Comma 3 2 2 3 2 2 2 2 2 5" xfId="4610" xr:uid="{00000000-0005-0000-0000-00002A110000}"/>
    <cellStyle name="Comma 3 2 2 3 2 2 2 2 2 5 2" xfId="12803" xr:uid="{00000000-0005-0000-0000-00002B110000}"/>
    <cellStyle name="Comma 3 2 2 3 2 2 2 2 2 5 2 2" xfId="29189" xr:uid="{00000000-0005-0000-0000-00002C110000}"/>
    <cellStyle name="Comma 3 2 2 3 2 2 2 2 2 5 3" xfId="20996" xr:uid="{00000000-0005-0000-0000-00002D110000}"/>
    <cellStyle name="Comma 3 2 2 3 2 2 2 2 2 6" xfId="8707" xr:uid="{00000000-0005-0000-0000-00002E110000}"/>
    <cellStyle name="Comma 3 2 2 3 2 2 2 2 2 6 2" xfId="25093" xr:uid="{00000000-0005-0000-0000-00002F110000}"/>
    <cellStyle name="Comma 3 2 2 3 2 2 2 2 2 7" xfId="16900" xr:uid="{00000000-0005-0000-0000-000030110000}"/>
    <cellStyle name="Comma 3 2 2 3 2 2 2 2 3" xfId="770" xr:uid="{00000000-0005-0000-0000-000031110000}"/>
    <cellStyle name="Comma 3 2 2 3 2 2 2 2 3 2" xfId="1794" xr:uid="{00000000-0005-0000-0000-000032110000}"/>
    <cellStyle name="Comma 3 2 2 3 2 2 2 2 3 2 2" xfId="3842" xr:uid="{00000000-0005-0000-0000-000033110000}"/>
    <cellStyle name="Comma 3 2 2 3 2 2 2 2 3 2 2 2" xfId="7939" xr:uid="{00000000-0005-0000-0000-000034110000}"/>
    <cellStyle name="Comma 3 2 2 3 2 2 2 2 3 2 2 2 2" xfId="16132" xr:uid="{00000000-0005-0000-0000-000035110000}"/>
    <cellStyle name="Comma 3 2 2 3 2 2 2 2 3 2 2 2 2 2" xfId="32518" xr:uid="{00000000-0005-0000-0000-000036110000}"/>
    <cellStyle name="Comma 3 2 2 3 2 2 2 2 3 2 2 2 3" xfId="24325" xr:uid="{00000000-0005-0000-0000-000037110000}"/>
    <cellStyle name="Comma 3 2 2 3 2 2 2 2 3 2 2 3" xfId="12035" xr:uid="{00000000-0005-0000-0000-000038110000}"/>
    <cellStyle name="Comma 3 2 2 3 2 2 2 2 3 2 2 3 2" xfId="28421" xr:uid="{00000000-0005-0000-0000-000039110000}"/>
    <cellStyle name="Comma 3 2 2 3 2 2 2 2 3 2 2 4" xfId="20228" xr:uid="{00000000-0005-0000-0000-00003A110000}"/>
    <cellStyle name="Comma 3 2 2 3 2 2 2 2 3 2 3" xfId="5890" xr:uid="{00000000-0005-0000-0000-00003B110000}"/>
    <cellStyle name="Comma 3 2 2 3 2 2 2 2 3 2 3 2" xfId="14083" xr:uid="{00000000-0005-0000-0000-00003C110000}"/>
    <cellStyle name="Comma 3 2 2 3 2 2 2 2 3 2 3 2 2" xfId="30469" xr:uid="{00000000-0005-0000-0000-00003D110000}"/>
    <cellStyle name="Comma 3 2 2 3 2 2 2 2 3 2 3 3" xfId="22276" xr:uid="{00000000-0005-0000-0000-00003E110000}"/>
    <cellStyle name="Comma 3 2 2 3 2 2 2 2 3 2 4" xfId="9987" xr:uid="{00000000-0005-0000-0000-00003F110000}"/>
    <cellStyle name="Comma 3 2 2 3 2 2 2 2 3 2 4 2" xfId="26373" xr:uid="{00000000-0005-0000-0000-000040110000}"/>
    <cellStyle name="Comma 3 2 2 3 2 2 2 2 3 2 5" xfId="18180" xr:uid="{00000000-0005-0000-0000-000041110000}"/>
    <cellStyle name="Comma 3 2 2 3 2 2 2 2 3 3" xfId="2818" xr:uid="{00000000-0005-0000-0000-000042110000}"/>
    <cellStyle name="Comma 3 2 2 3 2 2 2 2 3 3 2" xfId="6915" xr:uid="{00000000-0005-0000-0000-000043110000}"/>
    <cellStyle name="Comma 3 2 2 3 2 2 2 2 3 3 2 2" xfId="15108" xr:uid="{00000000-0005-0000-0000-000044110000}"/>
    <cellStyle name="Comma 3 2 2 3 2 2 2 2 3 3 2 2 2" xfId="31494" xr:uid="{00000000-0005-0000-0000-000045110000}"/>
    <cellStyle name="Comma 3 2 2 3 2 2 2 2 3 3 2 3" xfId="23301" xr:uid="{00000000-0005-0000-0000-000046110000}"/>
    <cellStyle name="Comma 3 2 2 3 2 2 2 2 3 3 3" xfId="11011" xr:uid="{00000000-0005-0000-0000-000047110000}"/>
    <cellStyle name="Comma 3 2 2 3 2 2 2 2 3 3 3 2" xfId="27397" xr:uid="{00000000-0005-0000-0000-000048110000}"/>
    <cellStyle name="Comma 3 2 2 3 2 2 2 2 3 3 4" xfId="19204" xr:uid="{00000000-0005-0000-0000-000049110000}"/>
    <cellStyle name="Comma 3 2 2 3 2 2 2 2 3 4" xfId="4866" xr:uid="{00000000-0005-0000-0000-00004A110000}"/>
    <cellStyle name="Comma 3 2 2 3 2 2 2 2 3 4 2" xfId="13059" xr:uid="{00000000-0005-0000-0000-00004B110000}"/>
    <cellStyle name="Comma 3 2 2 3 2 2 2 2 3 4 2 2" xfId="29445" xr:uid="{00000000-0005-0000-0000-00004C110000}"/>
    <cellStyle name="Comma 3 2 2 3 2 2 2 2 3 4 3" xfId="21252" xr:uid="{00000000-0005-0000-0000-00004D110000}"/>
    <cellStyle name="Comma 3 2 2 3 2 2 2 2 3 5" xfId="8963" xr:uid="{00000000-0005-0000-0000-00004E110000}"/>
    <cellStyle name="Comma 3 2 2 3 2 2 2 2 3 5 2" xfId="25349" xr:uid="{00000000-0005-0000-0000-00004F110000}"/>
    <cellStyle name="Comma 3 2 2 3 2 2 2 2 3 6" xfId="17156" xr:uid="{00000000-0005-0000-0000-000050110000}"/>
    <cellStyle name="Comma 3 2 2 3 2 2 2 2 4" xfId="1282" xr:uid="{00000000-0005-0000-0000-000051110000}"/>
    <cellStyle name="Comma 3 2 2 3 2 2 2 2 4 2" xfId="3330" xr:uid="{00000000-0005-0000-0000-000052110000}"/>
    <cellStyle name="Comma 3 2 2 3 2 2 2 2 4 2 2" xfId="7427" xr:uid="{00000000-0005-0000-0000-000053110000}"/>
    <cellStyle name="Comma 3 2 2 3 2 2 2 2 4 2 2 2" xfId="15620" xr:uid="{00000000-0005-0000-0000-000054110000}"/>
    <cellStyle name="Comma 3 2 2 3 2 2 2 2 4 2 2 2 2" xfId="32006" xr:uid="{00000000-0005-0000-0000-000055110000}"/>
    <cellStyle name="Comma 3 2 2 3 2 2 2 2 4 2 2 3" xfId="23813" xr:uid="{00000000-0005-0000-0000-000056110000}"/>
    <cellStyle name="Comma 3 2 2 3 2 2 2 2 4 2 3" xfId="11523" xr:uid="{00000000-0005-0000-0000-000057110000}"/>
    <cellStyle name="Comma 3 2 2 3 2 2 2 2 4 2 3 2" xfId="27909" xr:uid="{00000000-0005-0000-0000-000058110000}"/>
    <cellStyle name="Comma 3 2 2 3 2 2 2 2 4 2 4" xfId="19716" xr:uid="{00000000-0005-0000-0000-000059110000}"/>
    <cellStyle name="Comma 3 2 2 3 2 2 2 2 4 3" xfId="5378" xr:uid="{00000000-0005-0000-0000-00005A110000}"/>
    <cellStyle name="Comma 3 2 2 3 2 2 2 2 4 3 2" xfId="13571" xr:uid="{00000000-0005-0000-0000-00005B110000}"/>
    <cellStyle name="Comma 3 2 2 3 2 2 2 2 4 3 2 2" xfId="29957" xr:uid="{00000000-0005-0000-0000-00005C110000}"/>
    <cellStyle name="Comma 3 2 2 3 2 2 2 2 4 3 3" xfId="21764" xr:uid="{00000000-0005-0000-0000-00005D110000}"/>
    <cellStyle name="Comma 3 2 2 3 2 2 2 2 4 4" xfId="9475" xr:uid="{00000000-0005-0000-0000-00005E110000}"/>
    <cellStyle name="Comma 3 2 2 3 2 2 2 2 4 4 2" xfId="25861" xr:uid="{00000000-0005-0000-0000-00005F110000}"/>
    <cellStyle name="Comma 3 2 2 3 2 2 2 2 4 5" xfId="17668" xr:uid="{00000000-0005-0000-0000-000060110000}"/>
    <cellStyle name="Comma 3 2 2 3 2 2 2 2 5" xfId="2306" xr:uid="{00000000-0005-0000-0000-000061110000}"/>
    <cellStyle name="Comma 3 2 2 3 2 2 2 2 5 2" xfId="6403" xr:uid="{00000000-0005-0000-0000-000062110000}"/>
    <cellStyle name="Comma 3 2 2 3 2 2 2 2 5 2 2" xfId="14596" xr:uid="{00000000-0005-0000-0000-000063110000}"/>
    <cellStyle name="Comma 3 2 2 3 2 2 2 2 5 2 2 2" xfId="30982" xr:uid="{00000000-0005-0000-0000-000064110000}"/>
    <cellStyle name="Comma 3 2 2 3 2 2 2 2 5 2 3" xfId="22789" xr:uid="{00000000-0005-0000-0000-000065110000}"/>
    <cellStyle name="Comma 3 2 2 3 2 2 2 2 5 3" xfId="10499" xr:uid="{00000000-0005-0000-0000-000066110000}"/>
    <cellStyle name="Comma 3 2 2 3 2 2 2 2 5 3 2" xfId="26885" xr:uid="{00000000-0005-0000-0000-000067110000}"/>
    <cellStyle name="Comma 3 2 2 3 2 2 2 2 5 4" xfId="18692" xr:uid="{00000000-0005-0000-0000-000068110000}"/>
    <cellStyle name="Comma 3 2 2 3 2 2 2 2 6" xfId="4354" xr:uid="{00000000-0005-0000-0000-000069110000}"/>
    <cellStyle name="Comma 3 2 2 3 2 2 2 2 6 2" xfId="12547" xr:uid="{00000000-0005-0000-0000-00006A110000}"/>
    <cellStyle name="Comma 3 2 2 3 2 2 2 2 6 2 2" xfId="28933" xr:uid="{00000000-0005-0000-0000-00006B110000}"/>
    <cellStyle name="Comma 3 2 2 3 2 2 2 2 6 3" xfId="20740" xr:uid="{00000000-0005-0000-0000-00006C110000}"/>
    <cellStyle name="Comma 3 2 2 3 2 2 2 2 7" xfId="8451" xr:uid="{00000000-0005-0000-0000-00006D110000}"/>
    <cellStyle name="Comma 3 2 2 3 2 2 2 2 7 2" xfId="24837" xr:uid="{00000000-0005-0000-0000-00006E110000}"/>
    <cellStyle name="Comma 3 2 2 3 2 2 2 2 8" xfId="16644" xr:uid="{00000000-0005-0000-0000-00006F110000}"/>
    <cellStyle name="Comma 3 2 2 3 2 2 2 3" xfId="386" xr:uid="{00000000-0005-0000-0000-000070110000}"/>
    <cellStyle name="Comma 3 2 2 3 2 2 2 3 2" xfId="898" xr:uid="{00000000-0005-0000-0000-000071110000}"/>
    <cellStyle name="Comma 3 2 2 3 2 2 2 3 2 2" xfId="1922" xr:uid="{00000000-0005-0000-0000-000072110000}"/>
    <cellStyle name="Comma 3 2 2 3 2 2 2 3 2 2 2" xfId="3970" xr:uid="{00000000-0005-0000-0000-000073110000}"/>
    <cellStyle name="Comma 3 2 2 3 2 2 2 3 2 2 2 2" xfId="8067" xr:uid="{00000000-0005-0000-0000-000074110000}"/>
    <cellStyle name="Comma 3 2 2 3 2 2 2 3 2 2 2 2 2" xfId="16260" xr:uid="{00000000-0005-0000-0000-000075110000}"/>
    <cellStyle name="Comma 3 2 2 3 2 2 2 3 2 2 2 2 2 2" xfId="32646" xr:uid="{00000000-0005-0000-0000-000076110000}"/>
    <cellStyle name="Comma 3 2 2 3 2 2 2 3 2 2 2 2 3" xfId="24453" xr:uid="{00000000-0005-0000-0000-000077110000}"/>
    <cellStyle name="Comma 3 2 2 3 2 2 2 3 2 2 2 3" xfId="12163" xr:uid="{00000000-0005-0000-0000-000078110000}"/>
    <cellStyle name="Comma 3 2 2 3 2 2 2 3 2 2 2 3 2" xfId="28549" xr:uid="{00000000-0005-0000-0000-000079110000}"/>
    <cellStyle name="Comma 3 2 2 3 2 2 2 3 2 2 2 4" xfId="20356" xr:uid="{00000000-0005-0000-0000-00007A110000}"/>
    <cellStyle name="Comma 3 2 2 3 2 2 2 3 2 2 3" xfId="6018" xr:uid="{00000000-0005-0000-0000-00007B110000}"/>
    <cellStyle name="Comma 3 2 2 3 2 2 2 3 2 2 3 2" xfId="14211" xr:uid="{00000000-0005-0000-0000-00007C110000}"/>
    <cellStyle name="Comma 3 2 2 3 2 2 2 3 2 2 3 2 2" xfId="30597" xr:uid="{00000000-0005-0000-0000-00007D110000}"/>
    <cellStyle name="Comma 3 2 2 3 2 2 2 3 2 2 3 3" xfId="22404" xr:uid="{00000000-0005-0000-0000-00007E110000}"/>
    <cellStyle name="Comma 3 2 2 3 2 2 2 3 2 2 4" xfId="10115" xr:uid="{00000000-0005-0000-0000-00007F110000}"/>
    <cellStyle name="Comma 3 2 2 3 2 2 2 3 2 2 4 2" xfId="26501" xr:uid="{00000000-0005-0000-0000-000080110000}"/>
    <cellStyle name="Comma 3 2 2 3 2 2 2 3 2 2 5" xfId="18308" xr:uid="{00000000-0005-0000-0000-000081110000}"/>
    <cellStyle name="Comma 3 2 2 3 2 2 2 3 2 3" xfId="2946" xr:uid="{00000000-0005-0000-0000-000082110000}"/>
    <cellStyle name="Comma 3 2 2 3 2 2 2 3 2 3 2" xfId="7043" xr:uid="{00000000-0005-0000-0000-000083110000}"/>
    <cellStyle name="Comma 3 2 2 3 2 2 2 3 2 3 2 2" xfId="15236" xr:uid="{00000000-0005-0000-0000-000084110000}"/>
    <cellStyle name="Comma 3 2 2 3 2 2 2 3 2 3 2 2 2" xfId="31622" xr:uid="{00000000-0005-0000-0000-000085110000}"/>
    <cellStyle name="Comma 3 2 2 3 2 2 2 3 2 3 2 3" xfId="23429" xr:uid="{00000000-0005-0000-0000-000086110000}"/>
    <cellStyle name="Comma 3 2 2 3 2 2 2 3 2 3 3" xfId="11139" xr:uid="{00000000-0005-0000-0000-000087110000}"/>
    <cellStyle name="Comma 3 2 2 3 2 2 2 3 2 3 3 2" xfId="27525" xr:uid="{00000000-0005-0000-0000-000088110000}"/>
    <cellStyle name="Comma 3 2 2 3 2 2 2 3 2 3 4" xfId="19332" xr:uid="{00000000-0005-0000-0000-000089110000}"/>
    <cellStyle name="Comma 3 2 2 3 2 2 2 3 2 4" xfId="4994" xr:uid="{00000000-0005-0000-0000-00008A110000}"/>
    <cellStyle name="Comma 3 2 2 3 2 2 2 3 2 4 2" xfId="13187" xr:uid="{00000000-0005-0000-0000-00008B110000}"/>
    <cellStyle name="Comma 3 2 2 3 2 2 2 3 2 4 2 2" xfId="29573" xr:uid="{00000000-0005-0000-0000-00008C110000}"/>
    <cellStyle name="Comma 3 2 2 3 2 2 2 3 2 4 3" xfId="21380" xr:uid="{00000000-0005-0000-0000-00008D110000}"/>
    <cellStyle name="Comma 3 2 2 3 2 2 2 3 2 5" xfId="9091" xr:uid="{00000000-0005-0000-0000-00008E110000}"/>
    <cellStyle name="Comma 3 2 2 3 2 2 2 3 2 5 2" xfId="25477" xr:uid="{00000000-0005-0000-0000-00008F110000}"/>
    <cellStyle name="Comma 3 2 2 3 2 2 2 3 2 6" xfId="17284" xr:uid="{00000000-0005-0000-0000-000090110000}"/>
    <cellStyle name="Comma 3 2 2 3 2 2 2 3 3" xfId="1410" xr:uid="{00000000-0005-0000-0000-000091110000}"/>
    <cellStyle name="Comma 3 2 2 3 2 2 2 3 3 2" xfId="3458" xr:uid="{00000000-0005-0000-0000-000092110000}"/>
    <cellStyle name="Comma 3 2 2 3 2 2 2 3 3 2 2" xfId="7555" xr:uid="{00000000-0005-0000-0000-000093110000}"/>
    <cellStyle name="Comma 3 2 2 3 2 2 2 3 3 2 2 2" xfId="15748" xr:uid="{00000000-0005-0000-0000-000094110000}"/>
    <cellStyle name="Comma 3 2 2 3 2 2 2 3 3 2 2 2 2" xfId="32134" xr:uid="{00000000-0005-0000-0000-000095110000}"/>
    <cellStyle name="Comma 3 2 2 3 2 2 2 3 3 2 2 3" xfId="23941" xr:uid="{00000000-0005-0000-0000-000096110000}"/>
    <cellStyle name="Comma 3 2 2 3 2 2 2 3 3 2 3" xfId="11651" xr:uid="{00000000-0005-0000-0000-000097110000}"/>
    <cellStyle name="Comma 3 2 2 3 2 2 2 3 3 2 3 2" xfId="28037" xr:uid="{00000000-0005-0000-0000-000098110000}"/>
    <cellStyle name="Comma 3 2 2 3 2 2 2 3 3 2 4" xfId="19844" xr:uid="{00000000-0005-0000-0000-000099110000}"/>
    <cellStyle name="Comma 3 2 2 3 2 2 2 3 3 3" xfId="5506" xr:uid="{00000000-0005-0000-0000-00009A110000}"/>
    <cellStyle name="Comma 3 2 2 3 2 2 2 3 3 3 2" xfId="13699" xr:uid="{00000000-0005-0000-0000-00009B110000}"/>
    <cellStyle name="Comma 3 2 2 3 2 2 2 3 3 3 2 2" xfId="30085" xr:uid="{00000000-0005-0000-0000-00009C110000}"/>
    <cellStyle name="Comma 3 2 2 3 2 2 2 3 3 3 3" xfId="21892" xr:uid="{00000000-0005-0000-0000-00009D110000}"/>
    <cellStyle name="Comma 3 2 2 3 2 2 2 3 3 4" xfId="9603" xr:uid="{00000000-0005-0000-0000-00009E110000}"/>
    <cellStyle name="Comma 3 2 2 3 2 2 2 3 3 4 2" xfId="25989" xr:uid="{00000000-0005-0000-0000-00009F110000}"/>
    <cellStyle name="Comma 3 2 2 3 2 2 2 3 3 5" xfId="17796" xr:uid="{00000000-0005-0000-0000-0000A0110000}"/>
    <cellStyle name="Comma 3 2 2 3 2 2 2 3 4" xfId="2434" xr:uid="{00000000-0005-0000-0000-0000A1110000}"/>
    <cellStyle name="Comma 3 2 2 3 2 2 2 3 4 2" xfId="6531" xr:uid="{00000000-0005-0000-0000-0000A2110000}"/>
    <cellStyle name="Comma 3 2 2 3 2 2 2 3 4 2 2" xfId="14724" xr:uid="{00000000-0005-0000-0000-0000A3110000}"/>
    <cellStyle name="Comma 3 2 2 3 2 2 2 3 4 2 2 2" xfId="31110" xr:uid="{00000000-0005-0000-0000-0000A4110000}"/>
    <cellStyle name="Comma 3 2 2 3 2 2 2 3 4 2 3" xfId="22917" xr:uid="{00000000-0005-0000-0000-0000A5110000}"/>
    <cellStyle name="Comma 3 2 2 3 2 2 2 3 4 3" xfId="10627" xr:uid="{00000000-0005-0000-0000-0000A6110000}"/>
    <cellStyle name="Comma 3 2 2 3 2 2 2 3 4 3 2" xfId="27013" xr:uid="{00000000-0005-0000-0000-0000A7110000}"/>
    <cellStyle name="Comma 3 2 2 3 2 2 2 3 4 4" xfId="18820" xr:uid="{00000000-0005-0000-0000-0000A8110000}"/>
    <cellStyle name="Comma 3 2 2 3 2 2 2 3 5" xfId="4482" xr:uid="{00000000-0005-0000-0000-0000A9110000}"/>
    <cellStyle name="Comma 3 2 2 3 2 2 2 3 5 2" xfId="12675" xr:uid="{00000000-0005-0000-0000-0000AA110000}"/>
    <cellStyle name="Comma 3 2 2 3 2 2 2 3 5 2 2" xfId="29061" xr:uid="{00000000-0005-0000-0000-0000AB110000}"/>
    <cellStyle name="Comma 3 2 2 3 2 2 2 3 5 3" xfId="20868" xr:uid="{00000000-0005-0000-0000-0000AC110000}"/>
    <cellStyle name="Comma 3 2 2 3 2 2 2 3 6" xfId="8579" xr:uid="{00000000-0005-0000-0000-0000AD110000}"/>
    <cellStyle name="Comma 3 2 2 3 2 2 2 3 6 2" xfId="24965" xr:uid="{00000000-0005-0000-0000-0000AE110000}"/>
    <cellStyle name="Comma 3 2 2 3 2 2 2 3 7" xfId="16772" xr:uid="{00000000-0005-0000-0000-0000AF110000}"/>
    <cellStyle name="Comma 3 2 2 3 2 2 2 4" xfId="642" xr:uid="{00000000-0005-0000-0000-0000B0110000}"/>
    <cellStyle name="Comma 3 2 2 3 2 2 2 4 2" xfId="1666" xr:uid="{00000000-0005-0000-0000-0000B1110000}"/>
    <cellStyle name="Comma 3 2 2 3 2 2 2 4 2 2" xfId="3714" xr:uid="{00000000-0005-0000-0000-0000B2110000}"/>
    <cellStyle name="Comma 3 2 2 3 2 2 2 4 2 2 2" xfId="7811" xr:uid="{00000000-0005-0000-0000-0000B3110000}"/>
    <cellStyle name="Comma 3 2 2 3 2 2 2 4 2 2 2 2" xfId="16004" xr:uid="{00000000-0005-0000-0000-0000B4110000}"/>
    <cellStyle name="Comma 3 2 2 3 2 2 2 4 2 2 2 2 2" xfId="32390" xr:uid="{00000000-0005-0000-0000-0000B5110000}"/>
    <cellStyle name="Comma 3 2 2 3 2 2 2 4 2 2 2 3" xfId="24197" xr:uid="{00000000-0005-0000-0000-0000B6110000}"/>
    <cellStyle name="Comma 3 2 2 3 2 2 2 4 2 2 3" xfId="11907" xr:uid="{00000000-0005-0000-0000-0000B7110000}"/>
    <cellStyle name="Comma 3 2 2 3 2 2 2 4 2 2 3 2" xfId="28293" xr:uid="{00000000-0005-0000-0000-0000B8110000}"/>
    <cellStyle name="Comma 3 2 2 3 2 2 2 4 2 2 4" xfId="20100" xr:uid="{00000000-0005-0000-0000-0000B9110000}"/>
    <cellStyle name="Comma 3 2 2 3 2 2 2 4 2 3" xfId="5762" xr:uid="{00000000-0005-0000-0000-0000BA110000}"/>
    <cellStyle name="Comma 3 2 2 3 2 2 2 4 2 3 2" xfId="13955" xr:uid="{00000000-0005-0000-0000-0000BB110000}"/>
    <cellStyle name="Comma 3 2 2 3 2 2 2 4 2 3 2 2" xfId="30341" xr:uid="{00000000-0005-0000-0000-0000BC110000}"/>
    <cellStyle name="Comma 3 2 2 3 2 2 2 4 2 3 3" xfId="22148" xr:uid="{00000000-0005-0000-0000-0000BD110000}"/>
    <cellStyle name="Comma 3 2 2 3 2 2 2 4 2 4" xfId="9859" xr:uid="{00000000-0005-0000-0000-0000BE110000}"/>
    <cellStyle name="Comma 3 2 2 3 2 2 2 4 2 4 2" xfId="26245" xr:uid="{00000000-0005-0000-0000-0000BF110000}"/>
    <cellStyle name="Comma 3 2 2 3 2 2 2 4 2 5" xfId="18052" xr:uid="{00000000-0005-0000-0000-0000C0110000}"/>
    <cellStyle name="Comma 3 2 2 3 2 2 2 4 3" xfId="2690" xr:uid="{00000000-0005-0000-0000-0000C1110000}"/>
    <cellStyle name="Comma 3 2 2 3 2 2 2 4 3 2" xfId="6787" xr:uid="{00000000-0005-0000-0000-0000C2110000}"/>
    <cellStyle name="Comma 3 2 2 3 2 2 2 4 3 2 2" xfId="14980" xr:uid="{00000000-0005-0000-0000-0000C3110000}"/>
    <cellStyle name="Comma 3 2 2 3 2 2 2 4 3 2 2 2" xfId="31366" xr:uid="{00000000-0005-0000-0000-0000C4110000}"/>
    <cellStyle name="Comma 3 2 2 3 2 2 2 4 3 2 3" xfId="23173" xr:uid="{00000000-0005-0000-0000-0000C5110000}"/>
    <cellStyle name="Comma 3 2 2 3 2 2 2 4 3 3" xfId="10883" xr:uid="{00000000-0005-0000-0000-0000C6110000}"/>
    <cellStyle name="Comma 3 2 2 3 2 2 2 4 3 3 2" xfId="27269" xr:uid="{00000000-0005-0000-0000-0000C7110000}"/>
    <cellStyle name="Comma 3 2 2 3 2 2 2 4 3 4" xfId="19076" xr:uid="{00000000-0005-0000-0000-0000C8110000}"/>
    <cellStyle name="Comma 3 2 2 3 2 2 2 4 4" xfId="4738" xr:uid="{00000000-0005-0000-0000-0000C9110000}"/>
    <cellStyle name="Comma 3 2 2 3 2 2 2 4 4 2" xfId="12931" xr:uid="{00000000-0005-0000-0000-0000CA110000}"/>
    <cellStyle name="Comma 3 2 2 3 2 2 2 4 4 2 2" xfId="29317" xr:uid="{00000000-0005-0000-0000-0000CB110000}"/>
    <cellStyle name="Comma 3 2 2 3 2 2 2 4 4 3" xfId="21124" xr:uid="{00000000-0005-0000-0000-0000CC110000}"/>
    <cellStyle name="Comma 3 2 2 3 2 2 2 4 5" xfId="8835" xr:uid="{00000000-0005-0000-0000-0000CD110000}"/>
    <cellStyle name="Comma 3 2 2 3 2 2 2 4 5 2" xfId="25221" xr:uid="{00000000-0005-0000-0000-0000CE110000}"/>
    <cellStyle name="Comma 3 2 2 3 2 2 2 4 6" xfId="17028" xr:uid="{00000000-0005-0000-0000-0000CF110000}"/>
    <cellStyle name="Comma 3 2 2 3 2 2 2 5" xfId="1154" xr:uid="{00000000-0005-0000-0000-0000D0110000}"/>
    <cellStyle name="Comma 3 2 2 3 2 2 2 5 2" xfId="3202" xr:uid="{00000000-0005-0000-0000-0000D1110000}"/>
    <cellStyle name="Comma 3 2 2 3 2 2 2 5 2 2" xfId="7299" xr:uid="{00000000-0005-0000-0000-0000D2110000}"/>
    <cellStyle name="Comma 3 2 2 3 2 2 2 5 2 2 2" xfId="15492" xr:uid="{00000000-0005-0000-0000-0000D3110000}"/>
    <cellStyle name="Comma 3 2 2 3 2 2 2 5 2 2 2 2" xfId="31878" xr:uid="{00000000-0005-0000-0000-0000D4110000}"/>
    <cellStyle name="Comma 3 2 2 3 2 2 2 5 2 2 3" xfId="23685" xr:uid="{00000000-0005-0000-0000-0000D5110000}"/>
    <cellStyle name="Comma 3 2 2 3 2 2 2 5 2 3" xfId="11395" xr:uid="{00000000-0005-0000-0000-0000D6110000}"/>
    <cellStyle name="Comma 3 2 2 3 2 2 2 5 2 3 2" xfId="27781" xr:uid="{00000000-0005-0000-0000-0000D7110000}"/>
    <cellStyle name="Comma 3 2 2 3 2 2 2 5 2 4" xfId="19588" xr:uid="{00000000-0005-0000-0000-0000D8110000}"/>
    <cellStyle name="Comma 3 2 2 3 2 2 2 5 3" xfId="5250" xr:uid="{00000000-0005-0000-0000-0000D9110000}"/>
    <cellStyle name="Comma 3 2 2 3 2 2 2 5 3 2" xfId="13443" xr:uid="{00000000-0005-0000-0000-0000DA110000}"/>
    <cellStyle name="Comma 3 2 2 3 2 2 2 5 3 2 2" xfId="29829" xr:uid="{00000000-0005-0000-0000-0000DB110000}"/>
    <cellStyle name="Comma 3 2 2 3 2 2 2 5 3 3" xfId="21636" xr:uid="{00000000-0005-0000-0000-0000DC110000}"/>
    <cellStyle name="Comma 3 2 2 3 2 2 2 5 4" xfId="9347" xr:uid="{00000000-0005-0000-0000-0000DD110000}"/>
    <cellStyle name="Comma 3 2 2 3 2 2 2 5 4 2" xfId="25733" xr:uid="{00000000-0005-0000-0000-0000DE110000}"/>
    <cellStyle name="Comma 3 2 2 3 2 2 2 5 5" xfId="17540" xr:uid="{00000000-0005-0000-0000-0000DF110000}"/>
    <cellStyle name="Comma 3 2 2 3 2 2 2 6" xfId="2178" xr:uid="{00000000-0005-0000-0000-0000E0110000}"/>
    <cellStyle name="Comma 3 2 2 3 2 2 2 6 2" xfId="6275" xr:uid="{00000000-0005-0000-0000-0000E1110000}"/>
    <cellStyle name="Comma 3 2 2 3 2 2 2 6 2 2" xfId="14468" xr:uid="{00000000-0005-0000-0000-0000E2110000}"/>
    <cellStyle name="Comma 3 2 2 3 2 2 2 6 2 2 2" xfId="30854" xr:uid="{00000000-0005-0000-0000-0000E3110000}"/>
    <cellStyle name="Comma 3 2 2 3 2 2 2 6 2 3" xfId="22661" xr:uid="{00000000-0005-0000-0000-0000E4110000}"/>
    <cellStyle name="Comma 3 2 2 3 2 2 2 6 3" xfId="10371" xr:uid="{00000000-0005-0000-0000-0000E5110000}"/>
    <cellStyle name="Comma 3 2 2 3 2 2 2 6 3 2" xfId="26757" xr:uid="{00000000-0005-0000-0000-0000E6110000}"/>
    <cellStyle name="Comma 3 2 2 3 2 2 2 6 4" xfId="18564" xr:uid="{00000000-0005-0000-0000-0000E7110000}"/>
    <cellStyle name="Comma 3 2 2 3 2 2 2 7" xfId="4226" xr:uid="{00000000-0005-0000-0000-0000E8110000}"/>
    <cellStyle name="Comma 3 2 2 3 2 2 2 7 2" xfId="12419" xr:uid="{00000000-0005-0000-0000-0000E9110000}"/>
    <cellStyle name="Comma 3 2 2 3 2 2 2 7 2 2" xfId="28805" xr:uid="{00000000-0005-0000-0000-0000EA110000}"/>
    <cellStyle name="Comma 3 2 2 3 2 2 2 7 3" xfId="20612" xr:uid="{00000000-0005-0000-0000-0000EB110000}"/>
    <cellStyle name="Comma 3 2 2 3 2 2 2 8" xfId="8323" xr:uid="{00000000-0005-0000-0000-0000EC110000}"/>
    <cellStyle name="Comma 3 2 2 3 2 2 2 8 2" xfId="24709" xr:uid="{00000000-0005-0000-0000-0000ED110000}"/>
    <cellStyle name="Comma 3 2 2 3 2 2 2 9" xfId="16516" xr:uid="{00000000-0005-0000-0000-0000EE110000}"/>
    <cellStyle name="Comma 3 2 2 3 2 2 3" xfId="194" xr:uid="{00000000-0005-0000-0000-0000EF110000}"/>
    <cellStyle name="Comma 3 2 2 3 2 2 3 2" xfId="450" xr:uid="{00000000-0005-0000-0000-0000F0110000}"/>
    <cellStyle name="Comma 3 2 2 3 2 2 3 2 2" xfId="962" xr:uid="{00000000-0005-0000-0000-0000F1110000}"/>
    <cellStyle name="Comma 3 2 2 3 2 2 3 2 2 2" xfId="1986" xr:uid="{00000000-0005-0000-0000-0000F2110000}"/>
    <cellStyle name="Comma 3 2 2 3 2 2 3 2 2 2 2" xfId="4034" xr:uid="{00000000-0005-0000-0000-0000F3110000}"/>
    <cellStyle name="Comma 3 2 2 3 2 2 3 2 2 2 2 2" xfId="8131" xr:uid="{00000000-0005-0000-0000-0000F4110000}"/>
    <cellStyle name="Comma 3 2 2 3 2 2 3 2 2 2 2 2 2" xfId="16324" xr:uid="{00000000-0005-0000-0000-0000F5110000}"/>
    <cellStyle name="Comma 3 2 2 3 2 2 3 2 2 2 2 2 2 2" xfId="32710" xr:uid="{00000000-0005-0000-0000-0000F6110000}"/>
    <cellStyle name="Comma 3 2 2 3 2 2 3 2 2 2 2 2 3" xfId="24517" xr:uid="{00000000-0005-0000-0000-0000F7110000}"/>
    <cellStyle name="Comma 3 2 2 3 2 2 3 2 2 2 2 3" xfId="12227" xr:uid="{00000000-0005-0000-0000-0000F8110000}"/>
    <cellStyle name="Comma 3 2 2 3 2 2 3 2 2 2 2 3 2" xfId="28613" xr:uid="{00000000-0005-0000-0000-0000F9110000}"/>
    <cellStyle name="Comma 3 2 2 3 2 2 3 2 2 2 2 4" xfId="20420" xr:uid="{00000000-0005-0000-0000-0000FA110000}"/>
    <cellStyle name="Comma 3 2 2 3 2 2 3 2 2 2 3" xfId="6082" xr:uid="{00000000-0005-0000-0000-0000FB110000}"/>
    <cellStyle name="Comma 3 2 2 3 2 2 3 2 2 2 3 2" xfId="14275" xr:uid="{00000000-0005-0000-0000-0000FC110000}"/>
    <cellStyle name="Comma 3 2 2 3 2 2 3 2 2 2 3 2 2" xfId="30661" xr:uid="{00000000-0005-0000-0000-0000FD110000}"/>
    <cellStyle name="Comma 3 2 2 3 2 2 3 2 2 2 3 3" xfId="22468" xr:uid="{00000000-0005-0000-0000-0000FE110000}"/>
    <cellStyle name="Comma 3 2 2 3 2 2 3 2 2 2 4" xfId="10179" xr:uid="{00000000-0005-0000-0000-0000FF110000}"/>
    <cellStyle name="Comma 3 2 2 3 2 2 3 2 2 2 4 2" xfId="26565" xr:uid="{00000000-0005-0000-0000-000000120000}"/>
    <cellStyle name="Comma 3 2 2 3 2 2 3 2 2 2 5" xfId="18372" xr:uid="{00000000-0005-0000-0000-000001120000}"/>
    <cellStyle name="Comma 3 2 2 3 2 2 3 2 2 3" xfId="3010" xr:uid="{00000000-0005-0000-0000-000002120000}"/>
    <cellStyle name="Comma 3 2 2 3 2 2 3 2 2 3 2" xfId="7107" xr:uid="{00000000-0005-0000-0000-000003120000}"/>
    <cellStyle name="Comma 3 2 2 3 2 2 3 2 2 3 2 2" xfId="15300" xr:uid="{00000000-0005-0000-0000-000004120000}"/>
    <cellStyle name="Comma 3 2 2 3 2 2 3 2 2 3 2 2 2" xfId="31686" xr:uid="{00000000-0005-0000-0000-000005120000}"/>
    <cellStyle name="Comma 3 2 2 3 2 2 3 2 2 3 2 3" xfId="23493" xr:uid="{00000000-0005-0000-0000-000006120000}"/>
    <cellStyle name="Comma 3 2 2 3 2 2 3 2 2 3 3" xfId="11203" xr:uid="{00000000-0005-0000-0000-000007120000}"/>
    <cellStyle name="Comma 3 2 2 3 2 2 3 2 2 3 3 2" xfId="27589" xr:uid="{00000000-0005-0000-0000-000008120000}"/>
    <cellStyle name="Comma 3 2 2 3 2 2 3 2 2 3 4" xfId="19396" xr:uid="{00000000-0005-0000-0000-000009120000}"/>
    <cellStyle name="Comma 3 2 2 3 2 2 3 2 2 4" xfId="5058" xr:uid="{00000000-0005-0000-0000-00000A120000}"/>
    <cellStyle name="Comma 3 2 2 3 2 2 3 2 2 4 2" xfId="13251" xr:uid="{00000000-0005-0000-0000-00000B120000}"/>
    <cellStyle name="Comma 3 2 2 3 2 2 3 2 2 4 2 2" xfId="29637" xr:uid="{00000000-0005-0000-0000-00000C120000}"/>
    <cellStyle name="Comma 3 2 2 3 2 2 3 2 2 4 3" xfId="21444" xr:uid="{00000000-0005-0000-0000-00000D120000}"/>
    <cellStyle name="Comma 3 2 2 3 2 2 3 2 2 5" xfId="9155" xr:uid="{00000000-0005-0000-0000-00000E120000}"/>
    <cellStyle name="Comma 3 2 2 3 2 2 3 2 2 5 2" xfId="25541" xr:uid="{00000000-0005-0000-0000-00000F120000}"/>
    <cellStyle name="Comma 3 2 2 3 2 2 3 2 2 6" xfId="17348" xr:uid="{00000000-0005-0000-0000-000010120000}"/>
    <cellStyle name="Comma 3 2 2 3 2 2 3 2 3" xfId="1474" xr:uid="{00000000-0005-0000-0000-000011120000}"/>
    <cellStyle name="Comma 3 2 2 3 2 2 3 2 3 2" xfId="3522" xr:uid="{00000000-0005-0000-0000-000012120000}"/>
    <cellStyle name="Comma 3 2 2 3 2 2 3 2 3 2 2" xfId="7619" xr:uid="{00000000-0005-0000-0000-000013120000}"/>
    <cellStyle name="Comma 3 2 2 3 2 2 3 2 3 2 2 2" xfId="15812" xr:uid="{00000000-0005-0000-0000-000014120000}"/>
    <cellStyle name="Comma 3 2 2 3 2 2 3 2 3 2 2 2 2" xfId="32198" xr:uid="{00000000-0005-0000-0000-000015120000}"/>
    <cellStyle name="Comma 3 2 2 3 2 2 3 2 3 2 2 3" xfId="24005" xr:uid="{00000000-0005-0000-0000-000016120000}"/>
    <cellStyle name="Comma 3 2 2 3 2 2 3 2 3 2 3" xfId="11715" xr:uid="{00000000-0005-0000-0000-000017120000}"/>
    <cellStyle name="Comma 3 2 2 3 2 2 3 2 3 2 3 2" xfId="28101" xr:uid="{00000000-0005-0000-0000-000018120000}"/>
    <cellStyle name="Comma 3 2 2 3 2 2 3 2 3 2 4" xfId="19908" xr:uid="{00000000-0005-0000-0000-000019120000}"/>
    <cellStyle name="Comma 3 2 2 3 2 2 3 2 3 3" xfId="5570" xr:uid="{00000000-0005-0000-0000-00001A120000}"/>
    <cellStyle name="Comma 3 2 2 3 2 2 3 2 3 3 2" xfId="13763" xr:uid="{00000000-0005-0000-0000-00001B120000}"/>
    <cellStyle name="Comma 3 2 2 3 2 2 3 2 3 3 2 2" xfId="30149" xr:uid="{00000000-0005-0000-0000-00001C120000}"/>
    <cellStyle name="Comma 3 2 2 3 2 2 3 2 3 3 3" xfId="21956" xr:uid="{00000000-0005-0000-0000-00001D120000}"/>
    <cellStyle name="Comma 3 2 2 3 2 2 3 2 3 4" xfId="9667" xr:uid="{00000000-0005-0000-0000-00001E120000}"/>
    <cellStyle name="Comma 3 2 2 3 2 2 3 2 3 4 2" xfId="26053" xr:uid="{00000000-0005-0000-0000-00001F120000}"/>
    <cellStyle name="Comma 3 2 2 3 2 2 3 2 3 5" xfId="17860" xr:uid="{00000000-0005-0000-0000-000020120000}"/>
    <cellStyle name="Comma 3 2 2 3 2 2 3 2 4" xfId="2498" xr:uid="{00000000-0005-0000-0000-000021120000}"/>
    <cellStyle name="Comma 3 2 2 3 2 2 3 2 4 2" xfId="6595" xr:uid="{00000000-0005-0000-0000-000022120000}"/>
    <cellStyle name="Comma 3 2 2 3 2 2 3 2 4 2 2" xfId="14788" xr:uid="{00000000-0005-0000-0000-000023120000}"/>
    <cellStyle name="Comma 3 2 2 3 2 2 3 2 4 2 2 2" xfId="31174" xr:uid="{00000000-0005-0000-0000-000024120000}"/>
    <cellStyle name="Comma 3 2 2 3 2 2 3 2 4 2 3" xfId="22981" xr:uid="{00000000-0005-0000-0000-000025120000}"/>
    <cellStyle name="Comma 3 2 2 3 2 2 3 2 4 3" xfId="10691" xr:uid="{00000000-0005-0000-0000-000026120000}"/>
    <cellStyle name="Comma 3 2 2 3 2 2 3 2 4 3 2" xfId="27077" xr:uid="{00000000-0005-0000-0000-000027120000}"/>
    <cellStyle name="Comma 3 2 2 3 2 2 3 2 4 4" xfId="18884" xr:uid="{00000000-0005-0000-0000-000028120000}"/>
    <cellStyle name="Comma 3 2 2 3 2 2 3 2 5" xfId="4546" xr:uid="{00000000-0005-0000-0000-000029120000}"/>
    <cellStyle name="Comma 3 2 2 3 2 2 3 2 5 2" xfId="12739" xr:uid="{00000000-0005-0000-0000-00002A120000}"/>
    <cellStyle name="Comma 3 2 2 3 2 2 3 2 5 2 2" xfId="29125" xr:uid="{00000000-0005-0000-0000-00002B120000}"/>
    <cellStyle name="Comma 3 2 2 3 2 2 3 2 5 3" xfId="20932" xr:uid="{00000000-0005-0000-0000-00002C120000}"/>
    <cellStyle name="Comma 3 2 2 3 2 2 3 2 6" xfId="8643" xr:uid="{00000000-0005-0000-0000-00002D120000}"/>
    <cellStyle name="Comma 3 2 2 3 2 2 3 2 6 2" xfId="25029" xr:uid="{00000000-0005-0000-0000-00002E120000}"/>
    <cellStyle name="Comma 3 2 2 3 2 2 3 2 7" xfId="16836" xr:uid="{00000000-0005-0000-0000-00002F120000}"/>
    <cellStyle name="Comma 3 2 2 3 2 2 3 3" xfId="706" xr:uid="{00000000-0005-0000-0000-000030120000}"/>
    <cellStyle name="Comma 3 2 2 3 2 2 3 3 2" xfId="1730" xr:uid="{00000000-0005-0000-0000-000031120000}"/>
    <cellStyle name="Comma 3 2 2 3 2 2 3 3 2 2" xfId="3778" xr:uid="{00000000-0005-0000-0000-000032120000}"/>
    <cellStyle name="Comma 3 2 2 3 2 2 3 3 2 2 2" xfId="7875" xr:uid="{00000000-0005-0000-0000-000033120000}"/>
    <cellStyle name="Comma 3 2 2 3 2 2 3 3 2 2 2 2" xfId="16068" xr:uid="{00000000-0005-0000-0000-000034120000}"/>
    <cellStyle name="Comma 3 2 2 3 2 2 3 3 2 2 2 2 2" xfId="32454" xr:uid="{00000000-0005-0000-0000-000035120000}"/>
    <cellStyle name="Comma 3 2 2 3 2 2 3 3 2 2 2 3" xfId="24261" xr:uid="{00000000-0005-0000-0000-000036120000}"/>
    <cellStyle name="Comma 3 2 2 3 2 2 3 3 2 2 3" xfId="11971" xr:uid="{00000000-0005-0000-0000-000037120000}"/>
    <cellStyle name="Comma 3 2 2 3 2 2 3 3 2 2 3 2" xfId="28357" xr:uid="{00000000-0005-0000-0000-000038120000}"/>
    <cellStyle name="Comma 3 2 2 3 2 2 3 3 2 2 4" xfId="20164" xr:uid="{00000000-0005-0000-0000-000039120000}"/>
    <cellStyle name="Comma 3 2 2 3 2 2 3 3 2 3" xfId="5826" xr:uid="{00000000-0005-0000-0000-00003A120000}"/>
    <cellStyle name="Comma 3 2 2 3 2 2 3 3 2 3 2" xfId="14019" xr:uid="{00000000-0005-0000-0000-00003B120000}"/>
    <cellStyle name="Comma 3 2 2 3 2 2 3 3 2 3 2 2" xfId="30405" xr:uid="{00000000-0005-0000-0000-00003C120000}"/>
    <cellStyle name="Comma 3 2 2 3 2 2 3 3 2 3 3" xfId="22212" xr:uid="{00000000-0005-0000-0000-00003D120000}"/>
    <cellStyle name="Comma 3 2 2 3 2 2 3 3 2 4" xfId="9923" xr:uid="{00000000-0005-0000-0000-00003E120000}"/>
    <cellStyle name="Comma 3 2 2 3 2 2 3 3 2 4 2" xfId="26309" xr:uid="{00000000-0005-0000-0000-00003F120000}"/>
    <cellStyle name="Comma 3 2 2 3 2 2 3 3 2 5" xfId="18116" xr:uid="{00000000-0005-0000-0000-000040120000}"/>
    <cellStyle name="Comma 3 2 2 3 2 2 3 3 3" xfId="2754" xr:uid="{00000000-0005-0000-0000-000041120000}"/>
    <cellStyle name="Comma 3 2 2 3 2 2 3 3 3 2" xfId="6851" xr:uid="{00000000-0005-0000-0000-000042120000}"/>
    <cellStyle name="Comma 3 2 2 3 2 2 3 3 3 2 2" xfId="15044" xr:uid="{00000000-0005-0000-0000-000043120000}"/>
    <cellStyle name="Comma 3 2 2 3 2 2 3 3 3 2 2 2" xfId="31430" xr:uid="{00000000-0005-0000-0000-000044120000}"/>
    <cellStyle name="Comma 3 2 2 3 2 2 3 3 3 2 3" xfId="23237" xr:uid="{00000000-0005-0000-0000-000045120000}"/>
    <cellStyle name="Comma 3 2 2 3 2 2 3 3 3 3" xfId="10947" xr:uid="{00000000-0005-0000-0000-000046120000}"/>
    <cellStyle name="Comma 3 2 2 3 2 2 3 3 3 3 2" xfId="27333" xr:uid="{00000000-0005-0000-0000-000047120000}"/>
    <cellStyle name="Comma 3 2 2 3 2 2 3 3 3 4" xfId="19140" xr:uid="{00000000-0005-0000-0000-000048120000}"/>
    <cellStyle name="Comma 3 2 2 3 2 2 3 3 4" xfId="4802" xr:uid="{00000000-0005-0000-0000-000049120000}"/>
    <cellStyle name="Comma 3 2 2 3 2 2 3 3 4 2" xfId="12995" xr:uid="{00000000-0005-0000-0000-00004A120000}"/>
    <cellStyle name="Comma 3 2 2 3 2 2 3 3 4 2 2" xfId="29381" xr:uid="{00000000-0005-0000-0000-00004B120000}"/>
    <cellStyle name="Comma 3 2 2 3 2 2 3 3 4 3" xfId="21188" xr:uid="{00000000-0005-0000-0000-00004C120000}"/>
    <cellStyle name="Comma 3 2 2 3 2 2 3 3 5" xfId="8899" xr:uid="{00000000-0005-0000-0000-00004D120000}"/>
    <cellStyle name="Comma 3 2 2 3 2 2 3 3 5 2" xfId="25285" xr:uid="{00000000-0005-0000-0000-00004E120000}"/>
    <cellStyle name="Comma 3 2 2 3 2 2 3 3 6" xfId="17092" xr:uid="{00000000-0005-0000-0000-00004F120000}"/>
    <cellStyle name="Comma 3 2 2 3 2 2 3 4" xfId="1218" xr:uid="{00000000-0005-0000-0000-000050120000}"/>
    <cellStyle name="Comma 3 2 2 3 2 2 3 4 2" xfId="3266" xr:uid="{00000000-0005-0000-0000-000051120000}"/>
    <cellStyle name="Comma 3 2 2 3 2 2 3 4 2 2" xfId="7363" xr:uid="{00000000-0005-0000-0000-000052120000}"/>
    <cellStyle name="Comma 3 2 2 3 2 2 3 4 2 2 2" xfId="15556" xr:uid="{00000000-0005-0000-0000-000053120000}"/>
    <cellStyle name="Comma 3 2 2 3 2 2 3 4 2 2 2 2" xfId="31942" xr:uid="{00000000-0005-0000-0000-000054120000}"/>
    <cellStyle name="Comma 3 2 2 3 2 2 3 4 2 2 3" xfId="23749" xr:uid="{00000000-0005-0000-0000-000055120000}"/>
    <cellStyle name="Comma 3 2 2 3 2 2 3 4 2 3" xfId="11459" xr:uid="{00000000-0005-0000-0000-000056120000}"/>
    <cellStyle name="Comma 3 2 2 3 2 2 3 4 2 3 2" xfId="27845" xr:uid="{00000000-0005-0000-0000-000057120000}"/>
    <cellStyle name="Comma 3 2 2 3 2 2 3 4 2 4" xfId="19652" xr:uid="{00000000-0005-0000-0000-000058120000}"/>
    <cellStyle name="Comma 3 2 2 3 2 2 3 4 3" xfId="5314" xr:uid="{00000000-0005-0000-0000-000059120000}"/>
    <cellStyle name="Comma 3 2 2 3 2 2 3 4 3 2" xfId="13507" xr:uid="{00000000-0005-0000-0000-00005A120000}"/>
    <cellStyle name="Comma 3 2 2 3 2 2 3 4 3 2 2" xfId="29893" xr:uid="{00000000-0005-0000-0000-00005B120000}"/>
    <cellStyle name="Comma 3 2 2 3 2 2 3 4 3 3" xfId="21700" xr:uid="{00000000-0005-0000-0000-00005C120000}"/>
    <cellStyle name="Comma 3 2 2 3 2 2 3 4 4" xfId="9411" xr:uid="{00000000-0005-0000-0000-00005D120000}"/>
    <cellStyle name="Comma 3 2 2 3 2 2 3 4 4 2" xfId="25797" xr:uid="{00000000-0005-0000-0000-00005E120000}"/>
    <cellStyle name="Comma 3 2 2 3 2 2 3 4 5" xfId="17604" xr:uid="{00000000-0005-0000-0000-00005F120000}"/>
    <cellStyle name="Comma 3 2 2 3 2 2 3 5" xfId="2242" xr:uid="{00000000-0005-0000-0000-000060120000}"/>
    <cellStyle name="Comma 3 2 2 3 2 2 3 5 2" xfId="6339" xr:uid="{00000000-0005-0000-0000-000061120000}"/>
    <cellStyle name="Comma 3 2 2 3 2 2 3 5 2 2" xfId="14532" xr:uid="{00000000-0005-0000-0000-000062120000}"/>
    <cellStyle name="Comma 3 2 2 3 2 2 3 5 2 2 2" xfId="30918" xr:uid="{00000000-0005-0000-0000-000063120000}"/>
    <cellStyle name="Comma 3 2 2 3 2 2 3 5 2 3" xfId="22725" xr:uid="{00000000-0005-0000-0000-000064120000}"/>
    <cellStyle name="Comma 3 2 2 3 2 2 3 5 3" xfId="10435" xr:uid="{00000000-0005-0000-0000-000065120000}"/>
    <cellStyle name="Comma 3 2 2 3 2 2 3 5 3 2" xfId="26821" xr:uid="{00000000-0005-0000-0000-000066120000}"/>
    <cellStyle name="Comma 3 2 2 3 2 2 3 5 4" xfId="18628" xr:uid="{00000000-0005-0000-0000-000067120000}"/>
    <cellStyle name="Comma 3 2 2 3 2 2 3 6" xfId="4290" xr:uid="{00000000-0005-0000-0000-000068120000}"/>
    <cellStyle name="Comma 3 2 2 3 2 2 3 6 2" xfId="12483" xr:uid="{00000000-0005-0000-0000-000069120000}"/>
    <cellStyle name="Comma 3 2 2 3 2 2 3 6 2 2" xfId="28869" xr:uid="{00000000-0005-0000-0000-00006A120000}"/>
    <cellStyle name="Comma 3 2 2 3 2 2 3 6 3" xfId="20676" xr:uid="{00000000-0005-0000-0000-00006B120000}"/>
    <cellStyle name="Comma 3 2 2 3 2 2 3 7" xfId="8387" xr:uid="{00000000-0005-0000-0000-00006C120000}"/>
    <cellStyle name="Comma 3 2 2 3 2 2 3 7 2" xfId="24773" xr:uid="{00000000-0005-0000-0000-00006D120000}"/>
    <cellStyle name="Comma 3 2 2 3 2 2 3 8" xfId="16580" xr:uid="{00000000-0005-0000-0000-00006E120000}"/>
    <cellStyle name="Comma 3 2 2 3 2 2 4" xfId="322" xr:uid="{00000000-0005-0000-0000-00006F120000}"/>
    <cellStyle name="Comma 3 2 2 3 2 2 4 2" xfId="834" xr:uid="{00000000-0005-0000-0000-000070120000}"/>
    <cellStyle name="Comma 3 2 2 3 2 2 4 2 2" xfId="1858" xr:uid="{00000000-0005-0000-0000-000071120000}"/>
    <cellStyle name="Comma 3 2 2 3 2 2 4 2 2 2" xfId="3906" xr:uid="{00000000-0005-0000-0000-000072120000}"/>
    <cellStyle name="Comma 3 2 2 3 2 2 4 2 2 2 2" xfId="8003" xr:uid="{00000000-0005-0000-0000-000073120000}"/>
    <cellStyle name="Comma 3 2 2 3 2 2 4 2 2 2 2 2" xfId="16196" xr:uid="{00000000-0005-0000-0000-000074120000}"/>
    <cellStyle name="Comma 3 2 2 3 2 2 4 2 2 2 2 2 2" xfId="32582" xr:uid="{00000000-0005-0000-0000-000075120000}"/>
    <cellStyle name="Comma 3 2 2 3 2 2 4 2 2 2 2 3" xfId="24389" xr:uid="{00000000-0005-0000-0000-000076120000}"/>
    <cellStyle name="Comma 3 2 2 3 2 2 4 2 2 2 3" xfId="12099" xr:uid="{00000000-0005-0000-0000-000077120000}"/>
    <cellStyle name="Comma 3 2 2 3 2 2 4 2 2 2 3 2" xfId="28485" xr:uid="{00000000-0005-0000-0000-000078120000}"/>
    <cellStyle name="Comma 3 2 2 3 2 2 4 2 2 2 4" xfId="20292" xr:uid="{00000000-0005-0000-0000-000079120000}"/>
    <cellStyle name="Comma 3 2 2 3 2 2 4 2 2 3" xfId="5954" xr:uid="{00000000-0005-0000-0000-00007A120000}"/>
    <cellStyle name="Comma 3 2 2 3 2 2 4 2 2 3 2" xfId="14147" xr:uid="{00000000-0005-0000-0000-00007B120000}"/>
    <cellStyle name="Comma 3 2 2 3 2 2 4 2 2 3 2 2" xfId="30533" xr:uid="{00000000-0005-0000-0000-00007C120000}"/>
    <cellStyle name="Comma 3 2 2 3 2 2 4 2 2 3 3" xfId="22340" xr:uid="{00000000-0005-0000-0000-00007D120000}"/>
    <cellStyle name="Comma 3 2 2 3 2 2 4 2 2 4" xfId="10051" xr:uid="{00000000-0005-0000-0000-00007E120000}"/>
    <cellStyle name="Comma 3 2 2 3 2 2 4 2 2 4 2" xfId="26437" xr:uid="{00000000-0005-0000-0000-00007F120000}"/>
    <cellStyle name="Comma 3 2 2 3 2 2 4 2 2 5" xfId="18244" xr:uid="{00000000-0005-0000-0000-000080120000}"/>
    <cellStyle name="Comma 3 2 2 3 2 2 4 2 3" xfId="2882" xr:uid="{00000000-0005-0000-0000-000081120000}"/>
    <cellStyle name="Comma 3 2 2 3 2 2 4 2 3 2" xfId="6979" xr:uid="{00000000-0005-0000-0000-000082120000}"/>
    <cellStyle name="Comma 3 2 2 3 2 2 4 2 3 2 2" xfId="15172" xr:uid="{00000000-0005-0000-0000-000083120000}"/>
    <cellStyle name="Comma 3 2 2 3 2 2 4 2 3 2 2 2" xfId="31558" xr:uid="{00000000-0005-0000-0000-000084120000}"/>
    <cellStyle name="Comma 3 2 2 3 2 2 4 2 3 2 3" xfId="23365" xr:uid="{00000000-0005-0000-0000-000085120000}"/>
    <cellStyle name="Comma 3 2 2 3 2 2 4 2 3 3" xfId="11075" xr:uid="{00000000-0005-0000-0000-000086120000}"/>
    <cellStyle name="Comma 3 2 2 3 2 2 4 2 3 3 2" xfId="27461" xr:uid="{00000000-0005-0000-0000-000087120000}"/>
    <cellStyle name="Comma 3 2 2 3 2 2 4 2 3 4" xfId="19268" xr:uid="{00000000-0005-0000-0000-000088120000}"/>
    <cellStyle name="Comma 3 2 2 3 2 2 4 2 4" xfId="4930" xr:uid="{00000000-0005-0000-0000-000089120000}"/>
    <cellStyle name="Comma 3 2 2 3 2 2 4 2 4 2" xfId="13123" xr:uid="{00000000-0005-0000-0000-00008A120000}"/>
    <cellStyle name="Comma 3 2 2 3 2 2 4 2 4 2 2" xfId="29509" xr:uid="{00000000-0005-0000-0000-00008B120000}"/>
    <cellStyle name="Comma 3 2 2 3 2 2 4 2 4 3" xfId="21316" xr:uid="{00000000-0005-0000-0000-00008C120000}"/>
    <cellStyle name="Comma 3 2 2 3 2 2 4 2 5" xfId="9027" xr:uid="{00000000-0005-0000-0000-00008D120000}"/>
    <cellStyle name="Comma 3 2 2 3 2 2 4 2 5 2" xfId="25413" xr:uid="{00000000-0005-0000-0000-00008E120000}"/>
    <cellStyle name="Comma 3 2 2 3 2 2 4 2 6" xfId="17220" xr:uid="{00000000-0005-0000-0000-00008F120000}"/>
    <cellStyle name="Comma 3 2 2 3 2 2 4 3" xfId="1346" xr:uid="{00000000-0005-0000-0000-000090120000}"/>
    <cellStyle name="Comma 3 2 2 3 2 2 4 3 2" xfId="3394" xr:uid="{00000000-0005-0000-0000-000091120000}"/>
    <cellStyle name="Comma 3 2 2 3 2 2 4 3 2 2" xfId="7491" xr:uid="{00000000-0005-0000-0000-000092120000}"/>
    <cellStyle name="Comma 3 2 2 3 2 2 4 3 2 2 2" xfId="15684" xr:uid="{00000000-0005-0000-0000-000093120000}"/>
    <cellStyle name="Comma 3 2 2 3 2 2 4 3 2 2 2 2" xfId="32070" xr:uid="{00000000-0005-0000-0000-000094120000}"/>
    <cellStyle name="Comma 3 2 2 3 2 2 4 3 2 2 3" xfId="23877" xr:uid="{00000000-0005-0000-0000-000095120000}"/>
    <cellStyle name="Comma 3 2 2 3 2 2 4 3 2 3" xfId="11587" xr:uid="{00000000-0005-0000-0000-000096120000}"/>
    <cellStyle name="Comma 3 2 2 3 2 2 4 3 2 3 2" xfId="27973" xr:uid="{00000000-0005-0000-0000-000097120000}"/>
    <cellStyle name="Comma 3 2 2 3 2 2 4 3 2 4" xfId="19780" xr:uid="{00000000-0005-0000-0000-000098120000}"/>
    <cellStyle name="Comma 3 2 2 3 2 2 4 3 3" xfId="5442" xr:uid="{00000000-0005-0000-0000-000099120000}"/>
    <cellStyle name="Comma 3 2 2 3 2 2 4 3 3 2" xfId="13635" xr:uid="{00000000-0005-0000-0000-00009A120000}"/>
    <cellStyle name="Comma 3 2 2 3 2 2 4 3 3 2 2" xfId="30021" xr:uid="{00000000-0005-0000-0000-00009B120000}"/>
    <cellStyle name="Comma 3 2 2 3 2 2 4 3 3 3" xfId="21828" xr:uid="{00000000-0005-0000-0000-00009C120000}"/>
    <cellStyle name="Comma 3 2 2 3 2 2 4 3 4" xfId="9539" xr:uid="{00000000-0005-0000-0000-00009D120000}"/>
    <cellStyle name="Comma 3 2 2 3 2 2 4 3 4 2" xfId="25925" xr:uid="{00000000-0005-0000-0000-00009E120000}"/>
    <cellStyle name="Comma 3 2 2 3 2 2 4 3 5" xfId="17732" xr:uid="{00000000-0005-0000-0000-00009F120000}"/>
    <cellStyle name="Comma 3 2 2 3 2 2 4 4" xfId="2370" xr:uid="{00000000-0005-0000-0000-0000A0120000}"/>
    <cellStyle name="Comma 3 2 2 3 2 2 4 4 2" xfId="6467" xr:uid="{00000000-0005-0000-0000-0000A1120000}"/>
    <cellStyle name="Comma 3 2 2 3 2 2 4 4 2 2" xfId="14660" xr:uid="{00000000-0005-0000-0000-0000A2120000}"/>
    <cellStyle name="Comma 3 2 2 3 2 2 4 4 2 2 2" xfId="31046" xr:uid="{00000000-0005-0000-0000-0000A3120000}"/>
    <cellStyle name="Comma 3 2 2 3 2 2 4 4 2 3" xfId="22853" xr:uid="{00000000-0005-0000-0000-0000A4120000}"/>
    <cellStyle name="Comma 3 2 2 3 2 2 4 4 3" xfId="10563" xr:uid="{00000000-0005-0000-0000-0000A5120000}"/>
    <cellStyle name="Comma 3 2 2 3 2 2 4 4 3 2" xfId="26949" xr:uid="{00000000-0005-0000-0000-0000A6120000}"/>
    <cellStyle name="Comma 3 2 2 3 2 2 4 4 4" xfId="18756" xr:uid="{00000000-0005-0000-0000-0000A7120000}"/>
    <cellStyle name="Comma 3 2 2 3 2 2 4 5" xfId="4418" xr:uid="{00000000-0005-0000-0000-0000A8120000}"/>
    <cellStyle name="Comma 3 2 2 3 2 2 4 5 2" xfId="12611" xr:uid="{00000000-0005-0000-0000-0000A9120000}"/>
    <cellStyle name="Comma 3 2 2 3 2 2 4 5 2 2" xfId="28997" xr:uid="{00000000-0005-0000-0000-0000AA120000}"/>
    <cellStyle name="Comma 3 2 2 3 2 2 4 5 3" xfId="20804" xr:uid="{00000000-0005-0000-0000-0000AB120000}"/>
    <cellStyle name="Comma 3 2 2 3 2 2 4 6" xfId="8515" xr:uid="{00000000-0005-0000-0000-0000AC120000}"/>
    <cellStyle name="Comma 3 2 2 3 2 2 4 6 2" xfId="24901" xr:uid="{00000000-0005-0000-0000-0000AD120000}"/>
    <cellStyle name="Comma 3 2 2 3 2 2 4 7" xfId="16708" xr:uid="{00000000-0005-0000-0000-0000AE120000}"/>
    <cellStyle name="Comma 3 2 2 3 2 2 5" xfId="578" xr:uid="{00000000-0005-0000-0000-0000AF120000}"/>
    <cellStyle name="Comma 3 2 2 3 2 2 5 2" xfId="1602" xr:uid="{00000000-0005-0000-0000-0000B0120000}"/>
    <cellStyle name="Comma 3 2 2 3 2 2 5 2 2" xfId="3650" xr:uid="{00000000-0005-0000-0000-0000B1120000}"/>
    <cellStyle name="Comma 3 2 2 3 2 2 5 2 2 2" xfId="7747" xr:uid="{00000000-0005-0000-0000-0000B2120000}"/>
    <cellStyle name="Comma 3 2 2 3 2 2 5 2 2 2 2" xfId="15940" xr:uid="{00000000-0005-0000-0000-0000B3120000}"/>
    <cellStyle name="Comma 3 2 2 3 2 2 5 2 2 2 2 2" xfId="32326" xr:uid="{00000000-0005-0000-0000-0000B4120000}"/>
    <cellStyle name="Comma 3 2 2 3 2 2 5 2 2 2 3" xfId="24133" xr:uid="{00000000-0005-0000-0000-0000B5120000}"/>
    <cellStyle name="Comma 3 2 2 3 2 2 5 2 2 3" xfId="11843" xr:uid="{00000000-0005-0000-0000-0000B6120000}"/>
    <cellStyle name="Comma 3 2 2 3 2 2 5 2 2 3 2" xfId="28229" xr:uid="{00000000-0005-0000-0000-0000B7120000}"/>
    <cellStyle name="Comma 3 2 2 3 2 2 5 2 2 4" xfId="20036" xr:uid="{00000000-0005-0000-0000-0000B8120000}"/>
    <cellStyle name="Comma 3 2 2 3 2 2 5 2 3" xfId="5698" xr:uid="{00000000-0005-0000-0000-0000B9120000}"/>
    <cellStyle name="Comma 3 2 2 3 2 2 5 2 3 2" xfId="13891" xr:uid="{00000000-0005-0000-0000-0000BA120000}"/>
    <cellStyle name="Comma 3 2 2 3 2 2 5 2 3 2 2" xfId="30277" xr:uid="{00000000-0005-0000-0000-0000BB120000}"/>
    <cellStyle name="Comma 3 2 2 3 2 2 5 2 3 3" xfId="22084" xr:uid="{00000000-0005-0000-0000-0000BC120000}"/>
    <cellStyle name="Comma 3 2 2 3 2 2 5 2 4" xfId="9795" xr:uid="{00000000-0005-0000-0000-0000BD120000}"/>
    <cellStyle name="Comma 3 2 2 3 2 2 5 2 4 2" xfId="26181" xr:uid="{00000000-0005-0000-0000-0000BE120000}"/>
    <cellStyle name="Comma 3 2 2 3 2 2 5 2 5" xfId="17988" xr:uid="{00000000-0005-0000-0000-0000BF120000}"/>
    <cellStyle name="Comma 3 2 2 3 2 2 5 3" xfId="2626" xr:uid="{00000000-0005-0000-0000-0000C0120000}"/>
    <cellStyle name="Comma 3 2 2 3 2 2 5 3 2" xfId="6723" xr:uid="{00000000-0005-0000-0000-0000C1120000}"/>
    <cellStyle name="Comma 3 2 2 3 2 2 5 3 2 2" xfId="14916" xr:uid="{00000000-0005-0000-0000-0000C2120000}"/>
    <cellStyle name="Comma 3 2 2 3 2 2 5 3 2 2 2" xfId="31302" xr:uid="{00000000-0005-0000-0000-0000C3120000}"/>
    <cellStyle name="Comma 3 2 2 3 2 2 5 3 2 3" xfId="23109" xr:uid="{00000000-0005-0000-0000-0000C4120000}"/>
    <cellStyle name="Comma 3 2 2 3 2 2 5 3 3" xfId="10819" xr:uid="{00000000-0005-0000-0000-0000C5120000}"/>
    <cellStyle name="Comma 3 2 2 3 2 2 5 3 3 2" xfId="27205" xr:uid="{00000000-0005-0000-0000-0000C6120000}"/>
    <cellStyle name="Comma 3 2 2 3 2 2 5 3 4" xfId="19012" xr:uid="{00000000-0005-0000-0000-0000C7120000}"/>
    <cellStyle name="Comma 3 2 2 3 2 2 5 4" xfId="4674" xr:uid="{00000000-0005-0000-0000-0000C8120000}"/>
    <cellStyle name="Comma 3 2 2 3 2 2 5 4 2" xfId="12867" xr:uid="{00000000-0005-0000-0000-0000C9120000}"/>
    <cellStyle name="Comma 3 2 2 3 2 2 5 4 2 2" xfId="29253" xr:uid="{00000000-0005-0000-0000-0000CA120000}"/>
    <cellStyle name="Comma 3 2 2 3 2 2 5 4 3" xfId="21060" xr:uid="{00000000-0005-0000-0000-0000CB120000}"/>
    <cellStyle name="Comma 3 2 2 3 2 2 5 5" xfId="8771" xr:uid="{00000000-0005-0000-0000-0000CC120000}"/>
    <cellStyle name="Comma 3 2 2 3 2 2 5 5 2" xfId="25157" xr:uid="{00000000-0005-0000-0000-0000CD120000}"/>
    <cellStyle name="Comma 3 2 2 3 2 2 5 6" xfId="16964" xr:uid="{00000000-0005-0000-0000-0000CE120000}"/>
    <cellStyle name="Comma 3 2 2 3 2 2 6" xfId="1090" xr:uid="{00000000-0005-0000-0000-0000CF120000}"/>
    <cellStyle name="Comma 3 2 2 3 2 2 6 2" xfId="3138" xr:uid="{00000000-0005-0000-0000-0000D0120000}"/>
    <cellStyle name="Comma 3 2 2 3 2 2 6 2 2" xfId="7235" xr:uid="{00000000-0005-0000-0000-0000D1120000}"/>
    <cellStyle name="Comma 3 2 2 3 2 2 6 2 2 2" xfId="15428" xr:uid="{00000000-0005-0000-0000-0000D2120000}"/>
    <cellStyle name="Comma 3 2 2 3 2 2 6 2 2 2 2" xfId="31814" xr:uid="{00000000-0005-0000-0000-0000D3120000}"/>
    <cellStyle name="Comma 3 2 2 3 2 2 6 2 2 3" xfId="23621" xr:uid="{00000000-0005-0000-0000-0000D4120000}"/>
    <cellStyle name="Comma 3 2 2 3 2 2 6 2 3" xfId="11331" xr:uid="{00000000-0005-0000-0000-0000D5120000}"/>
    <cellStyle name="Comma 3 2 2 3 2 2 6 2 3 2" xfId="27717" xr:uid="{00000000-0005-0000-0000-0000D6120000}"/>
    <cellStyle name="Comma 3 2 2 3 2 2 6 2 4" xfId="19524" xr:uid="{00000000-0005-0000-0000-0000D7120000}"/>
    <cellStyle name="Comma 3 2 2 3 2 2 6 3" xfId="5186" xr:uid="{00000000-0005-0000-0000-0000D8120000}"/>
    <cellStyle name="Comma 3 2 2 3 2 2 6 3 2" xfId="13379" xr:uid="{00000000-0005-0000-0000-0000D9120000}"/>
    <cellStyle name="Comma 3 2 2 3 2 2 6 3 2 2" xfId="29765" xr:uid="{00000000-0005-0000-0000-0000DA120000}"/>
    <cellStyle name="Comma 3 2 2 3 2 2 6 3 3" xfId="21572" xr:uid="{00000000-0005-0000-0000-0000DB120000}"/>
    <cellStyle name="Comma 3 2 2 3 2 2 6 4" xfId="9283" xr:uid="{00000000-0005-0000-0000-0000DC120000}"/>
    <cellStyle name="Comma 3 2 2 3 2 2 6 4 2" xfId="25669" xr:uid="{00000000-0005-0000-0000-0000DD120000}"/>
    <cellStyle name="Comma 3 2 2 3 2 2 6 5" xfId="17476" xr:uid="{00000000-0005-0000-0000-0000DE120000}"/>
    <cellStyle name="Comma 3 2 2 3 2 2 7" xfId="2114" xr:uid="{00000000-0005-0000-0000-0000DF120000}"/>
    <cellStyle name="Comma 3 2 2 3 2 2 7 2" xfId="6211" xr:uid="{00000000-0005-0000-0000-0000E0120000}"/>
    <cellStyle name="Comma 3 2 2 3 2 2 7 2 2" xfId="14404" xr:uid="{00000000-0005-0000-0000-0000E1120000}"/>
    <cellStyle name="Comma 3 2 2 3 2 2 7 2 2 2" xfId="30790" xr:uid="{00000000-0005-0000-0000-0000E2120000}"/>
    <cellStyle name="Comma 3 2 2 3 2 2 7 2 3" xfId="22597" xr:uid="{00000000-0005-0000-0000-0000E3120000}"/>
    <cellStyle name="Comma 3 2 2 3 2 2 7 3" xfId="10307" xr:uid="{00000000-0005-0000-0000-0000E4120000}"/>
    <cellStyle name="Comma 3 2 2 3 2 2 7 3 2" xfId="26693" xr:uid="{00000000-0005-0000-0000-0000E5120000}"/>
    <cellStyle name="Comma 3 2 2 3 2 2 7 4" xfId="18500" xr:uid="{00000000-0005-0000-0000-0000E6120000}"/>
    <cellStyle name="Comma 3 2 2 3 2 2 8" xfId="4162" xr:uid="{00000000-0005-0000-0000-0000E7120000}"/>
    <cellStyle name="Comma 3 2 2 3 2 2 8 2" xfId="12355" xr:uid="{00000000-0005-0000-0000-0000E8120000}"/>
    <cellStyle name="Comma 3 2 2 3 2 2 8 2 2" xfId="28741" xr:uid="{00000000-0005-0000-0000-0000E9120000}"/>
    <cellStyle name="Comma 3 2 2 3 2 2 8 3" xfId="20548" xr:uid="{00000000-0005-0000-0000-0000EA120000}"/>
    <cellStyle name="Comma 3 2 2 3 2 2 9" xfId="8259" xr:uid="{00000000-0005-0000-0000-0000EB120000}"/>
    <cellStyle name="Comma 3 2 2 3 2 2 9 2" xfId="24645" xr:uid="{00000000-0005-0000-0000-0000EC120000}"/>
    <cellStyle name="Comma 3 2 2 3 2 3" xfId="98" xr:uid="{00000000-0005-0000-0000-0000ED120000}"/>
    <cellStyle name="Comma 3 2 2 3 2 3 2" xfId="226" xr:uid="{00000000-0005-0000-0000-0000EE120000}"/>
    <cellStyle name="Comma 3 2 2 3 2 3 2 2" xfId="482" xr:uid="{00000000-0005-0000-0000-0000EF120000}"/>
    <cellStyle name="Comma 3 2 2 3 2 3 2 2 2" xfId="994" xr:uid="{00000000-0005-0000-0000-0000F0120000}"/>
    <cellStyle name="Comma 3 2 2 3 2 3 2 2 2 2" xfId="2018" xr:uid="{00000000-0005-0000-0000-0000F1120000}"/>
    <cellStyle name="Comma 3 2 2 3 2 3 2 2 2 2 2" xfId="4066" xr:uid="{00000000-0005-0000-0000-0000F2120000}"/>
    <cellStyle name="Comma 3 2 2 3 2 3 2 2 2 2 2 2" xfId="8163" xr:uid="{00000000-0005-0000-0000-0000F3120000}"/>
    <cellStyle name="Comma 3 2 2 3 2 3 2 2 2 2 2 2 2" xfId="16356" xr:uid="{00000000-0005-0000-0000-0000F4120000}"/>
    <cellStyle name="Comma 3 2 2 3 2 3 2 2 2 2 2 2 2 2" xfId="32742" xr:uid="{00000000-0005-0000-0000-0000F5120000}"/>
    <cellStyle name="Comma 3 2 2 3 2 3 2 2 2 2 2 2 3" xfId="24549" xr:uid="{00000000-0005-0000-0000-0000F6120000}"/>
    <cellStyle name="Comma 3 2 2 3 2 3 2 2 2 2 2 3" xfId="12259" xr:uid="{00000000-0005-0000-0000-0000F7120000}"/>
    <cellStyle name="Comma 3 2 2 3 2 3 2 2 2 2 2 3 2" xfId="28645" xr:uid="{00000000-0005-0000-0000-0000F8120000}"/>
    <cellStyle name="Comma 3 2 2 3 2 3 2 2 2 2 2 4" xfId="20452" xr:uid="{00000000-0005-0000-0000-0000F9120000}"/>
    <cellStyle name="Comma 3 2 2 3 2 3 2 2 2 2 3" xfId="6114" xr:uid="{00000000-0005-0000-0000-0000FA120000}"/>
    <cellStyle name="Comma 3 2 2 3 2 3 2 2 2 2 3 2" xfId="14307" xr:uid="{00000000-0005-0000-0000-0000FB120000}"/>
    <cellStyle name="Comma 3 2 2 3 2 3 2 2 2 2 3 2 2" xfId="30693" xr:uid="{00000000-0005-0000-0000-0000FC120000}"/>
    <cellStyle name="Comma 3 2 2 3 2 3 2 2 2 2 3 3" xfId="22500" xr:uid="{00000000-0005-0000-0000-0000FD120000}"/>
    <cellStyle name="Comma 3 2 2 3 2 3 2 2 2 2 4" xfId="10211" xr:uid="{00000000-0005-0000-0000-0000FE120000}"/>
    <cellStyle name="Comma 3 2 2 3 2 3 2 2 2 2 4 2" xfId="26597" xr:uid="{00000000-0005-0000-0000-0000FF120000}"/>
    <cellStyle name="Comma 3 2 2 3 2 3 2 2 2 2 5" xfId="18404" xr:uid="{00000000-0005-0000-0000-000000130000}"/>
    <cellStyle name="Comma 3 2 2 3 2 3 2 2 2 3" xfId="3042" xr:uid="{00000000-0005-0000-0000-000001130000}"/>
    <cellStyle name="Comma 3 2 2 3 2 3 2 2 2 3 2" xfId="7139" xr:uid="{00000000-0005-0000-0000-000002130000}"/>
    <cellStyle name="Comma 3 2 2 3 2 3 2 2 2 3 2 2" xfId="15332" xr:uid="{00000000-0005-0000-0000-000003130000}"/>
    <cellStyle name="Comma 3 2 2 3 2 3 2 2 2 3 2 2 2" xfId="31718" xr:uid="{00000000-0005-0000-0000-000004130000}"/>
    <cellStyle name="Comma 3 2 2 3 2 3 2 2 2 3 2 3" xfId="23525" xr:uid="{00000000-0005-0000-0000-000005130000}"/>
    <cellStyle name="Comma 3 2 2 3 2 3 2 2 2 3 3" xfId="11235" xr:uid="{00000000-0005-0000-0000-000006130000}"/>
    <cellStyle name="Comma 3 2 2 3 2 3 2 2 2 3 3 2" xfId="27621" xr:uid="{00000000-0005-0000-0000-000007130000}"/>
    <cellStyle name="Comma 3 2 2 3 2 3 2 2 2 3 4" xfId="19428" xr:uid="{00000000-0005-0000-0000-000008130000}"/>
    <cellStyle name="Comma 3 2 2 3 2 3 2 2 2 4" xfId="5090" xr:uid="{00000000-0005-0000-0000-000009130000}"/>
    <cellStyle name="Comma 3 2 2 3 2 3 2 2 2 4 2" xfId="13283" xr:uid="{00000000-0005-0000-0000-00000A130000}"/>
    <cellStyle name="Comma 3 2 2 3 2 3 2 2 2 4 2 2" xfId="29669" xr:uid="{00000000-0005-0000-0000-00000B130000}"/>
    <cellStyle name="Comma 3 2 2 3 2 3 2 2 2 4 3" xfId="21476" xr:uid="{00000000-0005-0000-0000-00000C130000}"/>
    <cellStyle name="Comma 3 2 2 3 2 3 2 2 2 5" xfId="9187" xr:uid="{00000000-0005-0000-0000-00000D130000}"/>
    <cellStyle name="Comma 3 2 2 3 2 3 2 2 2 5 2" xfId="25573" xr:uid="{00000000-0005-0000-0000-00000E130000}"/>
    <cellStyle name="Comma 3 2 2 3 2 3 2 2 2 6" xfId="17380" xr:uid="{00000000-0005-0000-0000-00000F130000}"/>
    <cellStyle name="Comma 3 2 2 3 2 3 2 2 3" xfId="1506" xr:uid="{00000000-0005-0000-0000-000010130000}"/>
    <cellStyle name="Comma 3 2 2 3 2 3 2 2 3 2" xfId="3554" xr:uid="{00000000-0005-0000-0000-000011130000}"/>
    <cellStyle name="Comma 3 2 2 3 2 3 2 2 3 2 2" xfId="7651" xr:uid="{00000000-0005-0000-0000-000012130000}"/>
    <cellStyle name="Comma 3 2 2 3 2 3 2 2 3 2 2 2" xfId="15844" xr:uid="{00000000-0005-0000-0000-000013130000}"/>
    <cellStyle name="Comma 3 2 2 3 2 3 2 2 3 2 2 2 2" xfId="32230" xr:uid="{00000000-0005-0000-0000-000014130000}"/>
    <cellStyle name="Comma 3 2 2 3 2 3 2 2 3 2 2 3" xfId="24037" xr:uid="{00000000-0005-0000-0000-000015130000}"/>
    <cellStyle name="Comma 3 2 2 3 2 3 2 2 3 2 3" xfId="11747" xr:uid="{00000000-0005-0000-0000-000016130000}"/>
    <cellStyle name="Comma 3 2 2 3 2 3 2 2 3 2 3 2" xfId="28133" xr:uid="{00000000-0005-0000-0000-000017130000}"/>
    <cellStyle name="Comma 3 2 2 3 2 3 2 2 3 2 4" xfId="19940" xr:uid="{00000000-0005-0000-0000-000018130000}"/>
    <cellStyle name="Comma 3 2 2 3 2 3 2 2 3 3" xfId="5602" xr:uid="{00000000-0005-0000-0000-000019130000}"/>
    <cellStyle name="Comma 3 2 2 3 2 3 2 2 3 3 2" xfId="13795" xr:uid="{00000000-0005-0000-0000-00001A130000}"/>
    <cellStyle name="Comma 3 2 2 3 2 3 2 2 3 3 2 2" xfId="30181" xr:uid="{00000000-0005-0000-0000-00001B130000}"/>
    <cellStyle name="Comma 3 2 2 3 2 3 2 2 3 3 3" xfId="21988" xr:uid="{00000000-0005-0000-0000-00001C130000}"/>
    <cellStyle name="Comma 3 2 2 3 2 3 2 2 3 4" xfId="9699" xr:uid="{00000000-0005-0000-0000-00001D130000}"/>
    <cellStyle name="Comma 3 2 2 3 2 3 2 2 3 4 2" xfId="26085" xr:uid="{00000000-0005-0000-0000-00001E130000}"/>
    <cellStyle name="Comma 3 2 2 3 2 3 2 2 3 5" xfId="17892" xr:uid="{00000000-0005-0000-0000-00001F130000}"/>
    <cellStyle name="Comma 3 2 2 3 2 3 2 2 4" xfId="2530" xr:uid="{00000000-0005-0000-0000-000020130000}"/>
    <cellStyle name="Comma 3 2 2 3 2 3 2 2 4 2" xfId="6627" xr:uid="{00000000-0005-0000-0000-000021130000}"/>
    <cellStyle name="Comma 3 2 2 3 2 3 2 2 4 2 2" xfId="14820" xr:uid="{00000000-0005-0000-0000-000022130000}"/>
    <cellStyle name="Comma 3 2 2 3 2 3 2 2 4 2 2 2" xfId="31206" xr:uid="{00000000-0005-0000-0000-000023130000}"/>
    <cellStyle name="Comma 3 2 2 3 2 3 2 2 4 2 3" xfId="23013" xr:uid="{00000000-0005-0000-0000-000024130000}"/>
    <cellStyle name="Comma 3 2 2 3 2 3 2 2 4 3" xfId="10723" xr:uid="{00000000-0005-0000-0000-000025130000}"/>
    <cellStyle name="Comma 3 2 2 3 2 3 2 2 4 3 2" xfId="27109" xr:uid="{00000000-0005-0000-0000-000026130000}"/>
    <cellStyle name="Comma 3 2 2 3 2 3 2 2 4 4" xfId="18916" xr:uid="{00000000-0005-0000-0000-000027130000}"/>
    <cellStyle name="Comma 3 2 2 3 2 3 2 2 5" xfId="4578" xr:uid="{00000000-0005-0000-0000-000028130000}"/>
    <cellStyle name="Comma 3 2 2 3 2 3 2 2 5 2" xfId="12771" xr:uid="{00000000-0005-0000-0000-000029130000}"/>
    <cellStyle name="Comma 3 2 2 3 2 3 2 2 5 2 2" xfId="29157" xr:uid="{00000000-0005-0000-0000-00002A130000}"/>
    <cellStyle name="Comma 3 2 2 3 2 3 2 2 5 3" xfId="20964" xr:uid="{00000000-0005-0000-0000-00002B130000}"/>
    <cellStyle name="Comma 3 2 2 3 2 3 2 2 6" xfId="8675" xr:uid="{00000000-0005-0000-0000-00002C130000}"/>
    <cellStyle name="Comma 3 2 2 3 2 3 2 2 6 2" xfId="25061" xr:uid="{00000000-0005-0000-0000-00002D130000}"/>
    <cellStyle name="Comma 3 2 2 3 2 3 2 2 7" xfId="16868" xr:uid="{00000000-0005-0000-0000-00002E130000}"/>
    <cellStyle name="Comma 3 2 2 3 2 3 2 3" xfId="738" xr:uid="{00000000-0005-0000-0000-00002F130000}"/>
    <cellStyle name="Comma 3 2 2 3 2 3 2 3 2" xfId="1762" xr:uid="{00000000-0005-0000-0000-000030130000}"/>
    <cellStyle name="Comma 3 2 2 3 2 3 2 3 2 2" xfId="3810" xr:uid="{00000000-0005-0000-0000-000031130000}"/>
    <cellStyle name="Comma 3 2 2 3 2 3 2 3 2 2 2" xfId="7907" xr:uid="{00000000-0005-0000-0000-000032130000}"/>
    <cellStyle name="Comma 3 2 2 3 2 3 2 3 2 2 2 2" xfId="16100" xr:uid="{00000000-0005-0000-0000-000033130000}"/>
    <cellStyle name="Comma 3 2 2 3 2 3 2 3 2 2 2 2 2" xfId="32486" xr:uid="{00000000-0005-0000-0000-000034130000}"/>
    <cellStyle name="Comma 3 2 2 3 2 3 2 3 2 2 2 3" xfId="24293" xr:uid="{00000000-0005-0000-0000-000035130000}"/>
    <cellStyle name="Comma 3 2 2 3 2 3 2 3 2 2 3" xfId="12003" xr:uid="{00000000-0005-0000-0000-000036130000}"/>
    <cellStyle name="Comma 3 2 2 3 2 3 2 3 2 2 3 2" xfId="28389" xr:uid="{00000000-0005-0000-0000-000037130000}"/>
    <cellStyle name="Comma 3 2 2 3 2 3 2 3 2 2 4" xfId="20196" xr:uid="{00000000-0005-0000-0000-000038130000}"/>
    <cellStyle name="Comma 3 2 2 3 2 3 2 3 2 3" xfId="5858" xr:uid="{00000000-0005-0000-0000-000039130000}"/>
    <cellStyle name="Comma 3 2 2 3 2 3 2 3 2 3 2" xfId="14051" xr:uid="{00000000-0005-0000-0000-00003A130000}"/>
    <cellStyle name="Comma 3 2 2 3 2 3 2 3 2 3 2 2" xfId="30437" xr:uid="{00000000-0005-0000-0000-00003B130000}"/>
    <cellStyle name="Comma 3 2 2 3 2 3 2 3 2 3 3" xfId="22244" xr:uid="{00000000-0005-0000-0000-00003C130000}"/>
    <cellStyle name="Comma 3 2 2 3 2 3 2 3 2 4" xfId="9955" xr:uid="{00000000-0005-0000-0000-00003D130000}"/>
    <cellStyle name="Comma 3 2 2 3 2 3 2 3 2 4 2" xfId="26341" xr:uid="{00000000-0005-0000-0000-00003E130000}"/>
    <cellStyle name="Comma 3 2 2 3 2 3 2 3 2 5" xfId="18148" xr:uid="{00000000-0005-0000-0000-00003F130000}"/>
    <cellStyle name="Comma 3 2 2 3 2 3 2 3 3" xfId="2786" xr:uid="{00000000-0005-0000-0000-000040130000}"/>
    <cellStyle name="Comma 3 2 2 3 2 3 2 3 3 2" xfId="6883" xr:uid="{00000000-0005-0000-0000-000041130000}"/>
    <cellStyle name="Comma 3 2 2 3 2 3 2 3 3 2 2" xfId="15076" xr:uid="{00000000-0005-0000-0000-000042130000}"/>
    <cellStyle name="Comma 3 2 2 3 2 3 2 3 3 2 2 2" xfId="31462" xr:uid="{00000000-0005-0000-0000-000043130000}"/>
    <cellStyle name="Comma 3 2 2 3 2 3 2 3 3 2 3" xfId="23269" xr:uid="{00000000-0005-0000-0000-000044130000}"/>
    <cellStyle name="Comma 3 2 2 3 2 3 2 3 3 3" xfId="10979" xr:uid="{00000000-0005-0000-0000-000045130000}"/>
    <cellStyle name="Comma 3 2 2 3 2 3 2 3 3 3 2" xfId="27365" xr:uid="{00000000-0005-0000-0000-000046130000}"/>
    <cellStyle name="Comma 3 2 2 3 2 3 2 3 3 4" xfId="19172" xr:uid="{00000000-0005-0000-0000-000047130000}"/>
    <cellStyle name="Comma 3 2 2 3 2 3 2 3 4" xfId="4834" xr:uid="{00000000-0005-0000-0000-000048130000}"/>
    <cellStyle name="Comma 3 2 2 3 2 3 2 3 4 2" xfId="13027" xr:uid="{00000000-0005-0000-0000-000049130000}"/>
    <cellStyle name="Comma 3 2 2 3 2 3 2 3 4 2 2" xfId="29413" xr:uid="{00000000-0005-0000-0000-00004A130000}"/>
    <cellStyle name="Comma 3 2 2 3 2 3 2 3 4 3" xfId="21220" xr:uid="{00000000-0005-0000-0000-00004B130000}"/>
    <cellStyle name="Comma 3 2 2 3 2 3 2 3 5" xfId="8931" xr:uid="{00000000-0005-0000-0000-00004C130000}"/>
    <cellStyle name="Comma 3 2 2 3 2 3 2 3 5 2" xfId="25317" xr:uid="{00000000-0005-0000-0000-00004D130000}"/>
    <cellStyle name="Comma 3 2 2 3 2 3 2 3 6" xfId="17124" xr:uid="{00000000-0005-0000-0000-00004E130000}"/>
    <cellStyle name="Comma 3 2 2 3 2 3 2 4" xfId="1250" xr:uid="{00000000-0005-0000-0000-00004F130000}"/>
    <cellStyle name="Comma 3 2 2 3 2 3 2 4 2" xfId="3298" xr:uid="{00000000-0005-0000-0000-000050130000}"/>
    <cellStyle name="Comma 3 2 2 3 2 3 2 4 2 2" xfId="7395" xr:uid="{00000000-0005-0000-0000-000051130000}"/>
    <cellStyle name="Comma 3 2 2 3 2 3 2 4 2 2 2" xfId="15588" xr:uid="{00000000-0005-0000-0000-000052130000}"/>
    <cellStyle name="Comma 3 2 2 3 2 3 2 4 2 2 2 2" xfId="31974" xr:uid="{00000000-0005-0000-0000-000053130000}"/>
    <cellStyle name="Comma 3 2 2 3 2 3 2 4 2 2 3" xfId="23781" xr:uid="{00000000-0005-0000-0000-000054130000}"/>
    <cellStyle name="Comma 3 2 2 3 2 3 2 4 2 3" xfId="11491" xr:uid="{00000000-0005-0000-0000-000055130000}"/>
    <cellStyle name="Comma 3 2 2 3 2 3 2 4 2 3 2" xfId="27877" xr:uid="{00000000-0005-0000-0000-000056130000}"/>
    <cellStyle name="Comma 3 2 2 3 2 3 2 4 2 4" xfId="19684" xr:uid="{00000000-0005-0000-0000-000057130000}"/>
    <cellStyle name="Comma 3 2 2 3 2 3 2 4 3" xfId="5346" xr:uid="{00000000-0005-0000-0000-000058130000}"/>
    <cellStyle name="Comma 3 2 2 3 2 3 2 4 3 2" xfId="13539" xr:uid="{00000000-0005-0000-0000-000059130000}"/>
    <cellStyle name="Comma 3 2 2 3 2 3 2 4 3 2 2" xfId="29925" xr:uid="{00000000-0005-0000-0000-00005A130000}"/>
    <cellStyle name="Comma 3 2 2 3 2 3 2 4 3 3" xfId="21732" xr:uid="{00000000-0005-0000-0000-00005B130000}"/>
    <cellStyle name="Comma 3 2 2 3 2 3 2 4 4" xfId="9443" xr:uid="{00000000-0005-0000-0000-00005C130000}"/>
    <cellStyle name="Comma 3 2 2 3 2 3 2 4 4 2" xfId="25829" xr:uid="{00000000-0005-0000-0000-00005D130000}"/>
    <cellStyle name="Comma 3 2 2 3 2 3 2 4 5" xfId="17636" xr:uid="{00000000-0005-0000-0000-00005E130000}"/>
    <cellStyle name="Comma 3 2 2 3 2 3 2 5" xfId="2274" xr:uid="{00000000-0005-0000-0000-00005F130000}"/>
    <cellStyle name="Comma 3 2 2 3 2 3 2 5 2" xfId="6371" xr:uid="{00000000-0005-0000-0000-000060130000}"/>
    <cellStyle name="Comma 3 2 2 3 2 3 2 5 2 2" xfId="14564" xr:uid="{00000000-0005-0000-0000-000061130000}"/>
    <cellStyle name="Comma 3 2 2 3 2 3 2 5 2 2 2" xfId="30950" xr:uid="{00000000-0005-0000-0000-000062130000}"/>
    <cellStyle name="Comma 3 2 2 3 2 3 2 5 2 3" xfId="22757" xr:uid="{00000000-0005-0000-0000-000063130000}"/>
    <cellStyle name="Comma 3 2 2 3 2 3 2 5 3" xfId="10467" xr:uid="{00000000-0005-0000-0000-000064130000}"/>
    <cellStyle name="Comma 3 2 2 3 2 3 2 5 3 2" xfId="26853" xr:uid="{00000000-0005-0000-0000-000065130000}"/>
    <cellStyle name="Comma 3 2 2 3 2 3 2 5 4" xfId="18660" xr:uid="{00000000-0005-0000-0000-000066130000}"/>
    <cellStyle name="Comma 3 2 2 3 2 3 2 6" xfId="4322" xr:uid="{00000000-0005-0000-0000-000067130000}"/>
    <cellStyle name="Comma 3 2 2 3 2 3 2 6 2" xfId="12515" xr:uid="{00000000-0005-0000-0000-000068130000}"/>
    <cellStyle name="Comma 3 2 2 3 2 3 2 6 2 2" xfId="28901" xr:uid="{00000000-0005-0000-0000-000069130000}"/>
    <cellStyle name="Comma 3 2 2 3 2 3 2 6 3" xfId="20708" xr:uid="{00000000-0005-0000-0000-00006A130000}"/>
    <cellStyle name="Comma 3 2 2 3 2 3 2 7" xfId="8419" xr:uid="{00000000-0005-0000-0000-00006B130000}"/>
    <cellStyle name="Comma 3 2 2 3 2 3 2 7 2" xfId="24805" xr:uid="{00000000-0005-0000-0000-00006C130000}"/>
    <cellStyle name="Comma 3 2 2 3 2 3 2 8" xfId="16612" xr:uid="{00000000-0005-0000-0000-00006D130000}"/>
    <cellStyle name="Comma 3 2 2 3 2 3 3" xfId="354" xr:uid="{00000000-0005-0000-0000-00006E130000}"/>
    <cellStyle name="Comma 3 2 2 3 2 3 3 2" xfId="866" xr:uid="{00000000-0005-0000-0000-00006F130000}"/>
    <cellStyle name="Comma 3 2 2 3 2 3 3 2 2" xfId="1890" xr:uid="{00000000-0005-0000-0000-000070130000}"/>
    <cellStyle name="Comma 3 2 2 3 2 3 3 2 2 2" xfId="3938" xr:uid="{00000000-0005-0000-0000-000071130000}"/>
    <cellStyle name="Comma 3 2 2 3 2 3 3 2 2 2 2" xfId="8035" xr:uid="{00000000-0005-0000-0000-000072130000}"/>
    <cellStyle name="Comma 3 2 2 3 2 3 3 2 2 2 2 2" xfId="16228" xr:uid="{00000000-0005-0000-0000-000073130000}"/>
    <cellStyle name="Comma 3 2 2 3 2 3 3 2 2 2 2 2 2" xfId="32614" xr:uid="{00000000-0005-0000-0000-000074130000}"/>
    <cellStyle name="Comma 3 2 2 3 2 3 3 2 2 2 2 3" xfId="24421" xr:uid="{00000000-0005-0000-0000-000075130000}"/>
    <cellStyle name="Comma 3 2 2 3 2 3 3 2 2 2 3" xfId="12131" xr:uid="{00000000-0005-0000-0000-000076130000}"/>
    <cellStyle name="Comma 3 2 2 3 2 3 3 2 2 2 3 2" xfId="28517" xr:uid="{00000000-0005-0000-0000-000077130000}"/>
    <cellStyle name="Comma 3 2 2 3 2 3 3 2 2 2 4" xfId="20324" xr:uid="{00000000-0005-0000-0000-000078130000}"/>
    <cellStyle name="Comma 3 2 2 3 2 3 3 2 2 3" xfId="5986" xr:uid="{00000000-0005-0000-0000-000079130000}"/>
    <cellStyle name="Comma 3 2 2 3 2 3 3 2 2 3 2" xfId="14179" xr:uid="{00000000-0005-0000-0000-00007A130000}"/>
    <cellStyle name="Comma 3 2 2 3 2 3 3 2 2 3 2 2" xfId="30565" xr:uid="{00000000-0005-0000-0000-00007B130000}"/>
    <cellStyle name="Comma 3 2 2 3 2 3 3 2 2 3 3" xfId="22372" xr:uid="{00000000-0005-0000-0000-00007C130000}"/>
    <cellStyle name="Comma 3 2 2 3 2 3 3 2 2 4" xfId="10083" xr:uid="{00000000-0005-0000-0000-00007D130000}"/>
    <cellStyle name="Comma 3 2 2 3 2 3 3 2 2 4 2" xfId="26469" xr:uid="{00000000-0005-0000-0000-00007E130000}"/>
    <cellStyle name="Comma 3 2 2 3 2 3 3 2 2 5" xfId="18276" xr:uid="{00000000-0005-0000-0000-00007F130000}"/>
    <cellStyle name="Comma 3 2 2 3 2 3 3 2 3" xfId="2914" xr:uid="{00000000-0005-0000-0000-000080130000}"/>
    <cellStyle name="Comma 3 2 2 3 2 3 3 2 3 2" xfId="7011" xr:uid="{00000000-0005-0000-0000-000081130000}"/>
    <cellStyle name="Comma 3 2 2 3 2 3 3 2 3 2 2" xfId="15204" xr:uid="{00000000-0005-0000-0000-000082130000}"/>
    <cellStyle name="Comma 3 2 2 3 2 3 3 2 3 2 2 2" xfId="31590" xr:uid="{00000000-0005-0000-0000-000083130000}"/>
    <cellStyle name="Comma 3 2 2 3 2 3 3 2 3 2 3" xfId="23397" xr:uid="{00000000-0005-0000-0000-000084130000}"/>
    <cellStyle name="Comma 3 2 2 3 2 3 3 2 3 3" xfId="11107" xr:uid="{00000000-0005-0000-0000-000085130000}"/>
    <cellStyle name="Comma 3 2 2 3 2 3 3 2 3 3 2" xfId="27493" xr:uid="{00000000-0005-0000-0000-000086130000}"/>
    <cellStyle name="Comma 3 2 2 3 2 3 3 2 3 4" xfId="19300" xr:uid="{00000000-0005-0000-0000-000087130000}"/>
    <cellStyle name="Comma 3 2 2 3 2 3 3 2 4" xfId="4962" xr:uid="{00000000-0005-0000-0000-000088130000}"/>
    <cellStyle name="Comma 3 2 2 3 2 3 3 2 4 2" xfId="13155" xr:uid="{00000000-0005-0000-0000-000089130000}"/>
    <cellStyle name="Comma 3 2 2 3 2 3 3 2 4 2 2" xfId="29541" xr:uid="{00000000-0005-0000-0000-00008A130000}"/>
    <cellStyle name="Comma 3 2 2 3 2 3 3 2 4 3" xfId="21348" xr:uid="{00000000-0005-0000-0000-00008B130000}"/>
    <cellStyle name="Comma 3 2 2 3 2 3 3 2 5" xfId="9059" xr:uid="{00000000-0005-0000-0000-00008C130000}"/>
    <cellStyle name="Comma 3 2 2 3 2 3 3 2 5 2" xfId="25445" xr:uid="{00000000-0005-0000-0000-00008D130000}"/>
    <cellStyle name="Comma 3 2 2 3 2 3 3 2 6" xfId="17252" xr:uid="{00000000-0005-0000-0000-00008E130000}"/>
    <cellStyle name="Comma 3 2 2 3 2 3 3 3" xfId="1378" xr:uid="{00000000-0005-0000-0000-00008F130000}"/>
    <cellStyle name="Comma 3 2 2 3 2 3 3 3 2" xfId="3426" xr:uid="{00000000-0005-0000-0000-000090130000}"/>
    <cellStyle name="Comma 3 2 2 3 2 3 3 3 2 2" xfId="7523" xr:uid="{00000000-0005-0000-0000-000091130000}"/>
    <cellStyle name="Comma 3 2 2 3 2 3 3 3 2 2 2" xfId="15716" xr:uid="{00000000-0005-0000-0000-000092130000}"/>
    <cellStyle name="Comma 3 2 2 3 2 3 3 3 2 2 2 2" xfId="32102" xr:uid="{00000000-0005-0000-0000-000093130000}"/>
    <cellStyle name="Comma 3 2 2 3 2 3 3 3 2 2 3" xfId="23909" xr:uid="{00000000-0005-0000-0000-000094130000}"/>
    <cellStyle name="Comma 3 2 2 3 2 3 3 3 2 3" xfId="11619" xr:uid="{00000000-0005-0000-0000-000095130000}"/>
    <cellStyle name="Comma 3 2 2 3 2 3 3 3 2 3 2" xfId="28005" xr:uid="{00000000-0005-0000-0000-000096130000}"/>
    <cellStyle name="Comma 3 2 2 3 2 3 3 3 2 4" xfId="19812" xr:uid="{00000000-0005-0000-0000-000097130000}"/>
    <cellStyle name="Comma 3 2 2 3 2 3 3 3 3" xfId="5474" xr:uid="{00000000-0005-0000-0000-000098130000}"/>
    <cellStyle name="Comma 3 2 2 3 2 3 3 3 3 2" xfId="13667" xr:uid="{00000000-0005-0000-0000-000099130000}"/>
    <cellStyle name="Comma 3 2 2 3 2 3 3 3 3 2 2" xfId="30053" xr:uid="{00000000-0005-0000-0000-00009A130000}"/>
    <cellStyle name="Comma 3 2 2 3 2 3 3 3 3 3" xfId="21860" xr:uid="{00000000-0005-0000-0000-00009B130000}"/>
    <cellStyle name="Comma 3 2 2 3 2 3 3 3 4" xfId="9571" xr:uid="{00000000-0005-0000-0000-00009C130000}"/>
    <cellStyle name="Comma 3 2 2 3 2 3 3 3 4 2" xfId="25957" xr:uid="{00000000-0005-0000-0000-00009D130000}"/>
    <cellStyle name="Comma 3 2 2 3 2 3 3 3 5" xfId="17764" xr:uid="{00000000-0005-0000-0000-00009E130000}"/>
    <cellStyle name="Comma 3 2 2 3 2 3 3 4" xfId="2402" xr:uid="{00000000-0005-0000-0000-00009F130000}"/>
    <cellStyle name="Comma 3 2 2 3 2 3 3 4 2" xfId="6499" xr:uid="{00000000-0005-0000-0000-0000A0130000}"/>
    <cellStyle name="Comma 3 2 2 3 2 3 3 4 2 2" xfId="14692" xr:uid="{00000000-0005-0000-0000-0000A1130000}"/>
    <cellStyle name="Comma 3 2 2 3 2 3 3 4 2 2 2" xfId="31078" xr:uid="{00000000-0005-0000-0000-0000A2130000}"/>
    <cellStyle name="Comma 3 2 2 3 2 3 3 4 2 3" xfId="22885" xr:uid="{00000000-0005-0000-0000-0000A3130000}"/>
    <cellStyle name="Comma 3 2 2 3 2 3 3 4 3" xfId="10595" xr:uid="{00000000-0005-0000-0000-0000A4130000}"/>
    <cellStyle name="Comma 3 2 2 3 2 3 3 4 3 2" xfId="26981" xr:uid="{00000000-0005-0000-0000-0000A5130000}"/>
    <cellStyle name="Comma 3 2 2 3 2 3 3 4 4" xfId="18788" xr:uid="{00000000-0005-0000-0000-0000A6130000}"/>
    <cellStyle name="Comma 3 2 2 3 2 3 3 5" xfId="4450" xr:uid="{00000000-0005-0000-0000-0000A7130000}"/>
    <cellStyle name="Comma 3 2 2 3 2 3 3 5 2" xfId="12643" xr:uid="{00000000-0005-0000-0000-0000A8130000}"/>
    <cellStyle name="Comma 3 2 2 3 2 3 3 5 2 2" xfId="29029" xr:uid="{00000000-0005-0000-0000-0000A9130000}"/>
    <cellStyle name="Comma 3 2 2 3 2 3 3 5 3" xfId="20836" xr:uid="{00000000-0005-0000-0000-0000AA130000}"/>
    <cellStyle name="Comma 3 2 2 3 2 3 3 6" xfId="8547" xr:uid="{00000000-0005-0000-0000-0000AB130000}"/>
    <cellStyle name="Comma 3 2 2 3 2 3 3 6 2" xfId="24933" xr:uid="{00000000-0005-0000-0000-0000AC130000}"/>
    <cellStyle name="Comma 3 2 2 3 2 3 3 7" xfId="16740" xr:uid="{00000000-0005-0000-0000-0000AD130000}"/>
    <cellStyle name="Comma 3 2 2 3 2 3 4" xfId="610" xr:uid="{00000000-0005-0000-0000-0000AE130000}"/>
    <cellStyle name="Comma 3 2 2 3 2 3 4 2" xfId="1634" xr:uid="{00000000-0005-0000-0000-0000AF130000}"/>
    <cellStyle name="Comma 3 2 2 3 2 3 4 2 2" xfId="3682" xr:uid="{00000000-0005-0000-0000-0000B0130000}"/>
    <cellStyle name="Comma 3 2 2 3 2 3 4 2 2 2" xfId="7779" xr:uid="{00000000-0005-0000-0000-0000B1130000}"/>
    <cellStyle name="Comma 3 2 2 3 2 3 4 2 2 2 2" xfId="15972" xr:uid="{00000000-0005-0000-0000-0000B2130000}"/>
    <cellStyle name="Comma 3 2 2 3 2 3 4 2 2 2 2 2" xfId="32358" xr:uid="{00000000-0005-0000-0000-0000B3130000}"/>
    <cellStyle name="Comma 3 2 2 3 2 3 4 2 2 2 3" xfId="24165" xr:uid="{00000000-0005-0000-0000-0000B4130000}"/>
    <cellStyle name="Comma 3 2 2 3 2 3 4 2 2 3" xfId="11875" xr:uid="{00000000-0005-0000-0000-0000B5130000}"/>
    <cellStyle name="Comma 3 2 2 3 2 3 4 2 2 3 2" xfId="28261" xr:uid="{00000000-0005-0000-0000-0000B6130000}"/>
    <cellStyle name="Comma 3 2 2 3 2 3 4 2 2 4" xfId="20068" xr:uid="{00000000-0005-0000-0000-0000B7130000}"/>
    <cellStyle name="Comma 3 2 2 3 2 3 4 2 3" xfId="5730" xr:uid="{00000000-0005-0000-0000-0000B8130000}"/>
    <cellStyle name="Comma 3 2 2 3 2 3 4 2 3 2" xfId="13923" xr:uid="{00000000-0005-0000-0000-0000B9130000}"/>
    <cellStyle name="Comma 3 2 2 3 2 3 4 2 3 2 2" xfId="30309" xr:uid="{00000000-0005-0000-0000-0000BA130000}"/>
    <cellStyle name="Comma 3 2 2 3 2 3 4 2 3 3" xfId="22116" xr:uid="{00000000-0005-0000-0000-0000BB130000}"/>
    <cellStyle name="Comma 3 2 2 3 2 3 4 2 4" xfId="9827" xr:uid="{00000000-0005-0000-0000-0000BC130000}"/>
    <cellStyle name="Comma 3 2 2 3 2 3 4 2 4 2" xfId="26213" xr:uid="{00000000-0005-0000-0000-0000BD130000}"/>
    <cellStyle name="Comma 3 2 2 3 2 3 4 2 5" xfId="18020" xr:uid="{00000000-0005-0000-0000-0000BE130000}"/>
    <cellStyle name="Comma 3 2 2 3 2 3 4 3" xfId="2658" xr:uid="{00000000-0005-0000-0000-0000BF130000}"/>
    <cellStyle name="Comma 3 2 2 3 2 3 4 3 2" xfId="6755" xr:uid="{00000000-0005-0000-0000-0000C0130000}"/>
    <cellStyle name="Comma 3 2 2 3 2 3 4 3 2 2" xfId="14948" xr:uid="{00000000-0005-0000-0000-0000C1130000}"/>
    <cellStyle name="Comma 3 2 2 3 2 3 4 3 2 2 2" xfId="31334" xr:uid="{00000000-0005-0000-0000-0000C2130000}"/>
    <cellStyle name="Comma 3 2 2 3 2 3 4 3 2 3" xfId="23141" xr:uid="{00000000-0005-0000-0000-0000C3130000}"/>
    <cellStyle name="Comma 3 2 2 3 2 3 4 3 3" xfId="10851" xr:uid="{00000000-0005-0000-0000-0000C4130000}"/>
    <cellStyle name="Comma 3 2 2 3 2 3 4 3 3 2" xfId="27237" xr:uid="{00000000-0005-0000-0000-0000C5130000}"/>
    <cellStyle name="Comma 3 2 2 3 2 3 4 3 4" xfId="19044" xr:uid="{00000000-0005-0000-0000-0000C6130000}"/>
    <cellStyle name="Comma 3 2 2 3 2 3 4 4" xfId="4706" xr:uid="{00000000-0005-0000-0000-0000C7130000}"/>
    <cellStyle name="Comma 3 2 2 3 2 3 4 4 2" xfId="12899" xr:uid="{00000000-0005-0000-0000-0000C8130000}"/>
    <cellStyle name="Comma 3 2 2 3 2 3 4 4 2 2" xfId="29285" xr:uid="{00000000-0005-0000-0000-0000C9130000}"/>
    <cellStyle name="Comma 3 2 2 3 2 3 4 4 3" xfId="21092" xr:uid="{00000000-0005-0000-0000-0000CA130000}"/>
    <cellStyle name="Comma 3 2 2 3 2 3 4 5" xfId="8803" xr:uid="{00000000-0005-0000-0000-0000CB130000}"/>
    <cellStyle name="Comma 3 2 2 3 2 3 4 5 2" xfId="25189" xr:uid="{00000000-0005-0000-0000-0000CC130000}"/>
    <cellStyle name="Comma 3 2 2 3 2 3 4 6" xfId="16996" xr:uid="{00000000-0005-0000-0000-0000CD130000}"/>
    <cellStyle name="Comma 3 2 2 3 2 3 5" xfId="1122" xr:uid="{00000000-0005-0000-0000-0000CE130000}"/>
    <cellStyle name="Comma 3 2 2 3 2 3 5 2" xfId="3170" xr:uid="{00000000-0005-0000-0000-0000CF130000}"/>
    <cellStyle name="Comma 3 2 2 3 2 3 5 2 2" xfId="7267" xr:uid="{00000000-0005-0000-0000-0000D0130000}"/>
    <cellStyle name="Comma 3 2 2 3 2 3 5 2 2 2" xfId="15460" xr:uid="{00000000-0005-0000-0000-0000D1130000}"/>
    <cellStyle name="Comma 3 2 2 3 2 3 5 2 2 2 2" xfId="31846" xr:uid="{00000000-0005-0000-0000-0000D2130000}"/>
    <cellStyle name="Comma 3 2 2 3 2 3 5 2 2 3" xfId="23653" xr:uid="{00000000-0005-0000-0000-0000D3130000}"/>
    <cellStyle name="Comma 3 2 2 3 2 3 5 2 3" xfId="11363" xr:uid="{00000000-0005-0000-0000-0000D4130000}"/>
    <cellStyle name="Comma 3 2 2 3 2 3 5 2 3 2" xfId="27749" xr:uid="{00000000-0005-0000-0000-0000D5130000}"/>
    <cellStyle name="Comma 3 2 2 3 2 3 5 2 4" xfId="19556" xr:uid="{00000000-0005-0000-0000-0000D6130000}"/>
    <cellStyle name="Comma 3 2 2 3 2 3 5 3" xfId="5218" xr:uid="{00000000-0005-0000-0000-0000D7130000}"/>
    <cellStyle name="Comma 3 2 2 3 2 3 5 3 2" xfId="13411" xr:uid="{00000000-0005-0000-0000-0000D8130000}"/>
    <cellStyle name="Comma 3 2 2 3 2 3 5 3 2 2" xfId="29797" xr:uid="{00000000-0005-0000-0000-0000D9130000}"/>
    <cellStyle name="Comma 3 2 2 3 2 3 5 3 3" xfId="21604" xr:uid="{00000000-0005-0000-0000-0000DA130000}"/>
    <cellStyle name="Comma 3 2 2 3 2 3 5 4" xfId="9315" xr:uid="{00000000-0005-0000-0000-0000DB130000}"/>
    <cellStyle name="Comma 3 2 2 3 2 3 5 4 2" xfId="25701" xr:uid="{00000000-0005-0000-0000-0000DC130000}"/>
    <cellStyle name="Comma 3 2 2 3 2 3 5 5" xfId="17508" xr:uid="{00000000-0005-0000-0000-0000DD130000}"/>
    <cellStyle name="Comma 3 2 2 3 2 3 6" xfId="2146" xr:uid="{00000000-0005-0000-0000-0000DE130000}"/>
    <cellStyle name="Comma 3 2 2 3 2 3 6 2" xfId="6243" xr:uid="{00000000-0005-0000-0000-0000DF130000}"/>
    <cellStyle name="Comma 3 2 2 3 2 3 6 2 2" xfId="14436" xr:uid="{00000000-0005-0000-0000-0000E0130000}"/>
    <cellStyle name="Comma 3 2 2 3 2 3 6 2 2 2" xfId="30822" xr:uid="{00000000-0005-0000-0000-0000E1130000}"/>
    <cellStyle name="Comma 3 2 2 3 2 3 6 2 3" xfId="22629" xr:uid="{00000000-0005-0000-0000-0000E2130000}"/>
    <cellStyle name="Comma 3 2 2 3 2 3 6 3" xfId="10339" xr:uid="{00000000-0005-0000-0000-0000E3130000}"/>
    <cellStyle name="Comma 3 2 2 3 2 3 6 3 2" xfId="26725" xr:uid="{00000000-0005-0000-0000-0000E4130000}"/>
    <cellStyle name="Comma 3 2 2 3 2 3 6 4" xfId="18532" xr:uid="{00000000-0005-0000-0000-0000E5130000}"/>
    <cellStyle name="Comma 3 2 2 3 2 3 7" xfId="4194" xr:uid="{00000000-0005-0000-0000-0000E6130000}"/>
    <cellStyle name="Comma 3 2 2 3 2 3 7 2" xfId="12387" xr:uid="{00000000-0005-0000-0000-0000E7130000}"/>
    <cellStyle name="Comma 3 2 2 3 2 3 7 2 2" xfId="28773" xr:uid="{00000000-0005-0000-0000-0000E8130000}"/>
    <cellStyle name="Comma 3 2 2 3 2 3 7 3" xfId="20580" xr:uid="{00000000-0005-0000-0000-0000E9130000}"/>
    <cellStyle name="Comma 3 2 2 3 2 3 8" xfId="8291" xr:uid="{00000000-0005-0000-0000-0000EA130000}"/>
    <cellStyle name="Comma 3 2 2 3 2 3 8 2" xfId="24677" xr:uid="{00000000-0005-0000-0000-0000EB130000}"/>
    <cellStyle name="Comma 3 2 2 3 2 3 9" xfId="16484" xr:uid="{00000000-0005-0000-0000-0000EC130000}"/>
    <cellStyle name="Comma 3 2 2 3 2 4" xfId="162" xr:uid="{00000000-0005-0000-0000-0000ED130000}"/>
    <cellStyle name="Comma 3 2 2 3 2 4 2" xfId="418" xr:uid="{00000000-0005-0000-0000-0000EE130000}"/>
    <cellStyle name="Comma 3 2 2 3 2 4 2 2" xfId="930" xr:uid="{00000000-0005-0000-0000-0000EF130000}"/>
    <cellStyle name="Comma 3 2 2 3 2 4 2 2 2" xfId="1954" xr:uid="{00000000-0005-0000-0000-0000F0130000}"/>
    <cellStyle name="Comma 3 2 2 3 2 4 2 2 2 2" xfId="4002" xr:uid="{00000000-0005-0000-0000-0000F1130000}"/>
    <cellStyle name="Comma 3 2 2 3 2 4 2 2 2 2 2" xfId="8099" xr:uid="{00000000-0005-0000-0000-0000F2130000}"/>
    <cellStyle name="Comma 3 2 2 3 2 4 2 2 2 2 2 2" xfId="16292" xr:uid="{00000000-0005-0000-0000-0000F3130000}"/>
    <cellStyle name="Comma 3 2 2 3 2 4 2 2 2 2 2 2 2" xfId="32678" xr:uid="{00000000-0005-0000-0000-0000F4130000}"/>
    <cellStyle name="Comma 3 2 2 3 2 4 2 2 2 2 2 3" xfId="24485" xr:uid="{00000000-0005-0000-0000-0000F5130000}"/>
    <cellStyle name="Comma 3 2 2 3 2 4 2 2 2 2 3" xfId="12195" xr:uid="{00000000-0005-0000-0000-0000F6130000}"/>
    <cellStyle name="Comma 3 2 2 3 2 4 2 2 2 2 3 2" xfId="28581" xr:uid="{00000000-0005-0000-0000-0000F7130000}"/>
    <cellStyle name="Comma 3 2 2 3 2 4 2 2 2 2 4" xfId="20388" xr:uid="{00000000-0005-0000-0000-0000F8130000}"/>
    <cellStyle name="Comma 3 2 2 3 2 4 2 2 2 3" xfId="6050" xr:uid="{00000000-0005-0000-0000-0000F9130000}"/>
    <cellStyle name="Comma 3 2 2 3 2 4 2 2 2 3 2" xfId="14243" xr:uid="{00000000-0005-0000-0000-0000FA130000}"/>
    <cellStyle name="Comma 3 2 2 3 2 4 2 2 2 3 2 2" xfId="30629" xr:uid="{00000000-0005-0000-0000-0000FB130000}"/>
    <cellStyle name="Comma 3 2 2 3 2 4 2 2 2 3 3" xfId="22436" xr:uid="{00000000-0005-0000-0000-0000FC130000}"/>
    <cellStyle name="Comma 3 2 2 3 2 4 2 2 2 4" xfId="10147" xr:uid="{00000000-0005-0000-0000-0000FD130000}"/>
    <cellStyle name="Comma 3 2 2 3 2 4 2 2 2 4 2" xfId="26533" xr:uid="{00000000-0005-0000-0000-0000FE130000}"/>
    <cellStyle name="Comma 3 2 2 3 2 4 2 2 2 5" xfId="18340" xr:uid="{00000000-0005-0000-0000-0000FF130000}"/>
    <cellStyle name="Comma 3 2 2 3 2 4 2 2 3" xfId="2978" xr:uid="{00000000-0005-0000-0000-000000140000}"/>
    <cellStyle name="Comma 3 2 2 3 2 4 2 2 3 2" xfId="7075" xr:uid="{00000000-0005-0000-0000-000001140000}"/>
    <cellStyle name="Comma 3 2 2 3 2 4 2 2 3 2 2" xfId="15268" xr:uid="{00000000-0005-0000-0000-000002140000}"/>
    <cellStyle name="Comma 3 2 2 3 2 4 2 2 3 2 2 2" xfId="31654" xr:uid="{00000000-0005-0000-0000-000003140000}"/>
    <cellStyle name="Comma 3 2 2 3 2 4 2 2 3 2 3" xfId="23461" xr:uid="{00000000-0005-0000-0000-000004140000}"/>
    <cellStyle name="Comma 3 2 2 3 2 4 2 2 3 3" xfId="11171" xr:uid="{00000000-0005-0000-0000-000005140000}"/>
    <cellStyle name="Comma 3 2 2 3 2 4 2 2 3 3 2" xfId="27557" xr:uid="{00000000-0005-0000-0000-000006140000}"/>
    <cellStyle name="Comma 3 2 2 3 2 4 2 2 3 4" xfId="19364" xr:uid="{00000000-0005-0000-0000-000007140000}"/>
    <cellStyle name="Comma 3 2 2 3 2 4 2 2 4" xfId="5026" xr:uid="{00000000-0005-0000-0000-000008140000}"/>
    <cellStyle name="Comma 3 2 2 3 2 4 2 2 4 2" xfId="13219" xr:uid="{00000000-0005-0000-0000-000009140000}"/>
    <cellStyle name="Comma 3 2 2 3 2 4 2 2 4 2 2" xfId="29605" xr:uid="{00000000-0005-0000-0000-00000A140000}"/>
    <cellStyle name="Comma 3 2 2 3 2 4 2 2 4 3" xfId="21412" xr:uid="{00000000-0005-0000-0000-00000B140000}"/>
    <cellStyle name="Comma 3 2 2 3 2 4 2 2 5" xfId="9123" xr:uid="{00000000-0005-0000-0000-00000C140000}"/>
    <cellStyle name="Comma 3 2 2 3 2 4 2 2 5 2" xfId="25509" xr:uid="{00000000-0005-0000-0000-00000D140000}"/>
    <cellStyle name="Comma 3 2 2 3 2 4 2 2 6" xfId="17316" xr:uid="{00000000-0005-0000-0000-00000E140000}"/>
    <cellStyle name="Comma 3 2 2 3 2 4 2 3" xfId="1442" xr:uid="{00000000-0005-0000-0000-00000F140000}"/>
    <cellStyle name="Comma 3 2 2 3 2 4 2 3 2" xfId="3490" xr:uid="{00000000-0005-0000-0000-000010140000}"/>
    <cellStyle name="Comma 3 2 2 3 2 4 2 3 2 2" xfId="7587" xr:uid="{00000000-0005-0000-0000-000011140000}"/>
    <cellStyle name="Comma 3 2 2 3 2 4 2 3 2 2 2" xfId="15780" xr:uid="{00000000-0005-0000-0000-000012140000}"/>
    <cellStyle name="Comma 3 2 2 3 2 4 2 3 2 2 2 2" xfId="32166" xr:uid="{00000000-0005-0000-0000-000013140000}"/>
    <cellStyle name="Comma 3 2 2 3 2 4 2 3 2 2 3" xfId="23973" xr:uid="{00000000-0005-0000-0000-000014140000}"/>
    <cellStyle name="Comma 3 2 2 3 2 4 2 3 2 3" xfId="11683" xr:uid="{00000000-0005-0000-0000-000015140000}"/>
    <cellStyle name="Comma 3 2 2 3 2 4 2 3 2 3 2" xfId="28069" xr:uid="{00000000-0005-0000-0000-000016140000}"/>
    <cellStyle name="Comma 3 2 2 3 2 4 2 3 2 4" xfId="19876" xr:uid="{00000000-0005-0000-0000-000017140000}"/>
    <cellStyle name="Comma 3 2 2 3 2 4 2 3 3" xfId="5538" xr:uid="{00000000-0005-0000-0000-000018140000}"/>
    <cellStyle name="Comma 3 2 2 3 2 4 2 3 3 2" xfId="13731" xr:uid="{00000000-0005-0000-0000-000019140000}"/>
    <cellStyle name="Comma 3 2 2 3 2 4 2 3 3 2 2" xfId="30117" xr:uid="{00000000-0005-0000-0000-00001A140000}"/>
    <cellStyle name="Comma 3 2 2 3 2 4 2 3 3 3" xfId="21924" xr:uid="{00000000-0005-0000-0000-00001B140000}"/>
    <cellStyle name="Comma 3 2 2 3 2 4 2 3 4" xfId="9635" xr:uid="{00000000-0005-0000-0000-00001C140000}"/>
    <cellStyle name="Comma 3 2 2 3 2 4 2 3 4 2" xfId="26021" xr:uid="{00000000-0005-0000-0000-00001D140000}"/>
    <cellStyle name="Comma 3 2 2 3 2 4 2 3 5" xfId="17828" xr:uid="{00000000-0005-0000-0000-00001E140000}"/>
    <cellStyle name="Comma 3 2 2 3 2 4 2 4" xfId="2466" xr:uid="{00000000-0005-0000-0000-00001F140000}"/>
    <cellStyle name="Comma 3 2 2 3 2 4 2 4 2" xfId="6563" xr:uid="{00000000-0005-0000-0000-000020140000}"/>
    <cellStyle name="Comma 3 2 2 3 2 4 2 4 2 2" xfId="14756" xr:uid="{00000000-0005-0000-0000-000021140000}"/>
    <cellStyle name="Comma 3 2 2 3 2 4 2 4 2 2 2" xfId="31142" xr:uid="{00000000-0005-0000-0000-000022140000}"/>
    <cellStyle name="Comma 3 2 2 3 2 4 2 4 2 3" xfId="22949" xr:uid="{00000000-0005-0000-0000-000023140000}"/>
    <cellStyle name="Comma 3 2 2 3 2 4 2 4 3" xfId="10659" xr:uid="{00000000-0005-0000-0000-000024140000}"/>
    <cellStyle name="Comma 3 2 2 3 2 4 2 4 3 2" xfId="27045" xr:uid="{00000000-0005-0000-0000-000025140000}"/>
    <cellStyle name="Comma 3 2 2 3 2 4 2 4 4" xfId="18852" xr:uid="{00000000-0005-0000-0000-000026140000}"/>
    <cellStyle name="Comma 3 2 2 3 2 4 2 5" xfId="4514" xr:uid="{00000000-0005-0000-0000-000027140000}"/>
    <cellStyle name="Comma 3 2 2 3 2 4 2 5 2" xfId="12707" xr:uid="{00000000-0005-0000-0000-000028140000}"/>
    <cellStyle name="Comma 3 2 2 3 2 4 2 5 2 2" xfId="29093" xr:uid="{00000000-0005-0000-0000-000029140000}"/>
    <cellStyle name="Comma 3 2 2 3 2 4 2 5 3" xfId="20900" xr:uid="{00000000-0005-0000-0000-00002A140000}"/>
    <cellStyle name="Comma 3 2 2 3 2 4 2 6" xfId="8611" xr:uid="{00000000-0005-0000-0000-00002B140000}"/>
    <cellStyle name="Comma 3 2 2 3 2 4 2 6 2" xfId="24997" xr:uid="{00000000-0005-0000-0000-00002C140000}"/>
    <cellStyle name="Comma 3 2 2 3 2 4 2 7" xfId="16804" xr:uid="{00000000-0005-0000-0000-00002D140000}"/>
    <cellStyle name="Comma 3 2 2 3 2 4 3" xfId="674" xr:uid="{00000000-0005-0000-0000-00002E140000}"/>
    <cellStyle name="Comma 3 2 2 3 2 4 3 2" xfId="1698" xr:uid="{00000000-0005-0000-0000-00002F140000}"/>
    <cellStyle name="Comma 3 2 2 3 2 4 3 2 2" xfId="3746" xr:uid="{00000000-0005-0000-0000-000030140000}"/>
    <cellStyle name="Comma 3 2 2 3 2 4 3 2 2 2" xfId="7843" xr:uid="{00000000-0005-0000-0000-000031140000}"/>
    <cellStyle name="Comma 3 2 2 3 2 4 3 2 2 2 2" xfId="16036" xr:uid="{00000000-0005-0000-0000-000032140000}"/>
    <cellStyle name="Comma 3 2 2 3 2 4 3 2 2 2 2 2" xfId="32422" xr:uid="{00000000-0005-0000-0000-000033140000}"/>
    <cellStyle name="Comma 3 2 2 3 2 4 3 2 2 2 3" xfId="24229" xr:uid="{00000000-0005-0000-0000-000034140000}"/>
    <cellStyle name="Comma 3 2 2 3 2 4 3 2 2 3" xfId="11939" xr:uid="{00000000-0005-0000-0000-000035140000}"/>
    <cellStyle name="Comma 3 2 2 3 2 4 3 2 2 3 2" xfId="28325" xr:uid="{00000000-0005-0000-0000-000036140000}"/>
    <cellStyle name="Comma 3 2 2 3 2 4 3 2 2 4" xfId="20132" xr:uid="{00000000-0005-0000-0000-000037140000}"/>
    <cellStyle name="Comma 3 2 2 3 2 4 3 2 3" xfId="5794" xr:uid="{00000000-0005-0000-0000-000038140000}"/>
    <cellStyle name="Comma 3 2 2 3 2 4 3 2 3 2" xfId="13987" xr:uid="{00000000-0005-0000-0000-000039140000}"/>
    <cellStyle name="Comma 3 2 2 3 2 4 3 2 3 2 2" xfId="30373" xr:uid="{00000000-0005-0000-0000-00003A140000}"/>
    <cellStyle name="Comma 3 2 2 3 2 4 3 2 3 3" xfId="22180" xr:uid="{00000000-0005-0000-0000-00003B140000}"/>
    <cellStyle name="Comma 3 2 2 3 2 4 3 2 4" xfId="9891" xr:uid="{00000000-0005-0000-0000-00003C140000}"/>
    <cellStyle name="Comma 3 2 2 3 2 4 3 2 4 2" xfId="26277" xr:uid="{00000000-0005-0000-0000-00003D140000}"/>
    <cellStyle name="Comma 3 2 2 3 2 4 3 2 5" xfId="18084" xr:uid="{00000000-0005-0000-0000-00003E140000}"/>
    <cellStyle name="Comma 3 2 2 3 2 4 3 3" xfId="2722" xr:uid="{00000000-0005-0000-0000-00003F140000}"/>
    <cellStyle name="Comma 3 2 2 3 2 4 3 3 2" xfId="6819" xr:uid="{00000000-0005-0000-0000-000040140000}"/>
    <cellStyle name="Comma 3 2 2 3 2 4 3 3 2 2" xfId="15012" xr:uid="{00000000-0005-0000-0000-000041140000}"/>
    <cellStyle name="Comma 3 2 2 3 2 4 3 3 2 2 2" xfId="31398" xr:uid="{00000000-0005-0000-0000-000042140000}"/>
    <cellStyle name="Comma 3 2 2 3 2 4 3 3 2 3" xfId="23205" xr:uid="{00000000-0005-0000-0000-000043140000}"/>
    <cellStyle name="Comma 3 2 2 3 2 4 3 3 3" xfId="10915" xr:uid="{00000000-0005-0000-0000-000044140000}"/>
    <cellStyle name="Comma 3 2 2 3 2 4 3 3 3 2" xfId="27301" xr:uid="{00000000-0005-0000-0000-000045140000}"/>
    <cellStyle name="Comma 3 2 2 3 2 4 3 3 4" xfId="19108" xr:uid="{00000000-0005-0000-0000-000046140000}"/>
    <cellStyle name="Comma 3 2 2 3 2 4 3 4" xfId="4770" xr:uid="{00000000-0005-0000-0000-000047140000}"/>
    <cellStyle name="Comma 3 2 2 3 2 4 3 4 2" xfId="12963" xr:uid="{00000000-0005-0000-0000-000048140000}"/>
    <cellStyle name="Comma 3 2 2 3 2 4 3 4 2 2" xfId="29349" xr:uid="{00000000-0005-0000-0000-000049140000}"/>
    <cellStyle name="Comma 3 2 2 3 2 4 3 4 3" xfId="21156" xr:uid="{00000000-0005-0000-0000-00004A140000}"/>
    <cellStyle name="Comma 3 2 2 3 2 4 3 5" xfId="8867" xr:uid="{00000000-0005-0000-0000-00004B140000}"/>
    <cellStyle name="Comma 3 2 2 3 2 4 3 5 2" xfId="25253" xr:uid="{00000000-0005-0000-0000-00004C140000}"/>
    <cellStyle name="Comma 3 2 2 3 2 4 3 6" xfId="17060" xr:uid="{00000000-0005-0000-0000-00004D140000}"/>
    <cellStyle name="Comma 3 2 2 3 2 4 4" xfId="1186" xr:uid="{00000000-0005-0000-0000-00004E140000}"/>
    <cellStyle name="Comma 3 2 2 3 2 4 4 2" xfId="3234" xr:uid="{00000000-0005-0000-0000-00004F140000}"/>
    <cellStyle name="Comma 3 2 2 3 2 4 4 2 2" xfId="7331" xr:uid="{00000000-0005-0000-0000-000050140000}"/>
    <cellStyle name="Comma 3 2 2 3 2 4 4 2 2 2" xfId="15524" xr:uid="{00000000-0005-0000-0000-000051140000}"/>
    <cellStyle name="Comma 3 2 2 3 2 4 4 2 2 2 2" xfId="31910" xr:uid="{00000000-0005-0000-0000-000052140000}"/>
    <cellStyle name="Comma 3 2 2 3 2 4 4 2 2 3" xfId="23717" xr:uid="{00000000-0005-0000-0000-000053140000}"/>
    <cellStyle name="Comma 3 2 2 3 2 4 4 2 3" xfId="11427" xr:uid="{00000000-0005-0000-0000-000054140000}"/>
    <cellStyle name="Comma 3 2 2 3 2 4 4 2 3 2" xfId="27813" xr:uid="{00000000-0005-0000-0000-000055140000}"/>
    <cellStyle name="Comma 3 2 2 3 2 4 4 2 4" xfId="19620" xr:uid="{00000000-0005-0000-0000-000056140000}"/>
    <cellStyle name="Comma 3 2 2 3 2 4 4 3" xfId="5282" xr:uid="{00000000-0005-0000-0000-000057140000}"/>
    <cellStyle name="Comma 3 2 2 3 2 4 4 3 2" xfId="13475" xr:uid="{00000000-0005-0000-0000-000058140000}"/>
    <cellStyle name="Comma 3 2 2 3 2 4 4 3 2 2" xfId="29861" xr:uid="{00000000-0005-0000-0000-000059140000}"/>
    <cellStyle name="Comma 3 2 2 3 2 4 4 3 3" xfId="21668" xr:uid="{00000000-0005-0000-0000-00005A140000}"/>
    <cellStyle name="Comma 3 2 2 3 2 4 4 4" xfId="9379" xr:uid="{00000000-0005-0000-0000-00005B140000}"/>
    <cellStyle name="Comma 3 2 2 3 2 4 4 4 2" xfId="25765" xr:uid="{00000000-0005-0000-0000-00005C140000}"/>
    <cellStyle name="Comma 3 2 2 3 2 4 4 5" xfId="17572" xr:uid="{00000000-0005-0000-0000-00005D140000}"/>
    <cellStyle name="Comma 3 2 2 3 2 4 5" xfId="2210" xr:uid="{00000000-0005-0000-0000-00005E140000}"/>
    <cellStyle name="Comma 3 2 2 3 2 4 5 2" xfId="6307" xr:uid="{00000000-0005-0000-0000-00005F140000}"/>
    <cellStyle name="Comma 3 2 2 3 2 4 5 2 2" xfId="14500" xr:uid="{00000000-0005-0000-0000-000060140000}"/>
    <cellStyle name="Comma 3 2 2 3 2 4 5 2 2 2" xfId="30886" xr:uid="{00000000-0005-0000-0000-000061140000}"/>
    <cellStyle name="Comma 3 2 2 3 2 4 5 2 3" xfId="22693" xr:uid="{00000000-0005-0000-0000-000062140000}"/>
    <cellStyle name="Comma 3 2 2 3 2 4 5 3" xfId="10403" xr:uid="{00000000-0005-0000-0000-000063140000}"/>
    <cellStyle name="Comma 3 2 2 3 2 4 5 3 2" xfId="26789" xr:uid="{00000000-0005-0000-0000-000064140000}"/>
    <cellStyle name="Comma 3 2 2 3 2 4 5 4" xfId="18596" xr:uid="{00000000-0005-0000-0000-000065140000}"/>
    <cellStyle name="Comma 3 2 2 3 2 4 6" xfId="4258" xr:uid="{00000000-0005-0000-0000-000066140000}"/>
    <cellStyle name="Comma 3 2 2 3 2 4 6 2" xfId="12451" xr:uid="{00000000-0005-0000-0000-000067140000}"/>
    <cellStyle name="Comma 3 2 2 3 2 4 6 2 2" xfId="28837" xr:uid="{00000000-0005-0000-0000-000068140000}"/>
    <cellStyle name="Comma 3 2 2 3 2 4 6 3" xfId="20644" xr:uid="{00000000-0005-0000-0000-000069140000}"/>
    <cellStyle name="Comma 3 2 2 3 2 4 7" xfId="8355" xr:uid="{00000000-0005-0000-0000-00006A140000}"/>
    <cellStyle name="Comma 3 2 2 3 2 4 7 2" xfId="24741" xr:uid="{00000000-0005-0000-0000-00006B140000}"/>
    <cellStyle name="Comma 3 2 2 3 2 4 8" xfId="16548" xr:uid="{00000000-0005-0000-0000-00006C140000}"/>
    <cellStyle name="Comma 3 2 2 3 2 5" xfId="290" xr:uid="{00000000-0005-0000-0000-00006D140000}"/>
    <cellStyle name="Comma 3 2 2 3 2 5 2" xfId="802" xr:uid="{00000000-0005-0000-0000-00006E140000}"/>
    <cellStyle name="Comma 3 2 2 3 2 5 2 2" xfId="1826" xr:uid="{00000000-0005-0000-0000-00006F140000}"/>
    <cellStyle name="Comma 3 2 2 3 2 5 2 2 2" xfId="3874" xr:uid="{00000000-0005-0000-0000-000070140000}"/>
    <cellStyle name="Comma 3 2 2 3 2 5 2 2 2 2" xfId="7971" xr:uid="{00000000-0005-0000-0000-000071140000}"/>
    <cellStyle name="Comma 3 2 2 3 2 5 2 2 2 2 2" xfId="16164" xr:uid="{00000000-0005-0000-0000-000072140000}"/>
    <cellStyle name="Comma 3 2 2 3 2 5 2 2 2 2 2 2" xfId="32550" xr:uid="{00000000-0005-0000-0000-000073140000}"/>
    <cellStyle name="Comma 3 2 2 3 2 5 2 2 2 2 3" xfId="24357" xr:uid="{00000000-0005-0000-0000-000074140000}"/>
    <cellStyle name="Comma 3 2 2 3 2 5 2 2 2 3" xfId="12067" xr:uid="{00000000-0005-0000-0000-000075140000}"/>
    <cellStyle name="Comma 3 2 2 3 2 5 2 2 2 3 2" xfId="28453" xr:uid="{00000000-0005-0000-0000-000076140000}"/>
    <cellStyle name="Comma 3 2 2 3 2 5 2 2 2 4" xfId="20260" xr:uid="{00000000-0005-0000-0000-000077140000}"/>
    <cellStyle name="Comma 3 2 2 3 2 5 2 2 3" xfId="5922" xr:uid="{00000000-0005-0000-0000-000078140000}"/>
    <cellStyle name="Comma 3 2 2 3 2 5 2 2 3 2" xfId="14115" xr:uid="{00000000-0005-0000-0000-000079140000}"/>
    <cellStyle name="Comma 3 2 2 3 2 5 2 2 3 2 2" xfId="30501" xr:uid="{00000000-0005-0000-0000-00007A140000}"/>
    <cellStyle name="Comma 3 2 2 3 2 5 2 2 3 3" xfId="22308" xr:uid="{00000000-0005-0000-0000-00007B140000}"/>
    <cellStyle name="Comma 3 2 2 3 2 5 2 2 4" xfId="10019" xr:uid="{00000000-0005-0000-0000-00007C140000}"/>
    <cellStyle name="Comma 3 2 2 3 2 5 2 2 4 2" xfId="26405" xr:uid="{00000000-0005-0000-0000-00007D140000}"/>
    <cellStyle name="Comma 3 2 2 3 2 5 2 2 5" xfId="18212" xr:uid="{00000000-0005-0000-0000-00007E140000}"/>
    <cellStyle name="Comma 3 2 2 3 2 5 2 3" xfId="2850" xr:uid="{00000000-0005-0000-0000-00007F140000}"/>
    <cellStyle name="Comma 3 2 2 3 2 5 2 3 2" xfId="6947" xr:uid="{00000000-0005-0000-0000-000080140000}"/>
    <cellStyle name="Comma 3 2 2 3 2 5 2 3 2 2" xfId="15140" xr:uid="{00000000-0005-0000-0000-000081140000}"/>
    <cellStyle name="Comma 3 2 2 3 2 5 2 3 2 2 2" xfId="31526" xr:uid="{00000000-0005-0000-0000-000082140000}"/>
    <cellStyle name="Comma 3 2 2 3 2 5 2 3 2 3" xfId="23333" xr:uid="{00000000-0005-0000-0000-000083140000}"/>
    <cellStyle name="Comma 3 2 2 3 2 5 2 3 3" xfId="11043" xr:uid="{00000000-0005-0000-0000-000084140000}"/>
    <cellStyle name="Comma 3 2 2 3 2 5 2 3 3 2" xfId="27429" xr:uid="{00000000-0005-0000-0000-000085140000}"/>
    <cellStyle name="Comma 3 2 2 3 2 5 2 3 4" xfId="19236" xr:uid="{00000000-0005-0000-0000-000086140000}"/>
    <cellStyle name="Comma 3 2 2 3 2 5 2 4" xfId="4898" xr:uid="{00000000-0005-0000-0000-000087140000}"/>
    <cellStyle name="Comma 3 2 2 3 2 5 2 4 2" xfId="13091" xr:uid="{00000000-0005-0000-0000-000088140000}"/>
    <cellStyle name="Comma 3 2 2 3 2 5 2 4 2 2" xfId="29477" xr:uid="{00000000-0005-0000-0000-000089140000}"/>
    <cellStyle name="Comma 3 2 2 3 2 5 2 4 3" xfId="21284" xr:uid="{00000000-0005-0000-0000-00008A140000}"/>
    <cellStyle name="Comma 3 2 2 3 2 5 2 5" xfId="8995" xr:uid="{00000000-0005-0000-0000-00008B140000}"/>
    <cellStyle name="Comma 3 2 2 3 2 5 2 5 2" xfId="25381" xr:uid="{00000000-0005-0000-0000-00008C140000}"/>
    <cellStyle name="Comma 3 2 2 3 2 5 2 6" xfId="17188" xr:uid="{00000000-0005-0000-0000-00008D140000}"/>
    <cellStyle name="Comma 3 2 2 3 2 5 3" xfId="1314" xr:uid="{00000000-0005-0000-0000-00008E140000}"/>
    <cellStyle name="Comma 3 2 2 3 2 5 3 2" xfId="3362" xr:uid="{00000000-0005-0000-0000-00008F140000}"/>
    <cellStyle name="Comma 3 2 2 3 2 5 3 2 2" xfId="7459" xr:uid="{00000000-0005-0000-0000-000090140000}"/>
    <cellStyle name="Comma 3 2 2 3 2 5 3 2 2 2" xfId="15652" xr:uid="{00000000-0005-0000-0000-000091140000}"/>
    <cellStyle name="Comma 3 2 2 3 2 5 3 2 2 2 2" xfId="32038" xr:uid="{00000000-0005-0000-0000-000092140000}"/>
    <cellStyle name="Comma 3 2 2 3 2 5 3 2 2 3" xfId="23845" xr:uid="{00000000-0005-0000-0000-000093140000}"/>
    <cellStyle name="Comma 3 2 2 3 2 5 3 2 3" xfId="11555" xr:uid="{00000000-0005-0000-0000-000094140000}"/>
    <cellStyle name="Comma 3 2 2 3 2 5 3 2 3 2" xfId="27941" xr:uid="{00000000-0005-0000-0000-000095140000}"/>
    <cellStyle name="Comma 3 2 2 3 2 5 3 2 4" xfId="19748" xr:uid="{00000000-0005-0000-0000-000096140000}"/>
    <cellStyle name="Comma 3 2 2 3 2 5 3 3" xfId="5410" xr:uid="{00000000-0005-0000-0000-000097140000}"/>
    <cellStyle name="Comma 3 2 2 3 2 5 3 3 2" xfId="13603" xr:uid="{00000000-0005-0000-0000-000098140000}"/>
    <cellStyle name="Comma 3 2 2 3 2 5 3 3 2 2" xfId="29989" xr:uid="{00000000-0005-0000-0000-000099140000}"/>
    <cellStyle name="Comma 3 2 2 3 2 5 3 3 3" xfId="21796" xr:uid="{00000000-0005-0000-0000-00009A140000}"/>
    <cellStyle name="Comma 3 2 2 3 2 5 3 4" xfId="9507" xr:uid="{00000000-0005-0000-0000-00009B140000}"/>
    <cellStyle name="Comma 3 2 2 3 2 5 3 4 2" xfId="25893" xr:uid="{00000000-0005-0000-0000-00009C140000}"/>
    <cellStyle name="Comma 3 2 2 3 2 5 3 5" xfId="17700" xr:uid="{00000000-0005-0000-0000-00009D140000}"/>
    <cellStyle name="Comma 3 2 2 3 2 5 4" xfId="2338" xr:uid="{00000000-0005-0000-0000-00009E140000}"/>
    <cellStyle name="Comma 3 2 2 3 2 5 4 2" xfId="6435" xr:uid="{00000000-0005-0000-0000-00009F140000}"/>
    <cellStyle name="Comma 3 2 2 3 2 5 4 2 2" xfId="14628" xr:uid="{00000000-0005-0000-0000-0000A0140000}"/>
    <cellStyle name="Comma 3 2 2 3 2 5 4 2 2 2" xfId="31014" xr:uid="{00000000-0005-0000-0000-0000A1140000}"/>
    <cellStyle name="Comma 3 2 2 3 2 5 4 2 3" xfId="22821" xr:uid="{00000000-0005-0000-0000-0000A2140000}"/>
    <cellStyle name="Comma 3 2 2 3 2 5 4 3" xfId="10531" xr:uid="{00000000-0005-0000-0000-0000A3140000}"/>
    <cellStyle name="Comma 3 2 2 3 2 5 4 3 2" xfId="26917" xr:uid="{00000000-0005-0000-0000-0000A4140000}"/>
    <cellStyle name="Comma 3 2 2 3 2 5 4 4" xfId="18724" xr:uid="{00000000-0005-0000-0000-0000A5140000}"/>
    <cellStyle name="Comma 3 2 2 3 2 5 5" xfId="4386" xr:uid="{00000000-0005-0000-0000-0000A6140000}"/>
    <cellStyle name="Comma 3 2 2 3 2 5 5 2" xfId="12579" xr:uid="{00000000-0005-0000-0000-0000A7140000}"/>
    <cellStyle name="Comma 3 2 2 3 2 5 5 2 2" xfId="28965" xr:uid="{00000000-0005-0000-0000-0000A8140000}"/>
    <cellStyle name="Comma 3 2 2 3 2 5 5 3" xfId="20772" xr:uid="{00000000-0005-0000-0000-0000A9140000}"/>
    <cellStyle name="Comma 3 2 2 3 2 5 6" xfId="8483" xr:uid="{00000000-0005-0000-0000-0000AA140000}"/>
    <cellStyle name="Comma 3 2 2 3 2 5 6 2" xfId="24869" xr:uid="{00000000-0005-0000-0000-0000AB140000}"/>
    <cellStyle name="Comma 3 2 2 3 2 5 7" xfId="16676" xr:uid="{00000000-0005-0000-0000-0000AC140000}"/>
    <cellStyle name="Comma 3 2 2 3 2 6" xfId="546" xr:uid="{00000000-0005-0000-0000-0000AD140000}"/>
    <cellStyle name="Comma 3 2 2 3 2 6 2" xfId="1570" xr:uid="{00000000-0005-0000-0000-0000AE140000}"/>
    <cellStyle name="Comma 3 2 2 3 2 6 2 2" xfId="3618" xr:uid="{00000000-0005-0000-0000-0000AF140000}"/>
    <cellStyle name="Comma 3 2 2 3 2 6 2 2 2" xfId="7715" xr:uid="{00000000-0005-0000-0000-0000B0140000}"/>
    <cellStyle name="Comma 3 2 2 3 2 6 2 2 2 2" xfId="15908" xr:uid="{00000000-0005-0000-0000-0000B1140000}"/>
    <cellStyle name="Comma 3 2 2 3 2 6 2 2 2 2 2" xfId="32294" xr:uid="{00000000-0005-0000-0000-0000B2140000}"/>
    <cellStyle name="Comma 3 2 2 3 2 6 2 2 2 3" xfId="24101" xr:uid="{00000000-0005-0000-0000-0000B3140000}"/>
    <cellStyle name="Comma 3 2 2 3 2 6 2 2 3" xfId="11811" xr:uid="{00000000-0005-0000-0000-0000B4140000}"/>
    <cellStyle name="Comma 3 2 2 3 2 6 2 2 3 2" xfId="28197" xr:uid="{00000000-0005-0000-0000-0000B5140000}"/>
    <cellStyle name="Comma 3 2 2 3 2 6 2 2 4" xfId="20004" xr:uid="{00000000-0005-0000-0000-0000B6140000}"/>
    <cellStyle name="Comma 3 2 2 3 2 6 2 3" xfId="5666" xr:uid="{00000000-0005-0000-0000-0000B7140000}"/>
    <cellStyle name="Comma 3 2 2 3 2 6 2 3 2" xfId="13859" xr:uid="{00000000-0005-0000-0000-0000B8140000}"/>
    <cellStyle name="Comma 3 2 2 3 2 6 2 3 2 2" xfId="30245" xr:uid="{00000000-0005-0000-0000-0000B9140000}"/>
    <cellStyle name="Comma 3 2 2 3 2 6 2 3 3" xfId="22052" xr:uid="{00000000-0005-0000-0000-0000BA140000}"/>
    <cellStyle name="Comma 3 2 2 3 2 6 2 4" xfId="9763" xr:uid="{00000000-0005-0000-0000-0000BB140000}"/>
    <cellStyle name="Comma 3 2 2 3 2 6 2 4 2" xfId="26149" xr:uid="{00000000-0005-0000-0000-0000BC140000}"/>
    <cellStyle name="Comma 3 2 2 3 2 6 2 5" xfId="17956" xr:uid="{00000000-0005-0000-0000-0000BD140000}"/>
    <cellStyle name="Comma 3 2 2 3 2 6 3" xfId="2594" xr:uid="{00000000-0005-0000-0000-0000BE140000}"/>
    <cellStyle name="Comma 3 2 2 3 2 6 3 2" xfId="6691" xr:uid="{00000000-0005-0000-0000-0000BF140000}"/>
    <cellStyle name="Comma 3 2 2 3 2 6 3 2 2" xfId="14884" xr:uid="{00000000-0005-0000-0000-0000C0140000}"/>
    <cellStyle name="Comma 3 2 2 3 2 6 3 2 2 2" xfId="31270" xr:uid="{00000000-0005-0000-0000-0000C1140000}"/>
    <cellStyle name="Comma 3 2 2 3 2 6 3 2 3" xfId="23077" xr:uid="{00000000-0005-0000-0000-0000C2140000}"/>
    <cellStyle name="Comma 3 2 2 3 2 6 3 3" xfId="10787" xr:uid="{00000000-0005-0000-0000-0000C3140000}"/>
    <cellStyle name="Comma 3 2 2 3 2 6 3 3 2" xfId="27173" xr:uid="{00000000-0005-0000-0000-0000C4140000}"/>
    <cellStyle name="Comma 3 2 2 3 2 6 3 4" xfId="18980" xr:uid="{00000000-0005-0000-0000-0000C5140000}"/>
    <cellStyle name="Comma 3 2 2 3 2 6 4" xfId="4642" xr:uid="{00000000-0005-0000-0000-0000C6140000}"/>
    <cellStyle name="Comma 3 2 2 3 2 6 4 2" xfId="12835" xr:uid="{00000000-0005-0000-0000-0000C7140000}"/>
    <cellStyle name="Comma 3 2 2 3 2 6 4 2 2" xfId="29221" xr:uid="{00000000-0005-0000-0000-0000C8140000}"/>
    <cellStyle name="Comma 3 2 2 3 2 6 4 3" xfId="21028" xr:uid="{00000000-0005-0000-0000-0000C9140000}"/>
    <cellStyle name="Comma 3 2 2 3 2 6 5" xfId="8739" xr:uid="{00000000-0005-0000-0000-0000CA140000}"/>
    <cellStyle name="Comma 3 2 2 3 2 6 5 2" xfId="25125" xr:uid="{00000000-0005-0000-0000-0000CB140000}"/>
    <cellStyle name="Comma 3 2 2 3 2 6 6" xfId="16932" xr:uid="{00000000-0005-0000-0000-0000CC140000}"/>
    <cellStyle name="Comma 3 2 2 3 2 7" xfId="1058" xr:uid="{00000000-0005-0000-0000-0000CD140000}"/>
    <cellStyle name="Comma 3 2 2 3 2 7 2" xfId="3106" xr:uid="{00000000-0005-0000-0000-0000CE140000}"/>
    <cellStyle name="Comma 3 2 2 3 2 7 2 2" xfId="7203" xr:uid="{00000000-0005-0000-0000-0000CF140000}"/>
    <cellStyle name="Comma 3 2 2 3 2 7 2 2 2" xfId="15396" xr:uid="{00000000-0005-0000-0000-0000D0140000}"/>
    <cellStyle name="Comma 3 2 2 3 2 7 2 2 2 2" xfId="31782" xr:uid="{00000000-0005-0000-0000-0000D1140000}"/>
    <cellStyle name="Comma 3 2 2 3 2 7 2 2 3" xfId="23589" xr:uid="{00000000-0005-0000-0000-0000D2140000}"/>
    <cellStyle name="Comma 3 2 2 3 2 7 2 3" xfId="11299" xr:uid="{00000000-0005-0000-0000-0000D3140000}"/>
    <cellStyle name="Comma 3 2 2 3 2 7 2 3 2" xfId="27685" xr:uid="{00000000-0005-0000-0000-0000D4140000}"/>
    <cellStyle name="Comma 3 2 2 3 2 7 2 4" xfId="19492" xr:uid="{00000000-0005-0000-0000-0000D5140000}"/>
    <cellStyle name="Comma 3 2 2 3 2 7 3" xfId="5154" xr:uid="{00000000-0005-0000-0000-0000D6140000}"/>
    <cellStyle name="Comma 3 2 2 3 2 7 3 2" xfId="13347" xr:uid="{00000000-0005-0000-0000-0000D7140000}"/>
    <cellStyle name="Comma 3 2 2 3 2 7 3 2 2" xfId="29733" xr:uid="{00000000-0005-0000-0000-0000D8140000}"/>
    <cellStyle name="Comma 3 2 2 3 2 7 3 3" xfId="21540" xr:uid="{00000000-0005-0000-0000-0000D9140000}"/>
    <cellStyle name="Comma 3 2 2 3 2 7 4" xfId="9251" xr:uid="{00000000-0005-0000-0000-0000DA140000}"/>
    <cellStyle name="Comma 3 2 2 3 2 7 4 2" xfId="25637" xr:uid="{00000000-0005-0000-0000-0000DB140000}"/>
    <cellStyle name="Comma 3 2 2 3 2 7 5" xfId="17444" xr:uid="{00000000-0005-0000-0000-0000DC140000}"/>
    <cellStyle name="Comma 3 2 2 3 2 8" xfId="2082" xr:uid="{00000000-0005-0000-0000-0000DD140000}"/>
    <cellStyle name="Comma 3 2 2 3 2 8 2" xfId="6179" xr:uid="{00000000-0005-0000-0000-0000DE140000}"/>
    <cellStyle name="Comma 3 2 2 3 2 8 2 2" xfId="14372" xr:uid="{00000000-0005-0000-0000-0000DF140000}"/>
    <cellStyle name="Comma 3 2 2 3 2 8 2 2 2" xfId="30758" xr:uid="{00000000-0005-0000-0000-0000E0140000}"/>
    <cellStyle name="Comma 3 2 2 3 2 8 2 3" xfId="22565" xr:uid="{00000000-0005-0000-0000-0000E1140000}"/>
    <cellStyle name="Comma 3 2 2 3 2 8 3" xfId="10275" xr:uid="{00000000-0005-0000-0000-0000E2140000}"/>
    <cellStyle name="Comma 3 2 2 3 2 8 3 2" xfId="26661" xr:uid="{00000000-0005-0000-0000-0000E3140000}"/>
    <cellStyle name="Comma 3 2 2 3 2 8 4" xfId="18468" xr:uid="{00000000-0005-0000-0000-0000E4140000}"/>
    <cellStyle name="Comma 3 2 2 3 2 9" xfId="4130" xr:uid="{00000000-0005-0000-0000-0000E5140000}"/>
    <cellStyle name="Comma 3 2 2 3 2 9 2" xfId="12323" xr:uid="{00000000-0005-0000-0000-0000E6140000}"/>
    <cellStyle name="Comma 3 2 2 3 2 9 2 2" xfId="28709" xr:uid="{00000000-0005-0000-0000-0000E7140000}"/>
    <cellStyle name="Comma 3 2 2 3 2 9 3" xfId="20516" xr:uid="{00000000-0005-0000-0000-0000E8140000}"/>
    <cellStyle name="Comma 3 2 2 3 3" xfId="50" xr:uid="{00000000-0005-0000-0000-0000E9140000}"/>
    <cellStyle name="Comma 3 2 2 3 3 10" xfId="16436" xr:uid="{00000000-0005-0000-0000-0000EA140000}"/>
    <cellStyle name="Comma 3 2 2 3 3 2" xfId="114" xr:uid="{00000000-0005-0000-0000-0000EB140000}"/>
    <cellStyle name="Comma 3 2 2 3 3 2 2" xfId="242" xr:uid="{00000000-0005-0000-0000-0000EC140000}"/>
    <cellStyle name="Comma 3 2 2 3 3 2 2 2" xfId="498" xr:uid="{00000000-0005-0000-0000-0000ED140000}"/>
    <cellStyle name="Comma 3 2 2 3 3 2 2 2 2" xfId="1010" xr:uid="{00000000-0005-0000-0000-0000EE140000}"/>
    <cellStyle name="Comma 3 2 2 3 3 2 2 2 2 2" xfId="2034" xr:uid="{00000000-0005-0000-0000-0000EF140000}"/>
    <cellStyle name="Comma 3 2 2 3 3 2 2 2 2 2 2" xfId="4082" xr:uid="{00000000-0005-0000-0000-0000F0140000}"/>
    <cellStyle name="Comma 3 2 2 3 3 2 2 2 2 2 2 2" xfId="8179" xr:uid="{00000000-0005-0000-0000-0000F1140000}"/>
    <cellStyle name="Comma 3 2 2 3 3 2 2 2 2 2 2 2 2" xfId="16372" xr:uid="{00000000-0005-0000-0000-0000F2140000}"/>
    <cellStyle name="Comma 3 2 2 3 3 2 2 2 2 2 2 2 2 2" xfId="32758" xr:uid="{00000000-0005-0000-0000-0000F3140000}"/>
    <cellStyle name="Comma 3 2 2 3 3 2 2 2 2 2 2 2 3" xfId="24565" xr:uid="{00000000-0005-0000-0000-0000F4140000}"/>
    <cellStyle name="Comma 3 2 2 3 3 2 2 2 2 2 2 3" xfId="12275" xr:uid="{00000000-0005-0000-0000-0000F5140000}"/>
    <cellStyle name="Comma 3 2 2 3 3 2 2 2 2 2 2 3 2" xfId="28661" xr:uid="{00000000-0005-0000-0000-0000F6140000}"/>
    <cellStyle name="Comma 3 2 2 3 3 2 2 2 2 2 2 4" xfId="20468" xr:uid="{00000000-0005-0000-0000-0000F7140000}"/>
    <cellStyle name="Comma 3 2 2 3 3 2 2 2 2 2 3" xfId="6130" xr:uid="{00000000-0005-0000-0000-0000F8140000}"/>
    <cellStyle name="Comma 3 2 2 3 3 2 2 2 2 2 3 2" xfId="14323" xr:uid="{00000000-0005-0000-0000-0000F9140000}"/>
    <cellStyle name="Comma 3 2 2 3 3 2 2 2 2 2 3 2 2" xfId="30709" xr:uid="{00000000-0005-0000-0000-0000FA140000}"/>
    <cellStyle name="Comma 3 2 2 3 3 2 2 2 2 2 3 3" xfId="22516" xr:uid="{00000000-0005-0000-0000-0000FB140000}"/>
    <cellStyle name="Comma 3 2 2 3 3 2 2 2 2 2 4" xfId="10227" xr:uid="{00000000-0005-0000-0000-0000FC140000}"/>
    <cellStyle name="Comma 3 2 2 3 3 2 2 2 2 2 4 2" xfId="26613" xr:uid="{00000000-0005-0000-0000-0000FD140000}"/>
    <cellStyle name="Comma 3 2 2 3 3 2 2 2 2 2 5" xfId="18420" xr:uid="{00000000-0005-0000-0000-0000FE140000}"/>
    <cellStyle name="Comma 3 2 2 3 3 2 2 2 2 3" xfId="3058" xr:uid="{00000000-0005-0000-0000-0000FF140000}"/>
    <cellStyle name="Comma 3 2 2 3 3 2 2 2 2 3 2" xfId="7155" xr:uid="{00000000-0005-0000-0000-000000150000}"/>
    <cellStyle name="Comma 3 2 2 3 3 2 2 2 2 3 2 2" xfId="15348" xr:uid="{00000000-0005-0000-0000-000001150000}"/>
    <cellStyle name="Comma 3 2 2 3 3 2 2 2 2 3 2 2 2" xfId="31734" xr:uid="{00000000-0005-0000-0000-000002150000}"/>
    <cellStyle name="Comma 3 2 2 3 3 2 2 2 2 3 2 3" xfId="23541" xr:uid="{00000000-0005-0000-0000-000003150000}"/>
    <cellStyle name="Comma 3 2 2 3 3 2 2 2 2 3 3" xfId="11251" xr:uid="{00000000-0005-0000-0000-000004150000}"/>
    <cellStyle name="Comma 3 2 2 3 3 2 2 2 2 3 3 2" xfId="27637" xr:uid="{00000000-0005-0000-0000-000005150000}"/>
    <cellStyle name="Comma 3 2 2 3 3 2 2 2 2 3 4" xfId="19444" xr:uid="{00000000-0005-0000-0000-000006150000}"/>
    <cellStyle name="Comma 3 2 2 3 3 2 2 2 2 4" xfId="5106" xr:uid="{00000000-0005-0000-0000-000007150000}"/>
    <cellStyle name="Comma 3 2 2 3 3 2 2 2 2 4 2" xfId="13299" xr:uid="{00000000-0005-0000-0000-000008150000}"/>
    <cellStyle name="Comma 3 2 2 3 3 2 2 2 2 4 2 2" xfId="29685" xr:uid="{00000000-0005-0000-0000-000009150000}"/>
    <cellStyle name="Comma 3 2 2 3 3 2 2 2 2 4 3" xfId="21492" xr:uid="{00000000-0005-0000-0000-00000A150000}"/>
    <cellStyle name="Comma 3 2 2 3 3 2 2 2 2 5" xfId="9203" xr:uid="{00000000-0005-0000-0000-00000B150000}"/>
    <cellStyle name="Comma 3 2 2 3 3 2 2 2 2 5 2" xfId="25589" xr:uid="{00000000-0005-0000-0000-00000C150000}"/>
    <cellStyle name="Comma 3 2 2 3 3 2 2 2 2 6" xfId="17396" xr:uid="{00000000-0005-0000-0000-00000D150000}"/>
    <cellStyle name="Comma 3 2 2 3 3 2 2 2 3" xfId="1522" xr:uid="{00000000-0005-0000-0000-00000E150000}"/>
    <cellStyle name="Comma 3 2 2 3 3 2 2 2 3 2" xfId="3570" xr:uid="{00000000-0005-0000-0000-00000F150000}"/>
    <cellStyle name="Comma 3 2 2 3 3 2 2 2 3 2 2" xfId="7667" xr:uid="{00000000-0005-0000-0000-000010150000}"/>
    <cellStyle name="Comma 3 2 2 3 3 2 2 2 3 2 2 2" xfId="15860" xr:uid="{00000000-0005-0000-0000-000011150000}"/>
    <cellStyle name="Comma 3 2 2 3 3 2 2 2 3 2 2 2 2" xfId="32246" xr:uid="{00000000-0005-0000-0000-000012150000}"/>
    <cellStyle name="Comma 3 2 2 3 3 2 2 2 3 2 2 3" xfId="24053" xr:uid="{00000000-0005-0000-0000-000013150000}"/>
    <cellStyle name="Comma 3 2 2 3 3 2 2 2 3 2 3" xfId="11763" xr:uid="{00000000-0005-0000-0000-000014150000}"/>
    <cellStyle name="Comma 3 2 2 3 3 2 2 2 3 2 3 2" xfId="28149" xr:uid="{00000000-0005-0000-0000-000015150000}"/>
    <cellStyle name="Comma 3 2 2 3 3 2 2 2 3 2 4" xfId="19956" xr:uid="{00000000-0005-0000-0000-000016150000}"/>
    <cellStyle name="Comma 3 2 2 3 3 2 2 2 3 3" xfId="5618" xr:uid="{00000000-0005-0000-0000-000017150000}"/>
    <cellStyle name="Comma 3 2 2 3 3 2 2 2 3 3 2" xfId="13811" xr:uid="{00000000-0005-0000-0000-000018150000}"/>
    <cellStyle name="Comma 3 2 2 3 3 2 2 2 3 3 2 2" xfId="30197" xr:uid="{00000000-0005-0000-0000-000019150000}"/>
    <cellStyle name="Comma 3 2 2 3 3 2 2 2 3 3 3" xfId="22004" xr:uid="{00000000-0005-0000-0000-00001A150000}"/>
    <cellStyle name="Comma 3 2 2 3 3 2 2 2 3 4" xfId="9715" xr:uid="{00000000-0005-0000-0000-00001B150000}"/>
    <cellStyle name="Comma 3 2 2 3 3 2 2 2 3 4 2" xfId="26101" xr:uid="{00000000-0005-0000-0000-00001C150000}"/>
    <cellStyle name="Comma 3 2 2 3 3 2 2 2 3 5" xfId="17908" xr:uid="{00000000-0005-0000-0000-00001D150000}"/>
    <cellStyle name="Comma 3 2 2 3 3 2 2 2 4" xfId="2546" xr:uid="{00000000-0005-0000-0000-00001E150000}"/>
    <cellStyle name="Comma 3 2 2 3 3 2 2 2 4 2" xfId="6643" xr:uid="{00000000-0005-0000-0000-00001F150000}"/>
    <cellStyle name="Comma 3 2 2 3 3 2 2 2 4 2 2" xfId="14836" xr:uid="{00000000-0005-0000-0000-000020150000}"/>
    <cellStyle name="Comma 3 2 2 3 3 2 2 2 4 2 2 2" xfId="31222" xr:uid="{00000000-0005-0000-0000-000021150000}"/>
    <cellStyle name="Comma 3 2 2 3 3 2 2 2 4 2 3" xfId="23029" xr:uid="{00000000-0005-0000-0000-000022150000}"/>
    <cellStyle name="Comma 3 2 2 3 3 2 2 2 4 3" xfId="10739" xr:uid="{00000000-0005-0000-0000-000023150000}"/>
    <cellStyle name="Comma 3 2 2 3 3 2 2 2 4 3 2" xfId="27125" xr:uid="{00000000-0005-0000-0000-000024150000}"/>
    <cellStyle name="Comma 3 2 2 3 3 2 2 2 4 4" xfId="18932" xr:uid="{00000000-0005-0000-0000-000025150000}"/>
    <cellStyle name="Comma 3 2 2 3 3 2 2 2 5" xfId="4594" xr:uid="{00000000-0005-0000-0000-000026150000}"/>
    <cellStyle name="Comma 3 2 2 3 3 2 2 2 5 2" xfId="12787" xr:uid="{00000000-0005-0000-0000-000027150000}"/>
    <cellStyle name="Comma 3 2 2 3 3 2 2 2 5 2 2" xfId="29173" xr:uid="{00000000-0005-0000-0000-000028150000}"/>
    <cellStyle name="Comma 3 2 2 3 3 2 2 2 5 3" xfId="20980" xr:uid="{00000000-0005-0000-0000-000029150000}"/>
    <cellStyle name="Comma 3 2 2 3 3 2 2 2 6" xfId="8691" xr:uid="{00000000-0005-0000-0000-00002A150000}"/>
    <cellStyle name="Comma 3 2 2 3 3 2 2 2 6 2" xfId="25077" xr:uid="{00000000-0005-0000-0000-00002B150000}"/>
    <cellStyle name="Comma 3 2 2 3 3 2 2 2 7" xfId="16884" xr:uid="{00000000-0005-0000-0000-00002C150000}"/>
    <cellStyle name="Comma 3 2 2 3 3 2 2 3" xfId="754" xr:uid="{00000000-0005-0000-0000-00002D150000}"/>
    <cellStyle name="Comma 3 2 2 3 3 2 2 3 2" xfId="1778" xr:uid="{00000000-0005-0000-0000-00002E150000}"/>
    <cellStyle name="Comma 3 2 2 3 3 2 2 3 2 2" xfId="3826" xr:uid="{00000000-0005-0000-0000-00002F150000}"/>
    <cellStyle name="Comma 3 2 2 3 3 2 2 3 2 2 2" xfId="7923" xr:uid="{00000000-0005-0000-0000-000030150000}"/>
    <cellStyle name="Comma 3 2 2 3 3 2 2 3 2 2 2 2" xfId="16116" xr:uid="{00000000-0005-0000-0000-000031150000}"/>
    <cellStyle name="Comma 3 2 2 3 3 2 2 3 2 2 2 2 2" xfId="32502" xr:uid="{00000000-0005-0000-0000-000032150000}"/>
    <cellStyle name="Comma 3 2 2 3 3 2 2 3 2 2 2 3" xfId="24309" xr:uid="{00000000-0005-0000-0000-000033150000}"/>
    <cellStyle name="Comma 3 2 2 3 3 2 2 3 2 2 3" xfId="12019" xr:uid="{00000000-0005-0000-0000-000034150000}"/>
    <cellStyle name="Comma 3 2 2 3 3 2 2 3 2 2 3 2" xfId="28405" xr:uid="{00000000-0005-0000-0000-000035150000}"/>
    <cellStyle name="Comma 3 2 2 3 3 2 2 3 2 2 4" xfId="20212" xr:uid="{00000000-0005-0000-0000-000036150000}"/>
    <cellStyle name="Comma 3 2 2 3 3 2 2 3 2 3" xfId="5874" xr:uid="{00000000-0005-0000-0000-000037150000}"/>
    <cellStyle name="Comma 3 2 2 3 3 2 2 3 2 3 2" xfId="14067" xr:uid="{00000000-0005-0000-0000-000038150000}"/>
    <cellStyle name="Comma 3 2 2 3 3 2 2 3 2 3 2 2" xfId="30453" xr:uid="{00000000-0005-0000-0000-000039150000}"/>
    <cellStyle name="Comma 3 2 2 3 3 2 2 3 2 3 3" xfId="22260" xr:uid="{00000000-0005-0000-0000-00003A150000}"/>
    <cellStyle name="Comma 3 2 2 3 3 2 2 3 2 4" xfId="9971" xr:uid="{00000000-0005-0000-0000-00003B150000}"/>
    <cellStyle name="Comma 3 2 2 3 3 2 2 3 2 4 2" xfId="26357" xr:uid="{00000000-0005-0000-0000-00003C150000}"/>
    <cellStyle name="Comma 3 2 2 3 3 2 2 3 2 5" xfId="18164" xr:uid="{00000000-0005-0000-0000-00003D150000}"/>
    <cellStyle name="Comma 3 2 2 3 3 2 2 3 3" xfId="2802" xr:uid="{00000000-0005-0000-0000-00003E150000}"/>
    <cellStyle name="Comma 3 2 2 3 3 2 2 3 3 2" xfId="6899" xr:uid="{00000000-0005-0000-0000-00003F150000}"/>
    <cellStyle name="Comma 3 2 2 3 3 2 2 3 3 2 2" xfId="15092" xr:uid="{00000000-0005-0000-0000-000040150000}"/>
    <cellStyle name="Comma 3 2 2 3 3 2 2 3 3 2 2 2" xfId="31478" xr:uid="{00000000-0005-0000-0000-000041150000}"/>
    <cellStyle name="Comma 3 2 2 3 3 2 2 3 3 2 3" xfId="23285" xr:uid="{00000000-0005-0000-0000-000042150000}"/>
    <cellStyle name="Comma 3 2 2 3 3 2 2 3 3 3" xfId="10995" xr:uid="{00000000-0005-0000-0000-000043150000}"/>
    <cellStyle name="Comma 3 2 2 3 3 2 2 3 3 3 2" xfId="27381" xr:uid="{00000000-0005-0000-0000-000044150000}"/>
    <cellStyle name="Comma 3 2 2 3 3 2 2 3 3 4" xfId="19188" xr:uid="{00000000-0005-0000-0000-000045150000}"/>
    <cellStyle name="Comma 3 2 2 3 3 2 2 3 4" xfId="4850" xr:uid="{00000000-0005-0000-0000-000046150000}"/>
    <cellStyle name="Comma 3 2 2 3 3 2 2 3 4 2" xfId="13043" xr:uid="{00000000-0005-0000-0000-000047150000}"/>
    <cellStyle name="Comma 3 2 2 3 3 2 2 3 4 2 2" xfId="29429" xr:uid="{00000000-0005-0000-0000-000048150000}"/>
    <cellStyle name="Comma 3 2 2 3 3 2 2 3 4 3" xfId="21236" xr:uid="{00000000-0005-0000-0000-000049150000}"/>
    <cellStyle name="Comma 3 2 2 3 3 2 2 3 5" xfId="8947" xr:uid="{00000000-0005-0000-0000-00004A150000}"/>
    <cellStyle name="Comma 3 2 2 3 3 2 2 3 5 2" xfId="25333" xr:uid="{00000000-0005-0000-0000-00004B150000}"/>
    <cellStyle name="Comma 3 2 2 3 3 2 2 3 6" xfId="17140" xr:uid="{00000000-0005-0000-0000-00004C150000}"/>
    <cellStyle name="Comma 3 2 2 3 3 2 2 4" xfId="1266" xr:uid="{00000000-0005-0000-0000-00004D150000}"/>
    <cellStyle name="Comma 3 2 2 3 3 2 2 4 2" xfId="3314" xr:uid="{00000000-0005-0000-0000-00004E150000}"/>
    <cellStyle name="Comma 3 2 2 3 3 2 2 4 2 2" xfId="7411" xr:uid="{00000000-0005-0000-0000-00004F150000}"/>
    <cellStyle name="Comma 3 2 2 3 3 2 2 4 2 2 2" xfId="15604" xr:uid="{00000000-0005-0000-0000-000050150000}"/>
    <cellStyle name="Comma 3 2 2 3 3 2 2 4 2 2 2 2" xfId="31990" xr:uid="{00000000-0005-0000-0000-000051150000}"/>
    <cellStyle name="Comma 3 2 2 3 3 2 2 4 2 2 3" xfId="23797" xr:uid="{00000000-0005-0000-0000-000052150000}"/>
    <cellStyle name="Comma 3 2 2 3 3 2 2 4 2 3" xfId="11507" xr:uid="{00000000-0005-0000-0000-000053150000}"/>
    <cellStyle name="Comma 3 2 2 3 3 2 2 4 2 3 2" xfId="27893" xr:uid="{00000000-0005-0000-0000-000054150000}"/>
    <cellStyle name="Comma 3 2 2 3 3 2 2 4 2 4" xfId="19700" xr:uid="{00000000-0005-0000-0000-000055150000}"/>
    <cellStyle name="Comma 3 2 2 3 3 2 2 4 3" xfId="5362" xr:uid="{00000000-0005-0000-0000-000056150000}"/>
    <cellStyle name="Comma 3 2 2 3 3 2 2 4 3 2" xfId="13555" xr:uid="{00000000-0005-0000-0000-000057150000}"/>
    <cellStyle name="Comma 3 2 2 3 3 2 2 4 3 2 2" xfId="29941" xr:uid="{00000000-0005-0000-0000-000058150000}"/>
    <cellStyle name="Comma 3 2 2 3 3 2 2 4 3 3" xfId="21748" xr:uid="{00000000-0005-0000-0000-000059150000}"/>
    <cellStyle name="Comma 3 2 2 3 3 2 2 4 4" xfId="9459" xr:uid="{00000000-0005-0000-0000-00005A150000}"/>
    <cellStyle name="Comma 3 2 2 3 3 2 2 4 4 2" xfId="25845" xr:uid="{00000000-0005-0000-0000-00005B150000}"/>
    <cellStyle name="Comma 3 2 2 3 3 2 2 4 5" xfId="17652" xr:uid="{00000000-0005-0000-0000-00005C150000}"/>
    <cellStyle name="Comma 3 2 2 3 3 2 2 5" xfId="2290" xr:uid="{00000000-0005-0000-0000-00005D150000}"/>
    <cellStyle name="Comma 3 2 2 3 3 2 2 5 2" xfId="6387" xr:uid="{00000000-0005-0000-0000-00005E150000}"/>
    <cellStyle name="Comma 3 2 2 3 3 2 2 5 2 2" xfId="14580" xr:uid="{00000000-0005-0000-0000-00005F150000}"/>
    <cellStyle name="Comma 3 2 2 3 3 2 2 5 2 2 2" xfId="30966" xr:uid="{00000000-0005-0000-0000-000060150000}"/>
    <cellStyle name="Comma 3 2 2 3 3 2 2 5 2 3" xfId="22773" xr:uid="{00000000-0005-0000-0000-000061150000}"/>
    <cellStyle name="Comma 3 2 2 3 3 2 2 5 3" xfId="10483" xr:uid="{00000000-0005-0000-0000-000062150000}"/>
    <cellStyle name="Comma 3 2 2 3 3 2 2 5 3 2" xfId="26869" xr:uid="{00000000-0005-0000-0000-000063150000}"/>
    <cellStyle name="Comma 3 2 2 3 3 2 2 5 4" xfId="18676" xr:uid="{00000000-0005-0000-0000-000064150000}"/>
    <cellStyle name="Comma 3 2 2 3 3 2 2 6" xfId="4338" xr:uid="{00000000-0005-0000-0000-000065150000}"/>
    <cellStyle name="Comma 3 2 2 3 3 2 2 6 2" xfId="12531" xr:uid="{00000000-0005-0000-0000-000066150000}"/>
    <cellStyle name="Comma 3 2 2 3 3 2 2 6 2 2" xfId="28917" xr:uid="{00000000-0005-0000-0000-000067150000}"/>
    <cellStyle name="Comma 3 2 2 3 3 2 2 6 3" xfId="20724" xr:uid="{00000000-0005-0000-0000-000068150000}"/>
    <cellStyle name="Comma 3 2 2 3 3 2 2 7" xfId="8435" xr:uid="{00000000-0005-0000-0000-000069150000}"/>
    <cellStyle name="Comma 3 2 2 3 3 2 2 7 2" xfId="24821" xr:uid="{00000000-0005-0000-0000-00006A150000}"/>
    <cellStyle name="Comma 3 2 2 3 3 2 2 8" xfId="16628" xr:uid="{00000000-0005-0000-0000-00006B150000}"/>
    <cellStyle name="Comma 3 2 2 3 3 2 3" xfId="370" xr:uid="{00000000-0005-0000-0000-00006C150000}"/>
    <cellStyle name="Comma 3 2 2 3 3 2 3 2" xfId="882" xr:uid="{00000000-0005-0000-0000-00006D150000}"/>
    <cellStyle name="Comma 3 2 2 3 3 2 3 2 2" xfId="1906" xr:uid="{00000000-0005-0000-0000-00006E150000}"/>
    <cellStyle name="Comma 3 2 2 3 3 2 3 2 2 2" xfId="3954" xr:uid="{00000000-0005-0000-0000-00006F150000}"/>
    <cellStyle name="Comma 3 2 2 3 3 2 3 2 2 2 2" xfId="8051" xr:uid="{00000000-0005-0000-0000-000070150000}"/>
    <cellStyle name="Comma 3 2 2 3 3 2 3 2 2 2 2 2" xfId="16244" xr:uid="{00000000-0005-0000-0000-000071150000}"/>
    <cellStyle name="Comma 3 2 2 3 3 2 3 2 2 2 2 2 2" xfId="32630" xr:uid="{00000000-0005-0000-0000-000072150000}"/>
    <cellStyle name="Comma 3 2 2 3 3 2 3 2 2 2 2 3" xfId="24437" xr:uid="{00000000-0005-0000-0000-000073150000}"/>
    <cellStyle name="Comma 3 2 2 3 3 2 3 2 2 2 3" xfId="12147" xr:uid="{00000000-0005-0000-0000-000074150000}"/>
    <cellStyle name="Comma 3 2 2 3 3 2 3 2 2 2 3 2" xfId="28533" xr:uid="{00000000-0005-0000-0000-000075150000}"/>
    <cellStyle name="Comma 3 2 2 3 3 2 3 2 2 2 4" xfId="20340" xr:uid="{00000000-0005-0000-0000-000076150000}"/>
    <cellStyle name="Comma 3 2 2 3 3 2 3 2 2 3" xfId="6002" xr:uid="{00000000-0005-0000-0000-000077150000}"/>
    <cellStyle name="Comma 3 2 2 3 3 2 3 2 2 3 2" xfId="14195" xr:uid="{00000000-0005-0000-0000-000078150000}"/>
    <cellStyle name="Comma 3 2 2 3 3 2 3 2 2 3 2 2" xfId="30581" xr:uid="{00000000-0005-0000-0000-000079150000}"/>
    <cellStyle name="Comma 3 2 2 3 3 2 3 2 2 3 3" xfId="22388" xr:uid="{00000000-0005-0000-0000-00007A150000}"/>
    <cellStyle name="Comma 3 2 2 3 3 2 3 2 2 4" xfId="10099" xr:uid="{00000000-0005-0000-0000-00007B150000}"/>
    <cellStyle name="Comma 3 2 2 3 3 2 3 2 2 4 2" xfId="26485" xr:uid="{00000000-0005-0000-0000-00007C150000}"/>
    <cellStyle name="Comma 3 2 2 3 3 2 3 2 2 5" xfId="18292" xr:uid="{00000000-0005-0000-0000-00007D150000}"/>
    <cellStyle name="Comma 3 2 2 3 3 2 3 2 3" xfId="2930" xr:uid="{00000000-0005-0000-0000-00007E150000}"/>
    <cellStyle name="Comma 3 2 2 3 3 2 3 2 3 2" xfId="7027" xr:uid="{00000000-0005-0000-0000-00007F150000}"/>
    <cellStyle name="Comma 3 2 2 3 3 2 3 2 3 2 2" xfId="15220" xr:uid="{00000000-0005-0000-0000-000080150000}"/>
    <cellStyle name="Comma 3 2 2 3 3 2 3 2 3 2 2 2" xfId="31606" xr:uid="{00000000-0005-0000-0000-000081150000}"/>
    <cellStyle name="Comma 3 2 2 3 3 2 3 2 3 2 3" xfId="23413" xr:uid="{00000000-0005-0000-0000-000082150000}"/>
    <cellStyle name="Comma 3 2 2 3 3 2 3 2 3 3" xfId="11123" xr:uid="{00000000-0005-0000-0000-000083150000}"/>
    <cellStyle name="Comma 3 2 2 3 3 2 3 2 3 3 2" xfId="27509" xr:uid="{00000000-0005-0000-0000-000084150000}"/>
    <cellStyle name="Comma 3 2 2 3 3 2 3 2 3 4" xfId="19316" xr:uid="{00000000-0005-0000-0000-000085150000}"/>
    <cellStyle name="Comma 3 2 2 3 3 2 3 2 4" xfId="4978" xr:uid="{00000000-0005-0000-0000-000086150000}"/>
    <cellStyle name="Comma 3 2 2 3 3 2 3 2 4 2" xfId="13171" xr:uid="{00000000-0005-0000-0000-000087150000}"/>
    <cellStyle name="Comma 3 2 2 3 3 2 3 2 4 2 2" xfId="29557" xr:uid="{00000000-0005-0000-0000-000088150000}"/>
    <cellStyle name="Comma 3 2 2 3 3 2 3 2 4 3" xfId="21364" xr:uid="{00000000-0005-0000-0000-000089150000}"/>
    <cellStyle name="Comma 3 2 2 3 3 2 3 2 5" xfId="9075" xr:uid="{00000000-0005-0000-0000-00008A150000}"/>
    <cellStyle name="Comma 3 2 2 3 3 2 3 2 5 2" xfId="25461" xr:uid="{00000000-0005-0000-0000-00008B150000}"/>
    <cellStyle name="Comma 3 2 2 3 3 2 3 2 6" xfId="17268" xr:uid="{00000000-0005-0000-0000-00008C150000}"/>
    <cellStyle name="Comma 3 2 2 3 3 2 3 3" xfId="1394" xr:uid="{00000000-0005-0000-0000-00008D150000}"/>
    <cellStyle name="Comma 3 2 2 3 3 2 3 3 2" xfId="3442" xr:uid="{00000000-0005-0000-0000-00008E150000}"/>
    <cellStyle name="Comma 3 2 2 3 3 2 3 3 2 2" xfId="7539" xr:uid="{00000000-0005-0000-0000-00008F150000}"/>
    <cellStyle name="Comma 3 2 2 3 3 2 3 3 2 2 2" xfId="15732" xr:uid="{00000000-0005-0000-0000-000090150000}"/>
    <cellStyle name="Comma 3 2 2 3 3 2 3 3 2 2 2 2" xfId="32118" xr:uid="{00000000-0005-0000-0000-000091150000}"/>
    <cellStyle name="Comma 3 2 2 3 3 2 3 3 2 2 3" xfId="23925" xr:uid="{00000000-0005-0000-0000-000092150000}"/>
    <cellStyle name="Comma 3 2 2 3 3 2 3 3 2 3" xfId="11635" xr:uid="{00000000-0005-0000-0000-000093150000}"/>
    <cellStyle name="Comma 3 2 2 3 3 2 3 3 2 3 2" xfId="28021" xr:uid="{00000000-0005-0000-0000-000094150000}"/>
    <cellStyle name="Comma 3 2 2 3 3 2 3 3 2 4" xfId="19828" xr:uid="{00000000-0005-0000-0000-000095150000}"/>
    <cellStyle name="Comma 3 2 2 3 3 2 3 3 3" xfId="5490" xr:uid="{00000000-0005-0000-0000-000096150000}"/>
    <cellStyle name="Comma 3 2 2 3 3 2 3 3 3 2" xfId="13683" xr:uid="{00000000-0005-0000-0000-000097150000}"/>
    <cellStyle name="Comma 3 2 2 3 3 2 3 3 3 2 2" xfId="30069" xr:uid="{00000000-0005-0000-0000-000098150000}"/>
    <cellStyle name="Comma 3 2 2 3 3 2 3 3 3 3" xfId="21876" xr:uid="{00000000-0005-0000-0000-000099150000}"/>
    <cellStyle name="Comma 3 2 2 3 3 2 3 3 4" xfId="9587" xr:uid="{00000000-0005-0000-0000-00009A150000}"/>
    <cellStyle name="Comma 3 2 2 3 3 2 3 3 4 2" xfId="25973" xr:uid="{00000000-0005-0000-0000-00009B150000}"/>
    <cellStyle name="Comma 3 2 2 3 3 2 3 3 5" xfId="17780" xr:uid="{00000000-0005-0000-0000-00009C150000}"/>
    <cellStyle name="Comma 3 2 2 3 3 2 3 4" xfId="2418" xr:uid="{00000000-0005-0000-0000-00009D150000}"/>
    <cellStyle name="Comma 3 2 2 3 3 2 3 4 2" xfId="6515" xr:uid="{00000000-0005-0000-0000-00009E150000}"/>
    <cellStyle name="Comma 3 2 2 3 3 2 3 4 2 2" xfId="14708" xr:uid="{00000000-0005-0000-0000-00009F150000}"/>
    <cellStyle name="Comma 3 2 2 3 3 2 3 4 2 2 2" xfId="31094" xr:uid="{00000000-0005-0000-0000-0000A0150000}"/>
    <cellStyle name="Comma 3 2 2 3 3 2 3 4 2 3" xfId="22901" xr:uid="{00000000-0005-0000-0000-0000A1150000}"/>
    <cellStyle name="Comma 3 2 2 3 3 2 3 4 3" xfId="10611" xr:uid="{00000000-0005-0000-0000-0000A2150000}"/>
    <cellStyle name="Comma 3 2 2 3 3 2 3 4 3 2" xfId="26997" xr:uid="{00000000-0005-0000-0000-0000A3150000}"/>
    <cellStyle name="Comma 3 2 2 3 3 2 3 4 4" xfId="18804" xr:uid="{00000000-0005-0000-0000-0000A4150000}"/>
    <cellStyle name="Comma 3 2 2 3 3 2 3 5" xfId="4466" xr:uid="{00000000-0005-0000-0000-0000A5150000}"/>
    <cellStyle name="Comma 3 2 2 3 3 2 3 5 2" xfId="12659" xr:uid="{00000000-0005-0000-0000-0000A6150000}"/>
    <cellStyle name="Comma 3 2 2 3 3 2 3 5 2 2" xfId="29045" xr:uid="{00000000-0005-0000-0000-0000A7150000}"/>
    <cellStyle name="Comma 3 2 2 3 3 2 3 5 3" xfId="20852" xr:uid="{00000000-0005-0000-0000-0000A8150000}"/>
    <cellStyle name="Comma 3 2 2 3 3 2 3 6" xfId="8563" xr:uid="{00000000-0005-0000-0000-0000A9150000}"/>
    <cellStyle name="Comma 3 2 2 3 3 2 3 6 2" xfId="24949" xr:uid="{00000000-0005-0000-0000-0000AA150000}"/>
    <cellStyle name="Comma 3 2 2 3 3 2 3 7" xfId="16756" xr:uid="{00000000-0005-0000-0000-0000AB150000}"/>
    <cellStyle name="Comma 3 2 2 3 3 2 4" xfId="626" xr:uid="{00000000-0005-0000-0000-0000AC150000}"/>
    <cellStyle name="Comma 3 2 2 3 3 2 4 2" xfId="1650" xr:uid="{00000000-0005-0000-0000-0000AD150000}"/>
    <cellStyle name="Comma 3 2 2 3 3 2 4 2 2" xfId="3698" xr:uid="{00000000-0005-0000-0000-0000AE150000}"/>
    <cellStyle name="Comma 3 2 2 3 3 2 4 2 2 2" xfId="7795" xr:uid="{00000000-0005-0000-0000-0000AF150000}"/>
    <cellStyle name="Comma 3 2 2 3 3 2 4 2 2 2 2" xfId="15988" xr:uid="{00000000-0005-0000-0000-0000B0150000}"/>
    <cellStyle name="Comma 3 2 2 3 3 2 4 2 2 2 2 2" xfId="32374" xr:uid="{00000000-0005-0000-0000-0000B1150000}"/>
    <cellStyle name="Comma 3 2 2 3 3 2 4 2 2 2 3" xfId="24181" xr:uid="{00000000-0005-0000-0000-0000B2150000}"/>
    <cellStyle name="Comma 3 2 2 3 3 2 4 2 2 3" xfId="11891" xr:uid="{00000000-0005-0000-0000-0000B3150000}"/>
    <cellStyle name="Comma 3 2 2 3 3 2 4 2 2 3 2" xfId="28277" xr:uid="{00000000-0005-0000-0000-0000B4150000}"/>
    <cellStyle name="Comma 3 2 2 3 3 2 4 2 2 4" xfId="20084" xr:uid="{00000000-0005-0000-0000-0000B5150000}"/>
    <cellStyle name="Comma 3 2 2 3 3 2 4 2 3" xfId="5746" xr:uid="{00000000-0005-0000-0000-0000B6150000}"/>
    <cellStyle name="Comma 3 2 2 3 3 2 4 2 3 2" xfId="13939" xr:uid="{00000000-0005-0000-0000-0000B7150000}"/>
    <cellStyle name="Comma 3 2 2 3 3 2 4 2 3 2 2" xfId="30325" xr:uid="{00000000-0005-0000-0000-0000B8150000}"/>
    <cellStyle name="Comma 3 2 2 3 3 2 4 2 3 3" xfId="22132" xr:uid="{00000000-0005-0000-0000-0000B9150000}"/>
    <cellStyle name="Comma 3 2 2 3 3 2 4 2 4" xfId="9843" xr:uid="{00000000-0005-0000-0000-0000BA150000}"/>
    <cellStyle name="Comma 3 2 2 3 3 2 4 2 4 2" xfId="26229" xr:uid="{00000000-0005-0000-0000-0000BB150000}"/>
    <cellStyle name="Comma 3 2 2 3 3 2 4 2 5" xfId="18036" xr:uid="{00000000-0005-0000-0000-0000BC150000}"/>
    <cellStyle name="Comma 3 2 2 3 3 2 4 3" xfId="2674" xr:uid="{00000000-0005-0000-0000-0000BD150000}"/>
    <cellStyle name="Comma 3 2 2 3 3 2 4 3 2" xfId="6771" xr:uid="{00000000-0005-0000-0000-0000BE150000}"/>
    <cellStyle name="Comma 3 2 2 3 3 2 4 3 2 2" xfId="14964" xr:uid="{00000000-0005-0000-0000-0000BF150000}"/>
    <cellStyle name="Comma 3 2 2 3 3 2 4 3 2 2 2" xfId="31350" xr:uid="{00000000-0005-0000-0000-0000C0150000}"/>
    <cellStyle name="Comma 3 2 2 3 3 2 4 3 2 3" xfId="23157" xr:uid="{00000000-0005-0000-0000-0000C1150000}"/>
    <cellStyle name="Comma 3 2 2 3 3 2 4 3 3" xfId="10867" xr:uid="{00000000-0005-0000-0000-0000C2150000}"/>
    <cellStyle name="Comma 3 2 2 3 3 2 4 3 3 2" xfId="27253" xr:uid="{00000000-0005-0000-0000-0000C3150000}"/>
    <cellStyle name="Comma 3 2 2 3 3 2 4 3 4" xfId="19060" xr:uid="{00000000-0005-0000-0000-0000C4150000}"/>
    <cellStyle name="Comma 3 2 2 3 3 2 4 4" xfId="4722" xr:uid="{00000000-0005-0000-0000-0000C5150000}"/>
    <cellStyle name="Comma 3 2 2 3 3 2 4 4 2" xfId="12915" xr:uid="{00000000-0005-0000-0000-0000C6150000}"/>
    <cellStyle name="Comma 3 2 2 3 3 2 4 4 2 2" xfId="29301" xr:uid="{00000000-0005-0000-0000-0000C7150000}"/>
    <cellStyle name="Comma 3 2 2 3 3 2 4 4 3" xfId="21108" xr:uid="{00000000-0005-0000-0000-0000C8150000}"/>
    <cellStyle name="Comma 3 2 2 3 3 2 4 5" xfId="8819" xr:uid="{00000000-0005-0000-0000-0000C9150000}"/>
    <cellStyle name="Comma 3 2 2 3 3 2 4 5 2" xfId="25205" xr:uid="{00000000-0005-0000-0000-0000CA150000}"/>
    <cellStyle name="Comma 3 2 2 3 3 2 4 6" xfId="17012" xr:uid="{00000000-0005-0000-0000-0000CB150000}"/>
    <cellStyle name="Comma 3 2 2 3 3 2 5" xfId="1138" xr:uid="{00000000-0005-0000-0000-0000CC150000}"/>
    <cellStyle name="Comma 3 2 2 3 3 2 5 2" xfId="3186" xr:uid="{00000000-0005-0000-0000-0000CD150000}"/>
    <cellStyle name="Comma 3 2 2 3 3 2 5 2 2" xfId="7283" xr:uid="{00000000-0005-0000-0000-0000CE150000}"/>
    <cellStyle name="Comma 3 2 2 3 3 2 5 2 2 2" xfId="15476" xr:uid="{00000000-0005-0000-0000-0000CF150000}"/>
    <cellStyle name="Comma 3 2 2 3 3 2 5 2 2 2 2" xfId="31862" xr:uid="{00000000-0005-0000-0000-0000D0150000}"/>
    <cellStyle name="Comma 3 2 2 3 3 2 5 2 2 3" xfId="23669" xr:uid="{00000000-0005-0000-0000-0000D1150000}"/>
    <cellStyle name="Comma 3 2 2 3 3 2 5 2 3" xfId="11379" xr:uid="{00000000-0005-0000-0000-0000D2150000}"/>
    <cellStyle name="Comma 3 2 2 3 3 2 5 2 3 2" xfId="27765" xr:uid="{00000000-0005-0000-0000-0000D3150000}"/>
    <cellStyle name="Comma 3 2 2 3 3 2 5 2 4" xfId="19572" xr:uid="{00000000-0005-0000-0000-0000D4150000}"/>
    <cellStyle name="Comma 3 2 2 3 3 2 5 3" xfId="5234" xr:uid="{00000000-0005-0000-0000-0000D5150000}"/>
    <cellStyle name="Comma 3 2 2 3 3 2 5 3 2" xfId="13427" xr:uid="{00000000-0005-0000-0000-0000D6150000}"/>
    <cellStyle name="Comma 3 2 2 3 3 2 5 3 2 2" xfId="29813" xr:uid="{00000000-0005-0000-0000-0000D7150000}"/>
    <cellStyle name="Comma 3 2 2 3 3 2 5 3 3" xfId="21620" xr:uid="{00000000-0005-0000-0000-0000D8150000}"/>
    <cellStyle name="Comma 3 2 2 3 3 2 5 4" xfId="9331" xr:uid="{00000000-0005-0000-0000-0000D9150000}"/>
    <cellStyle name="Comma 3 2 2 3 3 2 5 4 2" xfId="25717" xr:uid="{00000000-0005-0000-0000-0000DA150000}"/>
    <cellStyle name="Comma 3 2 2 3 3 2 5 5" xfId="17524" xr:uid="{00000000-0005-0000-0000-0000DB150000}"/>
    <cellStyle name="Comma 3 2 2 3 3 2 6" xfId="2162" xr:uid="{00000000-0005-0000-0000-0000DC150000}"/>
    <cellStyle name="Comma 3 2 2 3 3 2 6 2" xfId="6259" xr:uid="{00000000-0005-0000-0000-0000DD150000}"/>
    <cellStyle name="Comma 3 2 2 3 3 2 6 2 2" xfId="14452" xr:uid="{00000000-0005-0000-0000-0000DE150000}"/>
    <cellStyle name="Comma 3 2 2 3 3 2 6 2 2 2" xfId="30838" xr:uid="{00000000-0005-0000-0000-0000DF150000}"/>
    <cellStyle name="Comma 3 2 2 3 3 2 6 2 3" xfId="22645" xr:uid="{00000000-0005-0000-0000-0000E0150000}"/>
    <cellStyle name="Comma 3 2 2 3 3 2 6 3" xfId="10355" xr:uid="{00000000-0005-0000-0000-0000E1150000}"/>
    <cellStyle name="Comma 3 2 2 3 3 2 6 3 2" xfId="26741" xr:uid="{00000000-0005-0000-0000-0000E2150000}"/>
    <cellStyle name="Comma 3 2 2 3 3 2 6 4" xfId="18548" xr:uid="{00000000-0005-0000-0000-0000E3150000}"/>
    <cellStyle name="Comma 3 2 2 3 3 2 7" xfId="4210" xr:uid="{00000000-0005-0000-0000-0000E4150000}"/>
    <cellStyle name="Comma 3 2 2 3 3 2 7 2" xfId="12403" xr:uid="{00000000-0005-0000-0000-0000E5150000}"/>
    <cellStyle name="Comma 3 2 2 3 3 2 7 2 2" xfId="28789" xr:uid="{00000000-0005-0000-0000-0000E6150000}"/>
    <cellStyle name="Comma 3 2 2 3 3 2 7 3" xfId="20596" xr:uid="{00000000-0005-0000-0000-0000E7150000}"/>
    <cellStyle name="Comma 3 2 2 3 3 2 8" xfId="8307" xr:uid="{00000000-0005-0000-0000-0000E8150000}"/>
    <cellStyle name="Comma 3 2 2 3 3 2 8 2" xfId="24693" xr:uid="{00000000-0005-0000-0000-0000E9150000}"/>
    <cellStyle name="Comma 3 2 2 3 3 2 9" xfId="16500" xr:uid="{00000000-0005-0000-0000-0000EA150000}"/>
    <cellStyle name="Comma 3 2 2 3 3 3" xfId="178" xr:uid="{00000000-0005-0000-0000-0000EB150000}"/>
    <cellStyle name="Comma 3 2 2 3 3 3 2" xfId="434" xr:uid="{00000000-0005-0000-0000-0000EC150000}"/>
    <cellStyle name="Comma 3 2 2 3 3 3 2 2" xfId="946" xr:uid="{00000000-0005-0000-0000-0000ED150000}"/>
    <cellStyle name="Comma 3 2 2 3 3 3 2 2 2" xfId="1970" xr:uid="{00000000-0005-0000-0000-0000EE150000}"/>
    <cellStyle name="Comma 3 2 2 3 3 3 2 2 2 2" xfId="4018" xr:uid="{00000000-0005-0000-0000-0000EF150000}"/>
    <cellStyle name="Comma 3 2 2 3 3 3 2 2 2 2 2" xfId="8115" xr:uid="{00000000-0005-0000-0000-0000F0150000}"/>
    <cellStyle name="Comma 3 2 2 3 3 3 2 2 2 2 2 2" xfId="16308" xr:uid="{00000000-0005-0000-0000-0000F1150000}"/>
    <cellStyle name="Comma 3 2 2 3 3 3 2 2 2 2 2 2 2" xfId="32694" xr:uid="{00000000-0005-0000-0000-0000F2150000}"/>
    <cellStyle name="Comma 3 2 2 3 3 3 2 2 2 2 2 3" xfId="24501" xr:uid="{00000000-0005-0000-0000-0000F3150000}"/>
    <cellStyle name="Comma 3 2 2 3 3 3 2 2 2 2 3" xfId="12211" xr:uid="{00000000-0005-0000-0000-0000F4150000}"/>
    <cellStyle name="Comma 3 2 2 3 3 3 2 2 2 2 3 2" xfId="28597" xr:uid="{00000000-0005-0000-0000-0000F5150000}"/>
    <cellStyle name="Comma 3 2 2 3 3 3 2 2 2 2 4" xfId="20404" xr:uid="{00000000-0005-0000-0000-0000F6150000}"/>
    <cellStyle name="Comma 3 2 2 3 3 3 2 2 2 3" xfId="6066" xr:uid="{00000000-0005-0000-0000-0000F7150000}"/>
    <cellStyle name="Comma 3 2 2 3 3 3 2 2 2 3 2" xfId="14259" xr:uid="{00000000-0005-0000-0000-0000F8150000}"/>
    <cellStyle name="Comma 3 2 2 3 3 3 2 2 2 3 2 2" xfId="30645" xr:uid="{00000000-0005-0000-0000-0000F9150000}"/>
    <cellStyle name="Comma 3 2 2 3 3 3 2 2 2 3 3" xfId="22452" xr:uid="{00000000-0005-0000-0000-0000FA150000}"/>
    <cellStyle name="Comma 3 2 2 3 3 3 2 2 2 4" xfId="10163" xr:uid="{00000000-0005-0000-0000-0000FB150000}"/>
    <cellStyle name="Comma 3 2 2 3 3 3 2 2 2 4 2" xfId="26549" xr:uid="{00000000-0005-0000-0000-0000FC150000}"/>
    <cellStyle name="Comma 3 2 2 3 3 3 2 2 2 5" xfId="18356" xr:uid="{00000000-0005-0000-0000-0000FD150000}"/>
    <cellStyle name="Comma 3 2 2 3 3 3 2 2 3" xfId="2994" xr:uid="{00000000-0005-0000-0000-0000FE150000}"/>
    <cellStyle name="Comma 3 2 2 3 3 3 2 2 3 2" xfId="7091" xr:uid="{00000000-0005-0000-0000-0000FF150000}"/>
    <cellStyle name="Comma 3 2 2 3 3 3 2 2 3 2 2" xfId="15284" xr:uid="{00000000-0005-0000-0000-000000160000}"/>
    <cellStyle name="Comma 3 2 2 3 3 3 2 2 3 2 2 2" xfId="31670" xr:uid="{00000000-0005-0000-0000-000001160000}"/>
    <cellStyle name="Comma 3 2 2 3 3 3 2 2 3 2 3" xfId="23477" xr:uid="{00000000-0005-0000-0000-000002160000}"/>
    <cellStyle name="Comma 3 2 2 3 3 3 2 2 3 3" xfId="11187" xr:uid="{00000000-0005-0000-0000-000003160000}"/>
    <cellStyle name="Comma 3 2 2 3 3 3 2 2 3 3 2" xfId="27573" xr:uid="{00000000-0005-0000-0000-000004160000}"/>
    <cellStyle name="Comma 3 2 2 3 3 3 2 2 3 4" xfId="19380" xr:uid="{00000000-0005-0000-0000-000005160000}"/>
    <cellStyle name="Comma 3 2 2 3 3 3 2 2 4" xfId="5042" xr:uid="{00000000-0005-0000-0000-000006160000}"/>
    <cellStyle name="Comma 3 2 2 3 3 3 2 2 4 2" xfId="13235" xr:uid="{00000000-0005-0000-0000-000007160000}"/>
    <cellStyle name="Comma 3 2 2 3 3 3 2 2 4 2 2" xfId="29621" xr:uid="{00000000-0005-0000-0000-000008160000}"/>
    <cellStyle name="Comma 3 2 2 3 3 3 2 2 4 3" xfId="21428" xr:uid="{00000000-0005-0000-0000-000009160000}"/>
    <cellStyle name="Comma 3 2 2 3 3 3 2 2 5" xfId="9139" xr:uid="{00000000-0005-0000-0000-00000A160000}"/>
    <cellStyle name="Comma 3 2 2 3 3 3 2 2 5 2" xfId="25525" xr:uid="{00000000-0005-0000-0000-00000B160000}"/>
    <cellStyle name="Comma 3 2 2 3 3 3 2 2 6" xfId="17332" xr:uid="{00000000-0005-0000-0000-00000C160000}"/>
    <cellStyle name="Comma 3 2 2 3 3 3 2 3" xfId="1458" xr:uid="{00000000-0005-0000-0000-00000D160000}"/>
    <cellStyle name="Comma 3 2 2 3 3 3 2 3 2" xfId="3506" xr:uid="{00000000-0005-0000-0000-00000E160000}"/>
    <cellStyle name="Comma 3 2 2 3 3 3 2 3 2 2" xfId="7603" xr:uid="{00000000-0005-0000-0000-00000F160000}"/>
    <cellStyle name="Comma 3 2 2 3 3 3 2 3 2 2 2" xfId="15796" xr:uid="{00000000-0005-0000-0000-000010160000}"/>
    <cellStyle name="Comma 3 2 2 3 3 3 2 3 2 2 2 2" xfId="32182" xr:uid="{00000000-0005-0000-0000-000011160000}"/>
    <cellStyle name="Comma 3 2 2 3 3 3 2 3 2 2 3" xfId="23989" xr:uid="{00000000-0005-0000-0000-000012160000}"/>
    <cellStyle name="Comma 3 2 2 3 3 3 2 3 2 3" xfId="11699" xr:uid="{00000000-0005-0000-0000-000013160000}"/>
    <cellStyle name="Comma 3 2 2 3 3 3 2 3 2 3 2" xfId="28085" xr:uid="{00000000-0005-0000-0000-000014160000}"/>
    <cellStyle name="Comma 3 2 2 3 3 3 2 3 2 4" xfId="19892" xr:uid="{00000000-0005-0000-0000-000015160000}"/>
    <cellStyle name="Comma 3 2 2 3 3 3 2 3 3" xfId="5554" xr:uid="{00000000-0005-0000-0000-000016160000}"/>
    <cellStyle name="Comma 3 2 2 3 3 3 2 3 3 2" xfId="13747" xr:uid="{00000000-0005-0000-0000-000017160000}"/>
    <cellStyle name="Comma 3 2 2 3 3 3 2 3 3 2 2" xfId="30133" xr:uid="{00000000-0005-0000-0000-000018160000}"/>
    <cellStyle name="Comma 3 2 2 3 3 3 2 3 3 3" xfId="21940" xr:uid="{00000000-0005-0000-0000-000019160000}"/>
    <cellStyle name="Comma 3 2 2 3 3 3 2 3 4" xfId="9651" xr:uid="{00000000-0005-0000-0000-00001A160000}"/>
    <cellStyle name="Comma 3 2 2 3 3 3 2 3 4 2" xfId="26037" xr:uid="{00000000-0005-0000-0000-00001B160000}"/>
    <cellStyle name="Comma 3 2 2 3 3 3 2 3 5" xfId="17844" xr:uid="{00000000-0005-0000-0000-00001C160000}"/>
    <cellStyle name="Comma 3 2 2 3 3 3 2 4" xfId="2482" xr:uid="{00000000-0005-0000-0000-00001D160000}"/>
    <cellStyle name="Comma 3 2 2 3 3 3 2 4 2" xfId="6579" xr:uid="{00000000-0005-0000-0000-00001E160000}"/>
    <cellStyle name="Comma 3 2 2 3 3 3 2 4 2 2" xfId="14772" xr:uid="{00000000-0005-0000-0000-00001F160000}"/>
    <cellStyle name="Comma 3 2 2 3 3 3 2 4 2 2 2" xfId="31158" xr:uid="{00000000-0005-0000-0000-000020160000}"/>
    <cellStyle name="Comma 3 2 2 3 3 3 2 4 2 3" xfId="22965" xr:uid="{00000000-0005-0000-0000-000021160000}"/>
    <cellStyle name="Comma 3 2 2 3 3 3 2 4 3" xfId="10675" xr:uid="{00000000-0005-0000-0000-000022160000}"/>
    <cellStyle name="Comma 3 2 2 3 3 3 2 4 3 2" xfId="27061" xr:uid="{00000000-0005-0000-0000-000023160000}"/>
    <cellStyle name="Comma 3 2 2 3 3 3 2 4 4" xfId="18868" xr:uid="{00000000-0005-0000-0000-000024160000}"/>
    <cellStyle name="Comma 3 2 2 3 3 3 2 5" xfId="4530" xr:uid="{00000000-0005-0000-0000-000025160000}"/>
    <cellStyle name="Comma 3 2 2 3 3 3 2 5 2" xfId="12723" xr:uid="{00000000-0005-0000-0000-000026160000}"/>
    <cellStyle name="Comma 3 2 2 3 3 3 2 5 2 2" xfId="29109" xr:uid="{00000000-0005-0000-0000-000027160000}"/>
    <cellStyle name="Comma 3 2 2 3 3 3 2 5 3" xfId="20916" xr:uid="{00000000-0005-0000-0000-000028160000}"/>
    <cellStyle name="Comma 3 2 2 3 3 3 2 6" xfId="8627" xr:uid="{00000000-0005-0000-0000-000029160000}"/>
    <cellStyle name="Comma 3 2 2 3 3 3 2 6 2" xfId="25013" xr:uid="{00000000-0005-0000-0000-00002A160000}"/>
    <cellStyle name="Comma 3 2 2 3 3 3 2 7" xfId="16820" xr:uid="{00000000-0005-0000-0000-00002B160000}"/>
    <cellStyle name="Comma 3 2 2 3 3 3 3" xfId="690" xr:uid="{00000000-0005-0000-0000-00002C160000}"/>
    <cellStyle name="Comma 3 2 2 3 3 3 3 2" xfId="1714" xr:uid="{00000000-0005-0000-0000-00002D160000}"/>
    <cellStyle name="Comma 3 2 2 3 3 3 3 2 2" xfId="3762" xr:uid="{00000000-0005-0000-0000-00002E160000}"/>
    <cellStyle name="Comma 3 2 2 3 3 3 3 2 2 2" xfId="7859" xr:uid="{00000000-0005-0000-0000-00002F160000}"/>
    <cellStyle name="Comma 3 2 2 3 3 3 3 2 2 2 2" xfId="16052" xr:uid="{00000000-0005-0000-0000-000030160000}"/>
    <cellStyle name="Comma 3 2 2 3 3 3 3 2 2 2 2 2" xfId="32438" xr:uid="{00000000-0005-0000-0000-000031160000}"/>
    <cellStyle name="Comma 3 2 2 3 3 3 3 2 2 2 3" xfId="24245" xr:uid="{00000000-0005-0000-0000-000032160000}"/>
    <cellStyle name="Comma 3 2 2 3 3 3 3 2 2 3" xfId="11955" xr:uid="{00000000-0005-0000-0000-000033160000}"/>
    <cellStyle name="Comma 3 2 2 3 3 3 3 2 2 3 2" xfId="28341" xr:uid="{00000000-0005-0000-0000-000034160000}"/>
    <cellStyle name="Comma 3 2 2 3 3 3 3 2 2 4" xfId="20148" xr:uid="{00000000-0005-0000-0000-000035160000}"/>
    <cellStyle name="Comma 3 2 2 3 3 3 3 2 3" xfId="5810" xr:uid="{00000000-0005-0000-0000-000036160000}"/>
    <cellStyle name="Comma 3 2 2 3 3 3 3 2 3 2" xfId="14003" xr:uid="{00000000-0005-0000-0000-000037160000}"/>
    <cellStyle name="Comma 3 2 2 3 3 3 3 2 3 2 2" xfId="30389" xr:uid="{00000000-0005-0000-0000-000038160000}"/>
    <cellStyle name="Comma 3 2 2 3 3 3 3 2 3 3" xfId="22196" xr:uid="{00000000-0005-0000-0000-000039160000}"/>
    <cellStyle name="Comma 3 2 2 3 3 3 3 2 4" xfId="9907" xr:uid="{00000000-0005-0000-0000-00003A160000}"/>
    <cellStyle name="Comma 3 2 2 3 3 3 3 2 4 2" xfId="26293" xr:uid="{00000000-0005-0000-0000-00003B160000}"/>
    <cellStyle name="Comma 3 2 2 3 3 3 3 2 5" xfId="18100" xr:uid="{00000000-0005-0000-0000-00003C160000}"/>
    <cellStyle name="Comma 3 2 2 3 3 3 3 3" xfId="2738" xr:uid="{00000000-0005-0000-0000-00003D160000}"/>
    <cellStyle name="Comma 3 2 2 3 3 3 3 3 2" xfId="6835" xr:uid="{00000000-0005-0000-0000-00003E160000}"/>
    <cellStyle name="Comma 3 2 2 3 3 3 3 3 2 2" xfId="15028" xr:uid="{00000000-0005-0000-0000-00003F160000}"/>
    <cellStyle name="Comma 3 2 2 3 3 3 3 3 2 2 2" xfId="31414" xr:uid="{00000000-0005-0000-0000-000040160000}"/>
    <cellStyle name="Comma 3 2 2 3 3 3 3 3 2 3" xfId="23221" xr:uid="{00000000-0005-0000-0000-000041160000}"/>
    <cellStyle name="Comma 3 2 2 3 3 3 3 3 3" xfId="10931" xr:uid="{00000000-0005-0000-0000-000042160000}"/>
    <cellStyle name="Comma 3 2 2 3 3 3 3 3 3 2" xfId="27317" xr:uid="{00000000-0005-0000-0000-000043160000}"/>
    <cellStyle name="Comma 3 2 2 3 3 3 3 3 4" xfId="19124" xr:uid="{00000000-0005-0000-0000-000044160000}"/>
    <cellStyle name="Comma 3 2 2 3 3 3 3 4" xfId="4786" xr:uid="{00000000-0005-0000-0000-000045160000}"/>
    <cellStyle name="Comma 3 2 2 3 3 3 3 4 2" xfId="12979" xr:uid="{00000000-0005-0000-0000-000046160000}"/>
    <cellStyle name="Comma 3 2 2 3 3 3 3 4 2 2" xfId="29365" xr:uid="{00000000-0005-0000-0000-000047160000}"/>
    <cellStyle name="Comma 3 2 2 3 3 3 3 4 3" xfId="21172" xr:uid="{00000000-0005-0000-0000-000048160000}"/>
    <cellStyle name="Comma 3 2 2 3 3 3 3 5" xfId="8883" xr:uid="{00000000-0005-0000-0000-000049160000}"/>
    <cellStyle name="Comma 3 2 2 3 3 3 3 5 2" xfId="25269" xr:uid="{00000000-0005-0000-0000-00004A160000}"/>
    <cellStyle name="Comma 3 2 2 3 3 3 3 6" xfId="17076" xr:uid="{00000000-0005-0000-0000-00004B160000}"/>
    <cellStyle name="Comma 3 2 2 3 3 3 4" xfId="1202" xr:uid="{00000000-0005-0000-0000-00004C160000}"/>
    <cellStyle name="Comma 3 2 2 3 3 3 4 2" xfId="3250" xr:uid="{00000000-0005-0000-0000-00004D160000}"/>
    <cellStyle name="Comma 3 2 2 3 3 3 4 2 2" xfId="7347" xr:uid="{00000000-0005-0000-0000-00004E160000}"/>
    <cellStyle name="Comma 3 2 2 3 3 3 4 2 2 2" xfId="15540" xr:uid="{00000000-0005-0000-0000-00004F160000}"/>
    <cellStyle name="Comma 3 2 2 3 3 3 4 2 2 2 2" xfId="31926" xr:uid="{00000000-0005-0000-0000-000050160000}"/>
    <cellStyle name="Comma 3 2 2 3 3 3 4 2 2 3" xfId="23733" xr:uid="{00000000-0005-0000-0000-000051160000}"/>
    <cellStyle name="Comma 3 2 2 3 3 3 4 2 3" xfId="11443" xr:uid="{00000000-0005-0000-0000-000052160000}"/>
    <cellStyle name="Comma 3 2 2 3 3 3 4 2 3 2" xfId="27829" xr:uid="{00000000-0005-0000-0000-000053160000}"/>
    <cellStyle name="Comma 3 2 2 3 3 3 4 2 4" xfId="19636" xr:uid="{00000000-0005-0000-0000-000054160000}"/>
    <cellStyle name="Comma 3 2 2 3 3 3 4 3" xfId="5298" xr:uid="{00000000-0005-0000-0000-000055160000}"/>
    <cellStyle name="Comma 3 2 2 3 3 3 4 3 2" xfId="13491" xr:uid="{00000000-0005-0000-0000-000056160000}"/>
    <cellStyle name="Comma 3 2 2 3 3 3 4 3 2 2" xfId="29877" xr:uid="{00000000-0005-0000-0000-000057160000}"/>
    <cellStyle name="Comma 3 2 2 3 3 3 4 3 3" xfId="21684" xr:uid="{00000000-0005-0000-0000-000058160000}"/>
    <cellStyle name="Comma 3 2 2 3 3 3 4 4" xfId="9395" xr:uid="{00000000-0005-0000-0000-000059160000}"/>
    <cellStyle name="Comma 3 2 2 3 3 3 4 4 2" xfId="25781" xr:uid="{00000000-0005-0000-0000-00005A160000}"/>
    <cellStyle name="Comma 3 2 2 3 3 3 4 5" xfId="17588" xr:uid="{00000000-0005-0000-0000-00005B160000}"/>
    <cellStyle name="Comma 3 2 2 3 3 3 5" xfId="2226" xr:uid="{00000000-0005-0000-0000-00005C160000}"/>
    <cellStyle name="Comma 3 2 2 3 3 3 5 2" xfId="6323" xr:uid="{00000000-0005-0000-0000-00005D160000}"/>
    <cellStyle name="Comma 3 2 2 3 3 3 5 2 2" xfId="14516" xr:uid="{00000000-0005-0000-0000-00005E160000}"/>
    <cellStyle name="Comma 3 2 2 3 3 3 5 2 2 2" xfId="30902" xr:uid="{00000000-0005-0000-0000-00005F160000}"/>
    <cellStyle name="Comma 3 2 2 3 3 3 5 2 3" xfId="22709" xr:uid="{00000000-0005-0000-0000-000060160000}"/>
    <cellStyle name="Comma 3 2 2 3 3 3 5 3" xfId="10419" xr:uid="{00000000-0005-0000-0000-000061160000}"/>
    <cellStyle name="Comma 3 2 2 3 3 3 5 3 2" xfId="26805" xr:uid="{00000000-0005-0000-0000-000062160000}"/>
    <cellStyle name="Comma 3 2 2 3 3 3 5 4" xfId="18612" xr:uid="{00000000-0005-0000-0000-000063160000}"/>
    <cellStyle name="Comma 3 2 2 3 3 3 6" xfId="4274" xr:uid="{00000000-0005-0000-0000-000064160000}"/>
    <cellStyle name="Comma 3 2 2 3 3 3 6 2" xfId="12467" xr:uid="{00000000-0005-0000-0000-000065160000}"/>
    <cellStyle name="Comma 3 2 2 3 3 3 6 2 2" xfId="28853" xr:uid="{00000000-0005-0000-0000-000066160000}"/>
    <cellStyle name="Comma 3 2 2 3 3 3 6 3" xfId="20660" xr:uid="{00000000-0005-0000-0000-000067160000}"/>
    <cellStyle name="Comma 3 2 2 3 3 3 7" xfId="8371" xr:uid="{00000000-0005-0000-0000-000068160000}"/>
    <cellStyle name="Comma 3 2 2 3 3 3 7 2" xfId="24757" xr:uid="{00000000-0005-0000-0000-000069160000}"/>
    <cellStyle name="Comma 3 2 2 3 3 3 8" xfId="16564" xr:uid="{00000000-0005-0000-0000-00006A160000}"/>
    <cellStyle name="Comma 3 2 2 3 3 4" xfId="306" xr:uid="{00000000-0005-0000-0000-00006B160000}"/>
    <cellStyle name="Comma 3 2 2 3 3 4 2" xfId="818" xr:uid="{00000000-0005-0000-0000-00006C160000}"/>
    <cellStyle name="Comma 3 2 2 3 3 4 2 2" xfId="1842" xr:uid="{00000000-0005-0000-0000-00006D160000}"/>
    <cellStyle name="Comma 3 2 2 3 3 4 2 2 2" xfId="3890" xr:uid="{00000000-0005-0000-0000-00006E160000}"/>
    <cellStyle name="Comma 3 2 2 3 3 4 2 2 2 2" xfId="7987" xr:uid="{00000000-0005-0000-0000-00006F160000}"/>
    <cellStyle name="Comma 3 2 2 3 3 4 2 2 2 2 2" xfId="16180" xr:uid="{00000000-0005-0000-0000-000070160000}"/>
    <cellStyle name="Comma 3 2 2 3 3 4 2 2 2 2 2 2" xfId="32566" xr:uid="{00000000-0005-0000-0000-000071160000}"/>
    <cellStyle name="Comma 3 2 2 3 3 4 2 2 2 2 3" xfId="24373" xr:uid="{00000000-0005-0000-0000-000072160000}"/>
    <cellStyle name="Comma 3 2 2 3 3 4 2 2 2 3" xfId="12083" xr:uid="{00000000-0005-0000-0000-000073160000}"/>
    <cellStyle name="Comma 3 2 2 3 3 4 2 2 2 3 2" xfId="28469" xr:uid="{00000000-0005-0000-0000-000074160000}"/>
    <cellStyle name="Comma 3 2 2 3 3 4 2 2 2 4" xfId="20276" xr:uid="{00000000-0005-0000-0000-000075160000}"/>
    <cellStyle name="Comma 3 2 2 3 3 4 2 2 3" xfId="5938" xr:uid="{00000000-0005-0000-0000-000076160000}"/>
    <cellStyle name="Comma 3 2 2 3 3 4 2 2 3 2" xfId="14131" xr:uid="{00000000-0005-0000-0000-000077160000}"/>
    <cellStyle name="Comma 3 2 2 3 3 4 2 2 3 2 2" xfId="30517" xr:uid="{00000000-0005-0000-0000-000078160000}"/>
    <cellStyle name="Comma 3 2 2 3 3 4 2 2 3 3" xfId="22324" xr:uid="{00000000-0005-0000-0000-000079160000}"/>
    <cellStyle name="Comma 3 2 2 3 3 4 2 2 4" xfId="10035" xr:uid="{00000000-0005-0000-0000-00007A160000}"/>
    <cellStyle name="Comma 3 2 2 3 3 4 2 2 4 2" xfId="26421" xr:uid="{00000000-0005-0000-0000-00007B160000}"/>
    <cellStyle name="Comma 3 2 2 3 3 4 2 2 5" xfId="18228" xr:uid="{00000000-0005-0000-0000-00007C160000}"/>
    <cellStyle name="Comma 3 2 2 3 3 4 2 3" xfId="2866" xr:uid="{00000000-0005-0000-0000-00007D160000}"/>
    <cellStyle name="Comma 3 2 2 3 3 4 2 3 2" xfId="6963" xr:uid="{00000000-0005-0000-0000-00007E160000}"/>
    <cellStyle name="Comma 3 2 2 3 3 4 2 3 2 2" xfId="15156" xr:uid="{00000000-0005-0000-0000-00007F160000}"/>
    <cellStyle name="Comma 3 2 2 3 3 4 2 3 2 2 2" xfId="31542" xr:uid="{00000000-0005-0000-0000-000080160000}"/>
    <cellStyle name="Comma 3 2 2 3 3 4 2 3 2 3" xfId="23349" xr:uid="{00000000-0005-0000-0000-000081160000}"/>
    <cellStyle name="Comma 3 2 2 3 3 4 2 3 3" xfId="11059" xr:uid="{00000000-0005-0000-0000-000082160000}"/>
    <cellStyle name="Comma 3 2 2 3 3 4 2 3 3 2" xfId="27445" xr:uid="{00000000-0005-0000-0000-000083160000}"/>
    <cellStyle name="Comma 3 2 2 3 3 4 2 3 4" xfId="19252" xr:uid="{00000000-0005-0000-0000-000084160000}"/>
    <cellStyle name="Comma 3 2 2 3 3 4 2 4" xfId="4914" xr:uid="{00000000-0005-0000-0000-000085160000}"/>
    <cellStyle name="Comma 3 2 2 3 3 4 2 4 2" xfId="13107" xr:uid="{00000000-0005-0000-0000-000086160000}"/>
    <cellStyle name="Comma 3 2 2 3 3 4 2 4 2 2" xfId="29493" xr:uid="{00000000-0005-0000-0000-000087160000}"/>
    <cellStyle name="Comma 3 2 2 3 3 4 2 4 3" xfId="21300" xr:uid="{00000000-0005-0000-0000-000088160000}"/>
    <cellStyle name="Comma 3 2 2 3 3 4 2 5" xfId="9011" xr:uid="{00000000-0005-0000-0000-000089160000}"/>
    <cellStyle name="Comma 3 2 2 3 3 4 2 5 2" xfId="25397" xr:uid="{00000000-0005-0000-0000-00008A160000}"/>
    <cellStyle name="Comma 3 2 2 3 3 4 2 6" xfId="17204" xr:uid="{00000000-0005-0000-0000-00008B160000}"/>
    <cellStyle name="Comma 3 2 2 3 3 4 3" xfId="1330" xr:uid="{00000000-0005-0000-0000-00008C160000}"/>
    <cellStyle name="Comma 3 2 2 3 3 4 3 2" xfId="3378" xr:uid="{00000000-0005-0000-0000-00008D160000}"/>
    <cellStyle name="Comma 3 2 2 3 3 4 3 2 2" xfId="7475" xr:uid="{00000000-0005-0000-0000-00008E160000}"/>
    <cellStyle name="Comma 3 2 2 3 3 4 3 2 2 2" xfId="15668" xr:uid="{00000000-0005-0000-0000-00008F160000}"/>
    <cellStyle name="Comma 3 2 2 3 3 4 3 2 2 2 2" xfId="32054" xr:uid="{00000000-0005-0000-0000-000090160000}"/>
    <cellStyle name="Comma 3 2 2 3 3 4 3 2 2 3" xfId="23861" xr:uid="{00000000-0005-0000-0000-000091160000}"/>
    <cellStyle name="Comma 3 2 2 3 3 4 3 2 3" xfId="11571" xr:uid="{00000000-0005-0000-0000-000092160000}"/>
    <cellStyle name="Comma 3 2 2 3 3 4 3 2 3 2" xfId="27957" xr:uid="{00000000-0005-0000-0000-000093160000}"/>
    <cellStyle name="Comma 3 2 2 3 3 4 3 2 4" xfId="19764" xr:uid="{00000000-0005-0000-0000-000094160000}"/>
    <cellStyle name="Comma 3 2 2 3 3 4 3 3" xfId="5426" xr:uid="{00000000-0005-0000-0000-000095160000}"/>
    <cellStyle name="Comma 3 2 2 3 3 4 3 3 2" xfId="13619" xr:uid="{00000000-0005-0000-0000-000096160000}"/>
    <cellStyle name="Comma 3 2 2 3 3 4 3 3 2 2" xfId="30005" xr:uid="{00000000-0005-0000-0000-000097160000}"/>
    <cellStyle name="Comma 3 2 2 3 3 4 3 3 3" xfId="21812" xr:uid="{00000000-0005-0000-0000-000098160000}"/>
    <cellStyle name="Comma 3 2 2 3 3 4 3 4" xfId="9523" xr:uid="{00000000-0005-0000-0000-000099160000}"/>
    <cellStyle name="Comma 3 2 2 3 3 4 3 4 2" xfId="25909" xr:uid="{00000000-0005-0000-0000-00009A160000}"/>
    <cellStyle name="Comma 3 2 2 3 3 4 3 5" xfId="17716" xr:uid="{00000000-0005-0000-0000-00009B160000}"/>
    <cellStyle name="Comma 3 2 2 3 3 4 4" xfId="2354" xr:uid="{00000000-0005-0000-0000-00009C160000}"/>
    <cellStyle name="Comma 3 2 2 3 3 4 4 2" xfId="6451" xr:uid="{00000000-0005-0000-0000-00009D160000}"/>
    <cellStyle name="Comma 3 2 2 3 3 4 4 2 2" xfId="14644" xr:uid="{00000000-0005-0000-0000-00009E160000}"/>
    <cellStyle name="Comma 3 2 2 3 3 4 4 2 2 2" xfId="31030" xr:uid="{00000000-0005-0000-0000-00009F160000}"/>
    <cellStyle name="Comma 3 2 2 3 3 4 4 2 3" xfId="22837" xr:uid="{00000000-0005-0000-0000-0000A0160000}"/>
    <cellStyle name="Comma 3 2 2 3 3 4 4 3" xfId="10547" xr:uid="{00000000-0005-0000-0000-0000A1160000}"/>
    <cellStyle name="Comma 3 2 2 3 3 4 4 3 2" xfId="26933" xr:uid="{00000000-0005-0000-0000-0000A2160000}"/>
    <cellStyle name="Comma 3 2 2 3 3 4 4 4" xfId="18740" xr:uid="{00000000-0005-0000-0000-0000A3160000}"/>
    <cellStyle name="Comma 3 2 2 3 3 4 5" xfId="4402" xr:uid="{00000000-0005-0000-0000-0000A4160000}"/>
    <cellStyle name="Comma 3 2 2 3 3 4 5 2" xfId="12595" xr:uid="{00000000-0005-0000-0000-0000A5160000}"/>
    <cellStyle name="Comma 3 2 2 3 3 4 5 2 2" xfId="28981" xr:uid="{00000000-0005-0000-0000-0000A6160000}"/>
    <cellStyle name="Comma 3 2 2 3 3 4 5 3" xfId="20788" xr:uid="{00000000-0005-0000-0000-0000A7160000}"/>
    <cellStyle name="Comma 3 2 2 3 3 4 6" xfId="8499" xr:uid="{00000000-0005-0000-0000-0000A8160000}"/>
    <cellStyle name="Comma 3 2 2 3 3 4 6 2" xfId="24885" xr:uid="{00000000-0005-0000-0000-0000A9160000}"/>
    <cellStyle name="Comma 3 2 2 3 3 4 7" xfId="16692" xr:uid="{00000000-0005-0000-0000-0000AA160000}"/>
    <cellStyle name="Comma 3 2 2 3 3 5" xfId="562" xr:uid="{00000000-0005-0000-0000-0000AB160000}"/>
    <cellStyle name="Comma 3 2 2 3 3 5 2" xfId="1586" xr:uid="{00000000-0005-0000-0000-0000AC160000}"/>
    <cellStyle name="Comma 3 2 2 3 3 5 2 2" xfId="3634" xr:uid="{00000000-0005-0000-0000-0000AD160000}"/>
    <cellStyle name="Comma 3 2 2 3 3 5 2 2 2" xfId="7731" xr:uid="{00000000-0005-0000-0000-0000AE160000}"/>
    <cellStyle name="Comma 3 2 2 3 3 5 2 2 2 2" xfId="15924" xr:uid="{00000000-0005-0000-0000-0000AF160000}"/>
    <cellStyle name="Comma 3 2 2 3 3 5 2 2 2 2 2" xfId="32310" xr:uid="{00000000-0005-0000-0000-0000B0160000}"/>
    <cellStyle name="Comma 3 2 2 3 3 5 2 2 2 3" xfId="24117" xr:uid="{00000000-0005-0000-0000-0000B1160000}"/>
    <cellStyle name="Comma 3 2 2 3 3 5 2 2 3" xfId="11827" xr:uid="{00000000-0005-0000-0000-0000B2160000}"/>
    <cellStyle name="Comma 3 2 2 3 3 5 2 2 3 2" xfId="28213" xr:uid="{00000000-0005-0000-0000-0000B3160000}"/>
    <cellStyle name="Comma 3 2 2 3 3 5 2 2 4" xfId="20020" xr:uid="{00000000-0005-0000-0000-0000B4160000}"/>
    <cellStyle name="Comma 3 2 2 3 3 5 2 3" xfId="5682" xr:uid="{00000000-0005-0000-0000-0000B5160000}"/>
    <cellStyle name="Comma 3 2 2 3 3 5 2 3 2" xfId="13875" xr:uid="{00000000-0005-0000-0000-0000B6160000}"/>
    <cellStyle name="Comma 3 2 2 3 3 5 2 3 2 2" xfId="30261" xr:uid="{00000000-0005-0000-0000-0000B7160000}"/>
    <cellStyle name="Comma 3 2 2 3 3 5 2 3 3" xfId="22068" xr:uid="{00000000-0005-0000-0000-0000B8160000}"/>
    <cellStyle name="Comma 3 2 2 3 3 5 2 4" xfId="9779" xr:uid="{00000000-0005-0000-0000-0000B9160000}"/>
    <cellStyle name="Comma 3 2 2 3 3 5 2 4 2" xfId="26165" xr:uid="{00000000-0005-0000-0000-0000BA160000}"/>
    <cellStyle name="Comma 3 2 2 3 3 5 2 5" xfId="17972" xr:uid="{00000000-0005-0000-0000-0000BB160000}"/>
    <cellStyle name="Comma 3 2 2 3 3 5 3" xfId="2610" xr:uid="{00000000-0005-0000-0000-0000BC160000}"/>
    <cellStyle name="Comma 3 2 2 3 3 5 3 2" xfId="6707" xr:uid="{00000000-0005-0000-0000-0000BD160000}"/>
    <cellStyle name="Comma 3 2 2 3 3 5 3 2 2" xfId="14900" xr:uid="{00000000-0005-0000-0000-0000BE160000}"/>
    <cellStyle name="Comma 3 2 2 3 3 5 3 2 2 2" xfId="31286" xr:uid="{00000000-0005-0000-0000-0000BF160000}"/>
    <cellStyle name="Comma 3 2 2 3 3 5 3 2 3" xfId="23093" xr:uid="{00000000-0005-0000-0000-0000C0160000}"/>
    <cellStyle name="Comma 3 2 2 3 3 5 3 3" xfId="10803" xr:uid="{00000000-0005-0000-0000-0000C1160000}"/>
    <cellStyle name="Comma 3 2 2 3 3 5 3 3 2" xfId="27189" xr:uid="{00000000-0005-0000-0000-0000C2160000}"/>
    <cellStyle name="Comma 3 2 2 3 3 5 3 4" xfId="18996" xr:uid="{00000000-0005-0000-0000-0000C3160000}"/>
    <cellStyle name="Comma 3 2 2 3 3 5 4" xfId="4658" xr:uid="{00000000-0005-0000-0000-0000C4160000}"/>
    <cellStyle name="Comma 3 2 2 3 3 5 4 2" xfId="12851" xr:uid="{00000000-0005-0000-0000-0000C5160000}"/>
    <cellStyle name="Comma 3 2 2 3 3 5 4 2 2" xfId="29237" xr:uid="{00000000-0005-0000-0000-0000C6160000}"/>
    <cellStyle name="Comma 3 2 2 3 3 5 4 3" xfId="21044" xr:uid="{00000000-0005-0000-0000-0000C7160000}"/>
    <cellStyle name="Comma 3 2 2 3 3 5 5" xfId="8755" xr:uid="{00000000-0005-0000-0000-0000C8160000}"/>
    <cellStyle name="Comma 3 2 2 3 3 5 5 2" xfId="25141" xr:uid="{00000000-0005-0000-0000-0000C9160000}"/>
    <cellStyle name="Comma 3 2 2 3 3 5 6" xfId="16948" xr:uid="{00000000-0005-0000-0000-0000CA160000}"/>
    <cellStyle name="Comma 3 2 2 3 3 6" xfId="1074" xr:uid="{00000000-0005-0000-0000-0000CB160000}"/>
    <cellStyle name="Comma 3 2 2 3 3 6 2" xfId="3122" xr:uid="{00000000-0005-0000-0000-0000CC160000}"/>
    <cellStyle name="Comma 3 2 2 3 3 6 2 2" xfId="7219" xr:uid="{00000000-0005-0000-0000-0000CD160000}"/>
    <cellStyle name="Comma 3 2 2 3 3 6 2 2 2" xfId="15412" xr:uid="{00000000-0005-0000-0000-0000CE160000}"/>
    <cellStyle name="Comma 3 2 2 3 3 6 2 2 2 2" xfId="31798" xr:uid="{00000000-0005-0000-0000-0000CF160000}"/>
    <cellStyle name="Comma 3 2 2 3 3 6 2 2 3" xfId="23605" xr:uid="{00000000-0005-0000-0000-0000D0160000}"/>
    <cellStyle name="Comma 3 2 2 3 3 6 2 3" xfId="11315" xr:uid="{00000000-0005-0000-0000-0000D1160000}"/>
    <cellStyle name="Comma 3 2 2 3 3 6 2 3 2" xfId="27701" xr:uid="{00000000-0005-0000-0000-0000D2160000}"/>
    <cellStyle name="Comma 3 2 2 3 3 6 2 4" xfId="19508" xr:uid="{00000000-0005-0000-0000-0000D3160000}"/>
    <cellStyle name="Comma 3 2 2 3 3 6 3" xfId="5170" xr:uid="{00000000-0005-0000-0000-0000D4160000}"/>
    <cellStyle name="Comma 3 2 2 3 3 6 3 2" xfId="13363" xr:uid="{00000000-0005-0000-0000-0000D5160000}"/>
    <cellStyle name="Comma 3 2 2 3 3 6 3 2 2" xfId="29749" xr:uid="{00000000-0005-0000-0000-0000D6160000}"/>
    <cellStyle name="Comma 3 2 2 3 3 6 3 3" xfId="21556" xr:uid="{00000000-0005-0000-0000-0000D7160000}"/>
    <cellStyle name="Comma 3 2 2 3 3 6 4" xfId="9267" xr:uid="{00000000-0005-0000-0000-0000D8160000}"/>
    <cellStyle name="Comma 3 2 2 3 3 6 4 2" xfId="25653" xr:uid="{00000000-0005-0000-0000-0000D9160000}"/>
    <cellStyle name="Comma 3 2 2 3 3 6 5" xfId="17460" xr:uid="{00000000-0005-0000-0000-0000DA160000}"/>
    <cellStyle name="Comma 3 2 2 3 3 7" xfId="2098" xr:uid="{00000000-0005-0000-0000-0000DB160000}"/>
    <cellStyle name="Comma 3 2 2 3 3 7 2" xfId="6195" xr:uid="{00000000-0005-0000-0000-0000DC160000}"/>
    <cellStyle name="Comma 3 2 2 3 3 7 2 2" xfId="14388" xr:uid="{00000000-0005-0000-0000-0000DD160000}"/>
    <cellStyle name="Comma 3 2 2 3 3 7 2 2 2" xfId="30774" xr:uid="{00000000-0005-0000-0000-0000DE160000}"/>
    <cellStyle name="Comma 3 2 2 3 3 7 2 3" xfId="22581" xr:uid="{00000000-0005-0000-0000-0000DF160000}"/>
    <cellStyle name="Comma 3 2 2 3 3 7 3" xfId="10291" xr:uid="{00000000-0005-0000-0000-0000E0160000}"/>
    <cellStyle name="Comma 3 2 2 3 3 7 3 2" xfId="26677" xr:uid="{00000000-0005-0000-0000-0000E1160000}"/>
    <cellStyle name="Comma 3 2 2 3 3 7 4" xfId="18484" xr:uid="{00000000-0005-0000-0000-0000E2160000}"/>
    <cellStyle name="Comma 3 2 2 3 3 8" xfId="4146" xr:uid="{00000000-0005-0000-0000-0000E3160000}"/>
    <cellStyle name="Comma 3 2 2 3 3 8 2" xfId="12339" xr:uid="{00000000-0005-0000-0000-0000E4160000}"/>
    <cellStyle name="Comma 3 2 2 3 3 8 2 2" xfId="28725" xr:uid="{00000000-0005-0000-0000-0000E5160000}"/>
    <cellStyle name="Comma 3 2 2 3 3 8 3" xfId="20532" xr:uid="{00000000-0005-0000-0000-0000E6160000}"/>
    <cellStyle name="Comma 3 2 2 3 3 9" xfId="8243" xr:uid="{00000000-0005-0000-0000-0000E7160000}"/>
    <cellStyle name="Comma 3 2 2 3 3 9 2" xfId="24629" xr:uid="{00000000-0005-0000-0000-0000E8160000}"/>
    <cellStyle name="Comma 3 2 2 3 4" xfId="82" xr:uid="{00000000-0005-0000-0000-0000E9160000}"/>
    <cellStyle name="Comma 3 2 2 3 4 2" xfId="210" xr:uid="{00000000-0005-0000-0000-0000EA160000}"/>
    <cellStyle name="Comma 3 2 2 3 4 2 2" xfId="466" xr:uid="{00000000-0005-0000-0000-0000EB160000}"/>
    <cellStyle name="Comma 3 2 2 3 4 2 2 2" xfId="978" xr:uid="{00000000-0005-0000-0000-0000EC160000}"/>
    <cellStyle name="Comma 3 2 2 3 4 2 2 2 2" xfId="2002" xr:uid="{00000000-0005-0000-0000-0000ED160000}"/>
    <cellStyle name="Comma 3 2 2 3 4 2 2 2 2 2" xfId="4050" xr:uid="{00000000-0005-0000-0000-0000EE160000}"/>
    <cellStyle name="Comma 3 2 2 3 4 2 2 2 2 2 2" xfId="8147" xr:uid="{00000000-0005-0000-0000-0000EF160000}"/>
    <cellStyle name="Comma 3 2 2 3 4 2 2 2 2 2 2 2" xfId="16340" xr:uid="{00000000-0005-0000-0000-0000F0160000}"/>
    <cellStyle name="Comma 3 2 2 3 4 2 2 2 2 2 2 2 2" xfId="32726" xr:uid="{00000000-0005-0000-0000-0000F1160000}"/>
    <cellStyle name="Comma 3 2 2 3 4 2 2 2 2 2 2 3" xfId="24533" xr:uid="{00000000-0005-0000-0000-0000F2160000}"/>
    <cellStyle name="Comma 3 2 2 3 4 2 2 2 2 2 3" xfId="12243" xr:uid="{00000000-0005-0000-0000-0000F3160000}"/>
    <cellStyle name="Comma 3 2 2 3 4 2 2 2 2 2 3 2" xfId="28629" xr:uid="{00000000-0005-0000-0000-0000F4160000}"/>
    <cellStyle name="Comma 3 2 2 3 4 2 2 2 2 2 4" xfId="20436" xr:uid="{00000000-0005-0000-0000-0000F5160000}"/>
    <cellStyle name="Comma 3 2 2 3 4 2 2 2 2 3" xfId="6098" xr:uid="{00000000-0005-0000-0000-0000F6160000}"/>
    <cellStyle name="Comma 3 2 2 3 4 2 2 2 2 3 2" xfId="14291" xr:uid="{00000000-0005-0000-0000-0000F7160000}"/>
    <cellStyle name="Comma 3 2 2 3 4 2 2 2 2 3 2 2" xfId="30677" xr:uid="{00000000-0005-0000-0000-0000F8160000}"/>
    <cellStyle name="Comma 3 2 2 3 4 2 2 2 2 3 3" xfId="22484" xr:uid="{00000000-0005-0000-0000-0000F9160000}"/>
    <cellStyle name="Comma 3 2 2 3 4 2 2 2 2 4" xfId="10195" xr:uid="{00000000-0005-0000-0000-0000FA160000}"/>
    <cellStyle name="Comma 3 2 2 3 4 2 2 2 2 4 2" xfId="26581" xr:uid="{00000000-0005-0000-0000-0000FB160000}"/>
    <cellStyle name="Comma 3 2 2 3 4 2 2 2 2 5" xfId="18388" xr:uid="{00000000-0005-0000-0000-0000FC160000}"/>
    <cellStyle name="Comma 3 2 2 3 4 2 2 2 3" xfId="3026" xr:uid="{00000000-0005-0000-0000-0000FD160000}"/>
    <cellStyle name="Comma 3 2 2 3 4 2 2 2 3 2" xfId="7123" xr:uid="{00000000-0005-0000-0000-0000FE160000}"/>
    <cellStyle name="Comma 3 2 2 3 4 2 2 2 3 2 2" xfId="15316" xr:uid="{00000000-0005-0000-0000-0000FF160000}"/>
    <cellStyle name="Comma 3 2 2 3 4 2 2 2 3 2 2 2" xfId="31702" xr:uid="{00000000-0005-0000-0000-000000170000}"/>
    <cellStyle name="Comma 3 2 2 3 4 2 2 2 3 2 3" xfId="23509" xr:uid="{00000000-0005-0000-0000-000001170000}"/>
    <cellStyle name="Comma 3 2 2 3 4 2 2 2 3 3" xfId="11219" xr:uid="{00000000-0005-0000-0000-000002170000}"/>
    <cellStyle name="Comma 3 2 2 3 4 2 2 2 3 3 2" xfId="27605" xr:uid="{00000000-0005-0000-0000-000003170000}"/>
    <cellStyle name="Comma 3 2 2 3 4 2 2 2 3 4" xfId="19412" xr:uid="{00000000-0005-0000-0000-000004170000}"/>
    <cellStyle name="Comma 3 2 2 3 4 2 2 2 4" xfId="5074" xr:uid="{00000000-0005-0000-0000-000005170000}"/>
    <cellStyle name="Comma 3 2 2 3 4 2 2 2 4 2" xfId="13267" xr:uid="{00000000-0005-0000-0000-000006170000}"/>
    <cellStyle name="Comma 3 2 2 3 4 2 2 2 4 2 2" xfId="29653" xr:uid="{00000000-0005-0000-0000-000007170000}"/>
    <cellStyle name="Comma 3 2 2 3 4 2 2 2 4 3" xfId="21460" xr:uid="{00000000-0005-0000-0000-000008170000}"/>
    <cellStyle name="Comma 3 2 2 3 4 2 2 2 5" xfId="9171" xr:uid="{00000000-0005-0000-0000-000009170000}"/>
    <cellStyle name="Comma 3 2 2 3 4 2 2 2 5 2" xfId="25557" xr:uid="{00000000-0005-0000-0000-00000A170000}"/>
    <cellStyle name="Comma 3 2 2 3 4 2 2 2 6" xfId="17364" xr:uid="{00000000-0005-0000-0000-00000B170000}"/>
    <cellStyle name="Comma 3 2 2 3 4 2 2 3" xfId="1490" xr:uid="{00000000-0005-0000-0000-00000C170000}"/>
    <cellStyle name="Comma 3 2 2 3 4 2 2 3 2" xfId="3538" xr:uid="{00000000-0005-0000-0000-00000D170000}"/>
    <cellStyle name="Comma 3 2 2 3 4 2 2 3 2 2" xfId="7635" xr:uid="{00000000-0005-0000-0000-00000E170000}"/>
    <cellStyle name="Comma 3 2 2 3 4 2 2 3 2 2 2" xfId="15828" xr:uid="{00000000-0005-0000-0000-00000F170000}"/>
    <cellStyle name="Comma 3 2 2 3 4 2 2 3 2 2 2 2" xfId="32214" xr:uid="{00000000-0005-0000-0000-000010170000}"/>
    <cellStyle name="Comma 3 2 2 3 4 2 2 3 2 2 3" xfId="24021" xr:uid="{00000000-0005-0000-0000-000011170000}"/>
    <cellStyle name="Comma 3 2 2 3 4 2 2 3 2 3" xfId="11731" xr:uid="{00000000-0005-0000-0000-000012170000}"/>
    <cellStyle name="Comma 3 2 2 3 4 2 2 3 2 3 2" xfId="28117" xr:uid="{00000000-0005-0000-0000-000013170000}"/>
    <cellStyle name="Comma 3 2 2 3 4 2 2 3 2 4" xfId="19924" xr:uid="{00000000-0005-0000-0000-000014170000}"/>
    <cellStyle name="Comma 3 2 2 3 4 2 2 3 3" xfId="5586" xr:uid="{00000000-0005-0000-0000-000015170000}"/>
    <cellStyle name="Comma 3 2 2 3 4 2 2 3 3 2" xfId="13779" xr:uid="{00000000-0005-0000-0000-000016170000}"/>
    <cellStyle name="Comma 3 2 2 3 4 2 2 3 3 2 2" xfId="30165" xr:uid="{00000000-0005-0000-0000-000017170000}"/>
    <cellStyle name="Comma 3 2 2 3 4 2 2 3 3 3" xfId="21972" xr:uid="{00000000-0005-0000-0000-000018170000}"/>
    <cellStyle name="Comma 3 2 2 3 4 2 2 3 4" xfId="9683" xr:uid="{00000000-0005-0000-0000-000019170000}"/>
    <cellStyle name="Comma 3 2 2 3 4 2 2 3 4 2" xfId="26069" xr:uid="{00000000-0005-0000-0000-00001A170000}"/>
    <cellStyle name="Comma 3 2 2 3 4 2 2 3 5" xfId="17876" xr:uid="{00000000-0005-0000-0000-00001B170000}"/>
    <cellStyle name="Comma 3 2 2 3 4 2 2 4" xfId="2514" xr:uid="{00000000-0005-0000-0000-00001C170000}"/>
    <cellStyle name="Comma 3 2 2 3 4 2 2 4 2" xfId="6611" xr:uid="{00000000-0005-0000-0000-00001D170000}"/>
    <cellStyle name="Comma 3 2 2 3 4 2 2 4 2 2" xfId="14804" xr:uid="{00000000-0005-0000-0000-00001E170000}"/>
    <cellStyle name="Comma 3 2 2 3 4 2 2 4 2 2 2" xfId="31190" xr:uid="{00000000-0005-0000-0000-00001F170000}"/>
    <cellStyle name="Comma 3 2 2 3 4 2 2 4 2 3" xfId="22997" xr:uid="{00000000-0005-0000-0000-000020170000}"/>
    <cellStyle name="Comma 3 2 2 3 4 2 2 4 3" xfId="10707" xr:uid="{00000000-0005-0000-0000-000021170000}"/>
    <cellStyle name="Comma 3 2 2 3 4 2 2 4 3 2" xfId="27093" xr:uid="{00000000-0005-0000-0000-000022170000}"/>
    <cellStyle name="Comma 3 2 2 3 4 2 2 4 4" xfId="18900" xr:uid="{00000000-0005-0000-0000-000023170000}"/>
    <cellStyle name="Comma 3 2 2 3 4 2 2 5" xfId="4562" xr:uid="{00000000-0005-0000-0000-000024170000}"/>
    <cellStyle name="Comma 3 2 2 3 4 2 2 5 2" xfId="12755" xr:uid="{00000000-0005-0000-0000-000025170000}"/>
    <cellStyle name="Comma 3 2 2 3 4 2 2 5 2 2" xfId="29141" xr:uid="{00000000-0005-0000-0000-000026170000}"/>
    <cellStyle name="Comma 3 2 2 3 4 2 2 5 3" xfId="20948" xr:uid="{00000000-0005-0000-0000-000027170000}"/>
    <cellStyle name="Comma 3 2 2 3 4 2 2 6" xfId="8659" xr:uid="{00000000-0005-0000-0000-000028170000}"/>
    <cellStyle name="Comma 3 2 2 3 4 2 2 6 2" xfId="25045" xr:uid="{00000000-0005-0000-0000-000029170000}"/>
    <cellStyle name="Comma 3 2 2 3 4 2 2 7" xfId="16852" xr:uid="{00000000-0005-0000-0000-00002A170000}"/>
    <cellStyle name="Comma 3 2 2 3 4 2 3" xfId="722" xr:uid="{00000000-0005-0000-0000-00002B170000}"/>
    <cellStyle name="Comma 3 2 2 3 4 2 3 2" xfId="1746" xr:uid="{00000000-0005-0000-0000-00002C170000}"/>
    <cellStyle name="Comma 3 2 2 3 4 2 3 2 2" xfId="3794" xr:uid="{00000000-0005-0000-0000-00002D170000}"/>
    <cellStyle name="Comma 3 2 2 3 4 2 3 2 2 2" xfId="7891" xr:uid="{00000000-0005-0000-0000-00002E170000}"/>
    <cellStyle name="Comma 3 2 2 3 4 2 3 2 2 2 2" xfId="16084" xr:uid="{00000000-0005-0000-0000-00002F170000}"/>
    <cellStyle name="Comma 3 2 2 3 4 2 3 2 2 2 2 2" xfId="32470" xr:uid="{00000000-0005-0000-0000-000030170000}"/>
    <cellStyle name="Comma 3 2 2 3 4 2 3 2 2 2 3" xfId="24277" xr:uid="{00000000-0005-0000-0000-000031170000}"/>
    <cellStyle name="Comma 3 2 2 3 4 2 3 2 2 3" xfId="11987" xr:uid="{00000000-0005-0000-0000-000032170000}"/>
    <cellStyle name="Comma 3 2 2 3 4 2 3 2 2 3 2" xfId="28373" xr:uid="{00000000-0005-0000-0000-000033170000}"/>
    <cellStyle name="Comma 3 2 2 3 4 2 3 2 2 4" xfId="20180" xr:uid="{00000000-0005-0000-0000-000034170000}"/>
    <cellStyle name="Comma 3 2 2 3 4 2 3 2 3" xfId="5842" xr:uid="{00000000-0005-0000-0000-000035170000}"/>
    <cellStyle name="Comma 3 2 2 3 4 2 3 2 3 2" xfId="14035" xr:uid="{00000000-0005-0000-0000-000036170000}"/>
    <cellStyle name="Comma 3 2 2 3 4 2 3 2 3 2 2" xfId="30421" xr:uid="{00000000-0005-0000-0000-000037170000}"/>
    <cellStyle name="Comma 3 2 2 3 4 2 3 2 3 3" xfId="22228" xr:uid="{00000000-0005-0000-0000-000038170000}"/>
    <cellStyle name="Comma 3 2 2 3 4 2 3 2 4" xfId="9939" xr:uid="{00000000-0005-0000-0000-000039170000}"/>
    <cellStyle name="Comma 3 2 2 3 4 2 3 2 4 2" xfId="26325" xr:uid="{00000000-0005-0000-0000-00003A170000}"/>
    <cellStyle name="Comma 3 2 2 3 4 2 3 2 5" xfId="18132" xr:uid="{00000000-0005-0000-0000-00003B170000}"/>
    <cellStyle name="Comma 3 2 2 3 4 2 3 3" xfId="2770" xr:uid="{00000000-0005-0000-0000-00003C170000}"/>
    <cellStyle name="Comma 3 2 2 3 4 2 3 3 2" xfId="6867" xr:uid="{00000000-0005-0000-0000-00003D170000}"/>
    <cellStyle name="Comma 3 2 2 3 4 2 3 3 2 2" xfId="15060" xr:uid="{00000000-0005-0000-0000-00003E170000}"/>
    <cellStyle name="Comma 3 2 2 3 4 2 3 3 2 2 2" xfId="31446" xr:uid="{00000000-0005-0000-0000-00003F170000}"/>
    <cellStyle name="Comma 3 2 2 3 4 2 3 3 2 3" xfId="23253" xr:uid="{00000000-0005-0000-0000-000040170000}"/>
    <cellStyle name="Comma 3 2 2 3 4 2 3 3 3" xfId="10963" xr:uid="{00000000-0005-0000-0000-000041170000}"/>
    <cellStyle name="Comma 3 2 2 3 4 2 3 3 3 2" xfId="27349" xr:uid="{00000000-0005-0000-0000-000042170000}"/>
    <cellStyle name="Comma 3 2 2 3 4 2 3 3 4" xfId="19156" xr:uid="{00000000-0005-0000-0000-000043170000}"/>
    <cellStyle name="Comma 3 2 2 3 4 2 3 4" xfId="4818" xr:uid="{00000000-0005-0000-0000-000044170000}"/>
    <cellStyle name="Comma 3 2 2 3 4 2 3 4 2" xfId="13011" xr:uid="{00000000-0005-0000-0000-000045170000}"/>
    <cellStyle name="Comma 3 2 2 3 4 2 3 4 2 2" xfId="29397" xr:uid="{00000000-0005-0000-0000-000046170000}"/>
    <cellStyle name="Comma 3 2 2 3 4 2 3 4 3" xfId="21204" xr:uid="{00000000-0005-0000-0000-000047170000}"/>
    <cellStyle name="Comma 3 2 2 3 4 2 3 5" xfId="8915" xr:uid="{00000000-0005-0000-0000-000048170000}"/>
    <cellStyle name="Comma 3 2 2 3 4 2 3 5 2" xfId="25301" xr:uid="{00000000-0005-0000-0000-000049170000}"/>
    <cellStyle name="Comma 3 2 2 3 4 2 3 6" xfId="17108" xr:uid="{00000000-0005-0000-0000-00004A170000}"/>
    <cellStyle name="Comma 3 2 2 3 4 2 4" xfId="1234" xr:uid="{00000000-0005-0000-0000-00004B170000}"/>
    <cellStyle name="Comma 3 2 2 3 4 2 4 2" xfId="3282" xr:uid="{00000000-0005-0000-0000-00004C170000}"/>
    <cellStyle name="Comma 3 2 2 3 4 2 4 2 2" xfId="7379" xr:uid="{00000000-0005-0000-0000-00004D170000}"/>
    <cellStyle name="Comma 3 2 2 3 4 2 4 2 2 2" xfId="15572" xr:uid="{00000000-0005-0000-0000-00004E170000}"/>
    <cellStyle name="Comma 3 2 2 3 4 2 4 2 2 2 2" xfId="31958" xr:uid="{00000000-0005-0000-0000-00004F170000}"/>
    <cellStyle name="Comma 3 2 2 3 4 2 4 2 2 3" xfId="23765" xr:uid="{00000000-0005-0000-0000-000050170000}"/>
    <cellStyle name="Comma 3 2 2 3 4 2 4 2 3" xfId="11475" xr:uid="{00000000-0005-0000-0000-000051170000}"/>
    <cellStyle name="Comma 3 2 2 3 4 2 4 2 3 2" xfId="27861" xr:uid="{00000000-0005-0000-0000-000052170000}"/>
    <cellStyle name="Comma 3 2 2 3 4 2 4 2 4" xfId="19668" xr:uid="{00000000-0005-0000-0000-000053170000}"/>
    <cellStyle name="Comma 3 2 2 3 4 2 4 3" xfId="5330" xr:uid="{00000000-0005-0000-0000-000054170000}"/>
    <cellStyle name="Comma 3 2 2 3 4 2 4 3 2" xfId="13523" xr:uid="{00000000-0005-0000-0000-000055170000}"/>
    <cellStyle name="Comma 3 2 2 3 4 2 4 3 2 2" xfId="29909" xr:uid="{00000000-0005-0000-0000-000056170000}"/>
    <cellStyle name="Comma 3 2 2 3 4 2 4 3 3" xfId="21716" xr:uid="{00000000-0005-0000-0000-000057170000}"/>
    <cellStyle name="Comma 3 2 2 3 4 2 4 4" xfId="9427" xr:uid="{00000000-0005-0000-0000-000058170000}"/>
    <cellStyle name="Comma 3 2 2 3 4 2 4 4 2" xfId="25813" xr:uid="{00000000-0005-0000-0000-000059170000}"/>
    <cellStyle name="Comma 3 2 2 3 4 2 4 5" xfId="17620" xr:uid="{00000000-0005-0000-0000-00005A170000}"/>
    <cellStyle name="Comma 3 2 2 3 4 2 5" xfId="2258" xr:uid="{00000000-0005-0000-0000-00005B170000}"/>
    <cellStyle name="Comma 3 2 2 3 4 2 5 2" xfId="6355" xr:uid="{00000000-0005-0000-0000-00005C170000}"/>
    <cellStyle name="Comma 3 2 2 3 4 2 5 2 2" xfId="14548" xr:uid="{00000000-0005-0000-0000-00005D170000}"/>
    <cellStyle name="Comma 3 2 2 3 4 2 5 2 2 2" xfId="30934" xr:uid="{00000000-0005-0000-0000-00005E170000}"/>
    <cellStyle name="Comma 3 2 2 3 4 2 5 2 3" xfId="22741" xr:uid="{00000000-0005-0000-0000-00005F170000}"/>
    <cellStyle name="Comma 3 2 2 3 4 2 5 3" xfId="10451" xr:uid="{00000000-0005-0000-0000-000060170000}"/>
    <cellStyle name="Comma 3 2 2 3 4 2 5 3 2" xfId="26837" xr:uid="{00000000-0005-0000-0000-000061170000}"/>
    <cellStyle name="Comma 3 2 2 3 4 2 5 4" xfId="18644" xr:uid="{00000000-0005-0000-0000-000062170000}"/>
    <cellStyle name="Comma 3 2 2 3 4 2 6" xfId="4306" xr:uid="{00000000-0005-0000-0000-000063170000}"/>
    <cellStyle name="Comma 3 2 2 3 4 2 6 2" xfId="12499" xr:uid="{00000000-0005-0000-0000-000064170000}"/>
    <cellStyle name="Comma 3 2 2 3 4 2 6 2 2" xfId="28885" xr:uid="{00000000-0005-0000-0000-000065170000}"/>
    <cellStyle name="Comma 3 2 2 3 4 2 6 3" xfId="20692" xr:uid="{00000000-0005-0000-0000-000066170000}"/>
    <cellStyle name="Comma 3 2 2 3 4 2 7" xfId="8403" xr:uid="{00000000-0005-0000-0000-000067170000}"/>
    <cellStyle name="Comma 3 2 2 3 4 2 7 2" xfId="24789" xr:uid="{00000000-0005-0000-0000-000068170000}"/>
    <cellStyle name="Comma 3 2 2 3 4 2 8" xfId="16596" xr:uid="{00000000-0005-0000-0000-000069170000}"/>
    <cellStyle name="Comma 3 2 2 3 4 3" xfId="338" xr:uid="{00000000-0005-0000-0000-00006A170000}"/>
    <cellStyle name="Comma 3 2 2 3 4 3 2" xfId="850" xr:uid="{00000000-0005-0000-0000-00006B170000}"/>
    <cellStyle name="Comma 3 2 2 3 4 3 2 2" xfId="1874" xr:uid="{00000000-0005-0000-0000-00006C170000}"/>
    <cellStyle name="Comma 3 2 2 3 4 3 2 2 2" xfId="3922" xr:uid="{00000000-0005-0000-0000-00006D170000}"/>
    <cellStyle name="Comma 3 2 2 3 4 3 2 2 2 2" xfId="8019" xr:uid="{00000000-0005-0000-0000-00006E170000}"/>
    <cellStyle name="Comma 3 2 2 3 4 3 2 2 2 2 2" xfId="16212" xr:uid="{00000000-0005-0000-0000-00006F170000}"/>
    <cellStyle name="Comma 3 2 2 3 4 3 2 2 2 2 2 2" xfId="32598" xr:uid="{00000000-0005-0000-0000-000070170000}"/>
    <cellStyle name="Comma 3 2 2 3 4 3 2 2 2 2 3" xfId="24405" xr:uid="{00000000-0005-0000-0000-000071170000}"/>
    <cellStyle name="Comma 3 2 2 3 4 3 2 2 2 3" xfId="12115" xr:uid="{00000000-0005-0000-0000-000072170000}"/>
    <cellStyle name="Comma 3 2 2 3 4 3 2 2 2 3 2" xfId="28501" xr:uid="{00000000-0005-0000-0000-000073170000}"/>
    <cellStyle name="Comma 3 2 2 3 4 3 2 2 2 4" xfId="20308" xr:uid="{00000000-0005-0000-0000-000074170000}"/>
    <cellStyle name="Comma 3 2 2 3 4 3 2 2 3" xfId="5970" xr:uid="{00000000-0005-0000-0000-000075170000}"/>
    <cellStyle name="Comma 3 2 2 3 4 3 2 2 3 2" xfId="14163" xr:uid="{00000000-0005-0000-0000-000076170000}"/>
    <cellStyle name="Comma 3 2 2 3 4 3 2 2 3 2 2" xfId="30549" xr:uid="{00000000-0005-0000-0000-000077170000}"/>
    <cellStyle name="Comma 3 2 2 3 4 3 2 2 3 3" xfId="22356" xr:uid="{00000000-0005-0000-0000-000078170000}"/>
    <cellStyle name="Comma 3 2 2 3 4 3 2 2 4" xfId="10067" xr:uid="{00000000-0005-0000-0000-000079170000}"/>
    <cellStyle name="Comma 3 2 2 3 4 3 2 2 4 2" xfId="26453" xr:uid="{00000000-0005-0000-0000-00007A170000}"/>
    <cellStyle name="Comma 3 2 2 3 4 3 2 2 5" xfId="18260" xr:uid="{00000000-0005-0000-0000-00007B170000}"/>
    <cellStyle name="Comma 3 2 2 3 4 3 2 3" xfId="2898" xr:uid="{00000000-0005-0000-0000-00007C170000}"/>
    <cellStyle name="Comma 3 2 2 3 4 3 2 3 2" xfId="6995" xr:uid="{00000000-0005-0000-0000-00007D170000}"/>
    <cellStyle name="Comma 3 2 2 3 4 3 2 3 2 2" xfId="15188" xr:uid="{00000000-0005-0000-0000-00007E170000}"/>
    <cellStyle name="Comma 3 2 2 3 4 3 2 3 2 2 2" xfId="31574" xr:uid="{00000000-0005-0000-0000-00007F170000}"/>
    <cellStyle name="Comma 3 2 2 3 4 3 2 3 2 3" xfId="23381" xr:uid="{00000000-0005-0000-0000-000080170000}"/>
    <cellStyle name="Comma 3 2 2 3 4 3 2 3 3" xfId="11091" xr:uid="{00000000-0005-0000-0000-000081170000}"/>
    <cellStyle name="Comma 3 2 2 3 4 3 2 3 3 2" xfId="27477" xr:uid="{00000000-0005-0000-0000-000082170000}"/>
    <cellStyle name="Comma 3 2 2 3 4 3 2 3 4" xfId="19284" xr:uid="{00000000-0005-0000-0000-000083170000}"/>
    <cellStyle name="Comma 3 2 2 3 4 3 2 4" xfId="4946" xr:uid="{00000000-0005-0000-0000-000084170000}"/>
    <cellStyle name="Comma 3 2 2 3 4 3 2 4 2" xfId="13139" xr:uid="{00000000-0005-0000-0000-000085170000}"/>
    <cellStyle name="Comma 3 2 2 3 4 3 2 4 2 2" xfId="29525" xr:uid="{00000000-0005-0000-0000-000086170000}"/>
    <cellStyle name="Comma 3 2 2 3 4 3 2 4 3" xfId="21332" xr:uid="{00000000-0005-0000-0000-000087170000}"/>
    <cellStyle name="Comma 3 2 2 3 4 3 2 5" xfId="9043" xr:uid="{00000000-0005-0000-0000-000088170000}"/>
    <cellStyle name="Comma 3 2 2 3 4 3 2 5 2" xfId="25429" xr:uid="{00000000-0005-0000-0000-000089170000}"/>
    <cellStyle name="Comma 3 2 2 3 4 3 2 6" xfId="17236" xr:uid="{00000000-0005-0000-0000-00008A170000}"/>
    <cellStyle name="Comma 3 2 2 3 4 3 3" xfId="1362" xr:uid="{00000000-0005-0000-0000-00008B170000}"/>
    <cellStyle name="Comma 3 2 2 3 4 3 3 2" xfId="3410" xr:uid="{00000000-0005-0000-0000-00008C170000}"/>
    <cellStyle name="Comma 3 2 2 3 4 3 3 2 2" xfId="7507" xr:uid="{00000000-0005-0000-0000-00008D170000}"/>
    <cellStyle name="Comma 3 2 2 3 4 3 3 2 2 2" xfId="15700" xr:uid="{00000000-0005-0000-0000-00008E170000}"/>
    <cellStyle name="Comma 3 2 2 3 4 3 3 2 2 2 2" xfId="32086" xr:uid="{00000000-0005-0000-0000-00008F170000}"/>
    <cellStyle name="Comma 3 2 2 3 4 3 3 2 2 3" xfId="23893" xr:uid="{00000000-0005-0000-0000-000090170000}"/>
    <cellStyle name="Comma 3 2 2 3 4 3 3 2 3" xfId="11603" xr:uid="{00000000-0005-0000-0000-000091170000}"/>
    <cellStyle name="Comma 3 2 2 3 4 3 3 2 3 2" xfId="27989" xr:uid="{00000000-0005-0000-0000-000092170000}"/>
    <cellStyle name="Comma 3 2 2 3 4 3 3 2 4" xfId="19796" xr:uid="{00000000-0005-0000-0000-000093170000}"/>
    <cellStyle name="Comma 3 2 2 3 4 3 3 3" xfId="5458" xr:uid="{00000000-0005-0000-0000-000094170000}"/>
    <cellStyle name="Comma 3 2 2 3 4 3 3 3 2" xfId="13651" xr:uid="{00000000-0005-0000-0000-000095170000}"/>
    <cellStyle name="Comma 3 2 2 3 4 3 3 3 2 2" xfId="30037" xr:uid="{00000000-0005-0000-0000-000096170000}"/>
    <cellStyle name="Comma 3 2 2 3 4 3 3 3 3" xfId="21844" xr:uid="{00000000-0005-0000-0000-000097170000}"/>
    <cellStyle name="Comma 3 2 2 3 4 3 3 4" xfId="9555" xr:uid="{00000000-0005-0000-0000-000098170000}"/>
    <cellStyle name="Comma 3 2 2 3 4 3 3 4 2" xfId="25941" xr:uid="{00000000-0005-0000-0000-000099170000}"/>
    <cellStyle name="Comma 3 2 2 3 4 3 3 5" xfId="17748" xr:uid="{00000000-0005-0000-0000-00009A170000}"/>
    <cellStyle name="Comma 3 2 2 3 4 3 4" xfId="2386" xr:uid="{00000000-0005-0000-0000-00009B170000}"/>
    <cellStyle name="Comma 3 2 2 3 4 3 4 2" xfId="6483" xr:uid="{00000000-0005-0000-0000-00009C170000}"/>
    <cellStyle name="Comma 3 2 2 3 4 3 4 2 2" xfId="14676" xr:uid="{00000000-0005-0000-0000-00009D170000}"/>
    <cellStyle name="Comma 3 2 2 3 4 3 4 2 2 2" xfId="31062" xr:uid="{00000000-0005-0000-0000-00009E170000}"/>
    <cellStyle name="Comma 3 2 2 3 4 3 4 2 3" xfId="22869" xr:uid="{00000000-0005-0000-0000-00009F170000}"/>
    <cellStyle name="Comma 3 2 2 3 4 3 4 3" xfId="10579" xr:uid="{00000000-0005-0000-0000-0000A0170000}"/>
    <cellStyle name="Comma 3 2 2 3 4 3 4 3 2" xfId="26965" xr:uid="{00000000-0005-0000-0000-0000A1170000}"/>
    <cellStyle name="Comma 3 2 2 3 4 3 4 4" xfId="18772" xr:uid="{00000000-0005-0000-0000-0000A2170000}"/>
    <cellStyle name="Comma 3 2 2 3 4 3 5" xfId="4434" xr:uid="{00000000-0005-0000-0000-0000A3170000}"/>
    <cellStyle name="Comma 3 2 2 3 4 3 5 2" xfId="12627" xr:uid="{00000000-0005-0000-0000-0000A4170000}"/>
    <cellStyle name="Comma 3 2 2 3 4 3 5 2 2" xfId="29013" xr:uid="{00000000-0005-0000-0000-0000A5170000}"/>
    <cellStyle name="Comma 3 2 2 3 4 3 5 3" xfId="20820" xr:uid="{00000000-0005-0000-0000-0000A6170000}"/>
    <cellStyle name="Comma 3 2 2 3 4 3 6" xfId="8531" xr:uid="{00000000-0005-0000-0000-0000A7170000}"/>
    <cellStyle name="Comma 3 2 2 3 4 3 6 2" xfId="24917" xr:uid="{00000000-0005-0000-0000-0000A8170000}"/>
    <cellStyle name="Comma 3 2 2 3 4 3 7" xfId="16724" xr:uid="{00000000-0005-0000-0000-0000A9170000}"/>
    <cellStyle name="Comma 3 2 2 3 4 4" xfId="594" xr:uid="{00000000-0005-0000-0000-0000AA170000}"/>
    <cellStyle name="Comma 3 2 2 3 4 4 2" xfId="1618" xr:uid="{00000000-0005-0000-0000-0000AB170000}"/>
    <cellStyle name="Comma 3 2 2 3 4 4 2 2" xfId="3666" xr:uid="{00000000-0005-0000-0000-0000AC170000}"/>
    <cellStyle name="Comma 3 2 2 3 4 4 2 2 2" xfId="7763" xr:uid="{00000000-0005-0000-0000-0000AD170000}"/>
    <cellStyle name="Comma 3 2 2 3 4 4 2 2 2 2" xfId="15956" xr:uid="{00000000-0005-0000-0000-0000AE170000}"/>
    <cellStyle name="Comma 3 2 2 3 4 4 2 2 2 2 2" xfId="32342" xr:uid="{00000000-0005-0000-0000-0000AF170000}"/>
    <cellStyle name="Comma 3 2 2 3 4 4 2 2 2 3" xfId="24149" xr:uid="{00000000-0005-0000-0000-0000B0170000}"/>
    <cellStyle name="Comma 3 2 2 3 4 4 2 2 3" xfId="11859" xr:uid="{00000000-0005-0000-0000-0000B1170000}"/>
    <cellStyle name="Comma 3 2 2 3 4 4 2 2 3 2" xfId="28245" xr:uid="{00000000-0005-0000-0000-0000B2170000}"/>
    <cellStyle name="Comma 3 2 2 3 4 4 2 2 4" xfId="20052" xr:uid="{00000000-0005-0000-0000-0000B3170000}"/>
    <cellStyle name="Comma 3 2 2 3 4 4 2 3" xfId="5714" xr:uid="{00000000-0005-0000-0000-0000B4170000}"/>
    <cellStyle name="Comma 3 2 2 3 4 4 2 3 2" xfId="13907" xr:uid="{00000000-0005-0000-0000-0000B5170000}"/>
    <cellStyle name="Comma 3 2 2 3 4 4 2 3 2 2" xfId="30293" xr:uid="{00000000-0005-0000-0000-0000B6170000}"/>
    <cellStyle name="Comma 3 2 2 3 4 4 2 3 3" xfId="22100" xr:uid="{00000000-0005-0000-0000-0000B7170000}"/>
    <cellStyle name="Comma 3 2 2 3 4 4 2 4" xfId="9811" xr:uid="{00000000-0005-0000-0000-0000B8170000}"/>
    <cellStyle name="Comma 3 2 2 3 4 4 2 4 2" xfId="26197" xr:uid="{00000000-0005-0000-0000-0000B9170000}"/>
    <cellStyle name="Comma 3 2 2 3 4 4 2 5" xfId="18004" xr:uid="{00000000-0005-0000-0000-0000BA170000}"/>
    <cellStyle name="Comma 3 2 2 3 4 4 3" xfId="2642" xr:uid="{00000000-0005-0000-0000-0000BB170000}"/>
    <cellStyle name="Comma 3 2 2 3 4 4 3 2" xfId="6739" xr:uid="{00000000-0005-0000-0000-0000BC170000}"/>
    <cellStyle name="Comma 3 2 2 3 4 4 3 2 2" xfId="14932" xr:uid="{00000000-0005-0000-0000-0000BD170000}"/>
    <cellStyle name="Comma 3 2 2 3 4 4 3 2 2 2" xfId="31318" xr:uid="{00000000-0005-0000-0000-0000BE170000}"/>
    <cellStyle name="Comma 3 2 2 3 4 4 3 2 3" xfId="23125" xr:uid="{00000000-0005-0000-0000-0000BF170000}"/>
    <cellStyle name="Comma 3 2 2 3 4 4 3 3" xfId="10835" xr:uid="{00000000-0005-0000-0000-0000C0170000}"/>
    <cellStyle name="Comma 3 2 2 3 4 4 3 3 2" xfId="27221" xr:uid="{00000000-0005-0000-0000-0000C1170000}"/>
    <cellStyle name="Comma 3 2 2 3 4 4 3 4" xfId="19028" xr:uid="{00000000-0005-0000-0000-0000C2170000}"/>
    <cellStyle name="Comma 3 2 2 3 4 4 4" xfId="4690" xr:uid="{00000000-0005-0000-0000-0000C3170000}"/>
    <cellStyle name="Comma 3 2 2 3 4 4 4 2" xfId="12883" xr:uid="{00000000-0005-0000-0000-0000C4170000}"/>
    <cellStyle name="Comma 3 2 2 3 4 4 4 2 2" xfId="29269" xr:uid="{00000000-0005-0000-0000-0000C5170000}"/>
    <cellStyle name="Comma 3 2 2 3 4 4 4 3" xfId="21076" xr:uid="{00000000-0005-0000-0000-0000C6170000}"/>
    <cellStyle name="Comma 3 2 2 3 4 4 5" xfId="8787" xr:uid="{00000000-0005-0000-0000-0000C7170000}"/>
    <cellStyle name="Comma 3 2 2 3 4 4 5 2" xfId="25173" xr:uid="{00000000-0005-0000-0000-0000C8170000}"/>
    <cellStyle name="Comma 3 2 2 3 4 4 6" xfId="16980" xr:uid="{00000000-0005-0000-0000-0000C9170000}"/>
    <cellStyle name="Comma 3 2 2 3 4 5" xfId="1106" xr:uid="{00000000-0005-0000-0000-0000CA170000}"/>
    <cellStyle name="Comma 3 2 2 3 4 5 2" xfId="3154" xr:uid="{00000000-0005-0000-0000-0000CB170000}"/>
    <cellStyle name="Comma 3 2 2 3 4 5 2 2" xfId="7251" xr:uid="{00000000-0005-0000-0000-0000CC170000}"/>
    <cellStyle name="Comma 3 2 2 3 4 5 2 2 2" xfId="15444" xr:uid="{00000000-0005-0000-0000-0000CD170000}"/>
    <cellStyle name="Comma 3 2 2 3 4 5 2 2 2 2" xfId="31830" xr:uid="{00000000-0005-0000-0000-0000CE170000}"/>
    <cellStyle name="Comma 3 2 2 3 4 5 2 2 3" xfId="23637" xr:uid="{00000000-0005-0000-0000-0000CF170000}"/>
    <cellStyle name="Comma 3 2 2 3 4 5 2 3" xfId="11347" xr:uid="{00000000-0005-0000-0000-0000D0170000}"/>
    <cellStyle name="Comma 3 2 2 3 4 5 2 3 2" xfId="27733" xr:uid="{00000000-0005-0000-0000-0000D1170000}"/>
    <cellStyle name="Comma 3 2 2 3 4 5 2 4" xfId="19540" xr:uid="{00000000-0005-0000-0000-0000D2170000}"/>
    <cellStyle name="Comma 3 2 2 3 4 5 3" xfId="5202" xr:uid="{00000000-0005-0000-0000-0000D3170000}"/>
    <cellStyle name="Comma 3 2 2 3 4 5 3 2" xfId="13395" xr:uid="{00000000-0005-0000-0000-0000D4170000}"/>
    <cellStyle name="Comma 3 2 2 3 4 5 3 2 2" xfId="29781" xr:uid="{00000000-0005-0000-0000-0000D5170000}"/>
    <cellStyle name="Comma 3 2 2 3 4 5 3 3" xfId="21588" xr:uid="{00000000-0005-0000-0000-0000D6170000}"/>
    <cellStyle name="Comma 3 2 2 3 4 5 4" xfId="9299" xr:uid="{00000000-0005-0000-0000-0000D7170000}"/>
    <cellStyle name="Comma 3 2 2 3 4 5 4 2" xfId="25685" xr:uid="{00000000-0005-0000-0000-0000D8170000}"/>
    <cellStyle name="Comma 3 2 2 3 4 5 5" xfId="17492" xr:uid="{00000000-0005-0000-0000-0000D9170000}"/>
    <cellStyle name="Comma 3 2 2 3 4 6" xfId="2130" xr:uid="{00000000-0005-0000-0000-0000DA170000}"/>
    <cellStyle name="Comma 3 2 2 3 4 6 2" xfId="6227" xr:uid="{00000000-0005-0000-0000-0000DB170000}"/>
    <cellStyle name="Comma 3 2 2 3 4 6 2 2" xfId="14420" xr:uid="{00000000-0005-0000-0000-0000DC170000}"/>
    <cellStyle name="Comma 3 2 2 3 4 6 2 2 2" xfId="30806" xr:uid="{00000000-0005-0000-0000-0000DD170000}"/>
    <cellStyle name="Comma 3 2 2 3 4 6 2 3" xfId="22613" xr:uid="{00000000-0005-0000-0000-0000DE170000}"/>
    <cellStyle name="Comma 3 2 2 3 4 6 3" xfId="10323" xr:uid="{00000000-0005-0000-0000-0000DF170000}"/>
    <cellStyle name="Comma 3 2 2 3 4 6 3 2" xfId="26709" xr:uid="{00000000-0005-0000-0000-0000E0170000}"/>
    <cellStyle name="Comma 3 2 2 3 4 6 4" xfId="18516" xr:uid="{00000000-0005-0000-0000-0000E1170000}"/>
    <cellStyle name="Comma 3 2 2 3 4 7" xfId="4178" xr:uid="{00000000-0005-0000-0000-0000E2170000}"/>
    <cellStyle name="Comma 3 2 2 3 4 7 2" xfId="12371" xr:uid="{00000000-0005-0000-0000-0000E3170000}"/>
    <cellStyle name="Comma 3 2 2 3 4 7 2 2" xfId="28757" xr:uid="{00000000-0005-0000-0000-0000E4170000}"/>
    <cellStyle name="Comma 3 2 2 3 4 7 3" xfId="20564" xr:uid="{00000000-0005-0000-0000-0000E5170000}"/>
    <cellStyle name="Comma 3 2 2 3 4 8" xfId="8275" xr:uid="{00000000-0005-0000-0000-0000E6170000}"/>
    <cellStyle name="Comma 3 2 2 3 4 8 2" xfId="24661" xr:uid="{00000000-0005-0000-0000-0000E7170000}"/>
    <cellStyle name="Comma 3 2 2 3 4 9" xfId="16468" xr:uid="{00000000-0005-0000-0000-0000E8170000}"/>
    <cellStyle name="Comma 3 2 2 3 5" xfId="146" xr:uid="{00000000-0005-0000-0000-0000E9170000}"/>
    <cellStyle name="Comma 3 2 2 3 5 2" xfId="402" xr:uid="{00000000-0005-0000-0000-0000EA170000}"/>
    <cellStyle name="Comma 3 2 2 3 5 2 2" xfId="914" xr:uid="{00000000-0005-0000-0000-0000EB170000}"/>
    <cellStyle name="Comma 3 2 2 3 5 2 2 2" xfId="1938" xr:uid="{00000000-0005-0000-0000-0000EC170000}"/>
    <cellStyle name="Comma 3 2 2 3 5 2 2 2 2" xfId="3986" xr:uid="{00000000-0005-0000-0000-0000ED170000}"/>
    <cellStyle name="Comma 3 2 2 3 5 2 2 2 2 2" xfId="8083" xr:uid="{00000000-0005-0000-0000-0000EE170000}"/>
    <cellStyle name="Comma 3 2 2 3 5 2 2 2 2 2 2" xfId="16276" xr:uid="{00000000-0005-0000-0000-0000EF170000}"/>
    <cellStyle name="Comma 3 2 2 3 5 2 2 2 2 2 2 2" xfId="32662" xr:uid="{00000000-0005-0000-0000-0000F0170000}"/>
    <cellStyle name="Comma 3 2 2 3 5 2 2 2 2 2 3" xfId="24469" xr:uid="{00000000-0005-0000-0000-0000F1170000}"/>
    <cellStyle name="Comma 3 2 2 3 5 2 2 2 2 3" xfId="12179" xr:uid="{00000000-0005-0000-0000-0000F2170000}"/>
    <cellStyle name="Comma 3 2 2 3 5 2 2 2 2 3 2" xfId="28565" xr:uid="{00000000-0005-0000-0000-0000F3170000}"/>
    <cellStyle name="Comma 3 2 2 3 5 2 2 2 2 4" xfId="20372" xr:uid="{00000000-0005-0000-0000-0000F4170000}"/>
    <cellStyle name="Comma 3 2 2 3 5 2 2 2 3" xfId="6034" xr:uid="{00000000-0005-0000-0000-0000F5170000}"/>
    <cellStyle name="Comma 3 2 2 3 5 2 2 2 3 2" xfId="14227" xr:uid="{00000000-0005-0000-0000-0000F6170000}"/>
    <cellStyle name="Comma 3 2 2 3 5 2 2 2 3 2 2" xfId="30613" xr:uid="{00000000-0005-0000-0000-0000F7170000}"/>
    <cellStyle name="Comma 3 2 2 3 5 2 2 2 3 3" xfId="22420" xr:uid="{00000000-0005-0000-0000-0000F8170000}"/>
    <cellStyle name="Comma 3 2 2 3 5 2 2 2 4" xfId="10131" xr:uid="{00000000-0005-0000-0000-0000F9170000}"/>
    <cellStyle name="Comma 3 2 2 3 5 2 2 2 4 2" xfId="26517" xr:uid="{00000000-0005-0000-0000-0000FA170000}"/>
    <cellStyle name="Comma 3 2 2 3 5 2 2 2 5" xfId="18324" xr:uid="{00000000-0005-0000-0000-0000FB170000}"/>
    <cellStyle name="Comma 3 2 2 3 5 2 2 3" xfId="2962" xr:uid="{00000000-0005-0000-0000-0000FC170000}"/>
    <cellStyle name="Comma 3 2 2 3 5 2 2 3 2" xfId="7059" xr:uid="{00000000-0005-0000-0000-0000FD170000}"/>
    <cellStyle name="Comma 3 2 2 3 5 2 2 3 2 2" xfId="15252" xr:uid="{00000000-0005-0000-0000-0000FE170000}"/>
    <cellStyle name="Comma 3 2 2 3 5 2 2 3 2 2 2" xfId="31638" xr:uid="{00000000-0005-0000-0000-0000FF170000}"/>
    <cellStyle name="Comma 3 2 2 3 5 2 2 3 2 3" xfId="23445" xr:uid="{00000000-0005-0000-0000-000000180000}"/>
    <cellStyle name="Comma 3 2 2 3 5 2 2 3 3" xfId="11155" xr:uid="{00000000-0005-0000-0000-000001180000}"/>
    <cellStyle name="Comma 3 2 2 3 5 2 2 3 3 2" xfId="27541" xr:uid="{00000000-0005-0000-0000-000002180000}"/>
    <cellStyle name="Comma 3 2 2 3 5 2 2 3 4" xfId="19348" xr:uid="{00000000-0005-0000-0000-000003180000}"/>
    <cellStyle name="Comma 3 2 2 3 5 2 2 4" xfId="5010" xr:uid="{00000000-0005-0000-0000-000004180000}"/>
    <cellStyle name="Comma 3 2 2 3 5 2 2 4 2" xfId="13203" xr:uid="{00000000-0005-0000-0000-000005180000}"/>
    <cellStyle name="Comma 3 2 2 3 5 2 2 4 2 2" xfId="29589" xr:uid="{00000000-0005-0000-0000-000006180000}"/>
    <cellStyle name="Comma 3 2 2 3 5 2 2 4 3" xfId="21396" xr:uid="{00000000-0005-0000-0000-000007180000}"/>
    <cellStyle name="Comma 3 2 2 3 5 2 2 5" xfId="9107" xr:uid="{00000000-0005-0000-0000-000008180000}"/>
    <cellStyle name="Comma 3 2 2 3 5 2 2 5 2" xfId="25493" xr:uid="{00000000-0005-0000-0000-000009180000}"/>
    <cellStyle name="Comma 3 2 2 3 5 2 2 6" xfId="17300" xr:uid="{00000000-0005-0000-0000-00000A180000}"/>
    <cellStyle name="Comma 3 2 2 3 5 2 3" xfId="1426" xr:uid="{00000000-0005-0000-0000-00000B180000}"/>
    <cellStyle name="Comma 3 2 2 3 5 2 3 2" xfId="3474" xr:uid="{00000000-0005-0000-0000-00000C180000}"/>
    <cellStyle name="Comma 3 2 2 3 5 2 3 2 2" xfId="7571" xr:uid="{00000000-0005-0000-0000-00000D180000}"/>
    <cellStyle name="Comma 3 2 2 3 5 2 3 2 2 2" xfId="15764" xr:uid="{00000000-0005-0000-0000-00000E180000}"/>
    <cellStyle name="Comma 3 2 2 3 5 2 3 2 2 2 2" xfId="32150" xr:uid="{00000000-0005-0000-0000-00000F180000}"/>
    <cellStyle name="Comma 3 2 2 3 5 2 3 2 2 3" xfId="23957" xr:uid="{00000000-0005-0000-0000-000010180000}"/>
    <cellStyle name="Comma 3 2 2 3 5 2 3 2 3" xfId="11667" xr:uid="{00000000-0005-0000-0000-000011180000}"/>
    <cellStyle name="Comma 3 2 2 3 5 2 3 2 3 2" xfId="28053" xr:uid="{00000000-0005-0000-0000-000012180000}"/>
    <cellStyle name="Comma 3 2 2 3 5 2 3 2 4" xfId="19860" xr:uid="{00000000-0005-0000-0000-000013180000}"/>
    <cellStyle name="Comma 3 2 2 3 5 2 3 3" xfId="5522" xr:uid="{00000000-0005-0000-0000-000014180000}"/>
    <cellStyle name="Comma 3 2 2 3 5 2 3 3 2" xfId="13715" xr:uid="{00000000-0005-0000-0000-000015180000}"/>
    <cellStyle name="Comma 3 2 2 3 5 2 3 3 2 2" xfId="30101" xr:uid="{00000000-0005-0000-0000-000016180000}"/>
    <cellStyle name="Comma 3 2 2 3 5 2 3 3 3" xfId="21908" xr:uid="{00000000-0005-0000-0000-000017180000}"/>
    <cellStyle name="Comma 3 2 2 3 5 2 3 4" xfId="9619" xr:uid="{00000000-0005-0000-0000-000018180000}"/>
    <cellStyle name="Comma 3 2 2 3 5 2 3 4 2" xfId="26005" xr:uid="{00000000-0005-0000-0000-000019180000}"/>
    <cellStyle name="Comma 3 2 2 3 5 2 3 5" xfId="17812" xr:uid="{00000000-0005-0000-0000-00001A180000}"/>
    <cellStyle name="Comma 3 2 2 3 5 2 4" xfId="2450" xr:uid="{00000000-0005-0000-0000-00001B180000}"/>
    <cellStyle name="Comma 3 2 2 3 5 2 4 2" xfId="6547" xr:uid="{00000000-0005-0000-0000-00001C180000}"/>
    <cellStyle name="Comma 3 2 2 3 5 2 4 2 2" xfId="14740" xr:uid="{00000000-0005-0000-0000-00001D180000}"/>
    <cellStyle name="Comma 3 2 2 3 5 2 4 2 2 2" xfId="31126" xr:uid="{00000000-0005-0000-0000-00001E180000}"/>
    <cellStyle name="Comma 3 2 2 3 5 2 4 2 3" xfId="22933" xr:uid="{00000000-0005-0000-0000-00001F180000}"/>
    <cellStyle name="Comma 3 2 2 3 5 2 4 3" xfId="10643" xr:uid="{00000000-0005-0000-0000-000020180000}"/>
    <cellStyle name="Comma 3 2 2 3 5 2 4 3 2" xfId="27029" xr:uid="{00000000-0005-0000-0000-000021180000}"/>
    <cellStyle name="Comma 3 2 2 3 5 2 4 4" xfId="18836" xr:uid="{00000000-0005-0000-0000-000022180000}"/>
    <cellStyle name="Comma 3 2 2 3 5 2 5" xfId="4498" xr:uid="{00000000-0005-0000-0000-000023180000}"/>
    <cellStyle name="Comma 3 2 2 3 5 2 5 2" xfId="12691" xr:uid="{00000000-0005-0000-0000-000024180000}"/>
    <cellStyle name="Comma 3 2 2 3 5 2 5 2 2" xfId="29077" xr:uid="{00000000-0005-0000-0000-000025180000}"/>
    <cellStyle name="Comma 3 2 2 3 5 2 5 3" xfId="20884" xr:uid="{00000000-0005-0000-0000-000026180000}"/>
    <cellStyle name="Comma 3 2 2 3 5 2 6" xfId="8595" xr:uid="{00000000-0005-0000-0000-000027180000}"/>
    <cellStyle name="Comma 3 2 2 3 5 2 6 2" xfId="24981" xr:uid="{00000000-0005-0000-0000-000028180000}"/>
    <cellStyle name="Comma 3 2 2 3 5 2 7" xfId="16788" xr:uid="{00000000-0005-0000-0000-000029180000}"/>
    <cellStyle name="Comma 3 2 2 3 5 3" xfId="658" xr:uid="{00000000-0005-0000-0000-00002A180000}"/>
    <cellStyle name="Comma 3 2 2 3 5 3 2" xfId="1682" xr:uid="{00000000-0005-0000-0000-00002B180000}"/>
    <cellStyle name="Comma 3 2 2 3 5 3 2 2" xfId="3730" xr:uid="{00000000-0005-0000-0000-00002C180000}"/>
    <cellStyle name="Comma 3 2 2 3 5 3 2 2 2" xfId="7827" xr:uid="{00000000-0005-0000-0000-00002D180000}"/>
    <cellStyle name="Comma 3 2 2 3 5 3 2 2 2 2" xfId="16020" xr:uid="{00000000-0005-0000-0000-00002E180000}"/>
    <cellStyle name="Comma 3 2 2 3 5 3 2 2 2 2 2" xfId="32406" xr:uid="{00000000-0005-0000-0000-00002F180000}"/>
    <cellStyle name="Comma 3 2 2 3 5 3 2 2 2 3" xfId="24213" xr:uid="{00000000-0005-0000-0000-000030180000}"/>
    <cellStyle name="Comma 3 2 2 3 5 3 2 2 3" xfId="11923" xr:uid="{00000000-0005-0000-0000-000031180000}"/>
    <cellStyle name="Comma 3 2 2 3 5 3 2 2 3 2" xfId="28309" xr:uid="{00000000-0005-0000-0000-000032180000}"/>
    <cellStyle name="Comma 3 2 2 3 5 3 2 2 4" xfId="20116" xr:uid="{00000000-0005-0000-0000-000033180000}"/>
    <cellStyle name="Comma 3 2 2 3 5 3 2 3" xfId="5778" xr:uid="{00000000-0005-0000-0000-000034180000}"/>
    <cellStyle name="Comma 3 2 2 3 5 3 2 3 2" xfId="13971" xr:uid="{00000000-0005-0000-0000-000035180000}"/>
    <cellStyle name="Comma 3 2 2 3 5 3 2 3 2 2" xfId="30357" xr:uid="{00000000-0005-0000-0000-000036180000}"/>
    <cellStyle name="Comma 3 2 2 3 5 3 2 3 3" xfId="22164" xr:uid="{00000000-0005-0000-0000-000037180000}"/>
    <cellStyle name="Comma 3 2 2 3 5 3 2 4" xfId="9875" xr:uid="{00000000-0005-0000-0000-000038180000}"/>
    <cellStyle name="Comma 3 2 2 3 5 3 2 4 2" xfId="26261" xr:uid="{00000000-0005-0000-0000-000039180000}"/>
    <cellStyle name="Comma 3 2 2 3 5 3 2 5" xfId="18068" xr:uid="{00000000-0005-0000-0000-00003A180000}"/>
    <cellStyle name="Comma 3 2 2 3 5 3 3" xfId="2706" xr:uid="{00000000-0005-0000-0000-00003B180000}"/>
    <cellStyle name="Comma 3 2 2 3 5 3 3 2" xfId="6803" xr:uid="{00000000-0005-0000-0000-00003C180000}"/>
    <cellStyle name="Comma 3 2 2 3 5 3 3 2 2" xfId="14996" xr:uid="{00000000-0005-0000-0000-00003D180000}"/>
    <cellStyle name="Comma 3 2 2 3 5 3 3 2 2 2" xfId="31382" xr:uid="{00000000-0005-0000-0000-00003E180000}"/>
    <cellStyle name="Comma 3 2 2 3 5 3 3 2 3" xfId="23189" xr:uid="{00000000-0005-0000-0000-00003F180000}"/>
    <cellStyle name="Comma 3 2 2 3 5 3 3 3" xfId="10899" xr:uid="{00000000-0005-0000-0000-000040180000}"/>
    <cellStyle name="Comma 3 2 2 3 5 3 3 3 2" xfId="27285" xr:uid="{00000000-0005-0000-0000-000041180000}"/>
    <cellStyle name="Comma 3 2 2 3 5 3 3 4" xfId="19092" xr:uid="{00000000-0005-0000-0000-000042180000}"/>
    <cellStyle name="Comma 3 2 2 3 5 3 4" xfId="4754" xr:uid="{00000000-0005-0000-0000-000043180000}"/>
    <cellStyle name="Comma 3 2 2 3 5 3 4 2" xfId="12947" xr:uid="{00000000-0005-0000-0000-000044180000}"/>
    <cellStyle name="Comma 3 2 2 3 5 3 4 2 2" xfId="29333" xr:uid="{00000000-0005-0000-0000-000045180000}"/>
    <cellStyle name="Comma 3 2 2 3 5 3 4 3" xfId="21140" xr:uid="{00000000-0005-0000-0000-000046180000}"/>
    <cellStyle name="Comma 3 2 2 3 5 3 5" xfId="8851" xr:uid="{00000000-0005-0000-0000-000047180000}"/>
    <cellStyle name="Comma 3 2 2 3 5 3 5 2" xfId="25237" xr:uid="{00000000-0005-0000-0000-000048180000}"/>
    <cellStyle name="Comma 3 2 2 3 5 3 6" xfId="17044" xr:uid="{00000000-0005-0000-0000-000049180000}"/>
    <cellStyle name="Comma 3 2 2 3 5 4" xfId="1170" xr:uid="{00000000-0005-0000-0000-00004A180000}"/>
    <cellStyle name="Comma 3 2 2 3 5 4 2" xfId="3218" xr:uid="{00000000-0005-0000-0000-00004B180000}"/>
    <cellStyle name="Comma 3 2 2 3 5 4 2 2" xfId="7315" xr:uid="{00000000-0005-0000-0000-00004C180000}"/>
    <cellStyle name="Comma 3 2 2 3 5 4 2 2 2" xfId="15508" xr:uid="{00000000-0005-0000-0000-00004D180000}"/>
    <cellStyle name="Comma 3 2 2 3 5 4 2 2 2 2" xfId="31894" xr:uid="{00000000-0005-0000-0000-00004E180000}"/>
    <cellStyle name="Comma 3 2 2 3 5 4 2 2 3" xfId="23701" xr:uid="{00000000-0005-0000-0000-00004F180000}"/>
    <cellStyle name="Comma 3 2 2 3 5 4 2 3" xfId="11411" xr:uid="{00000000-0005-0000-0000-000050180000}"/>
    <cellStyle name="Comma 3 2 2 3 5 4 2 3 2" xfId="27797" xr:uid="{00000000-0005-0000-0000-000051180000}"/>
    <cellStyle name="Comma 3 2 2 3 5 4 2 4" xfId="19604" xr:uid="{00000000-0005-0000-0000-000052180000}"/>
    <cellStyle name="Comma 3 2 2 3 5 4 3" xfId="5266" xr:uid="{00000000-0005-0000-0000-000053180000}"/>
    <cellStyle name="Comma 3 2 2 3 5 4 3 2" xfId="13459" xr:uid="{00000000-0005-0000-0000-000054180000}"/>
    <cellStyle name="Comma 3 2 2 3 5 4 3 2 2" xfId="29845" xr:uid="{00000000-0005-0000-0000-000055180000}"/>
    <cellStyle name="Comma 3 2 2 3 5 4 3 3" xfId="21652" xr:uid="{00000000-0005-0000-0000-000056180000}"/>
    <cellStyle name="Comma 3 2 2 3 5 4 4" xfId="9363" xr:uid="{00000000-0005-0000-0000-000057180000}"/>
    <cellStyle name="Comma 3 2 2 3 5 4 4 2" xfId="25749" xr:uid="{00000000-0005-0000-0000-000058180000}"/>
    <cellStyle name="Comma 3 2 2 3 5 4 5" xfId="17556" xr:uid="{00000000-0005-0000-0000-000059180000}"/>
    <cellStyle name="Comma 3 2 2 3 5 5" xfId="2194" xr:uid="{00000000-0005-0000-0000-00005A180000}"/>
    <cellStyle name="Comma 3 2 2 3 5 5 2" xfId="6291" xr:uid="{00000000-0005-0000-0000-00005B180000}"/>
    <cellStyle name="Comma 3 2 2 3 5 5 2 2" xfId="14484" xr:uid="{00000000-0005-0000-0000-00005C180000}"/>
    <cellStyle name="Comma 3 2 2 3 5 5 2 2 2" xfId="30870" xr:uid="{00000000-0005-0000-0000-00005D180000}"/>
    <cellStyle name="Comma 3 2 2 3 5 5 2 3" xfId="22677" xr:uid="{00000000-0005-0000-0000-00005E180000}"/>
    <cellStyle name="Comma 3 2 2 3 5 5 3" xfId="10387" xr:uid="{00000000-0005-0000-0000-00005F180000}"/>
    <cellStyle name="Comma 3 2 2 3 5 5 3 2" xfId="26773" xr:uid="{00000000-0005-0000-0000-000060180000}"/>
    <cellStyle name="Comma 3 2 2 3 5 5 4" xfId="18580" xr:uid="{00000000-0005-0000-0000-000061180000}"/>
    <cellStyle name="Comma 3 2 2 3 5 6" xfId="4242" xr:uid="{00000000-0005-0000-0000-000062180000}"/>
    <cellStyle name="Comma 3 2 2 3 5 6 2" xfId="12435" xr:uid="{00000000-0005-0000-0000-000063180000}"/>
    <cellStyle name="Comma 3 2 2 3 5 6 2 2" xfId="28821" xr:uid="{00000000-0005-0000-0000-000064180000}"/>
    <cellStyle name="Comma 3 2 2 3 5 6 3" xfId="20628" xr:uid="{00000000-0005-0000-0000-000065180000}"/>
    <cellStyle name="Comma 3 2 2 3 5 7" xfId="8339" xr:uid="{00000000-0005-0000-0000-000066180000}"/>
    <cellStyle name="Comma 3 2 2 3 5 7 2" xfId="24725" xr:uid="{00000000-0005-0000-0000-000067180000}"/>
    <cellStyle name="Comma 3 2 2 3 5 8" xfId="16532" xr:uid="{00000000-0005-0000-0000-000068180000}"/>
    <cellStyle name="Comma 3 2 2 3 6" xfId="274" xr:uid="{00000000-0005-0000-0000-000069180000}"/>
    <cellStyle name="Comma 3 2 2 3 6 2" xfId="786" xr:uid="{00000000-0005-0000-0000-00006A180000}"/>
    <cellStyle name="Comma 3 2 2 3 6 2 2" xfId="1810" xr:uid="{00000000-0005-0000-0000-00006B180000}"/>
    <cellStyle name="Comma 3 2 2 3 6 2 2 2" xfId="3858" xr:uid="{00000000-0005-0000-0000-00006C180000}"/>
    <cellStyle name="Comma 3 2 2 3 6 2 2 2 2" xfId="7955" xr:uid="{00000000-0005-0000-0000-00006D180000}"/>
    <cellStyle name="Comma 3 2 2 3 6 2 2 2 2 2" xfId="16148" xr:uid="{00000000-0005-0000-0000-00006E180000}"/>
    <cellStyle name="Comma 3 2 2 3 6 2 2 2 2 2 2" xfId="32534" xr:uid="{00000000-0005-0000-0000-00006F180000}"/>
    <cellStyle name="Comma 3 2 2 3 6 2 2 2 2 3" xfId="24341" xr:uid="{00000000-0005-0000-0000-000070180000}"/>
    <cellStyle name="Comma 3 2 2 3 6 2 2 2 3" xfId="12051" xr:uid="{00000000-0005-0000-0000-000071180000}"/>
    <cellStyle name="Comma 3 2 2 3 6 2 2 2 3 2" xfId="28437" xr:uid="{00000000-0005-0000-0000-000072180000}"/>
    <cellStyle name="Comma 3 2 2 3 6 2 2 2 4" xfId="20244" xr:uid="{00000000-0005-0000-0000-000073180000}"/>
    <cellStyle name="Comma 3 2 2 3 6 2 2 3" xfId="5906" xr:uid="{00000000-0005-0000-0000-000074180000}"/>
    <cellStyle name="Comma 3 2 2 3 6 2 2 3 2" xfId="14099" xr:uid="{00000000-0005-0000-0000-000075180000}"/>
    <cellStyle name="Comma 3 2 2 3 6 2 2 3 2 2" xfId="30485" xr:uid="{00000000-0005-0000-0000-000076180000}"/>
    <cellStyle name="Comma 3 2 2 3 6 2 2 3 3" xfId="22292" xr:uid="{00000000-0005-0000-0000-000077180000}"/>
    <cellStyle name="Comma 3 2 2 3 6 2 2 4" xfId="10003" xr:uid="{00000000-0005-0000-0000-000078180000}"/>
    <cellStyle name="Comma 3 2 2 3 6 2 2 4 2" xfId="26389" xr:uid="{00000000-0005-0000-0000-000079180000}"/>
    <cellStyle name="Comma 3 2 2 3 6 2 2 5" xfId="18196" xr:uid="{00000000-0005-0000-0000-00007A180000}"/>
    <cellStyle name="Comma 3 2 2 3 6 2 3" xfId="2834" xr:uid="{00000000-0005-0000-0000-00007B180000}"/>
    <cellStyle name="Comma 3 2 2 3 6 2 3 2" xfId="6931" xr:uid="{00000000-0005-0000-0000-00007C180000}"/>
    <cellStyle name="Comma 3 2 2 3 6 2 3 2 2" xfId="15124" xr:uid="{00000000-0005-0000-0000-00007D180000}"/>
    <cellStyle name="Comma 3 2 2 3 6 2 3 2 2 2" xfId="31510" xr:uid="{00000000-0005-0000-0000-00007E180000}"/>
    <cellStyle name="Comma 3 2 2 3 6 2 3 2 3" xfId="23317" xr:uid="{00000000-0005-0000-0000-00007F180000}"/>
    <cellStyle name="Comma 3 2 2 3 6 2 3 3" xfId="11027" xr:uid="{00000000-0005-0000-0000-000080180000}"/>
    <cellStyle name="Comma 3 2 2 3 6 2 3 3 2" xfId="27413" xr:uid="{00000000-0005-0000-0000-000081180000}"/>
    <cellStyle name="Comma 3 2 2 3 6 2 3 4" xfId="19220" xr:uid="{00000000-0005-0000-0000-000082180000}"/>
    <cellStyle name="Comma 3 2 2 3 6 2 4" xfId="4882" xr:uid="{00000000-0005-0000-0000-000083180000}"/>
    <cellStyle name="Comma 3 2 2 3 6 2 4 2" xfId="13075" xr:uid="{00000000-0005-0000-0000-000084180000}"/>
    <cellStyle name="Comma 3 2 2 3 6 2 4 2 2" xfId="29461" xr:uid="{00000000-0005-0000-0000-000085180000}"/>
    <cellStyle name="Comma 3 2 2 3 6 2 4 3" xfId="21268" xr:uid="{00000000-0005-0000-0000-000086180000}"/>
    <cellStyle name="Comma 3 2 2 3 6 2 5" xfId="8979" xr:uid="{00000000-0005-0000-0000-000087180000}"/>
    <cellStyle name="Comma 3 2 2 3 6 2 5 2" xfId="25365" xr:uid="{00000000-0005-0000-0000-000088180000}"/>
    <cellStyle name="Comma 3 2 2 3 6 2 6" xfId="17172" xr:uid="{00000000-0005-0000-0000-000089180000}"/>
    <cellStyle name="Comma 3 2 2 3 6 3" xfId="1298" xr:uid="{00000000-0005-0000-0000-00008A180000}"/>
    <cellStyle name="Comma 3 2 2 3 6 3 2" xfId="3346" xr:uid="{00000000-0005-0000-0000-00008B180000}"/>
    <cellStyle name="Comma 3 2 2 3 6 3 2 2" xfId="7443" xr:uid="{00000000-0005-0000-0000-00008C180000}"/>
    <cellStyle name="Comma 3 2 2 3 6 3 2 2 2" xfId="15636" xr:uid="{00000000-0005-0000-0000-00008D180000}"/>
    <cellStyle name="Comma 3 2 2 3 6 3 2 2 2 2" xfId="32022" xr:uid="{00000000-0005-0000-0000-00008E180000}"/>
    <cellStyle name="Comma 3 2 2 3 6 3 2 2 3" xfId="23829" xr:uid="{00000000-0005-0000-0000-00008F180000}"/>
    <cellStyle name="Comma 3 2 2 3 6 3 2 3" xfId="11539" xr:uid="{00000000-0005-0000-0000-000090180000}"/>
    <cellStyle name="Comma 3 2 2 3 6 3 2 3 2" xfId="27925" xr:uid="{00000000-0005-0000-0000-000091180000}"/>
    <cellStyle name="Comma 3 2 2 3 6 3 2 4" xfId="19732" xr:uid="{00000000-0005-0000-0000-000092180000}"/>
    <cellStyle name="Comma 3 2 2 3 6 3 3" xfId="5394" xr:uid="{00000000-0005-0000-0000-000093180000}"/>
    <cellStyle name="Comma 3 2 2 3 6 3 3 2" xfId="13587" xr:uid="{00000000-0005-0000-0000-000094180000}"/>
    <cellStyle name="Comma 3 2 2 3 6 3 3 2 2" xfId="29973" xr:uid="{00000000-0005-0000-0000-000095180000}"/>
    <cellStyle name="Comma 3 2 2 3 6 3 3 3" xfId="21780" xr:uid="{00000000-0005-0000-0000-000096180000}"/>
    <cellStyle name="Comma 3 2 2 3 6 3 4" xfId="9491" xr:uid="{00000000-0005-0000-0000-000097180000}"/>
    <cellStyle name="Comma 3 2 2 3 6 3 4 2" xfId="25877" xr:uid="{00000000-0005-0000-0000-000098180000}"/>
    <cellStyle name="Comma 3 2 2 3 6 3 5" xfId="17684" xr:uid="{00000000-0005-0000-0000-000099180000}"/>
    <cellStyle name="Comma 3 2 2 3 6 4" xfId="2322" xr:uid="{00000000-0005-0000-0000-00009A180000}"/>
    <cellStyle name="Comma 3 2 2 3 6 4 2" xfId="6419" xr:uid="{00000000-0005-0000-0000-00009B180000}"/>
    <cellStyle name="Comma 3 2 2 3 6 4 2 2" xfId="14612" xr:uid="{00000000-0005-0000-0000-00009C180000}"/>
    <cellStyle name="Comma 3 2 2 3 6 4 2 2 2" xfId="30998" xr:uid="{00000000-0005-0000-0000-00009D180000}"/>
    <cellStyle name="Comma 3 2 2 3 6 4 2 3" xfId="22805" xr:uid="{00000000-0005-0000-0000-00009E180000}"/>
    <cellStyle name="Comma 3 2 2 3 6 4 3" xfId="10515" xr:uid="{00000000-0005-0000-0000-00009F180000}"/>
    <cellStyle name="Comma 3 2 2 3 6 4 3 2" xfId="26901" xr:uid="{00000000-0005-0000-0000-0000A0180000}"/>
    <cellStyle name="Comma 3 2 2 3 6 4 4" xfId="18708" xr:uid="{00000000-0005-0000-0000-0000A1180000}"/>
    <cellStyle name="Comma 3 2 2 3 6 5" xfId="4370" xr:uid="{00000000-0005-0000-0000-0000A2180000}"/>
    <cellStyle name="Comma 3 2 2 3 6 5 2" xfId="12563" xr:uid="{00000000-0005-0000-0000-0000A3180000}"/>
    <cellStyle name="Comma 3 2 2 3 6 5 2 2" xfId="28949" xr:uid="{00000000-0005-0000-0000-0000A4180000}"/>
    <cellStyle name="Comma 3 2 2 3 6 5 3" xfId="20756" xr:uid="{00000000-0005-0000-0000-0000A5180000}"/>
    <cellStyle name="Comma 3 2 2 3 6 6" xfId="8467" xr:uid="{00000000-0005-0000-0000-0000A6180000}"/>
    <cellStyle name="Comma 3 2 2 3 6 6 2" xfId="24853" xr:uid="{00000000-0005-0000-0000-0000A7180000}"/>
    <cellStyle name="Comma 3 2 2 3 6 7" xfId="16660" xr:uid="{00000000-0005-0000-0000-0000A8180000}"/>
    <cellStyle name="Comma 3 2 2 3 7" xfId="530" xr:uid="{00000000-0005-0000-0000-0000A9180000}"/>
    <cellStyle name="Comma 3 2 2 3 7 2" xfId="1554" xr:uid="{00000000-0005-0000-0000-0000AA180000}"/>
    <cellStyle name="Comma 3 2 2 3 7 2 2" xfId="3602" xr:uid="{00000000-0005-0000-0000-0000AB180000}"/>
    <cellStyle name="Comma 3 2 2 3 7 2 2 2" xfId="7699" xr:uid="{00000000-0005-0000-0000-0000AC180000}"/>
    <cellStyle name="Comma 3 2 2 3 7 2 2 2 2" xfId="15892" xr:uid="{00000000-0005-0000-0000-0000AD180000}"/>
    <cellStyle name="Comma 3 2 2 3 7 2 2 2 2 2" xfId="32278" xr:uid="{00000000-0005-0000-0000-0000AE180000}"/>
    <cellStyle name="Comma 3 2 2 3 7 2 2 2 3" xfId="24085" xr:uid="{00000000-0005-0000-0000-0000AF180000}"/>
    <cellStyle name="Comma 3 2 2 3 7 2 2 3" xfId="11795" xr:uid="{00000000-0005-0000-0000-0000B0180000}"/>
    <cellStyle name="Comma 3 2 2 3 7 2 2 3 2" xfId="28181" xr:uid="{00000000-0005-0000-0000-0000B1180000}"/>
    <cellStyle name="Comma 3 2 2 3 7 2 2 4" xfId="19988" xr:uid="{00000000-0005-0000-0000-0000B2180000}"/>
    <cellStyle name="Comma 3 2 2 3 7 2 3" xfId="5650" xr:uid="{00000000-0005-0000-0000-0000B3180000}"/>
    <cellStyle name="Comma 3 2 2 3 7 2 3 2" xfId="13843" xr:uid="{00000000-0005-0000-0000-0000B4180000}"/>
    <cellStyle name="Comma 3 2 2 3 7 2 3 2 2" xfId="30229" xr:uid="{00000000-0005-0000-0000-0000B5180000}"/>
    <cellStyle name="Comma 3 2 2 3 7 2 3 3" xfId="22036" xr:uid="{00000000-0005-0000-0000-0000B6180000}"/>
    <cellStyle name="Comma 3 2 2 3 7 2 4" xfId="9747" xr:uid="{00000000-0005-0000-0000-0000B7180000}"/>
    <cellStyle name="Comma 3 2 2 3 7 2 4 2" xfId="26133" xr:uid="{00000000-0005-0000-0000-0000B8180000}"/>
    <cellStyle name="Comma 3 2 2 3 7 2 5" xfId="17940" xr:uid="{00000000-0005-0000-0000-0000B9180000}"/>
    <cellStyle name="Comma 3 2 2 3 7 3" xfId="2578" xr:uid="{00000000-0005-0000-0000-0000BA180000}"/>
    <cellStyle name="Comma 3 2 2 3 7 3 2" xfId="6675" xr:uid="{00000000-0005-0000-0000-0000BB180000}"/>
    <cellStyle name="Comma 3 2 2 3 7 3 2 2" xfId="14868" xr:uid="{00000000-0005-0000-0000-0000BC180000}"/>
    <cellStyle name="Comma 3 2 2 3 7 3 2 2 2" xfId="31254" xr:uid="{00000000-0005-0000-0000-0000BD180000}"/>
    <cellStyle name="Comma 3 2 2 3 7 3 2 3" xfId="23061" xr:uid="{00000000-0005-0000-0000-0000BE180000}"/>
    <cellStyle name="Comma 3 2 2 3 7 3 3" xfId="10771" xr:uid="{00000000-0005-0000-0000-0000BF180000}"/>
    <cellStyle name="Comma 3 2 2 3 7 3 3 2" xfId="27157" xr:uid="{00000000-0005-0000-0000-0000C0180000}"/>
    <cellStyle name="Comma 3 2 2 3 7 3 4" xfId="18964" xr:uid="{00000000-0005-0000-0000-0000C1180000}"/>
    <cellStyle name="Comma 3 2 2 3 7 4" xfId="4626" xr:uid="{00000000-0005-0000-0000-0000C2180000}"/>
    <cellStyle name="Comma 3 2 2 3 7 4 2" xfId="12819" xr:uid="{00000000-0005-0000-0000-0000C3180000}"/>
    <cellStyle name="Comma 3 2 2 3 7 4 2 2" xfId="29205" xr:uid="{00000000-0005-0000-0000-0000C4180000}"/>
    <cellStyle name="Comma 3 2 2 3 7 4 3" xfId="21012" xr:uid="{00000000-0005-0000-0000-0000C5180000}"/>
    <cellStyle name="Comma 3 2 2 3 7 5" xfId="8723" xr:uid="{00000000-0005-0000-0000-0000C6180000}"/>
    <cellStyle name="Comma 3 2 2 3 7 5 2" xfId="25109" xr:uid="{00000000-0005-0000-0000-0000C7180000}"/>
    <cellStyle name="Comma 3 2 2 3 7 6" xfId="16916" xr:uid="{00000000-0005-0000-0000-0000C8180000}"/>
    <cellStyle name="Comma 3 2 2 3 8" xfId="1042" xr:uid="{00000000-0005-0000-0000-0000C9180000}"/>
    <cellStyle name="Comma 3 2 2 3 8 2" xfId="3090" xr:uid="{00000000-0005-0000-0000-0000CA180000}"/>
    <cellStyle name="Comma 3 2 2 3 8 2 2" xfId="7187" xr:uid="{00000000-0005-0000-0000-0000CB180000}"/>
    <cellStyle name="Comma 3 2 2 3 8 2 2 2" xfId="15380" xr:uid="{00000000-0005-0000-0000-0000CC180000}"/>
    <cellStyle name="Comma 3 2 2 3 8 2 2 2 2" xfId="31766" xr:uid="{00000000-0005-0000-0000-0000CD180000}"/>
    <cellStyle name="Comma 3 2 2 3 8 2 2 3" xfId="23573" xr:uid="{00000000-0005-0000-0000-0000CE180000}"/>
    <cellStyle name="Comma 3 2 2 3 8 2 3" xfId="11283" xr:uid="{00000000-0005-0000-0000-0000CF180000}"/>
    <cellStyle name="Comma 3 2 2 3 8 2 3 2" xfId="27669" xr:uid="{00000000-0005-0000-0000-0000D0180000}"/>
    <cellStyle name="Comma 3 2 2 3 8 2 4" xfId="19476" xr:uid="{00000000-0005-0000-0000-0000D1180000}"/>
    <cellStyle name="Comma 3 2 2 3 8 3" xfId="5138" xr:uid="{00000000-0005-0000-0000-0000D2180000}"/>
    <cellStyle name="Comma 3 2 2 3 8 3 2" xfId="13331" xr:uid="{00000000-0005-0000-0000-0000D3180000}"/>
    <cellStyle name="Comma 3 2 2 3 8 3 2 2" xfId="29717" xr:uid="{00000000-0005-0000-0000-0000D4180000}"/>
    <cellStyle name="Comma 3 2 2 3 8 3 3" xfId="21524" xr:uid="{00000000-0005-0000-0000-0000D5180000}"/>
    <cellStyle name="Comma 3 2 2 3 8 4" xfId="9235" xr:uid="{00000000-0005-0000-0000-0000D6180000}"/>
    <cellStyle name="Comma 3 2 2 3 8 4 2" xfId="25621" xr:uid="{00000000-0005-0000-0000-0000D7180000}"/>
    <cellStyle name="Comma 3 2 2 3 8 5" xfId="17428" xr:uid="{00000000-0005-0000-0000-0000D8180000}"/>
    <cellStyle name="Comma 3 2 2 3 9" xfId="2066" xr:uid="{00000000-0005-0000-0000-0000D9180000}"/>
    <cellStyle name="Comma 3 2 2 3 9 2" xfId="6163" xr:uid="{00000000-0005-0000-0000-0000DA180000}"/>
    <cellStyle name="Comma 3 2 2 3 9 2 2" xfId="14356" xr:uid="{00000000-0005-0000-0000-0000DB180000}"/>
    <cellStyle name="Comma 3 2 2 3 9 2 2 2" xfId="30742" xr:uid="{00000000-0005-0000-0000-0000DC180000}"/>
    <cellStyle name="Comma 3 2 2 3 9 2 3" xfId="22549" xr:uid="{00000000-0005-0000-0000-0000DD180000}"/>
    <cellStyle name="Comma 3 2 2 3 9 3" xfId="10259" xr:uid="{00000000-0005-0000-0000-0000DE180000}"/>
    <cellStyle name="Comma 3 2 2 3 9 3 2" xfId="26645" xr:uid="{00000000-0005-0000-0000-0000DF180000}"/>
    <cellStyle name="Comma 3 2 2 3 9 4" xfId="18452" xr:uid="{00000000-0005-0000-0000-0000E0180000}"/>
    <cellStyle name="Comma 3 2 2 4" xfId="26" xr:uid="{00000000-0005-0000-0000-0000E1180000}"/>
    <cellStyle name="Comma 3 2 2 4 10" xfId="8219" xr:uid="{00000000-0005-0000-0000-0000E2180000}"/>
    <cellStyle name="Comma 3 2 2 4 10 2" xfId="24605" xr:uid="{00000000-0005-0000-0000-0000E3180000}"/>
    <cellStyle name="Comma 3 2 2 4 11" xfId="16412" xr:uid="{00000000-0005-0000-0000-0000E4180000}"/>
    <cellStyle name="Comma 3 2 2 4 2" xfId="58" xr:uid="{00000000-0005-0000-0000-0000E5180000}"/>
    <cellStyle name="Comma 3 2 2 4 2 10" xfId="16444" xr:uid="{00000000-0005-0000-0000-0000E6180000}"/>
    <cellStyle name="Comma 3 2 2 4 2 2" xfId="122" xr:uid="{00000000-0005-0000-0000-0000E7180000}"/>
    <cellStyle name="Comma 3 2 2 4 2 2 2" xfId="250" xr:uid="{00000000-0005-0000-0000-0000E8180000}"/>
    <cellStyle name="Comma 3 2 2 4 2 2 2 2" xfId="506" xr:uid="{00000000-0005-0000-0000-0000E9180000}"/>
    <cellStyle name="Comma 3 2 2 4 2 2 2 2 2" xfId="1018" xr:uid="{00000000-0005-0000-0000-0000EA180000}"/>
    <cellStyle name="Comma 3 2 2 4 2 2 2 2 2 2" xfId="2042" xr:uid="{00000000-0005-0000-0000-0000EB180000}"/>
    <cellStyle name="Comma 3 2 2 4 2 2 2 2 2 2 2" xfId="4090" xr:uid="{00000000-0005-0000-0000-0000EC180000}"/>
    <cellStyle name="Comma 3 2 2 4 2 2 2 2 2 2 2 2" xfId="8187" xr:uid="{00000000-0005-0000-0000-0000ED180000}"/>
    <cellStyle name="Comma 3 2 2 4 2 2 2 2 2 2 2 2 2" xfId="16380" xr:uid="{00000000-0005-0000-0000-0000EE180000}"/>
    <cellStyle name="Comma 3 2 2 4 2 2 2 2 2 2 2 2 2 2" xfId="32766" xr:uid="{00000000-0005-0000-0000-0000EF180000}"/>
    <cellStyle name="Comma 3 2 2 4 2 2 2 2 2 2 2 2 3" xfId="24573" xr:uid="{00000000-0005-0000-0000-0000F0180000}"/>
    <cellStyle name="Comma 3 2 2 4 2 2 2 2 2 2 2 3" xfId="12283" xr:uid="{00000000-0005-0000-0000-0000F1180000}"/>
    <cellStyle name="Comma 3 2 2 4 2 2 2 2 2 2 2 3 2" xfId="28669" xr:uid="{00000000-0005-0000-0000-0000F2180000}"/>
    <cellStyle name="Comma 3 2 2 4 2 2 2 2 2 2 2 4" xfId="20476" xr:uid="{00000000-0005-0000-0000-0000F3180000}"/>
    <cellStyle name="Comma 3 2 2 4 2 2 2 2 2 2 3" xfId="6138" xr:uid="{00000000-0005-0000-0000-0000F4180000}"/>
    <cellStyle name="Comma 3 2 2 4 2 2 2 2 2 2 3 2" xfId="14331" xr:uid="{00000000-0005-0000-0000-0000F5180000}"/>
    <cellStyle name="Comma 3 2 2 4 2 2 2 2 2 2 3 2 2" xfId="30717" xr:uid="{00000000-0005-0000-0000-0000F6180000}"/>
    <cellStyle name="Comma 3 2 2 4 2 2 2 2 2 2 3 3" xfId="22524" xr:uid="{00000000-0005-0000-0000-0000F7180000}"/>
    <cellStyle name="Comma 3 2 2 4 2 2 2 2 2 2 4" xfId="10235" xr:uid="{00000000-0005-0000-0000-0000F8180000}"/>
    <cellStyle name="Comma 3 2 2 4 2 2 2 2 2 2 4 2" xfId="26621" xr:uid="{00000000-0005-0000-0000-0000F9180000}"/>
    <cellStyle name="Comma 3 2 2 4 2 2 2 2 2 2 5" xfId="18428" xr:uid="{00000000-0005-0000-0000-0000FA180000}"/>
    <cellStyle name="Comma 3 2 2 4 2 2 2 2 2 3" xfId="3066" xr:uid="{00000000-0005-0000-0000-0000FB180000}"/>
    <cellStyle name="Comma 3 2 2 4 2 2 2 2 2 3 2" xfId="7163" xr:uid="{00000000-0005-0000-0000-0000FC180000}"/>
    <cellStyle name="Comma 3 2 2 4 2 2 2 2 2 3 2 2" xfId="15356" xr:uid="{00000000-0005-0000-0000-0000FD180000}"/>
    <cellStyle name="Comma 3 2 2 4 2 2 2 2 2 3 2 2 2" xfId="31742" xr:uid="{00000000-0005-0000-0000-0000FE180000}"/>
    <cellStyle name="Comma 3 2 2 4 2 2 2 2 2 3 2 3" xfId="23549" xr:uid="{00000000-0005-0000-0000-0000FF180000}"/>
    <cellStyle name="Comma 3 2 2 4 2 2 2 2 2 3 3" xfId="11259" xr:uid="{00000000-0005-0000-0000-000000190000}"/>
    <cellStyle name="Comma 3 2 2 4 2 2 2 2 2 3 3 2" xfId="27645" xr:uid="{00000000-0005-0000-0000-000001190000}"/>
    <cellStyle name="Comma 3 2 2 4 2 2 2 2 2 3 4" xfId="19452" xr:uid="{00000000-0005-0000-0000-000002190000}"/>
    <cellStyle name="Comma 3 2 2 4 2 2 2 2 2 4" xfId="5114" xr:uid="{00000000-0005-0000-0000-000003190000}"/>
    <cellStyle name="Comma 3 2 2 4 2 2 2 2 2 4 2" xfId="13307" xr:uid="{00000000-0005-0000-0000-000004190000}"/>
    <cellStyle name="Comma 3 2 2 4 2 2 2 2 2 4 2 2" xfId="29693" xr:uid="{00000000-0005-0000-0000-000005190000}"/>
    <cellStyle name="Comma 3 2 2 4 2 2 2 2 2 4 3" xfId="21500" xr:uid="{00000000-0005-0000-0000-000006190000}"/>
    <cellStyle name="Comma 3 2 2 4 2 2 2 2 2 5" xfId="9211" xr:uid="{00000000-0005-0000-0000-000007190000}"/>
    <cellStyle name="Comma 3 2 2 4 2 2 2 2 2 5 2" xfId="25597" xr:uid="{00000000-0005-0000-0000-000008190000}"/>
    <cellStyle name="Comma 3 2 2 4 2 2 2 2 2 6" xfId="17404" xr:uid="{00000000-0005-0000-0000-000009190000}"/>
    <cellStyle name="Comma 3 2 2 4 2 2 2 2 3" xfId="1530" xr:uid="{00000000-0005-0000-0000-00000A190000}"/>
    <cellStyle name="Comma 3 2 2 4 2 2 2 2 3 2" xfId="3578" xr:uid="{00000000-0005-0000-0000-00000B190000}"/>
    <cellStyle name="Comma 3 2 2 4 2 2 2 2 3 2 2" xfId="7675" xr:uid="{00000000-0005-0000-0000-00000C190000}"/>
    <cellStyle name="Comma 3 2 2 4 2 2 2 2 3 2 2 2" xfId="15868" xr:uid="{00000000-0005-0000-0000-00000D190000}"/>
    <cellStyle name="Comma 3 2 2 4 2 2 2 2 3 2 2 2 2" xfId="32254" xr:uid="{00000000-0005-0000-0000-00000E190000}"/>
    <cellStyle name="Comma 3 2 2 4 2 2 2 2 3 2 2 3" xfId="24061" xr:uid="{00000000-0005-0000-0000-00000F190000}"/>
    <cellStyle name="Comma 3 2 2 4 2 2 2 2 3 2 3" xfId="11771" xr:uid="{00000000-0005-0000-0000-000010190000}"/>
    <cellStyle name="Comma 3 2 2 4 2 2 2 2 3 2 3 2" xfId="28157" xr:uid="{00000000-0005-0000-0000-000011190000}"/>
    <cellStyle name="Comma 3 2 2 4 2 2 2 2 3 2 4" xfId="19964" xr:uid="{00000000-0005-0000-0000-000012190000}"/>
    <cellStyle name="Comma 3 2 2 4 2 2 2 2 3 3" xfId="5626" xr:uid="{00000000-0005-0000-0000-000013190000}"/>
    <cellStyle name="Comma 3 2 2 4 2 2 2 2 3 3 2" xfId="13819" xr:uid="{00000000-0005-0000-0000-000014190000}"/>
    <cellStyle name="Comma 3 2 2 4 2 2 2 2 3 3 2 2" xfId="30205" xr:uid="{00000000-0005-0000-0000-000015190000}"/>
    <cellStyle name="Comma 3 2 2 4 2 2 2 2 3 3 3" xfId="22012" xr:uid="{00000000-0005-0000-0000-000016190000}"/>
    <cellStyle name="Comma 3 2 2 4 2 2 2 2 3 4" xfId="9723" xr:uid="{00000000-0005-0000-0000-000017190000}"/>
    <cellStyle name="Comma 3 2 2 4 2 2 2 2 3 4 2" xfId="26109" xr:uid="{00000000-0005-0000-0000-000018190000}"/>
    <cellStyle name="Comma 3 2 2 4 2 2 2 2 3 5" xfId="17916" xr:uid="{00000000-0005-0000-0000-000019190000}"/>
    <cellStyle name="Comma 3 2 2 4 2 2 2 2 4" xfId="2554" xr:uid="{00000000-0005-0000-0000-00001A190000}"/>
    <cellStyle name="Comma 3 2 2 4 2 2 2 2 4 2" xfId="6651" xr:uid="{00000000-0005-0000-0000-00001B190000}"/>
    <cellStyle name="Comma 3 2 2 4 2 2 2 2 4 2 2" xfId="14844" xr:uid="{00000000-0005-0000-0000-00001C190000}"/>
    <cellStyle name="Comma 3 2 2 4 2 2 2 2 4 2 2 2" xfId="31230" xr:uid="{00000000-0005-0000-0000-00001D190000}"/>
    <cellStyle name="Comma 3 2 2 4 2 2 2 2 4 2 3" xfId="23037" xr:uid="{00000000-0005-0000-0000-00001E190000}"/>
    <cellStyle name="Comma 3 2 2 4 2 2 2 2 4 3" xfId="10747" xr:uid="{00000000-0005-0000-0000-00001F190000}"/>
    <cellStyle name="Comma 3 2 2 4 2 2 2 2 4 3 2" xfId="27133" xr:uid="{00000000-0005-0000-0000-000020190000}"/>
    <cellStyle name="Comma 3 2 2 4 2 2 2 2 4 4" xfId="18940" xr:uid="{00000000-0005-0000-0000-000021190000}"/>
    <cellStyle name="Comma 3 2 2 4 2 2 2 2 5" xfId="4602" xr:uid="{00000000-0005-0000-0000-000022190000}"/>
    <cellStyle name="Comma 3 2 2 4 2 2 2 2 5 2" xfId="12795" xr:uid="{00000000-0005-0000-0000-000023190000}"/>
    <cellStyle name="Comma 3 2 2 4 2 2 2 2 5 2 2" xfId="29181" xr:uid="{00000000-0005-0000-0000-000024190000}"/>
    <cellStyle name="Comma 3 2 2 4 2 2 2 2 5 3" xfId="20988" xr:uid="{00000000-0005-0000-0000-000025190000}"/>
    <cellStyle name="Comma 3 2 2 4 2 2 2 2 6" xfId="8699" xr:uid="{00000000-0005-0000-0000-000026190000}"/>
    <cellStyle name="Comma 3 2 2 4 2 2 2 2 6 2" xfId="25085" xr:uid="{00000000-0005-0000-0000-000027190000}"/>
    <cellStyle name="Comma 3 2 2 4 2 2 2 2 7" xfId="16892" xr:uid="{00000000-0005-0000-0000-000028190000}"/>
    <cellStyle name="Comma 3 2 2 4 2 2 2 3" xfId="762" xr:uid="{00000000-0005-0000-0000-000029190000}"/>
    <cellStyle name="Comma 3 2 2 4 2 2 2 3 2" xfId="1786" xr:uid="{00000000-0005-0000-0000-00002A190000}"/>
    <cellStyle name="Comma 3 2 2 4 2 2 2 3 2 2" xfId="3834" xr:uid="{00000000-0005-0000-0000-00002B190000}"/>
    <cellStyle name="Comma 3 2 2 4 2 2 2 3 2 2 2" xfId="7931" xr:uid="{00000000-0005-0000-0000-00002C190000}"/>
    <cellStyle name="Comma 3 2 2 4 2 2 2 3 2 2 2 2" xfId="16124" xr:uid="{00000000-0005-0000-0000-00002D190000}"/>
    <cellStyle name="Comma 3 2 2 4 2 2 2 3 2 2 2 2 2" xfId="32510" xr:uid="{00000000-0005-0000-0000-00002E190000}"/>
    <cellStyle name="Comma 3 2 2 4 2 2 2 3 2 2 2 3" xfId="24317" xr:uid="{00000000-0005-0000-0000-00002F190000}"/>
    <cellStyle name="Comma 3 2 2 4 2 2 2 3 2 2 3" xfId="12027" xr:uid="{00000000-0005-0000-0000-000030190000}"/>
    <cellStyle name="Comma 3 2 2 4 2 2 2 3 2 2 3 2" xfId="28413" xr:uid="{00000000-0005-0000-0000-000031190000}"/>
    <cellStyle name="Comma 3 2 2 4 2 2 2 3 2 2 4" xfId="20220" xr:uid="{00000000-0005-0000-0000-000032190000}"/>
    <cellStyle name="Comma 3 2 2 4 2 2 2 3 2 3" xfId="5882" xr:uid="{00000000-0005-0000-0000-000033190000}"/>
    <cellStyle name="Comma 3 2 2 4 2 2 2 3 2 3 2" xfId="14075" xr:uid="{00000000-0005-0000-0000-000034190000}"/>
    <cellStyle name="Comma 3 2 2 4 2 2 2 3 2 3 2 2" xfId="30461" xr:uid="{00000000-0005-0000-0000-000035190000}"/>
    <cellStyle name="Comma 3 2 2 4 2 2 2 3 2 3 3" xfId="22268" xr:uid="{00000000-0005-0000-0000-000036190000}"/>
    <cellStyle name="Comma 3 2 2 4 2 2 2 3 2 4" xfId="9979" xr:uid="{00000000-0005-0000-0000-000037190000}"/>
    <cellStyle name="Comma 3 2 2 4 2 2 2 3 2 4 2" xfId="26365" xr:uid="{00000000-0005-0000-0000-000038190000}"/>
    <cellStyle name="Comma 3 2 2 4 2 2 2 3 2 5" xfId="18172" xr:uid="{00000000-0005-0000-0000-000039190000}"/>
    <cellStyle name="Comma 3 2 2 4 2 2 2 3 3" xfId="2810" xr:uid="{00000000-0005-0000-0000-00003A190000}"/>
    <cellStyle name="Comma 3 2 2 4 2 2 2 3 3 2" xfId="6907" xr:uid="{00000000-0005-0000-0000-00003B190000}"/>
    <cellStyle name="Comma 3 2 2 4 2 2 2 3 3 2 2" xfId="15100" xr:uid="{00000000-0005-0000-0000-00003C190000}"/>
    <cellStyle name="Comma 3 2 2 4 2 2 2 3 3 2 2 2" xfId="31486" xr:uid="{00000000-0005-0000-0000-00003D190000}"/>
    <cellStyle name="Comma 3 2 2 4 2 2 2 3 3 2 3" xfId="23293" xr:uid="{00000000-0005-0000-0000-00003E190000}"/>
    <cellStyle name="Comma 3 2 2 4 2 2 2 3 3 3" xfId="11003" xr:uid="{00000000-0005-0000-0000-00003F190000}"/>
    <cellStyle name="Comma 3 2 2 4 2 2 2 3 3 3 2" xfId="27389" xr:uid="{00000000-0005-0000-0000-000040190000}"/>
    <cellStyle name="Comma 3 2 2 4 2 2 2 3 3 4" xfId="19196" xr:uid="{00000000-0005-0000-0000-000041190000}"/>
    <cellStyle name="Comma 3 2 2 4 2 2 2 3 4" xfId="4858" xr:uid="{00000000-0005-0000-0000-000042190000}"/>
    <cellStyle name="Comma 3 2 2 4 2 2 2 3 4 2" xfId="13051" xr:uid="{00000000-0005-0000-0000-000043190000}"/>
    <cellStyle name="Comma 3 2 2 4 2 2 2 3 4 2 2" xfId="29437" xr:uid="{00000000-0005-0000-0000-000044190000}"/>
    <cellStyle name="Comma 3 2 2 4 2 2 2 3 4 3" xfId="21244" xr:uid="{00000000-0005-0000-0000-000045190000}"/>
    <cellStyle name="Comma 3 2 2 4 2 2 2 3 5" xfId="8955" xr:uid="{00000000-0005-0000-0000-000046190000}"/>
    <cellStyle name="Comma 3 2 2 4 2 2 2 3 5 2" xfId="25341" xr:uid="{00000000-0005-0000-0000-000047190000}"/>
    <cellStyle name="Comma 3 2 2 4 2 2 2 3 6" xfId="17148" xr:uid="{00000000-0005-0000-0000-000048190000}"/>
    <cellStyle name="Comma 3 2 2 4 2 2 2 4" xfId="1274" xr:uid="{00000000-0005-0000-0000-000049190000}"/>
    <cellStyle name="Comma 3 2 2 4 2 2 2 4 2" xfId="3322" xr:uid="{00000000-0005-0000-0000-00004A190000}"/>
    <cellStyle name="Comma 3 2 2 4 2 2 2 4 2 2" xfId="7419" xr:uid="{00000000-0005-0000-0000-00004B190000}"/>
    <cellStyle name="Comma 3 2 2 4 2 2 2 4 2 2 2" xfId="15612" xr:uid="{00000000-0005-0000-0000-00004C190000}"/>
    <cellStyle name="Comma 3 2 2 4 2 2 2 4 2 2 2 2" xfId="31998" xr:uid="{00000000-0005-0000-0000-00004D190000}"/>
    <cellStyle name="Comma 3 2 2 4 2 2 2 4 2 2 3" xfId="23805" xr:uid="{00000000-0005-0000-0000-00004E190000}"/>
    <cellStyle name="Comma 3 2 2 4 2 2 2 4 2 3" xfId="11515" xr:uid="{00000000-0005-0000-0000-00004F190000}"/>
    <cellStyle name="Comma 3 2 2 4 2 2 2 4 2 3 2" xfId="27901" xr:uid="{00000000-0005-0000-0000-000050190000}"/>
    <cellStyle name="Comma 3 2 2 4 2 2 2 4 2 4" xfId="19708" xr:uid="{00000000-0005-0000-0000-000051190000}"/>
    <cellStyle name="Comma 3 2 2 4 2 2 2 4 3" xfId="5370" xr:uid="{00000000-0005-0000-0000-000052190000}"/>
    <cellStyle name="Comma 3 2 2 4 2 2 2 4 3 2" xfId="13563" xr:uid="{00000000-0005-0000-0000-000053190000}"/>
    <cellStyle name="Comma 3 2 2 4 2 2 2 4 3 2 2" xfId="29949" xr:uid="{00000000-0005-0000-0000-000054190000}"/>
    <cellStyle name="Comma 3 2 2 4 2 2 2 4 3 3" xfId="21756" xr:uid="{00000000-0005-0000-0000-000055190000}"/>
    <cellStyle name="Comma 3 2 2 4 2 2 2 4 4" xfId="9467" xr:uid="{00000000-0005-0000-0000-000056190000}"/>
    <cellStyle name="Comma 3 2 2 4 2 2 2 4 4 2" xfId="25853" xr:uid="{00000000-0005-0000-0000-000057190000}"/>
    <cellStyle name="Comma 3 2 2 4 2 2 2 4 5" xfId="17660" xr:uid="{00000000-0005-0000-0000-000058190000}"/>
    <cellStyle name="Comma 3 2 2 4 2 2 2 5" xfId="2298" xr:uid="{00000000-0005-0000-0000-000059190000}"/>
    <cellStyle name="Comma 3 2 2 4 2 2 2 5 2" xfId="6395" xr:uid="{00000000-0005-0000-0000-00005A190000}"/>
    <cellStyle name="Comma 3 2 2 4 2 2 2 5 2 2" xfId="14588" xr:uid="{00000000-0005-0000-0000-00005B190000}"/>
    <cellStyle name="Comma 3 2 2 4 2 2 2 5 2 2 2" xfId="30974" xr:uid="{00000000-0005-0000-0000-00005C190000}"/>
    <cellStyle name="Comma 3 2 2 4 2 2 2 5 2 3" xfId="22781" xr:uid="{00000000-0005-0000-0000-00005D190000}"/>
    <cellStyle name="Comma 3 2 2 4 2 2 2 5 3" xfId="10491" xr:uid="{00000000-0005-0000-0000-00005E190000}"/>
    <cellStyle name="Comma 3 2 2 4 2 2 2 5 3 2" xfId="26877" xr:uid="{00000000-0005-0000-0000-00005F190000}"/>
    <cellStyle name="Comma 3 2 2 4 2 2 2 5 4" xfId="18684" xr:uid="{00000000-0005-0000-0000-000060190000}"/>
    <cellStyle name="Comma 3 2 2 4 2 2 2 6" xfId="4346" xr:uid="{00000000-0005-0000-0000-000061190000}"/>
    <cellStyle name="Comma 3 2 2 4 2 2 2 6 2" xfId="12539" xr:uid="{00000000-0005-0000-0000-000062190000}"/>
    <cellStyle name="Comma 3 2 2 4 2 2 2 6 2 2" xfId="28925" xr:uid="{00000000-0005-0000-0000-000063190000}"/>
    <cellStyle name="Comma 3 2 2 4 2 2 2 6 3" xfId="20732" xr:uid="{00000000-0005-0000-0000-000064190000}"/>
    <cellStyle name="Comma 3 2 2 4 2 2 2 7" xfId="8443" xr:uid="{00000000-0005-0000-0000-000065190000}"/>
    <cellStyle name="Comma 3 2 2 4 2 2 2 7 2" xfId="24829" xr:uid="{00000000-0005-0000-0000-000066190000}"/>
    <cellStyle name="Comma 3 2 2 4 2 2 2 8" xfId="16636" xr:uid="{00000000-0005-0000-0000-000067190000}"/>
    <cellStyle name="Comma 3 2 2 4 2 2 3" xfId="378" xr:uid="{00000000-0005-0000-0000-000068190000}"/>
    <cellStyle name="Comma 3 2 2 4 2 2 3 2" xfId="890" xr:uid="{00000000-0005-0000-0000-000069190000}"/>
    <cellStyle name="Comma 3 2 2 4 2 2 3 2 2" xfId="1914" xr:uid="{00000000-0005-0000-0000-00006A190000}"/>
    <cellStyle name="Comma 3 2 2 4 2 2 3 2 2 2" xfId="3962" xr:uid="{00000000-0005-0000-0000-00006B190000}"/>
    <cellStyle name="Comma 3 2 2 4 2 2 3 2 2 2 2" xfId="8059" xr:uid="{00000000-0005-0000-0000-00006C190000}"/>
    <cellStyle name="Comma 3 2 2 4 2 2 3 2 2 2 2 2" xfId="16252" xr:uid="{00000000-0005-0000-0000-00006D190000}"/>
    <cellStyle name="Comma 3 2 2 4 2 2 3 2 2 2 2 2 2" xfId="32638" xr:uid="{00000000-0005-0000-0000-00006E190000}"/>
    <cellStyle name="Comma 3 2 2 4 2 2 3 2 2 2 2 3" xfId="24445" xr:uid="{00000000-0005-0000-0000-00006F190000}"/>
    <cellStyle name="Comma 3 2 2 4 2 2 3 2 2 2 3" xfId="12155" xr:uid="{00000000-0005-0000-0000-000070190000}"/>
    <cellStyle name="Comma 3 2 2 4 2 2 3 2 2 2 3 2" xfId="28541" xr:uid="{00000000-0005-0000-0000-000071190000}"/>
    <cellStyle name="Comma 3 2 2 4 2 2 3 2 2 2 4" xfId="20348" xr:uid="{00000000-0005-0000-0000-000072190000}"/>
    <cellStyle name="Comma 3 2 2 4 2 2 3 2 2 3" xfId="6010" xr:uid="{00000000-0005-0000-0000-000073190000}"/>
    <cellStyle name="Comma 3 2 2 4 2 2 3 2 2 3 2" xfId="14203" xr:uid="{00000000-0005-0000-0000-000074190000}"/>
    <cellStyle name="Comma 3 2 2 4 2 2 3 2 2 3 2 2" xfId="30589" xr:uid="{00000000-0005-0000-0000-000075190000}"/>
    <cellStyle name="Comma 3 2 2 4 2 2 3 2 2 3 3" xfId="22396" xr:uid="{00000000-0005-0000-0000-000076190000}"/>
    <cellStyle name="Comma 3 2 2 4 2 2 3 2 2 4" xfId="10107" xr:uid="{00000000-0005-0000-0000-000077190000}"/>
    <cellStyle name="Comma 3 2 2 4 2 2 3 2 2 4 2" xfId="26493" xr:uid="{00000000-0005-0000-0000-000078190000}"/>
    <cellStyle name="Comma 3 2 2 4 2 2 3 2 2 5" xfId="18300" xr:uid="{00000000-0005-0000-0000-000079190000}"/>
    <cellStyle name="Comma 3 2 2 4 2 2 3 2 3" xfId="2938" xr:uid="{00000000-0005-0000-0000-00007A190000}"/>
    <cellStyle name="Comma 3 2 2 4 2 2 3 2 3 2" xfId="7035" xr:uid="{00000000-0005-0000-0000-00007B190000}"/>
    <cellStyle name="Comma 3 2 2 4 2 2 3 2 3 2 2" xfId="15228" xr:uid="{00000000-0005-0000-0000-00007C190000}"/>
    <cellStyle name="Comma 3 2 2 4 2 2 3 2 3 2 2 2" xfId="31614" xr:uid="{00000000-0005-0000-0000-00007D190000}"/>
    <cellStyle name="Comma 3 2 2 4 2 2 3 2 3 2 3" xfId="23421" xr:uid="{00000000-0005-0000-0000-00007E190000}"/>
    <cellStyle name="Comma 3 2 2 4 2 2 3 2 3 3" xfId="11131" xr:uid="{00000000-0005-0000-0000-00007F190000}"/>
    <cellStyle name="Comma 3 2 2 4 2 2 3 2 3 3 2" xfId="27517" xr:uid="{00000000-0005-0000-0000-000080190000}"/>
    <cellStyle name="Comma 3 2 2 4 2 2 3 2 3 4" xfId="19324" xr:uid="{00000000-0005-0000-0000-000081190000}"/>
    <cellStyle name="Comma 3 2 2 4 2 2 3 2 4" xfId="4986" xr:uid="{00000000-0005-0000-0000-000082190000}"/>
    <cellStyle name="Comma 3 2 2 4 2 2 3 2 4 2" xfId="13179" xr:uid="{00000000-0005-0000-0000-000083190000}"/>
    <cellStyle name="Comma 3 2 2 4 2 2 3 2 4 2 2" xfId="29565" xr:uid="{00000000-0005-0000-0000-000084190000}"/>
    <cellStyle name="Comma 3 2 2 4 2 2 3 2 4 3" xfId="21372" xr:uid="{00000000-0005-0000-0000-000085190000}"/>
    <cellStyle name="Comma 3 2 2 4 2 2 3 2 5" xfId="9083" xr:uid="{00000000-0005-0000-0000-000086190000}"/>
    <cellStyle name="Comma 3 2 2 4 2 2 3 2 5 2" xfId="25469" xr:uid="{00000000-0005-0000-0000-000087190000}"/>
    <cellStyle name="Comma 3 2 2 4 2 2 3 2 6" xfId="17276" xr:uid="{00000000-0005-0000-0000-000088190000}"/>
    <cellStyle name="Comma 3 2 2 4 2 2 3 3" xfId="1402" xr:uid="{00000000-0005-0000-0000-000089190000}"/>
    <cellStyle name="Comma 3 2 2 4 2 2 3 3 2" xfId="3450" xr:uid="{00000000-0005-0000-0000-00008A190000}"/>
    <cellStyle name="Comma 3 2 2 4 2 2 3 3 2 2" xfId="7547" xr:uid="{00000000-0005-0000-0000-00008B190000}"/>
    <cellStyle name="Comma 3 2 2 4 2 2 3 3 2 2 2" xfId="15740" xr:uid="{00000000-0005-0000-0000-00008C190000}"/>
    <cellStyle name="Comma 3 2 2 4 2 2 3 3 2 2 2 2" xfId="32126" xr:uid="{00000000-0005-0000-0000-00008D190000}"/>
    <cellStyle name="Comma 3 2 2 4 2 2 3 3 2 2 3" xfId="23933" xr:uid="{00000000-0005-0000-0000-00008E190000}"/>
    <cellStyle name="Comma 3 2 2 4 2 2 3 3 2 3" xfId="11643" xr:uid="{00000000-0005-0000-0000-00008F190000}"/>
    <cellStyle name="Comma 3 2 2 4 2 2 3 3 2 3 2" xfId="28029" xr:uid="{00000000-0005-0000-0000-000090190000}"/>
    <cellStyle name="Comma 3 2 2 4 2 2 3 3 2 4" xfId="19836" xr:uid="{00000000-0005-0000-0000-000091190000}"/>
    <cellStyle name="Comma 3 2 2 4 2 2 3 3 3" xfId="5498" xr:uid="{00000000-0005-0000-0000-000092190000}"/>
    <cellStyle name="Comma 3 2 2 4 2 2 3 3 3 2" xfId="13691" xr:uid="{00000000-0005-0000-0000-000093190000}"/>
    <cellStyle name="Comma 3 2 2 4 2 2 3 3 3 2 2" xfId="30077" xr:uid="{00000000-0005-0000-0000-000094190000}"/>
    <cellStyle name="Comma 3 2 2 4 2 2 3 3 3 3" xfId="21884" xr:uid="{00000000-0005-0000-0000-000095190000}"/>
    <cellStyle name="Comma 3 2 2 4 2 2 3 3 4" xfId="9595" xr:uid="{00000000-0005-0000-0000-000096190000}"/>
    <cellStyle name="Comma 3 2 2 4 2 2 3 3 4 2" xfId="25981" xr:uid="{00000000-0005-0000-0000-000097190000}"/>
    <cellStyle name="Comma 3 2 2 4 2 2 3 3 5" xfId="17788" xr:uid="{00000000-0005-0000-0000-000098190000}"/>
    <cellStyle name="Comma 3 2 2 4 2 2 3 4" xfId="2426" xr:uid="{00000000-0005-0000-0000-000099190000}"/>
    <cellStyle name="Comma 3 2 2 4 2 2 3 4 2" xfId="6523" xr:uid="{00000000-0005-0000-0000-00009A190000}"/>
    <cellStyle name="Comma 3 2 2 4 2 2 3 4 2 2" xfId="14716" xr:uid="{00000000-0005-0000-0000-00009B190000}"/>
    <cellStyle name="Comma 3 2 2 4 2 2 3 4 2 2 2" xfId="31102" xr:uid="{00000000-0005-0000-0000-00009C190000}"/>
    <cellStyle name="Comma 3 2 2 4 2 2 3 4 2 3" xfId="22909" xr:uid="{00000000-0005-0000-0000-00009D190000}"/>
    <cellStyle name="Comma 3 2 2 4 2 2 3 4 3" xfId="10619" xr:uid="{00000000-0005-0000-0000-00009E190000}"/>
    <cellStyle name="Comma 3 2 2 4 2 2 3 4 3 2" xfId="27005" xr:uid="{00000000-0005-0000-0000-00009F190000}"/>
    <cellStyle name="Comma 3 2 2 4 2 2 3 4 4" xfId="18812" xr:uid="{00000000-0005-0000-0000-0000A0190000}"/>
    <cellStyle name="Comma 3 2 2 4 2 2 3 5" xfId="4474" xr:uid="{00000000-0005-0000-0000-0000A1190000}"/>
    <cellStyle name="Comma 3 2 2 4 2 2 3 5 2" xfId="12667" xr:uid="{00000000-0005-0000-0000-0000A2190000}"/>
    <cellStyle name="Comma 3 2 2 4 2 2 3 5 2 2" xfId="29053" xr:uid="{00000000-0005-0000-0000-0000A3190000}"/>
    <cellStyle name="Comma 3 2 2 4 2 2 3 5 3" xfId="20860" xr:uid="{00000000-0005-0000-0000-0000A4190000}"/>
    <cellStyle name="Comma 3 2 2 4 2 2 3 6" xfId="8571" xr:uid="{00000000-0005-0000-0000-0000A5190000}"/>
    <cellStyle name="Comma 3 2 2 4 2 2 3 6 2" xfId="24957" xr:uid="{00000000-0005-0000-0000-0000A6190000}"/>
    <cellStyle name="Comma 3 2 2 4 2 2 3 7" xfId="16764" xr:uid="{00000000-0005-0000-0000-0000A7190000}"/>
    <cellStyle name="Comma 3 2 2 4 2 2 4" xfId="634" xr:uid="{00000000-0005-0000-0000-0000A8190000}"/>
    <cellStyle name="Comma 3 2 2 4 2 2 4 2" xfId="1658" xr:uid="{00000000-0005-0000-0000-0000A9190000}"/>
    <cellStyle name="Comma 3 2 2 4 2 2 4 2 2" xfId="3706" xr:uid="{00000000-0005-0000-0000-0000AA190000}"/>
    <cellStyle name="Comma 3 2 2 4 2 2 4 2 2 2" xfId="7803" xr:uid="{00000000-0005-0000-0000-0000AB190000}"/>
    <cellStyle name="Comma 3 2 2 4 2 2 4 2 2 2 2" xfId="15996" xr:uid="{00000000-0005-0000-0000-0000AC190000}"/>
    <cellStyle name="Comma 3 2 2 4 2 2 4 2 2 2 2 2" xfId="32382" xr:uid="{00000000-0005-0000-0000-0000AD190000}"/>
    <cellStyle name="Comma 3 2 2 4 2 2 4 2 2 2 3" xfId="24189" xr:uid="{00000000-0005-0000-0000-0000AE190000}"/>
    <cellStyle name="Comma 3 2 2 4 2 2 4 2 2 3" xfId="11899" xr:uid="{00000000-0005-0000-0000-0000AF190000}"/>
    <cellStyle name="Comma 3 2 2 4 2 2 4 2 2 3 2" xfId="28285" xr:uid="{00000000-0005-0000-0000-0000B0190000}"/>
    <cellStyle name="Comma 3 2 2 4 2 2 4 2 2 4" xfId="20092" xr:uid="{00000000-0005-0000-0000-0000B1190000}"/>
    <cellStyle name="Comma 3 2 2 4 2 2 4 2 3" xfId="5754" xr:uid="{00000000-0005-0000-0000-0000B2190000}"/>
    <cellStyle name="Comma 3 2 2 4 2 2 4 2 3 2" xfId="13947" xr:uid="{00000000-0005-0000-0000-0000B3190000}"/>
    <cellStyle name="Comma 3 2 2 4 2 2 4 2 3 2 2" xfId="30333" xr:uid="{00000000-0005-0000-0000-0000B4190000}"/>
    <cellStyle name="Comma 3 2 2 4 2 2 4 2 3 3" xfId="22140" xr:uid="{00000000-0005-0000-0000-0000B5190000}"/>
    <cellStyle name="Comma 3 2 2 4 2 2 4 2 4" xfId="9851" xr:uid="{00000000-0005-0000-0000-0000B6190000}"/>
    <cellStyle name="Comma 3 2 2 4 2 2 4 2 4 2" xfId="26237" xr:uid="{00000000-0005-0000-0000-0000B7190000}"/>
    <cellStyle name="Comma 3 2 2 4 2 2 4 2 5" xfId="18044" xr:uid="{00000000-0005-0000-0000-0000B8190000}"/>
    <cellStyle name="Comma 3 2 2 4 2 2 4 3" xfId="2682" xr:uid="{00000000-0005-0000-0000-0000B9190000}"/>
    <cellStyle name="Comma 3 2 2 4 2 2 4 3 2" xfId="6779" xr:uid="{00000000-0005-0000-0000-0000BA190000}"/>
    <cellStyle name="Comma 3 2 2 4 2 2 4 3 2 2" xfId="14972" xr:uid="{00000000-0005-0000-0000-0000BB190000}"/>
    <cellStyle name="Comma 3 2 2 4 2 2 4 3 2 2 2" xfId="31358" xr:uid="{00000000-0005-0000-0000-0000BC190000}"/>
    <cellStyle name="Comma 3 2 2 4 2 2 4 3 2 3" xfId="23165" xr:uid="{00000000-0005-0000-0000-0000BD190000}"/>
    <cellStyle name="Comma 3 2 2 4 2 2 4 3 3" xfId="10875" xr:uid="{00000000-0005-0000-0000-0000BE190000}"/>
    <cellStyle name="Comma 3 2 2 4 2 2 4 3 3 2" xfId="27261" xr:uid="{00000000-0005-0000-0000-0000BF190000}"/>
    <cellStyle name="Comma 3 2 2 4 2 2 4 3 4" xfId="19068" xr:uid="{00000000-0005-0000-0000-0000C0190000}"/>
    <cellStyle name="Comma 3 2 2 4 2 2 4 4" xfId="4730" xr:uid="{00000000-0005-0000-0000-0000C1190000}"/>
    <cellStyle name="Comma 3 2 2 4 2 2 4 4 2" xfId="12923" xr:uid="{00000000-0005-0000-0000-0000C2190000}"/>
    <cellStyle name="Comma 3 2 2 4 2 2 4 4 2 2" xfId="29309" xr:uid="{00000000-0005-0000-0000-0000C3190000}"/>
    <cellStyle name="Comma 3 2 2 4 2 2 4 4 3" xfId="21116" xr:uid="{00000000-0005-0000-0000-0000C4190000}"/>
    <cellStyle name="Comma 3 2 2 4 2 2 4 5" xfId="8827" xr:uid="{00000000-0005-0000-0000-0000C5190000}"/>
    <cellStyle name="Comma 3 2 2 4 2 2 4 5 2" xfId="25213" xr:uid="{00000000-0005-0000-0000-0000C6190000}"/>
    <cellStyle name="Comma 3 2 2 4 2 2 4 6" xfId="17020" xr:uid="{00000000-0005-0000-0000-0000C7190000}"/>
    <cellStyle name="Comma 3 2 2 4 2 2 5" xfId="1146" xr:uid="{00000000-0005-0000-0000-0000C8190000}"/>
    <cellStyle name="Comma 3 2 2 4 2 2 5 2" xfId="3194" xr:uid="{00000000-0005-0000-0000-0000C9190000}"/>
    <cellStyle name="Comma 3 2 2 4 2 2 5 2 2" xfId="7291" xr:uid="{00000000-0005-0000-0000-0000CA190000}"/>
    <cellStyle name="Comma 3 2 2 4 2 2 5 2 2 2" xfId="15484" xr:uid="{00000000-0005-0000-0000-0000CB190000}"/>
    <cellStyle name="Comma 3 2 2 4 2 2 5 2 2 2 2" xfId="31870" xr:uid="{00000000-0005-0000-0000-0000CC190000}"/>
    <cellStyle name="Comma 3 2 2 4 2 2 5 2 2 3" xfId="23677" xr:uid="{00000000-0005-0000-0000-0000CD190000}"/>
    <cellStyle name="Comma 3 2 2 4 2 2 5 2 3" xfId="11387" xr:uid="{00000000-0005-0000-0000-0000CE190000}"/>
    <cellStyle name="Comma 3 2 2 4 2 2 5 2 3 2" xfId="27773" xr:uid="{00000000-0005-0000-0000-0000CF190000}"/>
    <cellStyle name="Comma 3 2 2 4 2 2 5 2 4" xfId="19580" xr:uid="{00000000-0005-0000-0000-0000D0190000}"/>
    <cellStyle name="Comma 3 2 2 4 2 2 5 3" xfId="5242" xr:uid="{00000000-0005-0000-0000-0000D1190000}"/>
    <cellStyle name="Comma 3 2 2 4 2 2 5 3 2" xfId="13435" xr:uid="{00000000-0005-0000-0000-0000D2190000}"/>
    <cellStyle name="Comma 3 2 2 4 2 2 5 3 2 2" xfId="29821" xr:uid="{00000000-0005-0000-0000-0000D3190000}"/>
    <cellStyle name="Comma 3 2 2 4 2 2 5 3 3" xfId="21628" xr:uid="{00000000-0005-0000-0000-0000D4190000}"/>
    <cellStyle name="Comma 3 2 2 4 2 2 5 4" xfId="9339" xr:uid="{00000000-0005-0000-0000-0000D5190000}"/>
    <cellStyle name="Comma 3 2 2 4 2 2 5 4 2" xfId="25725" xr:uid="{00000000-0005-0000-0000-0000D6190000}"/>
    <cellStyle name="Comma 3 2 2 4 2 2 5 5" xfId="17532" xr:uid="{00000000-0005-0000-0000-0000D7190000}"/>
    <cellStyle name="Comma 3 2 2 4 2 2 6" xfId="2170" xr:uid="{00000000-0005-0000-0000-0000D8190000}"/>
    <cellStyle name="Comma 3 2 2 4 2 2 6 2" xfId="6267" xr:uid="{00000000-0005-0000-0000-0000D9190000}"/>
    <cellStyle name="Comma 3 2 2 4 2 2 6 2 2" xfId="14460" xr:uid="{00000000-0005-0000-0000-0000DA190000}"/>
    <cellStyle name="Comma 3 2 2 4 2 2 6 2 2 2" xfId="30846" xr:uid="{00000000-0005-0000-0000-0000DB190000}"/>
    <cellStyle name="Comma 3 2 2 4 2 2 6 2 3" xfId="22653" xr:uid="{00000000-0005-0000-0000-0000DC190000}"/>
    <cellStyle name="Comma 3 2 2 4 2 2 6 3" xfId="10363" xr:uid="{00000000-0005-0000-0000-0000DD190000}"/>
    <cellStyle name="Comma 3 2 2 4 2 2 6 3 2" xfId="26749" xr:uid="{00000000-0005-0000-0000-0000DE190000}"/>
    <cellStyle name="Comma 3 2 2 4 2 2 6 4" xfId="18556" xr:uid="{00000000-0005-0000-0000-0000DF190000}"/>
    <cellStyle name="Comma 3 2 2 4 2 2 7" xfId="4218" xr:uid="{00000000-0005-0000-0000-0000E0190000}"/>
    <cellStyle name="Comma 3 2 2 4 2 2 7 2" xfId="12411" xr:uid="{00000000-0005-0000-0000-0000E1190000}"/>
    <cellStyle name="Comma 3 2 2 4 2 2 7 2 2" xfId="28797" xr:uid="{00000000-0005-0000-0000-0000E2190000}"/>
    <cellStyle name="Comma 3 2 2 4 2 2 7 3" xfId="20604" xr:uid="{00000000-0005-0000-0000-0000E3190000}"/>
    <cellStyle name="Comma 3 2 2 4 2 2 8" xfId="8315" xr:uid="{00000000-0005-0000-0000-0000E4190000}"/>
    <cellStyle name="Comma 3 2 2 4 2 2 8 2" xfId="24701" xr:uid="{00000000-0005-0000-0000-0000E5190000}"/>
    <cellStyle name="Comma 3 2 2 4 2 2 9" xfId="16508" xr:uid="{00000000-0005-0000-0000-0000E6190000}"/>
    <cellStyle name="Comma 3 2 2 4 2 3" xfId="186" xr:uid="{00000000-0005-0000-0000-0000E7190000}"/>
    <cellStyle name="Comma 3 2 2 4 2 3 2" xfId="442" xr:uid="{00000000-0005-0000-0000-0000E8190000}"/>
    <cellStyle name="Comma 3 2 2 4 2 3 2 2" xfId="954" xr:uid="{00000000-0005-0000-0000-0000E9190000}"/>
    <cellStyle name="Comma 3 2 2 4 2 3 2 2 2" xfId="1978" xr:uid="{00000000-0005-0000-0000-0000EA190000}"/>
    <cellStyle name="Comma 3 2 2 4 2 3 2 2 2 2" xfId="4026" xr:uid="{00000000-0005-0000-0000-0000EB190000}"/>
    <cellStyle name="Comma 3 2 2 4 2 3 2 2 2 2 2" xfId="8123" xr:uid="{00000000-0005-0000-0000-0000EC190000}"/>
    <cellStyle name="Comma 3 2 2 4 2 3 2 2 2 2 2 2" xfId="16316" xr:uid="{00000000-0005-0000-0000-0000ED190000}"/>
    <cellStyle name="Comma 3 2 2 4 2 3 2 2 2 2 2 2 2" xfId="32702" xr:uid="{00000000-0005-0000-0000-0000EE190000}"/>
    <cellStyle name="Comma 3 2 2 4 2 3 2 2 2 2 2 3" xfId="24509" xr:uid="{00000000-0005-0000-0000-0000EF190000}"/>
    <cellStyle name="Comma 3 2 2 4 2 3 2 2 2 2 3" xfId="12219" xr:uid="{00000000-0005-0000-0000-0000F0190000}"/>
    <cellStyle name="Comma 3 2 2 4 2 3 2 2 2 2 3 2" xfId="28605" xr:uid="{00000000-0005-0000-0000-0000F1190000}"/>
    <cellStyle name="Comma 3 2 2 4 2 3 2 2 2 2 4" xfId="20412" xr:uid="{00000000-0005-0000-0000-0000F2190000}"/>
    <cellStyle name="Comma 3 2 2 4 2 3 2 2 2 3" xfId="6074" xr:uid="{00000000-0005-0000-0000-0000F3190000}"/>
    <cellStyle name="Comma 3 2 2 4 2 3 2 2 2 3 2" xfId="14267" xr:uid="{00000000-0005-0000-0000-0000F4190000}"/>
    <cellStyle name="Comma 3 2 2 4 2 3 2 2 2 3 2 2" xfId="30653" xr:uid="{00000000-0005-0000-0000-0000F5190000}"/>
    <cellStyle name="Comma 3 2 2 4 2 3 2 2 2 3 3" xfId="22460" xr:uid="{00000000-0005-0000-0000-0000F6190000}"/>
    <cellStyle name="Comma 3 2 2 4 2 3 2 2 2 4" xfId="10171" xr:uid="{00000000-0005-0000-0000-0000F7190000}"/>
    <cellStyle name="Comma 3 2 2 4 2 3 2 2 2 4 2" xfId="26557" xr:uid="{00000000-0005-0000-0000-0000F8190000}"/>
    <cellStyle name="Comma 3 2 2 4 2 3 2 2 2 5" xfId="18364" xr:uid="{00000000-0005-0000-0000-0000F9190000}"/>
    <cellStyle name="Comma 3 2 2 4 2 3 2 2 3" xfId="3002" xr:uid="{00000000-0005-0000-0000-0000FA190000}"/>
    <cellStyle name="Comma 3 2 2 4 2 3 2 2 3 2" xfId="7099" xr:uid="{00000000-0005-0000-0000-0000FB190000}"/>
    <cellStyle name="Comma 3 2 2 4 2 3 2 2 3 2 2" xfId="15292" xr:uid="{00000000-0005-0000-0000-0000FC190000}"/>
    <cellStyle name="Comma 3 2 2 4 2 3 2 2 3 2 2 2" xfId="31678" xr:uid="{00000000-0005-0000-0000-0000FD190000}"/>
    <cellStyle name="Comma 3 2 2 4 2 3 2 2 3 2 3" xfId="23485" xr:uid="{00000000-0005-0000-0000-0000FE190000}"/>
    <cellStyle name="Comma 3 2 2 4 2 3 2 2 3 3" xfId="11195" xr:uid="{00000000-0005-0000-0000-0000FF190000}"/>
    <cellStyle name="Comma 3 2 2 4 2 3 2 2 3 3 2" xfId="27581" xr:uid="{00000000-0005-0000-0000-0000001A0000}"/>
    <cellStyle name="Comma 3 2 2 4 2 3 2 2 3 4" xfId="19388" xr:uid="{00000000-0005-0000-0000-0000011A0000}"/>
    <cellStyle name="Comma 3 2 2 4 2 3 2 2 4" xfId="5050" xr:uid="{00000000-0005-0000-0000-0000021A0000}"/>
    <cellStyle name="Comma 3 2 2 4 2 3 2 2 4 2" xfId="13243" xr:uid="{00000000-0005-0000-0000-0000031A0000}"/>
    <cellStyle name="Comma 3 2 2 4 2 3 2 2 4 2 2" xfId="29629" xr:uid="{00000000-0005-0000-0000-0000041A0000}"/>
    <cellStyle name="Comma 3 2 2 4 2 3 2 2 4 3" xfId="21436" xr:uid="{00000000-0005-0000-0000-0000051A0000}"/>
    <cellStyle name="Comma 3 2 2 4 2 3 2 2 5" xfId="9147" xr:uid="{00000000-0005-0000-0000-0000061A0000}"/>
    <cellStyle name="Comma 3 2 2 4 2 3 2 2 5 2" xfId="25533" xr:uid="{00000000-0005-0000-0000-0000071A0000}"/>
    <cellStyle name="Comma 3 2 2 4 2 3 2 2 6" xfId="17340" xr:uid="{00000000-0005-0000-0000-0000081A0000}"/>
    <cellStyle name="Comma 3 2 2 4 2 3 2 3" xfId="1466" xr:uid="{00000000-0005-0000-0000-0000091A0000}"/>
    <cellStyle name="Comma 3 2 2 4 2 3 2 3 2" xfId="3514" xr:uid="{00000000-0005-0000-0000-00000A1A0000}"/>
    <cellStyle name="Comma 3 2 2 4 2 3 2 3 2 2" xfId="7611" xr:uid="{00000000-0005-0000-0000-00000B1A0000}"/>
    <cellStyle name="Comma 3 2 2 4 2 3 2 3 2 2 2" xfId="15804" xr:uid="{00000000-0005-0000-0000-00000C1A0000}"/>
    <cellStyle name="Comma 3 2 2 4 2 3 2 3 2 2 2 2" xfId="32190" xr:uid="{00000000-0005-0000-0000-00000D1A0000}"/>
    <cellStyle name="Comma 3 2 2 4 2 3 2 3 2 2 3" xfId="23997" xr:uid="{00000000-0005-0000-0000-00000E1A0000}"/>
    <cellStyle name="Comma 3 2 2 4 2 3 2 3 2 3" xfId="11707" xr:uid="{00000000-0005-0000-0000-00000F1A0000}"/>
    <cellStyle name="Comma 3 2 2 4 2 3 2 3 2 3 2" xfId="28093" xr:uid="{00000000-0005-0000-0000-0000101A0000}"/>
    <cellStyle name="Comma 3 2 2 4 2 3 2 3 2 4" xfId="19900" xr:uid="{00000000-0005-0000-0000-0000111A0000}"/>
    <cellStyle name="Comma 3 2 2 4 2 3 2 3 3" xfId="5562" xr:uid="{00000000-0005-0000-0000-0000121A0000}"/>
    <cellStyle name="Comma 3 2 2 4 2 3 2 3 3 2" xfId="13755" xr:uid="{00000000-0005-0000-0000-0000131A0000}"/>
    <cellStyle name="Comma 3 2 2 4 2 3 2 3 3 2 2" xfId="30141" xr:uid="{00000000-0005-0000-0000-0000141A0000}"/>
    <cellStyle name="Comma 3 2 2 4 2 3 2 3 3 3" xfId="21948" xr:uid="{00000000-0005-0000-0000-0000151A0000}"/>
    <cellStyle name="Comma 3 2 2 4 2 3 2 3 4" xfId="9659" xr:uid="{00000000-0005-0000-0000-0000161A0000}"/>
    <cellStyle name="Comma 3 2 2 4 2 3 2 3 4 2" xfId="26045" xr:uid="{00000000-0005-0000-0000-0000171A0000}"/>
    <cellStyle name="Comma 3 2 2 4 2 3 2 3 5" xfId="17852" xr:uid="{00000000-0005-0000-0000-0000181A0000}"/>
    <cellStyle name="Comma 3 2 2 4 2 3 2 4" xfId="2490" xr:uid="{00000000-0005-0000-0000-0000191A0000}"/>
    <cellStyle name="Comma 3 2 2 4 2 3 2 4 2" xfId="6587" xr:uid="{00000000-0005-0000-0000-00001A1A0000}"/>
    <cellStyle name="Comma 3 2 2 4 2 3 2 4 2 2" xfId="14780" xr:uid="{00000000-0005-0000-0000-00001B1A0000}"/>
    <cellStyle name="Comma 3 2 2 4 2 3 2 4 2 2 2" xfId="31166" xr:uid="{00000000-0005-0000-0000-00001C1A0000}"/>
    <cellStyle name="Comma 3 2 2 4 2 3 2 4 2 3" xfId="22973" xr:uid="{00000000-0005-0000-0000-00001D1A0000}"/>
    <cellStyle name="Comma 3 2 2 4 2 3 2 4 3" xfId="10683" xr:uid="{00000000-0005-0000-0000-00001E1A0000}"/>
    <cellStyle name="Comma 3 2 2 4 2 3 2 4 3 2" xfId="27069" xr:uid="{00000000-0005-0000-0000-00001F1A0000}"/>
    <cellStyle name="Comma 3 2 2 4 2 3 2 4 4" xfId="18876" xr:uid="{00000000-0005-0000-0000-0000201A0000}"/>
    <cellStyle name="Comma 3 2 2 4 2 3 2 5" xfId="4538" xr:uid="{00000000-0005-0000-0000-0000211A0000}"/>
    <cellStyle name="Comma 3 2 2 4 2 3 2 5 2" xfId="12731" xr:uid="{00000000-0005-0000-0000-0000221A0000}"/>
    <cellStyle name="Comma 3 2 2 4 2 3 2 5 2 2" xfId="29117" xr:uid="{00000000-0005-0000-0000-0000231A0000}"/>
    <cellStyle name="Comma 3 2 2 4 2 3 2 5 3" xfId="20924" xr:uid="{00000000-0005-0000-0000-0000241A0000}"/>
    <cellStyle name="Comma 3 2 2 4 2 3 2 6" xfId="8635" xr:uid="{00000000-0005-0000-0000-0000251A0000}"/>
    <cellStyle name="Comma 3 2 2 4 2 3 2 6 2" xfId="25021" xr:uid="{00000000-0005-0000-0000-0000261A0000}"/>
    <cellStyle name="Comma 3 2 2 4 2 3 2 7" xfId="16828" xr:uid="{00000000-0005-0000-0000-0000271A0000}"/>
    <cellStyle name="Comma 3 2 2 4 2 3 3" xfId="698" xr:uid="{00000000-0005-0000-0000-0000281A0000}"/>
    <cellStyle name="Comma 3 2 2 4 2 3 3 2" xfId="1722" xr:uid="{00000000-0005-0000-0000-0000291A0000}"/>
    <cellStyle name="Comma 3 2 2 4 2 3 3 2 2" xfId="3770" xr:uid="{00000000-0005-0000-0000-00002A1A0000}"/>
    <cellStyle name="Comma 3 2 2 4 2 3 3 2 2 2" xfId="7867" xr:uid="{00000000-0005-0000-0000-00002B1A0000}"/>
    <cellStyle name="Comma 3 2 2 4 2 3 3 2 2 2 2" xfId="16060" xr:uid="{00000000-0005-0000-0000-00002C1A0000}"/>
    <cellStyle name="Comma 3 2 2 4 2 3 3 2 2 2 2 2" xfId="32446" xr:uid="{00000000-0005-0000-0000-00002D1A0000}"/>
    <cellStyle name="Comma 3 2 2 4 2 3 3 2 2 2 3" xfId="24253" xr:uid="{00000000-0005-0000-0000-00002E1A0000}"/>
    <cellStyle name="Comma 3 2 2 4 2 3 3 2 2 3" xfId="11963" xr:uid="{00000000-0005-0000-0000-00002F1A0000}"/>
    <cellStyle name="Comma 3 2 2 4 2 3 3 2 2 3 2" xfId="28349" xr:uid="{00000000-0005-0000-0000-0000301A0000}"/>
    <cellStyle name="Comma 3 2 2 4 2 3 3 2 2 4" xfId="20156" xr:uid="{00000000-0005-0000-0000-0000311A0000}"/>
    <cellStyle name="Comma 3 2 2 4 2 3 3 2 3" xfId="5818" xr:uid="{00000000-0005-0000-0000-0000321A0000}"/>
    <cellStyle name="Comma 3 2 2 4 2 3 3 2 3 2" xfId="14011" xr:uid="{00000000-0005-0000-0000-0000331A0000}"/>
    <cellStyle name="Comma 3 2 2 4 2 3 3 2 3 2 2" xfId="30397" xr:uid="{00000000-0005-0000-0000-0000341A0000}"/>
    <cellStyle name="Comma 3 2 2 4 2 3 3 2 3 3" xfId="22204" xr:uid="{00000000-0005-0000-0000-0000351A0000}"/>
    <cellStyle name="Comma 3 2 2 4 2 3 3 2 4" xfId="9915" xr:uid="{00000000-0005-0000-0000-0000361A0000}"/>
    <cellStyle name="Comma 3 2 2 4 2 3 3 2 4 2" xfId="26301" xr:uid="{00000000-0005-0000-0000-0000371A0000}"/>
    <cellStyle name="Comma 3 2 2 4 2 3 3 2 5" xfId="18108" xr:uid="{00000000-0005-0000-0000-0000381A0000}"/>
    <cellStyle name="Comma 3 2 2 4 2 3 3 3" xfId="2746" xr:uid="{00000000-0005-0000-0000-0000391A0000}"/>
    <cellStyle name="Comma 3 2 2 4 2 3 3 3 2" xfId="6843" xr:uid="{00000000-0005-0000-0000-00003A1A0000}"/>
    <cellStyle name="Comma 3 2 2 4 2 3 3 3 2 2" xfId="15036" xr:uid="{00000000-0005-0000-0000-00003B1A0000}"/>
    <cellStyle name="Comma 3 2 2 4 2 3 3 3 2 2 2" xfId="31422" xr:uid="{00000000-0005-0000-0000-00003C1A0000}"/>
    <cellStyle name="Comma 3 2 2 4 2 3 3 3 2 3" xfId="23229" xr:uid="{00000000-0005-0000-0000-00003D1A0000}"/>
    <cellStyle name="Comma 3 2 2 4 2 3 3 3 3" xfId="10939" xr:uid="{00000000-0005-0000-0000-00003E1A0000}"/>
    <cellStyle name="Comma 3 2 2 4 2 3 3 3 3 2" xfId="27325" xr:uid="{00000000-0005-0000-0000-00003F1A0000}"/>
    <cellStyle name="Comma 3 2 2 4 2 3 3 3 4" xfId="19132" xr:uid="{00000000-0005-0000-0000-0000401A0000}"/>
    <cellStyle name="Comma 3 2 2 4 2 3 3 4" xfId="4794" xr:uid="{00000000-0005-0000-0000-0000411A0000}"/>
    <cellStyle name="Comma 3 2 2 4 2 3 3 4 2" xfId="12987" xr:uid="{00000000-0005-0000-0000-0000421A0000}"/>
    <cellStyle name="Comma 3 2 2 4 2 3 3 4 2 2" xfId="29373" xr:uid="{00000000-0005-0000-0000-0000431A0000}"/>
    <cellStyle name="Comma 3 2 2 4 2 3 3 4 3" xfId="21180" xr:uid="{00000000-0005-0000-0000-0000441A0000}"/>
    <cellStyle name="Comma 3 2 2 4 2 3 3 5" xfId="8891" xr:uid="{00000000-0005-0000-0000-0000451A0000}"/>
    <cellStyle name="Comma 3 2 2 4 2 3 3 5 2" xfId="25277" xr:uid="{00000000-0005-0000-0000-0000461A0000}"/>
    <cellStyle name="Comma 3 2 2 4 2 3 3 6" xfId="17084" xr:uid="{00000000-0005-0000-0000-0000471A0000}"/>
    <cellStyle name="Comma 3 2 2 4 2 3 4" xfId="1210" xr:uid="{00000000-0005-0000-0000-0000481A0000}"/>
    <cellStyle name="Comma 3 2 2 4 2 3 4 2" xfId="3258" xr:uid="{00000000-0005-0000-0000-0000491A0000}"/>
    <cellStyle name="Comma 3 2 2 4 2 3 4 2 2" xfId="7355" xr:uid="{00000000-0005-0000-0000-00004A1A0000}"/>
    <cellStyle name="Comma 3 2 2 4 2 3 4 2 2 2" xfId="15548" xr:uid="{00000000-0005-0000-0000-00004B1A0000}"/>
    <cellStyle name="Comma 3 2 2 4 2 3 4 2 2 2 2" xfId="31934" xr:uid="{00000000-0005-0000-0000-00004C1A0000}"/>
    <cellStyle name="Comma 3 2 2 4 2 3 4 2 2 3" xfId="23741" xr:uid="{00000000-0005-0000-0000-00004D1A0000}"/>
    <cellStyle name="Comma 3 2 2 4 2 3 4 2 3" xfId="11451" xr:uid="{00000000-0005-0000-0000-00004E1A0000}"/>
    <cellStyle name="Comma 3 2 2 4 2 3 4 2 3 2" xfId="27837" xr:uid="{00000000-0005-0000-0000-00004F1A0000}"/>
    <cellStyle name="Comma 3 2 2 4 2 3 4 2 4" xfId="19644" xr:uid="{00000000-0005-0000-0000-0000501A0000}"/>
    <cellStyle name="Comma 3 2 2 4 2 3 4 3" xfId="5306" xr:uid="{00000000-0005-0000-0000-0000511A0000}"/>
    <cellStyle name="Comma 3 2 2 4 2 3 4 3 2" xfId="13499" xr:uid="{00000000-0005-0000-0000-0000521A0000}"/>
    <cellStyle name="Comma 3 2 2 4 2 3 4 3 2 2" xfId="29885" xr:uid="{00000000-0005-0000-0000-0000531A0000}"/>
    <cellStyle name="Comma 3 2 2 4 2 3 4 3 3" xfId="21692" xr:uid="{00000000-0005-0000-0000-0000541A0000}"/>
    <cellStyle name="Comma 3 2 2 4 2 3 4 4" xfId="9403" xr:uid="{00000000-0005-0000-0000-0000551A0000}"/>
    <cellStyle name="Comma 3 2 2 4 2 3 4 4 2" xfId="25789" xr:uid="{00000000-0005-0000-0000-0000561A0000}"/>
    <cellStyle name="Comma 3 2 2 4 2 3 4 5" xfId="17596" xr:uid="{00000000-0005-0000-0000-0000571A0000}"/>
    <cellStyle name="Comma 3 2 2 4 2 3 5" xfId="2234" xr:uid="{00000000-0005-0000-0000-0000581A0000}"/>
    <cellStyle name="Comma 3 2 2 4 2 3 5 2" xfId="6331" xr:uid="{00000000-0005-0000-0000-0000591A0000}"/>
    <cellStyle name="Comma 3 2 2 4 2 3 5 2 2" xfId="14524" xr:uid="{00000000-0005-0000-0000-00005A1A0000}"/>
    <cellStyle name="Comma 3 2 2 4 2 3 5 2 2 2" xfId="30910" xr:uid="{00000000-0005-0000-0000-00005B1A0000}"/>
    <cellStyle name="Comma 3 2 2 4 2 3 5 2 3" xfId="22717" xr:uid="{00000000-0005-0000-0000-00005C1A0000}"/>
    <cellStyle name="Comma 3 2 2 4 2 3 5 3" xfId="10427" xr:uid="{00000000-0005-0000-0000-00005D1A0000}"/>
    <cellStyle name="Comma 3 2 2 4 2 3 5 3 2" xfId="26813" xr:uid="{00000000-0005-0000-0000-00005E1A0000}"/>
    <cellStyle name="Comma 3 2 2 4 2 3 5 4" xfId="18620" xr:uid="{00000000-0005-0000-0000-00005F1A0000}"/>
    <cellStyle name="Comma 3 2 2 4 2 3 6" xfId="4282" xr:uid="{00000000-0005-0000-0000-0000601A0000}"/>
    <cellStyle name="Comma 3 2 2 4 2 3 6 2" xfId="12475" xr:uid="{00000000-0005-0000-0000-0000611A0000}"/>
    <cellStyle name="Comma 3 2 2 4 2 3 6 2 2" xfId="28861" xr:uid="{00000000-0005-0000-0000-0000621A0000}"/>
    <cellStyle name="Comma 3 2 2 4 2 3 6 3" xfId="20668" xr:uid="{00000000-0005-0000-0000-0000631A0000}"/>
    <cellStyle name="Comma 3 2 2 4 2 3 7" xfId="8379" xr:uid="{00000000-0005-0000-0000-0000641A0000}"/>
    <cellStyle name="Comma 3 2 2 4 2 3 7 2" xfId="24765" xr:uid="{00000000-0005-0000-0000-0000651A0000}"/>
    <cellStyle name="Comma 3 2 2 4 2 3 8" xfId="16572" xr:uid="{00000000-0005-0000-0000-0000661A0000}"/>
    <cellStyle name="Comma 3 2 2 4 2 4" xfId="314" xr:uid="{00000000-0005-0000-0000-0000671A0000}"/>
    <cellStyle name="Comma 3 2 2 4 2 4 2" xfId="826" xr:uid="{00000000-0005-0000-0000-0000681A0000}"/>
    <cellStyle name="Comma 3 2 2 4 2 4 2 2" xfId="1850" xr:uid="{00000000-0005-0000-0000-0000691A0000}"/>
    <cellStyle name="Comma 3 2 2 4 2 4 2 2 2" xfId="3898" xr:uid="{00000000-0005-0000-0000-00006A1A0000}"/>
    <cellStyle name="Comma 3 2 2 4 2 4 2 2 2 2" xfId="7995" xr:uid="{00000000-0005-0000-0000-00006B1A0000}"/>
    <cellStyle name="Comma 3 2 2 4 2 4 2 2 2 2 2" xfId="16188" xr:uid="{00000000-0005-0000-0000-00006C1A0000}"/>
    <cellStyle name="Comma 3 2 2 4 2 4 2 2 2 2 2 2" xfId="32574" xr:uid="{00000000-0005-0000-0000-00006D1A0000}"/>
    <cellStyle name="Comma 3 2 2 4 2 4 2 2 2 2 3" xfId="24381" xr:uid="{00000000-0005-0000-0000-00006E1A0000}"/>
    <cellStyle name="Comma 3 2 2 4 2 4 2 2 2 3" xfId="12091" xr:uid="{00000000-0005-0000-0000-00006F1A0000}"/>
    <cellStyle name="Comma 3 2 2 4 2 4 2 2 2 3 2" xfId="28477" xr:uid="{00000000-0005-0000-0000-0000701A0000}"/>
    <cellStyle name="Comma 3 2 2 4 2 4 2 2 2 4" xfId="20284" xr:uid="{00000000-0005-0000-0000-0000711A0000}"/>
    <cellStyle name="Comma 3 2 2 4 2 4 2 2 3" xfId="5946" xr:uid="{00000000-0005-0000-0000-0000721A0000}"/>
    <cellStyle name="Comma 3 2 2 4 2 4 2 2 3 2" xfId="14139" xr:uid="{00000000-0005-0000-0000-0000731A0000}"/>
    <cellStyle name="Comma 3 2 2 4 2 4 2 2 3 2 2" xfId="30525" xr:uid="{00000000-0005-0000-0000-0000741A0000}"/>
    <cellStyle name="Comma 3 2 2 4 2 4 2 2 3 3" xfId="22332" xr:uid="{00000000-0005-0000-0000-0000751A0000}"/>
    <cellStyle name="Comma 3 2 2 4 2 4 2 2 4" xfId="10043" xr:uid="{00000000-0005-0000-0000-0000761A0000}"/>
    <cellStyle name="Comma 3 2 2 4 2 4 2 2 4 2" xfId="26429" xr:uid="{00000000-0005-0000-0000-0000771A0000}"/>
    <cellStyle name="Comma 3 2 2 4 2 4 2 2 5" xfId="18236" xr:uid="{00000000-0005-0000-0000-0000781A0000}"/>
    <cellStyle name="Comma 3 2 2 4 2 4 2 3" xfId="2874" xr:uid="{00000000-0005-0000-0000-0000791A0000}"/>
    <cellStyle name="Comma 3 2 2 4 2 4 2 3 2" xfId="6971" xr:uid="{00000000-0005-0000-0000-00007A1A0000}"/>
    <cellStyle name="Comma 3 2 2 4 2 4 2 3 2 2" xfId="15164" xr:uid="{00000000-0005-0000-0000-00007B1A0000}"/>
    <cellStyle name="Comma 3 2 2 4 2 4 2 3 2 2 2" xfId="31550" xr:uid="{00000000-0005-0000-0000-00007C1A0000}"/>
    <cellStyle name="Comma 3 2 2 4 2 4 2 3 2 3" xfId="23357" xr:uid="{00000000-0005-0000-0000-00007D1A0000}"/>
    <cellStyle name="Comma 3 2 2 4 2 4 2 3 3" xfId="11067" xr:uid="{00000000-0005-0000-0000-00007E1A0000}"/>
    <cellStyle name="Comma 3 2 2 4 2 4 2 3 3 2" xfId="27453" xr:uid="{00000000-0005-0000-0000-00007F1A0000}"/>
    <cellStyle name="Comma 3 2 2 4 2 4 2 3 4" xfId="19260" xr:uid="{00000000-0005-0000-0000-0000801A0000}"/>
    <cellStyle name="Comma 3 2 2 4 2 4 2 4" xfId="4922" xr:uid="{00000000-0005-0000-0000-0000811A0000}"/>
    <cellStyle name="Comma 3 2 2 4 2 4 2 4 2" xfId="13115" xr:uid="{00000000-0005-0000-0000-0000821A0000}"/>
    <cellStyle name="Comma 3 2 2 4 2 4 2 4 2 2" xfId="29501" xr:uid="{00000000-0005-0000-0000-0000831A0000}"/>
    <cellStyle name="Comma 3 2 2 4 2 4 2 4 3" xfId="21308" xr:uid="{00000000-0005-0000-0000-0000841A0000}"/>
    <cellStyle name="Comma 3 2 2 4 2 4 2 5" xfId="9019" xr:uid="{00000000-0005-0000-0000-0000851A0000}"/>
    <cellStyle name="Comma 3 2 2 4 2 4 2 5 2" xfId="25405" xr:uid="{00000000-0005-0000-0000-0000861A0000}"/>
    <cellStyle name="Comma 3 2 2 4 2 4 2 6" xfId="17212" xr:uid="{00000000-0005-0000-0000-0000871A0000}"/>
    <cellStyle name="Comma 3 2 2 4 2 4 3" xfId="1338" xr:uid="{00000000-0005-0000-0000-0000881A0000}"/>
    <cellStyle name="Comma 3 2 2 4 2 4 3 2" xfId="3386" xr:uid="{00000000-0005-0000-0000-0000891A0000}"/>
    <cellStyle name="Comma 3 2 2 4 2 4 3 2 2" xfId="7483" xr:uid="{00000000-0005-0000-0000-00008A1A0000}"/>
    <cellStyle name="Comma 3 2 2 4 2 4 3 2 2 2" xfId="15676" xr:uid="{00000000-0005-0000-0000-00008B1A0000}"/>
    <cellStyle name="Comma 3 2 2 4 2 4 3 2 2 2 2" xfId="32062" xr:uid="{00000000-0005-0000-0000-00008C1A0000}"/>
    <cellStyle name="Comma 3 2 2 4 2 4 3 2 2 3" xfId="23869" xr:uid="{00000000-0005-0000-0000-00008D1A0000}"/>
    <cellStyle name="Comma 3 2 2 4 2 4 3 2 3" xfId="11579" xr:uid="{00000000-0005-0000-0000-00008E1A0000}"/>
    <cellStyle name="Comma 3 2 2 4 2 4 3 2 3 2" xfId="27965" xr:uid="{00000000-0005-0000-0000-00008F1A0000}"/>
    <cellStyle name="Comma 3 2 2 4 2 4 3 2 4" xfId="19772" xr:uid="{00000000-0005-0000-0000-0000901A0000}"/>
    <cellStyle name="Comma 3 2 2 4 2 4 3 3" xfId="5434" xr:uid="{00000000-0005-0000-0000-0000911A0000}"/>
    <cellStyle name="Comma 3 2 2 4 2 4 3 3 2" xfId="13627" xr:uid="{00000000-0005-0000-0000-0000921A0000}"/>
    <cellStyle name="Comma 3 2 2 4 2 4 3 3 2 2" xfId="30013" xr:uid="{00000000-0005-0000-0000-0000931A0000}"/>
    <cellStyle name="Comma 3 2 2 4 2 4 3 3 3" xfId="21820" xr:uid="{00000000-0005-0000-0000-0000941A0000}"/>
    <cellStyle name="Comma 3 2 2 4 2 4 3 4" xfId="9531" xr:uid="{00000000-0005-0000-0000-0000951A0000}"/>
    <cellStyle name="Comma 3 2 2 4 2 4 3 4 2" xfId="25917" xr:uid="{00000000-0005-0000-0000-0000961A0000}"/>
    <cellStyle name="Comma 3 2 2 4 2 4 3 5" xfId="17724" xr:uid="{00000000-0005-0000-0000-0000971A0000}"/>
    <cellStyle name="Comma 3 2 2 4 2 4 4" xfId="2362" xr:uid="{00000000-0005-0000-0000-0000981A0000}"/>
    <cellStyle name="Comma 3 2 2 4 2 4 4 2" xfId="6459" xr:uid="{00000000-0005-0000-0000-0000991A0000}"/>
    <cellStyle name="Comma 3 2 2 4 2 4 4 2 2" xfId="14652" xr:uid="{00000000-0005-0000-0000-00009A1A0000}"/>
    <cellStyle name="Comma 3 2 2 4 2 4 4 2 2 2" xfId="31038" xr:uid="{00000000-0005-0000-0000-00009B1A0000}"/>
    <cellStyle name="Comma 3 2 2 4 2 4 4 2 3" xfId="22845" xr:uid="{00000000-0005-0000-0000-00009C1A0000}"/>
    <cellStyle name="Comma 3 2 2 4 2 4 4 3" xfId="10555" xr:uid="{00000000-0005-0000-0000-00009D1A0000}"/>
    <cellStyle name="Comma 3 2 2 4 2 4 4 3 2" xfId="26941" xr:uid="{00000000-0005-0000-0000-00009E1A0000}"/>
    <cellStyle name="Comma 3 2 2 4 2 4 4 4" xfId="18748" xr:uid="{00000000-0005-0000-0000-00009F1A0000}"/>
    <cellStyle name="Comma 3 2 2 4 2 4 5" xfId="4410" xr:uid="{00000000-0005-0000-0000-0000A01A0000}"/>
    <cellStyle name="Comma 3 2 2 4 2 4 5 2" xfId="12603" xr:uid="{00000000-0005-0000-0000-0000A11A0000}"/>
    <cellStyle name="Comma 3 2 2 4 2 4 5 2 2" xfId="28989" xr:uid="{00000000-0005-0000-0000-0000A21A0000}"/>
    <cellStyle name="Comma 3 2 2 4 2 4 5 3" xfId="20796" xr:uid="{00000000-0005-0000-0000-0000A31A0000}"/>
    <cellStyle name="Comma 3 2 2 4 2 4 6" xfId="8507" xr:uid="{00000000-0005-0000-0000-0000A41A0000}"/>
    <cellStyle name="Comma 3 2 2 4 2 4 6 2" xfId="24893" xr:uid="{00000000-0005-0000-0000-0000A51A0000}"/>
    <cellStyle name="Comma 3 2 2 4 2 4 7" xfId="16700" xr:uid="{00000000-0005-0000-0000-0000A61A0000}"/>
    <cellStyle name="Comma 3 2 2 4 2 5" xfId="570" xr:uid="{00000000-0005-0000-0000-0000A71A0000}"/>
    <cellStyle name="Comma 3 2 2 4 2 5 2" xfId="1594" xr:uid="{00000000-0005-0000-0000-0000A81A0000}"/>
    <cellStyle name="Comma 3 2 2 4 2 5 2 2" xfId="3642" xr:uid="{00000000-0005-0000-0000-0000A91A0000}"/>
    <cellStyle name="Comma 3 2 2 4 2 5 2 2 2" xfId="7739" xr:uid="{00000000-0005-0000-0000-0000AA1A0000}"/>
    <cellStyle name="Comma 3 2 2 4 2 5 2 2 2 2" xfId="15932" xr:uid="{00000000-0005-0000-0000-0000AB1A0000}"/>
    <cellStyle name="Comma 3 2 2 4 2 5 2 2 2 2 2" xfId="32318" xr:uid="{00000000-0005-0000-0000-0000AC1A0000}"/>
    <cellStyle name="Comma 3 2 2 4 2 5 2 2 2 3" xfId="24125" xr:uid="{00000000-0005-0000-0000-0000AD1A0000}"/>
    <cellStyle name="Comma 3 2 2 4 2 5 2 2 3" xfId="11835" xr:uid="{00000000-0005-0000-0000-0000AE1A0000}"/>
    <cellStyle name="Comma 3 2 2 4 2 5 2 2 3 2" xfId="28221" xr:uid="{00000000-0005-0000-0000-0000AF1A0000}"/>
    <cellStyle name="Comma 3 2 2 4 2 5 2 2 4" xfId="20028" xr:uid="{00000000-0005-0000-0000-0000B01A0000}"/>
    <cellStyle name="Comma 3 2 2 4 2 5 2 3" xfId="5690" xr:uid="{00000000-0005-0000-0000-0000B11A0000}"/>
    <cellStyle name="Comma 3 2 2 4 2 5 2 3 2" xfId="13883" xr:uid="{00000000-0005-0000-0000-0000B21A0000}"/>
    <cellStyle name="Comma 3 2 2 4 2 5 2 3 2 2" xfId="30269" xr:uid="{00000000-0005-0000-0000-0000B31A0000}"/>
    <cellStyle name="Comma 3 2 2 4 2 5 2 3 3" xfId="22076" xr:uid="{00000000-0005-0000-0000-0000B41A0000}"/>
    <cellStyle name="Comma 3 2 2 4 2 5 2 4" xfId="9787" xr:uid="{00000000-0005-0000-0000-0000B51A0000}"/>
    <cellStyle name="Comma 3 2 2 4 2 5 2 4 2" xfId="26173" xr:uid="{00000000-0005-0000-0000-0000B61A0000}"/>
    <cellStyle name="Comma 3 2 2 4 2 5 2 5" xfId="17980" xr:uid="{00000000-0005-0000-0000-0000B71A0000}"/>
    <cellStyle name="Comma 3 2 2 4 2 5 3" xfId="2618" xr:uid="{00000000-0005-0000-0000-0000B81A0000}"/>
    <cellStyle name="Comma 3 2 2 4 2 5 3 2" xfId="6715" xr:uid="{00000000-0005-0000-0000-0000B91A0000}"/>
    <cellStyle name="Comma 3 2 2 4 2 5 3 2 2" xfId="14908" xr:uid="{00000000-0005-0000-0000-0000BA1A0000}"/>
    <cellStyle name="Comma 3 2 2 4 2 5 3 2 2 2" xfId="31294" xr:uid="{00000000-0005-0000-0000-0000BB1A0000}"/>
    <cellStyle name="Comma 3 2 2 4 2 5 3 2 3" xfId="23101" xr:uid="{00000000-0005-0000-0000-0000BC1A0000}"/>
    <cellStyle name="Comma 3 2 2 4 2 5 3 3" xfId="10811" xr:uid="{00000000-0005-0000-0000-0000BD1A0000}"/>
    <cellStyle name="Comma 3 2 2 4 2 5 3 3 2" xfId="27197" xr:uid="{00000000-0005-0000-0000-0000BE1A0000}"/>
    <cellStyle name="Comma 3 2 2 4 2 5 3 4" xfId="19004" xr:uid="{00000000-0005-0000-0000-0000BF1A0000}"/>
    <cellStyle name="Comma 3 2 2 4 2 5 4" xfId="4666" xr:uid="{00000000-0005-0000-0000-0000C01A0000}"/>
    <cellStyle name="Comma 3 2 2 4 2 5 4 2" xfId="12859" xr:uid="{00000000-0005-0000-0000-0000C11A0000}"/>
    <cellStyle name="Comma 3 2 2 4 2 5 4 2 2" xfId="29245" xr:uid="{00000000-0005-0000-0000-0000C21A0000}"/>
    <cellStyle name="Comma 3 2 2 4 2 5 4 3" xfId="21052" xr:uid="{00000000-0005-0000-0000-0000C31A0000}"/>
    <cellStyle name="Comma 3 2 2 4 2 5 5" xfId="8763" xr:uid="{00000000-0005-0000-0000-0000C41A0000}"/>
    <cellStyle name="Comma 3 2 2 4 2 5 5 2" xfId="25149" xr:uid="{00000000-0005-0000-0000-0000C51A0000}"/>
    <cellStyle name="Comma 3 2 2 4 2 5 6" xfId="16956" xr:uid="{00000000-0005-0000-0000-0000C61A0000}"/>
    <cellStyle name="Comma 3 2 2 4 2 6" xfId="1082" xr:uid="{00000000-0005-0000-0000-0000C71A0000}"/>
    <cellStyle name="Comma 3 2 2 4 2 6 2" xfId="3130" xr:uid="{00000000-0005-0000-0000-0000C81A0000}"/>
    <cellStyle name="Comma 3 2 2 4 2 6 2 2" xfId="7227" xr:uid="{00000000-0005-0000-0000-0000C91A0000}"/>
    <cellStyle name="Comma 3 2 2 4 2 6 2 2 2" xfId="15420" xr:uid="{00000000-0005-0000-0000-0000CA1A0000}"/>
    <cellStyle name="Comma 3 2 2 4 2 6 2 2 2 2" xfId="31806" xr:uid="{00000000-0005-0000-0000-0000CB1A0000}"/>
    <cellStyle name="Comma 3 2 2 4 2 6 2 2 3" xfId="23613" xr:uid="{00000000-0005-0000-0000-0000CC1A0000}"/>
    <cellStyle name="Comma 3 2 2 4 2 6 2 3" xfId="11323" xr:uid="{00000000-0005-0000-0000-0000CD1A0000}"/>
    <cellStyle name="Comma 3 2 2 4 2 6 2 3 2" xfId="27709" xr:uid="{00000000-0005-0000-0000-0000CE1A0000}"/>
    <cellStyle name="Comma 3 2 2 4 2 6 2 4" xfId="19516" xr:uid="{00000000-0005-0000-0000-0000CF1A0000}"/>
    <cellStyle name="Comma 3 2 2 4 2 6 3" xfId="5178" xr:uid="{00000000-0005-0000-0000-0000D01A0000}"/>
    <cellStyle name="Comma 3 2 2 4 2 6 3 2" xfId="13371" xr:uid="{00000000-0005-0000-0000-0000D11A0000}"/>
    <cellStyle name="Comma 3 2 2 4 2 6 3 2 2" xfId="29757" xr:uid="{00000000-0005-0000-0000-0000D21A0000}"/>
    <cellStyle name="Comma 3 2 2 4 2 6 3 3" xfId="21564" xr:uid="{00000000-0005-0000-0000-0000D31A0000}"/>
    <cellStyle name="Comma 3 2 2 4 2 6 4" xfId="9275" xr:uid="{00000000-0005-0000-0000-0000D41A0000}"/>
    <cellStyle name="Comma 3 2 2 4 2 6 4 2" xfId="25661" xr:uid="{00000000-0005-0000-0000-0000D51A0000}"/>
    <cellStyle name="Comma 3 2 2 4 2 6 5" xfId="17468" xr:uid="{00000000-0005-0000-0000-0000D61A0000}"/>
    <cellStyle name="Comma 3 2 2 4 2 7" xfId="2106" xr:uid="{00000000-0005-0000-0000-0000D71A0000}"/>
    <cellStyle name="Comma 3 2 2 4 2 7 2" xfId="6203" xr:uid="{00000000-0005-0000-0000-0000D81A0000}"/>
    <cellStyle name="Comma 3 2 2 4 2 7 2 2" xfId="14396" xr:uid="{00000000-0005-0000-0000-0000D91A0000}"/>
    <cellStyle name="Comma 3 2 2 4 2 7 2 2 2" xfId="30782" xr:uid="{00000000-0005-0000-0000-0000DA1A0000}"/>
    <cellStyle name="Comma 3 2 2 4 2 7 2 3" xfId="22589" xr:uid="{00000000-0005-0000-0000-0000DB1A0000}"/>
    <cellStyle name="Comma 3 2 2 4 2 7 3" xfId="10299" xr:uid="{00000000-0005-0000-0000-0000DC1A0000}"/>
    <cellStyle name="Comma 3 2 2 4 2 7 3 2" xfId="26685" xr:uid="{00000000-0005-0000-0000-0000DD1A0000}"/>
    <cellStyle name="Comma 3 2 2 4 2 7 4" xfId="18492" xr:uid="{00000000-0005-0000-0000-0000DE1A0000}"/>
    <cellStyle name="Comma 3 2 2 4 2 8" xfId="4154" xr:uid="{00000000-0005-0000-0000-0000DF1A0000}"/>
    <cellStyle name="Comma 3 2 2 4 2 8 2" xfId="12347" xr:uid="{00000000-0005-0000-0000-0000E01A0000}"/>
    <cellStyle name="Comma 3 2 2 4 2 8 2 2" xfId="28733" xr:uid="{00000000-0005-0000-0000-0000E11A0000}"/>
    <cellStyle name="Comma 3 2 2 4 2 8 3" xfId="20540" xr:uid="{00000000-0005-0000-0000-0000E21A0000}"/>
    <cellStyle name="Comma 3 2 2 4 2 9" xfId="8251" xr:uid="{00000000-0005-0000-0000-0000E31A0000}"/>
    <cellStyle name="Comma 3 2 2 4 2 9 2" xfId="24637" xr:uid="{00000000-0005-0000-0000-0000E41A0000}"/>
    <cellStyle name="Comma 3 2 2 4 3" xfId="90" xr:uid="{00000000-0005-0000-0000-0000E51A0000}"/>
    <cellStyle name="Comma 3 2 2 4 3 2" xfId="218" xr:uid="{00000000-0005-0000-0000-0000E61A0000}"/>
    <cellStyle name="Comma 3 2 2 4 3 2 2" xfId="474" xr:uid="{00000000-0005-0000-0000-0000E71A0000}"/>
    <cellStyle name="Comma 3 2 2 4 3 2 2 2" xfId="986" xr:uid="{00000000-0005-0000-0000-0000E81A0000}"/>
    <cellStyle name="Comma 3 2 2 4 3 2 2 2 2" xfId="2010" xr:uid="{00000000-0005-0000-0000-0000E91A0000}"/>
    <cellStyle name="Comma 3 2 2 4 3 2 2 2 2 2" xfId="4058" xr:uid="{00000000-0005-0000-0000-0000EA1A0000}"/>
    <cellStyle name="Comma 3 2 2 4 3 2 2 2 2 2 2" xfId="8155" xr:uid="{00000000-0005-0000-0000-0000EB1A0000}"/>
    <cellStyle name="Comma 3 2 2 4 3 2 2 2 2 2 2 2" xfId="16348" xr:uid="{00000000-0005-0000-0000-0000EC1A0000}"/>
    <cellStyle name="Comma 3 2 2 4 3 2 2 2 2 2 2 2 2" xfId="32734" xr:uid="{00000000-0005-0000-0000-0000ED1A0000}"/>
    <cellStyle name="Comma 3 2 2 4 3 2 2 2 2 2 2 3" xfId="24541" xr:uid="{00000000-0005-0000-0000-0000EE1A0000}"/>
    <cellStyle name="Comma 3 2 2 4 3 2 2 2 2 2 3" xfId="12251" xr:uid="{00000000-0005-0000-0000-0000EF1A0000}"/>
    <cellStyle name="Comma 3 2 2 4 3 2 2 2 2 2 3 2" xfId="28637" xr:uid="{00000000-0005-0000-0000-0000F01A0000}"/>
    <cellStyle name="Comma 3 2 2 4 3 2 2 2 2 2 4" xfId="20444" xr:uid="{00000000-0005-0000-0000-0000F11A0000}"/>
    <cellStyle name="Comma 3 2 2 4 3 2 2 2 2 3" xfId="6106" xr:uid="{00000000-0005-0000-0000-0000F21A0000}"/>
    <cellStyle name="Comma 3 2 2 4 3 2 2 2 2 3 2" xfId="14299" xr:uid="{00000000-0005-0000-0000-0000F31A0000}"/>
    <cellStyle name="Comma 3 2 2 4 3 2 2 2 2 3 2 2" xfId="30685" xr:uid="{00000000-0005-0000-0000-0000F41A0000}"/>
    <cellStyle name="Comma 3 2 2 4 3 2 2 2 2 3 3" xfId="22492" xr:uid="{00000000-0005-0000-0000-0000F51A0000}"/>
    <cellStyle name="Comma 3 2 2 4 3 2 2 2 2 4" xfId="10203" xr:uid="{00000000-0005-0000-0000-0000F61A0000}"/>
    <cellStyle name="Comma 3 2 2 4 3 2 2 2 2 4 2" xfId="26589" xr:uid="{00000000-0005-0000-0000-0000F71A0000}"/>
    <cellStyle name="Comma 3 2 2 4 3 2 2 2 2 5" xfId="18396" xr:uid="{00000000-0005-0000-0000-0000F81A0000}"/>
    <cellStyle name="Comma 3 2 2 4 3 2 2 2 3" xfId="3034" xr:uid="{00000000-0005-0000-0000-0000F91A0000}"/>
    <cellStyle name="Comma 3 2 2 4 3 2 2 2 3 2" xfId="7131" xr:uid="{00000000-0005-0000-0000-0000FA1A0000}"/>
    <cellStyle name="Comma 3 2 2 4 3 2 2 2 3 2 2" xfId="15324" xr:uid="{00000000-0005-0000-0000-0000FB1A0000}"/>
    <cellStyle name="Comma 3 2 2 4 3 2 2 2 3 2 2 2" xfId="31710" xr:uid="{00000000-0005-0000-0000-0000FC1A0000}"/>
    <cellStyle name="Comma 3 2 2 4 3 2 2 2 3 2 3" xfId="23517" xr:uid="{00000000-0005-0000-0000-0000FD1A0000}"/>
    <cellStyle name="Comma 3 2 2 4 3 2 2 2 3 3" xfId="11227" xr:uid="{00000000-0005-0000-0000-0000FE1A0000}"/>
    <cellStyle name="Comma 3 2 2 4 3 2 2 2 3 3 2" xfId="27613" xr:uid="{00000000-0005-0000-0000-0000FF1A0000}"/>
    <cellStyle name="Comma 3 2 2 4 3 2 2 2 3 4" xfId="19420" xr:uid="{00000000-0005-0000-0000-0000001B0000}"/>
    <cellStyle name="Comma 3 2 2 4 3 2 2 2 4" xfId="5082" xr:uid="{00000000-0005-0000-0000-0000011B0000}"/>
    <cellStyle name="Comma 3 2 2 4 3 2 2 2 4 2" xfId="13275" xr:uid="{00000000-0005-0000-0000-0000021B0000}"/>
    <cellStyle name="Comma 3 2 2 4 3 2 2 2 4 2 2" xfId="29661" xr:uid="{00000000-0005-0000-0000-0000031B0000}"/>
    <cellStyle name="Comma 3 2 2 4 3 2 2 2 4 3" xfId="21468" xr:uid="{00000000-0005-0000-0000-0000041B0000}"/>
    <cellStyle name="Comma 3 2 2 4 3 2 2 2 5" xfId="9179" xr:uid="{00000000-0005-0000-0000-0000051B0000}"/>
    <cellStyle name="Comma 3 2 2 4 3 2 2 2 5 2" xfId="25565" xr:uid="{00000000-0005-0000-0000-0000061B0000}"/>
    <cellStyle name="Comma 3 2 2 4 3 2 2 2 6" xfId="17372" xr:uid="{00000000-0005-0000-0000-0000071B0000}"/>
    <cellStyle name="Comma 3 2 2 4 3 2 2 3" xfId="1498" xr:uid="{00000000-0005-0000-0000-0000081B0000}"/>
    <cellStyle name="Comma 3 2 2 4 3 2 2 3 2" xfId="3546" xr:uid="{00000000-0005-0000-0000-0000091B0000}"/>
    <cellStyle name="Comma 3 2 2 4 3 2 2 3 2 2" xfId="7643" xr:uid="{00000000-0005-0000-0000-00000A1B0000}"/>
    <cellStyle name="Comma 3 2 2 4 3 2 2 3 2 2 2" xfId="15836" xr:uid="{00000000-0005-0000-0000-00000B1B0000}"/>
    <cellStyle name="Comma 3 2 2 4 3 2 2 3 2 2 2 2" xfId="32222" xr:uid="{00000000-0005-0000-0000-00000C1B0000}"/>
    <cellStyle name="Comma 3 2 2 4 3 2 2 3 2 2 3" xfId="24029" xr:uid="{00000000-0005-0000-0000-00000D1B0000}"/>
    <cellStyle name="Comma 3 2 2 4 3 2 2 3 2 3" xfId="11739" xr:uid="{00000000-0005-0000-0000-00000E1B0000}"/>
    <cellStyle name="Comma 3 2 2 4 3 2 2 3 2 3 2" xfId="28125" xr:uid="{00000000-0005-0000-0000-00000F1B0000}"/>
    <cellStyle name="Comma 3 2 2 4 3 2 2 3 2 4" xfId="19932" xr:uid="{00000000-0005-0000-0000-0000101B0000}"/>
    <cellStyle name="Comma 3 2 2 4 3 2 2 3 3" xfId="5594" xr:uid="{00000000-0005-0000-0000-0000111B0000}"/>
    <cellStyle name="Comma 3 2 2 4 3 2 2 3 3 2" xfId="13787" xr:uid="{00000000-0005-0000-0000-0000121B0000}"/>
    <cellStyle name="Comma 3 2 2 4 3 2 2 3 3 2 2" xfId="30173" xr:uid="{00000000-0005-0000-0000-0000131B0000}"/>
    <cellStyle name="Comma 3 2 2 4 3 2 2 3 3 3" xfId="21980" xr:uid="{00000000-0005-0000-0000-0000141B0000}"/>
    <cellStyle name="Comma 3 2 2 4 3 2 2 3 4" xfId="9691" xr:uid="{00000000-0005-0000-0000-0000151B0000}"/>
    <cellStyle name="Comma 3 2 2 4 3 2 2 3 4 2" xfId="26077" xr:uid="{00000000-0005-0000-0000-0000161B0000}"/>
    <cellStyle name="Comma 3 2 2 4 3 2 2 3 5" xfId="17884" xr:uid="{00000000-0005-0000-0000-0000171B0000}"/>
    <cellStyle name="Comma 3 2 2 4 3 2 2 4" xfId="2522" xr:uid="{00000000-0005-0000-0000-0000181B0000}"/>
    <cellStyle name="Comma 3 2 2 4 3 2 2 4 2" xfId="6619" xr:uid="{00000000-0005-0000-0000-0000191B0000}"/>
    <cellStyle name="Comma 3 2 2 4 3 2 2 4 2 2" xfId="14812" xr:uid="{00000000-0005-0000-0000-00001A1B0000}"/>
    <cellStyle name="Comma 3 2 2 4 3 2 2 4 2 2 2" xfId="31198" xr:uid="{00000000-0005-0000-0000-00001B1B0000}"/>
    <cellStyle name="Comma 3 2 2 4 3 2 2 4 2 3" xfId="23005" xr:uid="{00000000-0005-0000-0000-00001C1B0000}"/>
    <cellStyle name="Comma 3 2 2 4 3 2 2 4 3" xfId="10715" xr:uid="{00000000-0005-0000-0000-00001D1B0000}"/>
    <cellStyle name="Comma 3 2 2 4 3 2 2 4 3 2" xfId="27101" xr:uid="{00000000-0005-0000-0000-00001E1B0000}"/>
    <cellStyle name="Comma 3 2 2 4 3 2 2 4 4" xfId="18908" xr:uid="{00000000-0005-0000-0000-00001F1B0000}"/>
    <cellStyle name="Comma 3 2 2 4 3 2 2 5" xfId="4570" xr:uid="{00000000-0005-0000-0000-0000201B0000}"/>
    <cellStyle name="Comma 3 2 2 4 3 2 2 5 2" xfId="12763" xr:uid="{00000000-0005-0000-0000-0000211B0000}"/>
    <cellStyle name="Comma 3 2 2 4 3 2 2 5 2 2" xfId="29149" xr:uid="{00000000-0005-0000-0000-0000221B0000}"/>
    <cellStyle name="Comma 3 2 2 4 3 2 2 5 3" xfId="20956" xr:uid="{00000000-0005-0000-0000-0000231B0000}"/>
    <cellStyle name="Comma 3 2 2 4 3 2 2 6" xfId="8667" xr:uid="{00000000-0005-0000-0000-0000241B0000}"/>
    <cellStyle name="Comma 3 2 2 4 3 2 2 6 2" xfId="25053" xr:uid="{00000000-0005-0000-0000-0000251B0000}"/>
    <cellStyle name="Comma 3 2 2 4 3 2 2 7" xfId="16860" xr:uid="{00000000-0005-0000-0000-0000261B0000}"/>
    <cellStyle name="Comma 3 2 2 4 3 2 3" xfId="730" xr:uid="{00000000-0005-0000-0000-0000271B0000}"/>
    <cellStyle name="Comma 3 2 2 4 3 2 3 2" xfId="1754" xr:uid="{00000000-0005-0000-0000-0000281B0000}"/>
    <cellStyle name="Comma 3 2 2 4 3 2 3 2 2" xfId="3802" xr:uid="{00000000-0005-0000-0000-0000291B0000}"/>
    <cellStyle name="Comma 3 2 2 4 3 2 3 2 2 2" xfId="7899" xr:uid="{00000000-0005-0000-0000-00002A1B0000}"/>
    <cellStyle name="Comma 3 2 2 4 3 2 3 2 2 2 2" xfId="16092" xr:uid="{00000000-0005-0000-0000-00002B1B0000}"/>
    <cellStyle name="Comma 3 2 2 4 3 2 3 2 2 2 2 2" xfId="32478" xr:uid="{00000000-0005-0000-0000-00002C1B0000}"/>
    <cellStyle name="Comma 3 2 2 4 3 2 3 2 2 2 3" xfId="24285" xr:uid="{00000000-0005-0000-0000-00002D1B0000}"/>
    <cellStyle name="Comma 3 2 2 4 3 2 3 2 2 3" xfId="11995" xr:uid="{00000000-0005-0000-0000-00002E1B0000}"/>
    <cellStyle name="Comma 3 2 2 4 3 2 3 2 2 3 2" xfId="28381" xr:uid="{00000000-0005-0000-0000-00002F1B0000}"/>
    <cellStyle name="Comma 3 2 2 4 3 2 3 2 2 4" xfId="20188" xr:uid="{00000000-0005-0000-0000-0000301B0000}"/>
    <cellStyle name="Comma 3 2 2 4 3 2 3 2 3" xfId="5850" xr:uid="{00000000-0005-0000-0000-0000311B0000}"/>
    <cellStyle name="Comma 3 2 2 4 3 2 3 2 3 2" xfId="14043" xr:uid="{00000000-0005-0000-0000-0000321B0000}"/>
    <cellStyle name="Comma 3 2 2 4 3 2 3 2 3 2 2" xfId="30429" xr:uid="{00000000-0005-0000-0000-0000331B0000}"/>
    <cellStyle name="Comma 3 2 2 4 3 2 3 2 3 3" xfId="22236" xr:uid="{00000000-0005-0000-0000-0000341B0000}"/>
    <cellStyle name="Comma 3 2 2 4 3 2 3 2 4" xfId="9947" xr:uid="{00000000-0005-0000-0000-0000351B0000}"/>
    <cellStyle name="Comma 3 2 2 4 3 2 3 2 4 2" xfId="26333" xr:uid="{00000000-0005-0000-0000-0000361B0000}"/>
    <cellStyle name="Comma 3 2 2 4 3 2 3 2 5" xfId="18140" xr:uid="{00000000-0005-0000-0000-0000371B0000}"/>
    <cellStyle name="Comma 3 2 2 4 3 2 3 3" xfId="2778" xr:uid="{00000000-0005-0000-0000-0000381B0000}"/>
    <cellStyle name="Comma 3 2 2 4 3 2 3 3 2" xfId="6875" xr:uid="{00000000-0005-0000-0000-0000391B0000}"/>
    <cellStyle name="Comma 3 2 2 4 3 2 3 3 2 2" xfId="15068" xr:uid="{00000000-0005-0000-0000-00003A1B0000}"/>
    <cellStyle name="Comma 3 2 2 4 3 2 3 3 2 2 2" xfId="31454" xr:uid="{00000000-0005-0000-0000-00003B1B0000}"/>
    <cellStyle name="Comma 3 2 2 4 3 2 3 3 2 3" xfId="23261" xr:uid="{00000000-0005-0000-0000-00003C1B0000}"/>
    <cellStyle name="Comma 3 2 2 4 3 2 3 3 3" xfId="10971" xr:uid="{00000000-0005-0000-0000-00003D1B0000}"/>
    <cellStyle name="Comma 3 2 2 4 3 2 3 3 3 2" xfId="27357" xr:uid="{00000000-0005-0000-0000-00003E1B0000}"/>
    <cellStyle name="Comma 3 2 2 4 3 2 3 3 4" xfId="19164" xr:uid="{00000000-0005-0000-0000-00003F1B0000}"/>
    <cellStyle name="Comma 3 2 2 4 3 2 3 4" xfId="4826" xr:uid="{00000000-0005-0000-0000-0000401B0000}"/>
    <cellStyle name="Comma 3 2 2 4 3 2 3 4 2" xfId="13019" xr:uid="{00000000-0005-0000-0000-0000411B0000}"/>
    <cellStyle name="Comma 3 2 2 4 3 2 3 4 2 2" xfId="29405" xr:uid="{00000000-0005-0000-0000-0000421B0000}"/>
    <cellStyle name="Comma 3 2 2 4 3 2 3 4 3" xfId="21212" xr:uid="{00000000-0005-0000-0000-0000431B0000}"/>
    <cellStyle name="Comma 3 2 2 4 3 2 3 5" xfId="8923" xr:uid="{00000000-0005-0000-0000-0000441B0000}"/>
    <cellStyle name="Comma 3 2 2 4 3 2 3 5 2" xfId="25309" xr:uid="{00000000-0005-0000-0000-0000451B0000}"/>
    <cellStyle name="Comma 3 2 2 4 3 2 3 6" xfId="17116" xr:uid="{00000000-0005-0000-0000-0000461B0000}"/>
    <cellStyle name="Comma 3 2 2 4 3 2 4" xfId="1242" xr:uid="{00000000-0005-0000-0000-0000471B0000}"/>
    <cellStyle name="Comma 3 2 2 4 3 2 4 2" xfId="3290" xr:uid="{00000000-0005-0000-0000-0000481B0000}"/>
    <cellStyle name="Comma 3 2 2 4 3 2 4 2 2" xfId="7387" xr:uid="{00000000-0005-0000-0000-0000491B0000}"/>
    <cellStyle name="Comma 3 2 2 4 3 2 4 2 2 2" xfId="15580" xr:uid="{00000000-0005-0000-0000-00004A1B0000}"/>
    <cellStyle name="Comma 3 2 2 4 3 2 4 2 2 2 2" xfId="31966" xr:uid="{00000000-0005-0000-0000-00004B1B0000}"/>
    <cellStyle name="Comma 3 2 2 4 3 2 4 2 2 3" xfId="23773" xr:uid="{00000000-0005-0000-0000-00004C1B0000}"/>
    <cellStyle name="Comma 3 2 2 4 3 2 4 2 3" xfId="11483" xr:uid="{00000000-0005-0000-0000-00004D1B0000}"/>
    <cellStyle name="Comma 3 2 2 4 3 2 4 2 3 2" xfId="27869" xr:uid="{00000000-0005-0000-0000-00004E1B0000}"/>
    <cellStyle name="Comma 3 2 2 4 3 2 4 2 4" xfId="19676" xr:uid="{00000000-0005-0000-0000-00004F1B0000}"/>
    <cellStyle name="Comma 3 2 2 4 3 2 4 3" xfId="5338" xr:uid="{00000000-0005-0000-0000-0000501B0000}"/>
    <cellStyle name="Comma 3 2 2 4 3 2 4 3 2" xfId="13531" xr:uid="{00000000-0005-0000-0000-0000511B0000}"/>
    <cellStyle name="Comma 3 2 2 4 3 2 4 3 2 2" xfId="29917" xr:uid="{00000000-0005-0000-0000-0000521B0000}"/>
    <cellStyle name="Comma 3 2 2 4 3 2 4 3 3" xfId="21724" xr:uid="{00000000-0005-0000-0000-0000531B0000}"/>
    <cellStyle name="Comma 3 2 2 4 3 2 4 4" xfId="9435" xr:uid="{00000000-0005-0000-0000-0000541B0000}"/>
    <cellStyle name="Comma 3 2 2 4 3 2 4 4 2" xfId="25821" xr:uid="{00000000-0005-0000-0000-0000551B0000}"/>
    <cellStyle name="Comma 3 2 2 4 3 2 4 5" xfId="17628" xr:uid="{00000000-0005-0000-0000-0000561B0000}"/>
    <cellStyle name="Comma 3 2 2 4 3 2 5" xfId="2266" xr:uid="{00000000-0005-0000-0000-0000571B0000}"/>
    <cellStyle name="Comma 3 2 2 4 3 2 5 2" xfId="6363" xr:uid="{00000000-0005-0000-0000-0000581B0000}"/>
    <cellStyle name="Comma 3 2 2 4 3 2 5 2 2" xfId="14556" xr:uid="{00000000-0005-0000-0000-0000591B0000}"/>
    <cellStyle name="Comma 3 2 2 4 3 2 5 2 2 2" xfId="30942" xr:uid="{00000000-0005-0000-0000-00005A1B0000}"/>
    <cellStyle name="Comma 3 2 2 4 3 2 5 2 3" xfId="22749" xr:uid="{00000000-0005-0000-0000-00005B1B0000}"/>
    <cellStyle name="Comma 3 2 2 4 3 2 5 3" xfId="10459" xr:uid="{00000000-0005-0000-0000-00005C1B0000}"/>
    <cellStyle name="Comma 3 2 2 4 3 2 5 3 2" xfId="26845" xr:uid="{00000000-0005-0000-0000-00005D1B0000}"/>
    <cellStyle name="Comma 3 2 2 4 3 2 5 4" xfId="18652" xr:uid="{00000000-0005-0000-0000-00005E1B0000}"/>
    <cellStyle name="Comma 3 2 2 4 3 2 6" xfId="4314" xr:uid="{00000000-0005-0000-0000-00005F1B0000}"/>
    <cellStyle name="Comma 3 2 2 4 3 2 6 2" xfId="12507" xr:uid="{00000000-0005-0000-0000-0000601B0000}"/>
    <cellStyle name="Comma 3 2 2 4 3 2 6 2 2" xfId="28893" xr:uid="{00000000-0005-0000-0000-0000611B0000}"/>
    <cellStyle name="Comma 3 2 2 4 3 2 6 3" xfId="20700" xr:uid="{00000000-0005-0000-0000-0000621B0000}"/>
    <cellStyle name="Comma 3 2 2 4 3 2 7" xfId="8411" xr:uid="{00000000-0005-0000-0000-0000631B0000}"/>
    <cellStyle name="Comma 3 2 2 4 3 2 7 2" xfId="24797" xr:uid="{00000000-0005-0000-0000-0000641B0000}"/>
    <cellStyle name="Comma 3 2 2 4 3 2 8" xfId="16604" xr:uid="{00000000-0005-0000-0000-0000651B0000}"/>
    <cellStyle name="Comma 3 2 2 4 3 3" xfId="346" xr:uid="{00000000-0005-0000-0000-0000661B0000}"/>
    <cellStyle name="Comma 3 2 2 4 3 3 2" xfId="858" xr:uid="{00000000-0005-0000-0000-0000671B0000}"/>
    <cellStyle name="Comma 3 2 2 4 3 3 2 2" xfId="1882" xr:uid="{00000000-0005-0000-0000-0000681B0000}"/>
    <cellStyle name="Comma 3 2 2 4 3 3 2 2 2" xfId="3930" xr:uid="{00000000-0005-0000-0000-0000691B0000}"/>
    <cellStyle name="Comma 3 2 2 4 3 3 2 2 2 2" xfId="8027" xr:uid="{00000000-0005-0000-0000-00006A1B0000}"/>
    <cellStyle name="Comma 3 2 2 4 3 3 2 2 2 2 2" xfId="16220" xr:uid="{00000000-0005-0000-0000-00006B1B0000}"/>
    <cellStyle name="Comma 3 2 2 4 3 3 2 2 2 2 2 2" xfId="32606" xr:uid="{00000000-0005-0000-0000-00006C1B0000}"/>
    <cellStyle name="Comma 3 2 2 4 3 3 2 2 2 2 3" xfId="24413" xr:uid="{00000000-0005-0000-0000-00006D1B0000}"/>
    <cellStyle name="Comma 3 2 2 4 3 3 2 2 2 3" xfId="12123" xr:uid="{00000000-0005-0000-0000-00006E1B0000}"/>
    <cellStyle name="Comma 3 2 2 4 3 3 2 2 2 3 2" xfId="28509" xr:uid="{00000000-0005-0000-0000-00006F1B0000}"/>
    <cellStyle name="Comma 3 2 2 4 3 3 2 2 2 4" xfId="20316" xr:uid="{00000000-0005-0000-0000-0000701B0000}"/>
    <cellStyle name="Comma 3 2 2 4 3 3 2 2 3" xfId="5978" xr:uid="{00000000-0005-0000-0000-0000711B0000}"/>
    <cellStyle name="Comma 3 2 2 4 3 3 2 2 3 2" xfId="14171" xr:uid="{00000000-0005-0000-0000-0000721B0000}"/>
    <cellStyle name="Comma 3 2 2 4 3 3 2 2 3 2 2" xfId="30557" xr:uid="{00000000-0005-0000-0000-0000731B0000}"/>
    <cellStyle name="Comma 3 2 2 4 3 3 2 2 3 3" xfId="22364" xr:uid="{00000000-0005-0000-0000-0000741B0000}"/>
    <cellStyle name="Comma 3 2 2 4 3 3 2 2 4" xfId="10075" xr:uid="{00000000-0005-0000-0000-0000751B0000}"/>
    <cellStyle name="Comma 3 2 2 4 3 3 2 2 4 2" xfId="26461" xr:uid="{00000000-0005-0000-0000-0000761B0000}"/>
    <cellStyle name="Comma 3 2 2 4 3 3 2 2 5" xfId="18268" xr:uid="{00000000-0005-0000-0000-0000771B0000}"/>
    <cellStyle name="Comma 3 2 2 4 3 3 2 3" xfId="2906" xr:uid="{00000000-0005-0000-0000-0000781B0000}"/>
    <cellStyle name="Comma 3 2 2 4 3 3 2 3 2" xfId="7003" xr:uid="{00000000-0005-0000-0000-0000791B0000}"/>
    <cellStyle name="Comma 3 2 2 4 3 3 2 3 2 2" xfId="15196" xr:uid="{00000000-0005-0000-0000-00007A1B0000}"/>
    <cellStyle name="Comma 3 2 2 4 3 3 2 3 2 2 2" xfId="31582" xr:uid="{00000000-0005-0000-0000-00007B1B0000}"/>
    <cellStyle name="Comma 3 2 2 4 3 3 2 3 2 3" xfId="23389" xr:uid="{00000000-0005-0000-0000-00007C1B0000}"/>
    <cellStyle name="Comma 3 2 2 4 3 3 2 3 3" xfId="11099" xr:uid="{00000000-0005-0000-0000-00007D1B0000}"/>
    <cellStyle name="Comma 3 2 2 4 3 3 2 3 3 2" xfId="27485" xr:uid="{00000000-0005-0000-0000-00007E1B0000}"/>
    <cellStyle name="Comma 3 2 2 4 3 3 2 3 4" xfId="19292" xr:uid="{00000000-0005-0000-0000-00007F1B0000}"/>
    <cellStyle name="Comma 3 2 2 4 3 3 2 4" xfId="4954" xr:uid="{00000000-0005-0000-0000-0000801B0000}"/>
    <cellStyle name="Comma 3 2 2 4 3 3 2 4 2" xfId="13147" xr:uid="{00000000-0005-0000-0000-0000811B0000}"/>
    <cellStyle name="Comma 3 2 2 4 3 3 2 4 2 2" xfId="29533" xr:uid="{00000000-0005-0000-0000-0000821B0000}"/>
    <cellStyle name="Comma 3 2 2 4 3 3 2 4 3" xfId="21340" xr:uid="{00000000-0005-0000-0000-0000831B0000}"/>
    <cellStyle name="Comma 3 2 2 4 3 3 2 5" xfId="9051" xr:uid="{00000000-0005-0000-0000-0000841B0000}"/>
    <cellStyle name="Comma 3 2 2 4 3 3 2 5 2" xfId="25437" xr:uid="{00000000-0005-0000-0000-0000851B0000}"/>
    <cellStyle name="Comma 3 2 2 4 3 3 2 6" xfId="17244" xr:uid="{00000000-0005-0000-0000-0000861B0000}"/>
    <cellStyle name="Comma 3 2 2 4 3 3 3" xfId="1370" xr:uid="{00000000-0005-0000-0000-0000871B0000}"/>
    <cellStyle name="Comma 3 2 2 4 3 3 3 2" xfId="3418" xr:uid="{00000000-0005-0000-0000-0000881B0000}"/>
    <cellStyle name="Comma 3 2 2 4 3 3 3 2 2" xfId="7515" xr:uid="{00000000-0005-0000-0000-0000891B0000}"/>
    <cellStyle name="Comma 3 2 2 4 3 3 3 2 2 2" xfId="15708" xr:uid="{00000000-0005-0000-0000-00008A1B0000}"/>
    <cellStyle name="Comma 3 2 2 4 3 3 3 2 2 2 2" xfId="32094" xr:uid="{00000000-0005-0000-0000-00008B1B0000}"/>
    <cellStyle name="Comma 3 2 2 4 3 3 3 2 2 3" xfId="23901" xr:uid="{00000000-0005-0000-0000-00008C1B0000}"/>
    <cellStyle name="Comma 3 2 2 4 3 3 3 2 3" xfId="11611" xr:uid="{00000000-0005-0000-0000-00008D1B0000}"/>
    <cellStyle name="Comma 3 2 2 4 3 3 3 2 3 2" xfId="27997" xr:uid="{00000000-0005-0000-0000-00008E1B0000}"/>
    <cellStyle name="Comma 3 2 2 4 3 3 3 2 4" xfId="19804" xr:uid="{00000000-0005-0000-0000-00008F1B0000}"/>
    <cellStyle name="Comma 3 2 2 4 3 3 3 3" xfId="5466" xr:uid="{00000000-0005-0000-0000-0000901B0000}"/>
    <cellStyle name="Comma 3 2 2 4 3 3 3 3 2" xfId="13659" xr:uid="{00000000-0005-0000-0000-0000911B0000}"/>
    <cellStyle name="Comma 3 2 2 4 3 3 3 3 2 2" xfId="30045" xr:uid="{00000000-0005-0000-0000-0000921B0000}"/>
    <cellStyle name="Comma 3 2 2 4 3 3 3 3 3" xfId="21852" xr:uid="{00000000-0005-0000-0000-0000931B0000}"/>
    <cellStyle name="Comma 3 2 2 4 3 3 3 4" xfId="9563" xr:uid="{00000000-0005-0000-0000-0000941B0000}"/>
    <cellStyle name="Comma 3 2 2 4 3 3 3 4 2" xfId="25949" xr:uid="{00000000-0005-0000-0000-0000951B0000}"/>
    <cellStyle name="Comma 3 2 2 4 3 3 3 5" xfId="17756" xr:uid="{00000000-0005-0000-0000-0000961B0000}"/>
    <cellStyle name="Comma 3 2 2 4 3 3 4" xfId="2394" xr:uid="{00000000-0005-0000-0000-0000971B0000}"/>
    <cellStyle name="Comma 3 2 2 4 3 3 4 2" xfId="6491" xr:uid="{00000000-0005-0000-0000-0000981B0000}"/>
    <cellStyle name="Comma 3 2 2 4 3 3 4 2 2" xfId="14684" xr:uid="{00000000-0005-0000-0000-0000991B0000}"/>
    <cellStyle name="Comma 3 2 2 4 3 3 4 2 2 2" xfId="31070" xr:uid="{00000000-0005-0000-0000-00009A1B0000}"/>
    <cellStyle name="Comma 3 2 2 4 3 3 4 2 3" xfId="22877" xr:uid="{00000000-0005-0000-0000-00009B1B0000}"/>
    <cellStyle name="Comma 3 2 2 4 3 3 4 3" xfId="10587" xr:uid="{00000000-0005-0000-0000-00009C1B0000}"/>
    <cellStyle name="Comma 3 2 2 4 3 3 4 3 2" xfId="26973" xr:uid="{00000000-0005-0000-0000-00009D1B0000}"/>
    <cellStyle name="Comma 3 2 2 4 3 3 4 4" xfId="18780" xr:uid="{00000000-0005-0000-0000-00009E1B0000}"/>
    <cellStyle name="Comma 3 2 2 4 3 3 5" xfId="4442" xr:uid="{00000000-0005-0000-0000-00009F1B0000}"/>
    <cellStyle name="Comma 3 2 2 4 3 3 5 2" xfId="12635" xr:uid="{00000000-0005-0000-0000-0000A01B0000}"/>
    <cellStyle name="Comma 3 2 2 4 3 3 5 2 2" xfId="29021" xr:uid="{00000000-0005-0000-0000-0000A11B0000}"/>
    <cellStyle name="Comma 3 2 2 4 3 3 5 3" xfId="20828" xr:uid="{00000000-0005-0000-0000-0000A21B0000}"/>
    <cellStyle name="Comma 3 2 2 4 3 3 6" xfId="8539" xr:uid="{00000000-0005-0000-0000-0000A31B0000}"/>
    <cellStyle name="Comma 3 2 2 4 3 3 6 2" xfId="24925" xr:uid="{00000000-0005-0000-0000-0000A41B0000}"/>
    <cellStyle name="Comma 3 2 2 4 3 3 7" xfId="16732" xr:uid="{00000000-0005-0000-0000-0000A51B0000}"/>
    <cellStyle name="Comma 3 2 2 4 3 4" xfId="602" xr:uid="{00000000-0005-0000-0000-0000A61B0000}"/>
    <cellStyle name="Comma 3 2 2 4 3 4 2" xfId="1626" xr:uid="{00000000-0005-0000-0000-0000A71B0000}"/>
    <cellStyle name="Comma 3 2 2 4 3 4 2 2" xfId="3674" xr:uid="{00000000-0005-0000-0000-0000A81B0000}"/>
    <cellStyle name="Comma 3 2 2 4 3 4 2 2 2" xfId="7771" xr:uid="{00000000-0005-0000-0000-0000A91B0000}"/>
    <cellStyle name="Comma 3 2 2 4 3 4 2 2 2 2" xfId="15964" xr:uid="{00000000-0005-0000-0000-0000AA1B0000}"/>
    <cellStyle name="Comma 3 2 2 4 3 4 2 2 2 2 2" xfId="32350" xr:uid="{00000000-0005-0000-0000-0000AB1B0000}"/>
    <cellStyle name="Comma 3 2 2 4 3 4 2 2 2 3" xfId="24157" xr:uid="{00000000-0005-0000-0000-0000AC1B0000}"/>
    <cellStyle name="Comma 3 2 2 4 3 4 2 2 3" xfId="11867" xr:uid="{00000000-0005-0000-0000-0000AD1B0000}"/>
    <cellStyle name="Comma 3 2 2 4 3 4 2 2 3 2" xfId="28253" xr:uid="{00000000-0005-0000-0000-0000AE1B0000}"/>
    <cellStyle name="Comma 3 2 2 4 3 4 2 2 4" xfId="20060" xr:uid="{00000000-0005-0000-0000-0000AF1B0000}"/>
    <cellStyle name="Comma 3 2 2 4 3 4 2 3" xfId="5722" xr:uid="{00000000-0005-0000-0000-0000B01B0000}"/>
    <cellStyle name="Comma 3 2 2 4 3 4 2 3 2" xfId="13915" xr:uid="{00000000-0005-0000-0000-0000B11B0000}"/>
    <cellStyle name="Comma 3 2 2 4 3 4 2 3 2 2" xfId="30301" xr:uid="{00000000-0005-0000-0000-0000B21B0000}"/>
    <cellStyle name="Comma 3 2 2 4 3 4 2 3 3" xfId="22108" xr:uid="{00000000-0005-0000-0000-0000B31B0000}"/>
    <cellStyle name="Comma 3 2 2 4 3 4 2 4" xfId="9819" xr:uid="{00000000-0005-0000-0000-0000B41B0000}"/>
    <cellStyle name="Comma 3 2 2 4 3 4 2 4 2" xfId="26205" xr:uid="{00000000-0005-0000-0000-0000B51B0000}"/>
    <cellStyle name="Comma 3 2 2 4 3 4 2 5" xfId="18012" xr:uid="{00000000-0005-0000-0000-0000B61B0000}"/>
    <cellStyle name="Comma 3 2 2 4 3 4 3" xfId="2650" xr:uid="{00000000-0005-0000-0000-0000B71B0000}"/>
    <cellStyle name="Comma 3 2 2 4 3 4 3 2" xfId="6747" xr:uid="{00000000-0005-0000-0000-0000B81B0000}"/>
    <cellStyle name="Comma 3 2 2 4 3 4 3 2 2" xfId="14940" xr:uid="{00000000-0005-0000-0000-0000B91B0000}"/>
    <cellStyle name="Comma 3 2 2 4 3 4 3 2 2 2" xfId="31326" xr:uid="{00000000-0005-0000-0000-0000BA1B0000}"/>
    <cellStyle name="Comma 3 2 2 4 3 4 3 2 3" xfId="23133" xr:uid="{00000000-0005-0000-0000-0000BB1B0000}"/>
    <cellStyle name="Comma 3 2 2 4 3 4 3 3" xfId="10843" xr:uid="{00000000-0005-0000-0000-0000BC1B0000}"/>
    <cellStyle name="Comma 3 2 2 4 3 4 3 3 2" xfId="27229" xr:uid="{00000000-0005-0000-0000-0000BD1B0000}"/>
    <cellStyle name="Comma 3 2 2 4 3 4 3 4" xfId="19036" xr:uid="{00000000-0005-0000-0000-0000BE1B0000}"/>
    <cellStyle name="Comma 3 2 2 4 3 4 4" xfId="4698" xr:uid="{00000000-0005-0000-0000-0000BF1B0000}"/>
    <cellStyle name="Comma 3 2 2 4 3 4 4 2" xfId="12891" xr:uid="{00000000-0005-0000-0000-0000C01B0000}"/>
    <cellStyle name="Comma 3 2 2 4 3 4 4 2 2" xfId="29277" xr:uid="{00000000-0005-0000-0000-0000C11B0000}"/>
    <cellStyle name="Comma 3 2 2 4 3 4 4 3" xfId="21084" xr:uid="{00000000-0005-0000-0000-0000C21B0000}"/>
    <cellStyle name="Comma 3 2 2 4 3 4 5" xfId="8795" xr:uid="{00000000-0005-0000-0000-0000C31B0000}"/>
    <cellStyle name="Comma 3 2 2 4 3 4 5 2" xfId="25181" xr:uid="{00000000-0005-0000-0000-0000C41B0000}"/>
    <cellStyle name="Comma 3 2 2 4 3 4 6" xfId="16988" xr:uid="{00000000-0005-0000-0000-0000C51B0000}"/>
    <cellStyle name="Comma 3 2 2 4 3 5" xfId="1114" xr:uid="{00000000-0005-0000-0000-0000C61B0000}"/>
    <cellStyle name="Comma 3 2 2 4 3 5 2" xfId="3162" xr:uid="{00000000-0005-0000-0000-0000C71B0000}"/>
    <cellStyle name="Comma 3 2 2 4 3 5 2 2" xfId="7259" xr:uid="{00000000-0005-0000-0000-0000C81B0000}"/>
    <cellStyle name="Comma 3 2 2 4 3 5 2 2 2" xfId="15452" xr:uid="{00000000-0005-0000-0000-0000C91B0000}"/>
    <cellStyle name="Comma 3 2 2 4 3 5 2 2 2 2" xfId="31838" xr:uid="{00000000-0005-0000-0000-0000CA1B0000}"/>
    <cellStyle name="Comma 3 2 2 4 3 5 2 2 3" xfId="23645" xr:uid="{00000000-0005-0000-0000-0000CB1B0000}"/>
    <cellStyle name="Comma 3 2 2 4 3 5 2 3" xfId="11355" xr:uid="{00000000-0005-0000-0000-0000CC1B0000}"/>
    <cellStyle name="Comma 3 2 2 4 3 5 2 3 2" xfId="27741" xr:uid="{00000000-0005-0000-0000-0000CD1B0000}"/>
    <cellStyle name="Comma 3 2 2 4 3 5 2 4" xfId="19548" xr:uid="{00000000-0005-0000-0000-0000CE1B0000}"/>
    <cellStyle name="Comma 3 2 2 4 3 5 3" xfId="5210" xr:uid="{00000000-0005-0000-0000-0000CF1B0000}"/>
    <cellStyle name="Comma 3 2 2 4 3 5 3 2" xfId="13403" xr:uid="{00000000-0005-0000-0000-0000D01B0000}"/>
    <cellStyle name="Comma 3 2 2 4 3 5 3 2 2" xfId="29789" xr:uid="{00000000-0005-0000-0000-0000D11B0000}"/>
    <cellStyle name="Comma 3 2 2 4 3 5 3 3" xfId="21596" xr:uid="{00000000-0005-0000-0000-0000D21B0000}"/>
    <cellStyle name="Comma 3 2 2 4 3 5 4" xfId="9307" xr:uid="{00000000-0005-0000-0000-0000D31B0000}"/>
    <cellStyle name="Comma 3 2 2 4 3 5 4 2" xfId="25693" xr:uid="{00000000-0005-0000-0000-0000D41B0000}"/>
    <cellStyle name="Comma 3 2 2 4 3 5 5" xfId="17500" xr:uid="{00000000-0005-0000-0000-0000D51B0000}"/>
    <cellStyle name="Comma 3 2 2 4 3 6" xfId="2138" xr:uid="{00000000-0005-0000-0000-0000D61B0000}"/>
    <cellStyle name="Comma 3 2 2 4 3 6 2" xfId="6235" xr:uid="{00000000-0005-0000-0000-0000D71B0000}"/>
    <cellStyle name="Comma 3 2 2 4 3 6 2 2" xfId="14428" xr:uid="{00000000-0005-0000-0000-0000D81B0000}"/>
    <cellStyle name="Comma 3 2 2 4 3 6 2 2 2" xfId="30814" xr:uid="{00000000-0005-0000-0000-0000D91B0000}"/>
    <cellStyle name="Comma 3 2 2 4 3 6 2 3" xfId="22621" xr:uid="{00000000-0005-0000-0000-0000DA1B0000}"/>
    <cellStyle name="Comma 3 2 2 4 3 6 3" xfId="10331" xr:uid="{00000000-0005-0000-0000-0000DB1B0000}"/>
    <cellStyle name="Comma 3 2 2 4 3 6 3 2" xfId="26717" xr:uid="{00000000-0005-0000-0000-0000DC1B0000}"/>
    <cellStyle name="Comma 3 2 2 4 3 6 4" xfId="18524" xr:uid="{00000000-0005-0000-0000-0000DD1B0000}"/>
    <cellStyle name="Comma 3 2 2 4 3 7" xfId="4186" xr:uid="{00000000-0005-0000-0000-0000DE1B0000}"/>
    <cellStyle name="Comma 3 2 2 4 3 7 2" xfId="12379" xr:uid="{00000000-0005-0000-0000-0000DF1B0000}"/>
    <cellStyle name="Comma 3 2 2 4 3 7 2 2" xfId="28765" xr:uid="{00000000-0005-0000-0000-0000E01B0000}"/>
    <cellStyle name="Comma 3 2 2 4 3 7 3" xfId="20572" xr:uid="{00000000-0005-0000-0000-0000E11B0000}"/>
    <cellStyle name="Comma 3 2 2 4 3 8" xfId="8283" xr:uid="{00000000-0005-0000-0000-0000E21B0000}"/>
    <cellStyle name="Comma 3 2 2 4 3 8 2" xfId="24669" xr:uid="{00000000-0005-0000-0000-0000E31B0000}"/>
    <cellStyle name="Comma 3 2 2 4 3 9" xfId="16476" xr:uid="{00000000-0005-0000-0000-0000E41B0000}"/>
    <cellStyle name="Comma 3 2 2 4 4" xfId="154" xr:uid="{00000000-0005-0000-0000-0000E51B0000}"/>
    <cellStyle name="Comma 3 2 2 4 4 2" xfId="410" xr:uid="{00000000-0005-0000-0000-0000E61B0000}"/>
    <cellStyle name="Comma 3 2 2 4 4 2 2" xfId="922" xr:uid="{00000000-0005-0000-0000-0000E71B0000}"/>
    <cellStyle name="Comma 3 2 2 4 4 2 2 2" xfId="1946" xr:uid="{00000000-0005-0000-0000-0000E81B0000}"/>
    <cellStyle name="Comma 3 2 2 4 4 2 2 2 2" xfId="3994" xr:uid="{00000000-0005-0000-0000-0000E91B0000}"/>
    <cellStyle name="Comma 3 2 2 4 4 2 2 2 2 2" xfId="8091" xr:uid="{00000000-0005-0000-0000-0000EA1B0000}"/>
    <cellStyle name="Comma 3 2 2 4 4 2 2 2 2 2 2" xfId="16284" xr:uid="{00000000-0005-0000-0000-0000EB1B0000}"/>
    <cellStyle name="Comma 3 2 2 4 4 2 2 2 2 2 2 2" xfId="32670" xr:uid="{00000000-0005-0000-0000-0000EC1B0000}"/>
    <cellStyle name="Comma 3 2 2 4 4 2 2 2 2 2 3" xfId="24477" xr:uid="{00000000-0005-0000-0000-0000ED1B0000}"/>
    <cellStyle name="Comma 3 2 2 4 4 2 2 2 2 3" xfId="12187" xr:uid="{00000000-0005-0000-0000-0000EE1B0000}"/>
    <cellStyle name="Comma 3 2 2 4 4 2 2 2 2 3 2" xfId="28573" xr:uid="{00000000-0005-0000-0000-0000EF1B0000}"/>
    <cellStyle name="Comma 3 2 2 4 4 2 2 2 2 4" xfId="20380" xr:uid="{00000000-0005-0000-0000-0000F01B0000}"/>
    <cellStyle name="Comma 3 2 2 4 4 2 2 2 3" xfId="6042" xr:uid="{00000000-0005-0000-0000-0000F11B0000}"/>
    <cellStyle name="Comma 3 2 2 4 4 2 2 2 3 2" xfId="14235" xr:uid="{00000000-0005-0000-0000-0000F21B0000}"/>
    <cellStyle name="Comma 3 2 2 4 4 2 2 2 3 2 2" xfId="30621" xr:uid="{00000000-0005-0000-0000-0000F31B0000}"/>
    <cellStyle name="Comma 3 2 2 4 4 2 2 2 3 3" xfId="22428" xr:uid="{00000000-0005-0000-0000-0000F41B0000}"/>
    <cellStyle name="Comma 3 2 2 4 4 2 2 2 4" xfId="10139" xr:uid="{00000000-0005-0000-0000-0000F51B0000}"/>
    <cellStyle name="Comma 3 2 2 4 4 2 2 2 4 2" xfId="26525" xr:uid="{00000000-0005-0000-0000-0000F61B0000}"/>
    <cellStyle name="Comma 3 2 2 4 4 2 2 2 5" xfId="18332" xr:uid="{00000000-0005-0000-0000-0000F71B0000}"/>
    <cellStyle name="Comma 3 2 2 4 4 2 2 3" xfId="2970" xr:uid="{00000000-0005-0000-0000-0000F81B0000}"/>
    <cellStyle name="Comma 3 2 2 4 4 2 2 3 2" xfId="7067" xr:uid="{00000000-0005-0000-0000-0000F91B0000}"/>
    <cellStyle name="Comma 3 2 2 4 4 2 2 3 2 2" xfId="15260" xr:uid="{00000000-0005-0000-0000-0000FA1B0000}"/>
    <cellStyle name="Comma 3 2 2 4 4 2 2 3 2 2 2" xfId="31646" xr:uid="{00000000-0005-0000-0000-0000FB1B0000}"/>
    <cellStyle name="Comma 3 2 2 4 4 2 2 3 2 3" xfId="23453" xr:uid="{00000000-0005-0000-0000-0000FC1B0000}"/>
    <cellStyle name="Comma 3 2 2 4 4 2 2 3 3" xfId="11163" xr:uid="{00000000-0005-0000-0000-0000FD1B0000}"/>
    <cellStyle name="Comma 3 2 2 4 4 2 2 3 3 2" xfId="27549" xr:uid="{00000000-0005-0000-0000-0000FE1B0000}"/>
    <cellStyle name="Comma 3 2 2 4 4 2 2 3 4" xfId="19356" xr:uid="{00000000-0005-0000-0000-0000FF1B0000}"/>
    <cellStyle name="Comma 3 2 2 4 4 2 2 4" xfId="5018" xr:uid="{00000000-0005-0000-0000-0000001C0000}"/>
    <cellStyle name="Comma 3 2 2 4 4 2 2 4 2" xfId="13211" xr:uid="{00000000-0005-0000-0000-0000011C0000}"/>
    <cellStyle name="Comma 3 2 2 4 4 2 2 4 2 2" xfId="29597" xr:uid="{00000000-0005-0000-0000-0000021C0000}"/>
    <cellStyle name="Comma 3 2 2 4 4 2 2 4 3" xfId="21404" xr:uid="{00000000-0005-0000-0000-0000031C0000}"/>
    <cellStyle name="Comma 3 2 2 4 4 2 2 5" xfId="9115" xr:uid="{00000000-0005-0000-0000-0000041C0000}"/>
    <cellStyle name="Comma 3 2 2 4 4 2 2 5 2" xfId="25501" xr:uid="{00000000-0005-0000-0000-0000051C0000}"/>
    <cellStyle name="Comma 3 2 2 4 4 2 2 6" xfId="17308" xr:uid="{00000000-0005-0000-0000-0000061C0000}"/>
    <cellStyle name="Comma 3 2 2 4 4 2 3" xfId="1434" xr:uid="{00000000-0005-0000-0000-0000071C0000}"/>
    <cellStyle name="Comma 3 2 2 4 4 2 3 2" xfId="3482" xr:uid="{00000000-0005-0000-0000-0000081C0000}"/>
    <cellStyle name="Comma 3 2 2 4 4 2 3 2 2" xfId="7579" xr:uid="{00000000-0005-0000-0000-0000091C0000}"/>
    <cellStyle name="Comma 3 2 2 4 4 2 3 2 2 2" xfId="15772" xr:uid="{00000000-0005-0000-0000-00000A1C0000}"/>
    <cellStyle name="Comma 3 2 2 4 4 2 3 2 2 2 2" xfId="32158" xr:uid="{00000000-0005-0000-0000-00000B1C0000}"/>
    <cellStyle name="Comma 3 2 2 4 4 2 3 2 2 3" xfId="23965" xr:uid="{00000000-0005-0000-0000-00000C1C0000}"/>
    <cellStyle name="Comma 3 2 2 4 4 2 3 2 3" xfId="11675" xr:uid="{00000000-0005-0000-0000-00000D1C0000}"/>
    <cellStyle name="Comma 3 2 2 4 4 2 3 2 3 2" xfId="28061" xr:uid="{00000000-0005-0000-0000-00000E1C0000}"/>
    <cellStyle name="Comma 3 2 2 4 4 2 3 2 4" xfId="19868" xr:uid="{00000000-0005-0000-0000-00000F1C0000}"/>
    <cellStyle name="Comma 3 2 2 4 4 2 3 3" xfId="5530" xr:uid="{00000000-0005-0000-0000-0000101C0000}"/>
    <cellStyle name="Comma 3 2 2 4 4 2 3 3 2" xfId="13723" xr:uid="{00000000-0005-0000-0000-0000111C0000}"/>
    <cellStyle name="Comma 3 2 2 4 4 2 3 3 2 2" xfId="30109" xr:uid="{00000000-0005-0000-0000-0000121C0000}"/>
    <cellStyle name="Comma 3 2 2 4 4 2 3 3 3" xfId="21916" xr:uid="{00000000-0005-0000-0000-0000131C0000}"/>
    <cellStyle name="Comma 3 2 2 4 4 2 3 4" xfId="9627" xr:uid="{00000000-0005-0000-0000-0000141C0000}"/>
    <cellStyle name="Comma 3 2 2 4 4 2 3 4 2" xfId="26013" xr:uid="{00000000-0005-0000-0000-0000151C0000}"/>
    <cellStyle name="Comma 3 2 2 4 4 2 3 5" xfId="17820" xr:uid="{00000000-0005-0000-0000-0000161C0000}"/>
    <cellStyle name="Comma 3 2 2 4 4 2 4" xfId="2458" xr:uid="{00000000-0005-0000-0000-0000171C0000}"/>
    <cellStyle name="Comma 3 2 2 4 4 2 4 2" xfId="6555" xr:uid="{00000000-0005-0000-0000-0000181C0000}"/>
    <cellStyle name="Comma 3 2 2 4 4 2 4 2 2" xfId="14748" xr:uid="{00000000-0005-0000-0000-0000191C0000}"/>
    <cellStyle name="Comma 3 2 2 4 4 2 4 2 2 2" xfId="31134" xr:uid="{00000000-0005-0000-0000-00001A1C0000}"/>
    <cellStyle name="Comma 3 2 2 4 4 2 4 2 3" xfId="22941" xr:uid="{00000000-0005-0000-0000-00001B1C0000}"/>
    <cellStyle name="Comma 3 2 2 4 4 2 4 3" xfId="10651" xr:uid="{00000000-0005-0000-0000-00001C1C0000}"/>
    <cellStyle name="Comma 3 2 2 4 4 2 4 3 2" xfId="27037" xr:uid="{00000000-0005-0000-0000-00001D1C0000}"/>
    <cellStyle name="Comma 3 2 2 4 4 2 4 4" xfId="18844" xr:uid="{00000000-0005-0000-0000-00001E1C0000}"/>
    <cellStyle name="Comma 3 2 2 4 4 2 5" xfId="4506" xr:uid="{00000000-0005-0000-0000-00001F1C0000}"/>
    <cellStyle name="Comma 3 2 2 4 4 2 5 2" xfId="12699" xr:uid="{00000000-0005-0000-0000-0000201C0000}"/>
    <cellStyle name="Comma 3 2 2 4 4 2 5 2 2" xfId="29085" xr:uid="{00000000-0005-0000-0000-0000211C0000}"/>
    <cellStyle name="Comma 3 2 2 4 4 2 5 3" xfId="20892" xr:uid="{00000000-0005-0000-0000-0000221C0000}"/>
    <cellStyle name="Comma 3 2 2 4 4 2 6" xfId="8603" xr:uid="{00000000-0005-0000-0000-0000231C0000}"/>
    <cellStyle name="Comma 3 2 2 4 4 2 6 2" xfId="24989" xr:uid="{00000000-0005-0000-0000-0000241C0000}"/>
    <cellStyle name="Comma 3 2 2 4 4 2 7" xfId="16796" xr:uid="{00000000-0005-0000-0000-0000251C0000}"/>
    <cellStyle name="Comma 3 2 2 4 4 3" xfId="666" xr:uid="{00000000-0005-0000-0000-0000261C0000}"/>
    <cellStyle name="Comma 3 2 2 4 4 3 2" xfId="1690" xr:uid="{00000000-0005-0000-0000-0000271C0000}"/>
    <cellStyle name="Comma 3 2 2 4 4 3 2 2" xfId="3738" xr:uid="{00000000-0005-0000-0000-0000281C0000}"/>
    <cellStyle name="Comma 3 2 2 4 4 3 2 2 2" xfId="7835" xr:uid="{00000000-0005-0000-0000-0000291C0000}"/>
    <cellStyle name="Comma 3 2 2 4 4 3 2 2 2 2" xfId="16028" xr:uid="{00000000-0005-0000-0000-00002A1C0000}"/>
    <cellStyle name="Comma 3 2 2 4 4 3 2 2 2 2 2" xfId="32414" xr:uid="{00000000-0005-0000-0000-00002B1C0000}"/>
    <cellStyle name="Comma 3 2 2 4 4 3 2 2 2 3" xfId="24221" xr:uid="{00000000-0005-0000-0000-00002C1C0000}"/>
    <cellStyle name="Comma 3 2 2 4 4 3 2 2 3" xfId="11931" xr:uid="{00000000-0005-0000-0000-00002D1C0000}"/>
    <cellStyle name="Comma 3 2 2 4 4 3 2 2 3 2" xfId="28317" xr:uid="{00000000-0005-0000-0000-00002E1C0000}"/>
    <cellStyle name="Comma 3 2 2 4 4 3 2 2 4" xfId="20124" xr:uid="{00000000-0005-0000-0000-00002F1C0000}"/>
    <cellStyle name="Comma 3 2 2 4 4 3 2 3" xfId="5786" xr:uid="{00000000-0005-0000-0000-0000301C0000}"/>
    <cellStyle name="Comma 3 2 2 4 4 3 2 3 2" xfId="13979" xr:uid="{00000000-0005-0000-0000-0000311C0000}"/>
    <cellStyle name="Comma 3 2 2 4 4 3 2 3 2 2" xfId="30365" xr:uid="{00000000-0005-0000-0000-0000321C0000}"/>
    <cellStyle name="Comma 3 2 2 4 4 3 2 3 3" xfId="22172" xr:uid="{00000000-0005-0000-0000-0000331C0000}"/>
    <cellStyle name="Comma 3 2 2 4 4 3 2 4" xfId="9883" xr:uid="{00000000-0005-0000-0000-0000341C0000}"/>
    <cellStyle name="Comma 3 2 2 4 4 3 2 4 2" xfId="26269" xr:uid="{00000000-0005-0000-0000-0000351C0000}"/>
    <cellStyle name="Comma 3 2 2 4 4 3 2 5" xfId="18076" xr:uid="{00000000-0005-0000-0000-0000361C0000}"/>
    <cellStyle name="Comma 3 2 2 4 4 3 3" xfId="2714" xr:uid="{00000000-0005-0000-0000-0000371C0000}"/>
    <cellStyle name="Comma 3 2 2 4 4 3 3 2" xfId="6811" xr:uid="{00000000-0005-0000-0000-0000381C0000}"/>
    <cellStyle name="Comma 3 2 2 4 4 3 3 2 2" xfId="15004" xr:uid="{00000000-0005-0000-0000-0000391C0000}"/>
    <cellStyle name="Comma 3 2 2 4 4 3 3 2 2 2" xfId="31390" xr:uid="{00000000-0005-0000-0000-00003A1C0000}"/>
    <cellStyle name="Comma 3 2 2 4 4 3 3 2 3" xfId="23197" xr:uid="{00000000-0005-0000-0000-00003B1C0000}"/>
    <cellStyle name="Comma 3 2 2 4 4 3 3 3" xfId="10907" xr:uid="{00000000-0005-0000-0000-00003C1C0000}"/>
    <cellStyle name="Comma 3 2 2 4 4 3 3 3 2" xfId="27293" xr:uid="{00000000-0005-0000-0000-00003D1C0000}"/>
    <cellStyle name="Comma 3 2 2 4 4 3 3 4" xfId="19100" xr:uid="{00000000-0005-0000-0000-00003E1C0000}"/>
    <cellStyle name="Comma 3 2 2 4 4 3 4" xfId="4762" xr:uid="{00000000-0005-0000-0000-00003F1C0000}"/>
    <cellStyle name="Comma 3 2 2 4 4 3 4 2" xfId="12955" xr:uid="{00000000-0005-0000-0000-0000401C0000}"/>
    <cellStyle name="Comma 3 2 2 4 4 3 4 2 2" xfId="29341" xr:uid="{00000000-0005-0000-0000-0000411C0000}"/>
    <cellStyle name="Comma 3 2 2 4 4 3 4 3" xfId="21148" xr:uid="{00000000-0005-0000-0000-0000421C0000}"/>
    <cellStyle name="Comma 3 2 2 4 4 3 5" xfId="8859" xr:uid="{00000000-0005-0000-0000-0000431C0000}"/>
    <cellStyle name="Comma 3 2 2 4 4 3 5 2" xfId="25245" xr:uid="{00000000-0005-0000-0000-0000441C0000}"/>
    <cellStyle name="Comma 3 2 2 4 4 3 6" xfId="17052" xr:uid="{00000000-0005-0000-0000-0000451C0000}"/>
    <cellStyle name="Comma 3 2 2 4 4 4" xfId="1178" xr:uid="{00000000-0005-0000-0000-0000461C0000}"/>
    <cellStyle name="Comma 3 2 2 4 4 4 2" xfId="3226" xr:uid="{00000000-0005-0000-0000-0000471C0000}"/>
    <cellStyle name="Comma 3 2 2 4 4 4 2 2" xfId="7323" xr:uid="{00000000-0005-0000-0000-0000481C0000}"/>
    <cellStyle name="Comma 3 2 2 4 4 4 2 2 2" xfId="15516" xr:uid="{00000000-0005-0000-0000-0000491C0000}"/>
    <cellStyle name="Comma 3 2 2 4 4 4 2 2 2 2" xfId="31902" xr:uid="{00000000-0005-0000-0000-00004A1C0000}"/>
    <cellStyle name="Comma 3 2 2 4 4 4 2 2 3" xfId="23709" xr:uid="{00000000-0005-0000-0000-00004B1C0000}"/>
    <cellStyle name="Comma 3 2 2 4 4 4 2 3" xfId="11419" xr:uid="{00000000-0005-0000-0000-00004C1C0000}"/>
    <cellStyle name="Comma 3 2 2 4 4 4 2 3 2" xfId="27805" xr:uid="{00000000-0005-0000-0000-00004D1C0000}"/>
    <cellStyle name="Comma 3 2 2 4 4 4 2 4" xfId="19612" xr:uid="{00000000-0005-0000-0000-00004E1C0000}"/>
    <cellStyle name="Comma 3 2 2 4 4 4 3" xfId="5274" xr:uid="{00000000-0005-0000-0000-00004F1C0000}"/>
    <cellStyle name="Comma 3 2 2 4 4 4 3 2" xfId="13467" xr:uid="{00000000-0005-0000-0000-0000501C0000}"/>
    <cellStyle name="Comma 3 2 2 4 4 4 3 2 2" xfId="29853" xr:uid="{00000000-0005-0000-0000-0000511C0000}"/>
    <cellStyle name="Comma 3 2 2 4 4 4 3 3" xfId="21660" xr:uid="{00000000-0005-0000-0000-0000521C0000}"/>
    <cellStyle name="Comma 3 2 2 4 4 4 4" xfId="9371" xr:uid="{00000000-0005-0000-0000-0000531C0000}"/>
    <cellStyle name="Comma 3 2 2 4 4 4 4 2" xfId="25757" xr:uid="{00000000-0005-0000-0000-0000541C0000}"/>
    <cellStyle name="Comma 3 2 2 4 4 4 5" xfId="17564" xr:uid="{00000000-0005-0000-0000-0000551C0000}"/>
    <cellStyle name="Comma 3 2 2 4 4 5" xfId="2202" xr:uid="{00000000-0005-0000-0000-0000561C0000}"/>
    <cellStyle name="Comma 3 2 2 4 4 5 2" xfId="6299" xr:uid="{00000000-0005-0000-0000-0000571C0000}"/>
    <cellStyle name="Comma 3 2 2 4 4 5 2 2" xfId="14492" xr:uid="{00000000-0005-0000-0000-0000581C0000}"/>
    <cellStyle name="Comma 3 2 2 4 4 5 2 2 2" xfId="30878" xr:uid="{00000000-0005-0000-0000-0000591C0000}"/>
    <cellStyle name="Comma 3 2 2 4 4 5 2 3" xfId="22685" xr:uid="{00000000-0005-0000-0000-00005A1C0000}"/>
    <cellStyle name="Comma 3 2 2 4 4 5 3" xfId="10395" xr:uid="{00000000-0005-0000-0000-00005B1C0000}"/>
    <cellStyle name="Comma 3 2 2 4 4 5 3 2" xfId="26781" xr:uid="{00000000-0005-0000-0000-00005C1C0000}"/>
    <cellStyle name="Comma 3 2 2 4 4 5 4" xfId="18588" xr:uid="{00000000-0005-0000-0000-00005D1C0000}"/>
    <cellStyle name="Comma 3 2 2 4 4 6" xfId="4250" xr:uid="{00000000-0005-0000-0000-00005E1C0000}"/>
    <cellStyle name="Comma 3 2 2 4 4 6 2" xfId="12443" xr:uid="{00000000-0005-0000-0000-00005F1C0000}"/>
    <cellStyle name="Comma 3 2 2 4 4 6 2 2" xfId="28829" xr:uid="{00000000-0005-0000-0000-0000601C0000}"/>
    <cellStyle name="Comma 3 2 2 4 4 6 3" xfId="20636" xr:uid="{00000000-0005-0000-0000-0000611C0000}"/>
    <cellStyle name="Comma 3 2 2 4 4 7" xfId="8347" xr:uid="{00000000-0005-0000-0000-0000621C0000}"/>
    <cellStyle name="Comma 3 2 2 4 4 7 2" xfId="24733" xr:uid="{00000000-0005-0000-0000-0000631C0000}"/>
    <cellStyle name="Comma 3 2 2 4 4 8" xfId="16540" xr:uid="{00000000-0005-0000-0000-0000641C0000}"/>
    <cellStyle name="Comma 3 2 2 4 5" xfId="282" xr:uid="{00000000-0005-0000-0000-0000651C0000}"/>
    <cellStyle name="Comma 3 2 2 4 5 2" xfId="794" xr:uid="{00000000-0005-0000-0000-0000661C0000}"/>
    <cellStyle name="Comma 3 2 2 4 5 2 2" xfId="1818" xr:uid="{00000000-0005-0000-0000-0000671C0000}"/>
    <cellStyle name="Comma 3 2 2 4 5 2 2 2" xfId="3866" xr:uid="{00000000-0005-0000-0000-0000681C0000}"/>
    <cellStyle name="Comma 3 2 2 4 5 2 2 2 2" xfId="7963" xr:uid="{00000000-0005-0000-0000-0000691C0000}"/>
    <cellStyle name="Comma 3 2 2 4 5 2 2 2 2 2" xfId="16156" xr:uid="{00000000-0005-0000-0000-00006A1C0000}"/>
    <cellStyle name="Comma 3 2 2 4 5 2 2 2 2 2 2" xfId="32542" xr:uid="{00000000-0005-0000-0000-00006B1C0000}"/>
    <cellStyle name="Comma 3 2 2 4 5 2 2 2 2 3" xfId="24349" xr:uid="{00000000-0005-0000-0000-00006C1C0000}"/>
    <cellStyle name="Comma 3 2 2 4 5 2 2 2 3" xfId="12059" xr:uid="{00000000-0005-0000-0000-00006D1C0000}"/>
    <cellStyle name="Comma 3 2 2 4 5 2 2 2 3 2" xfId="28445" xr:uid="{00000000-0005-0000-0000-00006E1C0000}"/>
    <cellStyle name="Comma 3 2 2 4 5 2 2 2 4" xfId="20252" xr:uid="{00000000-0005-0000-0000-00006F1C0000}"/>
    <cellStyle name="Comma 3 2 2 4 5 2 2 3" xfId="5914" xr:uid="{00000000-0005-0000-0000-0000701C0000}"/>
    <cellStyle name="Comma 3 2 2 4 5 2 2 3 2" xfId="14107" xr:uid="{00000000-0005-0000-0000-0000711C0000}"/>
    <cellStyle name="Comma 3 2 2 4 5 2 2 3 2 2" xfId="30493" xr:uid="{00000000-0005-0000-0000-0000721C0000}"/>
    <cellStyle name="Comma 3 2 2 4 5 2 2 3 3" xfId="22300" xr:uid="{00000000-0005-0000-0000-0000731C0000}"/>
    <cellStyle name="Comma 3 2 2 4 5 2 2 4" xfId="10011" xr:uid="{00000000-0005-0000-0000-0000741C0000}"/>
    <cellStyle name="Comma 3 2 2 4 5 2 2 4 2" xfId="26397" xr:uid="{00000000-0005-0000-0000-0000751C0000}"/>
    <cellStyle name="Comma 3 2 2 4 5 2 2 5" xfId="18204" xr:uid="{00000000-0005-0000-0000-0000761C0000}"/>
    <cellStyle name="Comma 3 2 2 4 5 2 3" xfId="2842" xr:uid="{00000000-0005-0000-0000-0000771C0000}"/>
    <cellStyle name="Comma 3 2 2 4 5 2 3 2" xfId="6939" xr:uid="{00000000-0005-0000-0000-0000781C0000}"/>
    <cellStyle name="Comma 3 2 2 4 5 2 3 2 2" xfId="15132" xr:uid="{00000000-0005-0000-0000-0000791C0000}"/>
    <cellStyle name="Comma 3 2 2 4 5 2 3 2 2 2" xfId="31518" xr:uid="{00000000-0005-0000-0000-00007A1C0000}"/>
    <cellStyle name="Comma 3 2 2 4 5 2 3 2 3" xfId="23325" xr:uid="{00000000-0005-0000-0000-00007B1C0000}"/>
    <cellStyle name="Comma 3 2 2 4 5 2 3 3" xfId="11035" xr:uid="{00000000-0005-0000-0000-00007C1C0000}"/>
    <cellStyle name="Comma 3 2 2 4 5 2 3 3 2" xfId="27421" xr:uid="{00000000-0005-0000-0000-00007D1C0000}"/>
    <cellStyle name="Comma 3 2 2 4 5 2 3 4" xfId="19228" xr:uid="{00000000-0005-0000-0000-00007E1C0000}"/>
    <cellStyle name="Comma 3 2 2 4 5 2 4" xfId="4890" xr:uid="{00000000-0005-0000-0000-00007F1C0000}"/>
    <cellStyle name="Comma 3 2 2 4 5 2 4 2" xfId="13083" xr:uid="{00000000-0005-0000-0000-0000801C0000}"/>
    <cellStyle name="Comma 3 2 2 4 5 2 4 2 2" xfId="29469" xr:uid="{00000000-0005-0000-0000-0000811C0000}"/>
    <cellStyle name="Comma 3 2 2 4 5 2 4 3" xfId="21276" xr:uid="{00000000-0005-0000-0000-0000821C0000}"/>
    <cellStyle name="Comma 3 2 2 4 5 2 5" xfId="8987" xr:uid="{00000000-0005-0000-0000-0000831C0000}"/>
    <cellStyle name="Comma 3 2 2 4 5 2 5 2" xfId="25373" xr:uid="{00000000-0005-0000-0000-0000841C0000}"/>
    <cellStyle name="Comma 3 2 2 4 5 2 6" xfId="17180" xr:uid="{00000000-0005-0000-0000-0000851C0000}"/>
    <cellStyle name="Comma 3 2 2 4 5 3" xfId="1306" xr:uid="{00000000-0005-0000-0000-0000861C0000}"/>
    <cellStyle name="Comma 3 2 2 4 5 3 2" xfId="3354" xr:uid="{00000000-0005-0000-0000-0000871C0000}"/>
    <cellStyle name="Comma 3 2 2 4 5 3 2 2" xfId="7451" xr:uid="{00000000-0005-0000-0000-0000881C0000}"/>
    <cellStyle name="Comma 3 2 2 4 5 3 2 2 2" xfId="15644" xr:uid="{00000000-0005-0000-0000-0000891C0000}"/>
    <cellStyle name="Comma 3 2 2 4 5 3 2 2 2 2" xfId="32030" xr:uid="{00000000-0005-0000-0000-00008A1C0000}"/>
    <cellStyle name="Comma 3 2 2 4 5 3 2 2 3" xfId="23837" xr:uid="{00000000-0005-0000-0000-00008B1C0000}"/>
    <cellStyle name="Comma 3 2 2 4 5 3 2 3" xfId="11547" xr:uid="{00000000-0005-0000-0000-00008C1C0000}"/>
    <cellStyle name="Comma 3 2 2 4 5 3 2 3 2" xfId="27933" xr:uid="{00000000-0005-0000-0000-00008D1C0000}"/>
    <cellStyle name="Comma 3 2 2 4 5 3 2 4" xfId="19740" xr:uid="{00000000-0005-0000-0000-00008E1C0000}"/>
    <cellStyle name="Comma 3 2 2 4 5 3 3" xfId="5402" xr:uid="{00000000-0005-0000-0000-00008F1C0000}"/>
    <cellStyle name="Comma 3 2 2 4 5 3 3 2" xfId="13595" xr:uid="{00000000-0005-0000-0000-0000901C0000}"/>
    <cellStyle name="Comma 3 2 2 4 5 3 3 2 2" xfId="29981" xr:uid="{00000000-0005-0000-0000-0000911C0000}"/>
    <cellStyle name="Comma 3 2 2 4 5 3 3 3" xfId="21788" xr:uid="{00000000-0005-0000-0000-0000921C0000}"/>
    <cellStyle name="Comma 3 2 2 4 5 3 4" xfId="9499" xr:uid="{00000000-0005-0000-0000-0000931C0000}"/>
    <cellStyle name="Comma 3 2 2 4 5 3 4 2" xfId="25885" xr:uid="{00000000-0005-0000-0000-0000941C0000}"/>
    <cellStyle name="Comma 3 2 2 4 5 3 5" xfId="17692" xr:uid="{00000000-0005-0000-0000-0000951C0000}"/>
    <cellStyle name="Comma 3 2 2 4 5 4" xfId="2330" xr:uid="{00000000-0005-0000-0000-0000961C0000}"/>
    <cellStyle name="Comma 3 2 2 4 5 4 2" xfId="6427" xr:uid="{00000000-0005-0000-0000-0000971C0000}"/>
    <cellStyle name="Comma 3 2 2 4 5 4 2 2" xfId="14620" xr:uid="{00000000-0005-0000-0000-0000981C0000}"/>
    <cellStyle name="Comma 3 2 2 4 5 4 2 2 2" xfId="31006" xr:uid="{00000000-0005-0000-0000-0000991C0000}"/>
    <cellStyle name="Comma 3 2 2 4 5 4 2 3" xfId="22813" xr:uid="{00000000-0005-0000-0000-00009A1C0000}"/>
    <cellStyle name="Comma 3 2 2 4 5 4 3" xfId="10523" xr:uid="{00000000-0005-0000-0000-00009B1C0000}"/>
    <cellStyle name="Comma 3 2 2 4 5 4 3 2" xfId="26909" xr:uid="{00000000-0005-0000-0000-00009C1C0000}"/>
    <cellStyle name="Comma 3 2 2 4 5 4 4" xfId="18716" xr:uid="{00000000-0005-0000-0000-00009D1C0000}"/>
    <cellStyle name="Comma 3 2 2 4 5 5" xfId="4378" xr:uid="{00000000-0005-0000-0000-00009E1C0000}"/>
    <cellStyle name="Comma 3 2 2 4 5 5 2" xfId="12571" xr:uid="{00000000-0005-0000-0000-00009F1C0000}"/>
    <cellStyle name="Comma 3 2 2 4 5 5 2 2" xfId="28957" xr:uid="{00000000-0005-0000-0000-0000A01C0000}"/>
    <cellStyle name="Comma 3 2 2 4 5 5 3" xfId="20764" xr:uid="{00000000-0005-0000-0000-0000A11C0000}"/>
    <cellStyle name="Comma 3 2 2 4 5 6" xfId="8475" xr:uid="{00000000-0005-0000-0000-0000A21C0000}"/>
    <cellStyle name="Comma 3 2 2 4 5 6 2" xfId="24861" xr:uid="{00000000-0005-0000-0000-0000A31C0000}"/>
    <cellStyle name="Comma 3 2 2 4 5 7" xfId="16668" xr:uid="{00000000-0005-0000-0000-0000A41C0000}"/>
    <cellStyle name="Comma 3 2 2 4 6" xfId="538" xr:uid="{00000000-0005-0000-0000-0000A51C0000}"/>
    <cellStyle name="Comma 3 2 2 4 6 2" xfId="1562" xr:uid="{00000000-0005-0000-0000-0000A61C0000}"/>
    <cellStyle name="Comma 3 2 2 4 6 2 2" xfId="3610" xr:uid="{00000000-0005-0000-0000-0000A71C0000}"/>
    <cellStyle name="Comma 3 2 2 4 6 2 2 2" xfId="7707" xr:uid="{00000000-0005-0000-0000-0000A81C0000}"/>
    <cellStyle name="Comma 3 2 2 4 6 2 2 2 2" xfId="15900" xr:uid="{00000000-0005-0000-0000-0000A91C0000}"/>
    <cellStyle name="Comma 3 2 2 4 6 2 2 2 2 2" xfId="32286" xr:uid="{00000000-0005-0000-0000-0000AA1C0000}"/>
    <cellStyle name="Comma 3 2 2 4 6 2 2 2 3" xfId="24093" xr:uid="{00000000-0005-0000-0000-0000AB1C0000}"/>
    <cellStyle name="Comma 3 2 2 4 6 2 2 3" xfId="11803" xr:uid="{00000000-0005-0000-0000-0000AC1C0000}"/>
    <cellStyle name="Comma 3 2 2 4 6 2 2 3 2" xfId="28189" xr:uid="{00000000-0005-0000-0000-0000AD1C0000}"/>
    <cellStyle name="Comma 3 2 2 4 6 2 2 4" xfId="19996" xr:uid="{00000000-0005-0000-0000-0000AE1C0000}"/>
    <cellStyle name="Comma 3 2 2 4 6 2 3" xfId="5658" xr:uid="{00000000-0005-0000-0000-0000AF1C0000}"/>
    <cellStyle name="Comma 3 2 2 4 6 2 3 2" xfId="13851" xr:uid="{00000000-0005-0000-0000-0000B01C0000}"/>
    <cellStyle name="Comma 3 2 2 4 6 2 3 2 2" xfId="30237" xr:uid="{00000000-0005-0000-0000-0000B11C0000}"/>
    <cellStyle name="Comma 3 2 2 4 6 2 3 3" xfId="22044" xr:uid="{00000000-0005-0000-0000-0000B21C0000}"/>
    <cellStyle name="Comma 3 2 2 4 6 2 4" xfId="9755" xr:uid="{00000000-0005-0000-0000-0000B31C0000}"/>
    <cellStyle name="Comma 3 2 2 4 6 2 4 2" xfId="26141" xr:uid="{00000000-0005-0000-0000-0000B41C0000}"/>
    <cellStyle name="Comma 3 2 2 4 6 2 5" xfId="17948" xr:uid="{00000000-0005-0000-0000-0000B51C0000}"/>
    <cellStyle name="Comma 3 2 2 4 6 3" xfId="2586" xr:uid="{00000000-0005-0000-0000-0000B61C0000}"/>
    <cellStyle name="Comma 3 2 2 4 6 3 2" xfId="6683" xr:uid="{00000000-0005-0000-0000-0000B71C0000}"/>
    <cellStyle name="Comma 3 2 2 4 6 3 2 2" xfId="14876" xr:uid="{00000000-0005-0000-0000-0000B81C0000}"/>
    <cellStyle name="Comma 3 2 2 4 6 3 2 2 2" xfId="31262" xr:uid="{00000000-0005-0000-0000-0000B91C0000}"/>
    <cellStyle name="Comma 3 2 2 4 6 3 2 3" xfId="23069" xr:uid="{00000000-0005-0000-0000-0000BA1C0000}"/>
    <cellStyle name="Comma 3 2 2 4 6 3 3" xfId="10779" xr:uid="{00000000-0005-0000-0000-0000BB1C0000}"/>
    <cellStyle name="Comma 3 2 2 4 6 3 3 2" xfId="27165" xr:uid="{00000000-0005-0000-0000-0000BC1C0000}"/>
    <cellStyle name="Comma 3 2 2 4 6 3 4" xfId="18972" xr:uid="{00000000-0005-0000-0000-0000BD1C0000}"/>
    <cellStyle name="Comma 3 2 2 4 6 4" xfId="4634" xr:uid="{00000000-0005-0000-0000-0000BE1C0000}"/>
    <cellStyle name="Comma 3 2 2 4 6 4 2" xfId="12827" xr:uid="{00000000-0005-0000-0000-0000BF1C0000}"/>
    <cellStyle name="Comma 3 2 2 4 6 4 2 2" xfId="29213" xr:uid="{00000000-0005-0000-0000-0000C01C0000}"/>
    <cellStyle name="Comma 3 2 2 4 6 4 3" xfId="21020" xr:uid="{00000000-0005-0000-0000-0000C11C0000}"/>
    <cellStyle name="Comma 3 2 2 4 6 5" xfId="8731" xr:uid="{00000000-0005-0000-0000-0000C21C0000}"/>
    <cellStyle name="Comma 3 2 2 4 6 5 2" xfId="25117" xr:uid="{00000000-0005-0000-0000-0000C31C0000}"/>
    <cellStyle name="Comma 3 2 2 4 6 6" xfId="16924" xr:uid="{00000000-0005-0000-0000-0000C41C0000}"/>
    <cellStyle name="Comma 3 2 2 4 7" xfId="1050" xr:uid="{00000000-0005-0000-0000-0000C51C0000}"/>
    <cellStyle name="Comma 3 2 2 4 7 2" xfId="3098" xr:uid="{00000000-0005-0000-0000-0000C61C0000}"/>
    <cellStyle name="Comma 3 2 2 4 7 2 2" xfId="7195" xr:uid="{00000000-0005-0000-0000-0000C71C0000}"/>
    <cellStyle name="Comma 3 2 2 4 7 2 2 2" xfId="15388" xr:uid="{00000000-0005-0000-0000-0000C81C0000}"/>
    <cellStyle name="Comma 3 2 2 4 7 2 2 2 2" xfId="31774" xr:uid="{00000000-0005-0000-0000-0000C91C0000}"/>
    <cellStyle name="Comma 3 2 2 4 7 2 2 3" xfId="23581" xr:uid="{00000000-0005-0000-0000-0000CA1C0000}"/>
    <cellStyle name="Comma 3 2 2 4 7 2 3" xfId="11291" xr:uid="{00000000-0005-0000-0000-0000CB1C0000}"/>
    <cellStyle name="Comma 3 2 2 4 7 2 3 2" xfId="27677" xr:uid="{00000000-0005-0000-0000-0000CC1C0000}"/>
    <cellStyle name="Comma 3 2 2 4 7 2 4" xfId="19484" xr:uid="{00000000-0005-0000-0000-0000CD1C0000}"/>
    <cellStyle name="Comma 3 2 2 4 7 3" xfId="5146" xr:uid="{00000000-0005-0000-0000-0000CE1C0000}"/>
    <cellStyle name="Comma 3 2 2 4 7 3 2" xfId="13339" xr:uid="{00000000-0005-0000-0000-0000CF1C0000}"/>
    <cellStyle name="Comma 3 2 2 4 7 3 2 2" xfId="29725" xr:uid="{00000000-0005-0000-0000-0000D01C0000}"/>
    <cellStyle name="Comma 3 2 2 4 7 3 3" xfId="21532" xr:uid="{00000000-0005-0000-0000-0000D11C0000}"/>
    <cellStyle name="Comma 3 2 2 4 7 4" xfId="9243" xr:uid="{00000000-0005-0000-0000-0000D21C0000}"/>
    <cellStyle name="Comma 3 2 2 4 7 4 2" xfId="25629" xr:uid="{00000000-0005-0000-0000-0000D31C0000}"/>
    <cellStyle name="Comma 3 2 2 4 7 5" xfId="17436" xr:uid="{00000000-0005-0000-0000-0000D41C0000}"/>
    <cellStyle name="Comma 3 2 2 4 8" xfId="2074" xr:uid="{00000000-0005-0000-0000-0000D51C0000}"/>
    <cellStyle name="Comma 3 2 2 4 8 2" xfId="6171" xr:uid="{00000000-0005-0000-0000-0000D61C0000}"/>
    <cellStyle name="Comma 3 2 2 4 8 2 2" xfId="14364" xr:uid="{00000000-0005-0000-0000-0000D71C0000}"/>
    <cellStyle name="Comma 3 2 2 4 8 2 2 2" xfId="30750" xr:uid="{00000000-0005-0000-0000-0000D81C0000}"/>
    <cellStyle name="Comma 3 2 2 4 8 2 3" xfId="22557" xr:uid="{00000000-0005-0000-0000-0000D91C0000}"/>
    <cellStyle name="Comma 3 2 2 4 8 3" xfId="10267" xr:uid="{00000000-0005-0000-0000-0000DA1C0000}"/>
    <cellStyle name="Comma 3 2 2 4 8 3 2" xfId="26653" xr:uid="{00000000-0005-0000-0000-0000DB1C0000}"/>
    <cellStyle name="Comma 3 2 2 4 8 4" xfId="18460" xr:uid="{00000000-0005-0000-0000-0000DC1C0000}"/>
    <cellStyle name="Comma 3 2 2 4 9" xfId="4122" xr:uid="{00000000-0005-0000-0000-0000DD1C0000}"/>
    <cellStyle name="Comma 3 2 2 4 9 2" xfId="12315" xr:uid="{00000000-0005-0000-0000-0000DE1C0000}"/>
    <cellStyle name="Comma 3 2 2 4 9 2 2" xfId="28701" xr:uid="{00000000-0005-0000-0000-0000DF1C0000}"/>
    <cellStyle name="Comma 3 2 2 4 9 3" xfId="20508" xr:uid="{00000000-0005-0000-0000-0000E01C0000}"/>
    <cellStyle name="Comma 3 2 2 5" xfId="42" xr:uid="{00000000-0005-0000-0000-0000E11C0000}"/>
    <cellStyle name="Comma 3 2 2 5 10" xfId="16428" xr:uid="{00000000-0005-0000-0000-0000E21C0000}"/>
    <cellStyle name="Comma 3 2 2 5 2" xfId="106" xr:uid="{00000000-0005-0000-0000-0000E31C0000}"/>
    <cellStyle name="Comma 3 2 2 5 2 2" xfId="234" xr:uid="{00000000-0005-0000-0000-0000E41C0000}"/>
    <cellStyle name="Comma 3 2 2 5 2 2 2" xfId="490" xr:uid="{00000000-0005-0000-0000-0000E51C0000}"/>
    <cellStyle name="Comma 3 2 2 5 2 2 2 2" xfId="1002" xr:uid="{00000000-0005-0000-0000-0000E61C0000}"/>
    <cellStyle name="Comma 3 2 2 5 2 2 2 2 2" xfId="2026" xr:uid="{00000000-0005-0000-0000-0000E71C0000}"/>
    <cellStyle name="Comma 3 2 2 5 2 2 2 2 2 2" xfId="4074" xr:uid="{00000000-0005-0000-0000-0000E81C0000}"/>
    <cellStyle name="Comma 3 2 2 5 2 2 2 2 2 2 2" xfId="8171" xr:uid="{00000000-0005-0000-0000-0000E91C0000}"/>
    <cellStyle name="Comma 3 2 2 5 2 2 2 2 2 2 2 2" xfId="16364" xr:uid="{00000000-0005-0000-0000-0000EA1C0000}"/>
    <cellStyle name="Comma 3 2 2 5 2 2 2 2 2 2 2 2 2" xfId="32750" xr:uid="{00000000-0005-0000-0000-0000EB1C0000}"/>
    <cellStyle name="Comma 3 2 2 5 2 2 2 2 2 2 2 3" xfId="24557" xr:uid="{00000000-0005-0000-0000-0000EC1C0000}"/>
    <cellStyle name="Comma 3 2 2 5 2 2 2 2 2 2 3" xfId="12267" xr:uid="{00000000-0005-0000-0000-0000ED1C0000}"/>
    <cellStyle name="Comma 3 2 2 5 2 2 2 2 2 2 3 2" xfId="28653" xr:uid="{00000000-0005-0000-0000-0000EE1C0000}"/>
    <cellStyle name="Comma 3 2 2 5 2 2 2 2 2 2 4" xfId="20460" xr:uid="{00000000-0005-0000-0000-0000EF1C0000}"/>
    <cellStyle name="Comma 3 2 2 5 2 2 2 2 2 3" xfId="6122" xr:uid="{00000000-0005-0000-0000-0000F01C0000}"/>
    <cellStyle name="Comma 3 2 2 5 2 2 2 2 2 3 2" xfId="14315" xr:uid="{00000000-0005-0000-0000-0000F11C0000}"/>
    <cellStyle name="Comma 3 2 2 5 2 2 2 2 2 3 2 2" xfId="30701" xr:uid="{00000000-0005-0000-0000-0000F21C0000}"/>
    <cellStyle name="Comma 3 2 2 5 2 2 2 2 2 3 3" xfId="22508" xr:uid="{00000000-0005-0000-0000-0000F31C0000}"/>
    <cellStyle name="Comma 3 2 2 5 2 2 2 2 2 4" xfId="10219" xr:uid="{00000000-0005-0000-0000-0000F41C0000}"/>
    <cellStyle name="Comma 3 2 2 5 2 2 2 2 2 4 2" xfId="26605" xr:uid="{00000000-0005-0000-0000-0000F51C0000}"/>
    <cellStyle name="Comma 3 2 2 5 2 2 2 2 2 5" xfId="18412" xr:uid="{00000000-0005-0000-0000-0000F61C0000}"/>
    <cellStyle name="Comma 3 2 2 5 2 2 2 2 3" xfId="3050" xr:uid="{00000000-0005-0000-0000-0000F71C0000}"/>
    <cellStyle name="Comma 3 2 2 5 2 2 2 2 3 2" xfId="7147" xr:uid="{00000000-0005-0000-0000-0000F81C0000}"/>
    <cellStyle name="Comma 3 2 2 5 2 2 2 2 3 2 2" xfId="15340" xr:uid="{00000000-0005-0000-0000-0000F91C0000}"/>
    <cellStyle name="Comma 3 2 2 5 2 2 2 2 3 2 2 2" xfId="31726" xr:uid="{00000000-0005-0000-0000-0000FA1C0000}"/>
    <cellStyle name="Comma 3 2 2 5 2 2 2 2 3 2 3" xfId="23533" xr:uid="{00000000-0005-0000-0000-0000FB1C0000}"/>
    <cellStyle name="Comma 3 2 2 5 2 2 2 2 3 3" xfId="11243" xr:uid="{00000000-0005-0000-0000-0000FC1C0000}"/>
    <cellStyle name="Comma 3 2 2 5 2 2 2 2 3 3 2" xfId="27629" xr:uid="{00000000-0005-0000-0000-0000FD1C0000}"/>
    <cellStyle name="Comma 3 2 2 5 2 2 2 2 3 4" xfId="19436" xr:uid="{00000000-0005-0000-0000-0000FE1C0000}"/>
    <cellStyle name="Comma 3 2 2 5 2 2 2 2 4" xfId="5098" xr:uid="{00000000-0005-0000-0000-0000FF1C0000}"/>
    <cellStyle name="Comma 3 2 2 5 2 2 2 2 4 2" xfId="13291" xr:uid="{00000000-0005-0000-0000-0000001D0000}"/>
    <cellStyle name="Comma 3 2 2 5 2 2 2 2 4 2 2" xfId="29677" xr:uid="{00000000-0005-0000-0000-0000011D0000}"/>
    <cellStyle name="Comma 3 2 2 5 2 2 2 2 4 3" xfId="21484" xr:uid="{00000000-0005-0000-0000-0000021D0000}"/>
    <cellStyle name="Comma 3 2 2 5 2 2 2 2 5" xfId="9195" xr:uid="{00000000-0005-0000-0000-0000031D0000}"/>
    <cellStyle name="Comma 3 2 2 5 2 2 2 2 5 2" xfId="25581" xr:uid="{00000000-0005-0000-0000-0000041D0000}"/>
    <cellStyle name="Comma 3 2 2 5 2 2 2 2 6" xfId="17388" xr:uid="{00000000-0005-0000-0000-0000051D0000}"/>
    <cellStyle name="Comma 3 2 2 5 2 2 2 3" xfId="1514" xr:uid="{00000000-0005-0000-0000-0000061D0000}"/>
    <cellStyle name="Comma 3 2 2 5 2 2 2 3 2" xfId="3562" xr:uid="{00000000-0005-0000-0000-0000071D0000}"/>
    <cellStyle name="Comma 3 2 2 5 2 2 2 3 2 2" xfId="7659" xr:uid="{00000000-0005-0000-0000-0000081D0000}"/>
    <cellStyle name="Comma 3 2 2 5 2 2 2 3 2 2 2" xfId="15852" xr:uid="{00000000-0005-0000-0000-0000091D0000}"/>
    <cellStyle name="Comma 3 2 2 5 2 2 2 3 2 2 2 2" xfId="32238" xr:uid="{00000000-0005-0000-0000-00000A1D0000}"/>
    <cellStyle name="Comma 3 2 2 5 2 2 2 3 2 2 3" xfId="24045" xr:uid="{00000000-0005-0000-0000-00000B1D0000}"/>
    <cellStyle name="Comma 3 2 2 5 2 2 2 3 2 3" xfId="11755" xr:uid="{00000000-0005-0000-0000-00000C1D0000}"/>
    <cellStyle name="Comma 3 2 2 5 2 2 2 3 2 3 2" xfId="28141" xr:uid="{00000000-0005-0000-0000-00000D1D0000}"/>
    <cellStyle name="Comma 3 2 2 5 2 2 2 3 2 4" xfId="19948" xr:uid="{00000000-0005-0000-0000-00000E1D0000}"/>
    <cellStyle name="Comma 3 2 2 5 2 2 2 3 3" xfId="5610" xr:uid="{00000000-0005-0000-0000-00000F1D0000}"/>
    <cellStyle name="Comma 3 2 2 5 2 2 2 3 3 2" xfId="13803" xr:uid="{00000000-0005-0000-0000-0000101D0000}"/>
    <cellStyle name="Comma 3 2 2 5 2 2 2 3 3 2 2" xfId="30189" xr:uid="{00000000-0005-0000-0000-0000111D0000}"/>
    <cellStyle name="Comma 3 2 2 5 2 2 2 3 3 3" xfId="21996" xr:uid="{00000000-0005-0000-0000-0000121D0000}"/>
    <cellStyle name="Comma 3 2 2 5 2 2 2 3 4" xfId="9707" xr:uid="{00000000-0005-0000-0000-0000131D0000}"/>
    <cellStyle name="Comma 3 2 2 5 2 2 2 3 4 2" xfId="26093" xr:uid="{00000000-0005-0000-0000-0000141D0000}"/>
    <cellStyle name="Comma 3 2 2 5 2 2 2 3 5" xfId="17900" xr:uid="{00000000-0005-0000-0000-0000151D0000}"/>
    <cellStyle name="Comma 3 2 2 5 2 2 2 4" xfId="2538" xr:uid="{00000000-0005-0000-0000-0000161D0000}"/>
    <cellStyle name="Comma 3 2 2 5 2 2 2 4 2" xfId="6635" xr:uid="{00000000-0005-0000-0000-0000171D0000}"/>
    <cellStyle name="Comma 3 2 2 5 2 2 2 4 2 2" xfId="14828" xr:uid="{00000000-0005-0000-0000-0000181D0000}"/>
    <cellStyle name="Comma 3 2 2 5 2 2 2 4 2 2 2" xfId="31214" xr:uid="{00000000-0005-0000-0000-0000191D0000}"/>
    <cellStyle name="Comma 3 2 2 5 2 2 2 4 2 3" xfId="23021" xr:uid="{00000000-0005-0000-0000-00001A1D0000}"/>
    <cellStyle name="Comma 3 2 2 5 2 2 2 4 3" xfId="10731" xr:uid="{00000000-0005-0000-0000-00001B1D0000}"/>
    <cellStyle name="Comma 3 2 2 5 2 2 2 4 3 2" xfId="27117" xr:uid="{00000000-0005-0000-0000-00001C1D0000}"/>
    <cellStyle name="Comma 3 2 2 5 2 2 2 4 4" xfId="18924" xr:uid="{00000000-0005-0000-0000-00001D1D0000}"/>
    <cellStyle name="Comma 3 2 2 5 2 2 2 5" xfId="4586" xr:uid="{00000000-0005-0000-0000-00001E1D0000}"/>
    <cellStyle name="Comma 3 2 2 5 2 2 2 5 2" xfId="12779" xr:uid="{00000000-0005-0000-0000-00001F1D0000}"/>
    <cellStyle name="Comma 3 2 2 5 2 2 2 5 2 2" xfId="29165" xr:uid="{00000000-0005-0000-0000-0000201D0000}"/>
    <cellStyle name="Comma 3 2 2 5 2 2 2 5 3" xfId="20972" xr:uid="{00000000-0005-0000-0000-0000211D0000}"/>
    <cellStyle name="Comma 3 2 2 5 2 2 2 6" xfId="8683" xr:uid="{00000000-0005-0000-0000-0000221D0000}"/>
    <cellStyle name="Comma 3 2 2 5 2 2 2 6 2" xfId="25069" xr:uid="{00000000-0005-0000-0000-0000231D0000}"/>
    <cellStyle name="Comma 3 2 2 5 2 2 2 7" xfId="16876" xr:uid="{00000000-0005-0000-0000-0000241D0000}"/>
    <cellStyle name="Comma 3 2 2 5 2 2 3" xfId="746" xr:uid="{00000000-0005-0000-0000-0000251D0000}"/>
    <cellStyle name="Comma 3 2 2 5 2 2 3 2" xfId="1770" xr:uid="{00000000-0005-0000-0000-0000261D0000}"/>
    <cellStyle name="Comma 3 2 2 5 2 2 3 2 2" xfId="3818" xr:uid="{00000000-0005-0000-0000-0000271D0000}"/>
    <cellStyle name="Comma 3 2 2 5 2 2 3 2 2 2" xfId="7915" xr:uid="{00000000-0005-0000-0000-0000281D0000}"/>
    <cellStyle name="Comma 3 2 2 5 2 2 3 2 2 2 2" xfId="16108" xr:uid="{00000000-0005-0000-0000-0000291D0000}"/>
    <cellStyle name="Comma 3 2 2 5 2 2 3 2 2 2 2 2" xfId="32494" xr:uid="{00000000-0005-0000-0000-00002A1D0000}"/>
    <cellStyle name="Comma 3 2 2 5 2 2 3 2 2 2 3" xfId="24301" xr:uid="{00000000-0005-0000-0000-00002B1D0000}"/>
    <cellStyle name="Comma 3 2 2 5 2 2 3 2 2 3" xfId="12011" xr:uid="{00000000-0005-0000-0000-00002C1D0000}"/>
    <cellStyle name="Comma 3 2 2 5 2 2 3 2 2 3 2" xfId="28397" xr:uid="{00000000-0005-0000-0000-00002D1D0000}"/>
    <cellStyle name="Comma 3 2 2 5 2 2 3 2 2 4" xfId="20204" xr:uid="{00000000-0005-0000-0000-00002E1D0000}"/>
    <cellStyle name="Comma 3 2 2 5 2 2 3 2 3" xfId="5866" xr:uid="{00000000-0005-0000-0000-00002F1D0000}"/>
    <cellStyle name="Comma 3 2 2 5 2 2 3 2 3 2" xfId="14059" xr:uid="{00000000-0005-0000-0000-0000301D0000}"/>
    <cellStyle name="Comma 3 2 2 5 2 2 3 2 3 2 2" xfId="30445" xr:uid="{00000000-0005-0000-0000-0000311D0000}"/>
    <cellStyle name="Comma 3 2 2 5 2 2 3 2 3 3" xfId="22252" xr:uid="{00000000-0005-0000-0000-0000321D0000}"/>
    <cellStyle name="Comma 3 2 2 5 2 2 3 2 4" xfId="9963" xr:uid="{00000000-0005-0000-0000-0000331D0000}"/>
    <cellStyle name="Comma 3 2 2 5 2 2 3 2 4 2" xfId="26349" xr:uid="{00000000-0005-0000-0000-0000341D0000}"/>
    <cellStyle name="Comma 3 2 2 5 2 2 3 2 5" xfId="18156" xr:uid="{00000000-0005-0000-0000-0000351D0000}"/>
    <cellStyle name="Comma 3 2 2 5 2 2 3 3" xfId="2794" xr:uid="{00000000-0005-0000-0000-0000361D0000}"/>
    <cellStyle name="Comma 3 2 2 5 2 2 3 3 2" xfId="6891" xr:uid="{00000000-0005-0000-0000-0000371D0000}"/>
    <cellStyle name="Comma 3 2 2 5 2 2 3 3 2 2" xfId="15084" xr:uid="{00000000-0005-0000-0000-0000381D0000}"/>
    <cellStyle name="Comma 3 2 2 5 2 2 3 3 2 2 2" xfId="31470" xr:uid="{00000000-0005-0000-0000-0000391D0000}"/>
    <cellStyle name="Comma 3 2 2 5 2 2 3 3 2 3" xfId="23277" xr:uid="{00000000-0005-0000-0000-00003A1D0000}"/>
    <cellStyle name="Comma 3 2 2 5 2 2 3 3 3" xfId="10987" xr:uid="{00000000-0005-0000-0000-00003B1D0000}"/>
    <cellStyle name="Comma 3 2 2 5 2 2 3 3 3 2" xfId="27373" xr:uid="{00000000-0005-0000-0000-00003C1D0000}"/>
    <cellStyle name="Comma 3 2 2 5 2 2 3 3 4" xfId="19180" xr:uid="{00000000-0005-0000-0000-00003D1D0000}"/>
    <cellStyle name="Comma 3 2 2 5 2 2 3 4" xfId="4842" xr:uid="{00000000-0005-0000-0000-00003E1D0000}"/>
    <cellStyle name="Comma 3 2 2 5 2 2 3 4 2" xfId="13035" xr:uid="{00000000-0005-0000-0000-00003F1D0000}"/>
    <cellStyle name="Comma 3 2 2 5 2 2 3 4 2 2" xfId="29421" xr:uid="{00000000-0005-0000-0000-0000401D0000}"/>
    <cellStyle name="Comma 3 2 2 5 2 2 3 4 3" xfId="21228" xr:uid="{00000000-0005-0000-0000-0000411D0000}"/>
    <cellStyle name="Comma 3 2 2 5 2 2 3 5" xfId="8939" xr:uid="{00000000-0005-0000-0000-0000421D0000}"/>
    <cellStyle name="Comma 3 2 2 5 2 2 3 5 2" xfId="25325" xr:uid="{00000000-0005-0000-0000-0000431D0000}"/>
    <cellStyle name="Comma 3 2 2 5 2 2 3 6" xfId="17132" xr:uid="{00000000-0005-0000-0000-0000441D0000}"/>
    <cellStyle name="Comma 3 2 2 5 2 2 4" xfId="1258" xr:uid="{00000000-0005-0000-0000-0000451D0000}"/>
    <cellStyle name="Comma 3 2 2 5 2 2 4 2" xfId="3306" xr:uid="{00000000-0005-0000-0000-0000461D0000}"/>
    <cellStyle name="Comma 3 2 2 5 2 2 4 2 2" xfId="7403" xr:uid="{00000000-0005-0000-0000-0000471D0000}"/>
    <cellStyle name="Comma 3 2 2 5 2 2 4 2 2 2" xfId="15596" xr:uid="{00000000-0005-0000-0000-0000481D0000}"/>
    <cellStyle name="Comma 3 2 2 5 2 2 4 2 2 2 2" xfId="31982" xr:uid="{00000000-0005-0000-0000-0000491D0000}"/>
    <cellStyle name="Comma 3 2 2 5 2 2 4 2 2 3" xfId="23789" xr:uid="{00000000-0005-0000-0000-00004A1D0000}"/>
    <cellStyle name="Comma 3 2 2 5 2 2 4 2 3" xfId="11499" xr:uid="{00000000-0005-0000-0000-00004B1D0000}"/>
    <cellStyle name="Comma 3 2 2 5 2 2 4 2 3 2" xfId="27885" xr:uid="{00000000-0005-0000-0000-00004C1D0000}"/>
    <cellStyle name="Comma 3 2 2 5 2 2 4 2 4" xfId="19692" xr:uid="{00000000-0005-0000-0000-00004D1D0000}"/>
    <cellStyle name="Comma 3 2 2 5 2 2 4 3" xfId="5354" xr:uid="{00000000-0005-0000-0000-00004E1D0000}"/>
    <cellStyle name="Comma 3 2 2 5 2 2 4 3 2" xfId="13547" xr:uid="{00000000-0005-0000-0000-00004F1D0000}"/>
    <cellStyle name="Comma 3 2 2 5 2 2 4 3 2 2" xfId="29933" xr:uid="{00000000-0005-0000-0000-0000501D0000}"/>
    <cellStyle name="Comma 3 2 2 5 2 2 4 3 3" xfId="21740" xr:uid="{00000000-0005-0000-0000-0000511D0000}"/>
    <cellStyle name="Comma 3 2 2 5 2 2 4 4" xfId="9451" xr:uid="{00000000-0005-0000-0000-0000521D0000}"/>
    <cellStyle name="Comma 3 2 2 5 2 2 4 4 2" xfId="25837" xr:uid="{00000000-0005-0000-0000-0000531D0000}"/>
    <cellStyle name="Comma 3 2 2 5 2 2 4 5" xfId="17644" xr:uid="{00000000-0005-0000-0000-0000541D0000}"/>
    <cellStyle name="Comma 3 2 2 5 2 2 5" xfId="2282" xr:uid="{00000000-0005-0000-0000-0000551D0000}"/>
    <cellStyle name="Comma 3 2 2 5 2 2 5 2" xfId="6379" xr:uid="{00000000-0005-0000-0000-0000561D0000}"/>
    <cellStyle name="Comma 3 2 2 5 2 2 5 2 2" xfId="14572" xr:uid="{00000000-0005-0000-0000-0000571D0000}"/>
    <cellStyle name="Comma 3 2 2 5 2 2 5 2 2 2" xfId="30958" xr:uid="{00000000-0005-0000-0000-0000581D0000}"/>
    <cellStyle name="Comma 3 2 2 5 2 2 5 2 3" xfId="22765" xr:uid="{00000000-0005-0000-0000-0000591D0000}"/>
    <cellStyle name="Comma 3 2 2 5 2 2 5 3" xfId="10475" xr:uid="{00000000-0005-0000-0000-00005A1D0000}"/>
    <cellStyle name="Comma 3 2 2 5 2 2 5 3 2" xfId="26861" xr:uid="{00000000-0005-0000-0000-00005B1D0000}"/>
    <cellStyle name="Comma 3 2 2 5 2 2 5 4" xfId="18668" xr:uid="{00000000-0005-0000-0000-00005C1D0000}"/>
    <cellStyle name="Comma 3 2 2 5 2 2 6" xfId="4330" xr:uid="{00000000-0005-0000-0000-00005D1D0000}"/>
    <cellStyle name="Comma 3 2 2 5 2 2 6 2" xfId="12523" xr:uid="{00000000-0005-0000-0000-00005E1D0000}"/>
    <cellStyle name="Comma 3 2 2 5 2 2 6 2 2" xfId="28909" xr:uid="{00000000-0005-0000-0000-00005F1D0000}"/>
    <cellStyle name="Comma 3 2 2 5 2 2 6 3" xfId="20716" xr:uid="{00000000-0005-0000-0000-0000601D0000}"/>
    <cellStyle name="Comma 3 2 2 5 2 2 7" xfId="8427" xr:uid="{00000000-0005-0000-0000-0000611D0000}"/>
    <cellStyle name="Comma 3 2 2 5 2 2 7 2" xfId="24813" xr:uid="{00000000-0005-0000-0000-0000621D0000}"/>
    <cellStyle name="Comma 3 2 2 5 2 2 8" xfId="16620" xr:uid="{00000000-0005-0000-0000-0000631D0000}"/>
    <cellStyle name="Comma 3 2 2 5 2 3" xfId="362" xr:uid="{00000000-0005-0000-0000-0000641D0000}"/>
    <cellStyle name="Comma 3 2 2 5 2 3 2" xfId="874" xr:uid="{00000000-0005-0000-0000-0000651D0000}"/>
    <cellStyle name="Comma 3 2 2 5 2 3 2 2" xfId="1898" xr:uid="{00000000-0005-0000-0000-0000661D0000}"/>
    <cellStyle name="Comma 3 2 2 5 2 3 2 2 2" xfId="3946" xr:uid="{00000000-0005-0000-0000-0000671D0000}"/>
    <cellStyle name="Comma 3 2 2 5 2 3 2 2 2 2" xfId="8043" xr:uid="{00000000-0005-0000-0000-0000681D0000}"/>
    <cellStyle name="Comma 3 2 2 5 2 3 2 2 2 2 2" xfId="16236" xr:uid="{00000000-0005-0000-0000-0000691D0000}"/>
    <cellStyle name="Comma 3 2 2 5 2 3 2 2 2 2 2 2" xfId="32622" xr:uid="{00000000-0005-0000-0000-00006A1D0000}"/>
    <cellStyle name="Comma 3 2 2 5 2 3 2 2 2 2 3" xfId="24429" xr:uid="{00000000-0005-0000-0000-00006B1D0000}"/>
    <cellStyle name="Comma 3 2 2 5 2 3 2 2 2 3" xfId="12139" xr:uid="{00000000-0005-0000-0000-00006C1D0000}"/>
    <cellStyle name="Comma 3 2 2 5 2 3 2 2 2 3 2" xfId="28525" xr:uid="{00000000-0005-0000-0000-00006D1D0000}"/>
    <cellStyle name="Comma 3 2 2 5 2 3 2 2 2 4" xfId="20332" xr:uid="{00000000-0005-0000-0000-00006E1D0000}"/>
    <cellStyle name="Comma 3 2 2 5 2 3 2 2 3" xfId="5994" xr:uid="{00000000-0005-0000-0000-00006F1D0000}"/>
    <cellStyle name="Comma 3 2 2 5 2 3 2 2 3 2" xfId="14187" xr:uid="{00000000-0005-0000-0000-0000701D0000}"/>
    <cellStyle name="Comma 3 2 2 5 2 3 2 2 3 2 2" xfId="30573" xr:uid="{00000000-0005-0000-0000-0000711D0000}"/>
    <cellStyle name="Comma 3 2 2 5 2 3 2 2 3 3" xfId="22380" xr:uid="{00000000-0005-0000-0000-0000721D0000}"/>
    <cellStyle name="Comma 3 2 2 5 2 3 2 2 4" xfId="10091" xr:uid="{00000000-0005-0000-0000-0000731D0000}"/>
    <cellStyle name="Comma 3 2 2 5 2 3 2 2 4 2" xfId="26477" xr:uid="{00000000-0005-0000-0000-0000741D0000}"/>
    <cellStyle name="Comma 3 2 2 5 2 3 2 2 5" xfId="18284" xr:uid="{00000000-0005-0000-0000-0000751D0000}"/>
    <cellStyle name="Comma 3 2 2 5 2 3 2 3" xfId="2922" xr:uid="{00000000-0005-0000-0000-0000761D0000}"/>
    <cellStyle name="Comma 3 2 2 5 2 3 2 3 2" xfId="7019" xr:uid="{00000000-0005-0000-0000-0000771D0000}"/>
    <cellStyle name="Comma 3 2 2 5 2 3 2 3 2 2" xfId="15212" xr:uid="{00000000-0005-0000-0000-0000781D0000}"/>
    <cellStyle name="Comma 3 2 2 5 2 3 2 3 2 2 2" xfId="31598" xr:uid="{00000000-0005-0000-0000-0000791D0000}"/>
    <cellStyle name="Comma 3 2 2 5 2 3 2 3 2 3" xfId="23405" xr:uid="{00000000-0005-0000-0000-00007A1D0000}"/>
    <cellStyle name="Comma 3 2 2 5 2 3 2 3 3" xfId="11115" xr:uid="{00000000-0005-0000-0000-00007B1D0000}"/>
    <cellStyle name="Comma 3 2 2 5 2 3 2 3 3 2" xfId="27501" xr:uid="{00000000-0005-0000-0000-00007C1D0000}"/>
    <cellStyle name="Comma 3 2 2 5 2 3 2 3 4" xfId="19308" xr:uid="{00000000-0005-0000-0000-00007D1D0000}"/>
    <cellStyle name="Comma 3 2 2 5 2 3 2 4" xfId="4970" xr:uid="{00000000-0005-0000-0000-00007E1D0000}"/>
    <cellStyle name="Comma 3 2 2 5 2 3 2 4 2" xfId="13163" xr:uid="{00000000-0005-0000-0000-00007F1D0000}"/>
    <cellStyle name="Comma 3 2 2 5 2 3 2 4 2 2" xfId="29549" xr:uid="{00000000-0005-0000-0000-0000801D0000}"/>
    <cellStyle name="Comma 3 2 2 5 2 3 2 4 3" xfId="21356" xr:uid="{00000000-0005-0000-0000-0000811D0000}"/>
    <cellStyle name="Comma 3 2 2 5 2 3 2 5" xfId="9067" xr:uid="{00000000-0005-0000-0000-0000821D0000}"/>
    <cellStyle name="Comma 3 2 2 5 2 3 2 5 2" xfId="25453" xr:uid="{00000000-0005-0000-0000-0000831D0000}"/>
    <cellStyle name="Comma 3 2 2 5 2 3 2 6" xfId="17260" xr:uid="{00000000-0005-0000-0000-0000841D0000}"/>
    <cellStyle name="Comma 3 2 2 5 2 3 3" xfId="1386" xr:uid="{00000000-0005-0000-0000-0000851D0000}"/>
    <cellStyle name="Comma 3 2 2 5 2 3 3 2" xfId="3434" xr:uid="{00000000-0005-0000-0000-0000861D0000}"/>
    <cellStyle name="Comma 3 2 2 5 2 3 3 2 2" xfId="7531" xr:uid="{00000000-0005-0000-0000-0000871D0000}"/>
    <cellStyle name="Comma 3 2 2 5 2 3 3 2 2 2" xfId="15724" xr:uid="{00000000-0005-0000-0000-0000881D0000}"/>
    <cellStyle name="Comma 3 2 2 5 2 3 3 2 2 2 2" xfId="32110" xr:uid="{00000000-0005-0000-0000-0000891D0000}"/>
    <cellStyle name="Comma 3 2 2 5 2 3 3 2 2 3" xfId="23917" xr:uid="{00000000-0005-0000-0000-00008A1D0000}"/>
    <cellStyle name="Comma 3 2 2 5 2 3 3 2 3" xfId="11627" xr:uid="{00000000-0005-0000-0000-00008B1D0000}"/>
    <cellStyle name="Comma 3 2 2 5 2 3 3 2 3 2" xfId="28013" xr:uid="{00000000-0005-0000-0000-00008C1D0000}"/>
    <cellStyle name="Comma 3 2 2 5 2 3 3 2 4" xfId="19820" xr:uid="{00000000-0005-0000-0000-00008D1D0000}"/>
    <cellStyle name="Comma 3 2 2 5 2 3 3 3" xfId="5482" xr:uid="{00000000-0005-0000-0000-00008E1D0000}"/>
    <cellStyle name="Comma 3 2 2 5 2 3 3 3 2" xfId="13675" xr:uid="{00000000-0005-0000-0000-00008F1D0000}"/>
    <cellStyle name="Comma 3 2 2 5 2 3 3 3 2 2" xfId="30061" xr:uid="{00000000-0005-0000-0000-0000901D0000}"/>
    <cellStyle name="Comma 3 2 2 5 2 3 3 3 3" xfId="21868" xr:uid="{00000000-0005-0000-0000-0000911D0000}"/>
    <cellStyle name="Comma 3 2 2 5 2 3 3 4" xfId="9579" xr:uid="{00000000-0005-0000-0000-0000921D0000}"/>
    <cellStyle name="Comma 3 2 2 5 2 3 3 4 2" xfId="25965" xr:uid="{00000000-0005-0000-0000-0000931D0000}"/>
    <cellStyle name="Comma 3 2 2 5 2 3 3 5" xfId="17772" xr:uid="{00000000-0005-0000-0000-0000941D0000}"/>
    <cellStyle name="Comma 3 2 2 5 2 3 4" xfId="2410" xr:uid="{00000000-0005-0000-0000-0000951D0000}"/>
    <cellStyle name="Comma 3 2 2 5 2 3 4 2" xfId="6507" xr:uid="{00000000-0005-0000-0000-0000961D0000}"/>
    <cellStyle name="Comma 3 2 2 5 2 3 4 2 2" xfId="14700" xr:uid="{00000000-0005-0000-0000-0000971D0000}"/>
    <cellStyle name="Comma 3 2 2 5 2 3 4 2 2 2" xfId="31086" xr:uid="{00000000-0005-0000-0000-0000981D0000}"/>
    <cellStyle name="Comma 3 2 2 5 2 3 4 2 3" xfId="22893" xr:uid="{00000000-0005-0000-0000-0000991D0000}"/>
    <cellStyle name="Comma 3 2 2 5 2 3 4 3" xfId="10603" xr:uid="{00000000-0005-0000-0000-00009A1D0000}"/>
    <cellStyle name="Comma 3 2 2 5 2 3 4 3 2" xfId="26989" xr:uid="{00000000-0005-0000-0000-00009B1D0000}"/>
    <cellStyle name="Comma 3 2 2 5 2 3 4 4" xfId="18796" xr:uid="{00000000-0005-0000-0000-00009C1D0000}"/>
    <cellStyle name="Comma 3 2 2 5 2 3 5" xfId="4458" xr:uid="{00000000-0005-0000-0000-00009D1D0000}"/>
    <cellStyle name="Comma 3 2 2 5 2 3 5 2" xfId="12651" xr:uid="{00000000-0005-0000-0000-00009E1D0000}"/>
    <cellStyle name="Comma 3 2 2 5 2 3 5 2 2" xfId="29037" xr:uid="{00000000-0005-0000-0000-00009F1D0000}"/>
    <cellStyle name="Comma 3 2 2 5 2 3 5 3" xfId="20844" xr:uid="{00000000-0005-0000-0000-0000A01D0000}"/>
    <cellStyle name="Comma 3 2 2 5 2 3 6" xfId="8555" xr:uid="{00000000-0005-0000-0000-0000A11D0000}"/>
    <cellStyle name="Comma 3 2 2 5 2 3 6 2" xfId="24941" xr:uid="{00000000-0005-0000-0000-0000A21D0000}"/>
    <cellStyle name="Comma 3 2 2 5 2 3 7" xfId="16748" xr:uid="{00000000-0005-0000-0000-0000A31D0000}"/>
    <cellStyle name="Comma 3 2 2 5 2 4" xfId="618" xr:uid="{00000000-0005-0000-0000-0000A41D0000}"/>
    <cellStyle name="Comma 3 2 2 5 2 4 2" xfId="1642" xr:uid="{00000000-0005-0000-0000-0000A51D0000}"/>
    <cellStyle name="Comma 3 2 2 5 2 4 2 2" xfId="3690" xr:uid="{00000000-0005-0000-0000-0000A61D0000}"/>
    <cellStyle name="Comma 3 2 2 5 2 4 2 2 2" xfId="7787" xr:uid="{00000000-0005-0000-0000-0000A71D0000}"/>
    <cellStyle name="Comma 3 2 2 5 2 4 2 2 2 2" xfId="15980" xr:uid="{00000000-0005-0000-0000-0000A81D0000}"/>
    <cellStyle name="Comma 3 2 2 5 2 4 2 2 2 2 2" xfId="32366" xr:uid="{00000000-0005-0000-0000-0000A91D0000}"/>
    <cellStyle name="Comma 3 2 2 5 2 4 2 2 2 3" xfId="24173" xr:uid="{00000000-0005-0000-0000-0000AA1D0000}"/>
    <cellStyle name="Comma 3 2 2 5 2 4 2 2 3" xfId="11883" xr:uid="{00000000-0005-0000-0000-0000AB1D0000}"/>
    <cellStyle name="Comma 3 2 2 5 2 4 2 2 3 2" xfId="28269" xr:uid="{00000000-0005-0000-0000-0000AC1D0000}"/>
    <cellStyle name="Comma 3 2 2 5 2 4 2 2 4" xfId="20076" xr:uid="{00000000-0005-0000-0000-0000AD1D0000}"/>
    <cellStyle name="Comma 3 2 2 5 2 4 2 3" xfId="5738" xr:uid="{00000000-0005-0000-0000-0000AE1D0000}"/>
    <cellStyle name="Comma 3 2 2 5 2 4 2 3 2" xfId="13931" xr:uid="{00000000-0005-0000-0000-0000AF1D0000}"/>
    <cellStyle name="Comma 3 2 2 5 2 4 2 3 2 2" xfId="30317" xr:uid="{00000000-0005-0000-0000-0000B01D0000}"/>
    <cellStyle name="Comma 3 2 2 5 2 4 2 3 3" xfId="22124" xr:uid="{00000000-0005-0000-0000-0000B11D0000}"/>
    <cellStyle name="Comma 3 2 2 5 2 4 2 4" xfId="9835" xr:uid="{00000000-0005-0000-0000-0000B21D0000}"/>
    <cellStyle name="Comma 3 2 2 5 2 4 2 4 2" xfId="26221" xr:uid="{00000000-0005-0000-0000-0000B31D0000}"/>
    <cellStyle name="Comma 3 2 2 5 2 4 2 5" xfId="18028" xr:uid="{00000000-0005-0000-0000-0000B41D0000}"/>
    <cellStyle name="Comma 3 2 2 5 2 4 3" xfId="2666" xr:uid="{00000000-0005-0000-0000-0000B51D0000}"/>
    <cellStyle name="Comma 3 2 2 5 2 4 3 2" xfId="6763" xr:uid="{00000000-0005-0000-0000-0000B61D0000}"/>
    <cellStyle name="Comma 3 2 2 5 2 4 3 2 2" xfId="14956" xr:uid="{00000000-0005-0000-0000-0000B71D0000}"/>
    <cellStyle name="Comma 3 2 2 5 2 4 3 2 2 2" xfId="31342" xr:uid="{00000000-0005-0000-0000-0000B81D0000}"/>
    <cellStyle name="Comma 3 2 2 5 2 4 3 2 3" xfId="23149" xr:uid="{00000000-0005-0000-0000-0000B91D0000}"/>
    <cellStyle name="Comma 3 2 2 5 2 4 3 3" xfId="10859" xr:uid="{00000000-0005-0000-0000-0000BA1D0000}"/>
    <cellStyle name="Comma 3 2 2 5 2 4 3 3 2" xfId="27245" xr:uid="{00000000-0005-0000-0000-0000BB1D0000}"/>
    <cellStyle name="Comma 3 2 2 5 2 4 3 4" xfId="19052" xr:uid="{00000000-0005-0000-0000-0000BC1D0000}"/>
    <cellStyle name="Comma 3 2 2 5 2 4 4" xfId="4714" xr:uid="{00000000-0005-0000-0000-0000BD1D0000}"/>
    <cellStyle name="Comma 3 2 2 5 2 4 4 2" xfId="12907" xr:uid="{00000000-0005-0000-0000-0000BE1D0000}"/>
    <cellStyle name="Comma 3 2 2 5 2 4 4 2 2" xfId="29293" xr:uid="{00000000-0005-0000-0000-0000BF1D0000}"/>
    <cellStyle name="Comma 3 2 2 5 2 4 4 3" xfId="21100" xr:uid="{00000000-0005-0000-0000-0000C01D0000}"/>
    <cellStyle name="Comma 3 2 2 5 2 4 5" xfId="8811" xr:uid="{00000000-0005-0000-0000-0000C11D0000}"/>
    <cellStyle name="Comma 3 2 2 5 2 4 5 2" xfId="25197" xr:uid="{00000000-0005-0000-0000-0000C21D0000}"/>
    <cellStyle name="Comma 3 2 2 5 2 4 6" xfId="17004" xr:uid="{00000000-0005-0000-0000-0000C31D0000}"/>
    <cellStyle name="Comma 3 2 2 5 2 5" xfId="1130" xr:uid="{00000000-0005-0000-0000-0000C41D0000}"/>
    <cellStyle name="Comma 3 2 2 5 2 5 2" xfId="3178" xr:uid="{00000000-0005-0000-0000-0000C51D0000}"/>
    <cellStyle name="Comma 3 2 2 5 2 5 2 2" xfId="7275" xr:uid="{00000000-0005-0000-0000-0000C61D0000}"/>
    <cellStyle name="Comma 3 2 2 5 2 5 2 2 2" xfId="15468" xr:uid="{00000000-0005-0000-0000-0000C71D0000}"/>
    <cellStyle name="Comma 3 2 2 5 2 5 2 2 2 2" xfId="31854" xr:uid="{00000000-0005-0000-0000-0000C81D0000}"/>
    <cellStyle name="Comma 3 2 2 5 2 5 2 2 3" xfId="23661" xr:uid="{00000000-0005-0000-0000-0000C91D0000}"/>
    <cellStyle name="Comma 3 2 2 5 2 5 2 3" xfId="11371" xr:uid="{00000000-0005-0000-0000-0000CA1D0000}"/>
    <cellStyle name="Comma 3 2 2 5 2 5 2 3 2" xfId="27757" xr:uid="{00000000-0005-0000-0000-0000CB1D0000}"/>
    <cellStyle name="Comma 3 2 2 5 2 5 2 4" xfId="19564" xr:uid="{00000000-0005-0000-0000-0000CC1D0000}"/>
    <cellStyle name="Comma 3 2 2 5 2 5 3" xfId="5226" xr:uid="{00000000-0005-0000-0000-0000CD1D0000}"/>
    <cellStyle name="Comma 3 2 2 5 2 5 3 2" xfId="13419" xr:uid="{00000000-0005-0000-0000-0000CE1D0000}"/>
    <cellStyle name="Comma 3 2 2 5 2 5 3 2 2" xfId="29805" xr:uid="{00000000-0005-0000-0000-0000CF1D0000}"/>
    <cellStyle name="Comma 3 2 2 5 2 5 3 3" xfId="21612" xr:uid="{00000000-0005-0000-0000-0000D01D0000}"/>
    <cellStyle name="Comma 3 2 2 5 2 5 4" xfId="9323" xr:uid="{00000000-0005-0000-0000-0000D11D0000}"/>
    <cellStyle name="Comma 3 2 2 5 2 5 4 2" xfId="25709" xr:uid="{00000000-0005-0000-0000-0000D21D0000}"/>
    <cellStyle name="Comma 3 2 2 5 2 5 5" xfId="17516" xr:uid="{00000000-0005-0000-0000-0000D31D0000}"/>
    <cellStyle name="Comma 3 2 2 5 2 6" xfId="2154" xr:uid="{00000000-0005-0000-0000-0000D41D0000}"/>
    <cellStyle name="Comma 3 2 2 5 2 6 2" xfId="6251" xr:uid="{00000000-0005-0000-0000-0000D51D0000}"/>
    <cellStyle name="Comma 3 2 2 5 2 6 2 2" xfId="14444" xr:uid="{00000000-0005-0000-0000-0000D61D0000}"/>
    <cellStyle name="Comma 3 2 2 5 2 6 2 2 2" xfId="30830" xr:uid="{00000000-0005-0000-0000-0000D71D0000}"/>
    <cellStyle name="Comma 3 2 2 5 2 6 2 3" xfId="22637" xr:uid="{00000000-0005-0000-0000-0000D81D0000}"/>
    <cellStyle name="Comma 3 2 2 5 2 6 3" xfId="10347" xr:uid="{00000000-0005-0000-0000-0000D91D0000}"/>
    <cellStyle name="Comma 3 2 2 5 2 6 3 2" xfId="26733" xr:uid="{00000000-0005-0000-0000-0000DA1D0000}"/>
    <cellStyle name="Comma 3 2 2 5 2 6 4" xfId="18540" xr:uid="{00000000-0005-0000-0000-0000DB1D0000}"/>
    <cellStyle name="Comma 3 2 2 5 2 7" xfId="4202" xr:uid="{00000000-0005-0000-0000-0000DC1D0000}"/>
    <cellStyle name="Comma 3 2 2 5 2 7 2" xfId="12395" xr:uid="{00000000-0005-0000-0000-0000DD1D0000}"/>
    <cellStyle name="Comma 3 2 2 5 2 7 2 2" xfId="28781" xr:uid="{00000000-0005-0000-0000-0000DE1D0000}"/>
    <cellStyle name="Comma 3 2 2 5 2 7 3" xfId="20588" xr:uid="{00000000-0005-0000-0000-0000DF1D0000}"/>
    <cellStyle name="Comma 3 2 2 5 2 8" xfId="8299" xr:uid="{00000000-0005-0000-0000-0000E01D0000}"/>
    <cellStyle name="Comma 3 2 2 5 2 8 2" xfId="24685" xr:uid="{00000000-0005-0000-0000-0000E11D0000}"/>
    <cellStyle name="Comma 3 2 2 5 2 9" xfId="16492" xr:uid="{00000000-0005-0000-0000-0000E21D0000}"/>
    <cellStyle name="Comma 3 2 2 5 3" xfId="170" xr:uid="{00000000-0005-0000-0000-0000E31D0000}"/>
    <cellStyle name="Comma 3 2 2 5 3 2" xfId="426" xr:uid="{00000000-0005-0000-0000-0000E41D0000}"/>
    <cellStyle name="Comma 3 2 2 5 3 2 2" xfId="938" xr:uid="{00000000-0005-0000-0000-0000E51D0000}"/>
    <cellStyle name="Comma 3 2 2 5 3 2 2 2" xfId="1962" xr:uid="{00000000-0005-0000-0000-0000E61D0000}"/>
    <cellStyle name="Comma 3 2 2 5 3 2 2 2 2" xfId="4010" xr:uid="{00000000-0005-0000-0000-0000E71D0000}"/>
    <cellStyle name="Comma 3 2 2 5 3 2 2 2 2 2" xfId="8107" xr:uid="{00000000-0005-0000-0000-0000E81D0000}"/>
    <cellStyle name="Comma 3 2 2 5 3 2 2 2 2 2 2" xfId="16300" xr:uid="{00000000-0005-0000-0000-0000E91D0000}"/>
    <cellStyle name="Comma 3 2 2 5 3 2 2 2 2 2 2 2" xfId="32686" xr:uid="{00000000-0005-0000-0000-0000EA1D0000}"/>
    <cellStyle name="Comma 3 2 2 5 3 2 2 2 2 2 3" xfId="24493" xr:uid="{00000000-0005-0000-0000-0000EB1D0000}"/>
    <cellStyle name="Comma 3 2 2 5 3 2 2 2 2 3" xfId="12203" xr:uid="{00000000-0005-0000-0000-0000EC1D0000}"/>
    <cellStyle name="Comma 3 2 2 5 3 2 2 2 2 3 2" xfId="28589" xr:uid="{00000000-0005-0000-0000-0000ED1D0000}"/>
    <cellStyle name="Comma 3 2 2 5 3 2 2 2 2 4" xfId="20396" xr:uid="{00000000-0005-0000-0000-0000EE1D0000}"/>
    <cellStyle name="Comma 3 2 2 5 3 2 2 2 3" xfId="6058" xr:uid="{00000000-0005-0000-0000-0000EF1D0000}"/>
    <cellStyle name="Comma 3 2 2 5 3 2 2 2 3 2" xfId="14251" xr:uid="{00000000-0005-0000-0000-0000F01D0000}"/>
    <cellStyle name="Comma 3 2 2 5 3 2 2 2 3 2 2" xfId="30637" xr:uid="{00000000-0005-0000-0000-0000F11D0000}"/>
    <cellStyle name="Comma 3 2 2 5 3 2 2 2 3 3" xfId="22444" xr:uid="{00000000-0005-0000-0000-0000F21D0000}"/>
    <cellStyle name="Comma 3 2 2 5 3 2 2 2 4" xfId="10155" xr:uid="{00000000-0005-0000-0000-0000F31D0000}"/>
    <cellStyle name="Comma 3 2 2 5 3 2 2 2 4 2" xfId="26541" xr:uid="{00000000-0005-0000-0000-0000F41D0000}"/>
    <cellStyle name="Comma 3 2 2 5 3 2 2 2 5" xfId="18348" xr:uid="{00000000-0005-0000-0000-0000F51D0000}"/>
    <cellStyle name="Comma 3 2 2 5 3 2 2 3" xfId="2986" xr:uid="{00000000-0005-0000-0000-0000F61D0000}"/>
    <cellStyle name="Comma 3 2 2 5 3 2 2 3 2" xfId="7083" xr:uid="{00000000-0005-0000-0000-0000F71D0000}"/>
    <cellStyle name="Comma 3 2 2 5 3 2 2 3 2 2" xfId="15276" xr:uid="{00000000-0005-0000-0000-0000F81D0000}"/>
    <cellStyle name="Comma 3 2 2 5 3 2 2 3 2 2 2" xfId="31662" xr:uid="{00000000-0005-0000-0000-0000F91D0000}"/>
    <cellStyle name="Comma 3 2 2 5 3 2 2 3 2 3" xfId="23469" xr:uid="{00000000-0005-0000-0000-0000FA1D0000}"/>
    <cellStyle name="Comma 3 2 2 5 3 2 2 3 3" xfId="11179" xr:uid="{00000000-0005-0000-0000-0000FB1D0000}"/>
    <cellStyle name="Comma 3 2 2 5 3 2 2 3 3 2" xfId="27565" xr:uid="{00000000-0005-0000-0000-0000FC1D0000}"/>
    <cellStyle name="Comma 3 2 2 5 3 2 2 3 4" xfId="19372" xr:uid="{00000000-0005-0000-0000-0000FD1D0000}"/>
    <cellStyle name="Comma 3 2 2 5 3 2 2 4" xfId="5034" xr:uid="{00000000-0005-0000-0000-0000FE1D0000}"/>
    <cellStyle name="Comma 3 2 2 5 3 2 2 4 2" xfId="13227" xr:uid="{00000000-0005-0000-0000-0000FF1D0000}"/>
    <cellStyle name="Comma 3 2 2 5 3 2 2 4 2 2" xfId="29613" xr:uid="{00000000-0005-0000-0000-0000001E0000}"/>
    <cellStyle name="Comma 3 2 2 5 3 2 2 4 3" xfId="21420" xr:uid="{00000000-0005-0000-0000-0000011E0000}"/>
    <cellStyle name="Comma 3 2 2 5 3 2 2 5" xfId="9131" xr:uid="{00000000-0005-0000-0000-0000021E0000}"/>
    <cellStyle name="Comma 3 2 2 5 3 2 2 5 2" xfId="25517" xr:uid="{00000000-0005-0000-0000-0000031E0000}"/>
    <cellStyle name="Comma 3 2 2 5 3 2 2 6" xfId="17324" xr:uid="{00000000-0005-0000-0000-0000041E0000}"/>
    <cellStyle name="Comma 3 2 2 5 3 2 3" xfId="1450" xr:uid="{00000000-0005-0000-0000-0000051E0000}"/>
    <cellStyle name="Comma 3 2 2 5 3 2 3 2" xfId="3498" xr:uid="{00000000-0005-0000-0000-0000061E0000}"/>
    <cellStyle name="Comma 3 2 2 5 3 2 3 2 2" xfId="7595" xr:uid="{00000000-0005-0000-0000-0000071E0000}"/>
    <cellStyle name="Comma 3 2 2 5 3 2 3 2 2 2" xfId="15788" xr:uid="{00000000-0005-0000-0000-0000081E0000}"/>
    <cellStyle name="Comma 3 2 2 5 3 2 3 2 2 2 2" xfId="32174" xr:uid="{00000000-0005-0000-0000-0000091E0000}"/>
    <cellStyle name="Comma 3 2 2 5 3 2 3 2 2 3" xfId="23981" xr:uid="{00000000-0005-0000-0000-00000A1E0000}"/>
    <cellStyle name="Comma 3 2 2 5 3 2 3 2 3" xfId="11691" xr:uid="{00000000-0005-0000-0000-00000B1E0000}"/>
    <cellStyle name="Comma 3 2 2 5 3 2 3 2 3 2" xfId="28077" xr:uid="{00000000-0005-0000-0000-00000C1E0000}"/>
    <cellStyle name="Comma 3 2 2 5 3 2 3 2 4" xfId="19884" xr:uid="{00000000-0005-0000-0000-00000D1E0000}"/>
    <cellStyle name="Comma 3 2 2 5 3 2 3 3" xfId="5546" xr:uid="{00000000-0005-0000-0000-00000E1E0000}"/>
    <cellStyle name="Comma 3 2 2 5 3 2 3 3 2" xfId="13739" xr:uid="{00000000-0005-0000-0000-00000F1E0000}"/>
    <cellStyle name="Comma 3 2 2 5 3 2 3 3 2 2" xfId="30125" xr:uid="{00000000-0005-0000-0000-0000101E0000}"/>
    <cellStyle name="Comma 3 2 2 5 3 2 3 3 3" xfId="21932" xr:uid="{00000000-0005-0000-0000-0000111E0000}"/>
    <cellStyle name="Comma 3 2 2 5 3 2 3 4" xfId="9643" xr:uid="{00000000-0005-0000-0000-0000121E0000}"/>
    <cellStyle name="Comma 3 2 2 5 3 2 3 4 2" xfId="26029" xr:uid="{00000000-0005-0000-0000-0000131E0000}"/>
    <cellStyle name="Comma 3 2 2 5 3 2 3 5" xfId="17836" xr:uid="{00000000-0005-0000-0000-0000141E0000}"/>
    <cellStyle name="Comma 3 2 2 5 3 2 4" xfId="2474" xr:uid="{00000000-0005-0000-0000-0000151E0000}"/>
    <cellStyle name="Comma 3 2 2 5 3 2 4 2" xfId="6571" xr:uid="{00000000-0005-0000-0000-0000161E0000}"/>
    <cellStyle name="Comma 3 2 2 5 3 2 4 2 2" xfId="14764" xr:uid="{00000000-0005-0000-0000-0000171E0000}"/>
    <cellStyle name="Comma 3 2 2 5 3 2 4 2 2 2" xfId="31150" xr:uid="{00000000-0005-0000-0000-0000181E0000}"/>
    <cellStyle name="Comma 3 2 2 5 3 2 4 2 3" xfId="22957" xr:uid="{00000000-0005-0000-0000-0000191E0000}"/>
    <cellStyle name="Comma 3 2 2 5 3 2 4 3" xfId="10667" xr:uid="{00000000-0005-0000-0000-00001A1E0000}"/>
    <cellStyle name="Comma 3 2 2 5 3 2 4 3 2" xfId="27053" xr:uid="{00000000-0005-0000-0000-00001B1E0000}"/>
    <cellStyle name="Comma 3 2 2 5 3 2 4 4" xfId="18860" xr:uid="{00000000-0005-0000-0000-00001C1E0000}"/>
    <cellStyle name="Comma 3 2 2 5 3 2 5" xfId="4522" xr:uid="{00000000-0005-0000-0000-00001D1E0000}"/>
    <cellStyle name="Comma 3 2 2 5 3 2 5 2" xfId="12715" xr:uid="{00000000-0005-0000-0000-00001E1E0000}"/>
    <cellStyle name="Comma 3 2 2 5 3 2 5 2 2" xfId="29101" xr:uid="{00000000-0005-0000-0000-00001F1E0000}"/>
    <cellStyle name="Comma 3 2 2 5 3 2 5 3" xfId="20908" xr:uid="{00000000-0005-0000-0000-0000201E0000}"/>
    <cellStyle name="Comma 3 2 2 5 3 2 6" xfId="8619" xr:uid="{00000000-0005-0000-0000-0000211E0000}"/>
    <cellStyle name="Comma 3 2 2 5 3 2 6 2" xfId="25005" xr:uid="{00000000-0005-0000-0000-0000221E0000}"/>
    <cellStyle name="Comma 3 2 2 5 3 2 7" xfId="16812" xr:uid="{00000000-0005-0000-0000-0000231E0000}"/>
    <cellStyle name="Comma 3 2 2 5 3 3" xfId="682" xr:uid="{00000000-0005-0000-0000-0000241E0000}"/>
    <cellStyle name="Comma 3 2 2 5 3 3 2" xfId="1706" xr:uid="{00000000-0005-0000-0000-0000251E0000}"/>
    <cellStyle name="Comma 3 2 2 5 3 3 2 2" xfId="3754" xr:uid="{00000000-0005-0000-0000-0000261E0000}"/>
    <cellStyle name="Comma 3 2 2 5 3 3 2 2 2" xfId="7851" xr:uid="{00000000-0005-0000-0000-0000271E0000}"/>
    <cellStyle name="Comma 3 2 2 5 3 3 2 2 2 2" xfId="16044" xr:uid="{00000000-0005-0000-0000-0000281E0000}"/>
    <cellStyle name="Comma 3 2 2 5 3 3 2 2 2 2 2" xfId="32430" xr:uid="{00000000-0005-0000-0000-0000291E0000}"/>
    <cellStyle name="Comma 3 2 2 5 3 3 2 2 2 3" xfId="24237" xr:uid="{00000000-0005-0000-0000-00002A1E0000}"/>
    <cellStyle name="Comma 3 2 2 5 3 3 2 2 3" xfId="11947" xr:uid="{00000000-0005-0000-0000-00002B1E0000}"/>
    <cellStyle name="Comma 3 2 2 5 3 3 2 2 3 2" xfId="28333" xr:uid="{00000000-0005-0000-0000-00002C1E0000}"/>
    <cellStyle name="Comma 3 2 2 5 3 3 2 2 4" xfId="20140" xr:uid="{00000000-0005-0000-0000-00002D1E0000}"/>
    <cellStyle name="Comma 3 2 2 5 3 3 2 3" xfId="5802" xr:uid="{00000000-0005-0000-0000-00002E1E0000}"/>
    <cellStyle name="Comma 3 2 2 5 3 3 2 3 2" xfId="13995" xr:uid="{00000000-0005-0000-0000-00002F1E0000}"/>
    <cellStyle name="Comma 3 2 2 5 3 3 2 3 2 2" xfId="30381" xr:uid="{00000000-0005-0000-0000-0000301E0000}"/>
    <cellStyle name="Comma 3 2 2 5 3 3 2 3 3" xfId="22188" xr:uid="{00000000-0005-0000-0000-0000311E0000}"/>
    <cellStyle name="Comma 3 2 2 5 3 3 2 4" xfId="9899" xr:uid="{00000000-0005-0000-0000-0000321E0000}"/>
    <cellStyle name="Comma 3 2 2 5 3 3 2 4 2" xfId="26285" xr:uid="{00000000-0005-0000-0000-0000331E0000}"/>
    <cellStyle name="Comma 3 2 2 5 3 3 2 5" xfId="18092" xr:uid="{00000000-0005-0000-0000-0000341E0000}"/>
    <cellStyle name="Comma 3 2 2 5 3 3 3" xfId="2730" xr:uid="{00000000-0005-0000-0000-0000351E0000}"/>
    <cellStyle name="Comma 3 2 2 5 3 3 3 2" xfId="6827" xr:uid="{00000000-0005-0000-0000-0000361E0000}"/>
    <cellStyle name="Comma 3 2 2 5 3 3 3 2 2" xfId="15020" xr:uid="{00000000-0005-0000-0000-0000371E0000}"/>
    <cellStyle name="Comma 3 2 2 5 3 3 3 2 2 2" xfId="31406" xr:uid="{00000000-0005-0000-0000-0000381E0000}"/>
    <cellStyle name="Comma 3 2 2 5 3 3 3 2 3" xfId="23213" xr:uid="{00000000-0005-0000-0000-0000391E0000}"/>
    <cellStyle name="Comma 3 2 2 5 3 3 3 3" xfId="10923" xr:uid="{00000000-0005-0000-0000-00003A1E0000}"/>
    <cellStyle name="Comma 3 2 2 5 3 3 3 3 2" xfId="27309" xr:uid="{00000000-0005-0000-0000-00003B1E0000}"/>
    <cellStyle name="Comma 3 2 2 5 3 3 3 4" xfId="19116" xr:uid="{00000000-0005-0000-0000-00003C1E0000}"/>
    <cellStyle name="Comma 3 2 2 5 3 3 4" xfId="4778" xr:uid="{00000000-0005-0000-0000-00003D1E0000}"/>
    <cellStyle name="Comma 3 2 2 5 3 3 4 2" xfId="12971" xr:uid="{00000000-0005-0000-0000-00003E1E0000}"/>
    <cellStyle name="Comma 3 2 2 5 3 3 4 2 2" xfId="29357" xr:uid="{00000000-0005-0000-0000-00003F1E0000}"/>
    <cellStyle name="Comma 3 2 2 5 3 3 4 3" xfId="21164" xr:uid="{00000000-0005-0000-0000-0000401E0000}"/>
    <cellStyle name="Comma 3 2 2 5 3 3 5" xfId="8875" xr:uid="{00000000-0005-0000-0000-0000411E0000}"/>
    <cellStyle name="Comma 3 2 2 5 3 3 5 2" xfId="25261" xr:uid="{00000000-0005-0000-0000-0000421E0000}"/>
    <cellStyle name="Comma 3 2 2 5 3 3 6" xfId="17068" xr:uid="{00000000-0005-0000-0000-0000431E0000}"/>
    <cellStyle name="Comma 3 2 2 5 3 4" xfId="1194" xr:uid="{00000000-0005-0000-0000-0000441E0000}"/>
    <cellStyle name="Comma 3 2 2 5 3 4 2" xfId="3242" xr:uid="{00000000-0005-0000-0000-0000451E0000}"/>
    <cellStyle name="Comma 3 2 2 5 3 4 2 2" xfId="7339" xr:uid="{00000000-0005-0000-0000-0000461E0000}"/>
    <cellStyle name="Comma 3 2 2 5 3 4 2 2 2" xfId="15532" xr:uid="{00000000-0005-0000-0000-0000471E0000}"/>
    <cellStyle name="Comma 3 2 2 5 3 4 2 2 2 2" xfId="31918" xr:uid="{00000000-0005-0000-0000-0000481E0000}"/>
    <cellStyle name="Comma 3 2 2 5 3 4 2 2 3" xfId="23725" xr:uid="{00000000-0005-0000-0000-0000491E0000}"/>
    <cellStyle name="Comma 3 2 2 5 3 4 2 3" xfId="11435" xr:uid="{00000000-0005-0000-0000-00004A1E0000}"/>
    <cellStyle name="Comma 3 2 2 5 3 4 2 3 2" xfId="27821" xr:uid="{00000000-0005-0000-0000-00004B1E0000}"/>
    <cellStyle name="Comma 3 2 2 5 3 4 2 4" xfId="19628" xr:uid="{00000000-0005-0000-0000-00004C1E0000}"/>
    <cellStyle name="Comma 3 2 2 5 3 4 3" xfId="5290" xr:uid="{00000000-0005-0000-0000-00004D1E0000}"/>
    <cellStyle name="Comma 3 2 2 5 3 4 3 2" xfId="13483" xr:uid="{00000000-0005-0000-0000-00004E1E0000}"/>
    <cellStyle name="Comma 3 2 2 5 3 4 3 2 2" xfId="29869" xr:uid="{00000000-0005-0000-0000-00004F1E0000}"/>
    <cellStyle name="Comma 3 2 2 5 3 4 3 3" xfId="21676" xr:uid="{00000000-0005-0000-0000-0000501E0000}"/>
    <cellStyle name="Comma 3 2 2 5 3 4 4" xfId="9387" xr:uid="{00000000-0005-0000-0000-0000511E0000}"/>
    <cellStyle name="Comma 3 2 2 5 3 4 4 2" xfId="25773" xr:uid="{00000000-0005-0000-0000-0000521E0000}"/>
    <cellStyle name="Comma 3 2 2 5 3 4 5" xfId="17580" xr:uid="{00000000-0005-0000-0000-0000531E0000}"/>
    <cellStyle name="Comma 3 2 2 5 3 5" xfId="2218" xr:uid="{00000000-0005-0000-0000-0000541E0000}"/>
    <cellStyle name="Comma 3 2 2 5 3 5 2" xfId="6315" xr:uid="{00000000-0005-0000-0000-0000551E0000}"/>
    <cellStyle name="Comma 3 2 2 5 3 5 2 2" xfId="14508" xr:uid="{00000000-0005-0000-0000-0000561E0000}"/>
    <cellStyle name="Comma 3 2 2 5 3 5 2 2 2" xfId="30894" xr:uid="{00000000-0005-0000-0000-0000571E0000}"/>
    <cellStyle name="Comma 3 2 2 5 3 5 2 3" xfId="22701" xr:uid="{00000000-0005-0000-0000-0000581E0000}"/>
    <cellStyle name="Comma 3 2 2 5 3 5 3" xfId="10411" xr:uid="{00000000-0005-0000-0000-0000591E0000}"/>
    <cellStyle name="Comma 3 2 2 5 3 5 3 2" xfId="26797" xr:uid="{00000000-0005-0000-0000-00005A1E0000}"/>
    <cellStyle name="Comma 3 2 2 5 3 5 4" xfId="18604" xr:uid="{00000000-0005-0000-0000-00005B1E0000}"/>
    <cellStyle name="Comma 3 2 2 5 3 6" xfId="4266" xr:uid="{00000000-0005-0000-0000-00005C1E0000}"/>
    <cellStyle name="Comma 3 2 2 5 3 6 2" xfId="12459" xr:uid="{00000000-0005-0000-0000-00005D1E0000}"/>
    <cellStyle name="Comma 3 2 2 5 3 6 2 2" xfId="28845" xr:uid="{00000000-0005-0000-0000-00005E1E0000}"/>
    <cellStyle name="Comma 3 2 2 5 3 6 3" xfId="20652" xr:uid="{00000000-0005-0000-0000-00005F1E0000}"/>
    <cellStyle name="Comma 3 2 2 5 3 7" xfId="8363" xr:uid="{00000000-0005-0000-0000-0000601E0000}"/>
    <cellStyle name="Comma 3 2 2 5 3 7 2" xfId="24749" xr:uid="{00000000-0005-0000-0000-0000611E0000}"/>
    <cellStyle name="Comma 3 2 2 5 3 8" xfId="16556" xr:uid="{00000000-0005-0000-0000-0000621E0000}"/>
    <cellStyle name="Comma 3 2 2 5 4" xfId="298" xr:uid="{00000000-0005-0000-0000-0000631E0000}"/>
    <cellStyle name="Comma 3 2 2 5 4 2" xfId="810" xr:uid="{00000000-0005-0000-0000-0000641E0000}"/>
    <cellStyle name="Comma 3 2 2 5 4 2 2" xfId="1834" xr:uid="{00000000-0005-0000-0000-0000651E0000}"/>
    <cellStyle name="Comma 3 2 2 5 4 2 2 2" xfId="3882" xr:uid="{00000000-0005-0000-0000-0000661E0000}"/>
    <cellStyle name="Comma 3 2 2 5 4 2 2 2 2" xfId="7979" xr:uid="{00000000-0005-0000-0000-0000671E0000}"/>
    <cellStyle name="Comma 3 2 2 5 4 2 2 2 2 2" xfId="16172" xr:uid="{00000000-0005-0000-0000-0000681E0000}"/>
    <cellStyle name="Comma 3 2 2 5 4 2 2 2 2 2 2" xfId="32558" xr:uid="{00000000-0005-0000-0000-0000691E0000}"/>
    <cellStyle name="Comma 3 2 2 5 4 2 2 2 2 3" xfId="24365" xr:uid="{00000000-0005-0000-0000-00006A1E0000}"/>
    <cellStyle name="Comma 3 2 2 5 4 2 2 2 3" xfId="12075" xr:uid="{00000000-0005-0000-0000-00006B1E0000}"/>
    <cellStyle name="Comma 3 2 2 5 4 2 2 2 3 2" xfId="28461" xr:uid="{00000000-0005-0000-0000-00006C1E0000}"/>
    <cellStyle name="Comma 3 2 2 5 4 2 2 2 4" xfId="20268" xr:uid="{00000000-0005-0000-0000-00006D1E0000}"/>
    <cellStyle name="Comma 3 2 2 5 4 2 2 3" xfId="5930" xr:uid="{00000000-0005-0000-0000-00006E1E0000}"/>
    <cellStyle name="Comma 3 2 2 5 4 2 2 3 2" xfId="14123" xr:uid="{00000000-0005-0000-0000-00006F1E0000}"/>
    <cellStyle name="Comma 3 2 2 5 4 2 2 3 2 2" xfId="30509" xr:uid="{00000000-0005-0000-0000-0000701E0000}"/>
    <cellStyle name="Comma 3 2 2 5 4 2 2 3 3" xfId="22316" xr:uid="{00000000-0005-0000-0000-0000711E0000}"/>
    <cellStyle name="Comma 3 2 2 5 4 2 2 4" xfId="10027" xr:uid="{00000000-0005-0000-0000-0000721E0000}"/>
    <cellStyle name="Comma 3 2 2 5 4 2 2 4 2" xfId="26413" xr:uid="{00000000-0005-0000-0000-0000731E0000}"/>
    <cellStyle name="Comma 3 2 2 5 4 2 2 5" xfId="18220" xr:uid="{00000000-0005-0000-0000-0000741E0000}"/>
    <cellStyle name="Comma 3 2 2 5 4 2 3" xfId="2858" xr:uid="{00000000-0005-0000-0000-0000751E0000}"/>
    <cellStyle name="Comma 3 2 2 5 4 2 3 2" xfId="6955" xr:uid="{00000000-0005-0000-0000-0000761E0000}"/>
    <cellStyle name="Comma 3 2 2 5 4 2 3 2 2" xfId="15148" xr:uid="{00000000-0005-0000-0000-0000771E0000}"/>
    <cellStyle name="Comma 3 2 2 5 4 2 3 2 2 2" xfId="31534" xr:uid="{00000000-0005-0000-0000-0000781E0000}"/>
    <cellStyle name="Comma 3 2 2 5 4 2 3 2 3" xfId="23341" xr:uid="{00000000-0005-0000-0000-0000791E0000}"/>
    <cellStyle name="Comma 3 2 2 5 4 2 3 3" xfId="11051" xr:uid="{00000000-0005-0000-0000-00007A1E0000}"/>
    <cellStyle name="Comma 3 2 2 5 4 2 3 3 2" xfId="27437" xr:uid="{00000000-0005-0000-0000-00007B1E0000}"/>
    <cellStyle name="Comma 3 2 2 5 4 2 3 4" xfId="19244" xr:uid="{00000000-0005-0000-0000-00007C1E0000}"/>
    <cellStyle name="Comma 3 2 2 5 4 2 4" xfId="4906" xr:uid="{00000000-0005-0000-0000-00007D1E0000}"/>
    <cellStyle name="Comma 3 2 2 5 4 2 4 2" xfId="13099" xr:uid="{00000000-0005-0000-0000-00007E1E0000}"/>
    <cellStyle name="Comma 3 2 2 5 4 2 4 2 2" xfId="29485" xr:uid="{00000000-0005-0000-0000-00007F1E0000}"/>
    <cellStyle name="Comma 3 2 2 5 4 2 4 3" xfId="21292" xr:uid="{00000000-0005-0000-0000-0000801E0000}"/>
    <cellStyle name="Comma 3 2 2 5 4 2 5" xfId="9003" xr:uid="{00000000-0005-0000-0000-0000811E0000}"/>
    <cellStyle name="Comma 3 2 2 5 4 2 5 2" xfId="25389" xr:uid="{00000000-0005-0000-0000-0000821E0000}"/>
    <cellStyle name="Comma 3 2 2 5 4 2 6" xfId="17196" xr:uid="{00000000-0005-0000-0000-0000831E0000}"/>
    <cellStyle name="Comma 3 2 2 5 4 3" xfId="1322" xr:uid="{00000000-0005-0000-0000-0000841E0000}"/>
    <cellStyle name="Comma 3 2 2 5 4 3 2" xfId="3370" xr:uid="{00000000-0005-0000-0000-0000851E0000}"/>
    <cellStyle name="Comma 3 2 2 5 4 3 2 2" xfId="7467" xr:uid="{00000000-0005-0000-0000-0000861E0000}"/>
    <cellStyle name="Comma 3 2 2 5 4 3 2 2 2" xfId="15660" xr:uid="{00000000-0005-0000-0000-0000871E0000}"/>
    <cellStyle name="Comma 3 2 2 5 4 3 2 2 2 2" xfId="32046" xr:uid="{00000000-0005-0000-0000-0000881E0000}"/>
    <cellStyle name="Comma 3 2 2 5 4 3 2 2 3" xfId="23853" xr:uid="{00000000-0005-0000-0000-0000891E0000}"/>
    <cellStyle name="Comma 3 2 2 5 4 3 2 3" xfId="11563" xr:uid="{00000000-0005-0000-0000-00008A1E0000}"/>
    <cellStyle name="Comma 3 2 2 5 4 3 2 3 2" xfId="27949" xr:uid="{00000000-0005-0000-0000-00008B1E0000}"/>
    <cellStyle name="Comma 3 2 2 5 4 3 2 4" xfId="19756" xr:uid="{00000000-0005-0000-0000-00008C1E0000}"/>
    <cellStyle name="Comma 3 2 2 5 4 3 3" xfId="5418" xr:uid="{00000000-0005-0000-0000-00008D1E0000}"/>
    <cellStyle name="Comma 3 2 2 5 4 3 3 2" xfId="13611" xr:uid="{00000000-0005-0000-0000-00008E1E0000}"/>
    <cellStyle name="Comma 3 2 2 5 4 3 3 2 2" xfId="29997" xr:uid="{00000000-0005-0000-0000-00008F1E0000}"/>
    <cellStyle name="Comma 3 2 2 5 4 3 3 3" xfId="21804" xr:uid="{00000000-0005-0000-0000-0000901E0000}"/>
    <cellStyle name="Comma 3 2 2 5 4 3 4" xfId="9515" xr:uid="{00000000-0005-0000-0000-0000911E0000}"/>
    <cellStyle name="Comma 3 2 2 5 4 3 4 2" xfId="25901" xr:uid="{00000000-0005-0000-0000-0000921E0000}"/>
    <cellStyle name="Comma 3 2 2 5 4 3 5" xfId="17708" xr:uid="{00000000-0005-0000-0000-0000931E0000}"/>
    <cellStyle name="Comma 3 2 2 5 4 4" xfId="2346" xr:uid="{00000000-0005-0000-0000-0000941E0000}"/>
    <cellStyle name="Comma 3 2 2 5 4 4 2" xfId="6443" xr:uid="{00000000-0005-0000-0000-0000951E0000}"/>
    <cellStyle name="Comma 3 2 2 5 4 4 2 2" xfId="14636" xr:uid="{00000000-0005-0000-0000-0000961E0000}"/>
    <cellStyle name="Comma 3 2 2 5 4 4 2 2 2" xfId="31022" xr:uid="{00000000-0005-0000-0000-0000971E0000}"/>
    <cellStyle name="Comma 3 2 2 5 4 4 2 3" xfId="22829" xr:uid="{00000000-0005-0000-0000-0000981E0000}"/>
    <cellStyle name="Comma 3 2 2 5 4 4 3" xfId="10539" xr:uid="{00000000-0005-0000-0000-0000991E0000}"/>
    <cellStyle name="Comma 3 2 2 5 4 4 3 2" xfId="26925" xr:uid="{00000000-0005-0000-0000-00009A1E0000}"/>
    <cellStyle name="Comma 3 2 2 5 4 4 4" xfId="18732" xr:uid="{00000000-0005-0000-0000-00009B1E0000}"/>
    <cellStyle name="Comma 3 2 2 5 4 5" xfId="4394" xr:uid="{00000000-0005-0000-0000-00009C1E0000}"/>
    <cellStyle name="Comma 3 2 2 5 4 5 2" xfId="12587" xr:uid="{00000000-0005-0000-0000-00009D1E0000}"/>
    <cellStyle name="Comma 3 2 2 5 4 5 2 2" xfId="28973" xr:uid="{00000000-0005-0000-0000-00009E1E0000}"/>
    <cellStyle name="Comma 3 2 2 5 4 5 3" xfId="20780" xr:uid="{00000000-0005-0000-0000-00009F1E0000}"/>
    <cellStyle name="Comma 3 2 2 5 4 6" xfId="8491" xr:uid="{00000000-0005-0000-0000-0000A01E0000}"/>
    <cellStyle name="Comma 3 2 2 5 4 6 2" xfId="24877" xr:uid="{00000000-0005-0000-0000-0000A11E0000}"/>
    <cellStyle name="Comma 3 2 2 5 4 7" xfId="16684" xr:uid="{00000000-0005-0000-0000-0000A21E0000}"/>
    <cellStyle name="Comma 3 2 2 5 5" xfId="554" xr:uid="{00000000-0005-0000-0000-0000A31E0000}"/>
    <cellStyle name="Comma 3 2 2 5 5 2" xfId="1578" xr:uid="{00000000-0005-0000-0000-0000A41E0000}"/>
    <cellStyle name="Comma 3 2 2 5 5 2 2" xfId="3626" xr:uid="{00000000-0005-0000-0000-0000A51E0000}"/>
    <cellStyle name="Comma 3 2 2 5 5 2 2 2" xfId="7723" xr:uid="{00000000-0005-0000-0000-0000A61E0000}"/>
    <cellStyle name="Comma 3 2 2 5 5 2 2 2 2" xfId="15916" xr:uid="{00000000-0005-0000-0000-0000A71E0000}"/>
    <cellStyle name="Comma 3 2 2 5 5 2 2 2 2 2" xfId="32302" xr:uid="{00000000-0005-0000-0000-0000A81E0000}"/>
    <cellStyle name="Comma 3 2 2 5 5 2 2 2 3" xfId="24109" xr:uid="{00000000-0005-0000-0000-0000A91E0000}"/>
    <cellStyle name="Comma 3 2 2 5 5 2 2 3" xfId="11819" xr:uid="{00000000-0005-0000-0000-0000AA1E0000}"/>
    <cellStyle name="Comma 3 2 2 5 5 2 2 3 2" xfId="28205" xr:uid="{00000000-0005-0000-0000-0000AB1E0000}"/>
    <cellStyle name="Comma 3 2 2 5 5 2 2 4" xfId="20012" xr:uid="{00000000-0005-0000-0000-0000AC1E0000}"/>
    <cellStyle name="Comma 3 2 2 5 5 2 3" xfId="5674" xr:uid="{00000000-0005-0000-0000-0000AD1E0000}"/>
    <cellStyle name="Comma 3 2 2 5 5 2 3 2" xfId="13867" xr:uid="{00000000-0005-0000-0000-0000AE1E0000}"/>
    <cellStyle name="Comma 3 2 2 5 5 2 3 2 2" xfId="30253" xr:uid="{00000000-0005-0000-0000-0000AF1E0000}"/>
    <cellStyle name="Comma 3 2 2 5 5 2 3 3" xfId="22060" xr:uid="{00000000-0005-0000-0000-0000B01E0000}"/>
    <cellStyle name="Comma 3 2 2 5 5 2 4" xfId="9771" xr:uid="{00000000-0005-0000-0000-0000B11E0000}"/>
    <cellStyle name="Comma 3 2 2 5 5 2 4 2" xfId="26157" xr:uid="{00000000-0005-0000-0000-0000B21E0000}"/>
    <cellStyle name="Comma 3 2 2 5 5 2 5" xfId="17964" xr:uid="{00000000-0005-0000-0000-0000B31E0000}"/>
    <cellStyle name="Comma 3 2 2 5 5 3" xfId="2602" xr:uid="{00000000-0005-0000-0000-0000B41E0000}"/>
    <cellStyle name="Comma 3 2 2 5 5 3 2" xfId="6699" xr:uid="{00000000-0005-0000-0000-0000B51E0000}"/>
    <cellStyle name="Comma 3 2 2 5 5 3 2 2" xfId="14892" xr:uid="{00000000-0005-0000-0000-0000B61E0000}"/>
    <cellStyle name="Comma 3 2 2 5 5 3 2 2 2" xfId="31278" xr:uid="{00000000-0005-0000-0000-0000B71E0000}"/>
    <cellStyle name="Comma 3 2 2 5 5 3 2 3" xfId="23085" xr:uid="{00000000-0005-0000-0000-0000B81E0000}"/>
    <cellStyle name="Comma 3 2 2 5 5 3 3" xfId="10795" xr:uid="{00000000-0005-0000-0000-0000B91E0000}"/>
    <cellStyle name="Comma 3 2 2 5 5 3 3 2" xfId="27181" xr:uid="{00000000-0005-0000-0000-0000BA1E0000}"/>
    <cellStyle name="Comma 3 2 2 5 5 3 4" xfId="18988" xr:uid="{00000000-0005-0000-0000-0000BB1E0000}"/>
    <cellStyle name="Comma 3 2 2 5 5 4" xfId="4650" xr:uid="{00000000-0005-0000-0000-0000BC1E0000}"/>
    <cellStyle name="Comma 3 2 2 5 5 4 2" xfId="12843" xr:uid="{00000000-0005-0000-0000-0000BD1E0000}"/>
    <cellStyle name="Comma 3 2 2 5 5 4 2 2" xfId="29229" xr:uid="{00000000-0005-0000-0000-0000BE1E0000}"/>
    <cellStyle name="Comma 3 2 2 5 5 4 3" xfId="21036" xr:uid="{00000000-0005-0000-0000-0000BF1E0000}"/>
    <cellStyle name="Comma 3 2 2 5 5 5" xfId="8747" xr:uid="{00000000-0005-0000-0000-0000C01E0000}"/>
    <cellStyle name="Comma 3 2 2 5 5 5 2" xfId="25133" xr:uid="{00000000-0005-0000-0000-0000C11E0000}"/>
    <cellStyle name="Comma 3 2 2 5 5 6" xfId="16940" xr:uid="{00000000-0005-0000-0000-0000C21E0000}"/>
    <cellStyle name="Comma 3 2 2 5 6" xfId="1066" xr:uid="{00000000-0005-0000-0000-0000C31E0000}"/>
    <cellStyle name="Comma 3 2 2 5 6 2" xfId="3114" xr:uid="{00000000-0005-0000-0000-0000C41E0000}"/>
    <cellStyle name="Comma 3 2 2 5 6 2 2" xfId="7211" xr:uid="{00000000-0005-0000-0000-0000C51E0000}"/>
    <cellStyle name="Comma 3 2 2 5 6 2 2 2" xfId="15404" xr:uid="{00000000-0005-0000-0000-0000C61E0000}"/>
    <cellStyle name="Comma 3 2 2 5 6 2 2 2 2" xfId="31790" xr:uid="{00000000-0005-0000-0000-0000C71E0000}"/>
    <cellStyle name="Comma 3 2 2 5 6 2 2 3" xfId="23597" xr:uid="{00000000-0005-0000-0000-0000C81E0000}"/>
    <cellStyle name="Comma 3 2 2 5 6 2 3" xfId="11307" xr:uid="{00000000-0005-0000-0000-0000C91E0000}"/>
    <cellStyle name="Comma 3 2 2 5 6 2 3 2" xfId="27693" xr:uid="{00000000-0005-0000-0000-0000CA1E0000}"/>
    <cellStyle name="Comma 3 2 2 5 6 2 4" xfId="19500" xr:uid="{00000000-0005-0000-0000-0000CB1E0000}"/>
    <cellStyle name="Comma 3 2 2 5 6 3" xfId="5162" xr:uid="{00000000-0005-0000-0000-0000CC1E0000}"/>
    <cellStyle name="Comma 3 2 2 5 6 3 2" xfId="13355" xr:uid="{00000000-0005-0000-0000-0000CD1E0000}"/>
    <cellStyle name="Comma 3 2 2 5 6 3 2 2" xfId="29741" xr:uid="{00000000-0005-0000-0000-0000CE1E0000}"/>
    <cellStyle name="Comma 3 2 2 5 6 3 3" xfId="21548" xr:uid="{00000000-0005-0000-0000-0000CF1E0000}"/>
    <cellStyle name="Comma 3 2 2 5 6 4" xfId="9259" xr:uid="{00000000-0005-0000-0000-0000D01E0000}"/>
    <cellStyle name="Comma 3 2 2 5 6 4 2" xfId="25645" xr:uid="{00000000-0005-0000-0000-0000D11E0000}"/>
    <cellStyle name="Comma 3 2 2 5 6 5" xfId="17452" xr:uid="{00000000-0005-0000-0000-0000D21E0000}"/>
    <cellStyle name="Comma 3 2 2 5 7" xfId="2090" xr:uid="{00000000-0005-0000-0000-0000D31E0000}"/>
    <cellStyle name="Comma 3 2 2 5 7 2" xfId="6187" xr:uid="{00000000-0005-0000-0000-0000D41E0000}"/>
    <cellStyle name="Comma 3 2 2 5 7 2 2" xfId="14380" xr:uid="{00000000-0005-0000-0000-0000D51E0000}"/>
    <cellStyle name="Comma 3 2 2 5 7 2 2 2" xfId="30766" xr:uid="{00000000-0005-0000-0000-0000D61E0000}"/>
    <cellStyle name="Comma 3 2 2 5 7 2 3" xfId="22573" xr:uid="{00000000-0005-0000-0000-0000D71E0000}"/>
    <cellStyle name="Comma 3 2 2 5 7 3" xfId="10283" xr:uid="{00000000-0005-0000-0000-0000D81E0000}"/>
    <cellStyle name="Comma 3 2 2 5 7 3 2" xfId="26669" xr:uid="{00000000-0005-0000-0000-0000D91E0000}"/>
    <cellStyle name="Comma 3 2 2 5 7 4" xfId="18476" xr:uid="{00000000-0005-0000-0000-0000DA1E0000}"/>
    <cellStyle name="Comma 3 2 2 5 8" xfId="4138" xr:uid="{00000000-0005-0000-0000-0000DB1E0000}"/>
    <cellStyle name="Comma 3 2 2 5 8 2" xfId="12331" xr:uid="{00000000-0005-0000-0000-0000DC1E0000}"/>
    <cellStyle name="Comma 3 2 2 5 8 2 2" xfId="28717" xr:uid="{00000000-0005-0000-0000-0000DD1E0000}"/>
    <cellStyle name="Comma 3 2 2 5 8 3" xfId="20524" xr:uid="{00000000-0005-0000-0000-0000DE1E0000}"/>
    <cellStyle name="Comma 3 2 2 5 9" xfId="8235" xr:uid="{00000000-0005-0000-0000-0000DF1E0000}"/>
    <cellStyle name="Comma 3 2 2 5 9 2" xfId="24621" xr:uid="{00000000-0005-0000-0000-0000E01E0000}"/>
    <cellStyle name="Comma 3 2 2 6" xfId="74" xr:uid="{00000000-0005-0000-0000-0000E11E0000}"/>
    <cellStyle name="Comma 3 2 2 6 2" xfId="202" xr:uid="{00000000-0005-0000-0000-0000E21E0000}"/>
    <cellStyle name="Comma 3 2 2 6 2 2" xfId="458" xr:uid="{00000000-0005-0000-0000-0000E31E0000}"/>
    <cellStyle name="Comma 3 2 2 6 2 2 2" xfId="970" xr:uid="{00000000-0005-0000-0000-0000E41E0000}"/>
    <cellStyle name="Comma 3 2 2 6 2 2 2 2" xfId="1994" xr:uid="{00000000-0005-0000-0000-0000E51E0000}"/>
    <cellStyle name="Comma 3 2 2 6 2 2 2 2 2" xfId="4042" xr:uid="{00000000-0005-0000-0000-0000E61E0000}"/>
    <cellStyle name="Comma 3 2 2 6 2 2 2 2 2 2" xfId="8139" xr:uid="{00000000-0005-0000-0000-0000E71E0000}"/>
    <cellStyle name="Comma 3 2 2 6 2 2 2 2 2 2 2" xfId="16332" xr:uid="{00000000-0005-0000-0000-0000E81E0000}"/>
    <cellStyle name="Comma 3 2 2 6 2 2 2 2 2 2 2 2" xfId="32718" xr:uid="{00000000-0005-0000-0000-0000E91E0000}"/>
    <cellStyle name="Comma 3 2 2 6 2 2 2 2 2 2 3" xfId="24525" xr:uid="{00000000-0005-0000-0000-0000EA1E0000}"/>
    <cellStyle name="Comma 3 2 2 6 2 2 2 2 2 3" xfId="12235" xr:uid="{00000000-0005-0000-0000-0000EB1E0000}"/>
    <cellStyle name="Comma 3 2 2 6 2 2 2 2 2 3 2" xfId="28621" xr:uid="{00000000-0005-0000-0000-0000EC1E0000}"/>
    <cellStyle name="Comma 3 2 2 6 2 2 2 2 2 4" xfId="20428" xr:uid="{00000000-0005-0000-0000-0000ED1E0000}"/>
    <cellStyle name="Comma 3 2 2 6 2 2 2 2 3" xfId="6090" xr:uid="{00000000-0005-0000-0000-0000EE1E0000}"/>
    <cellStyle name="Comma 3 2 2 6 2 2 2 2 3 2" xfId="14283" xr:uid="{00000000-0005-0000-0000-0000EF1E0000}"/>
    <cellStyle name="Comma 3 2 2 6 2 2 2 2 3 2 2" xfId="30669" xr:uid="{00000000-0005-0000-0000-0000F01E0000}"/>
    <cellStyle name="Comma 3 2 2 6 2 2 2 2 3 3" xfId="22476" xr:uid="{00000000-0005-0000-0000-0000F11E0000}"/>
    <cellStyle name="Comma 3 2 2 6 2 2 2 2 4" xfId="10187" xr:uid="{00000000-0005-0000-0000-0000F21E0000}"/>
    <cellStyle name="Comma 3 2 2 6 2 2 2 2 4 2" xfId="26573" xr:uid="{00000000-0005-0000-0000-0000F31E0000}"/>
    <cellStyle name="Comma 3 2 2 6 2 2 2 2 5" xfId="18380" xr:uid="{00000000-0005-0000-0000-0000F41E0000}"/>
    <cellStyle name="Comma 3 2 2 6 2 2 2 3" xfId="3018" xr:uid="{00000000-0005-0000-0000-0000F51E0000}"/>
    <cellStyle name="Comma 3 2 2 6 2 2 2 3 2" xfId="7115" xr:uid="{00000000-0005-0000-0000-0000F61E0000}"/>
    <cellStyle name="Comma 3 2 2 6 2 2 2 3 2 2" xfId="15308" xr:uid="{00000000-0005-0000-0000-0000F71E0000}"/>
    <cellStyle name="Comma 3 2 2 6 2 2 2 3 2 2 2" xfId="31694" xr:uid="{00000000-0005-0000-0000-0000F81E0000}"/>
    <cellStyle name="Comma 3 2 2 6 2 2 2 3 2 3" xfId="23501" xr:uid="{00000000-0005-0000-0000-0000F91E0000}"/>
    <cellStyle name="Comma 3 2 2 6 2 2 2 3 3" xfId="11211" xr:uid="{00000000-0005-0000-0000-0000FA1E0000}"/>
    <cellStyle name="Comma 3 2 2 6 2 2 2 3 3 2" xfId="27597" xr:uid="{00000000-0005-0000-0000-0000FB1E0000}"/>
    <cellStyle name="Comma 3 2 2 6 2 2 2 3 4" xfId="19404" xr:uid="{00000000-0005-0000-0000-0000FC1E0000}"/>
    <cellStyle name="Comma 3 2 2 6 2 2 2 4" xfId="5066" xr:uid="{00000000-0005-0000-0000-0000FD1E0000}"/>
    <cellStyle name="Comma 3 2 2 6 2 2 2 4 2" xfId="13259" xr:uid="{00000000-0005-0000-0000-0000FE1E0000}"/>
    <cellStyle name="Comma 3 2 2 6 2 2 2 4 2 2" xfId="29645" xr:uid="{00000000-0005-0000-0000-0000FF1E0000}"/>
    <cellStyle name="Comma 3 2 2 6 2 2 2 4 3" xfId="21452" xr:uid="{00000000-0005-0000-0000-0000001F0000}"/>
    <cellStyle name="Comma 3 2 2 6 2 2 2 5" xfId="9163" xr:uid="{00000000-0005-0000-0000-0000011F0000}"/>
    <cellStyle name="Comma 3 2 2 6 2 2 2 5 2" xfId="25549" xr:uid="{00000000-0005-0000-0000-0000021F0000}"/>
    <cellStyle name="Comma 3 2 2 6 2 2 2 6" xfId="17356" xr:uid="{00000000-0005-0000-0000-0000031F0000}"/>
    <cellStyle name="Comma 3 2 2 6 2 2 3" xfId="1482" xr:uid="{00000000-0005-0000-0000-0000041F0000}"/>
    <cellStyle name="Comma 3 2 2 6 2 2 3 2" xfId="3530" xr:uid="{00000000-0005-0000-0000-0000051F0000}"/>
    <cellStyle name="Comma 3 2 2 6 2 2 3 2 2" xfId="7627" xr:uid="{00000000-0005-0000-0000-0000061F0000}"/>
    <cellStyle name="Comma 3 2 2 6 2 2 3 2 2 2" xfId="15820" xr:uid="{00000000-0005-0000-0000-0000071F0000}"/>
    <cellStyle name="Comma 3 2 2 6 2 2 3 2 2 2 2" xfId="32206" xr:uid="{00000000-0005-0000-0000-0000081F0000}"/>
    <cellStyle name="Comma 3 2 2 6 2 2 3 2 2 3" xfId="24013" xr:uid="{00000000-0005-0000-0000-0000091F0000}"/>
    <cellStyle name="Comma 3 2 2 6 2 2 3 2 3" xfId="11723" xr:uid="{00000000-0005-0000-0000-00000A1F0000}"/>
    <cellStyle name="Comma 3 2 2 6 2 2 3 2 3 2" xfId="28109" xr:uid="{00000000-0005-0000-0000-00000B1F0000}"/>
    <cellStyle name="Comma 3 2 2 6 2 2 3 2 4" xfId="19916" xr:uid="{00000000-0005-0000-0000-00000C1F0000}"/>
    <cellStyle name="Comma 3 2 2 6 2 2 3 3" xfId="5578" xr:uid="{00000000-0005-0000-0000-00000D1F0000}"/>
    <cellStyle name="Comma 3 2 2 6 2 2 3 3 2" xfId="13771" xr:uid="{00000000-0005-0000-0000-00000E1F0000}"/>
    <cellStyle name="Comma 3 2 2 6 2 2 3 3 2 2" xfId="30157" xr:uid="{00000000-0005-0000-0000-00000F1F0000}"/>
    <cellStyle name="Comma 3 2 2 6 2 2 3 3 3" xfId="21964" xr:uid="{00000000-0005-0000-0000-0000101F0000}"/>
    <cellStyle name="Comma 3 2 2 6 2 2 3 4" xfId="9675" xr:uid="{00000000-0005-0000-0000-0000111F0000}"/>
    <cellStyle name="Comma 3 2 2 6 2 2 3 4 2" xfId="26061" xr:uid="{00000000-0005-0000-0000-0000121F0000}"/>
    <cellStyle name="Comma 3 2 2 6 2 2 3 5" xfId="17868" xr:uid="{00000000-0005-0000-0000-0000131F0000}"/>
    <cellStyle name="Comma 3 2 2 6 2 2 4" xfId="2506" xr:uid="{00000000-0005-0000-0000-0000141F0000}"/>
    <cellStyle name="Comma 3 2 2 6 2 2 4 2" xfId="6603" xr:uid="{00000000-0005-0000-0000-0000151F0000}"/>
    <cellStyle name="Comma 3 2 2 6 2 2 4 2 2" xfId="14796" xr:uid="{00000000-0005-0000-0000-0000161F0000}"/>
    <cellStyle name="Comma 3 2 2 6 2 2 4 2 2 2" xfId="31182" xr:uid="{00000000-0005-0000-0000-0000171F0000}"/>
    <cellStyle name="Comma 3 2 2 6 2 2 4 2 3" xfId="22989" xr:uid="{00000000-0005-0000-0000-0000181F0000}"/>
    <cellStyle name="Comma 3 2 2 6 2 2 4 3" xfId="10699" xr:uid="{00000000-0005-0000-0000-0000191F0000}"/>
    <cellStyle name="Comma 3 2 2 6 2 2 4 3 2" xfId="27085" xr:uid="{00000000-0005-0000-0000-00001A1F0000}"/>
    <cellStyle name="Comma 3 2 2 6 2 2 4 4" xfId="18892" xr:uid="{00000000-0005-0000-0000-00001B1F0000}"/>
    <cellStyle name="Comma 3 2 2 6 2 2 5" xfId="4554" xr:uid="{00000000-0005-0000-0000-00001C1F0000}"/>
    <cellStyle name="Comma 3 2 2 6 2 2 5 2" xfId="12747" xr:uid="{00000000-0005-0000-0000-00001D1F0000}"/>
    <cellStyle name="Comma 3 2 2 6 2 2 5 2 2" xfId="29133" xr:uid="{00000000-0005-0000-0000-00001E1F0000}"/>
    <cellStyle name="Comma 3 2 2 6 2 2 5 3" xfId="20940" xr:uid="{00000000-0005-0000-0000-00001F1F0000}"/>
    <cellStyle name="Comma 3 2 2 6 2 2 6" xfId="8651" xr:uid="{00000000-0005-0000-0000-0000201F0000}"/>
    <cellStyle name="Comma 3 2 2 6 2 2 6 2" xfId="25037" xr:uid="{00000000-0005-0000-0000-0000211F0000}"/>
    <cellStyle name="Comma 3 2 2 6 2 2 7" xfId="16844" xr:uid="{00000000-0005-0000-0000-0000221F0000}"/>
    <cellStyle name="Comma 3 2 2 6 2 3" xfId="714" xr:uid="{00000000-0005-0000-0000-0000231F0000}"/>
    <cellStyle name="Comma 3 2 2 6 2 3 2" xfId="1738" xr:uid="{00000000-0005-0000-0000-0000241F0000}"/>
    <cellStyle name="Comma 3 2 2 6 2 3 2 2" xfId="3786" xr:uid="{00000000-0005-0000-0000-0000251F0000}"/>
    <cellStyle name="Comma 3 2 2 6 2 3 2 2 2" xfId="7883" xr:uid="{00000000-0005-0000-0000-0000261F0000}"/>
    <cellStyle name="Comma 3 2 2 6 2 3 2 2 2 2" xfId="16076" xr:uid="{00000000-0005-0000-0000-0000271F0000}"/>
    <cellStyle name="Comma 3 2 2 6 2 3 2 2 2 2 2" xfId="32462" xr:uid="{00000000-0005-0000-0000-0000281F0000}"/>
    <cellStyle name="Comma 3 2 2 6 2 3 2 2 2 3" xfId="24269" xr:uid="{00000000-0005-0000-0000-0000291F0000}"/>
    <cellStyle name="Comma 3 2 2 6 2 3 2 2 3" xfId="11979" xr:uid="{00000000-0005-0000-0000-00002A1F0000}"/>
    <cellStyle name="Comma 3 2 2 6 2 3 2 2 3 2" xfId="28365" xr:uid="{00000000-0005-0000-0000-00002B1F0000}"/>
    <cellStyle name="Comma 3 2 2 6 2 3 2 2 4" xfId="20172" xr:uid="{00000000-0005-0000-0000-00002C1F0000}"/>
    <cellStyle name="Comma 3 2 2 6 2 3 2 3" xfId="5834" xr:uid="{00000000-0005-0000-0000-00002D1F0000}"/>
    <cellStyle name="Comma 3 2 2 6 2 3 2 3 2" xfId="14027" xr:uid="{00000000-0005-0000-0000-00002E1F0000}"/>
    <cellStyle name="Comma 3 2 2 6 2 3 2 3 2 2" xfId="30413" xr:uid="{00000000-0005-0000-0000-00002F1F0000}"/>
    <cellStyle name="Comma 3 2 2 6 2 3 2 3 3" xfId="22220" xr:uid="{00000000-0005-0000-0000-0000301F0000}"/>
    <cellStyle name="Comma 3 2 2 6 2 3 2 4" xfId="9931" xr:uid="{00000000-0005-0000-0000-0000311F0000}"/>
    <cellStyle name="Comma 3 2 2 6 2 3 2 4 2" xfId="26317" xr:uid="{00000000-0005-0000-0000-0000321F0000}"/>
    <cellStyle name="Comma 3 2 2 6 2 3 2 5" xfId="18124" xr:uid="{00000000-0005-0000-0000-0000331F0000}"/>
    <cellStyle name="Comma 3 2 2 6 2 3 3" xfId="2762" xr:uid="{00000000-0005-0000-0000-0000341F0000}"/>
    <cellStyle name="Comma 3 2 2 6 2 3 3 2" xfId="6859" xr:uid="{00000000-0005-0000-0000-0000351F0000}"/>
    <cellStyle name="Comma 3 2 2 6 2 3 3 2 2" xfId="15052" xr:uid="{00000000-0005-0000-0000-0000361F0000}"/>
    <cellStyle name="Comma 3 2 2 6 2 3 3 2 2 2" xfId="31438" xr:uid="{00000000-0005-0000-0000-0000371F0000}"/>
    <cellStyle name="Comma 3 2 2 6 2 3 3 2 3" xfId="23245" xr:uid="{00000000-0005-0000-0000-0000381F0000}"/>
    <cellStyle name="Comma 3 2 2 6 2 3 3 3" xfId="10955" xr:uid="{00000000-0005-0000-0000-0000391F0000}"/>
    <cellStyle name="Comma 3 2 2 6 2 3 3 3 2" xfId="27341" xr:uid="{00000000-0005-0000-0000-00003A1F0000}"/>
    <cellStyle name="Comma 3 2 2 6 2 3 3 4" xfId="19148" xr:uid="{00000000-0005-0000-0000-00003B1F0000}"/>
    <cellStyle name="Comma 3 2 2 6 2 3 4" xfId="4810" xr:uid="{00000000-0005-0000-0000-00003C1F0000}"/>
    <cellStyle name="Comma 3 2 2 6 2 3 4 2" xfId="13003" xr:uid="{00000000-0005-0000-0000-00003D1F0000}"/>
    <cellStyle name="Comma 3 2 2 6 2 3 4 2 2" xfId="29389" xr:uid="{00000000-0005-0000-0000-00003E1F0000}"/>
    <cellStyle name="Comma 3 2 2 6 2 3 4 3" xfId="21196" xr:uid="{00000000-0005-0000-0000-00003F1F0000}"/>
    <cellStyle name="Comma 3 2 2 6 2 3 5" xfId="8907" xr:uid="{00000000-0005-0000-0000-0000401F0000}"/>
    <cellStyle name="Comma 3 2 2 6 2 3 5 2" xfId="25293" xr:uid="{00000000-0005-0000-0000-0000411F0000}"/>
    <cellStyle name="Comma 3 2 2 6 2 3 6" xfId="17100" xr:uid="{00000000-0005-0000-0000-0000421F0000}"/>
    <cellStyle name="Comma 3 2 2 6 2 4" xfId="1226" xr:uid="{00000000-0005-0000-0000-0000431F0000}"/>
    <cellStyle name="Comma 3 2 2 6 2 4 2" xfId="3274" xr:uid="{00000000-0005-0000-0000-0000441F0000}"/>
    <cellStyle name="Comma 3 2 2 6 2 4 2 2" xfId="7371" xr:uid="{00000000-0005-0000-0000-0000451F0000}"/>
    <cellStyle name="Comma 3 2 2 6 2 4 2 2 2" xfId="15564" xr:uid="{00000000-0005-0000-0000-0000461F0000}"/>
    <cellStyle name="Comma 3 2 2 6 2 4 2 2 2 2" xfId="31950" xr:uid="{00000000-0005-0000-0000-0000471F0000}"/>
    <cellStyle name="Comma 3 2 2 6 2 4 2 2 3" xfId="23757" xr:uid="{00000000-0005-0000-0000-0000481F0000}"/>
    <cellStyle name="Comma 3 2 2 6 2 4 2 3" xfId="11467" xr:uid="{00000000-0005-0000-0000-0000491F0000}"/>
    <cellStyle name="Comma 3 2 2 6 2 4 2 3 2" xfId="27853" xr:uid="{00000000-0005-0000-0000-00004A1F0000}"/>
    <cellStyle name="Comma 3 2 2 6 2 4 2 4" xfId="19660" xr:uid="{00000000-0005-0000-0000-00004B1F0000}"/>
    <cellStyle name="Comma 3 2 2 6 2 4 3" xfId="5322" xr:uid="{00000000-0005-0000-0000-00004C1F0000}"/>
    <cellStyle name="Comma 3 2 2 6 2 4 3 2" xfId="13515" xr:uid="{00000000-0005-0000-0000-00004D1F0000}"/>
    <cellStyle name="Comma 3 2 2 6 2 4 3 2 2" xfId="29901" xr:uid="{00000000-0005-0000-0000-00004E1F0000}"/>
    <cellStyle name="Comma 3 2 2 6 2 4 3 3" xfId="21708" xr:uid="{00000000-0005-0000-0000-00004F1F0000}"/>
    <cellStyle name="Comma 3 2 2 6 2 4 4" xfId="9419" xr:uid="{00000000-0005-0000-0000-0000501F0000}"/>
    <cellStyle name="Comma 3 2 2 6 2 4 4 2" xfId="25805" xr:uid="{00000000-0005-0000-0000-0000511F0000}"/>
    <cellStyle name="Comma 3 2 2 6 2 4 5" xfId="17612" xr:uid="{00000000-0005-0000-0000-0000521F0000}"/>
    <cellStyle name="Comma 3 2 2 6 2 5" xfId="2250" xr:uid="{00000000-0005-0000-0000-0000531F0000}"/>
    <cellStyle name="Comma 3 2 2 6 2 5 2" xfId="6347" xr:uid="{00000000-0005-0000-0000-0000541F0000}"/>
    <cellStyle name="Comma 3 2 2 6 2 5 2 2" xfId="14540" xr:uid="{00000000-0005-0000-0000-0000551F0000}"/>
    <cellStyle name="Comma 3 2 2 6 2 5 2 2 2" xfId="30926" xr:uid="{00000000-0005-0000-0000-0000561F0000}"/>
    <cellStyle name="Comma 3 2 2 6 2 5 2 3" xfId="22733" xr:uid="{00000000-0005-0000-0000-0000571F0000}"/>
    <cellStyle name="Comma 3 2 2 6 2 5 3" xfId="10443" xr:uid="{00000000-0005-0000-0000-0000581F0000}"/>
    <cellStyle name="Comma 3 2 2 6 2 5 3 2" xfId="26829" xr:uid="{00000000-0005-0000-0000-0000591F0000}"/>
    <cellStyle name="Comma 3 2 2 6 2 5 4" xfId="18636" xr:uid="{00000000-0005-0000-0000-00005A1F0000}"/>
    <cellStyle name="Comma 3 2 2 6 2 6" xfId="4298" xr:uid="{00000000-0005-0000-0000-00005B1F0000}"/>
    <cellStyle name="Comma 3 2 2 6 2 6 2" xfId="12491" xr:uid="{00000000-0005-0000-0000-00005C1F0000}"/>
    <cellStyle name="Comma 3 2 2 6 2 6 2 2" xfId="28877" xr:uid="{00000000-0005-0000-0000-00005D1F0000}"/>
    <cellStyle name="Comma 3 2 2 6 2 6 3" xfId="20684" xr:uid="{00000000-0005-0000-0000-00005E1F0000}"/>
    <cellStyle name="Comma 3 2 2 6 2 7" xfId="8395" xr:uid="{00000000-0005-0000-0000-00005F1F0000}"/>
    <cellStyle name="Comma 3 2 2 6 2 7 2" xfId="24781" xr:uid="{00000000-0005-0000-0000-0000601F0000}"/>
    <cellStyle name="Comma 3 2 2 6 2 8" xfId="16588" xr:uid="{00000000-0005-0000-0000-0000611F0000}"/>
    <cellStyle name="Comma 3 2 2 6 3" xfId="330" xr:uid="{00000000-0005-0000-0000-0000621F0000}"/>
    <cellStyle name="Comma 3 2 2 6 3 2" xfId="842" xr:uid="{00000000-0005-0000-0000-0000631F0000}"/>
    <cellStyle name="Comma 3 2 2 6 3 2 2" xfId="1866" xr:uid="{00000000-0005-0000-0000-0000641F0000}"/>
    <cellStyle name="Comma 3 2 2 6 3 2 2 2" xfId="3914" xr:uid="{00000000-0005-0000-0000-0000651F0000}"/>
    <cellStyle name="Comma 3 2 2 6 3 2 2 2 2" xfId="8011" xr:uid="{00000000-0005-0000-0000-0000661F0000}"/>
    <cellStyle name="Comma 3 2 2 6 3 2 2 2 2 2" xfId="16204" xr:uid="{00000000-0005-0000-0000-0000671F0000}"/>
    <cellStyle name="Comma 3 2 2 6 3 2 2 2 2 2 2" xfId="32590" xr:uid="{00000000-0005-0000-0000-0000681F0000}"/>
    <cellStyle name="Comma 3 2 2 6 3 2 2 2 2 3" xfId="24397" xr:uid="{00000000-0005-0000-0000-0000691F0000}"/>
    <cellStyle name="Comma 3 2 2 6 3 2 2 2 3" xfId="12107" xr:uid="{00000000-0005-0000-0000-00006A1F0000}"/>
    <cellStyle name="Comma 3 2 2 6 3 2 2 2 3 2" xfId="28493" xr:uid="{00000000-0005-0000-0000-00006B1F0000}"/>
    <cellStyle name="Comma 3 2 2 6 3 2 2 2 4" xfId="20300" xr:uid="{00000000-0005-0000-0000-00006C1F0000}"/>
    <cellStyle name="Comma 3 2 2 6 3 2 2 3" xfId="5962" xr:uid="{00000000-0005-0000-0000-00006D1F0000}"/>
    <cellStyle name="Comma 3 2 2 6 3 2 2 3 2" xfId="14155" xr:uid="{00000000-0005-0000-0000-00006E1F0000}"/>
    <cellStyle name="Comma 3 2 2 6 3 2 2 3 2 2" xfId="30541" xr:uid="{00000000-0005-0000-0000-00006F1F0000}"/>
    <cellStyle name="Comma 3 2 2 6 3 2 2 3 3" xfId="22348" xr:uid="{00000000-0005-0000-0000-0000701F0000}"/>
    <cellStyle name="Comma 3 2 2 6 3 2 2 4" xfId="10059" xr:uid="{00000000-0005-0000-0000-0000711F0000}"/>
    <cellStyle name="Comma 3 2 2 6 3 2 2 4 2" xfId="26445" xr:uid="{00000000-0005-0000-0000-0000721F0000}"/>
    <cellStyle name="Comma 3 2 2 6 3 2 2 5" xfId="18252" xr:uid="{00000000-0005-0000-0000-0000731F0000}"/>
    <cellStyle name="Comma 3 2 2 6 3 2 3" xfId="2890" xr:uid="{00000000-0005-0000-0000-0000741F0000}"/>
    <cellStyle name="Comma 3 2 2 6 3 2 3 2" xfId="6987" xr:uid="{00000000-0005-0000-0000-0000751F0000}"/>
    <cellStyle name="Comma 3 2 2 6 3 2 3 2 2" xfId="15180" xr:uid="{00000000-0005-0000-0000-0000761F0000}"/>
    <cellStyle name="Comma 3 2 2 6 3 2 3 2 2 2" xfId="31566" xr:uid="{00000000-0005-0000-0000-0000771F0000}"/>
    <cellStyle name="Comma 3 2 2 6 3 2 3 2 3" xfId="23373" xr:uid="{00000000-0005-0000-0000-0000781F0000}"/>
    <cellStyle name="Comma 3 2 2 6 3 2 3 3" xfId="11083" xr:uid="{00000000-0005-0000-0000-0000791F0000}"/>
    <cellStyle name="Comma 3 2 2 6 3 2 3 3 2" xfId="27469" xr:uid="{00000000-0005-0000-0000-00007A1F0000}"/>
    <cellStyle name="Comma 3 2 2 6 3 2 3 4" xfId="19276" xr:uid="{00000000-0005-0000-0000-00007B1F0000}"/>
    <cellStyle name="Comma 3 2 2 6 3 2 4" xfId="4938" xr:uid="{00000000-0005-0000-0000-00007C1F0000}"/>
    <cellStyle name="Comma 3 2 2 6 3 2 4 2" xfId="13131" xr:uid="{00000000-0005-0000-0000-00007D1F0000}"/>
    <cellStyle name="Comma 3 2 2 6 3 2 4 2 2" xfId="29517" xr:uid="{00000000-0005-0000-0000-00007E1F0000}"/>
    <cellStyle name="Comma 3 2 2 6 3 2 4 3" xfId="21324" xr:uid="{00000000-0005-0000-0000-00007F1F0000}"/>
    <cellStyle name="Comma 3 2 2 6 3 2 5" xfId="9035" xr:uid="{00000000-0005-0000-0000-0000801F0000}"/>
    <cellStyle name="Comma 3 2 2 6 3 2 5 2" xfId="25421" xr:uid="{00000000-0005-0000-0000-0000811F0000}"/>
    <cellStyle name="Comma 3 2 2 6 3 2 6" xfId="17228" xr:uid="{00000000-0005-0000-0000-0000821F0000}"/>
    <cellStyle name="Comma 3 2 2 6 3 3" xfId="1354" xr:uid="{00000000-0005-0000-0000-0000831F0000}"/>
    <cellStyle name="Comma 3 2 2 6 3 3 2" xfId="3402" xr:uid="{00000000-0005-0000-0000-0000841F0000}"/>
    <cellStyle name="Comma 3 2 2 6 3 3 2 2" xfId="7499" xr:uid="{00000000-0005-0000-0000-0000851F0000}"/>
    <cellStyle name="Comma 3 2 2 6 3 3 2 2 2" xfId="15692" xr:uid="{00000000-0005-0000-0000-0000861F0000}"/>
    <cellStyle name="Comma 3 2 2 6 3 3 2 2 2 2" xfId="32078" xr:uid="{00000000-0005-0000-0000-0000871F0000}"/>
    <cellStyle name="Comma 3 2 2 6 3 3 2 2 3" xfId="23885" xr:uid="{00000000-0005-0000-0000-0000881F0000}"/>
    <cellStyle name="Comma 3 2 2 6 3 3 2 3" xfId="11595" xr:uid="{00000000-0005-0000-0000-0000891F0000}"/>
    <cellStyle name="Comma 3 2 2 6 3 3 2 3 2" xfId="27981" xr:uid="{00000000-0005-0000-0000-00008A1F0000}"/>
    <cellStyle name="Comma 3 2 2 6 3 3 2 4" xfId="19788" xr:uid="{00000000-0005-0000-0000-00008B1F0000}"/>
    <cellStyle name="Comma 3 2 2 6 3 3 3" xfId="5450" xr:uid="{00000000-0005-0000-0000-00008C1F0000}"/>
    <cellStyle name="Comma 3 2 2 6 3 3 3 2" xfId="13643" xr:uid="{00000000-0005-0000-0000-00008D1F0000}"/>
    <cellStyle name="Comma 3 2 2 6 3 3 3 2 2" xfId="30029" xr:uid="{00000000-0005-0000-0000-00008E1F0000}"/>
    <cellStyle name="Comma 3 2 2 6 3 3 3 3" xfId="21836" xr:uid="{00000000-0005-0000-0000-00008F1F0000}"/>
    <cellStyle name="Comma 3 2 2 6 3 3 4" xfId="9547" xr:uid="{00000000-0005-0000-0000-0000901F0000}"/>
    <cellStyle name="Comma 3 2 2 6 3 3 4 2" xfId="25933" xr:uid="{00000000-0005-0000-0000-0000911F0000}"/>
    <cellStyle name="Comma 3 2 2 6 3 3 5" xfId="17740" xr:uid="{00000000-0005-0000-0000-0000921F0000}"/>
    <cellStyle name="Comma 3 2 2 6 3 4" xfId="2378" xr:uid="{00000000-0005-0000-0000-0000931F0000}"/>
    <cellStyle name="Comma 3 2 2 6 3 4 2" xfId="6475" xr:uid="{00000000-0005-0000-0000-0000941F0000}"/>
    <cellStyle name="Comma 3 2 2 6 3 4 2 2" xfId="14668" xr:uid="{00000000-0005-0000-0000-0000951F0000}"/>
    <cellStyle name="Comma 3 2 2 6 3 4 2 2 2" xfId="31054" xr:uid="{00000000-0005-0000-0000-0000961F0000}"/>
    <cellStyle name="Comma 3 2 2 6 3 4 2 3" xfId="22861" xr:uid="{00000000-0005-0000-0000-0000971F0000}"/>
    <cellStyle name="Comma 3 2 2 6 3 4 3" xfId="10571" xr:uid="{00000000-0005-0000-0000-0000981F0000}"/>
    <cellStyle name="Comma 3 2 2 6 3 4 3 2" xfId="26957" xr:uid="{00000000-0005-0000-0000-0000991F0000}"/>
    <cellStyle name="Comma 3 2 2 6 3 4 4" xfId="18764" xr:uid="{00000000-0005-0000-0000-00009A1F0000}"/>
    <cellStyle name="Comma 3 2 2 6 3 5" xfId="4426" xr:uid="{00000000-0005-0000-0000-00009B1F0000}"/>
    <cellStyle name="Comma 3 2 2 6 3 5 2" xfId="12619" xr:uid="{00000000-0005-0000-0000-00009C1F0000}"/>
    <cellStyle name="Comma 3 2 2 6 3 5 2 2" xfId="29005" xr:uid="{00000000-0005-0000-0000-00009D1F0000}"/>
    <cellStyle name="Comma 3 2 2 6 3 5 3" xfId="20812" xr:uid="{00000000-0005-0000-0000-00009E1F0000}"/>
    <cellStyle name="Comma 3 2 2 6 3 6" xfId="8523" xr:uid="{00000000-0005-0000-0000-00009F1F0000}"/>
    <cellStyle name="Comma 3 2 2 6 3 6 2" xfId="24909" xr:uid="{00000000-0005-0000-0000-0000A01F0000}"/>
    <cellStyle name="Comma 3 2 2 6 3 7" xfId="16716" xr:uid="{00000000-0005-0000-0000-0000A11F0000}"/>
    <cellStyle name="Comma 3 2 2 6 4" xfId="586" xr:uid="{00000000-0005-0000-0000-0000A21F0000}"/>
    <cellStyle name="Comma 3 2 2 6 4 2" xfId="1610" xr:uid="{00000000-0005-0000-0000-0000A31F0000}"/>
    <cellStyle name="Comma 3 2 2 6 4 2 2" xfId="3658" xr:uid="{00000000-0005-0000-0000-0000A41F0000}"/>
    <cellStyle name="Comma 3 2 2 6 4 2 2 2" xfId="7755" xr:uid="{00000000-0005-0000-0000-0000A51F0000}"/>
    <cellStyle name="Comma 3 2 2 6 4 2 2 2 2" xfId="15948" xr:uid="{00000000-0005-0000-0000-0000A61F0000}"/>
    <cellStyle name="Comma 3 2 2 6 4 2 2 2 2 2" xfId="32334" xr:uid="{00000000-0005-0000-0000-0000A71F0000}"/>
    <cellStyle name="Comma 3 2 2 6 4 2 2 2 3" xfId="24141" xr:uid="{00000000-0005-0000-0000-0000A81F0000}"/>
    <cellStyle name="Comma 3 2 2 6 4 2 2 3" xfId="11851" xr:uid="{00000000-0005-0000-0000-0000A91F0000}"/>
    <cellStyle name="Comma 3 2 2 6 4 2 2 3 2" xfId="28237" xr:uid="{00000000-0005-0000-0000-0000AA1F0000}"/>
    <cellStyle name="Comma 3 2 2 6 4 2 2 4" xfId="20044" xr:uid="{00000000-0005-0000-0000-0000AB1F0000}"/>
    <cellStyle name="Comma 3 2 2 6 4 2 3" xfId="5706" xr:uid="{00000000-0005-0000-0000-0000AC1F0000}"/>
    <cellStyle name="Comma 3 2 2 6 4 2 3 2" xfId="13899" xr:uid="{00000000-0005-0000-0000-0000AD1F0000}"/>
    <cellStyle name="Comma 3 2 2 6 4 2 3 2 2" xfId="30285" xr:uid="{00000000-0005-0000-0000-0000AE1F0000}"/>
    <cellStyle name="Comma 3 2 2 6 4 2 3 3" xfId="22092" xr:uid="{00000000-0005-0000-0000-0000AF1F0000}"/>
    <cellStyle name="Comma 3 2 2 6 4 2 4" xfId="9803" xr:uid="{00000000-0005-0000-0000-0000B01F0000}"/>
    <cellStyle name="Comma 3 2 2 6 4 2 4 2" xfId="26189" xr:uid="{00000000-0005-0000-0000-0000B11F0000}"/>
    <cellStyle name="Comma 3 2 2 6 4 2 5" xfId="17996" xr:uid="{00000000-0005-0000-0000-0000B21F0000}"/>
    <cellStyle name="Comma 3 2 2 6 4 3" xfId="2634" xr:uid="{00000000-0005-0000-0000-0000B31F0000}"/>
    <cellStyle name="Comma 3 2 2 6 4 3 2" xfId="6731" xr:uid="{00000000-0005-0000-0000-0000B41F0000}"/>
    <cellStyle name="Comma 3 2 2 6 4 3 2 2" xfId="14924" xr:uid="{00000000-0005-0000-0000-0000B51F0000}"/>
    <cellStyle name="Comma 3 2 2 6 4 3 2 2 2" xfId="31310" xr:uid="{00000000-0005-0000-0000-0000B61F0000}"/>
    <cellStyle name="Comma 3 2 2 6 4 3 2 3" xfId="23117" xr:uid="{00000000-0005-0000-0000-0000B71F0000}"/>
    <cellStyle name="Comma 3 2 2 6 4 3 3" xfId="10827" xr:uid="{00000000-0005-0000-0000-0000B81F0000}"/>
    <cellStyle name="Comma 3 2 2 6 4 3 3 2" xfId="27213" xr:uid="{00000000-0005-0000-0000-0000B91F0000}"/>
    <cellStyle name="Comma 3 2 2 6 4 3 4" xfId="19020" xr:uid="{00000000-0005-0000-0000-0000BA1F0000}"/>
    <cellStyle name="Comma 3 2 2 6 4 4" xfId="4682" xr:uid="{00000000-0005-0000-0000-0000BB1F0000}"/>
    <cellStyle name="Comma 3 2 2 6 4 4 2" xfId="12875" xr:uid="{00000000-0005-0000-0000-0000BC1F0000}"/>
    <cellStyle name="Comma 3 2 2 6 4 4 2 2" xfId="29261" xr:uid="{00000000-0005-0000-0000-0000BD1F0000}"/>
    <cellStyle name="Comma 3 2 2 6 4 4 3" xfId="21068" xr:uid="{00000000-0005-0000-0000-0000BE1F0000}"/>
    <cellStyle name="Comma 3 2 2 6 4 5" xfId="8779" xr:uid="{00000000-0005-0000-0000-0000BF1F0000}"/>
    <cellStyle name="Comma 3 2 2 6 4 5 2" xfId="25165" xr:uid="{00000000-0005-0000-0000-0000C01F0000}"/>
    <cellStyle name="Comma 3 2 2 6 4 6" xfId="16972" xr:uid="{00000000-0005-0000-0000-0000C11F0000}"/>
    <cellStyle name="Comma 3 2 2 6 5" xfId="1098" xr:uid="{00000000-0005-0000-0000-0000C21F0000}"/>
    <cellStyle name="Comma 3 2 2 6 5 2" xfId="3146" xr:uid="{00000000-0005-0000-0000-0000C31F0000}"/>
    <cellStyle name="Comma 3 2 2 6 5 2 2" xfId="7243" xr:uid="{00000000-0005-0000-0000-0000C41F0000}"/>
    <cellStyle name="Comma 3 2 2 6 5 2 2 2" xfId="15436" xr:uid="{00000000-0005-0000-0000-0000C51F0000}"/>
    <cellStyle name="Comma 3 2 2 6 5 2 2 2 2" xfId="31822" xr:uid="{00000000-0005-0000-0000-0000C61F0000}"/>
    <cellStyle name="Comma 3 2 2 6 5 2 2 3" xfId="23629" xr:uid="{00000000-0005-0000-0000-0000C71F0000}"/>
    <cellStyle name="Comma 3 2 2 6 5 2 3" xfId="11339" xr:uid="{00000000-0005-0000-0000-0000C81F0000}"/>
    <cellStyle name="Comma 3 2 2 6 5 2 3 2" xfId="27725" xr:uid="{00000000-0005-0000-0000-0000C91F0000}"/>
    <cellStyle name="Comma 3 2 2 6 5 2 4" xfId="19532" xr:uid="{00000000-0005-0000-0000-0000CA1F0000}"/>
    <cellStyle name="Comma 3 2 2 6 5 3" xfId="5194" xr:uid="{00000000-0005-0000-0000-0000CB1F0000}"/>
    <cellStyle name="Comma 3 2 2 6 5 3 2" xfId="13387" xr:uid="{00000000-0005-0000-0000-0000CC1F0000}"/>
    <cellStyle name="Comma 3 2 2 6 5 3 2 2" xfId="29773" xr:uid="{00000000-0005-0000-0000-0000CD1F0000}"/>
    <cellStyle name="Comma 3 2 2 6 5 3 3" xfId="21580" xr:uid="{00000000-0005-0000-0000-0000CE1F0000}"/>
    <cellStyle name="Comma 3 2 2 6 5 4" xfId="9291" xr:uid="{00000000-0005-0000-0000-0000CF1F0000}"/>
    <cellStyle name="Comma 3 2 2 6 5 4 2" xfId="25677" xr:uid="{00000000-0005-0000-0000-0000D01F0000}"/>
    <cellStyle name="Comma 3 2 2 6 5 5" xfId="17484" xr:uid="{00000000-0005-0000-0000-0000D11F0000}"/>
    <cellStyle name="Comma 3 2 2 6 6" xfId="2122" xr:uid="{00000000-0005-0000-0000-0000D21F0000}"/>
    <cellStyle name="Comma 3 2 2 6 6 2" xfId="6219" xr:uid="{00000000-0005-0000-0000-0000D31F0000}"/>
    <cellStyle name="Comma 3 2 2 6 6 2 2" xfId="14412" xr:uid="{00000000-0005-0000-0000-0000D41F0000}"/>
    <cellStyle name="Comma 3 2 2 6 6 2 2 2" xfId="30798" xr:uid="{00000000-0005-0000-0000-0000D51F0000}"/>
    <cellStyle name="Comma 3 2 2 6 6 2 3" xfId="22605" xr:uid="{00000000-0005-0000-0000-0000D61F0000}"/>
    <cellStyle name="Comma 3 2 2 6 6 3" xfId="10315" xr:uid="{00000000-0005-0000-0000-0000D71F0000}"/>
    <cellStyle name="Comma 3 2 2 6 6 3 2" xfId="26701" xr:uid="{00000000-0005-0000-0000-0000D81F0000}"/>
    <cellStyle name="Comma 3 2 2 6 6 4" xfId="18508" xr:uid="{00000000-0005-0000-0000-0000D91F0000}"/>
    <cellStyle name="Comma 3 2 2 6 7" xfId="4170" xr:uid="{00000000-0005-0000-0000-0000DA1F0000}"/>
    <cellStyle name="Comma 3 2 2 6 7 2" xfId="12363" xr:uid="{00000000-0005-0000-0000-0000DB1F0000}"/>
    <cellStyle name="Comma 3 2 2 6 7 2 2" xfId="28749" xr:uid="{00000000-0005-0000-0000-0000DC1F0000}"/>
    <cellStyle name="Comma 3 2 2 6 7 3" xfId="20556" xr:uid="{00000000-0005-0000-0000-0000DD1F0000}"/>
    <cellStyle name="Comma 3 2 2 6 8" xfId="8267" xr:uid="{00000000-0005-0000-0000-0000DE1F0000}"/>
    <cellStyle name="Comma 3 2 2 6 8 2" xfId="24653" xr:uid="{00000000-0005-0000-0000-0000DF1F0000}"/>
    <cellStyle name="Comma 3 2 2 6 9" xfId="16460" xr:uid="{00000000-0005-0000-0000-0000E01F0000}"/>
    <cellStyle name="Comma 3 2 2 7" xfId="138" xr:uid="{00000000-0005-0000-0000-0000E11F0000}"/>
    <cellStyle name="Comma 3 2 2 7 2" xfId="394" xr:uid="{00000000-0005-0000-0000-0000E21F0000}"/>
    <cellStyle name="Comma 3 2 2 7 2 2" xfId="906" xr:uid="{00000000-0005-0000-0000-0000E31F0000}"/>
    <cellStyle name="Comma 3 2 2 7 2 2 2" xfId="1930" xr:uid="{00000000-0005-0000-0000-0000E41F0000}"/>
    <cellStyle name="Comma 3 2 2 7 2 2 2 2" xfId="3978" xr:uid="{00000000-0005-0000-0000-0000E51F0000}"/>
    <cellStyle name="Comma 3 2 2 7 2 2 2 2 2" xfId="8075" xr:uid="{00000000-0005-0000-0000-0000E61F0000}"/>
    <cellStyle name="Comma 3 2 2 7 2 2 2 2 2 2" xfId="16268" xr:uid="{00000000-0005-0000-0000-0000E71F0000}"/>
    <cellStyle name="Comma 3 2 2 7 2 2 2 2 2 2 2" xfId="32654" xr:uid="{00000000-0005-0000-0000-0000E81F0000}"/>
    <cellStyle name="Comma 3 2 2 7 2 2 2 2 2 3" xfId="24461" xr:uid="{00000000-0005-0000-0000-0000E91F0000}"/>
    <cellStyle name="Comma 3 2 2 7 2 2 2 2 3" xfId="12171" xr:uid="{00000000-0005-0000-0000-0000EA1F0000}"/>
    <cellStyle name="Comma 3 2 2 7 2 2 2 2 3 2" xfId="28557" xr:uid="{00000000-0005-0000-0000-0000EB1F0000}"/>
    <cellStyle name="Comma 3 2 2 7 2 2 2 2 4" xfId="20364" xr:uid="{00000000-0005-0000-0000-0000EC1F0000}"/>
    <cellStyle name="Comma 3 2 2 7 2 2 2 3" xfId="6026" xr:uid="{00000000-0005-0000-0000-0000ED1F0000}"/>
    <cellStyle name="Comma 3 2 2 7 2 2 2 3 2" xfId="14219" xr:uid="{00000000-0005-0000-0000-0000EE1F0000}"/>
    <cellStyle name="Comma 3 2 2 7 2 2 2 3 2 2" xfId="30605" xr:uid="{00000000-0005-0000-0000-0000EF1F0000}"/>
    <cellStyle name="Comma 3 2 2 7 2 2 2 3 3" xfId="22412" xr:uid="{00000000-0005-0000-0000-0000F01F0000}"/>
    <cellStyle name="Comma 3 2 2 7 2 2 2 4" xfId="10123" xr:uid="{00000000-0005-0000-0000-0000F11F0000}"/>
    <cellStyle name="Comma 3 2 2 7 2 2 2 4 2" xfId="26509" xr:uid="{00000000-0005-0000-0000-0000F21F0000}"/>
    <cellStyle name="Comma 3 2 2 7 2 2 2 5" xfId="18316" xr:uid="{00000000-0005-0000-0000-0000F31F0000}"/>
    <cellStyle name="Comma 3 2 2 7 2 2 3" xfId="2954" xr:uid="{00000000-0005-0000-0000-0000F41F0000}"/>
    <cellStyle name="Comma 3 2 2 7 2 2 3 2" xfId="7051" xr:uid="{00000000-0005-0000-0000-0000F51F0000}"/>
    <cellStyle name="Comma 3 2 2 7 2 2 3 2 2" xfId="15244" xr:uid="{00000000-0005-0000-0000-0000F61F0000}"/>
    <cellStyle name="Comma 3 2 2 7 2 2 3 2 2 2" xfId="31630" xr:uid="{00000000-0005-0000-0000-0000F71F0000}"/>
    <cellStyle name="Comma 3 2 2 7 2 2 3 2 3" xfId="23437" xr:uid="{00000000-0005-0000-0000-0000F81F0000}"/>
    <cellStyle name="Comma 3 2 2 7 2 2 3 3" xfId="11147" xr:uid="{00000000-0005-0000-0000-0000F91F0000}"/>
    <cellStyle name="Comma 3 2 2 7 2 2 3 3 2" xfId="27533" xr:uid="{00000000-0005-0000-0000-0000FA1F0000}"/>
    <cellStyle name="Comma 3 2 2 7 2 2 3 4" xfId="19340" xr:uid="{00000000-0005-0000-0000-0000FB1F0000}"/>
    <cellStyle name="Comma 3 2 2 7 2 2 4" xfId="5002" xr:uid="{00000000-0005-0000-0000-0000FC1F0000}"/>
    <cellStyle name="Comma 3 2 2 7 2 2 4 2" xfId="13195" xr:uid="{00000000-0005-0000-0000-0000FD1F0000}"/>
    <cellStyle name="Comma 3 2 2 7 2 2 4 2 2" xfId="29581" xr:uid="{00000000-0005-0000-0000-0000FE1F0000}"/>
    <cellStyle name="Comma 3 2 2 7 2 2 4 3" xfId="21388" xr:uid="{00000000-0005-0000-0000-0000FF1F0000}"/>
    <cellStyle name="Comma 3 2 2 7 2 2 5" xfId="9099" xr:uid="{00000000-0005-0000-0000-000000200000}"/>
    <cellStyle name="Comma 3 2 2 7 2 2 5 2" xfId="25485" xr:uid="{00000000-0005-0000-0000-000001200000}"/>
    <cellStyle name="Comma 3 2 2 7 2 2 6" xfId="17292" xr:uid="{00000000-0005-0000-0000-000002200000}"/>
    <cellStyle name="Comma 3 2 2 7 2 3" xfId="1418" xr:uid="{00000000-0005-0000-0000-000003200000}"/>
    <cellStyle name="Comma 3 2 2 7 2 3 2" xfId="3466" xr:uid="{00000000-0005-0000-0000-000004200000}"/>
    <cellStyle name="Comma 3 2 2 7 2 3 2 2" xfId="7563" xr:uid="{00000000-0005-0000-0000-000005200000}"/>
    <cellStyle name="Comma 3 2 2 7 2 3 2 2 2" xfId="15756" xr:uid="{00000000-0005-0000-0000-000006200000}"/>
    <cellStyle name="Comma 3 2 2 7 2 3 2 2 2 2" xfId="32142" xr:uid="{00000000-0005-0000-0000-000007200000}"/>
    <cellStyle name="Comma 3 2 2 7 2 3 2 2 3" xfId="23949" xr:uid="{00000000-0005-0000-0000-000008200000}"/>
    <cellStyle name="Comma 3 2 2 7 2 3 2 3" xfId="11659" xr:uid="{00000000-0005-0000-0000-000009200000}"/>
    <cellStyle name="Comma 3 2 2 7 2 3 2 3 2" xfId="28045" xr:uid="{00000000-0005-0000-0000-00000A200000}"/>
    <cellStyle name="Comma 3 2 2 7 2 3 2 4" xfId="19852" xr:uid="{00000000-0005-0000-0000-00000B200000}"/>
    <cellStyle name="Comma 3 2 2 7 2 3 3" xfId="5514" xr:uid="{00000000-0005-0000-0000-00000C200000}"/>
    <cellStyle name="Comma 3 2 2 7 2 3 3 2" xfId="13707" xr:uid="{00000000-0005-0000-0000-00000D200000}"/>
    <cellStyle name="Comma 3 2 2 7 2 3 3 2 2" xfId="30093" xr:uid="{00000000-0005-0000-0000-00000E200000}"/>
    <cellStyle name="Comma 3 2 2 7 2 3 3 3" xfId="21900" xr:uid="{00000000-0005-0000-0000-00000F200000}"/>
    <cellStyle name="Comma 3 2 2 7 2 3 4" xfId="9611" xr:uid="{00000000-0005-0000-0000-000010200000}"/>
    <cellStyle name="Comma 3 2 2 7 2 3 4 2" xfId="25997" xr:uid="{00000000-0005-0000-0000-000011200000}"/>
    <cellStyle name="Comma 3 2 2 7 2 3 5" xfId="17804" xr:uid="{00000000-0005-0000-0000-000012200000}"/>
    <cellStyle name="Comma 3 2 2 7 2 4" xfId="2442" xr:uid="{00000000-0005-0000-0000-000013200000}"/>
    <cellStyle name="Comma 3 2 2 7 2 4 2" xfId="6539" xr:uid="{00000000-0005-0000-0000-000014200000}"/>
    <cellStyle name="Comma 3 2 2 7 2 4 2 2" xfId="14732" xr:uid="{00000000-0005-0000-0000-000015200000}"/>
    <cellStyle name="Comma 3 2 2 7 2 4 2 2 2" xfId="31118" xr:uid="{00000000-0005-0000-0000-000016200000}"/>
    <cellStyle name="Comma 3 2 2 7 2 4 2 3" xfId="22925" xr:uid="{00000000-0005-0000-0000-000017200000}"/>
    <cellStyle name="Comma 3 2 2 7 2 4 3" xfId="10635" xr:uid="{00000000-0005-0000-0000-000018200000}"/>
    <cellStyle name="Comma 3 2 2 7 2 4 3 2" xfId="27021" xr:uid="{00000000-0005-0000-0000-000019200000}"/>
    <cellStyle name="Comma 3 2 2 7 2 4 4" xfId="18828" xr:uid="{00000000-0005-0000-0000-00001A200000}"/>
    <cellStyle name="Comma 3 2 2 7 2 5" xfId="4490" xr:uid="{00000000-0005-0000-0000-00001B200000}"/>
    <cellStyle name="Comma 3 2 2 7 2 5 2" xfId="12683" xr:uid="{00000000-0005-0000-0000-00001C200000}"/>
    <cellStyle name="Comma 3 2 2 7 2 5 2 2" xfId="29069" xr:uid="{00000000-0005-0000-0000-00001D200000}"/>
    <cellStyle name="Comma 3 2 2 7 2 5 3" xfId="20876" xr:uid="{00000000-0005-0000-0000-00001E200000}"/>
    <cellStyle name="Comma 3 2 2 7 2 6" xfId="8587" xr:uid="{00000000-0005-0000-0000-00001F200000}"/>
    <cellStyle name="Comma 3 2 2 7 2 6 2" xfId="24973" xr:uid="{00000000-0005-0000-0000-000020200000}"/>
    <cellStyle name="Comma 3 2 2 7 2 7" xfId="16780" xr:uid="{00000000-0005-0000-0000-000021200000}"/>
    <cellStyle name="Comma 3 2 2 7 3" xfId="650" xr:uid="{00000000-0005-0000-0000-000022200000}"/>
    <cellStyle name="Comma 3 2 2 7 3 2" xfId="1674" xr:uid="{00000000-0005-0000-0000-000023200000}"/>
    <cellStyle name="Comma 3 2 2 7 3 2 2" xfId="3722" xr:uid="{00000000-0005-0000-0000-000024200000}"/>
    <cellStyle name="Comma 3 2 2 7 3 2 2 2" xfId="7819" xr:uid="{00000000-0005-0000-0000-000025200000}"/>
    <cellStyle name="Comma 3 2 2 7 3 2 2 2 2" xfId="16012" xr:uid="{00000000-0005-0000-0000-000026200000}"/>
    <cellStyle name="Comma 3 2 2 7 3 2 2 2 2 2" xfId="32398" xr:uid="{00000000-0005-0000-0000-000027200000}"/>
    <cellStyle name="Comma 3 2 2 7 3 2 2 2 3" xfId="24205" xr:uid="{00000000-0005-0000-0000-000028200000}"/>
    <cellStyle name="Comma 3 2 2 7 3 2 2 3" xfId="11915" xr:uid="{00000000-0005-0000-0000-000029200000}"/>
    <cellStyle name="Comma 3 2 2 7 3 2 2 3 2" xfId="28301" xr:uid="{00000000-0005-0000-0000-00002A200000}"/>
    <cellStyle name="Comma 3 2 2 7 3 2 2 4" xfId="20108" xr:uid="{00000000-0005-0000-0000-00002B200000}"/>
    <cellStyle name="Comma 3 2 2 7 3 2 3" xfId="5770" xr:uid="{00000000-0005-0000-0000-00002C200000}"/>
    <cellStyle name="Comma 3 2 2 7 3 2 3 2" xfId="13963" xr:uid="{00000000-0005-0000-0000-00002D200000}"/>
    <cellStyle name="Comma 3 2 2 7 3 2 3 2 2" xfId="30349" xr:uid="{00000000-0005-0000-0000-00002E200000}"/>
    <cellStyle name="Comma 3 2 2 7 3 2 3 3" xfId="22156" xr:uid="{00000000-0005-0000-0000-00002F200000}"/>
    <cellStyle name="Comma 3 2 2 7 3 2 4" xfId="9867" xr:uid="{00000000-0005-0000-0000-000030200000}"/>
    <cellStyle name="Comma 3 2 2 7 3 2 4 2" xfId="26253" xr:uid="{00000000-0005-0000-0000-000031200000}"/>
    <cellStyle name="Comma 3 2 2 7 3 2 5" xfId="18060" xr:uid="{00000000-0005-0000-0000-000032200000}"/>
    <cellStyle name="Comma 3 2 2 7 3 3" xfId="2698" xr:uid="{00000000-0005-0000-0000-000033200000}"/>
    <cellStyle name="Comma 3 2 2 7 3 3 2" xfId="6795" xr:uid="{00000000-0005-0000-0000-000034200000}"/>
    <cellStyle name="Comma 3 2 2 7 3 3 2 2" xfId="14988" xr:uid="{00000000-0005-0000-0000-000035200000}"/>
    <cellStyle name="Comma 3 2 2 7 3 3 2 2 2" xfId="31374" xr:uid="{00000000-0005-0000-0000-000036200000}"/>
    <cellStyle name="Comma 3 2 2 7 3 3 2 3" xfId="23181" xr:uid="{00000000-0005-0000-0000-000037200000}"/>
    <cellStyle name="Comma 3 2 2 7 3 3 3" xfId="10891" xr:uid="{00000000-0005-0000-0000-000038200000}"/>
    <cellStyle name="Comma 3 2 2 7 3 3 3 2" xfId="27277" xr:uid="{00000000-0005-0000-0000-000039200000}"/>
    <cellStyle name="Comma 3 2 2 7 3 3 4" xfId="19084" xr:uid="{00000000-0005-0000-0000-00003A200000}"/>
    <cellStyle name="Comma 3 2 2 7 3 4" xfId="4746" xr:uid="{00000000-0005-0000-0000-00003B200000}"/>
    <cellStyle name="Comma 3 2 2 7 3 4 2" xfId="12939" xr:uid="{00000000-0005-0000-0000-00003C200000}"/>
    <cellStyle name="Comma 3 2 2 7 3 4 2 2" xfId="29325" xr:uid="{00000000-0005-0000-0000-00003D200000}"/>
    <cellStyle name="Comma 3 2 2 7 3 4 3" xfId="21132" xr:uid="{00000000-0005-0000-0000-00003E200000}"/>
    <cellStyle name="Comma 3 2 2 7 3 5" xfId="8843" xr:uid="{00000000-0005-0000-0000-00003F200000}"/>
    <cellStyle name="Comma 3 2 2 7 3 5 2" xfId="25229" xr:uid="{00000000-0005-0000-0000-000040200000}"/>
    <cellStyle name="Comma 3 2 2 7 3 6" xfId="17036" xr:uid="{00000000-0005-0000-0000-000041200000}"/>
    <cellStyle name="Comma 3 2 2 7 4" xfId="1162" xr:uid="{00000000-0005-0000-0000-000042200000}"/>
    <cellStyle name="Comma 3 2 2 7 4 2" xfId="3210" xr:uid="{00000000-0005-0000-0000-000043200000}"/>
    <cellStyle name="Comma 3 2 2 7 4 2 2" xfId="7307" xr:uid="{00000000-0005-0000-0000-000044200000}"/>
    <cellStyle name="Comma 3 2 2 7 4 2 2 2" xfId="15500" xr:uid="{00000000-0005-0000-0000-000045200000}"/>
    <cellStyle name="Comma 3 2 2 7 4 2 2 2 2" xfId="31886" xr:uid="{00000000-0005-0000-0000-000046200000}"/>
    <cellStyle name="Comma 3 2 2 7 4 2 2 3" xfId="23693" xr:uid="{00000000-0005-0000-0000-000047200000}"/>
    <cellStyle name="Comma 3 2 2 7 4 2 3" xfId="11403" xr:uid="{00000000-0005-0000-0000-000048200000}"/>
    <cellStyle name="Comma 3 2 2 7 4 2 3 2" xfId="27789" xr:uid="{00000000-0005-0000-0000-000049200000}"/>
    <cellStyle name="Comma 3 2 2 7 4 2 4" xfId="19596" xr:uid="{00000000-0005-0000-0000-00004A200000}"/>
    <cellStyle name="Comma 3 2 2 7 4 3" xfId="5258" xr:uid="{00000000-0005-0000-0000-00004B200000}"/>
    <cellStyle name="Comma 3 2 2 7 4 3 2" xfId="13451" xr:uid="{00000000-0005-0000-0000-00004C200000}"/>
    <cellStyle name="Comma 3 2 2 7 4 3 2 2" xfId="29837" xr:uid="{00000000-0005-0000-0000-00004D200000}"/>
    <cellStyle name="Comma 3 2 2 7 4 3 3" xfId="21644" xr:uid="{00000000-0005-0000-0000-00004E200000}"/>
    <cellStyle name="Comma 3 2 2 7 4 4" xfId="9355" xr:uid="{00000000-0005-0000-0000-00004F200000}"/>
    <cellStyle name="Comma 3 2 2 7 4 4 2" xfId="25741" xr:uid="{00000000-0005-0000-0000-000050200000}"/>
    <cellStyle name="Comma 3 2 2 7 4 5" xfId="17548" xr:uid="{00000000-0005-0000-0000-000051200000}"/>
    <cellStyle name="Comma 3 2 2 7 5" xfId="2186" xr:uid="{00000000-0005-0000-0000-000052200000}"/>
    <cellStyle name="Comma 3 2 2 7 5 2" xfId="6283" xr:uid="{00000000-0005-0000-0000-000053200000}"/>
    <cellStyle name="Comma 3 2 2 7 5 2 2" xfId="14476" xr:uid="{00000000-0005-0000-0000-000054200000}"/>
    <cellStyle name="Comma 3 2 2 7 5 2 2 2" xfId="30862" xr:uid="{00000000-0005-0000-0000-000055200000}"/>
    <cellStyle name="Comma 3 2 2 7 5 2 3" xfId="22669" xr:uid="{00000000-0005-0000-0000-000056200000}"/>
    <cellStyle name="Comma 3 2 2 7 5 3" xfId="10379" xr:uid="{00000000-0005-0000-0000-000057200000}"/>
    <cellStyle name="Comma 3 2 2 7 5 3 2" xfId="26765" xr:uid="{00000000-0005-0000-0000-000058200000}"/>
    <cellStyle name="Comma 3 2 2 7 5 4" xfId="18572" xr:uid="{00000000-0005-0000-0000-000059200000}"/>
    <cellStyle name="Comma 3 2 2 7 6" xfId="4234" xr:uid="{00000000-0005-0000-0000-00005A200000}"/>
    <cellStyle name="Comma 3 2 2 7 6 2" xfId="12427" xr:uid="{00000000-0005-0000-0000-00005B200000}"/>
    <cellStyle name="Comma 3 2 2 7 6 2 2" xfId="28813" xr:uid="{00000000-0005-0000-0000-00005C200000}"/>
    <cellStyle name="Comma 3 2 2 7 6 3" xfId="20620" xr:uid="{00000000-0005-0000-0000-00005D200000}"/>
    <cellStyle name="Comma 3 2 2 7 7" xfId="8331" xr:uid="{00000000-0005-0000-0000-00005E200000}"/>
    <cellStyle name="Comma 3 2 2 7 7 2" xfId="24717" xr:uid="{00000000-0005-0000-0000-00005F200000}"/>
    <cellStyle name="Comma 3 2 2 7 8" xfId="16524" xr:uid="{00000000-0005-0000-0000-000060200000}"/>
    <cellStyle name="Comma 3 2 2 8" xfId="266" xr:uid="{00000000-0005-0000-0000-000061200000}"/>
    <cellStyle name="Comma 3 2 2 8 2" xfId="778" xr:uid="{00000000-0005-0000-0000-000062200000}"/>
    <cellStyle name="Comma 3 2 2 8 2 2" xfId="1802" xr:uid="{00000000-0005-0000-0000-000063200000}"/>
    <cellStyle name="Comma 3 2 2 8 2 2 2" xfId="3850" xr:uid="{00000000-0005-0000-0000-000064200000}"/>
    <cellStyle name="Comma 3 2 2 8 2 2 2 2" xfId="7947" xr:uid="{00000000-0005-0000-0000-000065200000}"/>
    <cellStyle name="Comma 3 2 2 8 2 2 2 2 2" xfId="16140" xr:uid="{00000000-0005-0000-0000-000066200000}"/>
    <cellStyle name="Comma 3 2 2 8 2 2 2 2 2 2" xfId="32526" xr:uid="{00000000-0005-0000-0000-000067200000}"/>
    <cellStyle name="Comma 3 2 2 8 2 2 2 2 3" xfId="24333" xr:uid="{00000000-0005-0000-0000-000068200000}"/>
    <cellStyle name="Comma 3 2 2 8 2 2 2 3" xfId="12043" xr:uid="{00000000-0005-0000-0000-000069200000}"/>
    <cellStyle name="Comma 3 2 2 8 2 2 2 3 2" xfId="28429" xr:uid="{00000000-0005-0000-0000-00006A200000}"/>
    <cellStyle name="Comma 3 2 2 8 2 2 2 4" xfId="20236" xr:uid="{00000000-0005-0000-0000-00006B200000}"/>
    <cellStyle name="Comma 3 2 2 8 2 2 3" xfId="5898" xr:uid="{00000000-0005-0000-0000-00006C200000}"/>
    <cellStyle name="Comma 3 2 2 8 2 2 3 2" xfId="14091" xr:uid="{00000000-0005-0000-0000-00006D200000}"/>
    <cellStyle name="Comma 3 2 2 8 2 2 3 2 2" xfId="30477" xr:uid="{00000000-0005-0000-0000-00006E200000}"/>
    <cellStyle name="Comma 3 2 2 8 2 2 3 3" xfId="22284" xr:uid="{00000000-0005-0000-0000-00006F200000}"/>
    <cellStyle name="Comma 3 2 2 8 2 2 4" xfId="9995" xr:uid="{00000000-0005-0000-0000-000070200000}"/>
    <cellStyle name="Comma 3 2 2 8 2 2 4 2" xfId="26381" xr:uid="{00000000-0005-0000-0000-000071200000}"/>
    <cellStyle name="Comma 3 2 2 8 2 2 5" xfId="18188" xr:uid="{00000000-0005-0000-0000-000072200000}"/>
    <cellStyle name="Comma 3 2 2 8 2 3" xfId="2826" xr:uid="{00000000-0005-0000-0000-000073200000}"/>
    <cellStyle name="Comma 3 2 2 8 2 3 2" xfId="6923" xr:uid="{00000000-0005-0000-0000-000074200000}"/>
    <cellStyle name="Comma 3 2 2 8 2 3 2 2" xfId="15116" xr:uid="{00000000-0005-0000-0000-000075200000}"/>
    <cellStyle name="Comma 3 2 2 8 2 3 2 2 2" xfId="31502" xr:uid="{00000000-0005-0000-0000-000076200000}"/>
    <cellStyle name="Comma 3 2 2 8 2 3 2 3" xfId="23309" xr:uid="{00000000-0005-0000-0000-000077200000}"/>
    <cellStyle name="Comma 3 2 2 8 2 3 3" xfId="11019" xr:uid="{00000000-0005-0000-0000-000078200000}"/>
    <cellStyle name="Comma 3 2 2 8 2 3 3 2" xfId="27405" xr:uid="{00000000-0005-0000-0000-000079200000}"/>
    <cellStyle name="Comma 3 2 2 8 2 3 4" xfId="19212" xr:uid="{00000000-0005-0000-0000-00007A200000}"/>
    <cellStyle name="Comma 3 2 2 8 2 4" xfId="4874" xr:uid="{00000000-0005-0000-0000-00007B200000}"/>
    <cellStyle name="Comma 3 2 2 8 2 4 2" xfId="13067" xr:uid="{00000000-0005-0000-0000-00007C200000}"/>
    <cellStyle name="Comma 3 2 2 8 2 4 2 2" xfId="29453" xr:uid="{00000000-0005-0000-0000-00007D200000}"/>
    <cellStyle name="Comma 3 2 2 8 2 4 3" xfId="21260" xr:uid="{00000000-0005-0000-0000-00007E200000}"/>
    <cellStyle name="Comma 3 2 2 8 2 5" xfId="8971" xr:uid="{00000000-0005-0000-0000-00007F200000}"/>
    <cellStyle name="Comma 3 2 2 8 2 5 2" xfId="25357" xr:uid="{00000000-0005-0000-0000-000080200000}"/>
    <cellStyle name="Comma 3 2 2 8 2 6" xfId="17164" xr:uid="{00000000-0005-0000-0000-000081200000}"/>
    <cellStyle name="Comma 3 2 2 8 3" xfId="1290" xr:uid="{00000000-0005-0000-0000-000082200000}"/>
    <cellStyle name="Comma 3 2 2 8 3 2" xfId="3338" xr:uid="{00000000-0005-0000-0000-000083200000}"/>
    <cellStyle name="Comma 3 2 2 8 3 2 2" xfId="7435" xr:uid="{00000000-0005-0000-0000-000084200000}"/>
    <cellStyle name="Comma 3 2 2 8 3 2 2 2" xfId="15628" xr:uid="{00000000-0005-0000-0000-000085200000}"/>
    <cellStyle name="Comma 3 2 2 8 3 2 2 2 2" xfId="32014" xr:uid="{00000000-0005-0000-0000-000086200000}"/>
    <cellStyle name="Comma 3 2 2 8 3 2 2 3" xfId="23821" xr:uid="{00000000-0005-0000-0000-000087200000}"/>
    <cellStyle name="Comma 3 2 2 8 3 2 3" xfId="11531" xr:uid="{00000000-0005-0000-0000-000088200000}"/>
    <cellStyle name="Comma 3 2 2 8 3 2 3 2" xfId="27917" xr:uid="{00000000-0005-0000-0000-000089200000}"/>
    <cellStyle name="Comma 3 2 2 8 3 2 4" xfId="19724" xr:uid="{00000000-0005-0000-0000-00008A200000}"/>
    <cellStyle name="Comma 3 2 2 8 3 3" xfId="5386" xr:uid="{00000000-0005-0000-0000-00008B200000}"/>
    <cellStyle name="Comma 3 2 2 8 3 3 2" xfId="13579" xr:uid="{00000000-0005-0000-0000-00008C200000}"/>
    <cellStyle name="Comma 3 2 2 8 3 3 2 2" xfId="29965" xr:uid="{00000000-0005-0000-0000-00008D200000}"/>
    <cellStyle name="Comma 3 2 2 8 3 3 3" xfId="21772" xr:uid="{00000000-0005-0000-0000-00008E200000}"/>
    <cellStyle name="Comma 3 2 2 8 3 4" xfId="9483" xr:uid="{00000000-0005-0000-0000-00008F200000}"/>
    <cellStyle name="Comma 3 2 2 8 3 4 2" xfId="25869" xr:uid="{00000000-0005-0000-0000-000090200000}"/>
    <cellStyle name="Comma 3 2 2 8 3 5" xfId="17676" xr:uid="{00000000-0005-0000-0000-000091200000}"/>
    <cellStyle name="Comma 3 2 2 8 4" xfId="2314" xr:uid="{00000000-0005-0000-0000-000092200000}"/>
    <cellStyle name="Comma 3 2 2 8 4 2" xfId="6411" xr:uid="{00000000-0005-0000-0000-000093200000}"/>
    <cellStyle name="Comma 3 2 2 8 4 2 2" xfId="14604" xr:uid="{00000000-0005-0000-0000-000094200000}"/>
    <cellStyle name="Comma 3 2 2 8 4 2 2 2" xfId="30990" xr:uid="{00000000-0005-0000-0000-000095200000}"/>
    <cellStyle name="Comma 3 2 2 8 4 2 3" xfId="22797" xr:uid="{00000000-0005-0000-0000-000096200000}"/>
    <cellStyle name="Comma 3 2 2 8 4 3" xfId="10507" xr:uid="{00000000-0005-0000-0000-000097200000}"/>
    <cellStyle name="Comma 3 2 2 8 4 3 2" xfId="26893" xr:uid="{00000000-0005-0000-0000-000098200000}"/>
    <cellStyle name="Comma 3 2 2 8 4 4" xfId="18700" xr:uid="{00000000-0005-0000-0000-000099200000}"/>
    <cellStyle name="Comma 3 2 2 8 5" xfId="4362" xr:uid="{00000000-0005-0000-0000-00009A200000}"/>
    <cellStyle name="Comma 3 2 2 8 5 2" xfId="12555" xr:uid="{00000000-0005-0000-0000-00009B200000}"/>
    <cellStyle name="Comma 3 2 2 8 5 2 2" xfId="28941" xr:uid="{00000000-0005-0000-0000-00009C200000}"/>
    <cellStyle name="Comma 3 2 2 8 5 3" xfId="20748" xr:uid="{00000000-0005-0000-0000-00009D200000}"/>
    <cellStyle name="Comma 3 2 2 8 6" xfId="8459" xr:uid="{00000000-0005-0000-0000-00009E200000}"/>
    <cellStyle name="Comma 3 2 2 8 6 2" xfId="24845" xr:uid="{00000000-0005-0000-0000-00009F200000}"/>
    <cellStyle name="Comma 3 2 2 8 7" xfId="16652" xr:uid="{00000000-0005-0000-0000-0000A0200000}"/>
    <cellStyle name="Comma 3 2 2 9" xfId="522" xr:uid="{00000000-0005-0000-0000-0000A1200000}"/>
    <cellStyle name="Comma 3 2 2 9 2" xfId="1546" xr:uid="{00000000-0005-0000-0000-0000A2200000}"/>
    <cellStyle name="Comma 3 2 2 9 2 2" xfId="3594" xr:uid="{00000000-0005-0000-0000-0000A3200000}"/>
    <cellStyle name="Comma 3 2 2 9 2 2 2" xfId="7691" xr:uid="{00000000-0005-0000-0000-0000A4200000}"/>
    <cellStyle name="Comma 3 2 2 9 2 2 2 2" xfId="15884" xr:uid="{00000000-0005-0000-0000-0000A5200000}"/>
    <cellStyle name="Comma 3 2 2 9 2 2 2 2 2" xfId="32270" xr:uid="{00000000-0005-0000-0000-0000A6200000}"/>
    <cellStyle name="Comma 3 2 2 9 2 2 2 3" xfId="24077" xr:uid="{00000000-0005-0000-0000-0000A7200000}"/>
    <cellStyle name="Comma 3 2 2 9 2 2 3" xfId="11787" xr:uid="{00000000-0005-0000-0000-0000A8200000}"/>
    <cellStyle name="Comma 3 2 2 9 2 2 3 2" xfId="28173" xr:uid="{00000000-0005-0000-0000-0000A9200000}"/>
    <cellStyle name="Comma 3 2 2 9 2 2 4" xfId="19980" xr:uid="{00000000-0005-0000-0000-0000AA200000}"/>
    <cellStyle name="Comma 3 2 2 9 2 3" xfId="5642" xr:uid="{00000000-0005-0000-0000-0000AB200000}"/>
    <cellStyle name="Comma 3 2 2 9 2 3 2" xfId="13835" xr:uid="{00000000-0005-0000-0000-0000AC200000}"/>
    <cellStyle name="Comma 3 2 2 9 2 3 2 2" xfId="30221" xr:uid="{00000000-0005-0000-0000-0000AD200000}"/>
    <cellStyle name="Comma 3 2 2 9 2 3 3" xfId="22028" xr:uid="{00000000-0005-0000-0000-0000AE200000}"/>
    <cellStyle name="Comma 3 2 2 9 2 4" xfId="9739" xr:uid="{00000000-0005-0000-0000-0000AF200000}"/>
    <cellStyle name="Comma 3 2 2 9 2 4 2" xfId="26125" xr:uid="{00000000-0005-0000-0000-0000B0200000}"/>
    <cellStyle name="Comma 3 2 2 9 2 5" xfId="17932" xr:uid="{00000000-0005-0000-0000-0000B1200000}"/>
    <cellStyle name="Comma 3 2 2 9 3" xfId="2570" xr:uid="{00000000-0005-0000-0000-0000B2200000}"/>
    <cellStyle name="Comma 3 2 2 9 3 2" xfId="6667" xr:uid="{00000000-0005-0000-0000-0000B3200000}"/>
    <cellStyle name="Comma 3 2 2 9 3 2 2" xfId="14860" xr:uid="{00000000-0005-0000-0000-0000B4200000}"/>
    <cellStyle name="Comma 3 2 2 9 3 2 2 2" xfId="31246" xr:uid="{00000000-0005-0000-0000-0000B5200000}"/>
    <cellStyle name="Comma 3 2 2 9 3 2 3" xfId="23053" xr:uid="{00000000-0005-0000-0000-0000B6200000}"/>
    <cellStyle name="Comma 3 2 2 9 3 3" xfId="10763" xr:uid="{00000000-0005-0000-0000-0000B7200000}"/>
    <cellStyle name="Comma 3 2 2 9 3 3 2" xfId="27149" xr:uid="{00000000-0005-0000-0000-0000B8200000}"/>
    <cellStyle name="Comma 3 2 2 9 3 4" xfId="18956" xr:uid="{00000000-0005-0000-0000-0000B9200000}"/>
    <cellStyle name="Comma 3 2 2 9 4" xfId="4618" xr:uid="{00000000-0005-0000-0000-0000BA200000}"/>
    <cellStyle name="Comma 3 2 2 9 4 2" xfId="12811" xr:uid="{00000000-0005-0000-0000-0000BB200000}"/>
    <cellStyle name="Comma 3 2 2 9 4 2 2" xfId="29197" xr:uid="{00000000-0005-0000-0000-0000BC200000}"/>
    <cellStyle name="Comma 3 2 2 9 4 3" xfId="21004" xr:uid="{00000000-0005-0000-0000-0000BD200000}"/>
    <cellStyle name="Comma 3 2 2 9 5" xfId="8715" xr:uid="{00000000-0005-0000-0000-0000BE200000}"/>
    <cellStyle name="Comma 3 2 2 9 5 2" xfId="25101" xr:uid="{00000000-0005-0000-0000-0000BF200000}"/>
    <cellStyle name="Comma 3 2 2 9 6" xfId="16908" xr:uid="{00000000-0005-0000-0000-0000C0200000}"/>
    <cellStyle name="Comma 3 2 3" xfId="12" xr:uid="{00000000-0005-0000-0000-0000C1200000}"/>
    <cellStyle name="Comma 3 2 3 10" xfId="2060" xr:uid="{00000000-0005-0000-0000-0000C2200000}"/>
    <cellStyle name="Comma 3 2 3 10 2" xfId="6157" xr:uid="{00000000-0005-0000-0000-0000C3200000}"/>
    <cellStyle name="Comma 3 2 3 10 2 2" xfId="14350" xr:uid="{00000000-0005-0000-0000-0000C4200000}"/>
    <cellStyle name="Comma 3 2 3 10 2 2 2" xfId="30736" xr:uid="{00000000-0005-0000-0000-0000C5200000}"/>
    <cellStyle name="Comma 3 2 3 10 2 3" xfId="22543" xr:uid="{00000000-0005-0000-0000-0000C6200000}"/>
    <cellStyle name="Comma 3 2 3 10 3" xfId="10253" xr:uid="{00000000-0005-0000-0000-0000C7200000}"/>
    <cellStyle name="Comma 3 2 3 10 3 2" xfId="26639" xr:uid="{00000000-0005-0000-0000-0000C8200000}"/>
    <cellStyle name="Comma 3 2 3 10 4" xfId="18446" xr:uid="{00000000-0005-0000-0000-0000C9200000}"/>
    <cellStyle name="Comma 3 2 3 11" xfId="4108" xr:uid="{00000000-0005-0000-0000-0000CA200000}"/>
    <cellStyle name="Comma 3 2 3 11 2" xfId="12301" xr:uid="{00000000-0005-0000-0000-0000CB200000}"/>
    <cellStyle name="Comma 3 2 3 11 2 2" xfId="28687" xr:uid="{00000000-0005-0000-0000-0000CC200000}"/>
    <cellStyle name="Comma 3 2 3 11 3" xfId="20494" xr:uid="{00000000-0005-0000-0000-0000CD200000}"/>
    <cellStyle name="Comma 3 2 3 12" xfId="8205" xr:uid="{00000000-0005-0000-0000-0000CE200000}"/>
    <cellStyle name="Comma 3 2 3 12 2" xfId="24591" xr:uid="{00000000-0005-0000-0000-0000CF200000}"/>
    <cellStyle name="Comma 3 2 3 13" xfId="16398" xr:uid="{00000000-0005-0000-0000-0000D0200000}"/>
    <cellStyle name="Comma 3 2 3 2" xfId="20" xr:uid="{00000000-0005-0000-0000-0000D1200000}"/>
    <cellStyle name="Comma 3 2 3 2 10" xfId="4116" xr:uid="{00000000-0005-0000-0000-0000D2200000}"/>
    <cellStyle name="Comma 3 2 3 2 10 2" xfId="12309" xr:uid="{00000000-0005-0000-0000-0000D3200000}"/>
    <cellStyle name="Comma 3 2 3 2 10 2 2" xfId="28695" xr:uid="{00000000-0005-0000-0000-0000D4200000}"/>
    <cellStyle name="Comma 3 2 3 2 10 3" xfId="20502" xr:uid="{00000000-0005-0000-0000-0000D5200000}"/>
    <cellStyle name="Comma 3 2 3 2 11" xfId="8213" xr:uid="{00000000-0005-0000-0000-0000D6200000}"/>
    <cellStyle name="Comma 3 2 3 2 11 2" xfId="24599" xr:uid="{00000000-0005-0000-0000-0000D7200000}"/>
    <cellStyle name="Comma 3 2 3 2 12" xfId="16406" xr:uid="{00000000-0005-0000-0000-0000D8200000}"/>
    <cellStyle name="Comma 3 2 3 2 2" xfId="36" xr:uid="{00000000-0005-0000-0000-0000D9200000}"/>
    <cellStyle name="Comma 3 2 3 2 2 10" xfId="8229" xr:uid="{00000000-0005-0000-0000-0000DA200000}"/>
    <cellStyle name="Comma 3 2 3 2 2 10 2" xfId="24615" xr:uid="{00000000-0005-0000-0000-0000DB200000}"/>
    <cellStyle name="Comma 3 2 3 2 2 11" xfId="16422" xr:uid="{00000000-0005-0000-0000-0000DC200000}"/>
    <cellStyle name="Comma 3 2 3 2 2 2" xfId="68" xr:uid="{00000000-0005-0000-0000-0000DD200000}"/>
    <cellStyle name="Comma 3 2 3 2 2 2 10" xfId="16454" xr:uid="{00000000-0005-0000-0000-0000DE200000}"/>
    <cellStyle name="Comma 3 2 3 2 2 2 2" xfId="132" xr:uid="{00000000-0005-0000-0000-0000DF200000}"/>
    <cellStyle name="Comma 3 2 3 2 2 2 2 2" xfId="260" xr:uid="{00000000-0005-0000-0000-0000E0200000}"/>
    <cellStyle name="Comma 3 2 3 2 2 2 2 2 2" xfId="516" xr:uid="{00000000-0005-0000-0000-0000E1200000}"/>
    <cellStyle name="Comma 3 2 3 2 2 2 2 2 2 2" xfId="1028" xr:uid="{00000000-0005-0000-0000-0000E2200000}"/>
    <cellStyle name="Comma 3 2 3 2 2 2 2 2 2 2 2" xfId="2052" xr:uid="{00000000-0005-0000-0000-0000E3200000}"/>
    <cellStyle name="Comma 3 2 3 2 2 2 2 2 2 2 2 2" xfId="4100" xr:uid="{00000000-0005-0000-0000-0000E4200000}"/>
    <cellStyle name="Comma 3 2 3 2 2 2 2 2 2 2 2 2 2" xfId="8197" xr:uid="{00000000-0005-0000-0000-0000E5200000}"/>
    <cellStyle name="Comma 3 2 3 2 2 2 2 2 2 2 2 2 2 2" xfId="16390" xr:uid="{00000000-0005-0000-0000-0000E6200000}"/>
    <cellStyle name="Comma 3 2 3 2 2 2 2 2 2 2 2 2 2 2 2" xfId="32776" xr:uid="{00000000-0005-0000-0000-0000E7200000}"/>
    <cellStyle name="Comma 3 2 3 2 2 2 2 2 2 2 2 2 2 3" xfId="24583" xr:uid="{00000000-0005-0000-0000-0000E8200000}"/>
    <cellStyle name="Comma 3 2 3 2 2 2 2 2 2 2 2 2 3" xfId="12293" xr:uid="{00000000-0005-0000-0000-0000E9200000}"/>
    <cellStyle name="Comma 3 2 3 2 2 2 2 2 2 2 2 2 3 2" xfId="28679" xr:uid="{00000000-0005-0000-0000-0000EA200000}"/>
    <cellStyle name="Comma 3 2 3 2 2 2 2 2 2 2 2 2 4" xfId="20486" xr:uid="{00000000-0005-0000-0000-0000EB200000}"/>
    <cellStyle name="Comma 3 2 3 2 2 2 2 2 2 2 2 3" xfId="6148" xr:uid="{00000000-0005-0000-0000-0000EC200000}"/>
    <cellStyle name="Comma 3 2 3 2 2 2 2 2 2 2 2 3 2" xfId="14341" xr:uid="{00000000-0005-0000-0000-0000ED200000}"/>
    <cellStyle name="Comma 3 2 3 2 2 2 2 2 2 2 2 3 2 2" xfId="30727" xr:uid="{00000000-0005-0000-0000-0000EE200000}"/>
    <cellStyle name="Comma 3 2 3 2 2 2 2 2 2 2 2 3 3" xfId="22534" xr:uid="{00000000-0005-0000-0000-0000EF200000}"/>
    <cellStyle name="Comma 3 2 3 2 2 2 2 2 2 2 2 4" xfId="10245" xr:uid="{00000000-0005-0000-0000-0000F0200000}"/>
    <cellStyle name="Comma 3 2 3 2 2 2 2 2 2 2 2 4 2" xfId="26631" xr:uid="{00000000-0005-0000-0000-0000F1200000}"/>
    <cellStyle name="Comma 3 2 3 2 2 2 2 2 2 2 2 5" xfId="18438" xr:uid="{00000000-0005-0000-0000-0000F2200000}"/>
    <cellStyle name="Comma 3 2 3 2 2 2 2 2 2 2 3" xfId="3076" xr:uid="{00000000-0005-0000-0000-0000F3200000}"/>
    <cellStyle name="Comma 3 2 3 2 2 2 2 2 2 2 3 2" xfId="7173" xr:uid="{00000000-0005-0000-0000-0000F4200000}"/>
    <cellStyle name="Comma 3 2 3 2 2 2 2 2 2 2 3 2 2" xfId="15366" xr:uid="{00000000-0005-0000-0000-0000F5200000}"/>
    <cellStyle name="Comma 3 2 3 2 2 2 2 2 2 2 3 2 2 2" xfId="31752" xr:uid="{00000000-0005-0000-0000-0000F6200000}"/>
    <cellStyle name="Comma 3 2 3 2 2 2 2 2 2 2 3 2 3" xfId="23559" xr:uid="{00000000-0005-0000-0000-0000F7200000}"/>
    <cellStyle name="Comma 3 2 3 2 2 2 2 2 2 2 3 3" xfId="11269" xr:uid="{00000000-0005-0000-0000-0000F8200000}"/>
    <cellStyle name="Comma 3 2 3 2 2 2 2 2 2 2 3 3 2" xfId="27655" xr:uid="{00000000-0005-0000-0000-0000F9200000}"/>
    <cellStyle name="Comma 3 2 3 2 2 2 2 2 2 2 3 4" xfId="19462" xr:uid="{00000000-0005-0000-0000-0000FA200000}"/>
    <cellStyle name="Comma 3 2 3 2 2 2 2 2 2 2 4" xfId="5124" xr:uid="{00000000-0005-0000-0000-0000FB200000}"/>
    <cellStyle name="Comma 3 2 3 2 2 2 2 2 2 2 4 2" xfId="13317" xr:uid="{00000000-0005-0000-0000-0000FC200000}"/>
    <cellStyle name="Comma 3 2 3 2 2 2 2 2 2 2 4 2 2" xfId="29703" xr:uid="{00000000-0005-0000-0000-0000FD200000}"/>
    <cellStyle name="Comma 3 2 3 2 2 2 2 2 2 2 4 3" xfId="21510" xr:uid="{00000000-0005-0000-0000-0000FE200000}"/>
    <cellStyle name="Comma 3 2 3 2 2 2 2 2 2 2 5" xfId="9221" xr:uid="{00000000-0005-0000-0000-0000FF200000}"/>
    <cellStyle name="Comma 3 2 3 2 2 2 2 2 2 2 5 2" xfId="25607" xr:uid="{00000000-0005-0000-0000-000000210000}"/>
    <cellStyle name="Comma 3 2 3 2 2 2 2 2 2 2 6" xfId="17414" xr:uid="{00000000-0005-0000-0000-000001210000}"/>
    <cellStyle name="Comma 3 2 3 2 2 2 2 2 2 3" xfId="1540" xr:uid="{00000000-0005-0000-0000-000002210000}"/>
    <cellStyle name="Comma 3 2 3 2 2 2 2 2 2 3 2" xfId="3588" xr:uid="{00000000-0005-0000-0000-000003210000}"/>
    <cellStyle name="Comma 3 2 3 2 2 2 2 2 2 3 2 2" xfId="7685" xr:uid="{00000000-0005-0000-0000-000004210000}"/>
    <cellStyle name="Comma 3 2 3 2 2 2 2 2 2 3 2 2 2" xfId="15878" xr:uid="{00000000-0005-0000-0000-000005210000}"/>
    <cellStyle name="Comma 3 2 3 2 2 2 2 2 2 3 2 2 2 2" xfId="32264" xr:uid="{00000000-0005-0000-0000-000006210000}"/>
    <cellStyle name="Comma 3 2 3 2 2 2 2 2 2 3 2 2 3" xfId="24071" xr:uid="{00000000-0005-0000-0000-000007210000}"/>
    <cellStyle name="Comma 3 2 3 2 2 2 2 2 2 3 2 3" xfId="11781" xr:uid="{00000000-0005-0000-0000-000008210000}"/>
    <cellStyle name="Comma 3 2 3 2 2 2 2 2 2 3 2 3 2" xfId="28167" xr:uid="{00000000-0005-0000-0000-000009210000}"/>
    <cellStyle name="Comma 3 2 3 2 2 2 2 2 2 3 2 4" xfId="19974" xr:uid="{00000000-0005-0000-0000-00000A210000}"/>
    <cellStyle name="Comma 3 2 3 2 2 2 2 2 2 3 3" xfId="5636" xr:uid="{00000000-0005-0000-0000-00000B210000}"/>
    <cellStyle name="Comma 3 2 3 2 2 2 2 2 2 3 3 2" xfId="13829" xr:uid="{00000000-0005-0000-0000-00000C210000}"/>
    <cellStyle name="Comma 3 2 3 2 2 2 2 2 2 3 3 2 2" xfId="30215" xr:uid="{00000000-0005-0000-0000-00000D210000}"/>
    <cellStyle name="Comma 3 2 3 2 2 2 2 2 2 3 3 3" xfId="22022" xr:uid="{00000000-0005-0000-0000-00000E210000}"/>
    <cellStyle name="Comma 3 2 3 2 2 2 2 2 2 3 4" xfId="9733" xr:uid="{00000000-0005-0000-0000-00000F210000}"/>
    <cellStyle name="Comma 3 2 3 2 2 2 2 2 2 3 4 2" xfId="26119" xr:uid="{00000000-0005-0000-0000-000010210000}"/>
    <cellStyle name="Comma 3 2 3 2 2 2 2 2 2 3 5" xfId="17926" xr:uid="{00000000-0005-0000-0000-000011210000}"/>
    <cellStyle name="Comma 3 2 3 2 2 2 2 2 2 4" xfId="2564" xr:uid="{00000000-0005-0000-0000-000012210000}"/>
    <cellStyle name="Comma 3 2 3 2 2 2 2 2 2 4 2" xfId="6661" xr:uid="{00000000-0005-0000-0000-000013210000}"/>
    <cellStyle name="Comma 3 2 3 2 2 2 2 2 2 4 2 2" xfId="14854" xr:uid="{00000000-0005-0000-0000-000014210000}"/>
    <cellStyle name="Comma 3 2 3 2 2 2 2 2 2 4 2 2 2" xfId="31240" xr:uid="{00000000-0005-0000-0000-000015210000}"/>
    <cellStyle name="Comma 3 2 3 2 2 2 2 2 2 4 2 3" xfId="23047" xr:uid="{00000000-0005-0000-0000-000016210000}"/>
    <cellStyle name="Comma 3 2 3 2 2 2 2 2 2 4 3" xfId="10757" xr:uid="{00000000-0005-0000-0000-000017210000}"/>
    <cellStyle name="Comma 3 2 3 2 2 2 2 2 2 4 3 2" xfId="27143" xr:uid="{00000000-0005-0000-0000-000018210000}"/>
    <cellStyle name="Comma 3 2 3 2 2 2 2 2 2 4 4" xfId="18950" xr:uid="{00000000-0005-0000-0000-000019210000}"/>
    <cellStyle name="Comma 3 2 3 2 2 2 2 2 2 5" xfId="4612" xr:uid="{00000000-0005-0000-0000-00001A210000}"/>
    <cellStyle name="Comma 3 2 3 2 2 2 2 2 2 5 2" xfId="12805" xr:uid="{00000000-0005-0000-0000-00001B210000}"/>
    <cellStyle name="Comma 3 2 3 2 2 2 2 2 2 5 2 2" xfId="29191" xr:uid="{00000000-0005-0000-0000-00001C210000}"/>
    <cellStyle name="Comma 3 2 3 2 2 2 2 2 2 5 3" xfId="20998" xr:uid="{00000000-0005-0000-0000-00001D210000}"/>
    <cellStyle name="Comma 3 2 3 2 2 2 2 2 2 6" xfId="8709" xr:uid="{00000000-0005-0000-0000-00001E210000}"/>
    <cellStyle name="Comma 3 2 3 2 2 2 2 2 2 6 2" xfId="25095" xr:uid="{00000000-0005-0000-0000-00001F210000}"/>
    <cellStyle name="Comma 3 2 3 2 2 2 2 2 2 7" xfId="16902" xr:uid="{00000000-0005-0000-0000-000020210000}"/>
    <cellStyle name="Comma 3 2 3 2 2 2 2 2 3" xfId="772" xr:uid="{00000000-0005-0000-0000-000021210000}"/>
    <cellStyle name="Comma 3 2 3 2 2 2 2 2 3 2" xfId="1796" xr:uid="{00000000-0005-0000-0000-000022210000}"/>
    <cellStyle name="Comma 3 2 3 2 2 2 2 2 3 2 2" xfId="3844" xr:uid="{00000000-0005-0000-0000-000023210000}"/>
    <cellStyle name="Comma 3 2 3 2 2 2 2 2 3 2 2 2" xfId="7941" xr:uid="{00000000-0005-0000-0000-000024210000}"/>
    <cellStyle name="Comma 3 2 3 2 2 2 2 2 3 2 2 2 2" xfId="16134" xr:uid="{00000000-0005-0000-0000-000025210000}"/>
    <cellStyle name="Comma 3 2 3 2 2 2 2 2 3 2 2 2 2 2" xfId="32520" xr:uid="{00000000-0005-0000-0000-000026210000}"/>
    <cellStyle name="Comma 3 2 3 2 2 2 2 2 3 2 2 2 3" xfId="24327" xr:uid="{00000000-0005-0000-0000-000027210000}"/>
    <cellStyle name="Comma 3 2 3 2 2 2 2 2 3 2 2 3" xfId="12037" xr:uid="{00000000-0005-0000-0000-000028210000}"/>
    <cellStyle name="Comma 3 2 3 2 2 2 2 2 3 2 2 3 2" xfId="28423" xr:uid="{00000000-0005-0000-0000-000029210000}"/>
    <cellStyle name="Comma 3 2 3 2 2 2 2 2 3 2 2 4" xfId="20230" xr:uid="{00000000-0005-0000-0000-00002A210000}"/>
    <cellStyle name="Comma 3 2 3 2 2 2 2 2 3 2 3" xfId="5892" xr:uid="{00000000-0005-0000-0000-00002B210000}"/>
    <cellStyle name="Comma 3 2 3 2 2 2 2 2 3 2 3 2" xfId="14085" xr:uid="{00000000-0005-0000-0000-00002C210000}"/>
    <cellStyle name="Comma 3 2 3 2 2 2 2 2 3 2 3 2 2" xfId="30471" xr:uid="{00000000-0005-0000-0000-00002D210000}"/>
    <cellStyle name="Comma 3 2 3 2 2 2 2 2 3 2 3 3" xfId="22278" xr:uid="{00000000-0005-0000-0000-00002E210000}"/>
    <cellStyle name="Comma 3 2 3 2 2 2 2 2 3 2 4" xfId="9989" xr:uid="{00000000-0005-0000-0000-00002F210000}"/>
    <cellStyle name="Comma 3 2 3 2 2 2 2 2 3 2 4 2" xfId="26375" xr:uid="{00000000-0005-0000-0000-000030210000}"/>
    <cellStyle name="Comma 3 2 3 2 2 2 2 2 3 2 5" xfId="18182" xr:uid="{00000000-0005-0000-0000-000031210000}"/>
    <cellStyle name="Comma 3 2 3 2 2 2 2 2 3 3" xfId="2820" xr:uid="{00000000-0005-0000-0000-000032210000}"/>
    <cellStyle name="Comma 3 2 3 2 2 2 2 2 3 3 2" xfId="6917" xr:uid="{00000000-0005-0000-0000-000033210000}"/>
    <cellStyle name="Comma 3 2 3 2 2 2 2 2 3 3 2 2" xfId="15110" xr:uid="{00000000-0005-0000-0000-000034210000}"/>
    <cellStyle name="Comma 3 2 3 2 2 2 2 2 3 3 2 2 2" xfId="31496" xr:uid="{00000000-0005-0000-0000-000035210000}"/>
    <cellStyle name="Comma 3 2 3 2 2 2 2 2 3 3 2 3" xfId="23303" xr:uid="{00000000-0005-0000-0000-000036210000}"/>
    <cellStyle name="Comma 3 2 3 2 2 2 2 2 3 3 3" xfId="11013" xr:uid="{00000000-0005-0000-0000-000037210000}"/>
    <cellStyle name="Comma 3 2 3 2 2 2 2 2 3 3 3 2" xfId="27399" xr:uid="{00000000-0005-0000-0000-000038210000}"/>
    <cellStyle name="Comma 3 2 3 2 2 2 2 2 3 3 4" xfId="19206" xr:uid="{00000000-0005-0000-0000-000039210000}"/>
    <cellStyle name="Comma 3 2 3 2 2 2 2 2 3 4" xfId="4868" xr:uid="{00000000-0005-0000-0000-00003A210000}"/>
    <cellStyle name="Comma 3 2 3 2 2 2 2 2 3 4 2" xfId="13061" xr:uid="{00000000-0005-0000-0000-00003B210000}"/>
    <cellStyle name="Comma 3 2 3 2 2 2 2 2 3 4 2 2" xfId="29447" xr:uid="{00000000-0005-0000-0000-00003C210000}"/>
    <cellStyle name="Comma 3 2 3 2 2 2 2 2 3 4 3" xfId="21254" xr:uid="{00000000-0005-0000-0000-00003D210000}"/>
    <cellStyle name="Comma 3 2 3 2 2 2 2 2 3 5" xfId="8965" xr:uid="{00000000-0005-0000-0000-00003E210000}"/>
    <cellStyle name="Comma 3 2 3 2 2 2 2 2 3 5 2" xfId="25351" xr:uid="{00000000-0005-0000-0000-00003F210000}"/>
    <cellStyle name="Comma 3 2 3 2 2 2 2 2 3 6" xfId="17158" xr:uid="{00000000-0005-0000-0000-000040210000}"/>
    <cellStyle name="Comma 3 2 3 2 2 2 2 2 4" xfId="1284" xr:uid="{00000000-0005-0000-0000-000041210000}"/>
    <cellStyle name="Comma 3 2 3 2 2 2 2 2 4 2" xfId="3332" xr:uid="{00000000-0005-0000-0000-000042210000}"/>
    <cellStyle name="Comma 3 2 3 2 2 2 2 2 4 2 2" xfId="7429" xr:uid="{00000000-0005-0000-0000-000043210000}"/>
    <cellStyle name="Comma 3 2 3 2 2 2 2 2 4 2 2 2" xfId="15622" xr:uid="{00000000-0005-0000-0000-000044210000}"/>
    <cellStyle name="Comma 3 2 3 2 2 2 2 2 4 2 2 2 2" xfId="32008" xr:uid="{00000000-0005-0000-0000-000045210000}"/>
    <cellStyle name="Comma 3 2 3 2 2 2 2 2 4 2 2 3" xfId="23815" xr:uid="{00000000-0005-0000-0000-000046210000}"/>
    <cellStyle name="Comma 3 2 3 2 2 2 2 2 4 2 3" xfId="11525" xr:uid="{00000000-0005-0000-0000-000047210000}"/>
    <cellStyle name="Comma 3 2 3 2 2 2 2 2 4 2 3 2" xfId="27911" xr:uid="{00000000-0005-0000-0000-000048210000}"/>
    <cellStyle name="Comma 3 2 3 2 2 2 2 2 4 2 4" xfId="19718" xr:uid="{00000000-0005-0000-0000-000049210000}"/>
    <cellStyle name="Comma 3 2 3 2 2 2 2 2 4 3" xfId="5380" xr:uid="{00000000-0005-0000-0000-00004A210000}"/>
    <cellStyle name="Comma 3 2 3 2 2 2 2 2 4 3 2" xfId="13573" xr:uid="{00000000-0005-0000-0000-00004B210000}"/>
    <cellStyle name="Comma 3 2 3 2 2 2 2 2 4 3 2 2" xfId="29959" xr:uid="{00000000-0005-0000-0000-00004C210000}"/>
    <cellStyle name="Comma 3 2 3 2 2 2 2 2 4 3 3" xfId="21766" xr:uid="{00000000-0005-0000-0000-00004D210000}"/>
    <cellStyle name="Comma 3 2 3 2 2 2 2 2 4 4" xfId="9477" xr:uid="{00000000-0005-0000-0000-00004E210000}"/>
    <cellStyle name="Comma 3 2 3 2 2 2 2 2 4 4 2" xfId="25863" xr:uid="{00000000-0005-0000-0000-00004F210000}"/>
    <cellStyle name="Comma 3 2 3 2 2 2 2 2 4 5" xfId="17670" xr:uid="{00000000-0005-0000-0000-000050210000}"/>
    <cellStyle name="Comma 3 2 3 2 2 2 2 2 5" xfId="2308" xr:uid="{00000000-0005-0000-0000-000051210000}"/>
    <cellStyle name="Comma 3 2 3 2 2 2 2 2 5 2" xfId="6405" xr:uid="{00000000-0005-0000-0000-000052210000}"/>
    <cellStyle name="Comma 3 2 3 2 2 2 2 2 5 2 2" xfId="14598" xr:uid="{00000000-0005-0000-0000-000053210000}"/>
    <cellStyle name="Comma 3 2 3 2 2 2 2 2 5 2 2 2" xfId="30984" xr:uid="{00000000-0005-0000-0000-000054210000}"/>
    <cellStyle name="Comma 3 2 3 2 2 2 2 2 5 2 3" xfId="22791" xr:uid="{00000000-0005-0000-0000-000055210000}"/>
    <cellStyle name="Comma 3 2 3 2 2 2 2 2 5 3" xfId="10501" xr:uid="{00000000-0005-0000-0000-000056210000}"/>
    <cellStyle name="Comma 3 2 3 2 2 2 2 2 5 3 2" xfId="26887" xr:uid="{00000000-0005-0000-0000-000057210000}"/>
    <cellStyle name="Comma 3 2 3 2 2 2 2 2 5 4" xfId="18694" xr:uid="{00000000-0005-0000-0000-000058210000}"/>
    <cellStyle name="Comma 3 2 3 2 2 2 2 2 6" xfId="4356" xr:uid="{00000000-0005-0000-0000-000059210000}"/>
    <cellStyle name="Comma 3 2 3 2 2 2 2 2 6 2" xfId="12549" xr:uid="{00000000-0005-0000-0000-00005A210000}"/>
    <cellStyle name="Comma 3 2 3 2 2 2 2 2 6 2 2" xfId="28935" xr:uid="{00000000-0005-0000-0000-00005B210000}"/>
    <cellStyle name="Comma 3 2 3 2 2 2 2 2 6 3" xfId="20742" xr:uid="{00000000-0005-0000-0000-00005C210000}"/>
    <cellStyle name="Comma 3 2 3 2 2 2 2 2 7" xfId="8453" xr:uid="{00000000-0005-0000-0000-00005D210000}"/>
    <cellStyle name="Comma 3 2 3 2 2 2 2 2 7 2" xfId="24839" xr:uid="{00000000-0005-0000-0000-00005E210000}"/>
    <cellStyle name="Comma 3 2 3 2 2 2 2 2 8" xfId="16646" xr:uid="{00000000-0005-0000-0000-00005F210000}"/>
    <cellStyle name="Comma 3 2 3 2 2 2 2 3" xfId="388" xr:uid="{00000000-0005-0000-0000-000060210000}"/>
    <cellStyle name="Comma 3 2 3 2 2 2 2 3 2" xfId="900" xr:uid="{00000000-0005-0000-0000-000061210000}"/>
    <cellStyle name="Comma 3 2 3 2 2 2 2 3 2 2" xfId="1924" xr:uid="{00000000-0005-0000-0000-000062210000}"/>
    <cellStyle name="Comma 3 2 3 2 2 2 2 3 2 2 2" xfId="3972" xr:uid="{00000000-0005-0000-0000-000063210000}"/>
    <cellStyle name="Comma 3 2 3 2 2 2 2 3 2 2 2 2" xfId="8069" xr:uid="{00000000-0005-0000-0000-000064210000}"/>
    <cellStyle name="Comma 3 2 3 2 2 2 2 3 2 2 2 2 2" xfId="16262" xr:uid="{00000000-0005-0000-0000-000065210000}"/>
    <cellStyle name="Comma 3 2 3 2 2 2 2 3 2 2 2 2 2 2" xfId="32648" xr:uid="{00000000-0005-0000-0000-000066210000}"/>
    <cellStyle name="Comma 3 2 3 2 2 2 2 3 2 2 2 2 3" xfId="24455" xr:uid="{00000000-0005-0000-0000-000067210000}"/>
    <cellStyle name="Comma 3 2 3 2 2 2 2 3 2 2 2 3" xfId="12165" xr:uid="{00000000-0005-0000-0000-000068210000}"/>
    <cellStyle name="Comma 3 2 3 2 2 2 2 3 2 2 2 3 2" xfId="28551" xr:uid="{00000000-0005-0000-0000-000069210000}"/>
    <cellStyle name="Comma 3 2 3 2 2 2 2 3 2 2 2 4" xfId="20358" xr:uid="{00000000-0005-0000-0000-00006A210000}"/>
    <cellStyle name="Comma 3 2 3 2 2 2 2 3 2 2 3" xfId="6020" xr:uid="{00000000-0005-0000-0000-00006B210000}"/>
    <cellStyle name="Comma 3 2 3 2 2 2 2 3 2 2 3 2" xfId="14213" xr:uid="{00000000-0005-0000-0000-00006C210000}"/>
    <cellStyle name="Comma 3 2 3 2 2 2 2 3 2 2 3 2 2" xfId="30599" xr:uid="{00000000-0005-0000-0000-00006D210000}"/>
    <cellStyle name="Comma 3 2 3 2 2 2 2 3 2 2 3 3" xfId="22406" xr:uid="{00000000-0005-0000-0000-00006E210000}"/>
    <cellStyle name="Comma 3 2 3 2 2 2 2 3 2 2 4" xfId="10117" xr:uid="{00000000-0005-0000-0000-00006F210000}"/>
    <cellStyle name="Comma 3 2 3 2 2 2 2 3 2 2 4 2" xfId="26503" xr:uid="{00000000-0005-0000-0000-000070210000}"/>
    <cellStyle name="Comma 3 2 3 2 2 2 2 3 2 2 5" xfId="18310" xr:uid="{00000000-0005-0000-0000-000071210000}"/>
    <cellStyle name="Comma 3 2 3 2 2 2 2 3 2 3" xfId="2948" xr:uid="{00000000-0005-0000-0000-000072210000}"/>
    <cellStyle name="Comma 3 2 3 2 2 2 2 3 2 3 2" xfId="7045" xr:uid="{00000000-0005-0000-0000-000073210000}"/>
    <cellStyle name="Comma 3 2 3 2 2 2 2 3 2 3 2 2" xfId="15238" xr:uid="{00000000-0005-0000-0000-000074210000}"/>
    <cellStyle name="Comma 3 2 3 2 2 2 2 3 2 3 2 2 2" xfId="31624" xr:uid="{00000000-0005-0000-0000-000075210000}"/>
    <cellStyle name="Comma 3 2 3 2 2 2 2 3 2 3 2 3" xfId="23431" xr:uid="{00000000-0005-0000-0000-000076210000}"/>
    <cellStyle name="Comma 3 2 3 2 2 2 2 3 2 3 3" xfId="11141" xr:uid="{00000000-0005-0000-0000-000077210000}"/>
    <cellStyle name="Comma 3 2 3 2 2 2 2 3 2 3 3 2" xfId="27527" xr:uid="{00000000-0005-0000-0000-000078210000}"/>
    <cellStyle name="Comma 3 2 3 2 2 2 2 3 2 3 4" xfId="19334" xr:uid="{00000000-0005-0000-0000-000079210000}"/>
    <cellStyle name="Comma 3 2 3 2 2 2 2 3 2 4" xfId="4996" xr:uid="{00000000-0005-0000-0000-00007A210000}"/>
    <cellStyle name="Comma 3 2 3 2 2 2 2 3 2 4 2" xfId="13189" xr:uid="{00000000-0005-0000-0000-00007B210000}"/>
    <cellStyle name="Comma 3 2 3 2 2 2 2 3 2 4 2 2" xfId="29575" xr:uid="{00000000-0005-0000-0000-00007C210000}"/>
    <cellStyle name="Comma 3 2 3 2 2 2 2 3 2 4 3" xfId="21382" xr:uid="{00000000-0005-0000-0000-00007D210000}"/>
    <cellStyle name="Comma 3 2 3 2 2 2 2 3 2 5" xfId="9093" xr:uid="{00000000-0005-0000-0000-00007E210000}"/>
    <cellStyle name="Comma 3 2 3 2 2 2 2 3 2 5 2" xfId="25479" xr:uid="{00000000-0005-0000-0000-00007F210000}"/>
    <cellStyle name="Comma 3 2 3 2 2 2 2 3 2 6" xfId="17286" xr:uid="{00000000-0005-0000-0000-000080210000}"/>
    <cellStyle name="Comma 3 2 3 2 2 2 2 3 3" xfId="1412" xr:uid="{00000000-0005-0000-0000-000081210000}"/>
    <cellStyle name="Comma 3 2 3 2 2 2 2 3 3 2" xfId="3460" xr:uid="{00000000-0005-0000-0000-000082210000}"/>
    <cellStyle name="Comma 3 2 3 2 2 2 2 3 3 2 2" xfId="7557" xr:uid="{00000000-0005-0000-0000-000083210000}"/>
    <cellStyle name="Comma 3 2 3 2 2 2 2 3 3 2 2 2" xfId="15750" xr:uid="{00000000-0005-0000-0000-000084210000}"/>
    <cellStyle name="Comma 3 2 3 2 2 2 2 3 3 2 2 2 2" xfId="32136" xr:uid="{00000000-0005-0000-0000-000085210000}"/>
    <cellStyle name="Comma 3 2 3 2 2 2 2 3 3 2 2 3" xfId="23943" xr:uid="{00000000-0005-0000-0000-000086210000}"/>
    <cellStyle name="Comma 3 2 3 2 2 2 2 3 3 2 3" xfId="11653" xr:uid="{00000000-0005-0000-0000-000087210000}"/>
    <cellStyle name="Comma 3 2 3 2 2 2 2 3 3 2 3 2" xfId="28039" xr:uid="{00000000-0005-0000-0000-000088210000}"/>
    <cellStyle name="Comma 3 2 3 2 2 2 2 3 3 2 4" xfId="19846" xr:uid="{00000000-0005-0000-0000-000089210000}"/>
    <cellStyle name="Comma 3 2 3 2 2 2 2 3 3 3" xfId="5508" xr:uid="{00000000-0005-0000-0000-00008A210000}"/>
    <cellStyle name="Comma 3 2 3 2 2 2 2 3 3 3 2" xfId="13701" xr:uid="{00000000-0005-0000-0000-00008B210000}"/>
    <cellStyle name="Comma 3 2 3 2 2 2 2 3 3 3 2 2" xfId="30087" xr:uid="{00000000-0005-0000-0000-00008C210000}"/>
    <cellStyle name="Comma 3 2 3 2 2 2 2 3 3 3 3" xfId="21894" xr:uid="{00000000-0005-0000-0000-00008D210000}"/>
    <cellStyle name="Comma 3 2 3 2 2 2 2 3 3 4" xfId="9605" xr:uid="{00000000-0005-0000-0000-00008E210000}"/>
    <cellStyle name="Comma 3 2 3 2 2 2 2 3 3 4 2" xfId="25991" xr:uid="{00000000-0005-0000-0000-00008F210000}"/>
    <cellStyle name="Comma 3 2 3 2 2 2 2 3 3 5" xfId="17798" xr:uid="{00000000-0005-0000-0000-000090210000}"/>
    <cellStyle name="Comma 3 2 3 2 2 2 2 3 4" xfId="2436" xr:uid="{00000000-0005-0000-0000-000091210000}"/>
    <cellStyle name="Comma 3 2 3 2 2 2 2 3 4 2" xfId="6533" xr:uid="{00000000-0005-0000-0000-000092210000}"/>
    <cellStyle name="Comma 3 2 3 2 2 2 2 3 4 2 2" xfId="14726" xr:uid="{00000000-0005-0000-0000-000093210000}"/>
    <cellStyle name="Comma 3 2 3 2 2 2 2 3 4 2 2 2" xfId="31112" xr:uid="{00000000-0005-0000-0000-000094210000}"/>
    <cellStyle name="Comma 3 2 3 2 2 2 2 3 4 2 3" xfId="22919" xr:uid="{00000000-0005-0000-0000-000095210000}"/>
    <cellStyle name="Comma 3 2 3 2 2 2 2 3 4 3" xfId="10629" xr:uid="{00000000-0005-0000-0000-000096210000}"/>
    <cellStyle name="Comma 3 2 3 2 2 2 2 3 4 3 2" xfId="27015" xr:uid="{00000000-0005-0000-0000-000097210000}"/>
    <cellStyle name="Comma 3 2 3 2 2 2 2 3 4 4" xfId="18822" xr:uid="{00000000-0005-0000-0000-000098210000}"/>
    <cellStyle name="Comma 3 2 3 2 2 2 2 3 5" xfId="4484" xr:uid="{00000000-0005-0000-0000-000099210000}"/>
    <cellStyle name="Comma 3 2 3 2 2 2 2 3 5 2" xfId="12677" xr:uid="{00000000-0005-0000-0000-00009A210000}"/>
    <cellStyle name="Comma 3 2 3 2 2 2 2 3 5 2 2" xfId="29063" xr:uid="{00000000-0005-0000-0000-00009B210000}"/>
    <cellStyle name="Comma 3 2 3 2 2 2 2 3 5 3" xfId="20870" xr:uid="{00000000-0005-0000-0000-00009C210000}"/>
    <cellStyle name="Comma 3 2 3 2 2 2 2 3 6" xfId="8581" xr:uid="{00000000-0005-0000-0000-00009D210000}"/>
    <cellStyle name="Comma 3 2 3 2 2 2 2 3 6 2" xfId="24967" xr:uid="{00000000-0005-0000-0000-00009E210000}"/>
    <cellStyle name="Comma 3 2 3 2 2 2 2 3 7" xfId="16774" xr:uid="{00000000-0005-0000-0000-00009F210000}"/>
    <cellStyle name="Comma 3 2 3 2 2 2 2 4" xfId="644" xr:uid="{00000000-0005-0000-0000-0000A0210000}"/>
    <cellStyle name="Comma 3 2 3 2 2 2 2 4 2" xfId="1668" xr:uid="{00000000-0005-0000-0000-0000A1210000}"/>
    <cellStyle name="Comma 3 2 3 2 2 2 2 4 2 2" xfId="3716" xr:uid="{00000000-0005-0000-0000-0000A2210000}"/>
    <cellStyle name="Comma 3 2 3 2 2 2 2 4 2 2 2" xfId="7813" xr:uid="{00000000-0005-0000-0000-0000A3210000}"/>
    <cellStyle name="Comma 3 2 3 2 2 2 2 4 2 2 2 2" xfId="16006" xr:uid="{00000000-0005-0000-0000-0000A4210000}"/>
    <cellStyle name="Comma 3 2 3 2 2 2 2 4 2 2 2 2 2" xfId="32392" xr:uid="{00000000-0005-0000-0000-0000A5210000}"/>
    <cellStyle name="Comma 3 2 3 2 2 2 2 4 2 2 2 3" xfId="24199" xr:uid="{00000000-0005-0000-0000-0000A6210000}"/>
    <cellStyle name="Comma 3 2 3 2 2 2 2 4 2 2 3" xfId="11909" xr:uid="{00000000-0005-0000-0000-0000A7210000}"/>
    <cellStyle name="Comma 3 2 3 2 2 2 2 4 2 2 3 2" xfId="28295" xr:uid="{00000000-0005-0000-0000-0000A8210000}"/>
    <cellStyle name="Comma 3 2 3 2 2 2 2 4 2 2 4" xfId="20102" xr:uid="{00000000-0005-0000-0000-0000A9210000}"/>
    <cellStyle name="Comma 3 2 3 2 2 2 2 4 2 3" xfId="5764" xr:uid="{00000000-0005-0000-0000-0000AA210000}"/>
    <cellStyle name="Comma 3 2 3 2 2 2 2 4 2 3 2" xfId="13957" xr:uid="{00000000-0005-0000-0000-0000AB210000}"/>
    <cellStyle name="Comma 3 2 3 2 2 2 2 4 2 3 2 2" xfId="30343" xr:uid="{00000000-0005-0000-0000-0000AC210000}"/>
    <cellStyle name="Comma 3 2 3 2 2 2 2 4 2 3 3" xfId="22150" xr:uid="{00000000-0005-0000-0000-0000AD210000}"/>
    <cellStyle name="Comma 3 2 3 2 2 2 2 4 2 4" xfId="9861" xr:uid="{00000000-0005-0000-0000-0000AE210000}"/>
    <cellStyle name="Comma 3 2 3 2 2 2 2 4 2 4 2" xfId="26247" xr:uid="{00000000-0005-0000-0000-0000AF210000}"/>
    <cellStyle name="Comma 3 2 3 2 2 2 2 4 2 5" xfId="18054" xr:uid="{00000000-0005-0000-0000-0000B0210000}"/>
    <cellStyle name="Comma 3 2 3 2 2 2 2 4 3" xfId="2692" xr:uid="{00000000-0005-0000-0000-0000B1210000}"/>
    <cellStyle name="Comma 3 2 3 2 2 2 2 4 3 2" xfId="6789" xr:uid="{00000000-0005-0000-0000-0000B2210000}"/>
    <cellStyle name="Comma 3 2 3 2 2 2 2 4 3 2 2" xfId="14982" xr:uid="{00000000-0005-0000-0000-0000B3210000}"/>
    <cellStyle name="Comma 3 2 3 2 2 2 2 4 3 2 2 2" xfId="31368" xr:uid="{00000000-0005-0000-0000-0000B4210000}"/>
    <cellStyle name="Comma 3 2 3 2 2 2 2 4 3 2 3" xfId="23175" xr:uid="{00000000-0005-0000-0000-0000B5210000}"/>
    <cellStyle name="Comma 3 2 3 2 2 2 2 4 3 3" xfId="10885" xr:uid="{00000000-0005-0000-0000-0000B6210000}"/>
    <cellStyle name="Comma 3 2 3 2 2 2 2 4 3 3 2" xfId="27271" xr:uid="{00000000-0005-0000-0000-0000B7210000}"/>
    <cellStyle name="Comma 3 2 3 2 2 2 2 4 3 4" xfId="19078" xr:uid="{00000000-0005-0000-0000-0000B8210000}"/>
    <cellStyle name="Comma 3 2 3 2 2 2 2 4 4" xfId="4740" xr:uid="{00000000-0005-0000-0000-0000B9210000}"/>
    <cellStyle name="Comma 3 2 3 2 2 2 2 4 4 2" xfId="12933" xr:uid="{00000000-0005-0000-0000-0000BA210000}"/>
    <cellStyle name="Comma 3 2 3 2 2 2 2 4 4 2 2" xfId="29319" xr:uid="{00000000-0005-0000-0000-0000BB210000}"/>
    <cellStyle name="Comma 3 2 3 2 2 2 2 4 4 3" xfId="21126" xr:uid="{00000000-0005-0000-0000-0000BC210000}"/>
    <cellStyle name="Comma 3 2 3 2 2 2 2 4 5" xfId="8837" xr:uid="{00000000-0005-0000-0000-0000BD210000}"/>
    <cellStyle name="Comma 3 2 3 2 2 2 2 4 5 2" xfId="25223" xr:uid="{00000000-0005-0000-0000-0000BE210000}"/>
    <cellStyle name="Comma 3 2 3 2 2 2 2 4 6" xfId="17030" xr:uid="{00000000-0005-0000-0000-0000BF210000}"/>
    <cellStyle name="Comma 3 2 3 2 2 2 2 5" xfId="1156" xr:uid="{00000000-0005-0000-0000-0000C0210000}"/>
    <cellStyle name="Comma 3 2 3 2 2 2 2 5 2" xfId="3204" xr:uid="{00000000-0005-0000-0000-0000C1210000}"/>
    <cellStyle name="Comma 3 2 3 2 2 2 2 5 2 2" xfId="7301" xr:uid="{00000000-0005-0000-0000-0000C2210000}"/>
    <cellStyle name="Comma 3 2 3 2 2 2 2 5 2 2 2" xfId="15494" xr:uid="{00000000-0005-0000-0000-0000C3210000}"/>
    <cellStyle name="Comma 3 2 3 2 2 2 2 5 2 2 2 2" xfId="31880" xr:uid="{00000000-0005-0000-0000-0000C4210000}"/>
    <cellStyle name="Comma 3 2 3 2 2 2 2 5 2 2 3" xfId="23687" xr:uid="{00000000-0005-0000-0000-0000C5210000}"/>
    <cellStyle name="Comma 3 2 3 2 2 2 2 5 2 3" xfId="11397" xr:uid="{00000000-0005-0000-0000-0000C6210000}"/>
    <cellStyle name="Comma 3 2 3 2 2 2 2 5 2 3 2" xfId="27783" xr:uid="{00000000-0005-0000-0000-0000C7210000}"/>
    <cellStyle name="Comma 3 2 3 2 2 2 2 5 2 4" xfId="19590" xr:uid="{00000000-0005-0000-0000-0000C8210000}"/>
    <cellStyle name="Comma 3 2 3 2 2 2 2 5 3" xfId="5252" xr:uid="{00000000-0005-0000-0000-0000C9210000}"/>
    <cellStyle name="Comma 3 2 3 2 2 2 2 5 3 2" xfId="13445" xr:uid="{00000000-0005-0000-0000-0000CA210000}"/>
    <cellStyle name="Comma 3 2 3 2 2 2 2 5 3 2 2" xfId="29831" xr:uid="{00000000-0005-0000-0000-0000CB210000}"/>
    <cellStyle name="Comma 3 2 3 2 2 2 2 5 3 3" xfId="21638" xr:uid="{00000000-0005-0000-0000-0000CC210000}"/>
    <cellStyle name="Comma 3 2 3 2 2 2 2 5 4" xfId="9349" xr:uid="{00000000-0005-0000-0000-0000CD210000}"/>
    <cellStyle name="Comma 3 2 3 2 2 2 2 5 4 2" xfId="25735" xr:uid="{00000000-0005-0000-0000-0000CE210000}"/>
    <cellStyle name="Comma 3 2 3 2 2 2 2 5 5" xfId="17542" xr:uid="{00000000-0005-0000-0000-0000CF210000}"/>
    <cellStyle name="Comma 3 2 3 2 2 2 2 6" xfId="2180" xr:uid="{00000000-0005-0000-0000-0000D0210000}"/>
    <cellStyle name="Comma 3 2 3 2 2 2 2 6 2" xfId="6277" xr:uid="{00000000-0005-0000-0000-0000D1210000}"/>
    <cellStyle name="Comma 3 2 3 2 2 2 2 6 2 2" xfId="14470" xr:uid="{00000000-0005-0000-0000-0000D2210000}"/>
    <cellStyle name="Comma 3 2 3 2 2 2 2 6 2 2 2" xfId="30856" xr:uid="{00000000-0005-0000-0000-0000D3210000}"/>
    <cellStyle name="Comma 3 2 3 2 2 2 2 6 2 3" xfId="22663" xr:uid="{00000000-0005-0000-0000-0000D4210000}"/>
    <cellStyle name="Comma 3 2 3 2 2 2 2 6 3" xfId="10373" xr:uid="{00000000-0005-0000-0000-0000D5210000}"/>
    <cellStyle name="Comma 3 2 3 2 2 2 2 6 3 2" xfId="26759" xr:uid="{00000000-0005-0000-0000-0000D6210000}"/>
    <cellStyle name="Comma 3 2 3 2 2 2 2 6 4" xfId="18566" xr:uid="{00000000-0005-0000-0000-0000D7210000}"/>
    <cellStyle name="Comma 3 2 3 2 2 2 2 7" xfId="4228" xr:uid="{00000000-0005-0000-0000-0000D8210000}"/>
    <cellStyle name="Comma 3 2 3 2 2 2 2 7 2" xfId="12421" xr:uid="{00000000-0005-0000-0000-0000D9210000}"/>
    <cellStyle name="Comma 3 2 3 2 2 2 2 7 2 2" xfId="28807" xr:uid="{00000000-0005-0000-0000-0000DA210000}"/>
    <cellStyle name="Comma 3 2 3 2 2 2 2 7 3" xfId="20614" xr:uid="{00000000-0005-0000-0000-0000DB210000}"/>
    <cellStyle name="Comma 3 2 3 2 2 2 2 8" xfId="8325" xr:uid="{00000000-0005-0000-0000-0000DC210000}"/>
    <cellStyle name="Comma 3 2 3 2 2 2 2 8 2" xfId="24711" xr:uid="{00000000-0005-0000-0000-0000DD210000}"/>
    <cellStyle name="Comma 3 2 3 2 2 2 2 9" xfId="16518" xr:uid="{00000000-0005-0000-0000-0000DE210000}"/>
    <cellStyle name="Comma 3 2 3 2 2 2 3" xfId="196" xr:uid="{00000000-0005-0000-0000-0000DF210000}"/>
    <cellStyle name="Comma 3 2 3 2 2 2 3 2" xfId="452" xr:uid="{00000000-0005-0000-0000-0000E0210000}"/>
    <cellStyle name="Comma 3 2 3 2 2 2 3 2 2" xfId="964" xr:uid="{00000000-0005-0000-0000-0000E1210000}"/>
    <cellStyle name="Comma 3 2 3 2 2 2 3 2 2 2" xfId="1988" xr:uid="{00000000-0005-0000-0000-0000E2210000}"/>
    <cellStyle name="Comma 3 2 3 2 2 2 3 2 2 2 2" xfId="4036" xr:uid="{00000000-0005-0000-0000-0000E3210000}"/>
    <cellStyle name="Comma 3 2 3 2 2 2 3 2 2 2 2 2" xfId="8133" xr:uid="{00000000-0005-0000-0000-0000E4210000}"/>
    <cellStyle name="Comma 3 2 3 2 2 2 3 2 2 2 2 2 2" xfId="16326" xr:uid="{00000000-0005-0000-0000-0000E5210000}"/>
    <cellStyle name="Comma 3 2 3 2 2 2 3 2 2 2 2 2 2 2" xfId="32712" xr:uid="{00000000-0005-0000-0000-0000E6210000}"/>
    <cellStyle name="Comma 3 2 3 2 2 2 3 2 2 2 2 2 3" xfId="24519" xr:uid="{00000000-0005-0000-0000-0000E7210000}"/>
    <cellStyle name="Comma 3 2 3 2 2 2 3 2 2 2 2 3" xfId="12229" xr:uid="{00000000-0005-0000-0000-0000E8210000}"/>
    <cellStyle name="Comma 3 2 3 2 2 2 3 2 2 2 2 3 2" xfId="28615" xr:uid="{00000000-0005-0000-0000-0000E9210000}"/>
    <cellStyle name="Comma 3 2 3 2 2 2 3 2 2 2 2 4" xfId="20422" xr:uid="{00000000-0005-0000-0000-0000EA210000}"/>
    <cellStyle name="Comma 3 2 3 2 2 2 3 2 2 2 3" xfId="6084" xr:uid="{00000000-0005-0000-0000-0000EB210000}"/>
    <cellStyle name="Comma 3 2 3 2 2 2 3 2 2 2 3 2" xfId="14277" xr:uid="{00000000-0005-0000-0000-0000EC210000}"/>
    <cellStyle name="Comma 3 2 3 2 2 2 3 2 2 2 3 2 2" xfId="30663" xr:uid="{00000000-0005-0000-0000-0000ED210000}"/>
    <cellStyle name="Comma 3 2 3 2 2 2 3 2 2 2 3 3" xfId="22470" xr:uid="{00000000-0005-0000-0000-0000EE210000}"/>
    <cellStyle name="Comma 3 2 3 2 2 2 3 2 2 2 4" xfId="10181" xr:uid="{00000000-0005-0000-0000-0000EF210000}"/>
    <cellStyle name="Comma 3 2 3 2 2 2 3 2 2 2 4 2" xfId="26567" xr:uid="{00000000-0005-0000-0000-0000F0210000}"/>
    <cellStyle name="Comma 3 2 3 2 2 2 3 2 2 2 5" xfId="18374" xr:uid="{00000000-0005-0000-0000-0000F1210000}"/>
    <cellStyle name="Comma 3 2 3 2 2 2 3 2 2 3" xfId="3012" xr:uid="{00000000-0005-0000-0000-0000F2210000}"/>
    <cellStyle name="Comma 3 2 3 2 2 2 3 2 2 3 2" xfId="7109" xr:uid="{00000000-0005-0000-0000-0000F3210000}"/>
    <cellStyle name="Comma 3 2 3 2 2 2 3 2 2 3 2 2" xfId="15302" xr:uid="{00000000-0005-0000-0000-0000F4210000}"/>
    <cellStyle name="Comma 3 2 3 2 2 2 3 2 2 3 2 2 2" xfId="31688" xr:uid="{00000000-0005-0000-0000-0000F5210000}"/>
    <cellStyle name="Comma 3 2 3 2 2 2 3 2 2 3 2 3" xfId="23495" xr:uid="{00000000-0005-0000-0000-0000F6210000}"/>
    <cellStyle name="Comma 3 2 3 2 2 2 3 2 2 3 3" xfId="11205" xr:uid="{00000000-0005-0000-0000-0000F7210000}"/>
    <cellStyle name="Comma 3 2 3 2 2 2 3 2 2 3 3 2" xfId="27591" xr:uid="{00000000-0005-0000-0000-0000F8210000}"/>
    <cellStyle name="Comma 3 2 3 2 2 2 3 2 2 3 4" xfId="19398" xr:uid="{00000000-0005-0000-0000-0000F9210000}"/>
    <cellStyle name="Comma 3 2 3 2 2 2 3 2 2 4" xfId="5060" xr:uid="{00000000-0005-0000-0000-0000FA210000}"/>
    <cellStyle name="Comma 3 2 3 2 2 2 3 2 2 4 2" xfId="13253" xr:uid="{00000000-0005-0000-0000-0000FB210000}"/>
    <cellStyle name="Comma 3 2 3 2 2 2 3 2 2 4 2 2" xfId="29639" xr:uid="{00000000-0005-0000-0000-0000FC210000}"/>
    <cellStyle name="Comma 3 2 3 2 2 2 3 2 2 4 3" xfId="21446" xr:uid="{00000000-0005-0000-0000-0000FD210000}"/>
    <cellStyle name="Comma 3 2 3 2 2 2 3 2 2 5" xfId="9157" xr:uid="{00000000-0005-0000-0000-0000FE210000}"/>
    <cellStyle name="Comma 3 2 3 2 2 2 3 2 2 5 2" xfId="25543" xr:uid="{00000000-0005-0000-0000-0000FF210000}"/>
    <cellStyle name="Comma 3 2 3 2 2 2 3 2 2 6" xfId="17350" xr:uid="{00000000-0005-0000-0000-000000220000}"/>
    <cellStyle name="Comma 3 2 3 2 2 2 3 2 3" xfId="1476" xr:uid="{00000000-0005-0000-0000-000001220000}"/>
    <cellStyle name="Comma 3 2 3 2 2 2 3 2 3 2" xfId="3524" xr:uid="{00000000-0005-0000-0000-000002220000}"/>
    <cellStyle name="Comma 3 2 3 2 2 2 3 2 3 2 2" xfId="7621" xr:uid="{00000000-0005-0000-0000-000003220000}"/>
    <cellStyle name="Comma 3 2 3 2 2 2 3 2 3 2 2 2" xfId="15814" xr:uid="{00000000-0005-0000-0000-000004220000}"/>
    <cellStyle name="Comma 3 2 3 2 2 2 3 2 3 2 2 2 2" xfId="32200" xr:uid="{00000000-0005-0000-0000-000005220000}"/>
    <cellStyle name="Comma 3 2 3 2 2 2 3 2 3 2 2 3" xfId="24007" xr:uid="{00000000-0005-0000-0000-000006220000}"/>
    <cellStyle name="Comma 3 2 3 2 2 2 3 2 3 2 3" xfId="11717" xr:uid="{00000000-0005-0000-0000-000007220000}"/>
    <cellStyle name="Comma 3 2 3 2 2 2 3 2 3 2 3 2" xfId="28103" xr:uid="{00000000-0005-0000-0000-000008220000}"/>
    <cellStyle name="Comma 3 2 3 2 2 2 3 2 3 2 4" xfId="19910" xr:uid="{00000000-0005-0000-0000-000009220000}"/>
    <cellStyle name="Comma 3 2 3 2 2 2 3 2 3 3" xfId="5572" xr:uid="{00000000-0005-0000-0000-00000A220000}"/>
    <cellStyle name="Comma 3 2 3 2 2 2 3 2 3 3 2" xfId="13765" xr:uid="{00000000-0005-0000-0000-00000B220000}"/>
    <cellStyle name="Comma 3 2 3 2 2 2 3 2 3 3 2 2" xfId="30151" xr:uid="{00000000-0005-0000-0000-00000C220000}"/>
    <cellStyle name="Comma 3 2 3 2 2 2 3 2 3 3 3" xfId="21958" xr:uid="{00000000-0005-0000-0000-00000D220000}"/>
    <cellStyle name="Comma 3 2 3 2 2 2 3 2 3 4" xfId="9669" xr:uid="{00000000-0005-0000-0000-00000E220000}"/>
    <cellStyle name="Comma 3 2 3 2 2 2 3 2 3 4 2" xfId="26055" xr:uid="{00000000-0005-0000-0000-00000F220000}"/>
    <cellStyle name="Comma 3 2 3 2 2 2 3 2 3 5" xfId="17862" xr:uid="{00000000-0005-0000-0000-000010220000}"/>
    <cellStyle name="Comma 3 2 3 2 2 2 3 2 4" xfId="2500" xr:uid="{00000000-0005-0000-0000-000011220000}"/>
    <cellStyle name="Comma 3 2 3 2 2 2 3 2 4 2" xfId="6597" xr:uid="{00000000-0005-0000-0000-000012220000}"/>
    <cellStyle name="Comma 3 2 3 2 2 2 3 2 4 2 2" xfId="14790" xr:uid="{00000000-0005-0000-0000-000013220000}"/>
    <cellStyle name="Comma 3 2 3 2 2 2 3 2 4 2 2 2" xfId="31176" xr:uid="{00000000-0005-0000-0000-000014220000}"/>
    <cellStyle name="Comma 3 2 3 2 2 2 3 2 4 2 3" xfId="22983" xr:uid="{00000000-0005-0000-0000-000015220000}"/>
    <cellStyle name="Comma 3 2 3 2 2 2 3 2 4 3" xfId="10693" xr:uid="{00000000-0005-0000-0000-000016220000}"/>
    <cellStyle name="Comma 3 2 3 2 2 2 3 2 4 3 2" xfId="27079" xr:uid="{00000000-0005-0000-0000-000017220000}"/>
    <cellStyle name="Comma 3 2 3 2 2 2 3 2 4 4" xfId="18886" xr:uid="{00000000-0005-0000-0000-000018220000}"/>
    <cellStyle name="Comma 3 2 3 2 2 2 3 2 5" xfId="4548" xr:uid="{00000000-0005-0000-0000-000019220000}"/>
    <cellStyle name="Comma 3 2 3 2 2 2 3 2 5 2" xfId="12741" xr:uid="{00000000-0005-0000-0000-00001A220000}"/>
    <cellStyle name="Comma 3 2 3 2 2 2 3 2 5 2 2" xfId="29127" xr:uid="{00000000-0005-0000-0000-00001B220000}"/>
    <cellStyle name="Comma 3 2 3 2 2 2 3 2 5 3" xfId="20934" xr:uid="{00000000-0005-0000-0000-00001C220000}"/>
    <cellStyle name="Comma 3 2 3 2 2 2 3 2 6" xfId="8645" xr:uid="{00000000-0005-0000-0000-00001D220000}"/>
    <cellStyle name="Comma 3 2 3 2 2 2 3 2 6 2" xfId="25031" xr:uid="{00000000-0005-0000-0000-00001E220000}"/>
    <cellStyle name="Comma 3 2 3 2 2 2 3 2 7" xfId="16838" xr:uid="{00000000-0005-0000-0000-00001F220000}"/>
    <cellStyle name="Comma 3 2 3 2 2 2 3 3" xfId="708" xr:uid="{00000000-0005-0000-0000-000020220000}"/>
    <cellStyle name="Comma 3 2 3 2 2 2 3 3 2" xfId="1732" xr:uid="{00000000-0005-0000-0000-000021220000}"/>
    <cellStyle name="Comma 3 2 3 2 2 2 3 3 2 2" xfId="3780" xr:uid="{00000000-0005-0000-0000-000022220000}"/>
    <cellStyle name="Comma 3 2 3 2 2 2 3 3 2 2 2" xfId="7877" xr:uid="{00000000-0005-0000-0000-000023220000}"/>
    <cellStyle name="Comma 3 2 3 2 2 2 3 3 2 2 2 2" xfId="16070" xr:uid="{00000000-0005-0000-0000-000024220000}"/>
    <cellStyle name="Comma 3 2 3 2 2 2 3 3 2 2 2 2 2" xfId="32456" xr:uid="{00000000-0005-0000-0000-000025220000}"/>
    <cellStyle name="Comma 3 2 3 2 2 2 3 3 2 2 2 3" xfId="24263" xr:uid="{00000000-0005-0000-0000-000026220000}"/>
    <cellStyle name="Comma 3 2 3 2 2 2 3 3 2 2 3" xfId="11973" xr:uid="{00000000-0005-0000-0000-000027220000}"/>
    <cellStyle name="Comma 3 2 3 2 2 2 3 3 2 2 3 2" xfId="28359" xr:uid="{00000000-0005-0000-0000-000028220000}"/>
    <cellStyle name="Comma 3 2 3 2 2 2 3 3 2 2 4" xfId="20166" xr:uid="{00000000-0005-0000-0000-000029220000}"/>
    <cellStyle name="Comma 3 2 3 2 2 2 3 3 2 3" xfId="5828" xr:uid="{00000000-0005-0000-0000-00002A220000}"/>
    <cellStyle name="Comma 3 2 3 2 2 2 3 3 2 3 2" xfId="14021" xr:uid="{00000000-0005-0000-0000-00002B220000}"/>
    <cellStyle name="Comma 3 2 3 2 2 2 3 3 2 3 2 2" xfId="30407" xr:uid="{00000000-0005-0000-0000-00002C220000}"/>
    <cellStyle name="Comma 3 2 3 2 2 2 3 3 2 3 3" xfId="22214" xr:uid="{00000000-0005-0000-0000-00002D220000}"/>
    <cellStyle name="Comma 3 2 3 2 2 2 3 3 2 4" xfId="9925" xr:uid="{00000000-0005-0000-0000-00002E220000}"/>
    <cellStyle name="Comma 3 2 3 2 2 2 3 3 2 4 2" xfId="26311" xr:uid="{00000000-0005-0000-0000-00002F220000}"/>
    <cellStyle name="Comma 3 2 3 2 2 2 3 3 2 5" xfId="18118" xr:uid="{00000000-0005-0000-0000-000030220000}"/>
    <cellStyle name="Comma 3 2 3 2 2 2 3 3 3" xfId="2756" xr:uid="{00000000-0005-0000-0000-000031220000}"/>
    <cellStyle name="Comma 3 2 3 2 2 2 3 3 3 2" xfId="6853" xr:uid="{00000000-0005-0000-0000-000032220000}"/>
    <cellStyle name="Comma 3 2 3 2 2 2 3 3 3 2 2" xfId="15046" xr:uid="{00000000-0005-0000-0000-000033220000}"/>
    <cellStyle name="Comma 3 2 3 2 2 2 3 3 3 2 2 2" xfId="31432" xr:uid="{00000000-0005-0000-0000-000034220000}"/>
    <cellStyle name="Comma 3 2 3 2 2 2 3 3 3 2 3" xfId="23239" xr:uid="{00000000-0005-0000-0000-000035220000}"/>
    <cellStyle name="Comma 3 2 3 2 2 2 3 3 3 3" xfId="10949" xr:uid="{00000000-0005-0000-0000-000036220000}"/>
    <cellStyle name="Comma 3 2 3 2 2 2 3 3 3 3 2" xfId="27335" xr:uid="{00000000-0005-0000-0000-000037220000}"/>
    <cellStyle name="Comma 3 2 3 2 2 2 3 3 3 4" xfId="19142" xr:uid="{00000000-0005-0000-0000-000038220000}"/>
    <cellStyle name="Comma 3 2 3 2 2 2 3 3 4" xfId="4804" xr:uid="{00000000-0005-0000-0000-000039220000}"/>
    <cellStyle name="Comma 3 2 3 2 2 2 3 3 4 2" xfId="12997" xr:uid="{00000000-0005-0000-0000-00003A220000}"/>
    <cellStyle name="Comma 3 2 3 2 2 2 3 3 4 2 2" xfId="29383" xr:uid="{00000000-0005-0000-0000-00003B220000}"/>
    <cellStyle name="Comma 3 2 3 2 2 2 3 3 4 3" xfId="21190" xr:uid="{00000000-0005-0000-0000-00003C220000}"/>
    <cellStyle name="Comma 3 2 3 2 2 2 3 3 5" xfId="8901" xr:uid="{00000000-0005-0000-0000-00003D220000}"/>
    <cellStyle name="Comma 3 2 3 2 2 2 3 3 5 2" xfId="25287" xr:uid="{00000000-0005-0000-0000-00003E220000}"/>
    <cellStyle name="Comma 3 2 3 2 2 2 3 3 6" xfId="17094" xr:uid="{00000000-0005-0000-0000-00003F220000}"/>
    <cellStyle name="Comma 3 2 3 2 2 2 3 4" xfId="1220" xr:uid="{00000000-0005-0000-0000-000040220000}"/>
    <cellStyle name="Comma 3 2 3 2 2 2 3 4 2" xfId="3268" xr:uid="{00000000-0005-0000-0000-000041220000}"/>
    <cellStyle name="Comma 3 2 3 2 2 2 3 4 2 2" xfId="7365" xr:uid="{00000000-0005-0000-0000-000042220000}"/>
    <cellStyle name="Comma 3 2 3 2 2 2 3 4 2 2 2" xfId="15558" xr:uid="{00000000-0005-0000-0000-000043220000}"/>
    <cellStyle name="Comma 3 2 3 2 2 2 3 4 2 2 2 2" xfId="31944" xr:uid="{00000000-0005-0000-0000-000044220000}"/>
    <cellStyle name="Comma 3 2 3 2 2 2 3 4 2 2 3" xfId="23751" xr:uid="{00000000-0005-0000-0000-000045220000}"/>
    <cellStyle name="Comma 3 2 3 2 2 2 3 4 2 3" xfId="11461" xr:uid="{00000000-0005-0000-0000-000046220000}"/>
    <cellStyle name="Comma 3 2 3 2 2 2 3 4 2 3 2" xfId="27847" xr:uid="{00000000-0005-0000-0000-000047220000}"/>
    <cellStyle name="Comma 3 2 3 2 2 2 3 4 2 4" xfId="19654" xr:uid="{00000000-0005-0000-0000-000048220000}"/>
    <cellStyle name="Comma 3 2 3 2 2 2 3 4 3" xfId="5316" xr:uid="{00000000-0005-0000-0000-000049220000}"/>
    <cellStyle name="Comma 3 2 3 2 2 2 3 4 3 2" xfId="13509" xr:uid="{00000000-0005-0000-0000-00004A220000}"/>
    <cellStyle name="Comma 3 2 3 2 2 2 3 4 3 2 2" xfId="29895" xr:uid="{00000000-0005-0000-0000-00004B220000}"/>
    <cellStyle name="Comma 3 2 3 2 2 2 3 4 3 3" xfId="21702" xr:uid="{00000000-0005-0000-0000-00004C220000}"/>
    <cellStyle name="Comma 3 2 3 2 2 2 3 4 4" xfId="9413" xr:uid="{00000000-0005-0000-0000-00004D220000}"/>
    <cellStyle name="Comma 3 2 3 2 2 2 3 4 4 2" xfId="25799" xr:uid="{00000000-0005-0000-0000-00004E220000}"/>
    <cellStyle name="Comma 3 2 3 2 2 2 3 4 5" xfId="17606" xr:uid="{00000000-0005-0000-0000-00004F220000}"/>
    <cellStyle name="Comma 3 2 3 2 2 2 3 5" xfId="2244" xr:uid="{00000000-0005-0000-0000-000050220000}"/>
    <cellStyle name="Comma 3 2 3 2 2 2 3 5 2" xfId="6341" xr:uid="{00000000-0005-0000-0000-000051220000}"/>
    <cellStyle name="Comma 3 2 3 2 2 2 3 5 2 2" xfId="14534" xr:uid="{00000000-0005-0000-0000-000052220000}"/>
    <cellStyle name="Comma 3 2 3 2 2 2 3 5 2 2 2" xfId="30920" xr:uid="{00000000-0005-0000-0000-000053220000}"/>
    <cellStyle name="Comma 3 2 3 2 2 2 3 5 2 3" xfId="22727" xr:uid="{00000000-0005-0000-0000-000054220000}"/>
    <cellStyle name="Comma 3 2 3 2 2 2 3 5 3" xfId="10437" xr:uid="{00000000-0005-0000-0000-000055220000}"/>
    <cellStyle name="Comma 3 2 3 2 2 2 3 5 3 2" xfId="26823" xr:uid="{00000000-0005-0000-0000-000056220000}"/>
    <cellStyle name="Comma 3 2 3 2 2 2 3 5 4" xfId="18630" xr:uid="{00000000-0005-0000-0000-000057220000}"/>
    <cellStyle name="Comma 3 2 3 2 2 2 3 6" xfId="4292" xr:uid="{00000000-0005-0000-0000-000058220000}"/>
    <cellStyle name="Comma 3 2 3 2 2 2 3 6 2" xfId="12485" xr:uid="{00000000-0005-0000-0000-000059220000}"/>
    <cellStyle name="Comma 3 2 3 2 2 2 3 6 2 2" xfId="28871" xr:uid="{00000000-0005-0000-0000-00005A220000}"/>
    <cellStyle name="Comma 3 2 3 2 2 2 3 6 3" xfId="20678" xr:uid="{00000000-0005-0000-0000-00005B220000}"/>
    <cellStyle name="Comma 3 2 3 2 2 2 3 7" xfId="8389" xr:uid="{00000000-0005-0000-0000-00005C220000}"/>
    <cellStyle name="Comma 3 2 3 2 2 2 3 7 2" xfId="24775" xr:uid="{00000000-0005-0000-0000-00005D220000}"/>
    <cellStyle name="Comma 3 2 3 2 2 2 3 8" xfId="16582" xr:uid="{00000000-0005-0000-0000-00005E220000}"/>
    <cellStyle name="Comma 3 2 3 2 2 2 4" xfId="324" xr:uid="{00000000-0005-0000-0000-00005F220000}"/>
    <cellStyle name="Comma 3 2 3 2 2 2 4 2" xfId="836" xr:uid="{00000000-0005-0000-0000-000060220000}"/>
    <cellStyle name="Comma 3 2 3 2 2 2 4 2 2" xfId="1860" xr:uid="{00000000-0005-0000-0000-000061220000}"/>
    <cellStyle name="Comma 3 2 3 2 2 2 4 2 2 2" xfId="3908" xr:uid="{00000000-0005-0000-0000-000062220000}"/>
    <cellStyle name="Comma 3 2 3 2 2 2 4 2 2 2 2" xfId="8005" xr:uid="{00000000-0005-0000-0000-000063220000}"/>
    <cellStyle name="Comma 3 2 3 2 2 2 4 2 2 2 2 2" xfId="16198" xr:uid="{00000000-0005-0000-0000-000064220000}"/>
    <cellStyle name="Comma 3 2 3 2 2 2 4 2 2 2 2 2 2" xfId="32584" xr:uid="{00000000-0005-0000-0000-000065220000}"/>
    <cellStyle name="Comma 3 2 3 2 2 2 4 2 2 2 2 3" xfId="24391" xr:uid="{00000000-0005-0000-0000-000066220000}"/>
    <cellStyle name="Comma 3 2 3 2 2 2 4 2 2 2 3" xfId="12101" xr:uid="{00000000-0005-0000-0000-000067220000}"/>
    <cellStyle name="Comma 3 2 3 2 2 2 4 2 2 2 3 2" xfId="28487" xr:uid="{00000000-0005-0000-0000-000068220000}"/>
    <cellStyle name="Comma 3 2 3 2 2 2 4 2 2 2 4" xfId="20294" xr:uid="{00000000-0005-0000-0000-000069220000}"/>
    <cellStyle name="Comma 3 2 3 2 2 2 4 2 2 3" xfId="5956" xr:uid="{00000000-0005-0000-0000-00006A220000}"/>
    <cellStyle name="Comma 3 2 3 2 2 2 4 2 2 3 2" xfId="14149" xr:uid="{00000000-0005-0000-0000-00006B220000}"/>
    <cellStyle name="Comma 3 2 3 2 2 2 4 2 2 3 2 2" xfId="30535" xr:uid="{00000000-0005-0000-0000-00006C220000}"/>
    <cellStyle name="Comma 3 2 3 2 2 2 4 2 2 3 3" xfId="22342" xr:uid="{00000000-0005-0000-0000-00006D220000}"/>
    <cellStyle name="Comma 3 2 3 2 2 2 4 2 2 4" xfId="10053" xr:uid="{00000000-0005-0000-0000-00006E220000}"/>
    <cellStyle name="Comma 3 2 3 2 2 2 4 2 2 4 2" xfId="26439" xr:uid="{00000000-0005-0000-0000-00006F220000}"/>
    <cellStyle name="Comma 3 2 3 2 2 2 4 2 2 5" xfId="18246" xr:uid="{00000000-0005-0000-0000-000070220000}"/>
    <cellStyle name="Comma 3 2 3 2 2 2 4 2 3" xfId="2884" xr:uid="{00000000-0005-0000-0000-000071220000}"/>
    <cellStyle name="Comma 3 2 3 2 2 2 4 2 3 2" xfId="6981" xr:uid="{00000000-0005-0000-0000-000072220000}"/>
    <cellStyle name="Comma 3 2 3 2 2 2 4 2 3 2 2" xfId="15174" xr:uid="{00000000-0005-0000-0000-000073220000}"/>
    <cellStyle name="Comma 3 2 3 2 2 2 4 2 3 2 2 2" xfId="31560" xr:uid="{00000000-0005-0000-0000-000074220000}"/>
    <cellStyle name="Comma 3 2 3 2 2 2 4 2 3 2 3" xfId="23367" xr:uid="{00000000-0005-0000-0000-000075220000}"/>
    <cellStyle name="Comma 3 2 3 2 2 2 4 2 3 3" xfId="11077" xr:uid="{00000000-0005-0000-0000-000076220000}"/>
    <cellStyle name="Comma 3 2 3 2 2 2 4 2 3 3 2" xfId="27463" xr:uid="{00000000-0005-0000-0000-000077220000}"/>
    <cellStyle name="Comma 3 2 3 2 2 2 4 2 3 4" xfId="19270" xr:uid="{00000000-0005-0000-0000-000078220000}"/>
    <cellStyle name="Comma 3 2 3 2 2 2 4 2 4" xfId="4932" xr:uid="{00000000-0005-0000-0000-000079220000}"/>
    <cellStyle name="Comma 3 2 3 2 2 2 4 2 4 2" xfId="13125" xr:uid="{00000000-0005-0000-0000-00007A220000}"/>
    <cellStyle name="Comma 3 2 3 2 2 2 4 2 4 2 2" xfId="29511" xr:uid="{00000000-0005-0000-0000-00007B220000}"/>
    <cellStyle name="Comma 3 2 3 2 2 2 4 2 4 3" xfId="21318" xr:uid="{00000000-0005-0000-0000-00007C220000}"/>
    <cellStyle name="Comma 3 2 3 2 2 2 4 2 5" xfId="9029" xr:uid="{00000000-0005-0000-0000-00007D220000}"/>
    <cellStyle name="Comma 3 2 3 2 2 2 4 2 5 2" xfId="25415" xr:uid="{00000000-0005-0000-0000-00007E220000}"/>
    <cellStyle name="Comma 3 2 3 2 2 2 4 2 6" xfId="17222" xr:uid="{00000000-0005-0000-0000-00007F220000}"/>
    <cellStyle name="Comma 3 2 3 2 2 2 4 3" xfId="1348" xr:uid="{00000000-0005-0000-0000-000080220000}"/>
    <cellStyle name="Comma 3 2 3 2 2 2 4 3 2" xfId="3396" xr:uid="{00000000-0005-0000-0000-000081220000}"/>
    <cellStyle name="Comma 3 2 3 2 2 2 4 3 2 2" xfId="7493" xr:uid="{00000000-0005-0000-0000-000082220000}"/>
    <cellStyle name="Comma 3 2 3 2 2 2 4 3 2 2 2" xfId="15686" xr:uid="{00000000-0005-0000-0000-000083220000}"/>
    <cellStyle name="Comma 3 2 3 2 2 2 4 3 2 2 2 2" xfId="32072" xr:uid="{00000000-0005-0000-0000-000084220000}"/>
    <cellStyle name="Comma 3 2 3 2 2 2 4 3 2 2 3" xfId="23879" xr:uid="{00000000-0005-0000-0000-000085220000}"/>
    <cellStyle name="Comma 3 2 3 2 2 2 4 3 2 3" xfId="11589" xr:uid="{00000000-0005-0000-0000-000086220000}"/>
    <cellStyle name="Comma 3 2 3 2 2 2 4 3 2 3 2" xfId="27975" xr:uid="{00000000-0005-0000-0000-000087220000}"/>
    <cellStyle name="Comma 3 2 3 2 2 2 4 3 2 4" xfId="19782" xr:uid="{00000000-0005-0000-0000-000088220000}"/>
    <cellStyle name="Comma 3 2 3 2 2 2 4 3 3" xfId="5444" xr:uid="{00000000-0005-0000-0000-000089220000}"/>
    <cellStyle name="Comma 3 2 3 2 2 2 4 3 3 2" xfId="13637" xr:uid="{00000000-0005-0000-0000-00008A220000}"/>
    <cellStyle name="Comma 3 2 3 2 2 2 4 3 3 2 2" xfId="30023" xr:uid="{00000000-0005-0000-0000-00008B220000}"/>
    <cellStyle name="Comma 3 2 3 2 2 2 4 3 3 3" xfId="21830" xr:uid="{00000000-0005-0000-0000-00008C220000}"/>
    <cellStyle name="Comma 3 2 3 2 2 2 4 3 4" xfId="9541" xr:uid="{00000000-0005-0000-0000-00008D220000}"/>
    <cellStyle name="Comma 3 2 3 2 2 2 4 3 4 2" xfId="25927" xr:uid="{00000000-0005-0000-0000-00008E220000}"/>
    <cellStyle name="Comma 3 2 3 2 2 2 4 3 5" xfId="17734" xr:uid="{00000000-0005-0000-0000-00008F220000}"/>
    <cellStyle name="Comma 3 2 3 2 2 2 4 4" xfId="2372" xr:uid="{00000000-0005-0000-0000-000090220000}"/>
    <cellStyle name="Comma 3 2 3 2 2 2 4 4 2" xfId="6469" xr:uid="{00000000-0005-0000-0000-000091220000}"/>
    <cellStyle name="Comma 3 2 3 2 2 2 4 4 2 2" xfId="14662" xr:uid="{00000000-0005-0000-0000-000092220000}"/>
    <cellStyle name="Comma 3 2 3 2 2 2 4 4 2 2 2" xfId="31048" xr:uid="{00000000-0005-0000-0000-000093220000}"/>
    <cellStyle name="Comma 3 2 3 2 2 2 4 4 2 3" xfId="22855" xr:uid="{00000000-0005-0000-0000-000094220000}"/>
    <cellStyle name="Comma 3 2 3 2 2 2 4 4 3" xfId="10565" xr:uid="{00000000-0005-0000-0000-000095220000}"/>
    <cellStyle name="Comma 3 2 3 2 2 2 4 4 3 2" xfId="26951" xr:uid="{00000000-0005-0000-0000-000096220000}"/>
    <cellStyle name="Comma 3 2 3 2 2 2 4 4 4" xfId="18758" xr:uid="{00000000-0005-0000-0000-000097220000}"/>
    <cellStyle name="Comma 3 2 3 2 2 2 4 5" xfId="4420" xr:uid="{00000000-0005-0000-0000-000098220000}"/>
    <cellStyle name="Comma 3 2 3 2 2 2 4 5 2" xfId="12613" xr:uid="{00000000-0005-0000-0000-000099220000}"/>
    <cellStyle name="Comma 3 2 3 2 2 2 4 5 2 2" xfId="28999" xr:uid="{00000000-0005-0000-0000-00009A220000}"/>
    <cellStyle name="Comma 3 2 3 2 2 2 4 5 3" xfId="20806" xr:uid="{00000000-0005-0000-0000-00009B220000}"/>
    <cellStyle name="Comma 3 2 3 2 2 2 4 6" xfId="8517" xr:uid="{00000000-0005-0000-0000-00009C220000}"/>
    <cellStyle name="Comma 3 2 3 2 2 2 4 6 2" xfId="24903" xr:uid="{00000000-0005-0000-0000-00009D220000}"/>
    <cellStyle name="Comma 3 2 3 2 2 2 4 7" xfId="16710" xr:uid="{00000000-0005-0000-0000-00009E220000}"/>
    <cellStyle name="Comma 3 2 3 2 2 2 5" xfId="580" xr:uid="{00000000-0005-0000-0000-00009F220000}"/>
    <cellStyle name="Comma 3 2 3 2 2 2 5 2" xfId="1604" xr:uid="{00000000-0005-0000-0000-0000A0220000}"/>
    <cellStyle name="Comma 3 2 3 2 2 2 5 2 2" xfId="3652" xr:uid="{00000000-0005-0000-0000-0000A1220000}"/>
    <cellStyle name="Comma 3 2 3 2 2 2 5 2 2 2" xfId="7749" xr:uid="{00000000-0005-0000-0000-0000A2220000}"/>
    <cellStyle name="Comma 3 2 3 2 2 2 5 2 2 2 2" xfId="15942" xr:uid="{00000000-0005-0000-0000-0000A3220000}"/>
    <cellStyle name="Comma 3 2 3 2 2 2 5 2 2 2 2 2" xfId="32328" xr:uid="{00000000-0005-0000-0000-0000A4220000}"/>
    <cellStyle name="Comma 3 2 3 2 2 2 5 2 2 2 3" xfId="24135" xr:uid="{00000000-0005-0000-0000-0000A5220000}"/>
    <cellStyle name="Comma 3 2 3 2 2 2 5 2 2 3" xfId="11845" xr:uid="{00000000-0005-0000-0000-0000A6220000}"/>
    <cellStyle name="Comma 3 2 3 2 2 2 5 2 2 3 2" xfId="28231" xr:uid="{00000000-0005-0000-0000-0000A7220000}"/>
    <cellStyle name="Comma 3 2 3 2 2 2 5 2 2 4" xfId="20038" xr:uid="{00000000-0005-0000-0000-0000A8220000}"/>
    <cellStyle name="Comma 3 2 3 2 2 2 5 2 3" xfId="5700" xr:uid="{00000000-0005-0000-0000-0000A9220000}"/>
    <cellStyle name="Comma 3 2 3 2 2 2 5 2 3 2" xfId="13893" xr:uid="{00000000-0005-0000-0000-0000AA220000}"/>
    <cellStyle name="Comma 3 2 3 2 2 2 5 2 3 2 2" xfId="30279" xr:uid="{00000000-0005-0000-0000-0000AB220000}"/>
    <cellStyle name="Comma 3 2 3 2 2 2 5 2 3 3" xfId="22086" xr:uid="{00000000-0005-0000-0000-0000AC220000}"/>
    <cellStyle name="Comma 3 2 3 2 2 2 5 2 4" xfId="9797" xr:uid="{00000000-0005-0000-0000-0000AD220000}"/>
    <cellStyle name="Comma 3 2 3 2 2 2 5 2 4 2" xfId="26183" xr:uid="{00000000-0005-0000-0000-0000AE220000}"/>
    <cellStyle name="Comma 3 2 3 2 2 2 5 2 5" xfId="17990" xr:uid="{00000000-0005-0000-0000-0000AF220000}"/>
    <cellStyle name="Comma 3 2 3 2 2 2 5 3" xfId="2628" xr:uid="{00000000-0005-0000-0000-0000B0220000}"/>
    <cellStyle name="Comma 3 2 3 2 2 2 5 3 2" xfId="6725" xr:uid="{00000000-0005-0000-0000-0000B1220000}"/>
    <cellStyle name="Comma 3 2 3 2 2 2 5 3 2 2" xfId="14918" xr:uid="{00000000-0005-0000-0000-0000B2220000}"/>
    <cellStyle name="Comma 3 2 3 2 2 2 5 3 2 2 2" xfId="31304" xr:uid="{00000000-0005-0000-0000-0000B3220000}"/>
    <cellStyle name="Comma 3 2 3 2 2 2 5 3 2 3" xfId="23111" xr:uid="{00000000-0005-0000-0000-0000B4220000}"/>
    <cellStyle name="Comma 3 2 3 2 2 2 5 3 3" xfId="10821" xr:uid="{00000000-0005-0000-0000-0000B5220000}"/>
    <cellStyle name="Comma 3 2 3 2 2 2 5 3 3 2" xfId="27207" xr:uid="{00000000-0005-0000-0000-0000B6220000}"/>
    <cellStyle name="Comma 3 2 3 2 2 2 5 3 4" xfId="19014" xr:uid="{00000000-0005-0000-0000-0000B7220000}"/>
    <cellStyle name="Comma 3 2 3 2 2 2 5 4" xfId="4676" xr:uid="{00000000-0005-0000-0000-0000B8220000}"/>
    <cellStyle name="Comma 3 2 3 2 2 2 5 4 2" xfId="12869" xr:uid="{00000000-0005-0000-0000-0000B9220000}"/>
    <cellStyle name="Comma 3 2 3 2 2 2 5 4 2 2" xfId="29255" xr:uid="{00000000-0005-0000-0000-0000BA220000}"/>
    <cellStyle name="Comma 3 2 3 2 2 2 5 4 3" xfId="21062" xr:uid="{00000000-0005-0000-0000-0000BB220000}"/>
    <cellStyle name="Comma 3 2 3 2 2 2 5 5" xfId="8773" xr:uid="{00000000-0005-0000-0000-0000BC220000}"/>
    <cellStyle name="Comma 3 2 3 2 2 2 5 5 2" xfId="25159" xr:uid="{00000000-0005-0000-0000-0000BD220000}"/>
    <cellStyle name="Comma 3 2 3 2 2 2 5 6" xfId="16966" xr:uid="{00000000-0005-0000-0000-0000BE220000}"/>
    <cellStyle name="Comma 3 2 3 2 2 2 6" xfId="1092" xr:uid="{00000000-0005-0000-0000-0000BF220000}"/>
    <cellStyle name="Comma 3 2 3 2 2 2 6 2" xfId="3140" xr:uid="{00000000-0005-0000-0000-0000C0220000}"/>
    <cellStyle name="Comma 3 2 3 2 2 2 6 2 2" xfId="7237" xr:uid="{00000000-0005-0000-0000-0000C1220000}"/>
    <cellStyle name="Comma 3 2 3 2 2 2 6 2 2 2" xfId="15430" xr:uid="{00000000-0005-0000-0000-0000C2220000}"/>
    <cellStyle name="Comma 3 2 3 2 2 2 6 2 2 2 2" xfId="31816" xr:uid="{00000000-0005-0000-0000-0000C3220000}"/>
    <cellStyle name="Comma 3 2 3 2 2 2 6 2 2 3" xfId="23623" xr:uid="{00000000-0005-0000-0000-0000C4220000}"/>
    <cellStyle name="Comma 3 2 3 2 2 2 6 2 3" xfId="11333" xr:uid="{00000000-0005-0000-0000-0000C5220000}"/>
    <cellStyle name="Comma 3 2 3 2 2 2 6 2 3 2" xfId="27719" xr:uid="{00000000-0005-0000-0000-0000C6220000}"/>
    <cellStyle name="Comma 3 2 3 2 2 2 6 2 4" xfId="19526" xr:uid="{00000000-0005-0000-0000-0000C7220000}"/>
    <cellStyle name="Comma 3 2 3 2 2 2 6 3" xfId="5188" xr:uid="{00000000-0005-0000-0000-0000C8220000}"/>
    <cellStyle name="Comma 3 2 3 2 2 2 6 3 2" xfId="13381" xr:uid="{00000000-0005-0000-0000-0000C9220000}"/>
    <cellStyle name="Comma 3 2 3 2 2 2 6 3 2 2" xfId="29767" xr:uid="{00000000-0005-0000-0000-0000CA220000}"/>
    <cellStyle name="Comma 3 2 3 2 2 2 6 3 3" xfId="21574" xr:uid="{00000000-0005-0000-0000-0000CB220000}"/>
    <cellStyle name="Comma 3 2 3 2 2 2 6 4" xfId="9285" xr:uid="{00000000-0005-0000-0000-0000CC220000}"/>
    <cellStyle name="Comma 3 2 3 2 2 2 6 4 2" xfId="25671" xr:uid="{00000000-0005-0000-0000-0000CD220000}"/>
    <cellStyle name="Comma 3 2 3 2 2 2 6 5" xfId="17478" xr:uid="{00000000-0005-0000-0000-0000CE220000}"/>
    <cellStyle name="Comma 3 2 3 2 2 2 7" xfId="2116" xr:uid="{00000000-0005-0000-0000-0000CF220000}"/>
    <cellStyle name="Comma 3 2 3 2 2 2 7 2" xfId="6213" xr:uid="{00000000-0005-0000-0000-0000D0220000}"/>
    <cellStyle name="Comma 3 2 3 2 2 2 7 2 2" xfId="14406" xr:uid="{00000000-0005-0000-0000-0000D1220000}"/>
    <cellStyle name="Comma 3 2 3 2 2 2 7 2 2 2" xfId="30792" xr:uid="{00000000-0005-0000-0000-0000D2220000}"/>
    <cellStyle name="Comma 3 2 3 2 2 2 7 2 3" xfId="22599" xr:uid="{00000000-0005-0000-0000-0000D3220000}"/>
    <cellStyle name="Comma 3 2 3 2 2 2 7 3" xfId="10309" xr:uid="{00000000-0005-0000-0000-0000D4220000}"/>
    <cellStyle name="Comma 3 2 3 2 2 2 7 3 2" xfId="26695" xr:uid="{00000000-0005-0000-0000-0000D5220000}"/>
    <cellStyle name="Comma 3 2 3 2 2 2 7 4" xfId="18502" xr:uid="{00000000-0005-0000-0000-0000D6220000}"/>
    <cellStyle name="Comma 3 2 3 2 2 2 8" xfId="4164" xr:uid="{00000000-0005-0000-0000-0000D7220000}"/>
    <cellStyle name="Comma 3 2 3 2 2 2 8 2" xfId="12357" xr:uid="{00000000-0005-0000-0000-0000D8220000}"/>
    <cellStyle name="Comma 3 2 3 2 2 2 8 2 2" xfId="28743" xr:uid="{00000000-0005-0000-0000-0000D9220000}"/>
    <cellStyle name="Comma 3 2 3 2 2 2 8 3" xfId="20550" xr:uid="{00000000-0005-0000-0000-0000DA220000}"/>
    <cellStyle name="Comma 3 2 3 2 2 2 9" xfId="8261" xr:uid="{00000000-0005-0000-0000-0000DB220000}"/>
    <cellStyle name="Comma 3 2 3 2 2 2 9 2" xfId="24647" xr:uid="{00000000-0005-0000-0000-0000DC220000}"/>
    <cellStyle name="Comma 3 2 3 2 2 3" xfId="100" xr:uid="{00000000-0005-0000-0000-0000DD220000}"/>
    <cellStyle name="Comma 3 2 3 2 2 3 2" xfId="228" xr:uid="{00000000-0005-0000-0000-0000DE220000}"/>
    <cellStyle name="Comma 3 2 3 2 2 3 2 2" xfId="484" xr:uid="{00000000-0005-0000-0000-0000DF220000}"/>
    <cellStyle name="Comma 3 2 3 2 2 3 2 2 2" xfId="996" xr:uid="{00000000-0005-0000-0000-0000E0220000}"/>
    <cellStyle name="Comma 3 2 3 2 2 3 2 2 2 2" xfId="2020" xr:uid="{00000000-0005-0000-0000-0000E1220000}"/>
    <cellStyle name="Comma 3 2 3 2 2 3 2 2 2 2 2" xfId="4068" xr:uid="{00000000-0005-0000-0000-0000E2220000}"/>
    <cellStyle name="Comma 3 2 3 2 2 3 2 2 2 2 2 2" xfId="8165" xr:uid="{00000000-0005-0000-0000-0000E3220000}"/>
    <cellStyle name="Comma 3 2 3 2 2 3 2 2 2 2 2 2 2" xfId="16358" xr:uid="{00000000-0005-0000-0000-0000E4220000}"/>
    <cellStyle name="Comma 3 2 3 2 2 3 2 2 2 2 2 2 2 2" xfId="32744" xr:uid="{00000000-0005-0000-0000-0000E5220000}"/>
    <cellStyle name="Comma 3 2 3 2 2 3 2 2 2 2 2 2 3" xfId="24551" xr:uid="{00000000-0005-0000-0000-0000E6220000}"/>
    <cellStyle name="Comma 3 2 3 2 2 3 2 2 2 2 2 3" xfId="12261" xr:uid="{00000000-0005-0000-0000-0000E7220000}"/>
    <cellStyle name="Comma 3 2 3 2 2 3 2 2 2 2 2 3 2" xfId="28647" xr:uid="{00000000-0005-0000-0000-0000E8220000}"/>
    <cellStyle name="Comma 3 2 3 2 2 3 2 2 2 2 2 4" xfId="20454" xr:uid="{00000000-0005-0000-0000-0000E9220000}"/>
    <cellStyle name="Comma 3 2 3 2 2 3 2 2 2 2 3" xfId="6116" xr:uid="{00000000-0005-0000-0000-0000EA220000}"/>
    <cellStyle name="Comma 3 2 3 2 2 3 2 2 2 2 3 2" xfId="14309" xr:uid="{00000000-0005-0000-0000-0000EB220000}"/>
    <cellStyle name="Comma 3 2 3 2 2 3 2 2 2 2 3 2 2" xfId="30695" xr:uid="{00000000-0005-0000-0000-0000EC220000}"/>
    <cellStyle name="Comma 3 2 3 2 2 3 2 2 2 2 3 3" xfId="22502" xr:uid="{00000000-0005-0000-0000-0000ED220000}"/>
    <cellStyle name="Comma 3 2 3 2 2 3 2 2 2 2 4" xfId="10213" xr:uid="{00000000-0005-0000-0000-0000EE220000}"/>
    <cellStyle name="Comma 3 2 3 2 2 3 2 2 2 2 4 2" xfId="26599" xr:uid="{00000000-0005-0000-0000-0000EF220000}"/>
    <cellStyle name="Comma 3 2 3 2 2 3 2 2 2 2 5" xfId="18406" xr:uid="{00000000-0005-0000-0000-0000F0220000}"/>
    <cellStyle name="Comma 3 2 3 2 2 3 2 2 2 3" xfId="3044" xr:uid="{00000000-0005-0000-0000-0000F1220000}"/>
    <cellStyle name="Comma 3 2 3 2 2 3 2 2 2 3 2" xfId="7141" xr:uid="{00000000-0005-0000-0000-0000F2220000}"/>
    <cellStyle name="Comma 3 2 3 2 2 3 2 2 2 3 2 2" xfId="15334" xr:uid="{00000000-0005-0000-0000-0000F3220000}"/>
    <cellStyle name="Comma 3 2 3 2 2 3 2 2 2 3 2 2 2" xfId="31720" xr:uid="{00000000-0005-0000-0000-0000F4220000}"/>
    <cellStyle name="Comma 3 2 3 2 2 3 2 2 2 3 2 3" xfId="23527" xr:uid="{00000000-0005-0000-0000-0000F5220000}"/>
    <cellStyle name="Comma 3 2 3 2 2 3 2 2 2 3 3" xfId="11237" xr:uid="{00000000-0005-0000-0000-0000F6220000}"/>
    <cellStyle name="Comma 3 2 3 2 2 3 2 2 2 3 3 2" xfId="27623" xr:uid="{00000000-0005-0000-0000-0000F7220000}"/>
    <cellStyle name="Comma 3 2 3 2 2 3 2 2 2 3 4" xfId="19430" xr:uid="{00000000-0005-0000-0000-0000F8220000}"/>
    <cellStyle name="Comma 3 2 3 2 2 3 2 2 2 4" xfId="5092" xr:uid="{00000000-0005-0000-0000-0000F9220000}"/>
    <cellStyle name="Comma 3 2 3 2 2 3 2 2 2 4 2" xfId="13285" xr:uid="{00000000-0005-0000-0000-0000FA220000}"/>
    <cellStyle name="Comma 3 2 3 2 2 3 2 2 2 4 2 2" xfId="29671" xr:uid="{00000000-0005-0000-0000-0000FB220000}"/>
    <cellStyle name="Comma 3 2 3 2 2 3 2 2 2 4 3" xfId="21478" xr:uid="{00000000-0005-0000-0000-0000FC220000}"/>
    <cellStyle name="Comma 3 2 3 2 2 3 2 2 2 5" xfId="9189" xr:uid="{00000000-0005-0000-0000-0000FD220000}"/>
    <cellStyle name="Comma 3 2 3 2 2 3 2 2 2 5 2" xfId="25575" xr:uid="{00000000-0005-0000-0000-0000FE220000}"/>
    <cellStyle name="Comma 3 2 3 2 2 3 2 2 2 6" xfId="17382" xr:uid="{00000000-0005-0000-0000-0000FF220000}"/>
    <cellStyle name="Comma 3 2 3 2 2 3 2 2 3" xfId="1508" xr:uid="{00000000-0005-0000-0000-000000230000}"/>
    <cellStyle name="Comma 3 2 3 2 2 3 2 2 3 2" xfId="3556" xr:uid="{00000000-0005-0000-0000-000001230000}"/>
    <cellStyle name="Comma 3 2 3 2 2 3 2 2 3 2 2" xfId="7653" xr:uid="{00000000-0005-0000-0000-000002230000}"/>
    <cellStyle name="Comma 3 2 3 2 2 3 2 2 3 2 2 2" xfId="15846" xr:uid="{00000000-0005-0000-0000-000003230000}"/>
    <cellStyle name="Comma 3 2 3 2 2 3 2 2 3 2 2 2 2" xfId="32232" xr:uid="{00000000-0005-0000-0000-000004230000}"/>
    <cellStyle name="Comma 3 2 3 2 2 3 2 2 3 2 2 3" xfId="24039" xr:uid="{00000000-0005-0000-0000-000005230000}"/>
    <cellStyle name="Comma 3 2 3 2 2 3 2 2 3 2 3" xfId="11749" xr:uid="{00000000-0005-0000-0000-000006230000}"/>
    <cellStyle name="Comma 3 2 3 2 2 3 2 2 3 2 3 2" xfId="28135" xr:uid="{00000000-0005-0000-0000-000007230000}"/>
    <cellStyle name="Comma 3 2 3 2 2 3 2 2 3 2 4" xfId="19942" xr:uid="{00000000-0005-0000-0000-000008230000}"/>
    <cellStyle name="Comma 3 2 3 2 2 3 2 2 3 3" xfId="5604" xr:uid="{00000000-0005-0000-0000-000009230000}"/>
    <cellStyle name="Comma 3 2 3 2 2 3 2 2 3 3 2" xfId="13797" xr:uid="{00000000-0005-0000-0000-00000A230000}"/>
    <cellStyle name="Comma 3 2 3 2 2 3 2 2 3 3 2 2" xfId="30183" xr:uid="{00000000-0005-0000-0000-00000B230000}"/>
    <cellStyle name="Comma 3 2 3 2 2 3 2 2 3 3 3" xfId="21990" xr:uid="{00000000-0005-0000-0000-00000C230000}"/>
    <cellStyle name="Comma 3 2 3 2 2 3 2 2 3 4" xfId="9701" xr:uid="{00000000-0005-0000-0000-00000D230000}"/>
    <cellStyle name="Comma 3 2 3 2 2 3 2 2 3 4 2" xfId="26087" xr:uid="{00000000-0005-0000-0000-00000E230000}"/>
    <cellStyle name="Comma 3 2 3 2 2 3 2 2 3 5" xfId="17894" xr:uid="{00000000-0005-0000-0000-00000F230000}"/>
    <cellStyle name="Comma 3 2 3 2 2 3 2 2 4" xfId="2532" xr:uid="{00000000-0005-0000-0000-000010230000}"/>
    <cellStyle name="Comma 3 2 3 2 2 3 2 2 4 2" xfId="6629" xr:uid="{00000000-0005-0000-0000-000011230000}"/>
    <cellStyle name="Comma 3 2 3 2 2 3 2 2 4 2 2" xfId="14822" xr:uid="{00000000-0005-0000-0000-000012230000}"/>
    <cellStyle name="Comma 3 2 3 2 2 3 2 2 4 2 2 2" xfId="31208" xr:uid="{00000000-0005-0000-0000-000013230000}"/>
    <cellStyle name="Comma 3 2 3 2 2 3 2 2 4 2 3" xfId="23015" xr:uid="{00000000-0005-0000-0000-000014230000}"/>
    <cellStyle name="Comma 3 2 3 2 2 3 2 2 4 3" xfId="10725" xr:uid="{00000000-0005-0000-0000-000015230000}"/>
    <cellStyle name="Comma 3 2 3 2 2 3 2 2 4 3 2" xfId="27111" xr:uid="{00000000-0005-0000-0000-000016230000}"/>
    <cellStyle name="Comma 3 2 3 2 2 3 2 2 4 4" xfId="18918" xr:uid="{00000000-0005-0000-0000-000017230000}"/>
    <cellStyle name="Comma 3 2 3 2 2 3 2 2 5" xfId="4580" xr:uid="{00000000-0005-0000-0000-000018230000}"/>
    <cellStyle name="Comma 3 2 3 2 2 3 2 2 5 2" xfId="12773" xr:uid="{00000000-0005-0000-0000-000019230000}"/>
    <cellStyle name="Comma 3 2 3 2 2 3 2 2 5 2 2" xfId="29159" xr:uid="{00000000-0005-0000-0000-00001A230000}"/>
    <cellStyle name="Comma 3 2 3 2 2 3 2 2 5 3" xfId="20966" xr:uid="{00000000-0005-0000-0000-00001B230000}"/>
    <cellStyle name="Comma 3 2 3 2 2 3 2 2 6" xfId="8677" xr:uid="{00000000-0005-0000-0000-00001C230000}"/>
    <cellStyle name="Comma 3 2 3 2 2 3 2 2 6 2" xfId="25063" xr:uid="{00000000-0005-0000-0000-00001D230000}"/>
    <cellStyle name="Comma 3 2 3 2 2 3 2 2 7" xfId="16870" xr:uid="{00000000-0005-0000-0000-00001E230000}"/>
    <cellStyle name="Comma 3 2 3 2 2 3 2 3" xfId="740" xr:uid="{00000000-0005-0000-0000-00001F230000}"/>
    <cellStyle name="Comma 3 2 3 2 2 3 2 3 2" xfId="1764" xr:uid="{00000000-0005-0000-0000-000020230000}"/>
    <cellStyle name="Comma 3 2 3 2 2 3 2 3 2 2" xfId="3812" xr:uid="{00000000-0005-0000-0000-000021230000}"/>
    <cellStyle name="Comma 3 2 3 2 2 3 2 3 2 2 2" xfId="7909" xr:uid="{00000000-0005-0000-0000-000022230000}"/>
    <cellStyle name="Comma 3 2 3 2 2 3 2 3 2 2 2 2" xfId="16102" xr:uid="{00000000-0005-0000-0000-000023230000}"/>
    <cellStyle name="Comma 3 2 3 2 2 3 2 3 2 2 2 2 2" xfId="32488" xr:uid="{00000000-0005-0000-0000-000024230000}"/>
    <cellStyle name="Comma 3 2 3 2 2 3 2 3 2 2 2 3" xfId="24295" xr:uid="{00000000-0005-0000-0000-000025230000}"/>
    <cellStyle name="Comma 3 2 3 2 2 3 2 3 2 2 3" xfId="12005" xr:uid="{00000000-0005-0000-0000-000026230000}"/>
    <cellStyle name="Comma 3 2 3 2 2 3 2 3 2 2 3 2" xfId="28391" xr:uid="{00000000-0005-0000-0000-000027230000}"/>
    <cellStyle name="Comma 3 2 3 2 2 3 2 3 2 2 4" xfId="20198" xr:uid="{00000000-0005-0000-0000-000028230000}"/>
    <cellStyle name="Comma 3 2 3 2 2 3 2 3 2 3" xfId="5860" xr:uid="{00000000-0005-0000-0000-000029230000}"/>
    <cellStyle name="Comma 3 2 3 2 2 3 2 3 2 3 2" xfId="14053" xr:uid="{00000000-0005-0000-0000-00002A230000}"/>
    <cellStyle name="Comma 3 2 3 2 2 3 2 3 2 3 2 2" xfId="30439" xr:uid="{00000000-0005-0000-0000-00002B230000}"/>
    <cellStyle name="Comma 3 2 3 2 2 3 2 3 2 3 3" xfId="22246" xr:uid="{00000000-0005-0000-0000-00002C230000}"/>
    <cellStyle name="Comma 3 2 3 2 2 3 2 3 2 4" xfId="9957" xr:uid="{00000000-0005-0000-0000-00002D230000}"/>
    <cellStyle name="Comma 3 2 3 2 2 3 2 3 2 4 2" xfId="26343" xr:uid="{00000000-0005-0000-0000-00002E230000}"/>
    <cellStyle name="Comma 3 2 3 2 2 3 2 3 2 5" xfId="18150" xr:uid="{00000000-0005-0000-0000-00002F230000}"/>
    <cellStyle name="Comma 3 2 3 2 2 3 2 3 3" xfId="2788" xr:uid="{00000000-0005-0000-0000-000030230000}"/>
    <cellStyle name="Comma 3 2 3 2 2 3 2 3 3 2" xfId="6885" xr:uid="{00000000-0005-0000-0000-000031230000}"/>
    <cellStyle name="Comma 3 2 3 2 2 3 2 3 3 2 2" xfId="15078" xr:uid="{00000000-0005-0000-0000-000032230000}"/>
    <cellStyle name="Comma 3 2 3 2 2 3 2 3 3 2 2 2" xfId="31464" xr:uid="{00000000-0005-0000-0000-000033230000}"/>
    <cellStyle name="Comma 3 2 3 2 2 3 2 3 3 2 3" xfId="23271" xr:uid="{00000000-0005-0000-0000-000034230000}"/>
    <cellStyle name="Comma 3 2 3 2 2 3 2 3 3 3" xfId="10981" xr:uid="{00000000-0005-0000-0000-000035230000}"/>
    <cellStyle name="Comma 3 2 3 2 2 3 2 3 3 3 2" xfId="27367" xr:uid="{00000000-0005-0000-0000-000036230000}"/>
    <cellStyle name="Comma 3 2 3 2 2 3 2 3 3 4" xfId="19174" xr:uid="{00000000-0005-0000-0000-000037230000}"/>
    <cellStyle name="Comma 3 2 3 2 2 3 2 3 4" xfId="4836" xr:uid="{00000000-0005-0000-0000-000038230000}"/>
    <cellStyle name="Comma 3 2 3 2 2 3 2 3 4 2" xfId="13029" xr:uid="{00000000-0005-0000-0000-000039230000}"/>
    <cellStyle name="Comma 3 2 3 2 2 3 2 3 4 2 2" xfId="29415" xr:uid="{00000000-0005-0000-0000-00003A230000}"/>
    <cellStyle name="Comma 3 2 3 2 2 3 2 3 4 3" xfId="21222" xr:uid="{00000000-0005-0000-0000-00003B230000}"/>
    <cellStyle name="Comma 3 2 3 2 2 3 2 3 5" xfId="8933" xr:uid="{00000000-0005-0000-0000-00003C230000}"/>
    <cellStyle name="Comma 3 2 3 2 2 3 2 3 5 2" xfId="25319" xr:uid="{00000000-0005-0000-0000-00003D230000}"/>
    <cellStyle name="Comma 3 2 3 2 2 3 2 3 6" xfId="17126" xr:uid="{00000000-0005-0000-0000-00003E230000}"/>
    <cellStyle name="Comma 3 2 3 2 2 3 2 4" xfId="1252" xr:uid="{00000000-0005-0000-0000-00003F230000}"/>
    <cellStyle name="Comma 3 2 3 2 2 3 2 4 2" xfId="3300" xr:uid="{00000000-0005-0000-0000-000040230000}"/>
    <cellStyle name="Comma 3 2 3 2 2 3 2 4 2 2" xfId="7397" xr:uid="{00000000-0005-0000-0000-000041230000}"/>
    <cellStyle name="Comma 3 2 3 2 2 3 2 4 2 2 2" xfId="15590" xr:uid="{00000000-0005-0000-0000-000042230000}"/>
    <cellStyle name="Comma 3 2 3 2 2 3 2 4 2 2 2 2" xfId="31976" xr:uid="{00000000-0005-0000-0000-000043230000}"/>
    <cellStyle name="Comma 3 2 3 2 2 3 2 4 2 2 3" xfId="23783" xr:uid="{00000000-0005-0000-0000-000044230000}"/>
    <cellStyle name="Comma 3 2 3 2 2 3 2 4 2 3" xfId="11493" xr:uid="{00000000-0005-0000-0000-000045230000}"/>
    <cellStyle name="Comma 3 2 3 2 2 3 2 4 2 3 2" xfId="27879" xr:uid="{00000000-0005-0000-0000-000046230000}"/>
    <cellStyle name="Comma 3 2 3 2 2 3 2 4 2 4" xfId="19686" xr:uid="{00000000-0005-0000-0000-000047230000}"/>
    <cellStyle name="Comma 3 2 3 2 2 3 2 4 3" xfId="5348" xr:uid="{00000000-0005-0000-0000-000048230000}"/>
    <cellStyle name="Comma 3 2 3 2 2 3 2 4 3 2" xfId="13541" xr:uid="{00000000-0005-0000-0000-000049230000}"/>
    <cellStyle name="Comma 3 2 3 2 2 3 2 4 3 2 2" xfId="29927" xr:uid="{00000000-0005-0000-0000-00004A230000}"/>
    <cellStyle name="Comma 3 2 3 2 2 3 2 4 3 3" xfId="21734" xr:uid="{00000000-0005-0000-0000-00004B230000}"/>
    <cellStyle name="Comma 3 2 3 2 2 3 2 4 4" xfId="9445" xr:uid="{00000000-0005-0000-0000-00004C230000}"/>
    <cellStyle name="Comma 3 2 3 2 2 3 2 4 4 2" xfId="25831" xr:uid="{00000000-0005-0000-0000-00004D230000}"/>
    <cellStyle name="Comma 3 2 3 2 2 3 2 4 5" xfId="17638" xr:uid="{00000000-0005-0000-0000-00004E230000}"/>
    <cellStyle name="Comma 3 2 3 2 2 3 2 5" xfId="2276" xr:uid="{00000000-0005-0000-0000-00004F230000}"/>
    <cellStyle name="Comma 3 2 3 2 2 3 2 5 2" xfId="6373" xr:uid="{00000000-0005-0000-0000-000050230000}"/>
    <cellStyle name="Comma 3 2 3 2 2 3 2 5 2 2" xfId="14566" xr:uid="{00000000-0005-0000-0000-000051230000}"/>
    <cellStyle name="Comma 3 2 3 2 2 3 2 5 2 2 2" xfId="30952" xr:uid="{00000000-0005-0000-0000-000052230000}"/>
    <cellStyle name="Comma 3 2 3 2 2 3 2 5 2 3" xfId="22759" xr:uid="{00000000-0005-0000-0000-000053230000}"/>
    <cellStyle name="Comma 3 2 3 2 2 3 2 5 3" xfId="10469" xr:uid="{00000000-0005-0000-0000-000054230000}"/>
    <cellStyle name="Comma 3 2 3 2 2 3 2 5 3 2" xfId="26855" xr:uid="{00000000-0005-0000-0000-000055230000}"/>
    <cellStyle name="Comma 3 2 3 2 2 3 2 5 4" xfId="18662" xr:uid="{00000000-0005-0000-0000-000056230000}"/>
    <cellStyle name="Comma 3 2 3 2 2 3 2 6" xfId="4324" xr:uid="{00000000-0005-0000-0000-000057230000}"/>
    <cellStyle name="Comma 3 2 3 2 2 3 2 6 2" xfId="12517" xr:uid="{00000000-0005-0000-0000-000058230000}"/>
    <cellStyle name="Comma 3 2 3 2 2 3 2 6 2 2" xfId="28903" xr:uid="{00000000-0005-0000-0000-000059230000}"/>
    <cellStyle name="Comma 3 2 3 2 2 3 2 6 3" xfId="20710" xr:uid="{00000000-0005-0000-0000-00005A230000}"/>
    <cellStyle name="Comma 3 2 3 2 2 3 2 7" xfId="8421" xr:uid="{00000000-0005-0000-0000-00005B230000}"/>
    <cellStyle name="Comma 3 2 3 2 2 3 2 7 2" xfId="24807" xr:uid="{00000000-0005-0000-0000-00005C230000}"/>
    <cellStyle name="Comma 3 2 3 2 2 3 2 8" xfId="16614" xr:uid="{00000000-0005-0000-0000-00005D230000}"/>
    <cellStyle name="Comma 3 2 3 2 2 3 3" xfId="356" xr:uid="{00000000-0005-0000-0000-00005E230000}"/>
    <cellStyle name="Comma 3 2 3 2 2 3 3 2" xfId="868" xr:uid="{00000000-0005-0000-0000-00005F230000}"/>
    <cellStyle name="Comma 3 2 3 2 2 3 3 2 2" xfId="1892" xr:uid="{00000000-0005-0000-0000-000060230000}"/>
    <cellStyle name="Comma 3 2 3 2 2 3 3 2 2 2" xfId="3940" xr:uid="{00000000-0005-0000-0000-000061230000}"/>
    <cellStyle name="Comma 3 2 3 2 2 3 3 2 2 2 2" xfId="8037" xr:uid="{00000000-0005-0000-0000-000062230000}"/>
    <cellStyle name="Comma 3 2 3 2 2 3 3 2 2 2 2 2" xfId="16230" xr:uid="{00000000-0005-0000-0000-000063230000}"/>
    <cellStyle name="Comma 3 2 3 2 2 3 3 2 2 2 2 2 2" xfId="32616" xr:uid="{00000000-0005-0000-0000-000064230000}"/>
    <cellStyle name="Comma 3 2 3 2 2 3 3 2 2 2 2 3" xfId="24423" xr:uid="{00000000-0005-0000-0000-000065230000}"/>
    <cellStyle name="Comma 3 2 3 2 2 3 3 2 2 2 3" xfId="12133" xr:uid="{00000000-0005-0000-0000-000066230000}"/>
    <cellStyle name="Comma 3 2 3 2 2 3 3 2 2 2 3 2" xfId="28519" xr:uid="{00000000-0005-0000-0000-000067230000}"/>
    <cellStyle name="Comma 3 2 3 2 2 3 3 2 2 2 4" xfId="20326" xr:uid="{00000000-0005-0000-0000-000068230000}"/>
    <cellStyle name="Comma 3 2 3 2 2 3 3 2 2 3" xfId="5988" xr:uid="{00000000-0005-0000-0000-000069230000}"/>
    <cellStyle name="Comma 3 2 3 2 2 3 3 2 2 3 2" xfId="14181" xr:uid="{00000000-0005-0000-0000-00006A230000}"/>
    <cellStyle name="Comma 3 2 3 2 2 3 3 2 2 3 2 2" xfId="30567" xr:uid="{00000000-0005-0000-0000-00006B230000}"/>
    <cellStyle name="Comma 3 2 3 2 2 3 3 2 2 3 3" xfId="22374" xr:uid="{00000000-0005-0000-0000-00006C230000}"/>
    <cellStyle name="Comma 3 2 3 2 2 3 3 2 2 4" xfId="10085" xr:uid="{00000000-0005-0000-0000-00006D230000}"/>
    <cellStyle name="Comma 3 2 3 2 2 3 3 2 2 4 2" xfId="26471" xr:uid="{00000000-0005-0000-0000-00006E230000}"/>
    <cellStyle name="Comma 3 2 3 2 2 3 3 2 2 5" xfId="18278" xr:uid="{00000000-0005-0000-0000-00006F230000}"/>
    <cellStyle name="Comma 3 2 3 2 2 3 3 2 3" xfId="2916" xr:uid="{00000000-0005-0000-0000-000070230000}"/>
    <cellStyle name="Comma 3 2 3 2 2 3 3 2 3 2" xfId="7013" xr:uid="{00000000-0005-0000-0000-000071230000}"/>
    <cellStyle name="Comma 3 2 3 2 2 3 3 2 3 2 2" xfId="15206" xr:uid="{00000000-0005-0000-0000-000072230000}"/>
    <cellStyle name="Comma 3 2 3 2 2 3 3 2 3 2 2 2" xfId="31592" xr:uid="{00000000-0005-0000-0000-000073230000}"/>
    <cellStyle name="Comma 3 2 3 2 2 3 3 2 3 2 3" xfId="23399" xr:uid="{00000000-0005-0000-0000-000074230000}"/>
    <cellStyle name="Comma 3 2 3 2 2 3 3 2 3 3" xfId="11109" xr:uid="{00000000-0005-0000-0000-000075230000}"/>
    <cellStyle name="Comma 3 2 3 2 2 3 3 2 3 3 2" xfId="27495" xr:uid="{00000000-0005-0000-0000-000076230000}"/>
    <cellStyle name="Comma 3 2 3 2 2 3 3 2 3 4" xfId="19302" xr:uid="{00000000-0005-0000-0000-000077230000}"/>
    <cellStyle name="Comma 3 2 3 2 2 3 3 2 4" xfId="4964" xr:uid="{00000000-0005-0000-0000-000078230000}"/>
    <cellStyle name="Comma 3 2 3 2 2 3 3 2 4 2" xfId="13157" xr:uid="{00000000-0005-0000-0000-000079230000}"/>
    <cellStyle name="Comma 3 2 3 2 2 3 3 2 4 2 2" xfId="29543" xr:uid="{00000000-0005-0000-0000-00007A230000}"/>
    <cellStyle name="Comma 3 2 3 2 2 3 3 2 4 3" xfId="21350" xr:uid="{00000000-0005-0000-0000-00007B230000}"/>
    <cellStyle name="Comma 3 2 3 2 2 3 3 2 5" xfId="9061" xr:uid="{00000000-0005-0000-0000-00007C230000}"/>
    <cellStyle name="Comma 3 2 3 2 2 3 3 2 5 2" xfId="25447" xr:uid="{00000000-0005-0000-0000-00007D230000}"/>
    <cellStyle name="Comma 3 2 3 2 2 3 3 2 6" xfId="17254" xr:uid="{00000000-0005-0000-0000-00007E230000}"/>
    <cellStyle name="Comma 3 2 3 2 2 3 3 3" xfId="1380" xr:uid="{00000000-0005-0000-0000-00007F230000}"/>
    <cellStyle name="Comma 3 2 3 2 2 3 3 3 2" xfId="3428" xr:uid="{00000000-0005-0000-0000-000080230000}"/>
    <cellStyle name="Comma 3 2 3 2 2 3 3 3 2 2" xfId="7525" xr:uid="{00000000-0005-0000-0000-000081230000}"/>
    <cellStyle name="Comma 3 2 3 2 2 3 3 3 2 2 2" xfId="15718" xr:uid="{00000000-0005-0000-0000-000082230000}"/>
    <cellStyle name="Comma 3 2 3 2 2 3 3 3 2 2 2 2" xfId="32104" xr:uid="{00000000-0005-0000-0000-000083230000}"/>
    <cellStyle name="Comma 3 2 3 2 2 3 3 3 2 2 3" xfId="23911" xr:uid="{00000000-0005-0000-0000-000084230000}"/>
    <cellStyle name="Comma 3 2 3 2 2 3 3 3 2 3" xfId="11621" xr:uid="{00000000-0005-0000-0000-000085230000}"/>
    <cellStyle name="Comma 3 2 3 2 2 3 3 3 2 3 2" xfId="28007" xr:uid="{00000000-0005-0000-0000-000086230000}"/>
    <cellStyle name="Comma 3 2 3 2 2 3 3 3 2 4" xfId="19814" xr:uid="{00000000-0005-0000-0000-000087230000}"/>
    <cellStyle name="Comma 3 2 3 2 2 3 3 3 3" xfId="5476" xr:uid="{00000000-0005-0000-0000-000088230000}"/>
    <cellStyle name="Comma 3 2 3 2 2 3 3 3 3 2" xfId="13669" xr:uid="{00000000-0005-0000-0000-000089230000}"/>
    <cellStyle name="Comma 3 2 3 2 2 3 3 3 3 2 2" xfId="30055" xr:uid="{00000000-0005-0000-0000-00008A230000}"/>
    <cellStyle name="Comma 3 2 3 2 2 3 3 3 3 3" xfId="21862" xr:uid="{00000000-0005-0000-0000-00008B230000}"/>
    <cellStyle name="Comma 3 2 3 2 2 3 3 3 4" xfId="9573" xr:uid="{00000000-0005-0000-0000-00008C230000}"/>
    <cellStyle name="Comma 3 2 3 2 2 3 3 3 4 2" xfId="25959" xr:uid="{00000000-0005-0000-0000-00008D230000}"/>
    <cellStyle name="Comma 3 2 3 2 2 3 3 3 5" xfId="17766" xr:uid="{00000000-0005-0000-0000-00008E230000}"/>
    <cellStyle name="Comma 3 2 3 2 2 3 3 4" xfId="2404" xr:uid="{00000000-0005-0000-0000-00008F230000}"/>
    <cellStyle name="Comma 3 2 3 2 2 3 3 4 2" xfId="6501" xr:uid="{00000000-0005-0000-0000-000090230000}"/>
    <cellStyle name="Comma 3 2 3 2 2 3 3 4 2 2" xfId="14694" xr:uid="{00000000-0005-0000-0000-000091230000}"/>
    <cellStyle name="Comma 3 2 3 2 2 3 3 4 2 2 2" xfId="31080" xr:uid="{00000000-0005-0000-0000-000092230000}"/>
    <cellStyle name="Comma 3 2 3 2 2 3 3 4 2 3" xfId="22887" xr:uid="{00000000-0005-0000-0000-000093230000}"/>
    <cellStyle name="Comma 3 2 3 2 2 3 3 4 3" xfId="10597" xr:uid="{00000000-0005-0000-0000-000094230000}"/>
    <cellStyle name="Comma 3 2 3 2 2 3 3 4 3 2" xfId="26983" xr:uid="{00000000-0005-0000-0000-000095230000}"/>
    <cellStyle name="Comma 3 2 3 2 2 3 3 4 4" xfId="18790" xr:uid="{00000000-0005-0000-0000-000096230000}"/>
    <cellStyle name="Comma 3 2 3 2 2 3 3 5" xfId="4452" xr:uid="{00000000-0005-0000-0000-000097230000}"/>
    <cellStyle name="Comma 3 2 3 2 2 3 3 5 2" xfId="12645" xr:uid="{00000000-0005-0000-0000-000098230000}"/>
    <cellStyle name="Comma 3 2 3 2 2 3 3 5 2 2" xfId="29031" xr:uid="{00000000-0005-0000-0000-000099230000}"/>
    <cellStyle name="Comma 3 2 3 2 2 3 3 5 3" xfId="20838" xr:uid="{00000000-0005-0000-0000-00009A230000}"/>
    <cellStyle name="Comma 3 2 3 2 2 3 3 6" xfId="8549" xr:uid="{00000000-0005-0000-0000-00009B230000}"/>
    <cellStyle name="Comma 3 2 3 2 2 3 3 6 2" xfId="24935" xr:uid="{00000000-0005-0000-0000-00009C230000}"/>
    <cellStyle name="Comma 3 2 3 2 2 3 3 7" xfId="16742" xr:uid="{00000000-0005-0000-0000-00009D230000}"/>
    <cellStyle name="Comma 3 2 3 2 2 3 4" xfId="612" xr:uid="{00000000-0005-0000-0000-00009E230000}"/>
    <cellStyle name="Comma 3 2 3 2 2 3 4 2" xfId="1636" xr:uid="{00000000-0005-0000-0000-00009F230000}"/>
    <cellStyle name="Comma 3 2 3 2 2 3 4 2 2" xfId="3684" xr:uid="{00000000-0005-0000-0000-0000A0230000}"/>
    <cellStyle name="Comma 3 2 3 2 2 3 4 2 2 2" xfId="7781" xr:uid="{00000000-0005-0000-0000-0000A1230000}"/>
    <cellStyle name="Comma 3 2 3 2 2 3 4 2 2 2 2" xfId="15974" xr:uid="{00000000-0005-0000-0000-0000A2230000}"/>
    <cellStyle name="Comma 3 2 3 2 2 3 4 2 2 2 2 2" xfId="32360" xr:uid="{00000000-0005-0000-0000-0000A3230000}"/>
    <cellStyle name="Comma 3 2 3 2 2 3 4 2 2 2 3" xfId="24167" xr:uid="{00000000-0005-0000-0000-0000A4230000}"/>
    <cellStyle name="Comma 3 2 3 2 2 3 4 2 2 3" xfId="11877" xr:uid="{00000000-0005-0000-0000-0000A5230000}"/>
    <cellStyle name="Comma 3 2 3 2 2 3 4 2 2 3 2" xfId="28263" xr:uid="{00000000-0005-0000-0000-0000A6230000}"/>
    <cellStyle name="Comma 3 2 3 2 2 3 4 2 2 4" xfId="20070" xr:uid="{00000000-0005-0000-0000-0000A7230000}"/>
    <cellStyle name="Comma 3 2 3 2 2 3 4 2 3" xfId="5732" xr:uid="{00000000-0005-0000-0000-0000A8230000}"/>
    <cellStyle name="Comma 3 2 3 2 2 3 4 2 3 2" xfId="13925" xr:uid="{00000000-0005-0000-0000-0000A9230000}"/>
    <cellStyle name="Comma 3 2 3 2 2 3 4 2 3 2 2" xfId="30311" xr:uid="{00000000-0005-0000-0000-0000AA230000}"/>
    <cellStyle name="Comma 3 2 3 2 2 3 4 2 3 3" xfId="22118" xr:uid="{00000000-0005-0000-0000-0000AB230000}"/>
    <cellStyle name="Comma 3 2 3 2 2 3 4 2 4" xfId="9829" xr:uid="{00000000-0005-0000-0000-0000AC230000}"/>
    <cellStyle name="Comma 3 2 3 2 2 3 4 2 4 2" xfId="26215" xr:uid="{00000000-0005-0000-0000-0000AD230000}"/>
    <cellStyle name="Comma 3 2 3 2 2 3 4 2 5" xfId="18022" xr:uid="{00000000-0005-0000-0000-0000AE230000}"/>
    <cellStyle name="Comma 3 2 3 2 2 3 4 3" xfId="2660" xr:uid="{00000000-0005-0000-0000-0000AF230000}"/>
    <cellStyle name="Comma 3 2 3 2 2 3 4 3 2" xfId="6757" xr:uid="{00000000-0005-0000-0000-0000B0230000}"/>
    <cellStyle name="Comma 3 2 3 2 2 3 4 3 2 2" xfId="14950" xr:uid="{00000000-0005-0000-0000-0000B1230000}"/>
    <cellStyle name="Comma 3 2 3 2 2 3 4 3 2 2 2" xfId="31336" xr:uid="{00000000-0005-0000-0000-0000B2230000}"/>
    <cellStyle name="Comma 3 2 3 2 2 3 4 3 2 3" xfId="23143" xr:uid="{00000000-0005-0000-0000-0000B3230000}"/>
    <cellStyle name="Comma 3 2 3 2 2 3 4 3 3" xfId="10853" xr:uid="{00000000-0005-0000-0000-0000B4230000}"/>
    <cellStyle name="Comma 3 2 3 2 2 3 4 3 3 2" xfId="27239" xr:uid="{00000000-0005-0000-0000-0000B5230000}"/>
    <cellStyle name="Comma 3 2 3 2 2 3 4 3 4" xfId="19046" xr:uid="{00000000-0005-0000-0000-0000B6230000}"/>
    <cellStyle name="Comma 3 2 3 2 2 3 4 4" xfId="4708" xr:uid="{00000000-0005-0000-0000-0000B7230000}"/>
    <cellStyle name="Comma 3 2 3 2 2 3 4 4 2" xfId="12901" xr:uid="{00000000-0005-0000-0000-0000B8230000}"/>
    <cellStyle name="Comma 3 2 3 2 2 3 4 4 2 2" xfId="29287" xr:uid="{00000000-0005-0000-0000-0000B9230000}"/>
    <cellStyle name="Comma 3 2 3 2 2 3 4 4 3" xfId="21094" xr:uid="{00000000-0005-0000-0000-0000BA230000}"/>
    <cellStyle name="Comma 3 2 3 2 2 3 4 5" xfId="8805" xr:uid="{00000000-0005-0000-0000-0000BB230000}"/>
    <cellStyle name="Comma 3 2 3 2 2 3 4 5 2" xfId="25191" xr:uid="{00000000-0005-0000-0000-0000BC230000}"/>
    <cellStyle name="Comma 3 2 3 2 2 3 4 6" xfId="16998" xr:uid="{00000000-0005-0000-0000-0000BD230000}"/>
    <cellStyle name="Comma 3 2 3 2 2 3 5" xfId="1124" xr:uid="{00000000-0005-0000-0000-0000BE230000}"/>
    <cellStyle name="Comma 3 2 3 2 2 3 5 2" xfId="3172" xr:uid="{00000000-0005-0000-0000-0000BF230000}"/>
    <cellStyle name="Comma 3 2 3 2 2 3 5 2 2" xfId="7269" xr:uid="{00000000-0005-0000-0000-0000C0230000}"/>
    <cellStyle name="Comma 3 2 3 2 2 3 5 2 2 2" xfId="15462" xr:uid="{00000000-0005-0000-0000-0000C1230000}"/>
    <cellStyle name="Comma 3 2 3 2 2 3 5 2 2 2 2" xfId="31848" xr:uid="{00000000-0005-0000-0000-0000C2230000}"/>
    <cellStyle name="Comma 3 2 3 2 2 3 5 2 2 3" xfId="23655" xr:uid="{00000000-0005-0000-0000-0000C3230000}"/>
    <cellStyle name="Comma 3 2 3 2 2 3 5 2 3" xfId="11365" xr:uid="{00000000-0005-0000-0000-0000C4230000}"/>
    <cellStyle name="Comma 3 2 3 2 2 3 5 2 3 2" xfId="27751" xr:uid="{00000000-0005-0000-0000-0000C5230000}"/>
    <cellStyle name="Comma 3 2 3 2 2 3 5 2 4" xfId="19558" xr:uid="{00000000-0005-0000-0000-0000C6230000}"/>
    <cellStyle name="Comma 3 2 3 2 2 3 5 3" xfId="5220" xr:uid="{00000000-0005-0000-0000-0000C7230000}"/>
    <cellStyle name="Comma 3 2 3 2 2 3 5 3 2" xfId="13413" xr:uid="{00000000-0005-0000-0000-0000C8230000}"/>
    <cellStyle name="Comma 3 2 3 2 2 3 5 3 2 2" xfId="29799" xr:uid="{00000000-0005-0000-0000-0000C9230000}"/>
    <cellStyle name="Comma 3 2 3 2 2 3 5 3 3" xfId="21606" xr:uid="{00000000-0005-0000-0000-0000CA230000}"/>
    <cellStyle name="Comma 3 2 3 2 2 3 5 4" xfId="9317" xr:uid="{00000000-0005-0000-0000-0000CB230000}"/>
    <cellStyle name="Comma 3 2 3 2 2 3 5 4 2" xfId="25703" xr:uid="{00000000-0005-0000-0000-0000CC230000}"/>
    <cellStyle name="Comma 3 2 3 2 2 3 5 5" xfId="17510" xr:uid="{00000000-0005-0000-0000-0000CD230000}"/>
    <cellStyle name="Comma 3 2 3 2 2 3 6" xfId="2148" xr:uid="{00000000-0005-0000-0000-0000CE230000}"/>
    <cellStyle name="Comma 3 2 3 2 2 3 6 2" xfId="6245" xr:uid="{00000000-0005-0000-0000-0000CF230000}"/>
    <cellStyle name="Comma 3 2 3 2 2 3 6 2 2" xfId="14438" xr:uid="{00000000-0005-0000-0000-0000D0230000}"/>
    <cellStyle name="Comma 3 2 3 2 2 3 6 2 2 2" xfId="30824" xr:uid="{00000000-0005-0000-0000-0000D1230000}"/>
    <cellStyle name="Comma 3 2 3 2 2 3 6 2 3" xfId="22631" xr:uid="{00000000-0005-0000-0000-0000D2230000}"/>
    <cellStyle name="Comma 3 2 3 2 2 3 6 3" xfId="10341" xr:uid="{00000000-0005-0000-0000-0000D3230000}"/>
    <cellStyle name="Comma 3 2 3 2 2 3 6 3 2" xfId="26727" xr:uid="{00000000-0005-0000-0000-0000D4230000}"/>
    <cellStyle name="Comma 3 2 3 2 2 3 6 4" xfId="18534" xr:uid="{00000000-0005-0000-0000-0000D5230000}"/>
    <cellStyle name="Comma 3 2 3 2 2 3 7" xfId="4196" xr:uid="{00000000-0005-0000-0000-0000D6230000}"/>
    <cellStyle name="Comma 3 2 3 2 2 3 7 2" xfId="12389" xr:uid="{00000000-0005-0000-0000-0000D7230000}"/>
    <cellStyle name="Comma 3 2 3 2 2 3 7 2 2" xfId="28775" xr:uid="{00000000-0005-0000-0000-0000D8230000}"/>
    <cellStyle name="Comma 3 2 3 2 2 3 7 3" xfId="20582" xr:uid="{00000000-0005-0000-0000-0000D9230000}"/>
    <cellStyle name="Comma 3 2 3 2 2 3 8" xfId="8293" xr:uid="{00000000-0005-0000-0000-0000DA230000}"/>
    <cellStyle name="Comma 3 2 3 2 2 3 8 2" xfId="24679" xr:uid="{00000000-0005-0000-0000-0000DB230000}"/>
    <cellStyle name="Comma 3 2 3 2 2 3 9" xfId="16486" xr:uid="{00000000-0005-0000-0000-0000DC230000}"/>
    <cellStyle name="Comma 3 2 3 2 2 4" xfId="164" xr:uid="{00000000-0005-0000-0000-0000DD230000}"/>
    <cellStyle name="Comma 3 2 3 2 2 4 2" xfId="420" xr:uid="{00000000-0005-0000-0000-0000DE230000}"/>
    <cellStyle name="Comma 3 2 3 2 2 4 2 2" xfId="932" xr:uid="{00000000-0005-0000-0000-0000DF230000}"/>
    <cellStyle name="Comma 3 2 3 2 2 4 2 2 2" xfId="1956" xr:uid="{00000000-0005-0000-0000-0000E0230000}"/>
    <cellStyle name="Comma 3 2 3 2 2 4 2 2 2 2" xfId="4004" xr:uid="{00000000-0005-0000-0000-0000E1230000}"/>
    <cellStyle name="Comma 3 2 3 2 2 4 2 2 2 2 2" xfId="8101" xr:uid="{00000000-0005-0000-0000-0000E2230000}"/>
    <cellStyle name="Comma 3 2 3 2 2 4 2 2 2 2 2 2" xfId="16294" xr:uid="{00000000-0005-0000-0000-0000E3230000}"/>
    <cellStyle name="Comma 3 2 3 2 2 4 2 2 2 2 2 2 2" xfId="32680" xr:uid="{00000000-0005-0000-0000-0000E4230000}"/>
    <cellStyle name="Comma 3 2 3 2 2 4 2 2 2 2 2 3" xfId="24487" xr:uid="{00000000-0005-0000-0000-0000E5230000}"/>
    <cellStyle name="Comma 3 2 3 2 2 4 2 2 2 2 3" xfId="12197" xr:uid="{00000000-0005-0000-0000-0000E6230000}"/>
    <cellStyle name="Comma 3 2 3 2 2 4 2 2 2 2 3 2" xfId="28583" xr:uid="{00000000-0005-0000-0000-0000E7230000}"/>
    <cellStyle name="Comma 3 2 3 2 2 4 2 2 2 2 4" xfId="20390" xr:uid="{00000000-0005-0000-0000-0000E8230000}"/>
    <cellStyle name="Comma 3 2 3 2 2 4 2 2 2 3" xfId="6052" xr:uid="{00000000-0005-0000-0000-0000E9230000}"/>
    <cellStyle name="Comma 3 2 3 2 2 4 2 2 2 3 2" xfId="14245" xr:uid="{00000000-0005-0000-0000-0000EA230000}"/>
    <cellStyle name="Comma 3 2 3 2 2 4 2 2 2 3 2 2" xfId="30631" xr:uid="{00000000-0005-0000-0000-0000EB230000}"/>
    <cellStyle name="Comma 3 2 3 2 2 4 2 2 2 3 3" xfId="22438" xr:uid="{00000000-0005-0000-0000-0000EC230000}"/>
    <cellStyle name="Comma 3 2 3 2 2 4 2 2 2 4" xfId="10149" xr:uid="{00000000-0005-0000-0000-0000ED230000}"/>
    <cellStyle name="Comma 3 2 3 2 2 4 2 2 2 4 2" xfId="26535" xr:uid="{00000000-0005-0000-0000-0000EE230000}"/>
    <cellStyle name="Comma 3 2 3 2 2 4 2 2 2 5" xfId="18342" xr:uid="{00000000-0005-0000-0000-0000EF230000}"/>
    <cellStyle name="Comma 3 2 3 2 2 4 2 2 3" xfId="2980" xr:uid="{00000000-0005-0000-0000-0000F0230000}"/>
    <cellStyle name="Comma 3 2 3 2 2 4 2 2 3 2" xfId="7077" xr:uid="{00000000-0005-0000-0000-0000F1230000}"/>
    <cellStyle name="Comma 3 2 3 2 2 4 2 2 3 2 2" xfId="15270" xr:uid="{00000000-0005-0000-0000-0000F2230000}"/>
    <cellStyle name="Comma 3 2 3 2 2 4 2 2 3 2 2 2" xfId="31656" xr:uid="{00000000-0005-0000-0000-0000F3230000}"/>
    <cellStyle name="Comma 3 2 3 2 2 4 2 2 3 2 3" xfId="23463" xr:uid="{00000000-0005-0000-0000-0000F4230000}"/>
    <cellStyle name="Comma 3 2 3 2 2 4 2 2 3 3" xfId="11173" xr:uid="{00000000-0005-0000-0000-0000F5230000}"/>
    <cellStyle name="Comma 3 2 3 2 2 4 2 2 3 3 2" xfId="27559" xr:uid="{00000000-0005-0000-0000-0000F6230000}"/>
    <cellStyle name="Comma 3 2 3 2 2 4 2 2 3 4" xfId="19366" xr:uid="{00000000-0005-0000-0000-0000F7230000}"/>
    <cellStyle name="Comma 3 2 3 2 2 4 2 2 4" xfId="5028" xr:uid="{00000000-0005-0000-0000-0000F8230000}"/>
    <cellStyle name="Comma 3 2 3 2 2 4 2 2 4 2" xfId="13221" xr:uid="{00000000-0005-0000-0000-0000F9230000}"/>
    <cellStyle name="Comma 3 2 3 2 2 4 2 2 4 2 2" xfId="29607" xr:uid="{00000000-0005-0000-0000-0000FA230000}"/>
    <cellStyle name="Comma 3 2 3 2 2 4 2 2 4 3" xfId="21414" xr:uid="{00000000-0005-0000-0000-0000FB230000}"/>
    <cellStyle name="Comma 3 2 3 2 2 4 2 2 5" xfId="9125" xr:uid="{00000000-0005-0000-0000-0000FC230000}"/>
    <cellStyle name="Comma 3 2 3 2 2 4 2 2 5 2" xfId="25511" xr:uid="{00000000-0005-0000-0000-0000FD230000}"/>
    <cellStyle name="Comma 3 2 3 2 2 4 2 2 6" xfId="17318" xr:uid="{00000000-0005-0000-0000-0000FE230000}"/>
    <cellStyle name="Comma 3 2 3 2 2 4 2 3" xfId="1444" xr:uid="{00000000-0005-0000-0000-0000FF230000}"/>
    <cellStyle name="Comma 3 2 3 2 2 4 2 3 2" xfId="3492" xr:uid="{00000000-0005-0000-0000-000000240000}"/>
    <cellStyle name="Comma 3 2 3 2 2 4 2 3 2 2" xfId="7589" xr:uid="{00000000-0005-0000-0000-000001240000}"/>
    <cellStyle name="Comma 3 2 3 2 2 4 2 3 2 2 2" xfId="15782" xr:uid="{00000000-0005-0000-0000-000002240000}"/>
    <cellStyle name="Comma 3 2 3 2 2 4 2 3 2 2 2 2" xfId="32168" xr:uid="{00000000-0005-0000-0000-000003240000}"/>
    <cellStyle name="Comma 3 2 3 2 2 4 2 3 2 2 3" xfId="23975" xr:uid="{00000000-0005-0000-0000-000004240000}"/>
    <cellStyle name="Comma 3 2 3 2 2 4 2 3 2 3" xfId="11685" xr:uid="{00000000-0005-0000-0000-000005240000}"/>
    <cellStyle name="Comma 3 2 3 2 2 4 2 3 2 3 2" xfId="28071" xr:uid="{00000000-0005-0000-0000-000006240000}"/>
    <cellStyle name="Comma 3 2 3 2 2 4 2 3 2 4" xfId="19878" xr:uid="{00000000-0005-0000-0000-000007240000}"/>
    <cellStyle name="Comma 3 2 3 2 2 4 2 3 3" xfId="5540" xr:uid="{00000000-0005-0000-0000-000008240000}"/>
    <cellStyle name="Comma 3 2 3 2 2 4 2 3 3 2" xfId="13733" xr:uid="{00000000-0005-0000-0000-000009240000}"/>
    <cellStyle name="Comma 3 2 3 2 2 4 2 3 3 2 2" xfId="30119" xr:uid="{00000000-0005-0000-0000-00000A240000}"/>
    <cellStyle name="Comma 3 2 3 2 2 4 2 3 3 3" xfId="21926" xr:uid="{00000000-0005-0000-0000-00000B240000}"/>
    <cellStyle name="Comma 3 2 3 2 2 4 2 3 4" xfId="9637" xr:uid="{00000000-0005-0000-0000-00000C240000}"/>
    <cellStyle name="Comma 3 2 3 2 2 4 2 3 4 2" xfId="26023" xr:uid="{00000000-0005-0000-0000-00000D240000}"/>
    <cellStyle name="Comma 3 2 3 2 2 4 2 3 5" xfId="17830" xr:uid="{00000000-0005-0000-0000-00000E240000}"/>
    <cellStyle name="Comma 3 2 3 2 2 4 2 4" xfId="2468" xr:uid="{00000000-0005-0000-0000-00000F240000}"/>
    <cellStyle name="Comma 3 2 3 2 2 4 2 4 2" xfId="6565" xr:uid="{00000000-0005-0000-0000-000010240000}"/>
    <cellStyle name="Comma 3 2 3 2 2 4 2 4 2 2" xfId="14758" xr:uid="{00000000-0005-0000-0000-000011240000}"/>
    <cellStyle name="Comma 3 2 3 2 2 4 2 4 2 2 2" xfId="31144" xr:uid="{00000000-0005-0000-0000-000012240000}"/>
    <cellStyle name="Comma 3 2 3 2 2 4 2 4 2 3" xfId="22951" xr:uid="{00000000-0005-0000-0000-000013240000}"/>
    <cellStyle name="Comma 3 2 3 2 2 4 2 4 3" xfId="10661" xr:uid="{00000000-0005-0000-0000-000014240000}"/>
    <cellStyle name="Comma 3 2 3 2 2 4 2 4 3 2" xfId="27047" xr:uid="{00000000-0005-0000-0000-000015240000}"/>
    <cellStyle name="Comma 3 2 3 2 2 4 2 4 4" xfId="18854" xr:uid="{00000000-0005-0000-0000-000016240000}"/>
    <cellStyle name="Comma 3 2 3 2 2 4 2 5" xfId="4516" xr:uid="{00000000-0005-0000-0000-000017240000}"/>
    <cellStyle name="Comma 3 2 3 2 2 4 2 5 2" xfId="12709" xr:uid="{00000000-0005-0000-0000-000018240000}"/>
    <cellStyle name="Comma 3 2 3 2 2 4 2 5 2 2" xfId="29095" xr:uid="{00000000-0005-0000-0000-000019240000}"/>
    <cellStyle name="Comma 3 2 3 2 2 4 2 5 3" xfId="20902" xr:uid="{00000000-0005-0000-0000-00001A240000}"/>
    <cellStyle name="Comma 3 2 3 2 2 4 2 6" xfId="8613" xr:uid="{00000000-0005-0000-0000-00001B240000}"/>
    <cellStyle name="Comma 3 2 3 2 2 4 2 6 2" xfId="24999" xr:uid="{00000000-0005-0000-0000-00001C240000}"/>
    <cellStyle name="Comma 3 2 3 2 2 4 2 7" xfId="16806" xr:uid="{00000000-0005-0000-0000-00001D240000}"/>
    <cellStyle name="Comma 3 2 3 2 2 4 3" xfId="676" xr:uid="{00000000-0005-0000-0000-00001E240000}"/>
    <cellStyle name="Comma 3 2 3 2 2 4 3 2" xfId="1700" xr:uid="{00000000-0005-0000-0000-00001F240000}"/>
    <cellStyle name="Comma 3 2 3 2 2 4 3 2 2" xfId="3748" xr:uid="{00000000-0005-0000-0000-000020240000}"/>
    <cellStyle name="Comma 3 2 3 2 2 4 3 2 2 2" xfId="7845" xr:uid="{00000000-0005-0000-0000-000021240000}"/>
    <cellStyle name="Comma 3 2 3 2 2 4 3 2 2 2 2" xfId="16038" xr:uid="{00000000-0005-0000-0000-000022240000}"/>
    <cellStyle name="Comma 3 2 3 2 2 4 3 2 2 2 2 2" xfId="32424" xr:uid="{00000000-0005-0000-0000-000023240000}"/>
    <cellStyle name="Comma 3 2 3 2 2 4 3 2 2 2 3" xfId="24231" xr:uid="{00000000-0005-0000-0000-000024240000}"/>
    <cellStyle name="Comma 3 2 3 2 2 4 3 2 2 3" xfId="11941" xr:uid="{00000000-0005-0000-0000-000025240000}"/>
    <cellStyle name="Comma 3 2 3 2 2 4 3 2 2 3 2" xfId="28327" xr:uid="{00000000-0005-0000-0000-000026240000}"/>
    <cellStyle name="Comma 3 2 3 2 2 4 3 2 2 4" xfId="20134" xr:uid="{00000000-0005-0000-0000-000027240000}"/>
    <cellStyle name="Comma 3 2 3 2 2 4 3 2 3" xfId="5796" xr:uid="{00000000-0005-0000-0000-000028240000}"/>
    <cellStyle name="Comma 3 2 3 2 2 4 3 2 3 2" xfId="13989" xr:uid="{00000000-0005-0000-0000-000029240000}"/>
    <cellStyle name="Comma 3 2 3 2 2 4 3 2 3 2 2" xfId="30375" xr:uid="{00000000-0005-0000-0000-00002A240000}"/>
    <cellStyle name="Comma 3 2 3 2 2 4 3 2 3 3" xfId="22182" xr:uid="{00000000-0005-0000-0000-00002B240000}"/>
    <cellStyle name="Comma 3 2 3 2 2 4 3 2 4" xfId="9893" xr:uid="{00000000-0005-0000-0000-00002C240000}"/>
    <cellStyle name="Comma 3 2 3 2 2 4 3 2 4 2" xfId="26279" xr:uid="{00000000-0005-0000-0000-00002D240000}"/>
    <cellStyle name="Comma 3 2 3 2 2 4 3 2 5" xfId="18086" xr:uid="{00000000-0005-0000-0000-00002E240000}"/>
    <cellStyle name="Comma 3 2 3 2 2 4 3 3" xfId="2724" xr:uid="{00000000-0005-0000-0000-00002F240000}"/>
    <cellStyle name="Comma 3 2 3 2 2 4 3 3 2" xfId="6821" xr:uid="{00000000-0005-0000-0000-000030240000}"/>
    <cellStyle name="Comma 3 2 3 2 2 4 3 3 2 2" xfId="15014" xr:uid="{00000000-0005-0000-0000-000031240000}"/>
    <cellStyle name="Comma 3 2 3 2 2 4 3 3 2 2 2" xfId="31400" xr:uid="{00000000-0005-0000-0000-000032240000}"/>
    <cellStyle name="Comma 3 2 3 2 2 4 3 3 2 3" xfId="23207" xr:uid="{00000000-0005-0000-0000-000033240000}"/>
    <cellStyle name="Comma 3 2 3 2 2 4 3 3 3" xfId="10917" xr:uid="{00000000-0005-0000-0000-000034240000}"/>
    <cellStyle name="Comma 3 2 3 2 2 4 3 3 3 2" xfId="27303" xr:uid="{00000000-0005-0000-0000-000035240000}"/>
    <cellStyle name="Comma 3 2 3 2 2 4 3 3 4" xfId="19110" xr:uid="{00000000-0005-0000-0000-000036240000}"/>
    <cellStyle name="Comma 3 2 3 2 2 4 3 4" xfId="4772" xr:uid="{00000000-0005-0000-0000-000037240000}"/>
    <cellStyle name="Comma 3 2 3 2 2 4 3 4 2" xfId="12965" xr:uid="{00000000-0005-0000-0000-000038240000}"/>
    <cellStyle name="Comma 3 2 3 2 2 4 3 4 2 2" xfId="29351" xr:uid="{00000000-0005-0000-0000-000039240000}"/>
    <cellStyle name="Comma 3 2 3 2 2 4 3 4 3" xfId="21158" xr:uid="{00000000-0005-0000-0000-00003A240000}"/>
    <cellStyle name="Comma 3 2 3 2 2 4 3 5" xfId="8869" xr:uid="{00000000-0005-0000-0000-00003B240000}"/>
    <cellStyle name="Comma 3 2 3 2 2 4 3 5 2" xfId="25255" xr:uid="{00000000-0005-0000-0000-00003C240000}"/>
    <cellStyle name="Comma 3 2 3 2 2 4 3 6" xfId="17062" xr:uid="{00000000-0005-0000-0000-00003D240000}"/>
    <cellStyle name="Comma 3 2 3 2 2 4 4" xfId="1188" xr:uid="{00000000-0005-0000-0000-00003E240000}"/>
    <cellStyle name="Comma 3 2 3 2 2 4 4 2" xfId="3236" xr:uid="{00000000-0005-0000-0000-00003F240000}"/>
    <cellStyle name="Comma 3 2 3 2 2 4 4 2 2" xfId="7333" xr:uid="{00000000-0005-0000-0000-000040240000}"/>
    <cellStyle name="Comma 3 2 3 2 2 4 4 2 2 2" xfId="15526" xr:uid="{00000000-0005-0000-0000-000041240000}"/>
    <cellStyle name="Comma 3 2 3 2 2 4 4 2 2 2 2" xfId="31912" xr:uid="{00000000-0005-0000-0000-000042240000}"/>
    <cellStyle name="Comma 3 2 3 2 2 4 4 2 2 3" xfId="23719" xr:uid="{00000000-0005-0000-0000-000043240000}"/>
    <cellStyle name="Comma 3 2 3 2 2 4 4 2 3" xfId="11429" xr:uid="{00000000-0005-0000-0000-000044240000}"/>
    <cellStyle name="Comma 3 2 3 2 2 4 4 2 3 2" xfId="27815" xr:uid="{00000000-0005-0000-0000-000045240000}"/>
    <cellStyle name="Comma 3 2 3 2 2 4 4 2 4" xfId="19622" xr:uid="{00000000-0005-0000-0000-000046240000}"/>
    <cellStyle name="Comma 3 2 3 2 2 4 4 3" xfId="5284" xr:uid="{00000000-0005-0000-0000-000047240000}"/>
    <cellStyle name="Comma 3 2 3 2 2 4 4 3 2" xfId="13477" xr:uid="{00000000-0005-0000-0000-000048240000}"/>
    <cellStyle name="Comma 3 2 3 2 2 4 4 3 2 2" xfId="29863" xr:uid="{00000000-0005-0000-0000-000049240000}"/>
    <cellStyle name="Comma 3 2 3 2 2 4 4 3 3" xfId="21670" xr:uid="{00000000-0005-0000-0000-00004A240000}"/>
    <cellStyle name="Comma 3 2 3 2 2 4 4 4" xfId="9381" xr:uid="{00000000-0005-0000-0000-00004B240000}"/>
    <cellStyle name="Comma 3 2 3 2 2 4 4 4 2" xfId="25767" xr:uid="{00000000-0005-0000-0000-00004C240000}"/>
    <cellStyle name="Comma 3 2 3 2 2 4 4 5" xfId="17574" xr:uid="{00000000-0005-0000-0000-00004D240000}"/>
    <cellStyle name="Comma 3 2 3 2 2 4 5" xfId="2212" xr:uid="{00000000-0005-0000-0000-00004E240000}"/>
    <cellStyle name="Comma 3 2 3 2 2 4 5 2" xfId="6309" xr:uid="{00000000-0005-0000-0000-00004F240000}"/>
    <cellStyle name="Comma 3 2 3 2 2 4 5 2 2" xfId="14502" xr:uid="{00000000-0005-0000-0000-000050240000}"/>
    <cellStyle name="Comma 3 2 3 2 2 4 5 2 2 2" xfId="30888" xr:uid="{00000000-0005-0000-0000-000051240000}"/>
    <cellStyle name="Comma 3 2 3 2 2 4 5 2 3" xfId="22695" xr:uid="{00000000-0005-0000-0000-000052240000}"/>
    <cellStyle name="Comma 3 2 3 2 2 4 5 3" xfId="10405" xr:uid="{00000000-0005-0000-0000-000053240000}"/>
    <cellStyle name="Comma 3 2 3 2 2 4 5 3 2" xfId="26791" xr:uid="{00000000-0005-0000-0000-000054240000}"/>
    <cellStyle name="Comma 3 2 3 2 2 4 5 4" xfId="18598" xr:uid="{00000000-0005-0000-0000-000055240000}"/>
    <cellStyle name="Comma 3 2 3 2 2 4 6" xfId="4260" xr:uid="{00000000-0005-0000-0000-000056240000}"/>
    <cellStyle name="Comma 3 2 3 2 2 4 6 2" xfId="12453" xr:uid="{00000000-0005-0000-0000-000057240000}"/>
    <cellStyle name="Comma 3 2 3 2 2 4 6 2 2" xfId="28839" xr:uid="{00000000-0005-0000-0000-000058240000}"/>
    <cellStyle name="Comma 3 2 3 2 2 4 6 3" xfId="20646" xr:uid="{00000000-0005-0000-0000-000059240000}"/>
    <cellStyle name="Comma 3 2 3 2 2 4 7" xfId="8357" xr:uid="{00000000-0005-0000-0000-00005A240000}"/>
    <cellStyle name="Comma 3 2 3 2 2 4 7 2" xfId="24743" xr:uid="{00000000-0005-0000-0000-00005B240000}"/>
    <cellStyle name="Comma 3 2 3 2 2 4 8" xfId="16550" xr:uid="{00000000-0005-0000-0000-00005C240000}"/>
    <cellStyle name="Comma 3 2 3 2 2 5" xfId="292" xr:uid="{00000000-0005-0000-0000-00005D240000}"/>
    <cellStyle name="Comma 3 2 3 2 2 5 2" xfId="804" xr:uid="{00000000-0005-0000-0000-00005E240000}"/>
    <cellStyle name="Comma 3 2 3 2 2 5 2 2" xfId="1828" xr:uid="{00000000-0005-0000-0000-00005F240000}"/>
    <cellStyle name="Comma 3 2 3 2 2 5 2 2 2" xfId="3876" xr:uid="{00000000-0005-0000-0000-000060240000}"/>
    <cellStyle name="Comma 3 2 3 2 2 5 2 2 2 2" xfId="7973" xr:uid="{00000000-0005-0000-0000-000061240000}"/>
    <cellStyle name="Comma 3 2 3 2 2 5 2 2 2 2 2" xfId="16166" xr:uid="{00000000-0005-0000-0000-000062240000}"/>
    <cellStyle name="Comma 3 2 3 2 2 5 2 2 2 2 2 2" xfId="32552" xr:uid="{00000000-0005-0000-0000-000063240000}"/>
    <cellStyle name="Comma 3 2 3 2 2 5 2 2 2 2 3" xfId="24359" xr:uid="{00000000-0005-0000-0000-000064240000}"/>
    <cellStyle name="Comma 3 2 3 2 2 5 2 2 2 3" xfId="12069" xr:uid="{00000000-0005-0000-0000-000065240000}"/>
    <cellStyle name="Comma 3 2 3 2 2 5 2 2 2 3 2" xfId="28455" xr:uid="{00000000-0005-0000-0000-000066240000}"/>
    <cellStyle name="Comma 3 2 3 2 2 5 2 2 2 4" xfId="20262" xr:uid="{00000000-0005-0000-0000-000067240000}"/>
    <cellStyle name="Comma 3 2 3 2 2 5 2 2 3" xfId="5924" xr:uid="{00000000-0005-0000-0000-000068240000}"/>
    <cellStyle name="Comma 3 2 3 2 2 5 2 2 3 2" xfId="14117" xr:uid="{00000000-0005-0000-0000-000069240000}"/>
    <cellStyle name="Comma 3 2 3 2 2 5 2 2 3 2 2" xfId="30503" xr:uid="{00000000-0005-0000-0000-00006A240000}"/>
    <cellStyle name="Comma 3 2 3 2 2 5 2 2 3 3" xfId="22310" xr:uid="{00000000-0005-0000-0000-00006B240000}"/>
    <cellStyle name="Comma 3 2 3 2 2 5 2 2 4" xfId="10021" xr:uid="{00000000-0005-0000-0000-00006C240000}"/>
    <cellStyle name="Comma 3 2 3 2 2 5 2 2 4 2" xfId="26407" xr:uid="{00000000-0005-0000-0000-00006D240000}"/>
    <cellStyle name="Comma 3 2 3 2 2 5 2 2 5" xfId="18214" xr:uid="{00000000-0005-0000-0000-00006E240000}"/>
    <cellStyle name="Comma 3 2 3 2 2 5 2 3" xfId="2852" xr:uid="{00000000-0005-0000-0000-00006F240000}"/>
    <cellStyle name="Comma 3 2 3 2 2 5 2 3 2" xfId="6949" xr:uid="{00000000-0005-0000-0000-000070240000}"/>
    <cellStyle name="Comma 3 2 3 2 2 5 2 3 2 2" xfId="15142" xr:uid="{00000000-0005-0000-0000-000071240000}"/>
    <cellStyle name="Comma 3 2 3 2 2 5 2 3 2 2 2" xfId="31528" xr:uid="{00000000-0005-0000-0000-000072240000}"/>
    <cellStyle name="Comma 3 2 3 2 2 5 2 3 2 3" xfId="23335" xr:uid="{00000000-0005-0000-0000-000073240000}"/>
    <cellStyle name="Comma 3 2 3 2 2 5 2 3 3" xfId="11045" xr:uid="{00000000-0005-0000-0000-000074240000}"/>
    <cellStyle name="Comma 3 2 3 2 2 5 2 3 3 2" xfId="27431" xr:uid="{00000000-0005-0000-0000-000075240000}"/>
    <cellStyle name="Comma 3 2 3 2 2 5 2 3 4" xfId="19238" xr:uid="{00000000-0005-0000-0000-000076240000}"/>
    <cellStyle name="Comma 3 2 3 2 2 5 2 4" xfId="4900" xr:uid="{00000000-0005-0000-0000-000077240000}"/>
    <cellStyle name="Comma 3 2 3 2 2 5 2 4 2" xfId="13093" xr:uid="{00000000-0005-0000-0000-000078240000}"/>
    <cellStyle name="Comma 3 2 3 2 2 5 2 4 2 2" xfId="29479" xr:uid="{00000000-0005-0000-0000-000079240000}"/>
    <cellStyle name="Comma 3 2 3 2 2 5 2 4 3" xfId="21286" xr:uid="{00000000-0005-0000-0000-00007A240000}"/>
    <cellStyle name="Comma 3 2 3 2 2 5 2 5" xfId="8997" xr:uid="{00000000-0005-0000-0000-00007B240000}"/>
    <cellStyle name="Comma 3 2 3 2 2 5 2 5 2" xfId="25383" xr:uid="{00000000-0005-0000-0000-00007C240000}"/>
    <cellStyle name="Comma 3 2 3 2 2 5 2 6" xfId="17190" xr:uid="{00000000-0005-0000-0000-00007D240000}"/>
    <cellStyle name="Comma 3 2 3 2 2 5 3" xfId="1316" xr:uid="{00000000-0005-0000-0000-00007E240000}"/>
    <cellStyle name="Comma 3 2 3 2 2 5 3 2" xfId="3364" xr:uid="{00000000-0005-0000-0000-00007F240000}"/>
    <cellStyle name="Comma 3 2 3 2 2 5 3 2 2" xfId="7461" xr:uid="{00000000-0005-0000-0000-000080240000}"/>
    <cellStyle name="Comma 3 2 3 2 2 5 3 2 2 2" xfId="15654" xr:uid="{00000000-0005-0000-0000-000081240000}"/>
    <cellStyle name="Comma 3 2 3 2 2 5 3 2 2 2 2" xfId="32040" xr:uid="{00000000-0005-0000-0000-000082240000}"/>
    <cellStyle name="Comma 3 2 3 2 2 5 3 2 2 3" xfId="23847" xr:uid="{00000000-0005-0000-0000-000083240000}"/>
    <cellStyle name="Comma 3 2 3 2 2 5 3 2 3" xfId="11557" xr:uid="{00000000-0005-0000-0000-000084240000}"/>
    <cellStyle name="Comma 3 2 3 2 2 5 3 2 3 2" xfId="27943" xr:uid="{00000000-0005-0000-0000-000085240000}"/>
    <cellStyle name="Comma 3 2 3 2 2 5 3 2 4" xfId="19750" xr:uid="{00000000-0005-0000-0000-000086240000}"/>
    <cellStyle name="Comma 3 2 3 2 2 5 3 3" xfId="5412" xr:uid="{00000000-0005-0000-0000-000087240000}"/>
    <cellStyle name="Comma 3 2 3 2 2 5 3 3 2" xfId="13605" xr:uid="{00000000-0005-0000-0000-000088240000}"/>
    <cellStyle name="Comma 3 2 3 2 2 5 3 3 2 2" xfId="29991" xr:uid="{00000000-0005-0000-0000-000089240000}"/>
    <cellStyle name="Comma 3 2 3 2 2 5 3 3 3" xfId="21798" xr:uid="{00000000-0005-0000-0000-00008A240000}"/>
    <cellStyle name="Comma 3 2 3 2 2 5 3 4" xfId="9509" xr:uid="{00000000-0005-0000-0000-00008B240000}"/>
    <cellStyle name="Comma 3 2 3 2 2 5 3 4 2" xfId="25895" xr:uid="{00000000-0005-0000-0000-00008C240000}"/>
    <cellStyle name="Comma 3 2 3 2 2 5 3 5" xfId="17702" xr:uid="{00000000-0005-0000-0000-00008D240000}"/>
    <cellStyle name="Comma 3 2 3 2 2 5 4" xfId="2340" xr:uid="{00000000-0005-0000-0000-00008E240000}"/>
    <cellStyle name="Comma 3 2 3 2 2 5 4 2" xfId="6437" xr:uid="{00000000-0005-0000-0000-00008F240000}"/>
    <cellStyle name="Comma 3 2 3 2 2 5 4 2 2" xfId="14630" xr:uid="{00000000-0005-0000-0000-000090240000}"/>
    <cellStyle name="Comma 3 2 3 2 2 5 4 2 2 2" xfId="31016" xr:uid="{00000000-0005-0000-0000-000091240000}"/>
    <cellStyle name="Comma 3 2 3 2 2 5 4 2 3" xfId="22823" xr:uid="{00000000-0005-0000-0000-000092240000}"/>
    <cellStyle name="Comma 3 2 3 2 2 5 4 3" xfId="10533" xr:uid="{00000000-0005-0000-0000-000093240000}"/>
    <cellStyle name="Comma 3 2 3 2 2 5 4 3 2" xfId="26919" xr:uid="{00000000-0005-0000-0000-000094240000}"/>
    <cellStyle name="Comma 3 2 3 2 2 5 4 4" xfId="18726" xr:uid="{00000000-0005-0000-0000-000095240000}"/>
    <cellStyle name="Comma 3 2 3 2 2 5 5" xfId="4388" xr:uid="{00000000-0005-0000-0000-000096240000}"/>
    <cellStyle name="Comma 3 2 3 2 2 5 5 2" xfId="12581" xr:uid="{00000000-0005-0000-0000-000097240000}"/>
    <cellStyle name="Comma 3 2 3 2 2 5 5 2 2" xfId="28967" xr:uid="{00000000-0005-0000-0000-000098240000}"/>
    <cellStyle name="Comma 3 2 3 2 2 5 5 3" xfId="20774" xr:uid="{00000000-0005-0000-0000-000099240000}"/>
    <cellStyle name="Comma 3 2 3 2 2 5 6" xfId="8485" xr:uid="{00000000-0005-0000-0000-00009A240000}"/>
    <cellStyle name="Comma 3 2 3 2 2 5 6 2" xfId="24871" xr:uid="{00000000-0005-0000-0000-00009B240000}"/>
    <cellStyle name="Comma 3 2 3 2 2 5 7" xfId="16678" xr:uid="{00000000-0005-0000-0000-00009C240000}"/>
    <cellStyle name="Comma 3 2 3 2 2 6" xfId="548" xr:uid="{00000000-0005-0000-0000-00009D240000}"/>
    <cellStyle name="Comma 3 2 3 2 2 6 2" xfId="1572" xr:uid="{00000000-0005-0000-0000-00009E240000}"/>
    <cellStyle name="Comma 3 2 3 2 2 6 2 2" xfId="3620" xr:uid="{00000000-0005-0000-0000-00009F240000}"/>
    <cellStyle name="Comma 3 2 3 2 2 6 2 2 2" xfId="7717" xr:uid="{00000000-0005-0000-0000-0000A0240000}"/>
    <cellStyle name="Comma 3 2 3 2 2 6 2 2 2 2" xfId="15910" xr:uid="{00000000-0005-0000-0000-0000A1240000}"/>
    <cellStyle name="Comma 3 2 3 2 2 6 2 2 2 2 2" xfId="32296" xr:uid="{00000000-0005-0000-0000-0000A2240000}"/>
    <cellStyle name="Comma 3 2 3 2 2 6 2 2 2 3" xfId="24103" xr:uid="{00000000-0005-0000-0000-0000A3240000}"/>
    <cellStyle name="Comma 3 2 3 2 2 6 2 2 3" xfId="11813" xr:uid="{00000000-0005-0000-0000-0000A4240000}"/>
    <cellStyle name="Comma 3 2 3 2 2 6 2 2 3 2" xfId="28199" xr:uid="{00000000-0005-0000-0000-0000A5240000}"/>
    <cellStyle name="Comma 3 2 3 2 2 6 2 2 4" xfId="20006" xr:uid="{00000000-0005-0000-0000-0000A6240000}"/>
    <cellStyle name="Comma 3 2 3 2 2 6 2 3" xfId="5668" xr:uid="{00000000-0005-0000-0000-0000A7240000}"/>
    <cellStyle name="Comma 3 2 3 2 2 6 2 3 2" xfId="13861" xr:uid="{00000000-0005-0000-0000-0000A8240000}"/>
    <cellStyle name="Comma 3 2 3 2 2 6 2 3 2 2" xfId="30247" xr:uid="{00000000-0005-0000-0000-0000A9240000}"/>
    <cellStyle name="Comma 3 2 3 2 2 6 2 3 3" xfId="22054" xr:uid="{00000000-0005-0000-0000-0000AA240000}"/>
    <cellStyle name="Comma 3 2 3 2 2 6 2 4" xfId="9765" xr:uid="{00000000-0005-0000-0000-0000AB240000}"/>
    <cellStyle name="Comma 3 2 3 2 2 6 2 4 2" xfId="26151" xr:uid="{00000000-0005-0000-0000-0000AC240000}"/>
    <cellStyle name="Comma 3 2 3 2 2 6 2 5" xfId="17958" xr:uid="{00000000-0005-0000-0000-0000AD240000}"/>
    <cellStyle name="Comma 3 2 3 2 2 6 3" xfId="2596" xr:uid="{00000000-0005-0000-0000-0000AE240000}"/>
    <cellStyle name="Comma 3 2 3 2 2 6 3 2" xfId="6693" xr:uid="{00000000-0005-0000-0000-0000AF240000}"/>
    <cellStyle name="Comma 3 2 3 2 2 6 3 2 2" xfId="14886" xr:uid="{00000000-0005-0000-0000-0000B0240000}"/>
    <cellStyle name="Comma 3 2 3 2 2 6 3 2 2 2" xfId="31272" xr:uid="{00000000-0005-0000-0000-0000B1240000}"/>
    <cellStyle name="Comma 3 2 3 2 2 6 3 2 3" xfId="23079" xr:uid="{00000000-0005-0000-0000-0000B2240000}"/>
    <cellStyle name="Comma 3 2 3 2 2 6 3 3" xfId="10789" xr:uid="{00000000-0005-0000-0000-0000B3240000}"/>
    <cellStyle name="Comma 3 2 3 2 2 6 3 3 2" xfId="27175" xr:uid="{00000000-0005-0000-0000-0000B4240000}"/>
    <cellStyle name="Comma 3 2 3 2 2 6 3 4" xfId="18982" xr:uid="{00000000-0005-0000-0000-0000B5240000}"/>
    <cellStyle name="Comma 3 2 3 2 2 6 4" xfId="4644" xr:uid="{00000000-0005-0000-0000-0000B6240000}"/>
    <cellStyle name="Comma 3 2 3 2 2 6 4 2" xfId="12837" xr:uid="{00000000-0005-0000-0000-0000B7240000}"/>
    <cellStyle name="Comma 3 2 3 2 2 6 4 2 2" xfId="29223" xr:uid="{00000000-0005-0000-0000-0000B8240000}"/>
    <cellStyle name="Comma 3 2 3 2 2 6 4 3" xfId="21030" xr:uid="{00000000-0005-0000-0000-0000B9240000}"/>
    <cellStyle name="Comma 3 2 3 2 2 6 5" xfId="8741" xr:uid="{00000000-0005-0000-0000-0000BA240000}"/>
    <cellStyle name="Comma 3 2 3 2 2 6 5 2" xfId="25127" xr:uid="{00000000-0005-0000-0000-0000BB240000}"/>
    <cellStyle name="Comma 3 2 3 2 2 6 6" xfId="16934" xr:uid="{00000000-0005-0000-0000-0000BC240000}"/>
    <cellStyle name="Comma 3 2 3 2 2 7" xfId="1060" xr:uid="{00000000-0005-0000-0000-0000BD240000}"/>
    <cellStyle name="Comma 3 2 3 2 2 7 2" xfId="3108" xr:uid="{00000000-0005-0000-0000-0000BE240000}"/>
    <cellStyle name="Comma 3 2 3 2 2 7 2 2" xfId="7205" xr:uid="{00000000-0005-0000-0000-0000BF240000}"/>
    <cellStyle name="Comma 3 2 3 2 2 7 2 2 2" xfId="15398" xr:uid="{00000000-0005-0000-0000-0000C0240000}"/>
    <cellStyle name="Comma 3 2 3 2 2 7 2 2 2 2" xfId="31784" xr:uid="{00000000-0005-0000-0000-0000C1240000}"/>
    <cellStyle name="Comma 3 2 3 2 2 7 2 2 3" xfId="23591" xr:uid="{00000000-0005-0000-0000-0000C2240000}"/>
    <cellStyle name="Comma 3 2 3 2 2 7 2 3" xfId="11301" xr:uid="{00000000-0005-0000-0000-0000C3240000}"/>
    <cellStyle name="Comma 3 2 3 2 2 7 2 3 2" xfId="27687" xr:uid="{00000000-0005-0000-0000-0000C4240000}"/>
    <cellStyle name="Comma 3 2 3 2 2 7 2 4" xfId="19494" xr:uid="{00000000-0005-0000-0000-0000C5240000}"/>
    <cellStyle name="Comma 3 2 3 2 2 7 3" xfId="5156" xr:uid="{00000000-0005-0000-0000-0000C6240000}"/>
    <cellStyle name="Comma 3 2 3 2 2 7 3 2" xfId="13349" xr:uid="{00000000-0005-0000-0000-0000C7240000}"/>
    <cellStyle name="Comma 3 2 3 2 2 7 3 2 2" xfId="29735" xr:uid="{00000000-0005-0000-0000-0000C8240000}"/>
    <cellStyle name="Comma 3 2 3 2 2 7 3 3" xfId="21542" xr:uid="{00000000-0005-0000-0000-0000C9240000}"/>
    <cellStyle name="Comma 3 2 3 2 2 7 4" xfId="9253" xr:uid="{00000000-0005-0000-0000-0000CA240000}"/>
    <cellStyle name="Comma 3 2 3 2 2 7 4 2" xfId="25639" xr:uid="{00000000-0005-0000-0000-0000CB240000}"/>
    <cellStyle name="Comma 3 2 3 2 2 7 5" xfId="17446" xr:uid="{00000000-0005-0000-0000-0000CC240000}"/>
    <cellStyle name="Comma 3 2 3 2 2 8" xfId="2084" xr:uid="{00000000-0005-0000-0000-0000CD240000}"/>
    <cellStyle name="Comma 3 2 3 2 2 8 2" xfId="6181" xr:uid="{00000000-0005-0000-0000-0000CE240000}"/>
    <cellStyle name="Comma 3 2 3 2 2 8 2 2" xfId="14374" xr:uid="{00000000-0005-0000-0000-0000CF240000}"/>
    <cellStyle name="Comma 3 2 3 2 2 8 2 2 2" xfId="30760" xr:uid="{00000000-0005-0000-0000-0000D0240000}"/>
    <cellStyle name="Comma 3 2 3 2 2 8 2 3" xfId="22567" xr:uid="{00000000-0005-0000-0000-0000D1240000}"/>
    <cellStyle name="Comma 3 2 3 2 2 8 3" xfId="10277" xr:uid="{00000000-0005-0000-0000-0000D2240000}"/>
    <cellStyle name="Comma 3 2 3 2 2 8 3 2" xfId="26663" xr:uid="{00000000-0005-0000-0000-0000D3240000}"/>
    <cellStyle name="Comma 3 2 3 2 2 8 4" xfId="18470" xr:uid="{00000000-0005-0000-0000-0000D4240000}"/>
    <cellStyle name="Comma 3 2 3 2 2 9" xfId="4132" xr:uid="{00000000-0005-0000-0000-0000D5240000}"/>
    <cellStyle name="Comma 3 2 3 2 2 9 2" xfId="12325" xr:uid="{00000000-0005-0000-0000-0000D6240000}"/>
    <cellStyle name="Comma 3 2 3 2 2 9 2 2" xfId="28711" xr:uid="{00000000-0005-0000-0000-0000D7240000}"/>
    <cellStyle name="Comma 3 2 3 2 2 9 3" xfId="20518" xr:uid="{00000000-0005-0000-0000-0000D8240000}"/>
    <cellStyle name="Comma 3 2 3 2 3" xfId="52" xr:uid="{00000000-0005-0000-0000-0000D9240000}"/>
    <cellStyle name="Comma 3 2 3 2 3 10" xfId="16438" xr:uid="{00000000-0005-0000-0000-0000DA240000}"/>
    <cellStyle name="Comma 3 2 3 2 3 2" xfId="116" xr:uid="{00000000-0005-0000-0000-0000DB240000}"/>
    <cellStyle name="Comma 3 2 3 2 3 2 2" xfId="244" xr:uid="{00000000-0005-0000-0000-0000DC240000}"/>
    <cellStyle name="Comma 3 2 3 2 3 2 2 2" xfId="500" xr:uid="{00000000-0005-0000-0000-0000DD240000}"/>
    <cellStyle name="Comma 3 2 3 2 3 2 2 2 2" xfId="1012" xr:uid="{00000000-0005-0000-0000-0000DE240000}"/>
    <cellStyle name="Comma 3 2 3 2 3 2 2 2 2 2" xfId="2036" xr:uid="{00000000-0005-0000-0000-0000DF240000}"/>
    <cellStyle name="Comma 3 2 3 2 3 2 2 2 2 2 2" xfId="4084" xr:uid="{00000000-0005-0000-0000-0000E0240000}"/>
    <cellStyle name="Comma 3 2 3 2 3 2 2 2 2 2 2 2" xfId="8181" xr:uid="{00000000-0005-0000-0000-0000E1240000}"/>
    <cellStyle name="Comma 3 2 3 2 3 2 2 2 2 2 2 2 2" xfId="16374" xr:uid="{00000000-0005-0000-0000-0000E2240000}"/>
    <cellStyle name="Comma 3 2 3 2 3 2 2 2 2 2 2 2 2 2" xfId="32760" xr:uid="{00000000-0005-0000-0000-0000E3240000}"/>
    <cellStyle name="Comma 3 2 3 2 3 2 2 2 2 2 2 2 3" xfId="24567" xr:uid="{00000000-0005-0000-0000-0000E4240000}"/>
    <cellStyle name="Comma 3 2 3 2 3 2 2 2 2 2 2 3" xfId="12277" xr:uid="{00000000-0005-0000-0000-0000E5240000}"/>
    <cellStyle name="Comma 3 2 3 2 3 2 2 2 2 2 2 3 2" xfId="28663" xr:uid="{00000000-0005-0000-0000-0000E6240000}"/>
    <cellStyle name="Comma 3 2 3 2 3 2 2 2 2 2 2 4" xfId="20470" xr:uid="{00000000-0005-0000-0000-0000E7240000}"/>
    <cellStyle name="Comma 3 2 3 2 3 2 2 2 2 2 3" xfId="6132" xr:uid="{00000000-0005-0000-0000-0000E8240000}"/>
    <cellStyle name="Comma 3 2 3 2 3 2 2 2 2 2 3 2" xfId="14325" xr:uid="{00000000-0005-0000-0000-0000E9240000}"/>
    <cellStyle name="Comma 3 2 3 2 3 2 2 2 2 2 3 2 2" xfId="30711" xr:uid="{00000000-0005-0000-0000-0000EA240000}"/>
    <cellStyle name="Comma 3 2 3 2 3 2 2 2 2 2 3 3" xfId="22518" xr:uid="{00000000-0005-0000-0000-0000EB240000}"/>
    <cellStyle name="Comma 3 2 3 2 3 2 2 2 2 2 4" xfId="10229" xr:uid="{00000000-0005-0000-0000-0000EC240000}"/>
    <cellStyle name="Comma 3 2 3 2 3 2 2 2 2 2 4 2" xfId="26615" xr:uid="{00000000-0005-0000-0000-0000ED240000}"/>
    <cellStyle name="Comma 3 2 3 2 3 2 2 2 2 2 5" xfId="18422" xr:uid="{00000000-0005-0000-0000-0000EE240000}"/>
    <cellStyle name="Comma 3 2 3 2 3 2 2 2 2 3" xfId="3060" xr:uid="{00000000-0005-0000-0000-0000EF240000}"/>
    <cellStyle name="Comma 3 2 3 2 3 2 2 2 2 3 2" xfId="7157" xr:uid="{00000000-0005-0000-0000-0000F0240000}"/>
    <cellStyle name="Comma 3 2 3 2 3 2 2 2 2 3 2 2" xfId="15350" xr:uid="{00000000-0005-0000-0000-0000F1240000}"/>
    <cellStyle name="Comma 3 2 3 2 3 2 2 2 2 3 2 2 2" xfId="31736" xr:uid="{00000000-0005-0000-0000-0000F2240000}"/>
    <cellStyle name="Comma 3 2 3 2 3 2 2 2 2 3 2 3" xfId="23543" xr:uid="{00000000-0005-0000-0000-0000F3240000}"/>
    <cellStyle name="Comma 3 2 3 2 3 2 2 2 2 3 3" xfId="11253" xr:uid="{00000000-0005-0000-0000-0000F4240000}"/>
    <cellStyle name="Comma 3 2 3 2 3 2 2 2 2 3 3 2" xfId="27639" xr:uid="{00000000-0005-0000-0000-0000F5240000}"/>
    <cellStyle name="Comma 3 2 3 2 3 2 2 2 2 3 4" xfId="19446" xr:uid="{00000000-0005-0000-0000-0000F6240000}"/>
    <cellStyle name="Comma 3 2 3 2 3 2 2 2 2 4" xfId="5108" xr:uid="{00000000-0005-0000-0000-0000F7240000}"/>
    <cellStyle name="Comma 3 2 3 2 3 2 2 2 2 4 2" xfId="13301" xr:uid="{00000000-0005-0000-0000-0000F8240000}"/>
    <cellStyle name="Comma 3 2 3 2 3 2 2 2 2 4 2 2" xfId="29687" xr:uid="{00000000-0005-0000-0000-0000F9240000}"/>
    <cellStyle name="Comma 3 2 3 2 3 2 2 2 2 4 3" xfId="21494" xr:uid="{00000000-0005-0000-0000-0000FA240000}"/>
    <cellStyle name="Comma 3 2 3 2 3 2 2 2 2 5" xfId="9205" xr:uid="{00000000-0005-0000-0000-0000FB240000}"/>
    <cellStyle name="Comma 3 2 3 2 3 2 2 2 2 5 2" xfId="25591" xr:uid="{00000000-0005-0000-0000-0000FC240000}"/>
    <cellStyle name="Comma 3 2 3 2 3 2 2 2 2 6" xfId="17398" xr:uid="{00000000-0005-0000-0000-0000FD240000}"/>
    <cellStyle name="Comma 3 2 3 2 3 2 2 2 3" xfId="1524" xr:uid="{00000000-0005-0000-0000-0000FE240000}"/>
    <cellStyle name="Comma 3 2 3 2 3 2 2 2 3 2" xfId="3572" xr:uid="{00000000-0005-0000-0000-0000FF240000}"/>
    <cellStyle name="Comma 3 2 3 2 3 2 2 2 3 2 2" xfId="7669" xr:uid="{00000000-0005-0000-0000-000000250000}"/>
    <cellStyle name="Comma 3 2 3 2 3 2 2 2 3 2 2 2" xfId="15862" xr:uid="{00000000-0005-0000-0000-000001250000}"/>
    <cellStyle name="Comma 3 2 3 2 3 2 2 2 3 2 2 2 2" xfId="32248" xr:uid="{00000000-0005-0000-0000-000002250000}"/>
    <cellStyle name="Comma 3 2 3 2 3 2 2 2 3 2 2 3" xfId="24055" xr:uid="{00000000-0005-0000-0000-000003250000}"/>
    <cellStyle name="Comma 3 2 3 2 3 2 2 2 3 2 3" xfId="11765" xr:uid="{00000000-0005-0000-0000-000004250000}"/>
    <cellStyle name="Comma 3 2 3 2 3 2 2 2 3 2 3 2" xfId="28151" xr:uid="{00000000-0005-0000-0000-000005250000}"/>
    <cellStyle name="Comma 3 2 3 2 3 2 2 2 3 2 4" xfId="19958" xr:uid="{00000000-0005-0000-0000-000006250000}"/>
    <cellStyle name="Comma 3 2 3 2 3 2 2 2 3 3" xfId="5620" xr:uid="{00000000-0005-0000-0000-000007250000}"/>
    <cellStyle name="Comma 3 2 3 2 3 2 2 2 3 3 2" xfId="13813" xr:uid="{00000000-0005-0000-0000-000008250000}"/>
    <cellStyle name="Comma 3 2 3 2 3 2 2 2 3 3 2 2" xfId="30199" xr:uid="{00000000-0005-0000-0000-000009250000}"/>
    <cellStyle name="Comma 3 2 3 2 3 2 2 2 3 3 3" xfId="22006" xr:uid="{00000000-0005-0000-0000-00000A250000}"/>
    <cellStyle name="Comma 3 2 3 2 3 2 2 2 3 4" xfId="9717" xr:uid="{00000000-0005-0000-0000-00000B250000}"/>
    <cellStyle name="Comma 3 2 3 2 3 2 2 2 3 4 2" xfId="26103" xr:uid="{00000000-0005-0000-0000-00000C250000}"/>
    <cellStyle name="Comma 3 2 3 2 3 2 2 2 3 5" xfId="17910" xr:uid="{00000000-0005-0000-0000-00000D250000}"/>
    <cellStyle name="Comma 3 2 3 2 3 2 2 2 4" xfId="2548" xr:uid="{00000000-0005-0000-0000-00000E250000}"/>
    <cellStyle name="Comma 3 2 3 2 3 2 2 2 4 2" xfId="6645" xr:uid="{00000000-0005-0000-0000-00000F250000}"/>
    <cellStyle name="Comma 3 2 3 2 3 2 2 2 4 2 2" xfId="14838" xr:uid="{00000000-0005-0000-0000-000010250000}"/>
    <cellStyle name="Comma 3 2 3 2 3 2 2 2 4 2 2 2" xfId="31224" xr:uid="{00000000-0005-0000-0000-000011250000}"/>
    <cellStyle name="Comma 3 2 3 2 3 2 2 2 4 2 3" xfId="23031" xr:uid="{00000000-0005-0000-0000-000012250000}"/>
    <cellStyle name="Comma 3 2 3 2 3 2 2 2 4 3" xfId="10741" xr:uid="{00000000-0005-0000-0000-000013250000}"/>
    <cellStyle name="Comma 3 2 3 2 3 2 2 2 4 3 2" xfId="27127" xr:uid="{00000000-0005-0000-0000-000014250000}"/>
    <cellStyle name="Comma 3 2 3 2 3 2 2 2 4 4" xfId="18934" xr:uid="{00000000-0005-0000-0000-000015250000}"/>
    <cellStyle name="Comma 3 2 3 2 3 2 2 2 5" xfId="4596" xr:uid="{00000000-0005-0000-0000-000016250000}"/>
    <cellStyle name="Comma 3 2 3 2 3 2 2 2 5 2" xfId="12789" xr:uid="{00000000-0005-0000-0000-000017250000}"/>
    <cellStyle name="Comma 3 2 3 2 3 2 2 2 5 2 2" xfId="29175" xr:uid="{00000000-0005-0000-0000-000018250000}"/>
    <cellStyle name="Comma 3 2 3 2 3 2 2 2 5 3" xfId="20982" xr:uid="{00000000-0005-0000-0000-000019250000}"/>
    <cellStyle name="Comma 3 2 3 2 3 2 2 2 6" xfId="8693" xr:uid="{00000000-0005-0000-0000-00001A250000}"/>
    <cellStyle name="Comma 3 2 3 2 3 2 2 2 6 2" xfId="25079" xr:uid="{00000000-0005-0000-0000-00001B250000}"/>
    <cellStyle name="Comma 3 2 3 2 3 2 2 2 7" xfId="16886" xr:uid="{00000000-0005-0000-0000-00001C250000}"/>
    <cellStyle name="Comma 3 2 3 2 3 2 2 3" xfId="756" xr:uid="{00000000-0005-0000-0000-00001D250000}"/>
    <cellStyle name="Comma 3 2 3 2 3 2 2 3 2" xfId="1780" xr:uid="{00000000-0005-0000-0000-00001E250000}"/>
    <cellStyle name="Comma 3 2 3 2 3 2 2 3 2 2" xfId="3828" xr:uid="{00000000-0005-0000-0000-00001F250000}"/>
    <cellStyle name="Comma 3 2 3 2 3 2 2 3 2 2 2" xfId="7925" xr:uid="{00000000-0005-0000-0000-000020250000}"/>
    <cellStyle name="Comma 3 2 3 2 3 2 2 3 2 2 2 2" xfId="16118" xr:uid="{00000000-0005-0000-0000-000021250000}"/>
    <cellStyle name="Comma 3 2 3 2 3 2 2 3 2 2 2 2 2" xfId="32504" xr:uid="{00000000-0005-0000-0000-000022250000}"/>
    <cellStyle name="Comma 3 2 3 2 3 2 2 3 2 2 2 3" xfId="24311" xr:uid="{00000000-0005-0000-0000-000023250000}"/>
    <cellStyle name="Comma 3 2 3 2 3 2 2 3 2 2 3" xfId="12021" xr:uid="{00000000-0005-0000-0000-000024250000}"/>
    <cellStyle name="Comma 3 2 3 2 3 2 2 3 2 2 3 2" xfId="28407" xr:uid="{00000000-0005-0000-0000-000025250000}"/>
    <cellStyle name="Comma 3 2 3 2 3 2 2 3 2 2 4" xfId="20214" xr:uid="{00000000-0005-0000-0000-000026250000}"/>
    <cellStyle name="Comma 3 2 3 2 3 2 2 3 2 3" xfId="5876" xr:uid="{00000000-0005-0000-0000-000027250000}"/>
    <cellStyle name="Comma 3 2 3 2 3 2 2 3 2 3 2" xfId="14069" xr:uid="{00000000-0005-0000-0000-000028250000}"/>
    <cellStyle name="Comma 3 2 3 2 3 2 2 3 2 3 2 2" xfId="30455" xr:uid="{00000000-0005-0000-0000-000029250000}"/>
    <cellStyle name="Comma 3 2 3 2 3 2 2 3 2 3 3" xfId="22262" xr:uid="{00000000-0005-0000-0000-00002A250000}"/>
    <cellStyle name="Comma 3 2 3 2 3 2 2 3 2 4" xfId="9973" xr:uid="{00000000-0005-0000-0000-00002B250000}"/>
    <cellStyle name="Comma 3 2 3 2 3 2 2 3 2 4 2" xfId="26359" xr:uid="{00000000-0005-0000-0000-00002C250000}"/>
    <cellStyle name="Comma 3 2 3 2 3 2 2 3 2 5" xfId="18166" xr:uid="{00000000-0005-0000-0000-00002D250000}"/>
    <cellStyle name="Comma 3 2 3 2 3 2 2 3 3" xfId="2804" xr:uid="{00000000-0005-0000-0000-00002E250000}"/>
    <cellStyle name="Comma 3 2 3 2 3 2 2 3 3 2" xfId="6901" xr:uid="{00000000-0005-0000-0000-00002F250000}"/>
    <cellStyle name="Comma 3 2 3 2 3 2 2 3 3 2 2" xfId="15094" xr:uid="{00000000-0005-0000-0000-000030250000}"/>
    <cellStyle name="Comma 3 2 3 2 3 2 2 3 3 2 2 2" xfId="31480" xr:uid="{00000000-0005-0000-0000-000031250000}"/>
    <cellStyle name="Comma 3 2 3 2 3 2 2 3 3 2 3" xfId="23287" xr:uid="{00000000-0005-0000-0000-000032250000}"/>
    <cellStyle name="Comma 3 2 3 2 3 2 2 3 3 3" xfId="10997" xr:uid="{00000000-0005-0000-0000-000033250000}"/>
    <cellStyle name="Comma 3 2 3 2 3 2 2 3 3 3 2" xfId="27383" xr:uid="{00000000-0005-0000-0000-000034250000}"/>
    <cellStyle name="Comma 3 2 3 2 3 2 2 3 3 4" xfId="19190" xr:uid="{00000000-0005-0000-0000-000035250000}"/>
    <cellStyle name="Comma 3 2 3 2 3 2 2 3 4" xfId="4852" xr:uid="{00000000-0005-0000-0000-000036250000}"/>
    <cellStyle name="Comma 3 2 3 2 3 2 2 3 4 2" xfId="13045" xr:uid="{00000000-0005-0000-0000-000037250000}"/>
    <cellStyle name="Comma 3 2 3 2 3 2 2 3 4 2 2" xfId="29431" xr:uid="{00000000-0005-0000-0000-000038250000}"/>
    <cellStyle name="Comma 3 2 3 2 3 2 2 3 4 3" xfId="21238" xr:uid="{00000000-0005-0000-0000-000039250000}"/>
    <cellStyle name="Comma 3 2 3 2 3 2 2 3 5" xfId="8949" xr:uid="{00000000-0005-0000-0000-00003A250000}"/>
    <cellStyle name="Comma 3 2 3 2 3 2 2 3 5 2" xfId="25335" xr:uid="{00000000-0005-0000-0000-00003B250000}"/>
    <cellStyle name="Comma 3 2 3 2 3 2 2 3 6" xfId="17142" xr:uid="{00000000-0005-0000-0000-00003C250000}"/>
    <cellStyle name="Comma 3 2 3 2 3 2 2 4" xfId="1268" xr:uid="{00000000-0005-0000-0000-00003D250000}"/>
    <cellStyle name="Comma 3 2 3 2 3 2 2 4 2" xfId="3316" xr:uid="{00000000-0005-0000-0000-00003E250000}"/>
    <cellStyle name="Comma 3 2 3 2 3 2 2 4 2 2" xfId="7413" xr:uid="{00000000-0005-0000-0000-00003F250000}"/>
    <cellStyle name="Comma 3 2 3 2 3 2 2 4 2 2 2" xfId="15606" xr:uid="{00000000-0005-0000-0000-000040250000}"/>
    <cellStyle name="Comma 3 2 3 2 3 2 2 4 2 2 2 2" xfId="31992" xr:uid="{00000000-0005-0000-0000-000041250000}"/>
    <cellStyle name="Comma 3 2 3 2 3 2 2 4 2 2 3" xfId="23799" xr:uid="{00000000-0005-0000-0000-000042250000}"/>
    <cellStyle name="Comma 3 2 3 2 3 2 2 4 2 3" xfId="11509" xr:uid="{00000000-0005-0000-0000-000043250000}"/>
    <cellStyle name="Comma 3 2 3 2 3 2 2 4 2 3 2" xfId="27895" xr:uid="{00000000-0005-0000-0000-000044250000}"/>
    <cellStyle name="Comma 3 2 3 2 3 2 2 4 2 4" xfId="19702" xr:uid="{00000000-0005-0000-0000-000045250000}"/>
    <cellStyle name="Comma 3 2 3 2 3 2 2 4 3" xfId="5364" xr:uid="{00000000-0005-0000-0000-000046250000}"/>
    <cellStyle name="Comma 3 2 3 2 3 2 2 4 3 2" xfId="13557" xr:uid="{00000000-0005-0000-0000-000047250000}"/>
    <cellStyle name="Comma 3 2 3 2 3 2 2 4 3 2 2" xfId="29943" xr:uid="{00000000-0005-0000-0000-000048250000}"/>
    <cellStyle name="Comma 3 2 3 2 3 2 2 4 3 3" xfId="21750" xr:uid="{00000000-0005-0000-0000-000049250000}"/>
    <cellStyle name="Comma 3 2 3 2 3 2 2 4 4" xfId="9461" xr:uid="{00000000-0005-0000-0000-00004A250000}"/>
    <cellStyle name="Comma 3 2 3 2 3 2 2 4 4 2" xfId="25847" xr:uid="{00000000-0005-0000-0000-00004B250000}"/>
    <cellStyle name="Comma 3 2 3 2 3 2 2 4 5" xfId="17654" xr:uid="{00000000-0005-0000-0000-00004C250000}"/>
    <cellStyle name="Comma 3 2 3 2 3 2 2 5" xfId="2292" xr:uid="{00000000-0005-0000-0000-00004D250000}"/>
    <cellStyle name="Comma 3 2 3 2 3 2 2 5 2" xfId="6389" xr:uid="{00000000-0005-0000-0000-00004E250000}"/>
    <cellStyle name="Comma 3 2 3 2 3 2 2 5 2 2" xfId="14582" xr:uid="{00000000-0005-0000-0000-00004F250000}"/>
    <cellStyle name="Comma 3 2 3 2 3 2 2 5 2 2 2" xfId="30968" xr:uid="{00000000-0005-0000-0000-000050250000}"/>
    <cellStyle name="Comma 3 2 3 2 3 2 2 5 2 3" xfId="22775" xr:uid="{00000000-0005-0000-0000-000051250000}"/>
    <cellStyle name="Comma 3 2 3 2 3 2 2 5 3" xfId="10485" xr:uid="{00000000-0005-0000-0000-000052250000}"/>
    <cellStyle name="Comma 3 2 3 2 3 2 2 5 3 2" xfId="26871" xr:uid="{00000000-0005-0000-0000-000053250000}"/>
    <cellStyle name="Comma 3 2 3 2 3 2 2 5 4" xfId="18678" xr:uid="{00000000-0005-0000-0000-000054250000}"/>
    <cellStyle name="Comma 3 2 3 2 3 2 2 6" xfId="4340" xr:uid="{00000000-0005-0000-0000-000055250000}"/>
    <cellStyle name="Comma 3 2 3 2 3 2 2 6 2" xfId="12533" xr:uid="{00000000-0005-0000-0000-000056250000}"/>
    <cellStyle name="Comma 3 2 3 2 3 2 2 6 2 2" xfId="28919" xr:uid="{00000000-0005-0000-0000-000057250000}"/>
    <cellStyle name="Comma 3 2 3 2 3 2 2 6 3" xfId="20726" xr:uid="{00000000-0005-0000-0000-000058250000}"/>
    <cellStyle name="Comma 3 2 3 2 3 2 2 7" xfId="8437" xr:uid="{00000000-0005-0000-0000-000059250000}"/>
    <cellStyle name="Comma 3 2 3 2 3 2 2 7 2" xfId="24823" xr:uid="{00000000-0005-0000-0000-00005A250000}"/>
    <cellStyle name="Comma 3 2 3 2 3 2 2 8" xfId="16630" xr:uid="{00000000-0005-0000-0000-00005B250000}"/>
    <cellStyle name="Comma 3 2 3 2 3 2 3" xfId="372" xr:uid="{00000000-0005-0000-0000-00005C250000}"/>
    <cellStyle name="Comma 3 2 3 2 3 2 3 2" xfId="884" xr:uid="{00000000-0005-0000-0000-00005D250000}"/>
    <cellStyle name="Comma 3 2 3 2 3 2 3 2 2" xfId="1908" xr:uid="{00000000-0005-0000-0000-00005E250000}"/>
    <cellStyle name="Comma 3 2 3 2 3 2 3 2 2 2" xfId="3956" xr:uid="{00000000-0005-0000-0000-00005F250000}"/>
    <cellStyle name="Comma 3 2 3 2 3 2 3 2 2 2 2" xfId="8053" xr:uid="{00000000-0005-0000-0000-000060250000}"/>
    <cellStyle name="Comma 3 2 3 2 3 2 3 2 2 2 2 2" xfId="16246" xr:uid="{00000000-0005-0000-0000-000061250000}"/>
    <cellStyle name="Comma 3 2 3 2 3 2 3 2 2 2 2 2 2" xfId="32632" xr:uid="{00000000-0005-0000-0000-000062250000}"/>
    <cellStyle name="Comma 3 2 3 2 3 2 3 2 2 2 2 3" xfId="24439" xr:uid="{00000000-0005-0000-0000-000063250000}"/>
    <cellStyle name="Comma 3 2 3 2 3 2 3 2 2 2 3" xfId="12149" xr:uid="{00000000-0005-0000-0000-000064250000}"/>
    <cellStyle name="Comma 3 2 3 2 3 2 3 2 2 2 3 2" xfId="28535" xr:uid="{00000000-0005-0000-0000-000065250000}"/>
    <cellStyle name="Comma 3 2 3 2 3 2 3 2 2 2 4" xfId="20342" xr:uid="{00000000-0005-0000-0000-000066250000}"/>
    <cellStyle name="Comma 3 2 3 2 3 2 3 2 2 3" xfId="6004" xr:uid="{00000000-0005-0000-0000-000067250000}"/>
    <cellStyle name="Comma 3 2 3 2 3 2 3 2 2 3 2" xfId="14197" xr:uid="{00000000-0005-0000-0000-000068250000}"/>
    <cellStyle name="Comma 3 2 3 2 3 2 3 2 2 3 2 2" xfId="30583" xr:uid="{00000000-0005-0000-0000-000069250000}"/>
    <cellStyle name="Comma 3 2 3 2 3 2 3 2 2 3 3" xfId="22390" xr:uid="{00000000-0005-0000-0000-00006A250000}"/>
    <cellStyle name="Comma 3 2 3 2 3 2 3 2 2 4" xfId="10101" xr:uid="{00000000-0005-0000-0000-00006B250000}"/>
    <cellStyle name="Comma 3 2 3 2 3 2 3 2 2 4 2" xfId="26487" xr:uid="{00000000-0005-0000-0000-00006C250000}"/>
    <cellStyle name="Comma 3 2 3 2 3 2 3 2 2 5" xfId="18294" xr:uid="{00000000-0005-0000-0000-00006D250000}"/>
    <cellStyle name="Comma 3 2 3 2 3 2 3 2 3" xfId="2932" xr:uid="{00000000-0005-0000-0000-00006E250000}"/>
    <cellStyle name="Comma 3 2 3 2 3 2 3 2 3 2" xfId="7029" xr:uid="{00000000-0005-0000-0000-00006F250000}"/>
    <cellStyle name="Comma 3 2 3 2 3 2 3 2 3 2 2" xfId="15222" xr:uid="{00000000-0005-0000-0000-000070250000}"/>
    <cellStyle name="Comma 3 2 3 2 3 2 3 2 3 2 2 2" xfId="31608" xr:uid="{00000000-0005-0000-0000-000071250000}"/>
    <cellStyle name="Comma 3 2 3 2 3 2 3 2 3 2 3" xfId="23415" xr:uid="{00000000-0005-0000-0000-000072250000}"/>
    <cellStyle name="Comma 3 2 3 2 3 2 3 2 3 3" xfId="11125" xr:uid="{00000000-0005-0000-0000-000073250000}"/>
    <cellStyle name="Comma 3 2 3 2 3 2 3 2 3 3 2" xfId="27511" xr:uid="{00000000-0005-0000-0000-000074250000}"/>
    <cellStyle name="Comma 3 2 3 2 3 2 3 2 3 4" xfId="19318" xr:uid="{00000000-0005-0000-0000-000075250000}"/>
    <cellStyle name="Comma 3 2 3 2 3 2 3 2 4" xfId="4980" xr:uid="{00000000-0005-0000-0000-000076250000}"/>
    <cellStyle name="Comma 3 2 3 2 3 2 3 2 4 2" xfId="13173" xr:uid="{00000000-0005-0000-0000-000077250000}"/>
    <cellStyle name="Comma 3 2 3 2 3 2 3 2 4 2 2" xfId="29559" xr:uid="{00000000-0005-0000-0000-000078250000}"/>
    <cellStyle name="Comma 3 2 3 2 3 2 3 2 4 3" xfId="21366" xr:uid="{00000000-0005-0000-0000-000079250000}"/>
    <cellStyle name="Comma 3 2 3 2 3 2 3 2 5" xfId="9077" xr:uid="{00000000-0005-0000-0000-00007A250000}"/>
    <cellStyle name="Comma 3 2 3 2 3 2 3 2 5 2" xfId="25463" xr:uid="{00000000-0005-0000-0000-00007B250000}"/>
    <cellStyle name="Comma 3 2 3 2 3 2 3 2 6" xfId="17270" xr:uid="{00000000-0005-0000-0000-00007C250000}"/>
    <cellStyle name="Comma 3 2 3 2 3 2 3 3" xfId="1396" xr:uid="{00000000-0005-0000-0000-00007D250000}"/>
    <cellStyle name="Comma 3 2 3 2 3 2 3 3 2" xfId="3444" xr:uid="{00000000-0005-0000-0000-00007E250000}"/>
    <cellStyle name="Comma 3 2 3 2 3 2 3 3 2 2" xfId="7541" xr:uid="{00000000-0005-0000-0000-00007F250000}"/>
    <cellStyle name="Comma 3 2 3 2 3 2 3 3 2 2 2" xfId="15734" xr:uid="{00000000-0005-0000-0000-000080250000}"/>
    <cellStyle name="Comma 3 2 3 2 3 2 3 3 2 2 2 2" xfId="32120" xr:uid="{00000000-0005-0000-0000-000081250000}"/>
    <cellStyle name="Comma 3 2 3 2 3 2 3 3 2 2 3" xfId="23927" xr:uid="{00000000-0005-0000-0000-000082250000}"/>
    <cellStyle name="Comma 3 2 3 2 3 2 3 3 2 3" xfId="11637" xr:uid="{00000000-0005-0000-0000-000083250000}"/>
    <cellStyle name="Comma 3 2 3 2 3 2 3 3 2 3 2" xfId="28023" xr:uid="{00000000-0005-0000-0000-000084250000}"/>
    <cellStyle name="Comma 3 2 3 2 3 2 3 3 2 4" xfId="19830" xr:uid="{00000000-0005-0000-0000-000085250000}"/>
    <cellStyle name="Comma 3 2 3 2 3 2 3 3 3" xfId="5492" xr:uid="{00000000-0005-0000-0000-000086250000}"/>
    <cellStyle name="Comma 3 2 3 2 3 2 3 3 3 2" xfId="13685" xr:uid="{00000000-0005-0000-0000-000087250000}"/>
    <cellStyle name="Comma 3 2 3 2 3 2 3 3 3 2 2" xfId="30071" xr:uid="{00000000-0005-0000-0000-000088250000}"/>
    <cellStyle name="Comma 3 2 3 2 3 2 3 3 3 3" xfId="21878" xr:uid="{00000000-0005-0000-0000-000089250000}"/>
    <cellStyle name="Comma 3 2 3 2 3 2 3 3 4" xfId="9589" xr:uid="{00000000-0005-0000-0000-00008A250000}"/>
    <cellStyle name="Comma 3 2 3 2 3 2 3 3 4 2" xfId="25975" xr:uid="{00000000-0005-0000-0000-00008B250000}"/>
    <cellStyle name="Comma 3 2 3 2 3 2 3 3 5" xfId="17782" xr:uid="{00000000-0005-0000-0000-00008C250000}"/>
    <cellStyle name="Comma 3 2 3 2 3 2 3 4" xfId="2420" xr:uid="{00000000-0005-0000-0000-00008D250000}"/>
    <cellStyle name="Comma 3 2 3 2 3 2 3 4 2" xfId="6517" xr:uid="{00000000-0005-0000-0000-00008E250000}"/>
    <cellStyle name="Comma 3 2 3 2 3 2 3 4 2 2" xfId="14710" xr:uid="{00000000-0005-0000-0000-00008F250000}"/>
    <cellStyle name="Comma 3 2 3 2 3 2 3 4 2 2 2" xfId="31096" xr:uid="{00000000-0005-0000-0000-000090250000}"/>
    <cellStyle name="Comma 3 2 3 2 3 2 3 4 2 3" xfId="22903" xr:uid="{00000000-0005-0000-0000-000091250000}"/>
    <cellStyle name="Comma 3 2 3 2 3 2 3 4 3" xfId="10613" xr:uid="{00000000-0005-0000-0000-000092250000}"/>
    <cellStyle name="Comma 3 2 3 2 3 2 3 4 3 2" xfId="26999" xr:uid="{00000000-0005-0000-0000-000093250000}"/>
    <cellStyle name="Comma 3 2 3 2 3 2 3 4 4" xfId="18806" xr:uid="{00000000-0005-0000-0000-000094250000}"/>
    <cellStyle name="Comma 3 2 3 2 3 2 3 5" xfId="4468" xr:uid="{00000000-0005-0000-0000-000095250000}"/>
    <cellStyle name="Comma 3 2 3 2 3 2 3 5 2" xfId="12661" xr:uid="{00000000-0005-0000-0000-000096250000}"/>
    <cellStyle name="Comma 3 2 3 2 3 2 3 5 2 2" xfId="29047" xr:uid="{00000000-0005-0000-0000-000097250000}"/>
    <cellStyle name="Comma 3 2 3 2 3 2 3 5 3" xfId="20854" xr:uid="{00000000-0005-0000-0000-000098250000}"/>
    <cellStyle name="Comma 3 2 3 2 3 2 3 6" xfId="8565" xr:uid="{00000000-0005-0000-0000-000099250000}"/>
    <cellStyle name="Comma 3 2 3 2 3 2 3 6 2" xfId="24951" xr:uid="{00000000-0005-0000-0000-00009A250000}"/>
    <cellStyle name="Comma 3 2 3 2 3 2 3 7" xfId="16758" xr:uid="{00000000-0005-0000-0000-00009B250000}"/>
    <cellStyle name="Comma 3 2 3 2 3 2 4" xfId="628" xr:uid="{00000000-0005-0000-0000-00009C250000}"/>
    <cellStyle name="Comma 3 2 3 2 3 2 4 2" xfId="1652" xr:uid="{00000000-0005-0000-0000-00009D250000}"/>
    <cellStyle name="Comma 3 2 3 2 3 2 4 2 2" xfId="3700" xr:uid="{00000000-0005-0000-0000-00009E250000}"/>
    <cellStyle name="Comma 3 2 3 2 3 2 4 2 2 2" xfId="7797" xr:uid="{00000000-0005-0000-0000-00009F250000}"/>
    <cellStyle name="Comma 3 2 3 2 3 2 4 2 2 2 2" xfId="15990" xr:uid="{00000000-0005-0000-0000-0000A0250000}"/>
    <cellStyle name="Comma 3 2 3 2 3 2 4 2 2 2 2 2" xfId="32376" xr:uid="{00000000-0005-0000-0000-0000A1250000}"/>
    <cellStyle name="Comma 3 2 3 2 3 2 4 2 2 2 3" xfId="24183" xr:uid="{00000000-0005-0000-0000-0000A2250000}"/>
    <cellStyle name="Comma 3 2 3 2 3 2 4 2 2 3" xfId="11893" xr:uid="{00000000-0005-0000-0000-0000A3250000}"/>
    <cellStyle name="Comma 3 2 3 2 3 2 4 2 2 3 2" xfId="28279" xr:uid="{00000000-0005-0000-0000-0000A4250000}"/>
    <cellStyle name="Comma 3 2 3 2 3 2 4 2 2 4" xfId="20086" xr:uid="{00000000-0005-0000-0000-0000A5250000}"/>
    <cellStyle name="Comma 3 2 3 2 3 2 4 2 3" xfId="5748" xr:uid="{00000000-0005-0000-0000-0000A6250000}"/>
    <cellStyle name="Comma 3 2 3 2 3 2 4 2 3 2" xfId="13941" xr:uid="{00000000-0005-0000-0000-0000A7250000}"/>
    <cellStyle name="Comma 3 2 3 2 3 2 4 2 3 2 2" xfId="30327" xr:uid="{00000000-0005-0000-0000-0000A8250000}"/>
    <cellStyle name="Comma 3 2 3 2 3 2 4 2 3 3" xfId="22134" xr:uid="{00000000-0005-0000-0000-0000A9250000}"/>
    <cellStyle name="Comma 3 2 3 2 3 2 4 2 4" xfId="9845" xr:uid="{00000000-0005-0000-0000-0000AA250000}"/>
    <cellStyle name="Comma 3 2 3 2 3 2 4 2 4 2" xfId="26231" xr:uid="{00000000-0005-0000-0000-0000AB250000}"/>
    <cellStyle name="Comma 3 2 3 2 3 2 4 2 5" xfId="18038" xr:uid="{00000000-0005-0000-0000-0000AC250000}"/>
    <cellStyle name="Comma 3 2 3 2 3 2 4 3" xfId="2676" xr:uid="{00000000-0005-0000-0000-0000AD250000}"/>
    <cellStyle name="Comma 3 2 3 2 3 2 4 3 2" xfId="6773" xr:uid="{00000000-0005-0000-0000-0000AE250000}"/>
    <cellStyle name="Comma 3 2 3 2 3 2 4 3 2 2" xfId="14966" xr:uid="{00000000-0005-0000-0000-0000AF250000}"/>
    <cellStyle name="Comma 3 2 3 2 3 2 4 3 2 2 2" xfId="31352" xr:uid="{00000000-0005-0000-0000-0000B0250000}"/>
    <cellStyle name="Comma 3 2 3 2 3 2 4 3 2 3" xfId="23159" xr:uid="{00000000-0005-0000-0000-0000B1250000}"/>
    <cellStyle name="Comma 3 2 3 2 3 2 4 3 3" xfId="10869" xr:uid="{00000000-0005-0000-0000-0000B2250000}"/>
    <cellStyle name="Comma 3 2 3 2 3 2 4 3 3 2" xfId="27255" xr:uid="{00000000-0005-0000-0000-0000B3250000}"/>
    <cellStyle name="Comma 3 2 3 2 3 2 4 3 4" xfId="19062" xr:uid="{00000000-0005-0000-0000-0000B4250000}"/>
    <cellStyle name="Comma 3 2 3 2 3 2 4 4" xfId="4724" xr:uid="{00000000-0005-0000-0000-0000B5250000}"/>
    <cellStyle name="Comma 3 2 3 2 3 2 4 4 2" xfId="12917" xr:uid="{00000000-0005-0000-0000-0000B6250000}"/>
    <cellStyle name="Comma 3 2 3 2 3 2 4 4 2 2" xfId="29303" xr:uid="{00000000-0005-0000-0000-0000B7250000}"/>
    <cellStyle name="Comma 3 2 3 2 3 2 4 4 3" xfId="21110" xr:uid="{00000000-0005-0000-0000-0000B8250000}"/>
    <cellStyle name="Comma 3 2 3 2 3 2 4 5" xfId="8821" xr:uid="{00000000-0005-0000-0000-0000B9250000}"/>
    <cellStyle name="Comma 3 2 3 2 3 2 4 5 2" xfId="25207" xr:uid="{00000000-0005-0000-0000-0000BA250000}"/>
    <cellStyle name="Comma 3 2 3 2 3 2 4 6" xfId="17014" xr:uid="{00000000-0005-0000-0000-0000BB250000}"/>
    <cellStyle name="Comma 3 2 3 2 3 2 5" xfId="1140" xr:uid="{00000000-0005-0000-0000-0000BC250000}"/>
    <cellStyle name="Comma 3 2 3 2 3 2 5 2" xfId="3188" xr:uid="{00000000-0005-0000-0000-0000BD250000}"/>
    <cellStyle name="Comma 3 2 3 2 3 2 5 2 2" xfId="7285" xr:uid="{00000000-0005-0000-0000-0000BE250000}"/>
    <cellStyle name="Comma 3 2 3 2 3 2 5 2 2 2" xfId="15478" xr:uid="{00000000-0005-0000-0000-0000BF250000}"/>
    <cellStyle name="Comma 3 2 3 2 3 2 5 2 2 2 2" xfId="31864" xr:uid="{00000000-0005-0000-0000-0000C0250000}"/>
    <cellStyle name="Comma 3 2 3 2 3 2 5 2 2 3" xfId="23671" xr:uid="{00000000-0005-0000-0000-0000C1250000}"/>
    <cellStyle name="Comma 3 2 3 2 3 2 5 2 3" xfId="11381" xr:uid="{00000000-0005-0000-0000-0000C2250000}"/>
    <cellStyle name="Comma 3 2 3 2 3 2 5 2 3 2" xfId="27767" xr:uid="{00000000-0005-0000-0000-0000C3250000}"/>
    <cellStyle name="Comma 3 2 3 2 3 2 5 2 4" xfId="19574" xr:uid="{00000000-0005-0000-0000-0000C4250000}"/>
    <cellStyle name="Comma 3 2 3 2 3 2 5 3" xfId="5236" xr:uid="{00000000-0005-0000-0000-0000C5250000}"/>
    <cellStyle name="Comma 3 2 3 2 3 2 5 3 2" xfId="13429" xr:uid="{00000000-0005-0000-0000-0000C6250000}"/>
    <cellStyle name="Comma 3 2 3 2 3 2 5 3 2 2" xfId="29815" xr:uid="{00000000-0005-0000-0000-0000C7250000}"/>
    <cellStyle name="Comma 3 2 3 2 3 2 5 3 3" xfId="21622" xr:uid="{00000000-0005-0000-0000-0000C8250000}"/>
    <cellStyle name="Comma 3 2 3 2 3 2 5 4" xfId="9333" xr:uid="{00000000-0005-0000-0000-0000C9250000}"/>
    <cellStyle name="Comma 3 2 3 2 3 2 5 4 2" xfId="25719" xr:uid="{00000000-0005-0000-0000-0000CA250000}"/>
    <cellStyle name="Comma 3 2 3 2 3 2 5 5" xfId="17526" xr:uid="{00000000-0005-0000-0000-0000CB250000}"/>
    <cellStyle name="Comma 3 2 3 2 3 2 6" xfId="2164" xr:uid="{00000000-0005-0000-0000-0000CC250000}"/>
    <cellStyle name="Comma 3 2 3 2 3 2 6 2" xfId="6261" xr:uid="{00000000-0005-0000-0000-0000CD250000}"/>
    <cellStyle name="Comma 3 2 3 2 3 2 6 2 2" xfId="14454" xr:uid="{00000000-0005-0000-0000-0000CE250000}"/>
    <cellStyle name="Comma 3 2 3 2 3 2 6 2 2 2" xfId="30840" xr:uid="{00000000-0005-0000-0000-0000CF250000}"/>
    <cellStyle name="Comma 3 2 3 2 3 2 6 2 3" xfId="22647" xr:uid="{00000000-0005-0000-0000-0000D0250000}"/>
    <cellStyle name="Comma 3 2 3 2 3 2 6 3" xfId="10357" xr:uid="{00000000-0005-0000-0000-0000D1250000}"/>
    <cellStyle name="Comma 3 2 3 2 3 2 6 3 2" xfId="26743" xr:uid="{00000000-0005-0000-0000-0000D2250000}"/>
    <cellStyle name="Comma 3 2 3 2 3 2 6 4" xfId="18550" xr:uid="{00000000-0005-0000-0000-0000D3250000}"/>
    <cellStyle name="Comma 3 2 3 2 3 2 7" xfId="4212" xr:uid="{00000000-0005-0000-0000-0000D4250000}"/>
    <cellStyle name="Comma 3 2 3 2 3 2 7 2" xfId="12405" xr:uid="{00000000-0005-0000-0000-0000D5250000}"/>
    <cellStyle name="Comma 3 2 3 2 3 2 7 2 2" xfId="28791" xr:uid="{00000000-0005-0000-0000-0000D6250000}"/>
    <cellStyle name="Comma 3 2 3 2 3 2 7 3" xfId="20598" xr:uid="{00000000-0005-0000-0000-0000D7250000}"/>
    <cellStyle name="Comma 3 2 3 2 3 2 8" xfId="8309" xr:uid="{00000000-0005-0000-0000-0000D8250000}"/>
    <cellStyle name="Comma 3 2 3 2 3 2 8 2" xfId="24695" xr:uid="{00000000-0005-0000-0000-0000D9250000}"/>
    <cellStyle name="Comma 3 2 3 2 3 2 9" xfId="16502" xr:uid="{00000000-0005-0000-0000-0000DA250000}"/>
    <cellStyle name="Comma 3 2 3 2 3 3" xfId="180" xr:uid="{00000000-0005-0000-0000-0000DB250000}"/>
    <cellStyle name="Comma 3 2 3 2 3 3 2" xfId="436" xr:uid="{00000000-0005-0000-0000-0000DC250000}"/>
    <cellStyle name="Comma 3 2 3 2 3 3 2 2" xfId="948" xr:uid="{00000000-0005-0000-0000-0000DD250000}"/>
    <cellStyle name="Comma 3 2 3 2 3 3 2 2 2" xfId="1972" xr:uid="{00000000-0005-0000-0000-0000DE250000}"/>
    <cellStyle name="Comma 3 2 3 2 3 3 2 2 2 2" xfId="4020" xr:uid="{00000000-0005-0000-0000-0000DF250000}"/>
    <cellStyle name="Comma 3 2 3 2 3 3 2 2 2 2 2" xfId="8117" xr:uid="{00000000-0005-0000-0000-0000E0250000}"/>
    <cellStyle name="Comma 3 2 3 2 3 3 2 2 2 2 2 2" xfId="16310" xr:uid="{00000000-0005-0000-0000-0000E1250000}"/>
    <cellStyle name="Comma 3 2 3 2 3 3 2 2 2 2 2 2 2" xfId="32696" xr:uid="{00000000-0005-0000-0000-0000E2250000}"/>
    <cellStyle name="Comma 3 2 3 2 3 3 2 2 2 2 2 3" xfId="24503" xr:uid="{00000000-0005-0000-0000-0000E3250000}"/>
    <cellStyle name="Comma 3 2 3 2 3 3 2 2 2 2 3" xfId="12213" xr:uid="{00000000-0005-0000-0000-0000E4250000}"/>
    <cellStyle name="Comma 3 2 3 2 3 3 2 2 2 2 3 2" xfId="28599" xr:uid="{00000000-0005-0000-0000-0000E5250000}"/>
    <cellStyle name="Comma 3 2 3 2 3 3 2 2 2 2 4" xfId="20406" xr:uid="{00000000-0005-0000-0000-0000E6250000}"/>
    <cellStyle name="Comma 3 2 3 2 3 3 2 2 2 3" xfId="6068" xr:uid="{00000000-0005-0000-0000-0000E7250000}"/>
    <cellStyle name="Comma 3 2 3 2 3 3 2 2 2 3 2" xfId="14261" xr:uid="{00000000-0005-0000-0000-0000E8250000}"/>
    <cellStyle name="Comma 3 2 3 2 3 3 2 2 2 3 2 2" xfId="30647" xr:uid="{00000000-0005-0000-0000-0000E9250000}"/>
    <cellStyle name="Comma 3 2 3 2 3 3 2 2 2 3 3" xfId="22454" xr:uid="{00000000-0005-0000-0000-0000EA250000}"/>
    <cellStyle name="Comma 3 2 3 2 3 3 2 2 2 4" xfId="10165" xr:uid="{00000000-0005-0000-0000-0000EB250000}"/>
    <cellStyle name="Comma 3 2 3 2 3 3 2 2 2 4 2" xfId="26551" xr:uid="{00000000-0005-0000-0000-0000EC250000}"/>
    <cellStyle name="Comma 3 2 3 2 3 3 2 2 2 5" xfId="18358" xr:uid="{00000000-0005-0000-0000-0000ED250000}"/>
    <cellStyle name="Comma 3 2 3 2 3 3 2 2 3" xfId="2996" xr:uid="{00000000-0005-0000-0000-0000EE250000}"/>
    <cellStyle name="Comma 3 2 3 2 3 3 2 2 3 2" xfId="7093" xr:uid="{00000000-0005-0000-0000-0000EF250000}"/>
    <cellStyle name="Comma 3 2 3 2 3 3 2 2 3 2 2" xfId="15286" xr:uid="{00000000-0005-0000-0000-0000F0250000}"/>
    <cellStyle name="Comma 3 2 3 2 3 3 2 2 3 2 2 2" xfId="31672" xr:uid="{00000000-0005-0000-0000-0000F1250000}"/>
    <cellStyle name="Comma 3 2 3 2 3 3 2 2 3 2 3" xfId="23479" xr:uid="{00000000-0005-0000-0000-0000F2250000}"/>
    <cellStyle name="Comma 3 2 3 2 3 3 2 2 3 3" xfId="11189" xr:uid="{00000000-0005-0000-0000-0000F3250000}"/>
    <cellStyle name="Comma 3 2 3 2 3 3 2 2 3 3 2" xfId="27575" xr:uid="{00000000-0005-0000-0000-0000F4250000}"/>
    <cellStyle name="Comma 3 2 3 2 3 3 2 2 3 4" xfId="19382" xr:uid="{00000000-0005-0000-0000-0000F5250000}"/>
    <cellStyle name="Comma 3 2 3 2 3 3 2 2 4" xfId="5044" xr:uid="{00000000-0005-0000-0000-0000F6250000}"/>
    <cellStyle name="Comma 3 2 3 2 3 3 2 2 4 2" xfId="13237" xr:uid="{00000000-0005-0000-0000-0000F7250000}"/>
    <cellStyle name="Comma 3 2 3 2 3 3 2 2 4 2 2" xfId="29623" xr:uid="{00000000-0005-0000-0000-0000F8250000}"/>
    <cellStyle name="Comma 3 2 3 2 3 3 2 2 4 3" xfId="21430" xr:uid="{00000000-0005-0000-0000-0000F9250000}"/>
    <cellStyle name="Comma 3 2 3 2 3 3 2 2 5" xfId="9141" xr:uid="{00000000-0005-0000-0000-0000FA250000}"/>
    <cellStyle name="Comma 3 2 3 2 3 3 2 2 5 2" xfId="25527" xr:uid="{00000000-0005-0000-0000-0000FB250000}"/>
    <cellStyle name="Comma 3 2 3 2 3 3 2 2 6" xfId="17334" xr:uid="{00000000-0005-0000-0000-0000FC250000}"/>
    <cellStyle name="Comma 3 2 3 2 3 3 2 3" xfId="1460" xr:uid="{00000000-0005-0000-0000-0000FD250000}"/>
    <cellStyle name="Comma 3 2 3 2 3 3 2 3 2" xfId="3508" xr:uid="{00000000-0005-0000-0000-0000FE250000}"/>
    <cellStyle name="Comma 3 2 3 2 3 3 2 3 2 2" xfId="7605" xr:uid="{00000000-0005-0000-0000-0000FF250000}"/>
    <cellStyle name="Comma 3 2 3 2 3 3 2 3 2 2 2" xfId="15798" xr:uid="{00000000-0005-0000-0000-000000260000}"/>
    <cellStyle name="Comma 3 2 3 2 3 3 2 3 2 2 2 2" xfId="32184" xr:uid="{00000000-0005-0000-0000-000001260000}"/>
    <cellStyle name="Comma 3 2 3 2 3 3 2 3 2 2 3" xfId="23991" xr:uid="{00000000-0005-0000-0000-000002260000}"/>
    <cellStyle name="Comma 3 2 3 2 3 3 2 3 2 3" xfId="11701" xr:uid="{00000000-0005-0000-0000-000003260000}"/>
    <cellStyle name="Comma 3 2 3 2 3 3 2 3 2 3 2" xfId="28087" xr:uid="{00000000-0005-0000-0000-000004260000}"/>
    <cellStyle name="Comma 3 2 3 2 3 3 2 3 2 4" xfId="19894" xr:uid="{00000000-0005-0000-0000-000005260000}"/>
    <cellStyle name="Comma 3 2 3 2 3 3 2 3 3" xfId="5556" xr:uid="{00000000-0005-0000-0000-000006260000}"/>
    <cellStyle name="Comma 3 2 3 2 3 3 2 3 3 2" xfId="13749" xr:uid="{00000000-0005-0000-0000-000007260000}"/>
    <cellStyle name="Comma 3 2 3 2 3 3 2 3 3 2 2" xfId="30135" xr:uid="{00000000-0005-0000-0000-000008260000}"/>
    <cellStyle name="Comma 3 2 3 2 3 3 2 3 3 3" xfId="21942" xr:uid="{00000000-0005-0000-0000-000009260000}"/>
    <cellStyle name="Comma 3 2 3 2 3 3 2 3 4" xfId="9653" xr:uid="{00000000-0005-0000-0000-00000A260000}"/>
    <cellStyle name="Comma 3 2 3 2 3 3 2 3 4 2" xfId="26039" xr:uid="{00000000-0005-0000-0000-00000B260000}"/>
    <cellStyle name="Comma 3 2 3 2 3 3 2 3 5" xfId="17846" xr:uid="{00000000-0005-0000-0000-00000C260000}"/>
    <cellStyle name="Comma 3 2 3 2 3 3 2 4" xfId="2484" xr:uid="{00000000-0005-0000-0000-00000D260000}"/>
    <cellStyle name="Comma 3 2 3 2 3 3 2 4 2" xfId="6581" xr:uid="{00000000-0005-0000-0000-00000E260000}"/>
    <cellStyle name="Comma 3 2 3 2 3 3 2 4 2 2" xfId="14774" xr:uid="{00000000-0005-0000-0000-00000F260000}"/>
    <cellStyle name="Comma 3 2 3 2 3 3 2 4 2 2 2" xfId="31160" xr:uid="{00000000-0005-0000-0000-000010260000}"/>
    <cellStyle name="Comma 3 2 3 2 3 3 2 4 2 3" xfId="22967" xr:uid="{00000000-0005-0000-0000-000011260000}"/>
    <cellStyle name="Comma 3 2 3 2 3 3 2 4 3" xfId="10677" xr:uid="{00000000-0005-0000-0000-000012260000}"/>
    <cellStyle name="Comma 3 2 3 2 3 3 2 4 3 2" xfId="27063" xr:uid="{00000000-0005-0000-0000-000013260000}"/>
    <cellStyle name="Comma 3 2 3 2 3 3 2 4 4" xfId="18870" xr:uid="{00000000-0005-0000-0000-000014260000}"/>
    <cellStyle name="Comma 3 2 3 2 3 3 2 5" xfId="4532" xr:uid="{00000000-0005-0000-0000-000015260000}"/>
    <cellStyle name="Comma 3 2 3 2 3 3 2 5 2" xfId="12725" xr:uid="{00000000-0005-0000-0000-000016260000}"/>
    <cellStyle name="Comma 3 2 3 2 3 3 2 5 2 2" xfId="29111" xr:uid="{00000000-0005-0000-0000-000017260000}"/>
    <cellStyle name="Comma 3 2 3 2 3 3 2 5 3" xfId="20918" xr:uid="{00000000-0005-0000-0000-000018260000}"/>
    <cellStyle name="Comma 3 2 3 2 3 3 2 6" xfId="8629" xr:uid="{00000000-0005-0000-0000-000019260000}"/>
    <cellStyle name="Comma 3 2 3 2 3 3 2 6 2" xfId="25015" xr:uid="{00000000-0005-0000-0000-00001A260000}"/>
    <cellStyle name="Comma 3 2 3 2 3 3 2 7" xfId="16822" xr:uid="{00000000-0005-0000-0000-00001B260000}"/>
    <cellStyle name="Comma 3 2 3 2 3 3 3" xfId="692" xr:uid="{00000000-0005-0000-0000-00001C260000}"/>
    <cellStyle name="Comma 3 2 3 2 3 3 3 2" xfId="1716" xr:uid="{00000000-0005-0000-0000-00001D260000}"/>
    <cellStyle name="Comma 3 2 3 2 3 3 3 2 2" xfId="3764" xr:uid="{00000000-0005-0000-0000-00001E260000}"/>
    <cellStyle name="Comma 3 2 3 2 3 3 3 2 2 2" xfId="7861" xr:uid="{00000000-0005-0000-0000-00001F260000}"/>
    <cellStyle name="Comma 3 2 3 2 3 3 3 2 2 2 2" xfId="16054" xr:uid="{00000000-0005-0000-0000-000020260000}"/>
    <cellStyle name="Comma 3 2 3 2 3 3 3 2 2 2 2 2" xfId="32440" xr:uid="{00000000-0005-0000-0000-000021260000}"/>
    <cellStyle name="Comma 3 2 3 2 3 3 3 2 2 2 3" xfId="24247" xr:uid="{00000000-0005-0000-0000-000022260000}"/>
    <cellStyle name="Comma 3 2 3 2 3 3 3 2 2 3" xfId="11957" xr:uid="{00000000-0005-0000-0000-000023260000}"/>
    <cellStyle name="Comma 3 2 3 2 3 3 3 2 2 3 2" xfId="28343" xr:uid="{00000000-0005-0000-0000-000024260000}"/>
    <cellStyle name="Comma 3 2 3 2 3 3 3 2 2 4" xfId="20150" xr:uid="{00000000-0005-0000-0000-000025260000}"/>
    <cellStyle name="Comma 3 2 3 2 3 3 3 2 3" xfId="5812" xr:uid="{00000000-0005-0000-0000-000026260000}"/>
    <cellStyle name="Comma 3 2 3 2 3 3 3 2 3 2" xfId="14005" xr:uid="{00000000-0005-0000-0000-000027260000}"/>
    <cellStyle name="Comma 3 2 3 2 3 3 3 2 3 2 2" xfId="30391" xr:uid="{00000000-0005-0000-0000-000028260000}"/>
    <cellStyle name="Comma 3 2 3 2 3 3 3 2 3 3" xfId="22198" xr:uid="{00000000-0005-0000-0000-000029260000}"/>
    <cellStyle name="Comma 3 2 3 2 3 3 3 2 4" xfId="9909" xr:uid="{00000000-0005-0000-0000-00002A260000}"/>
    <cellStyle name="Comma 3 2 3 2 3 3 3 2 4 2" xfId="26295" xr:uid="{00000000-0005-0000-0000-00002B260000}"/>
    <cellStyle name="Comma 3 2 3 2 3 3 3 2 5" xfId="18102" xr:uid="{00000000-0005-0000-0000-00002C260000}"/>
    <cellStyle name="Comma 3 2 3 2 3 3 3 3" xfId="2740" xr:uid="{00000000-0005-0000-0000-00002D260000}"/>
    <cellStyle name="Comma 3 2 3 2 3 3 3 3 2" xfId="6837" xr:uid="{00000000-0005-0000-0000-00002E260000}"/>
    <cellStyle name="Comma 3 2 3 2 3 3 3 3 2 2" xfId="15030" xr:uid="{00000000-0005-0000-0000-00002F260000}"/>
    <cellStyle name="Comma 3 2 3 2 3 3 3 3 2 2 2" xfId="31416" xr:uid="{00000000-0005-0000-0000-000030260000}"/>
    <cellStyle name="Comma 3 2 3 2 3 3 3 3 2 3" xfId="23223" xr:uid="{00000000-0005-0000-0000-000031260000}"/>
    <cellStyle name="Comma 3 2 3 2 3 3 3 3 3" xfId="10933" xr:uid="{00000000-0005-0000-0000-000032260000}"/>
    <cellStyle name="Comma 3 2 3 2 3 3 3 3 3 2" xfId="27319" xr:uid="{00000000-0005-0000-0000-000033260000}"/>
    <cellStyle name="Comma 3 2 3 2 3 3 3 3 4" xfId="19126" xr:uid="{00000000-0005-0000-0000-000034260000}"/>
    <cellStyle name="Comma 3 2 3 2 3 3 3 4" xfId="4788" xr:uid="{00000000-0005-0000-0000-000035260000}"/>
    <cellStyle name="Comma 3 2 3 2 3 3 3 4 2" xfId="12981" xr:uid="{00000000-0005-0000-0000-000036260000}"/>
    <cellStyle name="Comma 3 2 3 2 3 3 3 4 2 2" xfId="29367" xr:uid="{00000000-0005-0000-0000-000037260000}"/>
    <cellStyle name="Comma 3 2 3 2 3 3 3 4 3" xfId="21174" xr:uid="{00000000-0005-0000-0000-000038260000}"/>
    <cellStyle name="Comma 3 2 3 2 3 3 3 5" xfId="8885" xr:uid="{00000000-0005-0000-0000-000039260000}"/>
    <cellStyle name="Comma 3 2 3 2 3 3 3 5 2" xfId="25271" xr:uid="{00000000-0005-0000-0000-00003A260000}"/>
    <cellStyle name="Comma 3 2 3 2 3 3 3 6" xfId="17078" xr:uid="{00000000-0005-0000-0000-00003B260000}"/>
    <cellStyle name="Comma 3 2 3 2 3 3 4" xfId="1204" xr:uid="{00000000-0005-0000-0000-00003C260000}"/>
    <cellStyle name="Comma 3 2 3 2 3 3 4 2" xfId="3252" xr:uid="{00000000-0005-0000-0000-00003D260000}"/>
    <cellStyle name="Comma 3 2 3 2 3 3 4 2 2" xfId="7349" xr:uid="{00000000-0005-0000-0000-00003E260000}"/>
    <cellStyle name="Comma 3 2 3 2 3 3 4 2 2 2" xfId="15542" xr:uid="{00000000-0005-0000-0000-00003F260000}"/>
    <cellStyle name="Comma 3 2 3 2 3 3 4 2 2 2 2" xfId="31928" xr:uid="{00000000-0005-0000-0000-000040260000}"/>
    <cellStyle name="Comma 3 2 3 2 3 3 4 2 2 3" xfId="23735" xr:uid="{00000000-0005-0000-0000-000041260000}"/>
    <cellStyle name="Comma 3 2 3 2 3 3 4 2 3" xfId="11445" xr:uid="{00000000-0005-0000-0000-000042260000}"/>
    <cellStyle name="Comma 3 2 3 2 3 3 4 2 3 2" xfId="27831" xr:uid="{00000000-0005-0000-0000-000043260000}"/>
    <cellStyle name="Comma 3 2 3 2 3 3 4 2 4" xfId="19638" xr:uid="{00000000-0005-0000-0000-000044260000}"/>
    <cellStyle name="Comma 3 2 3 2 3 3 4 3" xfId="5300" xr:uid="{00000000-0005-0000-0000-000045260000}"/>
    <cellStyle name="Comma 3 2 3 2 3 3 4 3 2" xfId="13493" xr:uid="{00000000-0005-0000-0000-000046260000}"/>
    <cellStyle name="Comma 3 2 3 2 3 3 4 3 2 2" xfId="29879" xr:uid="{00000000-0005-0000-0000-000047260000}"/>
    <cellStyle name="Comma 3 2 3 2 3 3 4 3 3" xfId="21686" xr:uid="{00000000-0005-0000-0000-000048260000}"/>
    <cellStyle name="Comma 3 2 3 2 3 3 4 4" xfId="9397" xr:uid="{00000000-0005-0000-0000-000049260000}"/>
    <cellStyle name="Comma 3 2 3 2 3 3 4 4 2" xfId="25783" xr:uid="{00000000-0005-0000-0000-00004A260000}"/>
    <cellStyle name="Comma 3 2 3 2 3 3 4 5" xfId="17590" xr:uid="{00000000-0005-0000-0000-00004B260000}"/>
    <cellStyle name="Comma 3 2 3 2 3 3 5" xfId="2228" xr:uid="{00000000-0005-0000-0000-00004C260000}"/>
    <cellStyle name="Comma 3 2 3 2 3 3 5 2" xfId="6325" xr:uid="{00000000-0005-0000-0000-00004D260000}"/>
    <cellStyle name="Comma 3 2 3 2 3 3 5 2 2" xfId="14518" xr:uid="{00000000-0005-0000-0000-00004E260000}"/>
    <cellStyle name="Comma 3 2 3 2 3 3 5 2 2 2" xfId="30904" xr:uid="{00000000-0005-0000-0000-00004F260000}"/>
    <cellStyle name="Comma 3 2 3 2 3 3 5 2 3" xfId="22711" xr:uid="{00000000-0005-0000-0000-000050260000}"/>
    <cellStyle name="Comma 3 2 3 2 3 3 5 3" xfId="10421" xr:uid="{00000000-0005-0000-0000-000051260000}"/>
    <cellStyle name="Comma 3 2 3 2 3 3 5 3 2" xfId="26807" xr:uid="{00000000-0005-0000-0000-000052260000}"/>
    <cellStyle name="Comma 3 2 3 2 3 3 5 4" xfId="18614" xr:uid="{00000000-0005-0000-0000-000053260000}"/>
    <cellStyle name="Comma 3 2 3 2 3 3 6" xfId="4276" xr:uid="{00000000-0005-0000-0000-000054260000}"/>
    <cellStyle name="Comma 3 2 3 2 3 3 6 2" xfId="12469" xr:uid="{00000000-0005-0000-0000-000055260000}"/>
    <cellStyle name="Comma 3 2 3 2 3 3 6 2 2" xfId="28855" xr:uid="{00000000-0005-0000-0000-000056260000}"/>
    <cellStyle name="Comma 3 2 3 2 3 3 6 3" xfId="20662" xr:uid="{00000000-0005-0000-0000-000057260000}"/>
    <cellStyle name="Comma 3 2 3 2 3 3 7" xfId="8373" xr:uid="{00000000-0005-0000-0000-000058260000}"/>
    <cellStyle name="Comma 3 2 3 2 3 3 7 2" xfId="24759" xr:uid="{00000000-0005-0000-0000-000059260000}"/>
    <cellStyle name="Comma 3 2 3 2 3 3 8" xfId="16566" xr:uid="{00000000-0005-0000-0000-00005A260000}"/>
    <cellStyle name="Comma 3 2 3 2 3 4" xfId="308" xr:uid="{00000000-0005-0000-0000-00005B260000}"/>
    <cellStyle name="Comma 3 2 3 2 3 4 2" xfId="820" xr:uid="{00000000-0005-0000-0000-00005C260000}"/>
    <cellStyle name="Comma 3 2 3 2 3 4 2 2" xfId="1844" xr:uid="{00000000-0005-0000-0000-00005D260000}"/>
    <cellStyle name="Comma 3 2 3 2 3 4 2 2 2" xfId="3892" xr:uid="{00000000-0005-0000-0000-00005E260000}"/>
    <cellStyle name="Comma 3 2 3 2 3 4 2 2 2 2" xfId="7989" xr:uid="{00000000-0005-0000-0000-00005F260000}"/>
    <cellStyle name="Comma 3 2 3 2 3 4 2 2 2 2 2" xfId="16182" xr:uid="{00000000-0005-0000-0000-000060260000}"/>
    <cellStyle name="Comma 3 2 3 2 3 4 2 2 2 2 2 2" xfId="32568" xr:uid="{00000000-0005-0000-0000-000061260000}"/>
    <cellStyle name="Comma 3 2 3 2 3 4 2 2 2 2 3" xfId="24375" xr:uid="{00000000-0005-0000-0000-000062260000}"/>
    <cellStyle name="Comma 3 2 3 2 3 4 2 2 2 3" xfId="12085" xr:uid="{00000000-0005-0000-0000-000063260000}"/>
    <cellStyle name="Comma 3 2 3 2 3 4 2 2 2 3 2" xfId="28471" xr:uid="{00000000-0005-0000-0000-000064260000}"/>
    <cellStyle name="Comma 3 2 3 2 3 4 2 2 2 4" xfId="20278" xr:uid="{00000000-0005-0000-0000-000065260000}"/>
    <cellStyle name="Comma 3 2 3 2 3 4 2 2 3" xfId="5940" xr:uid="{00000000-0005-0000-0000-000066260000}"/>
    <cellStyle name="Comma 3 2 3 2 3 4 2 2 3 2" xfId="14133" xr:uid="{00000000-0005-0000-0000-000067260000}"/>
    <cellStyle name="Comma 3 2 3 2 3 4 2 2 3 2 2" xfId="30519" xr:uid="{00000000-0005-0000-0000-000068260000}"/>
    <cellStyle name="Comma 3 2 3 2 3 4 2 2 3 3" xfId="22326" xr:uid="{00000000-0005-0000-0000-000069260000}"/>
    <cellStyle name="Comma 3 2 3 2 3 4 2 2 4" xfId="10037" xr:uid="{00000000-0005-0000-0000-00006A260000}"/>
    <cellStyle name="Comma 3 2 3 2 3 4 2 2 4 2" xfId="26423" xr:uid="{00000000-0005-0000-0000-00006B260000}"/>
    <cellStyle name="Comma 3 2 3 2 3 4 2 2 5" xfId="18230" xr:uid="{00000000-0005-0000-0000-00006C260000}"/>
    <cellStyle name="Comma 3 2 3 2 3 4 2 3" xfId="2868" xr:uid="{00000000-0005-0000-0000-00006D260000}"/>
    <cellStyle name="Comma 3 2 3 2 3 4 2 3 2" xfId="6965" xr:uid="{00000000-0005-0000-0000-00006E260000}"/>
    <cellStyle name="Comma 3 2 3 2 3 4 2 3 2 2" xfId="15158" xr:uid="{00000000-0005-0000-0000-00006F260000}"/>
    <cellStyle name="Comma 3 2 3 2 3 4 2 3 2 2 2" xfId="31544" xr:uid="{00000000-0005-0000-0000-000070260000}"/>
    <cellStyle name="Comma 3 2 3 2 3 4 2 3 2 3" xfId="23351" xr:uid="{00000000-0005-0000-0000-000071260000}"/>
    <cellStyle name="Comma 3 2 3 2 3 4 2 3 3" xfId="11061" xr:uid="{00000000-0005-0000-0000-000072260000}"/>
    <cellStyle name="Comma 3 2 3 2 3 4 2 3 3 2" xfId="27447" xr:uid="{00000000-0005-0000-0000-000073260000}"/>
    <cellStyle name="Comma 3 2 3 2 3 4 2 3 4" xfId="19254" xr:uid="{00000000-0005-0000-0000-000074260000}"/>
    <cellStyle name="Comma 3 2 3 2 3 4 2 4" xfId="4916" xr:uid="{00000000-0005-0000-0000-000075260000}"/>
    <cellStyle name="Comma 3 2 3 2 3 4 2 4 2" xfId="13109" xr:uid="{00000000-0005-0000-0000-000076260000}"/>
    <cellStyle name="Comma 3 2 3 2 3 4 2 4 2 2" xfId="29495" xr:uid="{00000000-0005-0000-0000-000077260000}"/>
    <cellStyle name="Comma 3 2 3 2 3 4 2 4 3" xfId="21302" xr:uid="{00000000-0005-0000-0000-000078260000}"/>
    <cellStyle name="Comma 3 2 3 2 3 4 2 5" xfId="9013" xr:uid="{00000000-0005-0000-0000-000079260000}"/>
    <cellStyle name="Comma 3 2 3 2 3 4 2 5 2" xfId="25399" xr:uid="{00000000-0005-0000-0000-00007A260000}"/>
    <cellStyle name="Comma 3 2 3 2 3 4 2 6" xfId="17206" xr:uid="{00000000-0005-0000-0000-00007B260000}"/>
    <cellStyle name="Comma 3 2 3 2 3 4 3" xfId="1332" xr:uid="{00000000-0005-0000-0000-00007C260000}"/>
    <cellStyle name="Comma 3 2 3 2 3 4 3 2" xfId="3380" xr:uid="{00000000-0005-0000-0000-00007D260000}"/>
    <cellStyle name="Comma 3 2 3 2 3 4 3 2 2" xfId="7477" xr:uid="{00000000-0005-0000-0000-00007E260000}"/>
    <cellStyle name="Comma 3 2 3 2 3 4 3 2 2 2" xfId="15670" xr:uid="{00000000-0005-0000-0000-00007F260000}"/>
    <cellStyle name="Comma 3 2 3 2 3 4 3 2 2 2 2" xfId="32056" xr:uid="{00000000-0005-0000-0000-000080260000}"/>
    <cellStyle name="Comma 3 2 3 2 3 4 3 2 2 3" xfId="23863" xr:uid="{00000000-0005-0000-0000-000081260000}"/>
    <cellStyle name="Comma 3 2 3 2 3 4 3 2 3" xfId="11573" xr:uid="{00000000-0005-0000-0000-000082260000}"/>
    <cellStyle name="Comma 3 2 3 2 3 4 3 2 3 2" xfId="27959" xr:uid="{00000000-0005-0000-0000-000083260000}"/>
    <cellStyle name="Comma 3 2 3 2 3 4 3 2 4" xfId="19766" xr:uid="{00000000-0005-0000-0000-000084260000}"/>
    <cellStyle name="Comma 3 2 3 2 3 4 3 3" xfId="5428" xr:uid="{00000000-0005-0000-0000-000085260000}"/>
    <cellStyle name="Comma 3 2 3 2 3 4 3 3 2" xfId="13621" xr:uid="{00000000-0005-0000-0000-000086260000}"/>
    <cellStyle name="Comma 3 2 3 2 3 4 3 3 2 2" xfId="30007" xr:uid="{00000000-0005-0000-0000-000087260000}"/>
    <cellStyle name="Comma 3 2 3 2 3 4 3 3 3" xfId="21814" xr:uid="{00000000-0005-0000-0000-000088260000}"/>
    <cellStyle name="Comma 3 2 3 2 3 4 3 4" xfId="9525" xr:uid="{00000000-0005-0000-0000-000089260000}"/>
    <cellStyle name="Comma 3 2 3 2 3 4 3 4 2" xfId="25911" xr:uid="{00000000-0005-0000-0000-00008A260000}"/>
    <cellStyle name="Comma 3 2 3 2 3 4 3 5" xfId="17718" xr:uid="{00000000-0005-0000-0000-00008B260000}"/>
    <cellStyle name="Comma 3 2 3 2 3 4 4" xfId="2356" xr:uid="{00000000-0005-0000-0000-00008C260000}"/>
    <cellStyle name="Comma 3 2 3 2 3 4 4 2" xfId="6453" xr:uid="{00000000-0005-0000-0000-00008D260000}"/>
    <cellStyle name="Comma 3 2 3 2 3 4 4 2 2" xfId="14646" xr:uid="{00000000-0005-0000-0000-00008E260000}"/>
    <cellStyle name="Comma 3 2 3 2 3 4 4 2 2 2" xfId="31032" xr:uid="{00000000-0005-0000-0000-00008F260000}"/>
    <cellStyle name="Comma 3 2 3 2 3 4 4 2 3" xfId="22839" xr:uid="{00000000-0005-0000-0000-000090260000}"/>
    <cellStyle name="Comma 3 2 3 2 3 4 4 3" xfId="10549" xr:uid="{00000000-0005-0000-0000-000091260000}"/>
    <cellStyle name="Comma 3 2 3 2 3 4 4 3 2" xfId="26935" xr:uid="{00000000-0005-0000-0000-000092260000}"/>
    <cellStyle name="Comma 3 2 3 2 3 4 4 4" xfId="18742" xr:uid="{00000000-0005-0000-0000-000093260000}"/>
    <cellStyle name="Comma 3 2 3 2 3 4 5" xfId="4404" xr:uid="{00000000-0005-0000-0000-000094260000}"/>
    <cellStyle name="Comma 3 2 3 2 3 4 5 2" xfId="12597" xr:uid="{00000000-0005-0000-0000-000095260000}"/>
    <cellStyle name="Comma 3 2 3 2 3 4 5 2 2" xfId="28983" xr:uid="{00000000-0005-0000-0000-000096260000}"/>
    <cellStyle name="Comma 3 2 3 2 3 4 5 3" xfId="20790" xr:uid="{00000000-0005-0000-0000-000097260000}"/>
    <cellStyle name="Comma 3 2 3 2 3 4 6" xfId="8501" xr:uid="{00000000-0005-0000-0000-000098260000}"/>
    <cellStyle name="Comma 3 2 3 2 3 4 6 2" xfId="24887" xr:uid="{00000000-0005-0000-0000-000099260000}"/>
    <cellStyle name="Comma 3 2 3 2 3 4 7" xfId="16694" xr:uid="{00000000-0005-0000-0000-00009A260000}"/>
    <cellStyle name="Comma 3 2 3 2 3 5" xfId="564" xr:uid="{00000000-0005-0000-0000-00009B260000}"/>
    <cellStyle name="Comma 3 2 3 2 3 5 2" xfId="1588" xr:uid="{00000000-0005-0000-0000-00009C260000}"/>
    <cellStyle name="Comma 3 2 3 2 3 5 2 2" xfId="3636" xr:uid="{00000000-0005-0000-0000-00009D260000}"/>
    <cellStyle name="Comma 3 2 3 2 3 5 2 2 2" xfId="7733" xr:uid="{00000000-0005-0000-0000-00009E260000}"/>
    <cellStyle name="Comma 3 2 3 2 3 5 2 2 2 2" xfId="15926" xr:uid="{00000000-0005-0000-0000-00009F260000}"/>
    <cellStyle name="Comma 3 2 3 2 3 5 2 2 2 2 2" xfId="32312" xr:uid="{00000000-0005-0000-0000-0000A0260000}"/>
    <cellStyle name="Comma 3 2 3 2 3 5 2 2 2 3" xfId="24119" xr:uid="{00000000-0005-0000-0000-0000A1260000}"/>
    <cellStyle name="Comma 3 2 3 2 3 5 2 2 3" xfId="11829" xr:uid="{00000000-0005-0000-0000-0000A2260000}"/>
    <cellStyle name="Comma 3 2 3 2 3 5 2 2 3 2" xfId="28215" xr:uid="{00000000-0005-0000-0000-0000A3260000}"/>
    <cellStyle name="Comma 3 2 3 2 3 5 2 2 4" xfId="20022" xr:uid="{00000000-0005-0000-0000-0000A4260000}"/>
    <cellStyle name="Comma 3 2 3 2 3 5 2 3" xfId="5684" xr:uid="{00000000-0005-0000-0000-0000A5260000}"/>
    <cellStyle name="Comma 3 2 3 2 3 5 2 3 2" xfId="13877" xr:uid="{00000000-0005-0000-0000-0000A6260000}"/>
    <cellStyle name="Comma 3 2 3 2 3 5 2 3 2 2" xfId="30263" xr:uid="{00000000-0005-0000-0000-0000A7260000}"/>
    <cellStyle name="Comma 3 2 3 2 3 5 2 3 3" xfId="22070" xr:uid="{00000000-0005-0000-0000-0000A8260000}"/>
    <cellStyle name="Comma 3 2 3 2 3 5 2 4" xfId="9781" xr:uid="{00000000-0005-0000-0000-0000A9260000}"/>
    <cellStyle name="Comma 3 2 3 2 3 5 2 4 2" xfId="26167" xr:uid="{00000000-0005-0000-0000-0000AA260000}"/>
    <cellStyle name="Comma 3 2 3 2 3 5 2 5" xfId="17974" xr:uid="{00000000-0005-0000-0000-0000AB260000}"/>
    <cellStyle name="Comma 3 2 3 2 3 5 3" xfId="2612" xr:uid="{00000000-0005-0000-0000-0000AC260000}"/>
    <cellStyle name="Comma 3 2 3 2 3 5 3 2" xfId="6709" xr:uid="{00000000-0005-0000-0000-0000AD260000}"/>
    <cellStyle name="Comma 3 2 3 2 3 5 3 2 2" xfId="14902" xr:uid="{00000000-0005-0000-0000-0000AE260000}"/>
    <cellStyle name="Comma 3 2 3 2 3 5 3 2 2 2" xfId="31288" xr:uid="{00000000-0005-0000-0000-0000AF260000}"/>
    <cellStyle name="Comma 3 2 3 2 3 5 3 2 3" xfId="23095" xr:uid="{00000000-0005-0000-0000-0000B0260000}"/>
    <cellStyle name="Comma 3 2 3 2 3 5 3 3" xfId="10805" xr:uid="{00000000-0005-0000-0000-0000B1260000}"/>
    <cellStyle name="Comma 3 2 3 2 3 5 3 3 2" xfId="27191" xr:uid="{00000000-0005-0000-0000-0000B2260000}"/>
    <cellStyle name="Comma 3 2 3 2 3 5 3 4" xfId="18998" xr:uid="{00000000-0005-0000-0000-0000B3260000}"/>
    <cellStyle name="Comma 3 2 3 2 3 5 4" xfId="4660" xr:uid="{00000000-0005-0000-0000-0000B4260000}"/>
    <cellStyle name="Comma 3 2 3 2 3 5 4 2" xfId="12853" xr:uid="{00000000-0005-0000-0000-0000B5260000}"/>
    <cellStyle name="Comma 3 2 3 2 3 5 4 2 2" xfId="29239" xr:uid="{00000000-0005-0000-0000-0000B6260000}"/>
    <cellStyle name="Comma 3 2 3 2 3 5 4 3" xfId="21046" xr:uid="{00000000-0005-0000-0000-0000B7260000}"/>
    <cellStyle name="Comma 3 2 3 2 3 5 5" xfId="8757" xr:uid="{00000000-0005-0000-0000-0000B8260000}"/>
    <cellStyle name="Comma 3 2 3 2 3 5 5 2" xfId="25143" xr:uid="{00000000-0005-0000-0000-0000B9260000}"/>
    <cellStyle name="Comma 3 2 3 2 3 5 6" xfId="16950" xr:uid="{00000000-0005-0000-0000-0000BA260000}"/>
    <cellStyle name="Comma 3 2 3 2 3 6" xfId="1076" xr:uid="{00000000-0005-0000-0000-0000BB260000}"/>
    <cellStyle name="Comma 3 2 3 2 3 6 2" xfId="3124" xr:uid="{00000000-0005-0000-0000-0000BC260000}"/>
    <cellStyle name="Comma 3 2 3 2 3 6 2 2" xfId="7221" xr:uid="{00000000-0005-0000-0000-0000BD260000}"/>
    <cellStyle name="Comma 3 2 3 2 3 6 2 2 2" xfId="15414" xr:uid="{00000000-0005-0000-0000-0000BE260000}"/>
    <cellStyle name="Comma 3 2 3 2 3 6 2 2 2 2" xfId="31800" xr:uid="{00000000-0005-0000-0000-0000BF260000}"/>
    <cellStyle name="Comma 3 2 3 2 3 6 2 2 3" xfId="23607" xr:uid="{00000000-0005-0000-0000-0000C0260000}"/>
    <cellStyle name="Comma 3 2 3 2 3 6 2 3" xfId="11317" xr:uid="{00000000-0005-0000-0000-0000C1260000}"/>
    <cellStyle name="Comma 3 2 3 2 3 6 2 3 2" xfId="27703" xr:uid="{00000000-0005-0000-0000-0000C2260000}"/>
    <cellStyle name="Comma 3 2 3 2 3 6 2 4" xfId="19510" xr:uid="{00000000-0005-0000-0000-0000C3260000}"/>
    <cellStyle name="Comma 3 2 3 2 3 6 3" xfId="5172" xr:uid="{00000000-0005-0000-0000-0000C4260000}"/>
    <cellStyle name="Comma 3 2 3 2 3 6 3 2" xfId="13365" xr:uid="{00000000-0005-0000-0000-0000C5260000}"/>
    <cellStyle name="Comma 3 2 3 2 3 6 3 2 2" xfId="29751" xr:uid="{00000000-0005-0000-0000-0000C6260000}"/>
    <cellStyle name="Comma 3 2 3 2 3 6 3 3" xfId="21558" xr:uid="{00000000-0005-0000-0000-0000C7260000}"/>
    <cellStyle name="Comma 3 2 3 2 3 6 4" xfId="9269" xr:uid="{00000000-0005-0000-0000-0000C8260000}"/>
    <cellStyle name="Comma 3 2 3 2 3 6 4 2" xfId="25655" xr:uid="{00000000-0005-0000-0000-0000C9260000}"/>
    <cellStyle name="Comma 3 2 3 2 3 6 5" xfId="17462" xr:uid="{00000000-0005-0000-0000-0000CA260000}"/>
    <cellStyle name="Comma 3 2 3 2 3 7" xfId="2100" xr:uid="{00000000-0005-0000-0000-0000CB260000}"/>
    <cellStyle name="Comma 3 2 3 2 3 7 2" xfId="6197" xr:uid="{00000000-0005-0000-0000-0000CC260000}"/>
    <cellStyle name="Comma 3 2 3 2 3 7 2 2" xfId="14390" xr:uid="{00000000-0005-0000-0000-0000CD260000}"/>
    <cellStyle name="Comma 3 2 3 2 3 7 2 2 2" xfId="30776" xr:uid="{00000000-0005-0000-0000-0000CE260000}"/>
    <cellStyle name="Comma 3 2 3 2 3 7 2 3" xfId="22583" xr:uid="{00000000-0005-0000-0000-0000CF260000}"/>
    <cellStyle name="Comma 3 2 3 2 3 7 3" xfId="10293" xr:uid="{00000000-0005-0000-0000-0000D0260000}"/>
    <cellStyle name="Comma 3 2 3 2 3 7 3 2" xfId="26679" xr:uid="{00000000-0005-0000-0000-0000D1260000}"/>
    <cellStyle name="Comma 3 2 3 2 3 7 4" xfId="18486" xr:uid="{00000000-0005-0000-0000-0000D2260000}"/>
    <cellStyle name="Comma 3 2 3 2 3 8" xfId="4148" xr:uid="{00000000-0005-0000-0000-0000D3260000}"/>
    <cellStyle name="Comma 3 2 3 2 3 8 2" xfId="12341" xr:uid="{00000000-0005-0000-0000-0000D4260000}"/>
    <cellStyle name="Comma 3 2 3 2 3 8 2 2" xfId="28727" xr:uid="{00000000-0005-0000-0000-0000D5260000}"/>
    <cellStyle name="Comma 3 2 3 2 3 8 3" xfId="20534" xr:uid="{00000000-0005-0000-0000-0000D6260000}"/>
    <cellStyle name="Comma 3 2 3 2 3 9" xfId="8245" xr:uid="{00000000-0005-0000-0000-0000D7260000}"/>
    <cellStyle name="Comma 3 2 3 2 3 9 2" xfId="24631" xr:uid="{00000000-0005-0000-0000-0000D8260000}"/>
    <cellStyle name="Comma 3 2 3 2 4" xfId="84" xr:uid="{00000000-0005-0000-0000-0000D9260000}"/>
    <cellStyle name="Comma 3 2 3 2 4 2" xfId="212" xr:uid="{00000000-0005-0000-0000-0000DA260000}"/>
    <cellStyle name="Comma 3 2 3 2 4 2 2" xfId="468" xr:uid="{00000000-0005-0000-0000-0000DB260000}"/>
    <cellStyle name="Comma 3 2 3 2 4 2 2 2" xfId="980" xr:uid="{00000000-0005-0000-0000-0000DC260000}"/>
    <cellStyle name="Comma 3 2 3 2 4 2 2 2 2" xfId="2004" xr:uid="{00000000-0005-0000-0000-0000DD260000}"/>
    <cellStyle name="Comma 3 2 3 2 4 2 2 2 2 2" xfId="4052" xr:uid="{00000000-0005-0000-0000-0000DE260000}"/>
    <cellStyle name="Comma 3 2 3 2 4 2 2 2 2 2 2" xfId="8149" xr:uid="{00000000-0005-0000-0000-0000DF260000}"/>
    <cellStyle name="Comma 3 2 3 2 4 2 2 2 2 2 2 2" xfId="16342" xr:uid="{00000000-0005-0000-0000-0000E0260000}"/>
    <cellStyle name="Comma 3 2 3 2 4 2 2 2 2 2 2 2 2" xfId="32728" xr:uid="{00000000-0005-0000-0000-0000E1260000}"/>
    <cellStyle name="Comma 3 2 3 2 4 2 2 2 2 2 2 3" xfId="24535" xr:uid="{00000000-0005-0000-0000-0000E2260000}"/>
    <cellStyle name="Comma 3 2 3 2 4 2 2 2 2 2 3" xfId="12245" xr:uid="{00000000-0005-0000-0000-0000E3260000}"/>
    <cellStyle name="Comma 3 2 3 2 4 2 2 2 2 2 3 2" xfId="28631" xr:uid="{00000000-0005-0000-0000-0000E4260000}"/>
    <cellStyle name="Comma 3 2 3 2 4 2 2 2 2 2 4" xfId="20438" xr:uid="{00000000-0005-0000-0000-0000E5260000}"/>
    <cellStyle name="Comma 3 2 3 2 4 2 2 2 2 3" xfId="6100" xr:uid="{00000000-0005-0000-0000-0000E6260000}"/>
    <cellStyle name="Comma 3 2 3 2 4 2 2 2 2 3 2" xfId="14293" xr:uid="{00000000-0005-0000-0000-0000E7260000}"/>
    <cellStyle name="Comma 3 2 3 2 4 2 2 2 2 3 2 2" xfId="30679" xr:uid="{00000000-0005-0000-0000-0000E8260000}"/>
    <cellStyle name="Comma 3 2 3 2 4 2 2 2 2 3 3" xfId="22486" xr:uid="{00000000-0005-0000-0000-0000E9260000}"/>
    <cellStyle name="Comma 3 2 3 2 4 2 2 2 2 4" xfId="10197" xr:uid="{00000000-0005-0000-0000-0000EA260000}"/>
    <cellStyle name="Comma 3 2 3 2 4 2 2 2 2 4 2" xfId="26583" xr:uid="{00000000-0005-0000-0000-0000EB260000}"/>
    <cellStyle name="Comma 3 2 3 2 4 2 2 2 2 5" xfId="18390" xr:uid="{00000000-0005-0000-0000-0000EC260000}"/>
    <cellStyle name="Comma 3 2 3 2 4 2 2 2 3" xfId="3028" xr:uid="{00000000-0005-0000-0000-0000ED260000}"/>
    <cellStyle name="Comma 3 2 3 2 4 2 2 2 3 2" xfId="7125" xr:uid="{00000000-0005-0000-0000-0000EE260000}"/>
    <cellStyle name="Comma 3 2 3 2 4 2 2 2 3 2 2" xfId="15318" xr:uid="{00000000-0005-0000-0000-0000EF260000}"/>
    <cellStyle name="Comma 3 2 3 2 4 2 2 2 3 2 2 2" xfId="31704" xr:uid="{00000000-0005-0000-0000-0000F0260000}"/>
    <cellStyle name="Comma 3 2 3 2 4 2 2 2 3 2 3" xfId="23511" xr:uid="{00000000-0005-0000-0000-0000F1260000}"/>
    <cellStyle name="Comma 3 2 3 2 4 2 2 2 3 3" xfId="11221" xr:uid="{00000000-0005-0000-0000-0000F2260000}"/>
    <cellStyle name="Comma 3 2 3 2 4 2 2 2 3 3 2" xfId="27607" xr:uid="{00000000-0005-0000-0000-0000F3260000}"/>
    <cellStyle name="Comma 3 2 3 2 4 2 2 2 3 4" xfId="19414" xr:uid="{00000000-0005-0000-0000-0000F4260000}"/>
    <cellStyle name="Comma 3 2 3 2 4 2 2 2 4" xfId="5076" xr:uid="{00000000-0005-0000-0000-0000F5260000}"/>
    <cellStyle name="Comma 3 2 3 2 4 2 2 2 4 2" xfId="13269" xr:uid="{00000000-0005-0000-0000-0000F6260000}"/>
    <cellStyle name="Comma 3 2 3 2 4 2 2 2 4 2 2" xfId="29655" xr:uid="{00000000-0005-0000-0000-0000F7260000}"/>
    <cellStyle name="Comma 3 2 3 2 4 2 2 2 4 3" xfId="21462" xr:uid="{00000000-0005-0000-0000-0000F8260000}"/>
    <cellStyle name="Comma 3 2 3 2 4 2 2 2 5" xfId="9173" xr:uid="{00000000-0005-0000-0000-0000F9260000}"/>
    <cellStyle name="Comma 3 2 3 2 4 2 2 2 5 2" xfId="25559" xr:uid="{00000000-0005-0000-0000-0000FA260000}"/>
    <cellStyle name="Comma 3 2 3 2 4 2 2 2 6" xfId="17366" xr:uid="{00000000-0005-0000-0000-0000FB260000}"/>
    <cellStyle name="Comma 3 2 3 2 4 2 2 3" xfId="1492" xr:uid="{00000000-0005-0000-0000-0000FC260000}"/>
    <cellStyle name="Comma 3 2 3 2 4 2 2 3 2" xfId="3540" xr:uid="{00000000-0005-0000-0000-0000FD260000}"/>
    <cellStyle name="Comma 3 2 3 2 4 2 2 3 2 2" xfId="7637" xr:uid="{00000000-0005-0000-0000-0000FE260000}"/>
    <cellStyle name="Comma 3 2 3 2 4 2 2 3 2 2 2" xfId="15830" xr:uid="{00000000-0005-0000-0000-0000FF260000}"/>
    <cellStyle name="Comma 3 2 3 2 4 2 2 3 2 2 2 2" xfId="32216" xr:uid="{00000000-0005-0000-0000-000000270000}"/>
    <cellStyle name="Comma 3 2 3 2 4 2 2 3 2 2 3" xfId="24023" xr:uid="{00000000-0005-0000-0000-000001270000}"/>
    <cellStyle name="Comma 3 2 3 2 4 2 2 3 2 3" xfId="11733" xr:uid="{00000000-0005-0000-0000-000002270000}"/>
    <cellStyle name="Comma 3 2 3 2 4 2 2 3 2 3 2" xfId="28119" xr:uid="{00000000-0005-0000-0000-000003270000}"/>
    <cellStyle name="Comma 3 2 3 2 4 2 2 3 2 4" xfId="19926" xr:uid="{00000000-0005-0000-0000-000004270000}"/>
    <cellStyle name="Comma 3 2 3 2 4 2 2 3 3" xfId="5588" xr:uid="{00000000-0005-0000-0000-000005270000}"/>
    <cellStyle name="Comma 3 2 3 2 4 2 2 3 3 2" xfId="13781" xr:uid="{00000000-0005-0000-0000-000006270000}"/>
    <cellStyle name="Comma 3 2 3 2 4 2 2 3 3 2 2" xfId="30167" xr:uid="{00000000-0005-0000-0000-000007270000}"/>
    <cellStyle name="Comma 3 2 3 2 4 2 2 3 3 3" xfId="21974" xr:uid="{00000000-0005-0000-0000-000008270000}"/>
    <cellStyle name="Comma 3 2 3 2 4 2 2 3 4" xfId="9685" xr:uid="{00000000-0005-0000-0000-000009270000}"/>
    <cellStyle name="Comma 3 2 3 2 4 2 2 3 4 2" xfId="26071" xr:uid="{00000000-0005-0000-0000-00000A270000}"/>
    <cellStyle name="Comma 3 2 3 2 4 2 2 3 5" xfId="17878" xr:uid="{00000000-0005-0000-0000-00000B270000}"/>
    <cellStyle name="Comma 3 2 3 2 4 2 2 4" xfId="2516" xr:uid="{00000000-0005-0000-0000-00000C270000}"/>
    <cellStyle name="Comma 3 2 3 2 4 2 2 4 2" xfId="6613" xr:uid="{00000000-0005-0000-0000-00000D270000}"/>
    <cellStyle name="Comma 3 2 3 2 4 2 2 4 2 2" xfId="14806" xr:uid="{00000000-0005-0000-0000-00000E270000}"/>
    <cellStyle name="Comma 3 2 3 2 4 2 2 4 2 2 2" xfId="31192" xr:uid="{00000000-0005-0000-0000-00000F270000}"/>
    <cellStyle name="Comma 3 2 3 2 4 2 2 4 2 3" xfId="22999" xr:uid="{00000000-0005-0000-0000-000010270000}"/>
    <cellStyle name="Comma 3 2 3 2 4 2 2 4 3" xfId="10709" xr:uid="{00000000-0005-0000-0000-000011270000}"/>
    <cellStyle name="Comma 3 2 3 2 4 2 2 4 3 2" xfId="27095" xr:uid="{00000000-0005-0000-0000-000012270000}"/>
    <cellStyle name="Comma 3 2 3 2 4 2 2 4 4" xfId="18902" xr:uid="{00000000-0005-0000-0000-000013270000}"/>
    <cellStyle name="Comma 3 2 3 2 4 2 2 5" xfId="4564" xr:uid="{00000000-0005-0000-0000-000014270000}"/>
    <cellStyle name="Comma 3 2 3 2 4 2 2 5 2" xfId="12757" xr:uid="{00000000-0005-0000-0000-000015270000}"/>
    <cellStyle name="Comma 3 2 3 2 4 2 2 5 2 2" xfId="29143" xr:uid="{00000000-0005-0000-0000-000016270000}"/>
    <cellStyle name="Comma 3 2 3 2 4 2 2 5 3" xfId="20950" xr:uid="{00000000-0005-0000-0000-000017270000}"/>
    <cellStyle name="Comma 3 2 3 2 4 2 2 6" xfId="8661" xr:uid="{00000000-0005-0000-0000-000018270000}"/>
    <cellStyle name="Comma 3 2 3 2 4 2 2 6 2" xfId="25047" xr:uid="{00000000-0005-0000-0000-000019270000}"/>
    <cellStyle name="Comma 3 2 3 2 4 2 2 7" xfId="16854" xr:uid="{00000000-0005-0000-0000-00001A270000}"/>
    <cellStyle name="Comma 3 2 3 2 4 2 3" xfId="724" xr:uid="{00000000-0005-0000-0000-00001B270000}"/>
    <cellStyle name="Comma 3 2 3 2 4 2 3 2" xfId="1748" xr:uid="{00000000-0005-0000-0000-00001C270000}"/>
    <cellStyle name="Comma 3 2 3 2 4 2 3 2 2" xfId="3796" xr:uid="{00000000-0005-0000-0000-00001D270000}"/>
    <cellStyle name="Comma 3 2 3 2 4 2 3 2 2 2" xfId="7893" xr:uid="{00000000-0005-0000-0000-00001E270000}"/>
    <cellStyle name="Comma 3 2 3 2 4 2 3 2 2 2 2" xfId="16086" xr:uid="{00000000-0005-0000-0000-00001F270000}"/>
    <cellStyle name="Comma 3 2 3 2 4 2 3 2 2 2 2 2" xfId="32472" xr:uid="{00000000-0005-0000-0000-000020270000}"/>
    <cellStyle name="Comma 3 2 3 2 4 2 3 2 2 2 3" xfId="24279" xr:uid="{00000000-0005-0000-0000-000021270000}"/>
    <cellStyle name="Comma 3 2 3 2 4 2 3 2 2 3" xfId="11989" xr:uid="{00000000-0005-0000-0000-000022270000}"/>
    <cellStyle name="Comma 3 2 3 2 4 2 3 2 2 3 2" xfId="28375" xr:uid="{00000000-0005-0000-0000-000023270000}"/>
    <cellStyle name="Comma 3 2 3 2 4 2 3 2 2 4" xfId="20182" xr:uid="{00000000-0005-0000-0000-000024270000}"/>
    <cellStyle name="Comma 3 2 3 2 4 2 3 2 3" xfId="5844" xr:uid="{00000000-0005-0000-0000-000025270000}"/>
    <cellStyle name="Comma 3 2 3 2 4 2 3 2 3 2" xfId="14037" xr:uid="{00000000-0005-0000-0000-000026270000}"/>
    <cellStyle name="Comma 3 2 3 2 4 2 3 2 3 2 2" xfId="30423" xr:uid="{00000000-0005-0000-0000-000027270000}"/>
    <cellStyle name="Comma 3 2 3 2 4 2 3 2 3 3" xfId="22230" xr:uid="{00000000-0005-0000-0000-000028270000}"/>
    <cellStyle name="Comma 3 2 3 2 4 2 3 2 4" xfId="9941" xr:uid="{00000000-0005-0000-0000-000029270000}"/>
    <cellStyle name="Comma 3 2 3 2 4 2 3 2 4 2" xfId="26327" xr:uid="{00000000-0005-0000-0000-00002A270000}"/>
    <cellStyle name="Comma 3 2 3 2 4 2 3 2 5" xfId="18134" xr:uid="{00000000-0005-0000-0000-00002B270000}"/>
    <cellStyle name="Comma 3 2 3 2 4 2 3 3" xfId="2772" xr:uid="{00000000-0005-0000-0000-00002C270000}"/>
    <cellStyle name="Comma 3 2 3 2 4 2 3 3 2" xfId="6869" xr:uid="{00000000-0005-0000-0000-00002D270000}"/>
    <cellStyle name="Comma 3 2 3 2 4 2 3 3 2 2" xfId="15062" xr:uid="{00000000-0005-0000-0000-00002E270000}"/>
    <cellStyle name="Comma 3 2 3 2 4 2 3 3 2 2 2" xfId="31448" xr:uid="{00000000-0005-0000-0000-00002F270000}"/>
    <cellStyle name="Comma 3 2 3 2 4 2 3 3 2 3" xfId="23255" xr:uid="{00000000-0005-0000-0000-000030270000}"/>
    <cellStyle name="Comma 3 2 3 2 4 2 3 3 3" xfId="10965" xr:uid="{00000000-0005-0000-0000-000031270000}"/>
    <cellStyle name="Comma 3 2 3 2 4 2 3 3 3 2" xfId="27351" xr:uid="{00000000-0005-0000-0000-000032270000}"/>
    <cellStyle name="Comma 3 2 3 2 4 2 3 3 4" xfId="19158" xr:uid="{00000000-0005-0000-0000-000033270000}"/>
    <cellStyle name="Comma 3 2 3 2 4 2 3 4" xfId="4820" xr:uid="{00000000-0005-0000-0000-000034270000}"/>
    <cellStyle name="Comma 3 2 3 2 4 2 3 4 2" xfId="13013" xr:uid="{00000000-0005-0000-0000-000035270000}"/>
    <cellStyle name="Comma 3 2 3 2 4 2 3 4 2 2" xfId="29399" xr:uid="{00000000-0005-0000-0000-000036270000}"/>
    <cellStyle name="Comma 3 2 3 2 4 2 3 4 3" xfId="21206" xr:uid="{00000000-0005-0000-0000-000037270000}"/>
    <cellStyle name="Comma 3 2 3 2 4 2 3 5" xfId="8917" xr:uid="{00000000-0005-0000-0000-000038270000}"/>
    <cellStyle name="Comma 3 2 3 2 4 2 3 5 2" xfId="25303" xr:uid="{00000000-0005-0000-0000-000039270000}"/>
    <cellStyle name="Comma 3 2 3 2 4 2 3 6" xfId="17110" xr:uid="{00000000-0005-0000-0000-00003A270000}"/>
    <cellStyle name="Comma 3 2 3 2 4 2 4" xfId="1236" xr:uid="{00000000-0005-0000-0000-00003B270000}"/>
    <cellStyle name="Comma 3 2 3 2 4 2 4 2" xfId="3284" xr:uid="{00000000-0005-0000-0000-00003C270000}"/>
    <cellStyle name="Comma 3 2 3 2 4 2 4 2 2" xfId="7381" xr:uid="{00000000-0005-0000-0000-00003D270000}"/>
    <cellStyle name="Comma 3 2 3 2 4 2 4 2 2 2" xfId="15574" xr:uid="{00000000-0005-0000-0000-00003E270000}"/>
    <cellStyle name="Comma 3 2 3 2 4 2 4 2 2 2 2" xfId="31960" xr:uid="{00000000-0005-0000-0000-00003F270000}"/>
    <cellStyle name="Comma 3 2 3 2 4 2 4 2 2 3" xfId="23767" xr:uid="{00000000-0005-0000-0000-000040270000}"/>
    <cellStyle name="Comma 3 2 3 2 4 2 4 2 3" xfId="11477" xr:uid="{00000000-0005-0000-0000-000041270000}"/>
    <cellStyle name="Comma 3 2 3 2 4 2 4 2 3 2" xfId="27863" xr:uid="{00000000-0005-0000-0000-000042270000}"/>
    <cellStyle name="Comma 3 2 3 2 4 2 4 2 4" xfId="19670" xr:uid="{00000000-0005-0000-0000-000043270000}"/>
    <cellStyle name="Comma 3 2 3 2 4 2 4 3" xfId="5332" xr:uid="{00000000-0005-0000-0000-000044270000}"/>
    <cellStyle name="Comma 3 2 3 2 4 2 4 3 2" xfId="13525" xr:uid="{00000000-0005-0000-0000-000045270000}"/>
    <cellStyle name="Comma 3 2 3 2 4 2 4 3 2 2" xfId="29911" xr:uid="{00000000-0005-0000-0000-000046270000}"/>
    <cellStyle name="Comma 3 2 3 2 4 2 4 3 3" xfId="21718" xr:uid="{00000000-0005-0000-0000-000047270000}"/>
    <cellStyle name="Comma 3 2 3 2 4 2 4 4" xfId="9429" xr:uid="{00000000-0005-0000-0000-000048270000}"/>
    <cellStyle name="Comma 3 2 3 2 4 2 4 4 2" xfId="25815" xr:uid="{00000000-0005-0000-0000-000049270000}"/>
    <cellStyle name="Comma 3 2 3 2 4 2 4 5" xfId="17622" xr:uid="{00000000-0005-0000-0000-00004A270000}"/>
    <cellStyle name="Comma 3 2 3 2 4 2 5" xfId="2260" xr:uid="{00000000-0005-0000-0000-00004B270000}"/>
    <cellStyle name="Comma 3 2 3 2 4 2 5 2" xfId="6357" xr:uid="{00000000-0005-0000-0000-00004C270000}"/>
    <cellStyle name="Comma 3 2 3 2 4 2 5 2 2" xfId="14550" xr:uid="{00000000-0005-0000-0000-00004D270000}"/>
    <cellStyle name="Comma 3 2 3 2 4 2 5 2 2 2" xfId="30936" xr:uid="{00000000-0005-0000-0000-00004E270000}"/>
    <cellStyle name="Comma 3 2 3 2 4 2 5 2 3" xfId="22743" xr:uid="{00000000-0005-0000-0000-00004F270000}"/>
    <cellStyle name="Comma 3 2 3 2 4 2 5 3" xfId="10453" xr:uid="{00000000-0005-0000-0000-000050270000}"/>
    <cellStyle name="Comma 3 2 3 2 4 2 5 3 2" xfId="26839" xr:uid="{00000000-0005-0000-0000-000051270000}"/>
    <cellStyle name="Comma 3 2 3 2 4 2 5 4" xfId="18646" xr:uid="{00000000-0005-0000-0000-000052270000}"/>
    <cellStyle name="Comma 3 2 3 2 4 2 6" xfId="4308" xr:uid="{00000000-0005-0000-0000-000053270000}"/>
    <cellStyle name="Comma 3 2 3 2 4 2 6 2" xfId="12501" xr:uid="{00000000-0005-0000-0000-000054270000}"/>
    <cellStyle name="Comma 3 2 3 2 4 2 6 2 2" xfId="28887" xr:uid="{00000000-0005-0000-0000-000055270000}"/>
    <cellStyle name="Comma 3 2 3 2 4 2 6 3" xfId="20694" xr:uid="{00000000-0005-0000-0000-000056270000}"/>
    <cellStyle name="Comma 3 2 3 2 4 2 7" xfId="8405" xr:uid="{00000000-0005-0000-0000-000057270000}"/>
    <cellStyle name="Comma 3 2 3 2 4 2 7 2" xfId="24791" xr:uid="{00000000-0005-0000-0000-000058270000}"/>
    <cellStyle name="Comma 3 2 3 2 4 2 8" xfId="16598" xr:uid="{00000000-0005-0000-0000-000059270000}"/>
    <cellStyle name="Comma 3 2 3 2 4 3" xfId="340" xr:uid="{00000000-0005-0000-0000-00005A270000}"/>
    <cellStyle name="Comma 3 2 3 2 4 3 2" xfId="852" xr:uid="{00000000-0005-0000-0000-00005B270000}"/>
    <cellStyle name="Comma 3 2 3 2 4 3 2 2" xfId="1876" xr:uid="{00000000-0005-0000-0000-00005C270000}"/>
    <cellStyle name="Comma 3 2 3 2 4 3 2 2 2" xfId="3924" xr:uid="{00000000-0005-0000-0000-00005D270000}"/>
    <cellStyle name="Comma 3 2 3 2 4 3 2 2 2 2" xfId="8021" xr:uid="{00000000-0005-0000-0000-00005E270000}"/>
    <cellStyle name="Comma 3 2 3 2 4 3 2 2 2 2 2" xfId="16214" xr:uid="{00000000-0005-0000-0000-00005F270000}"/>
    <cellStyle name="Comma 3 2 3 2 4 3 2 2 2 2 2 2" xfId="32600" xr:uid="{00000000-0005-0000-0000-000060270000}"/>
    <cellStyle name="Comma 3 2 3 2 4 3 2 2 2 2 3" xfId="24407" xr:uid="{00000000-0005-0000-0000-000061270000}"/>
    <cellStyle name="Comma 3 2 3 2 4 3 2 2 2 3" xfId="12117" xr:uid="{00000000-0005-0000-0000-000062270000}"/>
    <cellStyle name="Comma 3 2 3 2 4 3 2 2 2 3 2" xfId="28503" xr:uid="{00000000-0005-0000-0000-000063270000}"/>
    <cellStyle name="Comma 3 2 3 2 4 3 2 2 2 4" xfId="20310" xr:uid="{00000000-0005-0000-0000-000064270000}"/>
    <cellStyle name="Comma 3 2 3 2 4 3 2 2 3" xfId="5972" xr:uid="{00000000-0005-0000-0000-000065270000}"/>
    <cellStyle name="Comma 3 2 3 2 4 3 2 2 3 2" xfId="14165" xr:uid="{00000000-0005-0000-0000-000066270000}"/>
    <cellStyle name="Comma 3 2 3 2 4 3 2 2 3 2 2" xfId="30551" xr:uid="{00000000-0005-0000-0000-000067270000}"/>
    <cellStyle name="Comma 3 2 3 2 4 3 2 2 3 3" xfId="22358" xr:uid="{00000000-0005-0000-0000-000068270000}"/>
    <cellStyle name="Comma 3 2 3 2 4 3 2 2 4" xfId="10069" xr:uid="{00000000-0005-0000-0000-000069270000}"/>
    <cellStyle name="Comma 3 2 3 2 4 3 2 2 4 2" xfId="26455" xr:uid="{00000000-0005-0000-0000-00006A270000}"/>
    <cellStyle name="Comma 3 2 3 2 4 3 2 2 5" xfId="18262" xr:uid="{00000000-0005-0000-0000-00006B270000}"/>
    <cellStyle name="Comma 3 2 3 2 4 3 2 3" xfId="2900" xr:uid="{00000000-0005-0000-0000-00006C270000}"/>
    <cellStyle name="Comma 3 2 3 2 4 3 2 3 2" xfId="6997" xr:uid="{00000000-0005-0000-0000-00006D270000}"/>
    <cellStyle name="Comma 3 2 3 2 4 3 2 3 2 2" xfId="15190" xr:uid="{00000000-0005-0000-0000-00006E270000}"/>
    <cellStyle name="Comma 3 2 3 2 4 3 2 3 2 2 2" xfId="31576" xr:uid="{00000000-0005-0000-0000-00006F270000}"/>
    <cellStyle name="Comma 3 2 3 2 4 3 2 3 2 3" xfId="23383" xr:uid="{00000000-0005-0000-0000-000070270000}"/>
    <cellStyle name="Comma 3 2 3 2 4 3 2 3 3" xfId="11093" xr:uid="{00000000-0005-0000-0000-000071270000}"/>
    <cellStyle name="Comma 3 2 3 2 4 3 2 3 3 2" xfId="27479" xr:uid="{00000000-0005-0000-0000-000072270000}"/>
    <cellStyle name="Comma 3 2 3 2 4 3 2 3 4" xfId="19286" xr:uid="{00000000-0005-0000-0000-000073270000}"/>
    <cellStyle name="Comma 3 2 3 2 4 3 2 4" xfId="4948" xr:uid="{00000000-0005-0000-0000-000074270000}"/>
    <cellStyle name="Comma 3 2 3 2 4 3 2 4 2" xfId="13141" xr:uid="{00000000-0005-0000-0000-000075270000}"/>
    <cellStyle name="Comma 3 2 3 2 4 3 2 4 2 2" xfId="29527" xr:uid="{00000000-0005-0000-0000-000076270000}"/>
    <cellStyle name="Comma 3 2 3 2 4 3 2 4 3" xfId="21334" xr:uid="{00000000-0005-0000-0000-000077270000}"/>
    <cellStyle name="Comma 3 2 3 2 4 3 2 5" xfId="9045" xr:uid="{00000000-0005-0000-0000-000078270000}"/>
    <cellStyle name="Comma 3 2 3 2 4 3 2 5 2" xfId="25431" xr:uid="{00000000-0005-0000-0000-000079270000}"/>
    <cellStyle name="Comma 3 2 3 2 4 3 2 6" xfId="17238" xr:uid="{00000000-0005-0000-0000-00007A270000}"/>
    <cellStyle name="Comma 3 2 3 2 4 3 3" xfId="1364" xr:uid="{00000000-0005-0000-0000-00007B270000}"/>
    <cellStyle name="Comma 3 2 3 2 4 3 3 2" xfId="3412" xr:uid="{00000000-0005-0000-0000-00007C270000}"/>
    <cellStyle name="Comma 3 2 3 2 4 3 3 2 2" xfId="7509" xr:uid="{00000000-0005-0000-0000-00007D270000}"/>
    <cellStyle name="Comma 3 2 3 2 4 3 3 2 2 2" xfId="15702" xr:uid="{00000000-0005-0000-0000-00007E270000}"/>
    <cellStyle name="Comma 3 2 3 2 4 3 3 2 2 2 2" xfId="32088" xr:uid="{00000000-0005-0000-0000-00007F270000}"/>
    <cellStyle name="Comma 3 2 3 2 4 3 3 2 2 3" xfId="23895" xr:uid="{00000000-0005-0000-0000-000080270000}"/>
    <cellStyle name="Comma 3 2 3 2 4 3 3 2 3" xfId="11605" xr:uid="{00000000-0005-0000-0000-000081270000}"/>
    <cellStyle name="Comma 3 2 3 2 4 3 3 2 3 2" xfId="27991" xr:uid="{00000000-0005-0000-0000-000082270000}"/>
    <cellStyle name="Comma 3 2 3 2 4 3 3 2 4" xfId="19798" xr:uid="{00000000-0005-0000-0000-000083270000}"/>
    <cellStyle name="Comma 3 2 3 2 4 3 3 3" xfId="5460" xr:uid="{00000000-0005-0000-0000-000084270000}"/>
    <cellStyle name="Comma 3 2 3 2 4 3 3 3 2" xfId="13653" xr:uid="{00000000-0005-0000-0000-000085270000}"/>
    <cellStyle name="Comma 3 2 3 2 4 3 3 3 2 2" xfId="30039" xr:uid="{00000000-0005-0000-0000-000086270000}"/>
    <cellStyle name="Comma 3 2 3 2 4 3 3 3 3" xfId="21846" xr:uid="{00000000-0005-0000-0000-000087270000}"/>
    <cellStyle name="Comma 3 2 3 2 4 3 3 4" xfId="9557" xr:uid="{00000000-0005-0000-0000-000088270000}"/>
    <cellStyle name="Comma 3 2 3 2 4 3 3 4 2" xfId="25943" xr:uid="{00000000-0005-0000-0000-000089270000}"/>
    <cellStyle name="Comma 3 2 3 2 4 3 3 5" xfId="17750" xr:uid="{00000000-0005-0000-0000-00008A270000}"/>
    <cellStyle name="Comma 3 2 3 2 4 3 4" xfId="2388" xr:uid="{00000000-0005-0000-0000-00008B270000}"/>
    <cellStyle name="Comma 3 2 3 2 4 3 4 2" xfId="6485" xr:uid="{00000000-0005-0000-0000-00008C270000}"/>
    <cellStyle name="Comma 3 2 3 2 4 3 4 2 2" xfId="14678" xr:uid="{00000000-0005-0000-0000-00008D270000}"/>
    <cellStyle name="Comma 3 2 3 2 4 3 4 2 2 2" xfId="31064" xr:uid="{00000000-0005-0000-0000-00008E270000}"/>
    <cellStyle name="Comma 3 2 3 2 4 3 4 2 3" xfId="22871" xr:uid="{00000000-0005-0000-0000-00008F270000}"/>
    <cellStyle name="Comma 3 2 3 2 4 3 4 3" xfId="10581" xr:uid="{00000000-0005-0000-0000-000090270000}"/>
    <cellStyle name="Comma 3 2 3 2 4 3 4 3 2" xfId="26967" xr:uid="{00000000-0005-0000-0000-000091270000}"/>
    <cellStyle name="Comma 3 2 3 2 4 3 4 4" xfId="18774" xr:uid="{00000000-0005-0000-0000-000092270000}"/>
    <cellStyle name="Comma 3 2 3 2 4 3 5" xfId="4436" xr:uid="{00000000-0005-0000-0000-000093270000}"/>
    <cellStyle name="Comma 3 2 3 2 4 3 5 2" xfId="12629" xr:uid="{00000000-0005-0000-0000-000094270000}"/>
    <cellStyle name="Comma 3 2 3 2 4 3 5 2 2" xfId="29015" xr:uid="{00000000-0005-0000-0000-000095270000}"/>
    <cellStyle name="Comma 3 2 3 2 4 3 5 3" xfId="20822" xr:uid="{00000000-0005-0000-0000-000096270000}"/>
    <cellStyle name="Comma 3 2 3 2 4 3 6" xfId="8533" xr:uid="{00000000-0005-0000-0000-000097270000}"/>
    <cellStyle name="Comma 3 2 3 2 4 3 6 2" xfId="24919" xr:uid="{00000000-0005-0000-0000-000098270000}"/>
    <cellStyle name="Comma 3 2 3 2 4 3 7" xfId="16726" xr:uid="{00000000-0005-0000-0000-000099270000}"/>
    <cellStyle name="Comma 3 2 3 2 4 4" xfId="596" xr:uid="{00000000-0005-0000-0000-00009A270000}"/>
    <cellStyle name="Comma 3 2 3 2 4 4 2" xfId="1620" xr:uid="{00000000-0005-0000-0000-00009B270000}"/>
    <cellStyle name="Comma 3 2 3 2 4 4 2 2" xfId="3668" xr:uid="{00000000-0005-0000-0000-00009C270000}"/>
    <cellStyle name="Comma 3 2 3 2 4 4 2 2 2" xfId="7765" xr:uid="{00000000-0005-0000-0000-00009D270000}"/>
    <cellStyle name="Comma 3 2 3 2 4 4 2 2 2 2" xfId="15958" xr:uid="{00000000-0005-0000-0000-00009E270000}"/>
    <cellStyle name="Comma 3 2 3 2 4 4 2 2 2 2 2" xfId="32344" xr:uid="{00000000-0005-0000-0000-00009F270000}"/>
    <cellStyle name="Comma 3 2 3 2 4 4 2 2 2 3" xfId="24151" xr:uid="{00000000-0005-0000-0000-0000A0270000}"/>
    <cellStyle name="Comma 3 2 3 2 4 4 2 2 3" xfId="11861" xr:uid="{00000000-0005-0000-0000-0000A1270000}"/>
    <cellStyle name="Comma 3 2 3 2 4 4 2 2 3 2" xfId="28247" xr:uid="{00000000-0005-0000-0000-0000A2270000}"/>
    <cellStyle name="Comma 3 2 3 2 4 4 2 2 4" xfId="20054" xr:uid="{00000000-0005-0000-0000-0000A3270000}"/>
    <cellStyle name="Comma 3 2 3 2 4 4 2 3" xfId="5716" xr:uid="{00000000-0005-0000-0000-0000A4270000}"/>
    <cellStyle name="Comma 3 2 3 2 4 4 2 3 2" xfId="13909" xr:uid="{00000000-0005-0000-0000-0000A5270000}"/>
    <cellStyle name="Comma 3 2 3 2 4 4 2 3 2 2" xfId="30295" xr:uid="{00000000-0005-0000-0000-0000A6270000}"/>
    <cellStyle name="Comma 3 2 3 2 4 4 2 3 3" xfId="22102" xr:uid="{00000000-0005-0000-0000-0000A7270000}"/>
    <cellStyle name="Comma 3 2 3 2 4 4 2 4" xfId="9813" xr:uid="{00000000-0005-0000-0000-0000A8270000}"/>
    <cellStyle name="Comma 3 2 3 2 4 4 2 4 2" xfId="26199" xr:uid="{00000000-0005-0000-0000-0000A9270000}"/>
    <cellStyle name="Comma 3 2 3 2 4 4 2 5" xfId="18006" xr:uid="{00000000-0005-0000-0000-0000AA270000}"/>
    <cellStyle name="Comma 3 2 3 2 4 4 3" xfId="2644" xr:uid="{00000000-0005-0000-0000-0000AB270000}"/>
    <cellStyle name="Comma 3 2 3 2 4 4 3 2" xfId="6741" xr:uid="{00000000-0005-0000-0000-0000AC270000}"/>
    <cellStyle name="Comma 3 2 3 2 4 4 3 2 2" xfId="14934" xr:uid="{00000000-0005-0000-0000-0000AD270000}"/>
    <cellStyle name="Comma 3 2 3 2 4 4 3 2 2 2" xfId="31320" xr:uid="{00000000-0005-0000-0000-0000AE270000}"/>
    <cellStyle name="Comma 3 2 3 2 4 4 3 2 3" xfId="23127" xr:uid="{00000000-0005-0000-0000-0000AF270000}"/>
    <cellStyle name="Comma 3 2 3 2 4 4 3 3" xfId="10837" xr:uid="{00000000-0005-0000-0000-0000B0270000}"/>
    <cellStyle name="Comma 3 2 3 2 4 4 3 3 2" xfId="27223" xr:uid="{00000000-0005-0000-0000-0000B1270000}"/>
    <cellStyle name="Comma 3 2 3 2 4 4 3 4" xfId="19030" xr:uid="{00000000-0005-0000-0000-0000B2270000}"/>
    <cellStyle name="Comma 3 2 3 2 4 4 4" xfId="4692" xr:uid="{00000000-0005-0000-0000-0000B3270000}"/>
    <cellStyle name="Comma 3 2 3 2 4 4 4 2" xfId="12885" xr:uid="{00000000-0005-0000-0000-0000B4270000}"/>
    <cellStyle name="Comma 3 2 3 2 4 4 4 2 2" xfId="29271" xr:uid="{00000000-0005-0000-0000-0000B5270000}"/>
    <cellStyle name="Comma 3 2 3 2 4 4 4 3" xfId="21078" xr:uid="{00000000-0005-0000-0000-0000B6270000}"/>
    <cellStyle name="Comma 3 2 3 2 4 4 5" xfId="8789" xr:uid="{00000000-0005-0000-0000-0000B7270000}"/>
    <cellStyle name="Comma 3 2 3 2 4 4 5 2" xfId="25175" xr:uid="{00000000-0005-0000-0000-0000B8270000}"/>
    <cellStyle name="Comma 3 2 3 2 4 4 6" xfId="16982" xr:uid="{00000000-0005-0000-0000-0000B9270000}"/>
    <cellStyle name="Comma 3 2 3 2 4 5" xfId="1108" xr:uid="{00000000-0005-0000-0000-0000BA270000}"/>
    <cellStyle name="Comma 3 2 3 2 4 5 2" xfId="3156" xr:uid="{00000000-0005-0000-0000-0000BB270000}"/>
    <cellStyle name="Comma 3 2 3 2 4 5 2 2" xfId="7253" xr:uid="{00000000-0005-0000-0000-0000BC270000}"/>
    <cellStyle name="Comma 3 2 3 2 4 5 2 2 2" xfId="15446" xr:uid="{00000000-0005-0000-0000-0000BD270000}"/>
    <cellStyle name="Comma 3 2 3 2 4 5 2 2 2 2" xfId="31832" xr:uid="{00000000-0005-0000-0000-0000BE270000}"/>
    <cellStyle name="Comma 3 2 3 2 4 5 2 2 3" xfId="23639" xr:uid="{00000000-0005-0000-0000-0000BF270000}"/>
    <cellStyle name="Comma 3 2 3 2 4 5 2 3" xfId="11349" xr:uid="{00000000-0005-0000-0000-0000C0270000}"/>
    <cellStyle name="Comma 3 2 3 2 4 5 2 3 2" xfId="27735" xr:uid="{00000000-0005-0000-0000-0000C1270000}"/>
    <cellStyle name="Comma 3 2 3 2 4 5 2 4" xfId="19542" xr:uid="{00000000-0005-0000-0000-0000C2270000}"/>
    <cellStyle name="Comma 3 2 3 2 4 5 3" xfId="5204" xr:uid="{00000000-0005-0000-0000-0000C3270000}"/>
    <cellStyle name="Comma 3 2 3 2 4 5 3 2" xfId="13397" xr:uid="{00000000-0005-0000-0000-0000C4270000}"/>
    <cellStyle name="Comma 3 2 3 2 4 5 3 2 2" xfId="29783" xr:uid="{00000000-0005-0000-0000-0000C5270000}"/>
    <cellStyle name="Comma 3 2 3 2 4 5 3 3" xfId="21590" xr:uid="{00000000-0005-0000-0000-0000C6270000}"/>
    <cellStyle name="Comma 3 2 3 2 4 5 4" xfId="9301" xr:uid="{00000000-0005-0000-0000-0000C7270000}"/>
    <cellStyle name="Comma 3 2 3 2 4 5 4 2" xfId="25687" xr:uid="{00000000-0005-0000-0000-0000C8270000}"/>
    <cellStyle name="Comma 3 2 3 2 4 5 5" xfId="17494" xr:uid="{00000000-0005-0000-0000-0000C9270000}"/>
    <cellStyle name="Comma 3 2 3 2 4 6" xfId="2132" xr:uid="{00000000-0005-0000-0000-0000CA270000}"/>
    <cellStyle name="Comma 3 2 3 2 4 6 2" xfId="6229" xr:uid="{00000000-0005-0000-0000-0000CB270000}"/>
    <cellStyle name="Comma 3 2 3 2 4 6 2 2" xfId="14422" xr:uid="{00000000-0005-0000-0000-0000CC270000}"/>
    <cellStyle name="Comma 3 2 3 2 4 6 2 2 2" xfId="30808" xr:uid="{00000000-0005-0000-0000-0000CD270000}"/>
    <cellStyle name="Comma 3 2 3 2 4 6 2 3" xfId="22615" xr:uid="{00000000-0005-0000-0000-0000CE270000}"/>
    <cellStyle name="Comma 3 2 3 2 4 6 3" xfId="10325" xr:uid="{00000000-0005-0000-0000-0000CF270000}"/>
    <cellStyle name="Comma 3 2 3 2 4 6 3 2" xfId="26711" xr:uid="{00000000-0005-0000-0000-0000D0270000}"/>
    <cellStyle name="Comma 3 2 3 2 4 6 4" xfId="18518" xr:uid="{00000000-0005-0000-0000-0000D1270000}"/>
    <cellStyle name="Comma 3 2 3 2 4 7" xfId="4180" xr:uid="{00000000-0005-0000-0000-0000D2270000}"/>
    <cellStyle name="Comma 3 2 3 2 4 7 2" xfId="12373" xr:uid="{00000000-0005-0000-0000-0000D3270000}"/>
    <cellStyle name="Comma 3 2 3 2 4 7 2 2" xfId="28759" xr:uid="{00000000-0005-0000-0000-0000D4270000}"/>
    <cellStyle name="Comma 3 2 3 2 4 7 3" xfId="20566" xr:uid="{00000000-0005-0000-0000-0000D5270000}"/>
    <cellStyle name="Comma 3 2 3 2 4 8" xfId="8277" xr:uid="{00000000-0005-0000-0000-0000D6270000}"/>
    <cellStyle name="Comma 3 2 3 2 4 8 2" xfId="24663" xr:uid="{00000000-0005-0000-0000-0000D7270000}"/>
    <cellStyle name="Comma 3 2 3 2 4 9" xfId="16470" xr:uid="{00000000-0005-0000-0000-0000D8270000}"/>
    <cellStyle name="Comma 3 2 3 2 5" xfId="148" xr:uid="{00000000-0005-0000-0000-0000D9270000}"/>
    <cellStyle name="Comma 3 2 3 2 5 2" xfId="404" xr:uid="{00000000-0005-0000-0000-0000DA270000}"/>
    <cellStyle name="Comma 3 2 3 2 5 2 2" xfId="916" xr:uid="{00000000-0005-0000-0000-0000DB270000}"/>
    <cellStyle name="Comma 3 2 3 2 5 2 2 2" xfId="1940" xr:uid="{00000000-0005-0000-0000-0000DC270000}"/>
    <cellStyle name="Comma 3 2 3 2 5 2 2 2 2" xfId="3988" xr:uid="{00000000-0005-0000-0000-0000DD270000}"/>
    <cellStyle name="Comma 3 2 3 2 5 2 2 2 2 2" xfId="8085" xr:uid="{00000000-0005-0000-0000-0000DE270000}"/>
    <cellStyle name="Comma 3 2 3 2 5 2 2 2 2 2 2" xfId="16278" xr:uid="{00000000-0005-0000-0000-0000DF270000}"/>
    <cellStyle name="Comma 3 2 3 2 5 2 2 2 2 2 2 2" xfId="32664" xr:uid="{00000000-0005-0000-0000-0000E0270000}"/>
    <cellStyle name="Comma 3 2 3 2 5 2 2 2 2 2 3" xfId="24471" xr:uid="{00000000-0005-0000-0000-0000E1270000}"/>
    <cellStyle name="Comma 3 2 3 2 5 2 2 2 2 3" xfId="12181" xr:uid="{00000000-0005-0000-0000-0000E2270000}"/>
    <cellStyle name="Comma 3 2 3 2 5 2 2 2 2 3 2" xfId="28567" xr:uid="{00000000-0005-0000-0000-0000E3270000}"/>
    <cellStyle name="Comma 3 2 3 2 5 2 2 2 2 4" xfId="20374" xr:uid="{00000000-0005-0000-0000-0000E4270000}"/>
    <cellStyle name="Comma 3 2 3 2 5 2 2 2 3" xfId="6036" xr:uid="{00000000-0005-0000-0000-0000E5270000}"/>
    <cellStyle name="Comma 3 2 3 2 5 2 2 2 3 2" xfId="14229" xr:uid="{00000000-0005-0000-0000-0000E6270000}"/>
    <cellStyle name="Comma 3 2 3 2 5 2 2 2 3 2 2" xfId="30615" xr:uid="{00000000-0005-0000-0000-0000E7270000}"/>
    <cellStyle name="Comma 3 2 3 2 5 2 2 2 3 3" xfId="22422" xr:uid="{00000000-0005-0000-0000-0000E8270000}"/>
    <cellStyle name="Comma 3 2 3 2 5 2 2 2 4" xfId="10133" xr:uid="{00000000-0005-0000-0000-0000E9270000}"/>
    <cellStyle name="Comma 3 2 3 2 5 2 2 2 4 2" xfId="26519" xr:uid="{00000000-0005-0000-0000-0000EA270000}"/>
    <cellStyle name="Comma 3 2 3 2 5 2 2 2 5" xfId="18326" xr:uid="{00000000-0005-0000-0000-0000EB270000}"/>
    <cellStyle name="Comma 3 2 3 2 5 2 2 3" xfId="2964" xr:uid="{00000000-0005-0000-0000-0000EC270000}"/>
    <cellStyle name="Comma 3 2 3 2 5 2 2 3 2" xfId="7061" xr:uid="{00000000-0005-0000-0000-0000ED270000}"/>
    <cellStyle name="Comma 3 2 3 2 5 2 2 3 2 2" xfId="15254" xr:uid="{00000000-0005-0000-0000-0000EE270000}"/>
    <cellStyle name="Comma 3 2 3 2 5 2 2 3 2 2 2" xfId="31640" xr:uid="{00000000-0005-0000-0000-0000EF270000}"/>
    <cellStyle name="Comma 3 2 3 2 5 2 2 3 2 3" xfId="23447" xr:uid="{00000000-0005-0000-0000-0000F0270000}"/>
    <cellStyle name="Comma 3 2 3 2 5 2 2 3 3" xfId="11157" xr:uid="{00000000-0005-0000-0000-0000F1270000}"/>
    <cellStyle name="Comma 3 2 3 2 5 2 2 3 3 2" xfId="27543" xr:uid="{00000000-0005-0000-0000-0000F2270000}"/>
    <cellStyle name="Comma 3 2 3 2 5 2 2 3 4" xfId="19350" xr:uid="{00000000-0005-0000-0000-0000F3270000}"/>
    <cellStyle name="Comma 3 2 3 2 5 2 2 4" xfId="5012" xr:uid="{00000000-0005-0000-0000-0000F4270000}"/>
    <cellStyle name="Comma 3 2 3 2 5 2 2 4 2" xfId="13205" xr:uid="{00000000-0005-0000-0000-0000F5270000}"/>
    <cellStyle name="Comma 3 2 3 2 5 2 2 4 2 2" xfId="29591" xr:uid="{00000000-0005-0000-0000-0000F6270000}"/>
    <cellStyle name="Comma 3 2 3 2 5 2 2 4 3" xfId="21398" xr:uid="{00000000-0005-0000-0000-0000F7270000}"/>
    <cellStyle name="Comma 3 2 3 2 5 2 2 5" xfId="9109" xr:uid="{00000000-0005-0000-0000-0000F8270000}"/>
    <cellStyle name="Comma 3 2 3 2 5 2 2 5 2" xfId="25495" xr:uid="{00000000-0005-0000-0000-0000F9270000}"/>
    <cellStyle name="Comma 3 2 3 2 5 2 2 6" xfId="17302" xr:uid="{00000000-0005-0000-0000-0000FA270000}"/>
    <cellStyle name="Comma 3 2 3 2 5 2 3" xfId="1428" xr:uid="{00000000-0005-0000-0000-0000FB270000}"/>
    <cellStyle name="Comma 3 2 3 2 5 2 3 2" xfId="3476" xr:uid="{00000000-0005-0000-0000-0000FC270000}"/>
    <cellStyle name="Comma 3 2 3 2 5 2 3 2 2" xfId="7573" xr:uid="{00000000-0005-0000-0000-0000FD270000}"/>
    <cellStyle name="Comma 3 2 3 2 5 2 3 2 2 2" xfId="15766" xr:uid="{00000000-0005-0000-0000-0000FE270000}"/>
    <cellStyle name="Comma 3 2 3 2 5 2 3 2 2 2 2" xfId="32152" xr:uid="{00000000-0005-0000-0000-0000FF270000}"/>
    <cellStyle name="Comma 3 2 3 2 5 2 3 2 2 3" xfId="23959" xr:uid="{00000000-0005-0000-0000-000000280000}"/>
    <cellStyle name="Comma 3 2 3 2 5 2 3 2 3" xfId="11669" xr:uid="{00000000-0005-0000-0000-000001280000}"/>
    <cellStyle name="Comma 3 2 3 2 5 2 3 2 3 2" xfId="28055" xr:uid="{00000000-0005-0000-0000-000002280000}"/>
    <cellStyle name="Comma 3 2 3 2 5 2 3 2 4" xfId="19862" xr:uid="{00000000-0005-0000-0000-000003280000}"/>
    <cellStyle name="Comma 3 2 3 2 5 2 3 3" xfId="5524" xr:uid="{00000000-0005-0000-0000-000004280000}"/>
    <cellStyle name="Comma 3 2 3 2 5 2 3 3 2" xfId="13717" xr:uid="{00000000-0005-0000-0000-000005280000}"/>
    <cellStyle name="Comma 3 2 3 2 5 2 3 3 2 2" xfId="30103" xr:uid="{00000000-0005-0000-0000-000006280000}"/>
    <cellStyle name="Comma 3 2 3 2 5 2 3 3 3" xfId="21910" xr:uid="{00000000-0005-0000-0000-000007280000}"/>
    <cellStyle name="Comma 3 2 3 2 5 2 3 4" xfId="9621" xr:uid="{00000000-0005-0000-0000-000008280000}"/>
    <cellStyle name="Comma 3 2 3 2 5 2 3 4 2" xfId="26007" xr:uid="{00000000-0005-0000-0000-000009280000}"/>
    <cellStyle name="Comma 3 2 3 2 5 2 3 5" xfId="17814" xr:uid="{00000000-0005-0000-0000-00000A280000}"/>
    <cellStyle name="Comma 3 2 3 2 5 2 4" xfId="2452" xr:uid="{00000000-0005-0000-0000-00000B280000}"/>
    <cellStyle name="Comma 3 2 3 2 5 2 4 2" xfId="6549" xr:uid="{00000000-0005-0000-0000-00000C280000}"/>
    <cellStyle name="Comma 3 2 3 2 5 2 4 2 2" xfId="14742" xr:uid="{00000000-0005-0000-0000-00000D280000}"/>
    <cellStyle name="Comma 3 2 3 2 5 2 4 2 2 2" xfId="31128" xr:uid="{00000000-0005-0000-0000-00000E280000}"/>
    <cellStyle name="Comma 3 2 3 2 5 2 4 2 3" xfId="22935" xr:uid="{00000000-0005-0000-0000-00000F280000}"/>
    <cellStyle name="Comma 3 2 3 2 5 2 4 3" xfId="10645" xr:uid="{00000000-0005-0000-0000-000010280000}"/>
    <cellStyle name="Comma 3 2 3 2 5 2 4 3 2" xfId="27031" xr:uid="{00000000-0005-0000-0000-000011280000}"/>
    <cellStyle name="Comma 3 2 3 2 5 2 4 4" xfId="18838" xr:uid="{00000000-0005-0000-0000-000012280000}"/>
    <cellStyle name="Comma 3 2 3 2 5 2 5" xfId="4500" xr:uid="{00000000-0005-0000-0000-000013280000}"/>
    <cellStyle name="Comma 3 2 3 2 5 2 5 2" xfId="12693" xr:uid="{00000000-0005-0000-0000-000014280000}"/>
    <cellStyle name="Comma 3 2 3 2 5 2 5 2 2" xfId="29079" xr:uid="{00000000-0005-0000-0000-000015280000}"/>
    <cellStyle name="Comma 3 2 3 2 5 2 5 3" xfId="20886" xr:uid="{00000000-0005-0000-0000-000016280000}"/>
    <cellStyle name="Comma 3 2 3 2 5 2 6" xfId="8597" xr:uid="{00000000-0005-0000-0000-000017280000}"/>
    <cellStyle name="Comma 3 2 3 2 5 2 6 2" xfId="24983" xr:uid="{00000000-0005-0000-0000-000018280000}"/>
    <cellStyle name="Comma 3 2 3 2 5 2 7" xfId="16790" xr:uid="{00000000-0005-0000-0000-000019280000}"/>
    <cellStyle name="Comma 3 2 3 2 5 3" xfId="660" xr:uid="{00000000-0005-0000-0000-00001A280000}"/>
    <cellStyle name="Comma 3 2 3 2 5 3 2" xfId="1684" xr:uid="{00000000-0005-0000-0000-00001B280000}"/>
    <cellStyle name="Comma 3 2 3 2 5 3 2 2" xfId="3732" xr:uid="{00000000-0005-0000-0000-00001C280000}"/>
    <cellStyle name="Comma 3 2 3 2 5 3 2 2 2" xfId="7829" xr:uid="{00000000-0005-0000-0000-00001D280000}"/>
    <cellStyle name="Comma 3 2 3 2 5 3 2 2 2 2" xfId="16022" xr:uid="{00000000-0005-0000-0000-00001E280000}"/>
    <cellStyle name="Comma 3 2 3 2 5 3 2 2 2 2 2" xfId="32408" xr:uid="{00000000-0005-0000-0000-00001F280000}"/>
    <cellStyle name="Comma 3 2 3 2 5 3 2 2 2 3" xfId="24215" xr:uid="{00000000-0005-0000-0000-000020280000}"/>
    <cellStyle name="Comma 3 2 3 2 5 3 2 2 3" xfId="11925" xr:uid="{00000000-0005-0000-0000-000021280000}"/>
    <cellStyle name="Comma 3 2 3 2 5 3 2 2 3 2" xfId="28311" xr:uid="{00000000-0005-0000-0000-000022280000}"/>
    <cellStyle name="Comma 3 2 3 2 5 3 2 2 4" xfId="20118" xr:uid="{00000000-0005-0000-0000-000023280000}"/>
    <cellStyle name="Comma 3 2 3 2 5 3 2 3" xfId="5780" xr:uid="{00000000-0005-0000-0000-000024280000}"/>
    <cellStyle name="Comma 3 2 3 2 5 3 2 3 2" xfId="13973" xr:uid="{00000000-0005-0000-0000-000025280000}"/>
    <cellStyle name="Comma 3 2 3 2 5 3 2 3 2 2" xfId="30359" xr:uid="{00000000-0005-0000-0000-000026280000}"/>
    <cellStyle name="Comma 3 2 3 2 5 3 2 3 3" xfId="22166" xr:uid="{00000000-0005-0000-0000-000027280000}"/>
    <cellStyle name="Comma 3 2 3 2 5 3 2 4" xfId="9877" xr:uid="{00000000-0005-0000-0000-000028280000}"/>
    <cellStyle name="Comma 3 2 3 2 5 3 2 4 2" xfId="26263" xr:uid="{00000000-0005-0000-0000-000029280000}"/>
    <cellStyle name="Comma 3 2 3 2 5 3 2 5" xfId="18070" xr:uid="{00000000-0005-0000-0000-00002A280000}"/>
    <cellStyle name="Comma 3 2 3 2 5 3 3" xfId="2708" xr:uid="{00000000-0005-0000-0000-00002B280000}"/>
    <cellStyle name="Comma 3 2 3 2 5 3 3 2" xfId="6805" xr:uid="{00000000-0005-0000-0000-00002C280000}"/>
    <cellStyle name="Comma 3 2 3 2 5 3 3 2 2" xfId="14998" xr:uid="{00000000-0005-0000-0000-00002D280000}"/>
    <cellStyle name="Comma 3 2 3 2 5 3 3 2 2 2" xfId="31384" xr:uid="{00000000-0005-0000-0000-00002E280000}"/>
    <cellStyle name="Comma 3 2 3 2 5 3 3 2 3" xfId="23191" xr:uid="{00000000-0005-0000-0000-00002F280000}"/>
    <cellStyle name="Comma 3 2 3 2 5 3 3 3" xfId="10901" xr:uid="{00000000-0005-0000-0000-000030280000}"/>
    <cellStyle name="Comma 3 2 3 2 5 3 3 3 2" xfId="27287" xr:uid="{00000000-0005-0000-0000-000031280000}"/>
    <cellStyle name="Comma 3 2 3 2 5 3 3 4" xfId="19094" xr:uid="{00000000-0005-0000-0000-000032280000}"/>
    <cellStyle name="Comma 3 2 3 2 5 3 4" xfId="4756" xr:uid="{00000000-0005-0000-0000-000033280000}"/>
    <cellStyle name="Comma 3 2 3 2 5 3 4 2" xfId="12949" xr:uid="{00000000-0005-0000-0000-000034280000}"/>
    <cellStyle name="Comma 3 2 3 2 5 3 4 2 2" xfId="29335" xr:uid="{00000000-0005-0000-0000-000035280000}"/>
    <cellStyle name="Comma 3 2 3 2 5 3 4 3" xfId="21142" xr:uid="{00000000-0005-0000-0000-000036280000}"/>
    <cellStyle name="Comma 3 2 3 2 5 3 5" xfId="8853" xr:uid="{00000000-0005-0000-0000-000037280000}"/>
    <cellStyle name="Comma 3 2 3 2 5 3 5 2" xfId="25239" xr:uid="{00000000-0005-0000-0000-000038280000}"/>
    <cellStyle name="Comma 3 2 3 2 5 3 6" xfId="17046" xr:uid="{00000000-0005-0000-0000-000039280000}"/>
    <cellStyle name="Comma 3 2 3 2 5 4" xfId="1172" xr:uid="{00000000-0005-0000-0000-00003A280000}"/>
    <cellStyle name="Comma 3 2 3 2 5 4 2" xfId="3220" xr:uid="{00000000-0005-0000-0000-00003B280000}"/>
    <cellStyle name="Comma 3 2 3 2 5 4 2 2" xfId="7317" xr:uid="{00000000-0005-0000-0000-00003C280000}"/>
    <cellStyle name="Comma 3 2 3 2 5 4 2 2 2" xfId="15510" xr:uid="{00000000-0005-0000-0000-00003D280000}"/>
    <cellStyle name="Comma 3 2 3 2 5 4 2 2 2 2" xfId="31896" xr:uid="{00000000-0005-0000-0000-00003E280000}"/>
    <cellStyle name="Comma 3 2 3 2 5 4 2 2 3" xfId="23703" xr:uid="{00000000-0005-0000-0000-00003F280000}"/>
    <cellStyle name="Comma 3 2 3 2 5 4 2 3" xfId="11413" xr:uid="{00000000-0005-0000-0000-000040280000}"/>
    <cellStyle name="Comma 3 2 3 2 5 4 2 3 2" xfId="27799" xr:uid="{00000000-0005-0000-0000-000041280000}"/>
    <cellStyle name="Comma 3 2 3 2 5 4 2 4" xfId="19606" xr:uid="{00000000-0005-0000-0000-000042280000}"/>
    <cellStyle name="Comma 3 2 3 2 5 4 3" xfId="5268" xr:uid="{00000000-0005-0000-0000-000043280000}"/>
    <cellStyle name="Comma 3 2 3 2 5 4 3 2" xfId="13461" xr:uid="{00000000-0005-0000-0000-000044280000}"/>
    <cellStyle name="Comma 3 2 3 2 5 4 3 2 2" xfId="29847" xr:uid="{00000000-0005-0000-0000-000045280000}"/>
    <cellStyle name="Comma 3 2 3 2 5 4 3 3" xfId="21654" xr:uid="{00000000-0005-0000-0000-000046280000}"/>
    <cellStyle name="Comma 3 2 3 2 5 4 4" xfId="9365" xr:uid="{00000000-0005-0000-0000-000047280000}"/>
    <cellStyle name="Comma 3 2 3 2 5 4 4 2" xfId="25751" xr:uid="{00000000-0005-0000-0000-000048280000}"/>
    <cellStyle name="Comma 3 2 3 2 5 4 5" xfId="17558" xr:uid="{00000000-0005-0000-0000-000049280000}"/>
    <cellStyle name="Comma 3 2 3 2 5 5" xfId="2196" xr:uid="{00000000-0005-0000-0000-00004A280000}"/>
    <cellStyle name="Comma 3 2 3 2 5 5 2" xfId="6293" xr:uid="{00000000-0005-0000-0000-00004B280000}"/>
    <cellStyle name="Comma 3 2 3 2 5 5 2 2" xfId="14486" xr:uid="{00000000-0005-0000-0000-00004C280000}"/>
    <cellStyle name="Comma 3 2 3 2 5 5 2 2 2" xfId="30872" xr:uid="{00000000-0005-0000-0000-00004D280000}"/>
    <cellStyle name="Comma 3 2 3 2 5 5 2 3" xfId="22679" xr:uid="{00000000-0005-0000-0000-00004E280000}"/>
    <cellStyle name="Comma 3 2 3 2 5 5 3" xfId="10389" xr:uid="{00000000-0005-0000-0000-00004F280000}"/>
    <cellStyle name="Comma 3 2 3 2 5 5 3 2" xfId="26775" xr:uid="{00000000-0005-0000-0000-000050280000}"/>
    <cellStyle name="Comma 3 2 3 2 5 5 4" xfId="18582" xr:uid="{00000000-0005-0000-0000-000051280000}"/>
    <cellStyle name="Comma 3 2 3 2 5 6" xfId="4244" xr:uid="{00000000-0005-0000-0000-000052280000}"/>
    <cellStyle name="Comma 3 2 3 2 5 6 2" xfId="12437" xr:uid="{00000000-0005-0000-0000-000053280000}"/>
    <cellStyle name="Comma 3 2 3 2 5 6 2 2" xfId="28823" xr:uid="{00000000-0005-0000-0000-000054280000}"/>
    <cellStyle name="Comma 3 2 3 2 5 6 3" xfId="20630" xr:uid="{00000000-0005-0000-0000-000055280000}"/>
    <cellStyle name="Comma 3 2 3 2 5 7" xfId="8341" xr:uid="{00000000-0005-0000-0000-000056280000}"/>
    <cellStyle name="Comma 3 2 3 2 5 7 2" xfId="24727" xr:uid="{00000000-0005-0000-0000-000057280000}"/>
    <cellStyle name="Comma 3 2 3 2 5 8" xfId="16534" xr:uid="{00000000-0005-0000-0000-000058280000}"/>
    <cellStyle name="Comma 3 2 3 2 6" xfId="276" xr:uid="{00000000-0005-0000-0000-000059280000}"/>
    <cellStyle name="Comma 3 2 3 2 6 2" xfId="788" xr:uid="{00000000-0005-0000-0000-00005A280000}"/>
    <cellStyle name="Comma 3 2 3 2 6 2 2" xfId="1812" xr:uid="{00000000-0005-0000-0000-00005B280000}"/>
    <cellStyle name="Comma 3 2 3 2 6 2 2 2" xfId="3860" xr:uid="{00000000-0005-0000-0000-00005C280000}"/>
    <cellStyle name="Comma 3 2 3 2 6 2 2 2 2" xfId="7957" xr:uid="{00000000-0005-0000-0000-00005D280000}"/>
    <cellStyle name="Comma 3 2 3 2 6 2 2 2 2 2" xfId="16150" xr:uid="{00000000-0005-0000-0000-00005E280000}"/>
    <cellStyle name="Comma 3 2 3 2 6 2 2 2 2 2 2" xfId="32536" xr:uid="{00000000-0005-0000-0000-00005F280000}"/>
    <cellStyle name="Comma 3 2 3 2 6 2 2 2 2 3" xfId="24343" xr:uid="{00000000-0005-0000-0000-000060280000}"/>
    <cellStyle name="Comma 3 2 3 2 6 2 2 2 3" xfId="12053" xr:uid="{00000000-0005-0000-0000-000061280000}"/>
    <cellStyle name="Comma 3 2 3 2 6 2 2 2 3 2" xfId="28439" xr:uid="{00000000-0005-0000-0000-000062280000}"/>
    <cellStyle name="Comma 3 2 3 2 6 2 2 2 4" xfId="20246" xr:uid="{00000000-0005-0000-0000-000063280000}"/>
    <cellStyle name="Comma 3 2 3 2 6 2 2 3" xfId="5908" xr:uid="{00000000-0005-0000-0000-000064280000}"/>
    <cellStyle name="Comma 3 2 3 2 6 2 2 3 2" xfId="14101" xr:uid="{00000000-0005-0000-0000-000065280000}"/>
    <cellStyle name="Comma 3 2 3 2 6 2 2 3 2 2" xfId="30487" xr:uid="{00000000-0005-0000-0000-000066280000}"/>
    <cellStyle name="Comma 3 2 3 2 6 2 2 3 3" xfId="22294" xr:uid="{00000000-0005-0000-0000-000067280000}"/>
    <cellStyle name="Comma 3 2 3 2 6 2 2 4" xfId="10005" xr:uid="{00000000-0005-0000-0000-000068280000}"/>
    <cellStyle name="Comma 3 2 3 2 6 2 2 4 2" xfId="26391" xr:uid="{00000000-0005-0000-0000-000069280000}"/>
    <cellStyle name="Comma 3 2 3 2 6 2 2 5" xfId="18198" xr:uid="{00000000-0005-0000-0000-00006A280000}"/>
    <cellStyle name="Comma 3 2 3 2 6 2 3" xfId="2836" xr:uid="{00000000-0005-0000-0000-00006B280000}"/>
    <cellStyle name="Comma 3 2 3 2 6 2 3 2" xfId="6933" xr:uid="{00000000-0005-0000-0000-00006C280000}"/>
    <cellStyle name="Comma 3 2 3 2 6 2 3 2 2" xfId="15126" xr:uid="{00000000-0005-0000-0000-00006D280000}"/>
    <cellStyle name="Comma 3 2 3 2 6 2 3 2 2 2" xfId="31512" xr:uid="{00000000-0005-0000-0000-00006E280000}"/>
    <cellStyle name="Comma 3 2 3 2 6 2 3 2 3" xfId="23319" xr:uid="{00000000-0005-0000-0000-00006F280000}"/>
    <cellStyle name="Comma 3 2 3 2 6 2 3 3" xfId="11029" xr:uid="{00000000-0005-0000-0000-000070280000}"/>
    <cellStyle name="Comma 3 2 3 2 6 2 3 3 2" xfId="27415" xr:uid="{00000000-0005-0000-0000-000071280000}"/>
    <cellStyle name="Comma 3 2 3 2 6 2 3 4" xfId="19222" xr:uid="{00000000-0005-0000-0000-000072280000}"/>
    <cellStyle name="Comma 3 2 3 2 6 2 4" xfId="4884" xr:uid="{00000000-0005-0000-0000-000073280000}"/>
    <cellStyle name="Comma 3 2 3 2 6 2 4 2" xfId="13077" xr:uid="{00000000-0005-0000-0000-000074280000}"/>
    <cellStyle name="Comma 3 2 3 2 6 2 4 2 2" xfId="29463" xr:uid="{00000000-0005-0000-0000-000075280000}"/>
    <cellStyle name="Comma 3 2 3 2 6 2 4 3" xfId="21270" xr:uid="{00000000-0005-0000-0000-000076280000}"/>
    <cellStyle name="Comma 3 2 3 2 6 2 5" xfId="8981" xr:uid="{00000000-0005-0000-0000-000077280000}"/>
    <cellStyle name="Comma 3 2 3 2 6 2 5 2" xfId="25367" xr:uid="{00000000-0005-0000-0000-000078280000}"/>
    <cellStyle name="Comma 3 2 3 2 6 2 6" xfId="17174" xr:uid="{00000000-0005-0000-0000-000079280000}"/>
    <cellStyle name="Comma 3 2 3 2 6 3" xfId="1300" xr:uid="{00000000-0005-0000-0000-00007A280000}"/>
    <cellStyle name="Comma 3 2 3 2 6 3 2" xfId="3348" xr:uid="{00000000-0005-0000-0000-00007B280000}"/>
    <cellStyle name="Comma 3 2 3 2 6 3 2 2" xfId="7445" xr:uid="{00000000-0005-0000-0000-00007C280000}"/>
    <cellStyle name="Comma 3 2 3 2 6 3 2 2 2" xfId="15638" xr:uid="{00000000-0005-0000-0000-00007D280000}"/>
    <cellStyle name="Comma 3 2 3 2 6 3 2 2 2 2" xfId="32024" xr:uid="{00000000-0005-0000-0000-00007E280000}"/>
    <cellStyle name="Comma 3 2 3 2 6 3 2 2 3" xfId="23831" xr:uid="{00000000-0005-0000-0000-00007F280000}"/>
    <cellStyle name="Comma 3 2 3 2 6 3 2 3" xfId="11541" xr:uid="{00000000-0005-0000-0000-000080280000}"/>
    <cellStyle name="Comma 3 2 3 2 6 3 2 3 2" xfId="27927" xr:uid="{00000000-0005-0000-0000-000081280000}"/>
    <cellStyle name="Comma 3 2 3 2 6 3 2 4" xfId="19734" xr:uid="{00000000-0005-0000-0000-000082280000}"/>
    <cellStyle name="Comma 3 2 3 2 6 3 3" xfId="5396" xr:uid="{00000000-0005-0000-0000-000083280000}"/>
    <cellStyle name="Comma 3 2 3 2 6 3 3 2" xfId="13589" xr:uid="{00000000-0005-0000-0000-000084280000}"/>
    <cellStyle name="Comma 3 2 3 2 6 3 3 2 2" xfId="29975" xr:uid="{00000000-0005-0000-0000-000085280000}"/>
    <cellStyle name="Comma 3 2 3 2 6 3 3 3" xfId="21782" xr:uid="{00000000-0005-0000-0000-000086280000}"/>
    <cellStyle name="Comma 3 2 3 2 6 3 4" xfId="9493" xr:uid="{00000000-0005-0000-0000-000087280000}"/>
    <cellStyle name="Comma 3 2 3 2 6 3 4 2" xfId="25879" xr:uid="{00000000-0005-0000-0000-000088280000}"/>
    <cellStyle name="Comma 3 2 3 2 6 3 5" xfId="17686" xr:uid="{00000000-0005-0000-0000-000089280000}"/>
    <cellStyle name="Comma 3 2 3 2 6 4" xfId="2324" xr:uid="{00000000-0005-0000-0000-00008A280000}"/>
    <cellStyle name="Comma 3 2 3 2 6 4 2" xfId="6421" xr:uid="{00000000-0005-0000-0000-00008B280000}"/>
    <cellStyle name="Comma 3 2 3 2 6 4 2 2" xfId="14614" xr:uid="{00000000-0005-0000-0000-00008C280000}"/>
    <cellStyle name="Comma 3 2 3 2 6 4 2 2 2" xfId="31000" xr:uid="{00000000-0005-0000-0000-00008D280000}"/>
    <cellStyle name="Comma 3 2 3 2 6 4 2 3" xfId="22807" xr:uid="{00000000-0005-0000-0000-00008E280000}"/>
    <cellStyle name="Comma 3 2 3 2 6 4 3" xfId="10517" xr:uid="{00000000-0005-0000-0000-00008F280000}"/>
    <cellStyle name="Comma 3 2 3 2 6 4 3 2" xfId="26903" xr:uid="{00000000-0005-0000-0000-000090280000}"/>
    <cellStyle name="Comma 3 2 3 2 6 4 4" xfId="18710" xr:uid="{00000000-0005-0000-0000-000091280000}"/>
    <cellStyle name="Comma 3 2 3 2 6 5" xfId="4372" xr:uid="{00000000-0005-0000-0000-000092280000}"/>
    <cellStyle name="Comma 3 2 3 2 6 5 2" xfId="12565" xr:uid="{00000000-0005-0000-0000-000093280000}"/>
    <cellStyle name="Comma 3 2 3 2 6 5 2 2" xfId="28951" xr:uid="{00000000-0005-0000-0000-000094280000}"/>
    <cellStyle name="Comma 3 2 3 2 6 5 3" xfId="20758" xr:uid="{00000000-0005-0000-0000-000095280000}"/>
    <cellStyle name="Comma 3 2 3 2 6 6" xfId="8469" xr:uid="{00000000-0005-0000-0000-000096280000}"/>
    <cellStyle name="Comma 3 2 3 2 6 6 2" xfId="24855" xr:uid="{00000000-0005-0000-0000-000097280000}"/>
    <cellStyle name="Comma 3 2 3 2 6 7" xfId="16662" xr:uid="{00000000-0005-0000-0000-000098280000}"/>
    <cellStyle name="Comma 3 2 3 2 7" xfId="532" xr:uid="{00000000-0005-0000-0000-000099280000}"/>
    <cellStyle name="Comma 3 2 3 2 7 2" xfId="1556" xr:uid="{00000000-0005-0000-0000-00009A280000}"/>
    <cellStyle name="Comma 3 2 3 2 7 2 2" xfId="3604" xr:uid="{00000000-0005-0000-0000-00009B280000}"/>
    <cellStyle name="Comma 3 2 3 2 7 2 2 2" xfId="7701" xr:uid="{00000000-0005-0000-0000-00009C280000}"/>
    <cellStyle name="Comma 3 2 3 2 7 2 2 2 2" xfId="15894" xr:uid="{00000000-0005-0000-0000-00009D280000}"/>
    <cellStyle name="Comma 3 2 3 2 7 2 2 2 2 2" xfId="32280" xr:uid="{00000000-0005-0000-0000-00009E280000}"/>
    <cellStyle name="Comma 3 2 3 2 7 2 2 2 3" xfId="24087" xr:uid="{00000000-0005-0000-0000-00009F280000}"/>
    <cellStyle name="Comma 3 2 3 2 7 2 2 3" xfId="11797" xr:uid="{00000000-0005-0000-0000-0000A0280000}"/>
    <cellStyle name="Comma 3 2 3 2 7 2 2 3 2" xfId="28183" xr:uid="{00000000-0005-0000-0000-0000A1280000}"/>
    <cellStyle name="Comma 3 2 3 2 7 2 2 4" xfId="19990" xr:uid="{00000000-0005-0000-0000-0000A2280000}"/>
    <cellStyle name="Comma 3 2 3 2 7 2 3" xfId="5652" xr:uid="{00000000-0005-0000-0000-0000A3280000}"/>
    <cellStyle name="Comma 3 2 3 2 7 2 3 2" xfId="13845" xr:uid="{00000000-0005-0000-0000-0000A4280000}"/>
    <cellStyle name="Comma 3 2 3 2 7 2 3 2 2" xfId="30231" xr:uid="{00000000-0005-0000-0000-0000A5280000}"/>
    <cellStyle name="Comma 3 2 3 2 7 2 3 3" xfId="22038" xr:uid="{00000000-0005-0000-0000-0000A6280000}"/>
    <cellStyle name="Comma 3 2 3 2 7 2 4" xfId="9749" xr:uid="{00000000-0005-0000-0000-0000A7280000}"/>
    <cellStyle name="Comma 3 2 3 2 7 2 4 2" xfId="26135" xr:uid="{00000000-0005-0000-0000-0000A8280000}"/>
    <cellStyle name="Comma 3 2 3 2 7 2 5" xfId="17942" xr:uid="{00000000-0005-0000-0000-0000A9280000}"/>
    <cellStyle name="Comma 3 2 3 2 7 3" xfId="2580" xr:uid="{00000000-0005-0000-0000-0000AA280000}"/>
    <cellStyle name="Comma 3 2 3 2 7 3 2" xfId="6677" xr:uid="{00000000-0005-0000-0000-0000AB280000}"/>
    <cellStyle name="Comma 3 2 3 2 7 3 2 2" xfId="14870" xr:uid="{00000000-0005-0000-0000-0000AC280000}"/>
    <cellStyle name="Comma 3 2 3 2 7 3 2 2 2" xfId="31256" xr:uid="{00000000-0005-0000-0000-0000AD280000}"/>
    <cellStyle name="Comma 3 2 3 2 7 3 2 3" xfId="23063" xr:uid="{00000000-0005-0000-0000-0000AE280000}"/>
    <cellStyle name="Comma 3 2 3 2 7 3 3" xfId="10773" xr:uid="{00000000-0005-0000-0000-0000AF280000}"/>
    <cellStyle name="Comma 3 2 3 2 7 3 3 2" xfId="27159" xr:uid="{00000000-0005-0000-0000-0000B0280000}"/>
    <cellStyle name="Comma 3 2 3 2 7 3 4" xfId="18966" xr:uid="{00000000-0005-0000-0000-0000B1280000}"/>
    <cellStyle name="Comma 3 2 3 2 7 4" xfId="4628" xr:uid="{00000000-0005-0000-0000-0000B2280000}"/>
    <cellStyle name="Comma 3 2 3 2 7 4 2" xfId="12821" xr:uid="{00000000-0005-0000-0000-0000B3280000}"/>
    <cellStyle name="Comma 3 2 3 2 7 4 2 2" xfId="29207" xr:uid="{00000000-0005-0000-0000-0000B4280000}"/>
    <cellStyle name="Comma 3 2 3 2 7 4 3" xfId="21014" xr:uid="{00000000-0005-0000-0000-0000B5280000}"/>
    <cellStyle name="Comma 3 2 3 2 7 5" xfId="8725" xr:uid="{00000000-0005-0000-0000-0000B6280000}"/>
    <cellStyle name="Comma 3 2 3 2 7 5 2" xfId="25111" xr:uid="{00000000-0005-0000-0000-0000B7280000}"/>
    <cellStyle name="Comma 3 2 3 2 7 6" xfId="16918" xr:uid="{00000000-0005-0000-0000-0000B8280000}"/>
    <cellStyle name="Comma 3 2 3 2 8" xfId="1044" xr:uid="{00000000-0005-0000-0000-0000B9280000}"/>
    <cellStyle name="Comma 3 2 3 2 8 2" xfId="3092" xr:uid="{00000000-0005-0000-0000-0000BA280000}"/>
    <cellStyle name="Comma 3 2 3 2 8 2 2" xfId="7189" xr:uid="{00000000-0005-0000-0000-0000BB280000}"/>
    <cellStyle name="Comma 3 2 3 2 8 2 2 2" xfId="15382" xr:uid="{00000000-0005-0000-0000-0000BC280000}"/>
    <cellStyle name="Comma 3 2 3 2 8 2 2 2 2" xfId="31768" xr:uid="{00000000-0005-0000-0000-0000BD280000}"/>
    <cellStyle name="Comma 3 2 3 2 8 2 2 3" xfId="23575" xr:uid="{00000000-0005-0000-0000-0000BE280000}"/>
    <cellStyle name="Comma 3 2 3 2 8 2 3" xfId="11285" xr:uid="{00000000-0005-0000-0000-0000BF280000}"/>
    <cellStyle name="Comma 3 2 3 2 8 2 3 2" xfId="27671" xr:uid="{00000000-0005-0000-0000-0000C0280000}"/>
    <cellStyle name="Comma 3 2 3 2 8 2 4" xfId="19478" xr:uid="{00000000-0005-0000-0000-0000C1280000}"/>
    <cellStyle name="Comma 3 2 3 2 8 3" xfId="5140" xr:uid="{00000000-0005-0000-0000-0000C2280000}"/>
    <cellStyle name="Comma 3 2 3 2 8 3 2" xfId="13333" xr:uid="{00000000-0005-0000-0000-0000C3280000}"/>
    <cellStyle name="Comma 3 2 3 2 8 3 2 2" xfId="29719" xr:uid="{00000000-0005-0000-0000-0000C4280000}"/>
    <cellStyle name="Comma 3 2 3 2 8 3 3" xfId="21526" xr:uid="{00000000-0005-0000-0000-0000C5280000}"/>
    <cellStyle name="Comma 3 2 3 2 8 4" xfId="9237" xr:uid="{00000000-0005-0000-0000-0000C6280000}"/>
    <cellStyle name="Comma 3 2 3 2 8 4 2" xfId="25623" xr:uid="{00000000-0005-0000-0000-0000C7280000}"/>
    <cellStyle name="Comma 3 2 3 2 8 5" xfId="17430" xr:uid="{00000000-0005-0000-0000-0000C8280000}"/>
    <cellStyle name="Comma 3 2 3 2 9" xfId="2068" xr:uid="{00000000-0005-0000-0000-0000C9280000}"/>
    <cellStyle name="Comma 3 2 3 2 9 2" xfId="6165" xr:uid="{00000000-0005-0000-0000-0000CA280000}"/>
    <cellStyle name="Comma 3 2 3 2 9 2 2" xfId="14358" xr:uid="{00000000-0005-0000-0000-0000CB280000}"/>
    <cellStyle name="Comma 3 2 3 2 9 2 2 2" xfId="30744" xr:uid="{00000000-0005-0000-0000-0000CC280000}"/>
    <cellStyle name="Comma 3 2 3 2 9 2 3" xfId="22551" xr:uid="{00000000-0005-0000-0000-0000CD280000}"/>
    <cellStyle name="Comma 3 2 3 2 9 3" xfId="10261" xr:uid="{00000000-0005-0000-0000-0000CE280000}"/>
    <cellStyle name="Comma 3 2 3 2 9 3 2" xfId="26647" xr:uid="{00000000-0005-0000-0000-0000CF280000}"/>
    <cellStyle name="Comma 3 2 3 2 9 4" xfId="18454" xr:uid="{00000000-0005-0000-0000-0000D0280000}"/>
    <cellStyle name="Comma 3 2 3 3" xfId="28" xr:uid="{00000000-0005-0000-0000-0000D1280000}"/>
    <cellStyle name="Comma 3 2 3 3 10" xfId="8221" xr:uid="{00000000-0005-0000-0000-0000D2280000}"/>
    <cellStyle name="Comma 3 2 3 3 10 2" xfId="24607" xr:uid="{00000000-0005-0000-0000-0000D3280000}"/>
    <cellStyle name="Comma 3 2 3 3 11" xfId="16414" xr:uid="{00000000-0005-0000-0000-0000D4280000}"/>
    <cellStyle name="Comma 3 2 3 3 2" xfId="60" xr:uid="{00000000-0005-0000-0000-0000D5280000}"/>
    <cellStyle name="Comma 3 2 3 3 2 10" xfId="16446" xr:uid="{00000000-0005-0000-0000-0000D6280000}"/>
    <cellStyle name="Comma 3 2 3 3 2 2" xfId="124" xr:uid="{00000000-0005-0000-0000-0000D7280000}"/>
    <cellStyle name="Comma 3 2 3 3 2 2 2" xfId="252" xr:uid="{00000000-0005-0000-0000-0000D8280000}"/>
    <cellStyle name="Comma 3 2 3 3 2 2 2 2" xfId="508" xr:uid="{00000000-0005-0000-0000-0000D9280000}"/>
    <cellStyle name="Comma 3 2 3 3 2 2 2 2 2" xfId="1020" xr:uid="{00000000-0005-0000-0000-0000DA280000}"/>
    <cellStyle name="Comma 3 2 3 3 2 2 2 2 2 2" xfId="2044" xr:uid="{00000000-0005-0000-0000-0000DB280000}"/>
    <cellStyle name="Comma 3 2 3 3 2 2 2 2 2 2 2" xfId="4092" xr:uid="{00000000-0005-0000-0000-0000DC280000}"/>
    <cellStyle name="Comma 3 2 3 3 2 2 2 2 2 2 2 2" xfId="8189" xr:uid="{00000000-0005-0000-0000-0000DD280000}"/>
    <cellStyle name="Comma 3 2 3 3 2 2 2 2 2 2 2 2 2" xfId="16382" xr:uid="{00000000-0005-0000-0000-0000DE280000}"/>
    <cellStyle name="Comma 3 2 3 3 2 2 2 2 2 2 2 2 2 2" xfId="32768" xr:uid="{00000000-0005-0000-0000-0000DF280000}"/>
    <cellStyle name="Comma 3 2 3 3 2 2 2 2 2 2 2 2 3" xfId="24575" xr:uid="{00000000-0005-0000-0000-0000E0280000}"/>
    <cellStyle name="Comma 3 2 3 3 2 2 2 2 2 2 2 3" xfId="12285" xr:uid="{00000000-0005-0000-0000-0000E1280000}"/>
    <cellStyle name="Comma 3 2 3 3 2 2 2 2 2 2 2 3 2" xfId="28671" xr:uid="{00000000-0005-0000-0000-0000E2280000}"/>
    <cellStyle name="Comma 3 2 3 3 2 2 2 2 2 2 2 4" xfId="20478" xr:uid="{00000000-0005-0000-0000-0000E3280000}"/>
    <cellStyle name="Comma 3 2 3 3 2 2 2 2 2 2 3" xfId="6140" xr:uid="{00000000-0005-0000-0000-0000E4280000}"/>
    <cellStyle name="Comma 3 2 3 3 2 2 2 2 2 2 3 2" xfId="14333" xr:uid="{00000000-0005-0000-0000-0000E5280000}"/>
    <cellStyle name="Comma 3 2 3 3 2 2 2 2 2 2 3 2 2" xfId="30719" xr:uid="{00000000-0005-0000-0000-0000E6280000}"/>
    <cellStyle name="Comma 3 2 3 3 2 2 2 2 2 2 3 3" xfId="22526" xr:uid="{00000000-0005-0000-0000-0000E7280000}"/>
    <cellStyle name="Comma 3 2 3 3 2 2 2 2 2 2 4" xfId="10237" xr:uid="{00000000-0005-0000-0000-0000E8280000}"/>
    <cellStyle name="Comma 3 2 3 3 2 2 2 2 2 2 4 2" xfId="26623" xr:uid="{00000000-0005-0000-0000-0000E9280000}"/>
    <cellStyle name="Comma 3 2 3 3 2 2 2 2 2 2 5" xfId="18430" xr:uid="{00000000-0005-0000-0000-0000EA280000}"/>
    <cellStyle name="Comma 3 2 3 3 2 2 2 2 2 3" xfId="3068" xr:uid="{00000000-0005-0000-0000-0000EB280000}"/>
    <cellStyle name="Comma 3 2 3 3 2 2 2 2 2 3 2" xfId="7165" xr:uid="{00000000-0005-0000-0000-0000EC280000}"/>
    <cellStyle name="Comma 3 2 3 3 2 2 2 2 2 3 2 2" xfId="15358" xr:uid="{00000000-0005-0000-0000-0000ED280000}"/>
    <cellStyle name="Comma 3 2 3 3 2 2 2 2 2 3 2 2 2" xfId="31744" xr:uid="{00000000-0005-0000-0000-0000EE280000}"/>
    <cellStyle name="Comma 3 2 3 3 2 2 2 2 2 3 2 3" xfId="23551" xr:uid="{00000000-0005-0000-0000-0000EF280000}"/>
    <cellStyle name="Comma 3 2 3 3 2 2 2 2 2 3 3" xfId="11261" xr:uid="{00000000-0005-0000-0000-0000F0280000}"/>
    <cellStyle name="Comma 3 2 3 3 2 2 2 2 2 3 3 2" xfId="27647" xr:uid="{00000000-0005-0000-0000-0000F1280000}"/>
    <cellStyle name="Comma 3 2 3 3 2 2 2 2 2 3 4" xfId="19454" xr:uid="{00000000-0005-0000-0000-0000F2280000}"/>
    <cellStyle name="Comma 3 2 3 3 2 2 2 2 2 4" xfId="5116" xr:uid="{00000000-0005-0000-0000-0000F3280000}"/>
    <cellStyle name="Comma 3 2 3 3 2 2 2 2 2 4 2" xfId="13309" xr:uid="{00000000-0005-0000-0000-0000F4280000}"/>
    <cellStyle name="Comma 3 2 3 3 2 2 2 2 2 4 2 2" xfId="29695" xr:uid="{00000000-0005-0000-0000-0000F5280000}"/>
    <cellStyle name="Comma 3 2 3 3 2 2 2 2 2 4 3" xfId="21502" xr:uid="{00000000-0005-0000-0000-0000F6280000}"/>
    <cellStyle name="Comma 3 2 3 3 2 2 2 2 2 5" xfId="9213" xr:uid="{00000000-0005-0000-0000-0000F7280000}"/>
    <cellStyle name="Comma 3 2 3 3 2 2 2 2 2 5 2" xfId="25599" xr:uid="{00000000-0005-0000-0000-0000F8280000}"/>
    <cellStyle name="Comma 3 2 3 3 2 2 2 2 2 6" xfId="17406" xr:uid="{00000000-0005-0000-0000-0000F9280000}"/>
    <cellStyle name="Comma 3 2 3 3 2 2 2 2 3" xfId="1532" xr:uid="{00000000-0005-0000-0000-0000FA280000}"/>
    <cellStyle name="Comma 3 2 3 3 2 2 2 2 3 2" xfId="3580" xr:uid="{00000000-0005-0000-0000-0000FB280000}"/>
    <cellStyle name="Comma 3 2 3 3 2 2 2 2 3 2 2" xfId="7677" xr:uid="{00000000-0005-0000-0000-0000FC280000}"/>
    <cellStyle name="Comma 3 2 3 3 2 2 2 2 3 2 2 2" xfId="15870" xr:uid="{00000000-0005-0000-0000-0000FD280000}"/>
    <cellStyle name="Comma 3 2 3 3 2 2 2 2 3 2 2 2 2" xfId="32256" xr:uid="{00000000-0005-0000-0000-0000FE280000}"/>
    <cellStyle name="Comma 3 2 3 3 2 2 2 2 3 2 2 3" xfId="24063" xr:uid="{00000000-0005-0000-0000-0000FF280000}"/>
    <cellStyle name="Comma 3 2 3 3 2 2 2 2 3 2 3" xfId="11773" xr:uid="{00000000-0005-0000-0000-000000290000}"/>
    <cellStyle name="Comma 3 2 3 3 2 2 2 2 3 2 3 2" xfId="28159" xr:uid="{00000000-0005-0000-0000-000001290000}"/>
    <cellStyle name="Comma 3 2 3 3 2 2 2 2 3 2 4" xfId="19966" xr:uid="{00000000-0005-0000-0000-000002290000}"/>
    <cellStyle name="Comma 3 2 3 3 2 2 2 2 3 3" xfId="5628" xr:uid="{00000000-0005-0000-0000-000003290000}"/>
    <cellStyle name="Comma 3 2 3 3 2 2 2 2 3 3 2" xfId="13821" xr:uid="{00000000-0005-0000-0000-000004290000}"/>
    <cellStyle name="Comma 3 2 3 3 2 2 2 2 3 3 2 2" xfId="30207" xr:uid="{00000000-0005-0000-0000-000005290000}"/>
    <cellStyle name="Comma 3 2 3 3 2 2 2 2 3 3 3" xfId="22014" xr:uid="{00000000-0005-0000-0000-000006290000}"/>
    <cellStyle name="Comma 3 2 3 3 2 2 2 2 3 4" xfId="9725" xr:uid="{00000000-0005-0000-0000-000007290000}"/>
    <cellStyle name="Comma 3 2 3 3 2 2 2 2 3 4 2" xfId="26111" xr:uid="{00000000-0005-0000-0000-000008290000}"/>
    <cellStyle name="Comma 3 2 3 3 2 2 2 2 3 5" xfId="17918" xr:uid="{00000000-0005-0000-0000-000009290000}"/>
    <cellStyle name="Comma 3 2 3 3 2 2 2 2 4" xfId="2556" xr:uid="{00000000-0005-0000-0000-00000A290000}"/>
    <cellStyle name="Comma 3 2 3 3 2 2 2 2 4 2" xfId="6653" xr:uid="{00000000-0005-0000-0000-00000B290000}"/>
    <cellStyle name="Comma 3 2 3 3 2 2 2 2 4 2 2" xfId="14846" xr:uid="{00000000-0005-0000-0000-00000C290000}"/>
    <cellStyle name="Comma 3 2 3 3 2 2 2 2 4 2 2 2" xfId="31232" xr:uid="{00000000-0005-0000-0000-00000D290000}"/>
    <cellStyle name="Comma 3 2 3 3 2 2 2 2 4 2 3" xfId="23039" xr:uid="{00000000-0005-0000-0000-00000E290000}"/>
    <cellStyle name="Comma 3 2 3 3 2 2 2 2 4 3" xfId="10749" xr:uid="{00000000-0005-0000-0000-00000F290000}"/>
    <cellStyle name="Comma 3 2 3 3 2 2 2 2 4 3 2" xfId="27135" xr:uid="{00000000-0005-0000-0000-000010290000}"/>
    <cellStyle name="Comma 3 2 3 3 2 2 2 2 4 4" xfId="18942" xr:uid="{00000000-0005-0000-0000-000011290000}"/>
    <cellStyle name="Comma 3 2 3 3 2 2 2 2 5" xfId="4604" xr:uid="{00000000-0005-0000-0000-000012290000}"/>
    <cellStyle name="Comma 3 2 3 3 2 2 2 2 5 2" xfId="12797" xr:uid="{00000000-0005-0000-0000-000013290000}"/>
    <cellStyle name="Comma 3 2 3 3 2 2 2 2 5 2 2" xfId="29183" xr:uid="{00000000-0005-0000-0000-000014290000}"/>
    <cellStyle name="Comma 3 2 3 3 2 2 2 2 5 3" xfId="20990" xr:uid="{00000000-0005-0000-0000-000015290000}"/>
    <cellStyle name="Comma 3 2 3 3 2 2 2 2 6" xfId="8701" xr:uid="{00000000-0005-0000-0000-000016290000}"/>
    <cellStyle name="Comma 3 2 3 3 2 2 2 2 6 2" xfId="25087" xr:uid="{00000000-0005-0000-0000-000017290000}"/>
    <cellStyle name="Comma 3 2 3 3 2 2 2 2 7" xfId="16894" xr:uid="{00000000-0005-0000-0000-000018290000}"/>
    <cellStyle name="Comma 3 2 3 3 2 2 2 3" xfId="764" xr:uid="{00000000-0005-0000-0000-000019290000}"/>
    <cellStyle name="Comma 3 2 3 3 2 2 2 3 2" xfId="1788" xr:uid="{00000000-0005-0000-0000-00001A290000}"/>
    <cellStyle name="Comma 3 2 3 3 2 2 2 3 2 2" xfId="3836" xr:uid="{00000000-0005-0000-0000-00001B290000}"/>
    <cellStyle name="Comma 3 2 3 3 2 2 2 3 2 2 2" xfId="7933" xr:uid="{00000000-0005-0000-0000-00001C290000}"/>
    <cellStyle name="Comma 3 2 3 3 2 2 2 3 2 2 2 2" xfId="16126" xr:uid="{00000000-0005-0000-0000-00001D290000}"/>
    <cellStyle name="Comma 3 2 3 3 2 2 2 3 2 2 2 2 2" xfId="32512" xr:uid="{00000000-0005-0000-0000-00001E290000}"/>
    <cellStyle name="Comma 3 2 3 3 2 2 2 3 2 2 2 3" xfId="24319" xr:uid="{00000000-0005-0000-0000-00001F290000}"/>
    <cellStyle name="Comma 3 2 3 3 2 2 2 3 2 2 3" xfId="12029" xr:uid="{00000000-0005-0000-0000-000020290000}"/>
    <cellStyle name="Comma 3 2 3 3 2 2 2 3 2 2 3 2" xfId="28415" xr:uid="{00000000-0005-0000-0000-000021290000}"/>
    <cellStyle name="Comma 3 2 3 3 2 2 2 3 2 2 4" xfId="20222" xr:uid="{00000000-0005-0000-0000-000022290000}"/>
    <cellStyle name="Comma 3 2 3 3 2 2 2 3 2 3" xfId="5884" xr:uid="{00000000-0005-0000-0000-000023290000}"/>
    <cellStyle name="Comma 3 2 3 3 2 2 2 3 2 3 2" xfId="14077" xr:uid="{00000000-0005-0000-0000-000024290000}"/>
    <cellStyle name="Comma 3 2 3 3 2 2 2 3 2 3 2 2" xfId="30463" xr:uid="{00000000-0005-0000-0000-000025290000}"/>
    <cellStyle name="Comma 3 2 3 3 2 2 2 3 2 3 3" xfId="22270" xr:uid="{00000000-0005-0000-0000-000026290000}"/>
    <cellStyle name="Comma 3 2 3 3 2 2 2 3 2 4" xfId="9981" xr:uid="{00000000-0005-0000-0000-000027290000}"/>
    <cellStyle name="Comma 3 2 3 3 2 2 2 3 2 4 2" xfId="26367" xr:uid="{00000000-0005-0000-0000-000028290000}"/>
    <cellStyle name="Comma 3 2 3 3 2 2 2 3 2 5" xfId="18174" xr:uid="{00000000-0005-0000-0000-000029290000}"/>
    <cellStyle name="Comma 3 2 3 3 2 2 2 3 3" xfId="2812" xr:uid="{00000000-0005-0000-0000-00002A290000}"/>
    <cellStyle name="Comma 3 2 3 3 2 2 2 3 3 2" xfId="6909" xr:uid="{00000000-0005-0000-0000-00002B290000}"/>
    <cellStyle name="Comma 3 2 3 3 2 2 2 3 3 2 2" xfId="15102" xr:uid="{00000000-0005-0000-0000-00002C290000}"/>
    <cellStyle name="Comma 3 2 3 3 2 2 2 3 3 2 2 2" xfId="31488" xr:uid="{00000000-0005-0000-0000-00002D290000}"/>
    <cellStyle name="Comma 3 2 3 3 2 2 2 3 3 2 3" xfId="23295" xr:uid="{00000000-0005-0000-0000-00002E290000}"/>
    <cellStyle name="Comma 3 2 3 3 2 2 2 3 3 3" xfId="11005" xr:uid="{00000000-0005-0000-0000-00002F290000}"/>
    <cellStyle name="Comma 3 2 3 3 2 2 2 3 3 3 2" xfId="27391" xr:uid="{00000000-0005-0000-0000-000030290000}"/>
    <cellStyle name="Comma 3 2 3 3 2 2 2 3 3 4" xfId="19198" xr:uid="{00000000-0005-0000-0000-000031290000}"/>
    <cellStyle name="Comma 3 2 3 3 2 2 2 3 4" xfId="4860" xr:uid="{00000000-0005-0000-0000-000032290000}"/>
    <cellStyle name="Comma 3 2 3 3 2 2 2 3 4 2" xfId="13053" xr:uid="{00000000-0005-0000-0000-000033290000}"/>
    <cellStyle name="Comma 3 2 3 3 2 2 2 3 4 2 2" xfId="29439" xr:uid="{00000000-0005-0000-0000-000034290000}"/>
    <cellStyle name="Comma 3 2 3 3 2 2 2 3 4 3" xfId="21246" xr:uid="{00000000-0005-0000-0000-000035290000}"/>
    <cellStyle name="Comma 3 2 3 3 2 2 2 3 5" xfId="8957" xr:uid="{00000000-0005-0000-0000-000036290000}"/>
    <cellStyle name="Comma 3 2 3 3 2 2 2 3 5 2" xfId="25343" xr:uid="{00000000-0005-0000-0000-000037290000}"/>
    <cellStyle name="Comma 3 2 3 3 2 2 2 3 6" xfId="17150" xr:uid="{00000000-0005-0000-0000-000038290000}"/>
    <cellStyle name="Comma 3 2 3 3 2 2 2 4" xfId="1276" xr:uid="{00000000-0005-0000-0000-000039290000}"/>
    <cellStyle name="Comma 3 2 3 3 2 2 2 4 2" xfId="3324" xr:uid="{00000000-0005-0000-0000-00003A290000}"/>
    <cellStyle name="Comma 3 2 3 3 2 2 2 4 2 2" xfId="7421" xr:uid="{00000000-0005-0000-0000-00003B290000}"/>
    <cellStyle name="Comma 3 2 3 3 2 2 2 4 2 2 2" xfId="15614" xr:uid="{00000000-0005-0000-0000-00003C290000}"/>
    <cellStyle name="Comma 3 2 3 3 2 2 2 4 2 2 2 2" xfId="32000" xr:uid="{00000000-0005-0000-0000-00003D290000}"/>
    <cellStyle name="Comma 3 2 3 3 2 2 2 4 2 2 3" xfId="23807" xr:uid="{00000000-0005-0000-0000-00003E290000}"/>
    <cellStyle name="Comma 3 2 3 3 2 2 2 4 2 3" xfId="11517" xr:uid="{00000000-0005-0000-0000-00003F290000}"/>
    <cellStyle name="Comma 3 2 3 3 2 2 2 4 2 3 2" xfId="27903" xr:uid="{00000000-0005-0000-0000-000040290000}"/>
    <cellStyle name="Comma 3 2 3 3 2 2 2 4 2 4" xfId="19710" xr:uid="{00000000-0005-0000-0000-000041290000}"/>
    <cellStyle name="Comma 3 2 3 3 2 2 2 4 3" xfId="5372" xr:uid="{00000000-0005-0000-0000-000042290000}"/>
    <cellStyle name="Comma 3 2 3 3 2 2 2 4 3 2" xfId="13565" xr:uid="{00000000-0005-0000-0000-000043290000}"/>
    <cellStyle name="Comma 3 2 3 3 2 2 2 4 3 2 2" xfId="29951" xr:uid="{00000000-0005-0000-0000-000044290000}"/>
    <cellStyle name="Comma 3 2 3 3 2 2 2 4 3 3" xfId="21758" xr:uid="{00000000-0005-0000-0000-000045290000}"/>
    <cellStyle name="Comma 3 2 3 3 2 2 2 4 4" xfId="9469" xr:uid="{00000000-0005-0000-0000-000046290000}"/>
    <cellStyle name="Comma 3 2 3 3 2 2 2 4 4 2" xfId="25855" xr:uid="{00000000-0005-0000-0000-000047290000}"/>
    <cellStyle name="Comma 3 2 3 3 2 2 2 4 5" xfId="17662" xr:uid="{00000000-0005-0000-0000-000048290000}"/>
    <cellStyle name="Comma 3 2 3 3 2 2 2 5" xfId="2300" xr:uid="{00000000-0005-0000-0000-000049290000}"/>
    <cellStyle name="Comma 3 2 3 3 2 2 2 5 2" xfId="6397" xr:uid="{00000000-0005-0000-0000-00004A290000}"/>
    <cellStyle name="Comma 3 2 3 3 2 2 2 5 2 2" xfId="14590" xr:uid="{00000000-0005-0000-0000-00004B290000}"/>
    <cellStyle name="Comma 3 2 3 3 2 2 2 5 2 2 2" xfId="30976" xr:uid="{00000000-0005-0000-0000-00004C290000}"/>
    <cellStyle name="Comma 3 2 3 3 2 2 2 5 2 3" xfId="22783" xr:uid="{00000000-0005-0000-0000-00004D290000}"/>
    <cellStyle name="Comma 3 2 3 3 2 2 2 5 3" xfId="10493" xr:uid="{00000000-0005-0000-0000-00004E290000}"/>
    <cellStyle name="Comma 3 2 3 3 2 2 2 5 3 2" xfId="26879" xr:uid="{00000000-0005-0000-0000-00004F290000}"/>
    <cellStyle name="Comma 3 2 3 3 2 2 2 5 4" xfId="18686" xr:uid="{00000000-0005-0000-0000-000050290000}"/>
    <cellStyle name="Comma 3 2 3 3 2 2 2 6" xfId="4348" xr:uid="{00000000-0005-0000-0000-000051290000}"/>
    <cellStyle name="Comma 3 2 3 3 2 2 2 6 2" xfId="12541" xr:uid="{00000000-0005-0000-0000-000052290000}"/>
    <cellStyle name="Comma 3 2 3 3 2 2 2 6 2 2" xfId="28927" xr:uid="{00000000-0005-0000-0000-000053290000}"/>
    <cellStyle name="Comma 3 2 3 3 2 2 2 6 3" xfId="20734" xr:uid="{00000000-0005-0000-0000-000054290000}"/>
    <cellStyle name="Comma 3 2 3 3 2 2 2 7" xfId="8445" xr:uid="{00000000-0005-0000-0000-000055290000}"/>
    <cellStyle name="Comma 3 2 3 3 2 2 2 7 2" xfId="24831" xr:uid="{00000000-0005-0000-0000-000056290000}"/>
    <cellStyle name="Comma 3 2 3 3 2 2 2 8" xfId="16638" xr:uid="{00000000-0005-0000-0000-000057290000}"/>
    <cellStyle name="Comma 3 2 3 3 2 2 3" xfId="380" xr:uid="{00000000-0005-0000-0000-000058290000}"/>
    <cellStyle name="Comma 3 2 3 3 2 2 3 2" xfId="892" xr:uid="{00000000-0005-0000-0000-000059290000}"/>
    <cellStyle name="Comma 3 2 3 3 2 2 3 2 2" xfId="1916" xr:uid="{00000000-0005-0000-0000-00005A290000}"/>
    <cellStyle name="Comma 3 2 3 3 2 2 3 2 2 2" xfId="3964" xr:uid="{00000000-0005-0000-0000-00005B290000}"/>
    <cellStyle name="Comma 3 2 3 3 2 2 3 2 2 2 2" xfId="8061" xr:uid="{00000000-0005-0000-0000-00005C290000}"/>
    <cellStyle name="Comma 3 2 3 3 2 2 3 2 2 2 2 2" xfId="16254" xr:uid="{00000000-0005-0000-0000-00005D290000}"/>
    <cellStyle name="Comma 3 2 3 3 2 2 3 2 2 2 2 2 2" xfId="32640" xr:uid="{00000000-0005-0000-0000-00005E290000}"/>
    <cellStyle name="Comma 3 2 3 3 2 2 3 2 2 2 2 3" xfId="24447" xr:uid="{00000000-0005-0000-0000-00005F290000}"/>
    <cellStyle name="Comma 3 2 3 3 2 2 3 2 2 2 3" xfId="12157" xr:uid="{00000000-0005-0000-0000-000060290000}"/>
    <cellStyle name="Comma 3 2 3 3 2 2 3 2 2 2 3 2" xfId="28543" xr:uid="{00000000-0005-0000-0000-000061290000}"/>
    <cellStyle name="Comma 3 2 3 3 2 2 3 2 2 2 4" xfId="20350" xr:uid="{00000000-0005-0000-0000-000062290000}"/>
    <cellStyle name="Comma 3 2 3 3 2 2 3 2 2 3" xfId="6012" xr:uid="{00000000-0005-0000-0000-000063290000}"/>
    <cellStyle name="Comma 3 2 3 3 2 2 3 2 2 3 2" xfId="14205" xr:uid="{00000000-0005-0000-0000-000064290000}"/>
    <cellStyle name="Comma 3 2 3 3 2 2 3 2 2 3 2 2" xfId="30591" xr:uid="{00000000-0005-0000-0000-000065290000}"/>
    <cellStyle name="Comma 3 2 3 3 2 2 3 2 2 3 3" xfId="22398" xr:uid="{00000000-0005-0000-0000-000066290000}"/>
    <cellStyle name="Comma 3 2 3 3 2 2 3 2 2 4" xfId="10109" xr:uid="{00000000-0005-0000-0000-000067290000}"/>
    <cellStyle name="Comma 3 2 3 3 2 2 3 2 2 4 2" xfId="26495" xr:uid="{00000000-0005-0000-0000-000068290000}"/>
    <cellStyle name="Comma 3 2 3 3 2 2 3 2 2 5" xfId="18302" xr:uid="{00000000-0005-0000-0000-000069290000}"/>
    <cellStyle name="Comma 3 2 3 3 2 2 3 2 3" xfId="2940" xr:uid="{00000000-0005-0000-0000-00006A290000}"/>
    <cellStyle name="Comma 3 2 3 3 2 2 3 2 3 2" xfId="7037" xr:uid="{00000000-0005-0000-0000-00006B290000}"/>
    <cellStyle name="Comma 3 2 3 3 2 2 3 2 3 2 2" xfId="15230" xr:uid="{00000000-0005-0000-0000-00006C290000}"/>
    <cellStyle name="Comma 3 2 3 3 2 2 3 2 3 2 2 2" xfId="31616" xr:uid="{00000000-0005-0000-0000-00006D290000}"/>
    <cellStyle name="Comma 3 2 3 3 2 2 3 2 3 2 3" xfId="23423" xr:uid="{00000000-0005-0000-0000-00006E290000}"/>
    <cellStyle name="Comma 3 2 3 3 2 2 3 2 3 3" xfId="11133" xr:uid="{00000000-0005-0000-0000-00006F290000}"/>
    <cellStyle name="Comma 3 2 3 3 2 2 3 2 3 3 2" xfId="27519" xr:uid="{00000000-0005-0000-0000-000070290000}"/>
    <cellStyle name="Comma 3 2 3 3 2 2 3 2 3 4" xfId="19326" xr:uid="{00000000-0005-0000-0000-000071290000}"/>
    <cellStyle name="Comma 3 2 3 3 2 2 3 2 4" xfId="4988" xr:uid="{00000000-0005-0000-0000-000072290000}"/>
    <cellStyle name="Comma 3 2 3 3 2 2 3 2 4 2" xfId="13181" xr:uid="{00000000-0005-0000-0000-000073290000}"/>
    <cellStyle name="Comma 3 2 3 3 2 2 3 2 4 2 2" xfId="29567" xr:uid="{00000000-0005-0000-0000-000074290000}"/>
    <cellStyle name="Comma 3 2 3 3 2 2 3 2 4 3" xfId="21374" xr:uid="{00000000-0005-0000-0000-000075290000}"/>
    <cellStyle name="Comma 3 2 3 3 2 2 3 2 5" xfId="9085" xr:uid="{00000000-0005-0000-0000-000076290000}"/>
    <cellStyle name="Comma 3 2 3 3 2 2 3 2 5 2" xfId="25471" xr:uid="{00000000-0005-0000-0000-000077290000}"/>
    <cellStyle name="Comma 3 2 3 3 2 2 3 2 6" xfId="17278" xr:uid="{00000000-0005-0000-0000-000078290000}"/>
    <cellStyle name="Comma 3 2 3 3 2 2 3 3" xfId="1404" xr:uid="{00000000-0005-0000-0000-000079290000}"/>
    <cellStyle name="Comma 3 2 3 3 2 2 3 3 2" xfId="3452" xr:uid="{00000000-0005-0000-0000-00007A290000}"/>
    <cellStyle name="Comma 3 2 3 3 2 2 3 3 2 2" xfId="7549" xr:uid="{00000000-0005-0000-0000-00007B290000}"/>
    <cellStyle name="Comma 3 2 3 3 2 2 3 3 2 2 2" xfId="15742" xr:uid="{00000000-0005-0000-0000-00007C290000}"/>
    <cellStyle name="Comma 3 2 3 3 2 2 3 3 2 2 2 2" xfId="32128" xr:uid="{00000000-0005-0000-0000-00007D290000}"/>
    <cellStyle name="Comma 3 2 3 3 2 2 3 3 2 2 3" xfId="23935" xr:uid="{00000000-0005-0000-0000-00007E290000}"/>
    <cellStyle name="Comma 3 2 3 3 2 2 3 3 2 3" xfId="11645" xr:uid="{00000000-0005-0000-0000-00007F290000}"/>
    <cellStyle name="Comma 3 2 3 3 2 2 3 3 2 3 2" xfId="28031" xr:uid="{00000000-0005-0000-0000-000080290000}"/>
    <cellStyle name="Comma 3 2 3 3 2 2 3 3 2 4" xfId="19838" xr:uid="{00000000-0005-0000-0000-000081290000}"/>
    <cellStyle name="Comma 3 2 3 3 2 2 3 3 3" xfId="5500" xr:uid="{00000000-0005-0000-0000-000082290000}"/>
    <cellStyle name="Comma 3 2 3 3 2 2 3 3 3 2" xfId="13693" xr:uid="{00000000-0005-0000-0000-000083290000}"/>
    <cellStyle name="Comma 3 2 3 3 2 2 3 3 3 2 2" xfId="30079" xr:uid="{00000000-0005-0000-0000-000084290000}"/>
    <cellStyle name="Comma 3 2 3 3 2 2 3 3 3 3" xfId="21886" xr:uid="{00000000-0005-0000-0000-000085290000}"/>
    <cellStyle name="Comma 3 2 3 3 2 2 3 3 4" xfId="9597" xr:uid="{00000000-0005-0000-0000-000086290000}"/>
    <cellStyle name="Comma 3 2 3 3 2 2 3 3 4 2" xfId="25983" xr:uid="{00000000-0005-0000-0000-000087290000}"/>
    <cellStyle name="Comma 3 2 3 3 2 2 3 3 5" xfId="17790" xr:uid="{00000000-0005-0000-0000-000088290000}"/>
    <cellStyle name="Comma 3 2 3 3 2 2 3 4" xfId="2428" xr:uid="{00000000-0005-0000-0000-000089290000}"/>
    <cellStyle name="Comma 3 2 3 3 2 2 3 4 2" xfId="6525" xr:uid="{00000000-0005-0000-0000-00008A290000}"/>
    <cellStyle name="Comma 3 2 3 3 2 2 3 4 2 2" xfId="14718" xr:uid="{00000000-0005-0000-0000-00008B290000}"/>
    <cellStyle name="Comma 3 2 3 3 2 2 3 4 2 2 2" xfId="31104" xr:uid="{00000000-0005-0000-0000-00008C290000}"/>
    <cellStyle name="Comma 3 2 3 3 2 2 3 4 2 3" xfId="22911" xr:uid="{00000000-0005-0000-0000-00008D290000}"/>
    <cellStyle name="Comma 3 2 3 3 2 2 3 4 3" xfId="10621" xr:uid="{00000000-0005-0000-0000-00008E290000}"/>
    <cellStyle name="Comma 3 2 3 3 2 2 3 4 3 2" xfId="27007" xr:uid="{00000000-0005-0000-0000-00008F290000}"/>
    <cellStyle name="Comma 3 2 3 3 2 2 3 4 4" xfId="18814" xr:uid="{00000000-0005-0000-0000-000090290000}"/>
    <cellStyle name="Comma 3 2 3 3 2 2 3 5" xfId="4476" xr:uid="{00000000-0005-0000-0000-000091290000}"/>
    <cellStyle name="Comma 3 2 3 3 2 2 3 5 2" xfId="12669" xr:uid="{00000000-0005-0000-0000-000092290000}"/>
    <cellStyle name="Comma 3 2 3 3 2 2 3 5 2 2" xfId="29055" xr:uid="{00000000-0005-0000-0000-000093290000}"/>
    <cellStyle name="Comma 3 2 3 3 2 2 3 5 3" xfId="20862" xr:uid="{00000000-0005-0000-0000-000094290000}"/>
    <cellStyle name="Comma 3 2 3 3 2 2 3 6" xfId="8573" xr:uid="{00000000-0005-0000-0000-000095290000}"/>
    <cellStyle name="Comma 3 2 3 3 2 2 3 6 2" xfId="24959" xr:uid="{00000000-0005-0000-0000-000096290000}"/>
    <cellStyle name="Comma 3 2 3 3 2 2 3 7" xfId="16766" xr:uid="{00000000-0005-0000-0000-000097290000}"/>
    <cellStyle name="Comma 3 2 3 3 2 2 4" xfId="636" xr:uid="{00000000-0005-0000-0000-000098290000}"/>
    <cellStyle name="Comma 3 2 3 3 2 2 4 2" xfId="1660" xr:uid="{00000000-0005-0000-0000-000099290000}"/>
    <cellStyle name="Comma 3 2 3 3 2 2 4 2 2" xfId="3708" xr:uid="{00000000-0005-0000-0000-00009A290000}"/>
    <cellStyle name="Comma 3 2 3 3 2 2 4 2 2 2" xfId="7805" xr:uid="{00000000-0005-0000-0000-00009B290000}"/>
    <cellStyle name="Comma 3 2 3 3 2 2 4 2 2 2 2" xfId="15998" xr:uid="{00000000-0005-0000-0000-00009C290000}"/>
    <cellStyle name="Comma 3 2 3 3 2 2 4 2 2 2 2 2" xfId="32384" xr:uid="{00000000-0005-0000-0000-00009D290000}"/>
    <cellStyle name="Comma 3 2 3 3 2 2 4 2 2 2 3" xfId="24191" xr:uid="{00000000-0005-0000-0000-00009E290000}"/>
    <cellStyle name="Comma 3 2 3 3 2 2 4 2 2 3" xfId="11901" xr:uid="{00000000-0005-0000-0000-00009F290000}"/>
    <cellStyle name="Comma 3 2 3 3 2 2 4 2 2 3 2" xfId="28287" xr:uid="{00000000-0005-0000-0000-0000A0290000}"/>
    <cellStyle name="Comma 3 2 3 3 2 2 4 2 2 4" xfId="20094" xr:uid="{00000000-0005-0000-0000-0000A1290000}"/>
    <cellStyle name="Comma 3 2 3 3 2 2 4 2 3" xfId="5756" xr:uid="{00000000-0005-0000-0000-0000A2290000}"/>
    <cellStyle name="Comma 3 2 3 3 2 2 4 2 3 2" xfId="13949" xr:uid="{00000000-0005-0000-0000-0000A3290000}"/>
    <cellStyle name="Comma 3 2 3 3 2 2 4 2 3 2 2" xfId="30335" xr:uid="{00000000-0005-0000-0000-0000A4290000}"/>
    <cellStyle name="Comma 3 2 3 3 2 2 4 2 3 3" xfId="22142" xr:uid="{00000000-0005-0000-0000-0000A5290000}"/>
    <cellStyle name="Comma 3 2 3 3 2 2 4 2 4" xfId="9853" xr:uid="{00000000-0005-0000-0000-0000A6290000}"/>
    <cellStyle name="Comma 3 2 3 3 2 2 4 2 4 2" xfId="26239" xr:uid="{00000000-0005-0000-0000-0000A7290000}"/>
    <cellStyle name="Comma 3 2 3 3 2 2 4 2 5" xfId="18046" xr:uid="{00000000-0005-0000-0000-0000A8290000}"/>
    <cellStyle name="Comma 3 2 3 3 2 2 4 3" xfId="2684" xr:uid="{00000000-0005-0000-0000-0000A9290000}"/>
    <cellStyle name="Comma 3 2 3 3 2 2 4 3 2" xfId="6781" xr:uid="{00000000-0005-0000-0000-0000AA290000}"/>
    <cellStyle name="Comma 3 2 3 3 2 2 4 3 2 2" xfId="14974" xr:uid="{00000000-0005-0000-0000-0000AB290000}"/>
    <cellStyle name="Comma 3 2 3 3 2 2 4 3 2 2 2" xfId="31360" xr:uid="{00000000-0005-0000-0000-0000AC290000}"/>
    <cellStyle name="Comma 3 2 3 3 2 2 4 3 2 3" xfId="23167" xr:uid="{00000000-0005-0000-0000-0000AD290000}"/>
    <cellStyle name="Comma 3 2 3 3 2 2 4 3 3" xfId="10877" xr:uid="{00000000-0005-0000-0000-0000AE290000}"/>
    <cellStyle name="Comma 3 2 3 3 2 2 4 3 3 2" xfId="27263" xr:uid="{00000000-0005-0000-0000-0000AF290000}"/>
    <cellStyle name="Comma 3 2 3 3 2 2 4 3 4" xfId="19070" xr:uid="{00000000-0005-0000-0000-0000B0290000}"/>
    <cellStyle name="Comma 3 2 3 3 2 2 4 4" xfId="4732" xr:uid="{00000000-0005-0000-0000-0000B1290000}"/>
    <cellStyle name="Comma 3 2 3 3 2 2 4 4 2" xfId="12925" xr:uid="{00000000-0005-0000-0000-0000B2290000}"/>
    <cellStyle name="Comma 3 2 3 3 2 2 4 4 2 2" xfId="29311" xr:uid="{00000000-0005-0000-0000-0000B3290000}"/>
    <cellStyle name="Comma 3 2 3 3 2 2 4 4 3" xfId="21118" xr:uid="{00000000-0005-0000-0000-0000B4290000}"/>
    <cellStyle name="Comma 3 2 3 3 2 2 4 5" xfId="8829" xr:uid="{00000000-0005-0000-0000-0000B5290000}"/>
    <cellStyle name="Comma 3 2 3 3 2 2 4 5 2" xfId="25215" xr:uid="{00000000-0005-0000-0000-0000B6290000}"/>
    <cellStyle name="Comma 3 2 3 3 2 2 4 6" xfId="17022" xr:uid="{00000000-0005-0000-0000-0000B7290000}"/>
    <cellStyle name="Comma 3 2 3 3 2 2 5" xfId="1148" xr:uid="{00000000-0005-0000-0000-0000B8290000}"/>
    <cellStyle name="Comma 3 2 3 3 2 2 5 2" xfId="3196" xr:uid="{00000000-0005-0000-0000-0000B9290000}"/>
    <cellStyle name="Comma 3 2 3 3 2 2 5 2 2" xfId="7293" xr:uid="{00000000-0005-0000-0000-0000BA290000}"/>
    <cellStyle name="Comma 3 2 3 3 2 2 5 2 2 2" xfId="15486" xr:uid="{00000000-0005-0000-0000-0000BB290000}"/>
    <cellStyle name="Comma 3 2 3 3 2 2 5 2 2 2 2" xfId="31872" xr:uid="{00000000-0005-0000-0000-0000BC290000}"/>
    <cellStyle name="Comma 3 2 3 3 2 2 5 2 2 3" xfId="23679" xr:uid="{00000000-0005-0000-0000-0000BD290000}"/>
    <cellStyle name="Comma 3 2 3 3 2 2 5 2 3" xfId="11389" xr:uid="{00000000-0005-0000-0000-0000BE290000}"/>
    <cellStyle name="Comma 3 2 3 3 2 2 5 2 3 2" xfId="27775" xr:uid="{00000000-0005-0000-0000-0000BF290000}"/>
    <cellStyle name="Comma 3 2 3 3 2 2 5 2 4" xfId="19582" xr:uid="{00000000-0005-0000-0000-0000C0290000}"/>
    <cellStyle name="Comma 3 2 3 3 2 2 5 3" xfId="5244" xr:uid="{00000000-0005-0000-0000-0000C1290000}"/>
    <cellStyle name="Comma 3 2 3 3 2 2 5 3 2" xfId="13437" xr:uid="{00000000-0005-0000-0000-0000C2290000}"/>
    <cellStyle name="Comma 3 2 3 3 2 2 5 3 2 2" xfId="29823" xr:uid="{00000000-0005-0000-0000-0000C3290000}"/>
    <cellStyle name="Comma 3 2 3 3 2 2 5 3 3" xfId="21630" xr:uid="{00000000-0005-0000-0000-0000C4290000}"/>
    <cellStyle name="Comma 3 2 3 3 2 2 5 4" xfId="9341" xr:uid="{00000000-0005-0000-0000-0000C5290000}"/>
    <cellStyle name="Comma 3 2 3 3 2 2 5 4 2" xfId="25727" xr:uid="{00000000-0005-0000-0000-0000C6290000}"/>
    <cellStyle name="Comma 3 2 3 3 2 2 5 5" xfId="17534" xr:uid="{00000000-0005-0000-0000-0000C7290000}"/>
    <cellStyle name="Comma 3 2 3 3 2 2 6" xfId="2172" xr:uid="{00000000-0005-0000-0000-0000C8290000}"/>
    <cellStyle name="Comma 3 2 3 3 2 2 6 2" xfId="6269" xr:uid="{00000000-0005-0000-0000-0000C9290000}"/>
    <cellStyle name="Comma 3 2 3 3 2 2 6 2 2" xfId="14462" xr:uid="{00000000-0005-0000-0000-0000CA290000}"/>
    <cellStyle name="Comma 3 2 3 3 2 2 6 2 2 2" xfId="30848" xr:uid="{00000000-0005-0000-0000-0000CB290000}"/>
    <cellStyle name="Comma 3 2 3 3 2 2 6 2 3" xfId="22655" xr:uid="{00000000-0005-0000-0000-0000CC290000}"/>
    <cellStyle name="Comma 3 2 3 3 2 2 6 3" xfId="10365" xr:uid="{00000000-0005-0000-0000-0000CD290000}"/>
    <cellStyle name="Comma 3 2 3 3 2 2 6 3 2" xfId="26751" xr:uid="{00000000-0005-0000-0000-0000CE290000}"/>
    <cellStyle name="Comma 3 2 3 3 2 2 6 4" xfId="18558" xr:uid="{00000000-0005-0000-0000-0000CF290000}"/>
    <cellStyle name="Comma 3 2 3 3 2 2 7" xfId="4220" xr:uid="{00000000-0005-0000-0000-0000D0290000}"/>
    <cellStyle name="Comma 3 2 3 3 2 2 7 2" xfId="12413" xr:uid="{00000000-0005-0000-0000-0000D1290000}"/>
    <cellStyle name="Comma 3 2 3 3 2 2 7 2 2" xfId="28799" xr:uid="{00000000-0005-0000-0000-0000D2290000}"/>
    <cellStyle name="Comma 3 2 3 3 2 2 7 3" xfId="20606" xr:uid="{00000000-0005-0000-0000-0000D3290000}"/>
    <cellStyle name="Comma 3 2 3 3 2 2 8" xfId="8317" xr:uid="{00000000-0005-0000-0000-0000D4290000}"/>
    <cellStyle name="Comma 3 2 3 3 2 2 8 2" xfId="24703" xr:uid="{00000000-0005-0000-0000-0000D5290000}"/>
    <cellStyle name="Comma 3 2 3 3 2 2 9" xfId="16510" xr:uid="{00000000-0005-0000-0000-0000D6290000}"/>
    <cellStyle name="Comma 3 2 3 3 2 3" xfId="188" xr:uid="{00000000-0005-0000-0000-0000D7290000}"/>
    <cellStyle name="Comma 3 2 3 3 2 3 2" xfId="444" xr:uid="{00000000-0005-0000-0000-0000D8290000}"/>
    <cellStyle name="Comma 3 2 3 3 2 3 2 2" xfId="956" xr:uid="{00000000-0005-0000-0000-0000D9290000}"/>
    <cellStyle name="Comma 3 2 3 3 2 3 2 2 2" xfId="1980" xr:uid="{00000000-0005-0000-0000-0000DA290000}"/>
    <cellStyle name="Comma 3 2 3 3 2 3 2 2 2 2" xfId="4028" xr:uid="{00000000-0005-0000-0000-0000DB290000}"/>
    <cellStyle name="Comma 3 2 3 3 2 3 2 2 2 2 2" xfId="8125" xr:uid="{00000000-0005-0000-0000-0000DC290000}"/>
    <cellStyle name="Comma 3 2 3 3 2 3 2 2 2 2 2 2" xfId="16318" xr:uid="{00000000-0005-0000-0000-0000DD290000}"/>
    <cellStyle name="Comma 3 2 3 3 2 3 2 2 2 2 2 2 2" xfId="32704" xr:uid="{00000000-0005-0000-0000-0000DE290000}"/>
    <cellStyle name="Comma 3 2 3 3 2 3 2 2 2 2 2 3" xfId="24511" xr:uid="{00000000-0005-0000-0000-0000DF290000}"/>
    <cellStyle name="Comma 3 2 3 3 2 3 2 2 2 2 3" xfId="12221" xr:uid="{00000000-0005-0000-0000-0000E0290000}"/>
    <cellStyle name="Comma 3 2 3 3 2 3 2 2 2 2 3 2" xfId="28607" xr:uid="{00000000-0005-0000-0000-0000E1290000}"/>
    <cellStyle name="Comma 3 2 3 3 2 3 2 2 2 2 4" xfId="20414" xr:uid="{00000000-0005-0000-0000-0000E2290000}"/>
    <cellStyle name="Comma 3 2 3 3 2 3 2 2 2 3" xfId="6076" xr:uid="{00000000-0005-0000-0000-0000E3290000}"/>
    <cellStyle name="Comma 3 2 3 3 2 3 2 2 2 3 2" xfId="14269" xr:uid="{00000000-0005-0000-0000-0000E4290000}"/>
    <cellStyle name="Comma 3 2 3 3 2 3 2 2 2 3 2 2" xfId="30655" xr:uid="{00000000-0005-0000-0000-0000E5290000}"/>
    <cellStyle name="Comma 3 2 3 3 2 3 2 2 2 3 3" xfId="22462" xr:uid="{00000000-0005-0000-0000-0000E6290000}"/>
    <cellStyle name="Comma 3 2 3 3 2 3 2 2 2 4" xfId="10173" xr:uid="{00000000-0005-0000-0000-0000E7290000}"/>
    <cellStyle name="Comma 3 2 3 3 2 3 2 2 2 4 2" xfId="26559" xr:uid="{00000000-0005-0000-0000-0000E8290000}"/>
    <cellStyle name="Comma 3 2 3 3 2 3 2 2 2 5" xfId="18366" xr:uid="{00000000-0005-0000-0000-0000E9290000}"/>
    <cellStyle name="Comma 3 2 3 3 2 3 2 2 3" xfId="3004" xr:uid="{00000000-0005-0000-0000-0000EA290000}"/>
    <cellStyle name="Comma 3 2 3 3 2 3 2 2 3 2" xfId="7101" xr:uid="{00000000-0005-0000-0000-0000EB290000}"/>
    <cellStyle name="Comma 3 2 3 3 2 3 2 2 3 2 2" xfId="15294" xr:uid="{00000000-0005-0000-0000-0000EC290000}"/>
    <cellStyle name="Comma 3 2 3 3 2 3 2 2 3 2 2 2" xfId="31680" xr:uid="{00000000-0005-0000-0000-0000ED290000}"/>
    <cellStyle name="Comma 3 2 3 3 2 3 2 2 3 2 3" xfId="23487" xr:uid="{00000000-0005-0000-0000-0000EE290000}"/>
    <cellStyle name="Comma 3 2 3 3 2 3 2 2 3 3" xfId="11197" xr:uid="{00000000-0005-0000-0000-0000EF290000}"/>
    <cellStyle name="Comma 3 2 3 3 2 3 2 2 3 3 2" xfId="27583" xr:uid="{00000000-0005-0000-0000-0000F0290000}"/>
    <cellStyle name="Comma 3 2 3 3 2 3 2 2 3 4" xfId="19390" xr:uid="{00000000-0005-0000-0000-0000F1290000}"/>
    <cellStyle name="Comma 3 2 3 3 2 3 2 2 4" xfId="5052" xr:uid="{00000000-0005-0000-0000-0000F2290000}"/>
    <cellStyle name="Comma 3 2 3 3 2 3 2 2 4 2" xfId="13245" xr:uid="{00000000-0005-0000-0000-0000F3290000}"/>
    <cellStyle name="Comma 3 2 3 3 2 3 2 2 4 2 2" xfId="29631" xr:uid="{00000000-0005-0000-0000-0000F4290000}"/>
    <cellStyle name="Comma 3 2 3 3 2 3 2 2 4 3" xfId="21438" xr:uid="{00000000-0005-0000-0000-0000F5290000}"/>
    <cellStyle name="Comma 3 2 3 3 2 3 2 2 5" xfId="9149" xr:uid="{00000000-0005-0000-0000-0000F6290000}"/>
    <cellStyle name="Comma 3 2 3 3 2 3 2 2 5 2" xfId="25535" xr:uid="{00000000-0005-0000-0000-0000F7290000}"/>
    <cellStyle name="Comma 3 2 3 3 2 3 2 2 6" xfId="17342" xr:uid="{00000000-0005-0000-0000-0000F8290000}"/>
    <cellStyle name="Comma 3 2 3 3 2 3 2 3" xfId="1468" xr:uid="{00000000-0005-0000-0000-0000F9290000}"/>
    <cellStyle name="Comma 3 2 3 3 2 3 2 3 2" xfId="3516" xr:uid="{00000000-0005-0000-0000-0000FA290000}"/>
    <cellStyle name="Comma 3 2 3 3 2 3 2 3 2 2" xfId="7613" xr:uid="{00000000-0005-0000-0000-0000FB290000}"/>
    <cellStyle name="Comma 3 2 3 3 2 3 2 3 2 2 2" xfId="15806" xr:uid="{00000000-0005-0000-0000-0000FC290000}"/>
    <cellStyle name="Comma 3 2 3 3 2 3 2 3 2 2 2 2" xfId="32192" xr:uid="{00000000-0005-0000-0000-0000FD290000}"/>
    <cellStyle name="Comma 3 2 3 3 2 3 2 3 2 2 3" xfId="23999" xr:uid="{00000000-0005-0000-0000-0000FE290000}"/>
    <cellStyle name="Comma 3 2 3 3 2 3 2 3 2 3" xfId="11709" xr:uid="{00000000-0005-0000-0000-0000FF290000}"/>
    <cellStyle name="Comma 3 2 3 3 2 3 2 3 2 3 2" xfId="28095" xr:uid="{00000000-0005-0000-0000-0000002A0000}"/>
    <cellStyle name="Comma 3 2 3 3 2 3 2 3 2 4" xfId="19902" xr:uid="{00000000-0005-0000-0000-0000012A0000}"/>
    <cellStyle name="Comma 3 2 3 3 2 3 2 3 3" xfId="5564" xr:uid="{00000000-0005-0000-0000-0000022A0000}"/>
    <cellStyle name="Comma 3 2 3 3 2 3 2 3 3 2" xfId="13757" xr:uid="{00000000-0005-0000-0000-0000032A0000}"/>
    <cellStyle name="Comma 3 2 3 3 2 3 2 3 3 2 2" xfId="30143" xr:uid="{00000000-0005-0000-0000-0000042A0000}"/>
    <cellStyle name="Comma 3 2 3 3 2 3 2 3 3 3" xfId="21950" xr:uid="{00000000-0005-0000-0000-0000052A0000}"/>
    <cellStyle name="Comma 3 2 3 3 2 3 2 3 4" xfId="9661" xr:uid="{00000000-0005-0000-0000-0000062A0000}"/>
    <cellStyle name="Comma 3 2 3 3 2 3 2 3 4 2" xfId="26047" xr:uid="{00000000-0005-0000-0000-0000072A0000}"/>
    <cellStyle name="Comma 3 2 3 3 2 3 2 3 5" xfId="17854" xr:uid="{00000000-0005-0000-0000-0000082A0000}"/>
    <cellStyle name="Comma 3 2 3 3 2 3 2 4" xfId="2492" xr:uid="{00000000-0005-0000-0000-0000092A0000}"/>
    <cellStyle name="Comma 3 2 3 3 2 3 2 4 2" xfId="6589" xr:uid="{00000000-0005-0000-0000-00000A2A0000}"/>
    <cellStyle name="Comma 3 2 3 3 2 3 2 4 2 2" xfId="14782" xr:uid="{00000000-0005-0000-0000-00000B2A0000}"/>
    <cellStyle name="Comma 3 2 3 3 2 3 2 4 2 2 2" xfId="31168" xr:uid="{00000000-0005-0000-0000-00000C2A0000}"/>
    <cellStyle name="Comma 3 2 3 3 2 3 2 4 2 3" xfId="22975" xr:uid="{00000000-0005-0000-0000-00000D2A0000}"/>
    <cellStyle name="Comma 3 2 3 3 2 3 2 4 3" xfId="10685" xr:uid="{00000000-0005-0000-0000-00000E2A0000}"/>
    <cellStyle name="Comma 3 2 3 3 2 3 2 4 3 2" xfId="27071" xr:uid="{00000000-0005-0000-0000-00000F2A0000}"/>
    <cellStyle name="Comma 3 2 3 3 2 3 2 4 4" xfId="18878" xr:uid="{00000000-0005-0000-0000-0000102A0000}"/>
    <cellStyle name="Comma 3 2 3 3 2 3 2 5" xfId="4540" xr:uid="{00000000-0005-0000-0000-0000112A0000}"/>
    <cellStyle name="Comma 3 2 3 3 2 3 2 5 2" xfId="12733" xr:uid="{00000000-0005-0000-0000-0000122A0000}"/>
    <cellStyle name="Comma 3 2 3 3 2 3 2 5 2 2" xfId="29119" xr:uid="{00000000-0005-0000-0000-0000132A0000}"/>
    <cellStyle name="Comma 3 2 3 3 2 3 2 5 3" xfId="20926" xr:uid="{00000000-0005-0000-0000-0000142A0000}"/>
    <cellStyle name="Comma 3 2 3 3 2 3 2 6" xfId="8637" xr:uid="{00000000-0005-0000-0000-0000152A0000}"/>
    <cellStyle name="Comma 3 2 3 3 2 3 2 6 2" xfId="25023" xr:uid="{00000000-0005-0000-0000-0000162A0000}"/>
    <cellStyle name="Comma 3 2 3 3 2 3 2 7" xfId="16830" xr:uid="{00000000-0005-0000-0000-0000172A0000}"/>
    <cellStyle name="Comma 3 2 3 3 2 3 3" xfId="700" xr:uid="{00000000-0005-0000-0000-0000182A0000}"/>
    <cellStyle name="Comma 3 2 3 3 2 3 3 2" xfId="1724" xr:uid="{00000000-0005-0000-0000-0000192A0000}"/>
    <cellStyle name="Comma 3 2 3 3 2 3 3 2 2" xfId="3772" xr:uid="{00000000-0005-0000-0000-00001A2A0000}"/>
    <cellStyle name="Comma 3 2 3 3 2 3 3 2 2 2" xfId="7869" xr:uid="{00000000-0005-0000-0000-00001B2A0000}"/>
    <cellStyle name="Comma 3 2 3 3 2 3 3 2 2 2 2" xfId="16062" xr:uid="{00000000-0005-0000-0000-00001C2A0000}"/>
    <cellStyle name="Comma 3 2 3 3 2 3 3 2 2 2 2 2" xfId="32448" xr:uid="{00000000-0005-0000-0000-00001D2A0000}"/>
    <cellStyle name="Comma 3 2 3 3 2 3 3 2 2 2 3" xfId="24255" xr:uid="{00000000-0005-0000-0000-00001E2A0000}"/>
    <cellStyle name="Comma 3 2 3 3 2 3 3 2 2 3" xfId="11965" xr:uid="{00000000-0005-0000-0000-00001F2A0000}"/>
    <cellStyle name="Comma 3 2 3 3 2 3 3 2 2 3 2" xfId="28351" xr:uid="{00000000-0005-0000-0000-0000202A0000}"/>
    <cellStyle name="Comma 3 2 3 3 2 3 3 2 2 4" xfId="20158" xr:uid="{00000000-0005-0000-0000-0000212A0000}"/>
    <cellStyle name="Comma 3 2 3 3 2 3 3 2 3" xfId="5820" xr:uid="{00000000-0005-0000-0000-0000222A0000}"/>
    <cellStyle name="Comma 3 2 3 3 2 3 3 2 3 2" xfId="14013" xr:uid="{00000000-0005-0000-0000-0000232A0000}"/>
    <cellStyle name="Comma 3 2 3 3 2 3 3 2 3 2 2" xfId="30399" xr:uid="{00000000-0005-0000-0000-0000242A0000}"/>
    <cellStyle name="Comma 3 2 3 3 2 3 3 2 3 3" xfId="22206" xr:uid="{00000000-0005-0000-0000-0000252A0000}"/>
    <cellStyle name="Comma 3 2 3 3 2 3 3 2 4" xfId="9917" xr:uid="{00000000-0005-0000-0000-0000262A0000}"/>
    <cellStyle name="Comma 3 2 3 3 2 3 3 2 4 2" xfId="26303" xr:uid="{00000000-0005-0000-0000-0000272A0000}"/>
    <cellStyle name="Comma 3 2 3 3 2 3 3 2 5" xfId="18110" xr:uid="{00000000-0005-0000-0000-0000282A0000}"/>
    <cellStyle name="Comma 3 2 3 3 2 3 3 3" xfId="2748" xr:uid="{00000000-0005-0000-0000-0000292A0000}"/>
    <cellStyle name="Comma 3 2 3 3 2 3 3 3 2" xfId="6845" xr:uid="{00000000-0005-0000-0000-00002A2A0000}"/>
    <cellStyle name="Comma 3 2 3 3 2 3 3 3 2 2" xfId="15038" xr:uid="{00000000-0005-0000-0000-00002B2A0000}"/>
    <cellStyle name="Comma 3 2 3 3 2 3 3 3 2 2 2" xfId="31424" xr:uid="{00000000-0005-0000-0000-00002C2A0000}"/>
    <cellStyle name="Comma 3 2 3 3 2 3 3 3 2 3" xfId="23231" xr:uid="{00000000-0005-0000-0000-00002D2A0000}"/>
    <cellStyle name="Comma 3 2 3 3 2 3 3 3 3" xfId="10941" xr:uid="{00000000-0005-0000-0000-00002E2A0000}"/>
    <cellStyle name="Comma 3 2 3 3 2 3 3 3 3 2" xfId="27327" xr:uid="{00000000-0005-0000-0000-00002F2A0000}"/>
    <cellStyle name="Comma 3 2 3 3 2 3 3 3 4" xfId="19134" xr:uid="{00000000-0005-0000-0000-0000302A0000}"/>
    <cellStyle name="Comma 3 2 3 3 2 3 3 4" xfId="4796" xr:uid="{00000000-0005-0000-0000-0000312A0000}"/>
    <cellStyle name="Comma 3 2 3 3 2 3 3 4 2" xfId="12989" xr:uid="{00000000-0005-0000-0000-0000322A0000}"/>
    <cellStyle name="Comma 3 2 3 3 2 3 3 4 2 2" xfId="29375" xr:uid="{00000000-0005-0000-0000-0000332A0000}"/>
    <cellStyle name="Comma 3 2 3 3 2 3 3 4 3" xfId="21182" xr:uid="{00000000-0005-0000-0000-0000342A0000}"/>
    <cellStyle name="Comma 3 2 3 3 2 3 3 5" xfId="8893" xr:uid="{00000000-0005-0000-0000-0000352A0000}"/>
    <cellStyle name="Comma 3 2 3 3 2 3 3 5 2" xfId="25279" xr:uid="{00000000-0005-0000-0000-0000362A0000}"/>
    <cellStyle name="Comma 3 2 3 3 2 3 3 6" xfId="17086" xr:uid="{00000000-0005-0000-0000-0000372A0000}"/>
    <cellStyle name="Comma 3 2 3 3 2 3 4" xfId="1212" xr:uid="{00000000-0005-0000-0000-0000382A0000}"/>
    <cellStyle name="Comma 3 2 3 3 2 3 4 2" xfId="3260" xr:uid="{00000000-0005-0000-0000-0000392A0000}"/>
    <cellStyle name="Comma 3 2 3 3 2 3 4 2 2" xfId="7357" xr:uid="{00000000-0005-0000-0000-00003A2A0000}"/>
    <cellStyle name="Comma 3 2 3 3 2 3 4 2 2 2" xfId="15550" xr:uid="{00000000-0005-0000-0000-00003B2A0000}"/>
    <cellStyle name="Comma 3 2 3 3 2 3 4 2 2 2 2" xfId="31936" xr:uid="{00000000-0005-0000-0000-00003C2A0000}"/>
    <cellStyle name="Comma 3 2 3 3 2 3 4 2 2 3" xfId="23743" xr:uid="{00000000-0005-0000-0000-00003D2A0000}"/>
    <cellStyle name="Comma 3 2 3 3 2 3 4 2 3" xfId="11453" xr:uid="{00000000-0005-0000-0000-00003E2A0000}"/>
    <cellStyle name="Comma 3 2 3 3 2 3 4 2 3 2" xfId="27839" xr:uid="{00000000-0005-0000-0000-00003F2A0000}"/>
    <cellStyle name="Comma 3 2 3 3 2 3 4 2 4" xfId="19646" xr:uid="{00000000-0005-0000-0000-0000402A0000}"/>
    <cellStyle name="Comma 3 2 3 3 2 3 4 3" xfId="5308" xr:uid="{00000000-0005-0000-0000-0000412A0000}"/>
    <cellStyle name="Comma 3 2 3 3 2 3 4 3 2" xfId="13501" xr:uid="{00000000-0005-0000-0000-0000422A0000}"/>
    <cellStyle name="Comma 3 2 3 3 2 3 4 3 2 2" xfId="29887" xr:uid="{00000000-0005-0000-0000-0000432A0000}"/>
    <cellStyle name="Comma 3 2 3 3 2 3 4 3 3" xfId="21694" xr:uid="{00000000-0005-0000-0000-0000442A0000}"/>
    <cellStyle name="Comma 3 2 3 3 2 3 4 4" xfId="9405" xr:uid="{00000000-0005-0000-0000-0000452A0000}"/>
    <cellStyle name="Comma 3 2 3 3 2 3 4 4 2" xfId="25791" xr:uid="{00000000-0005-0000-0000-0000462A0000}"/>
    <cellStyle name="Comma 3 2 3 3 2 3 4 5" xfId="17598" xr:uid="{00000000-0005-0000-0000-0000472A0000}"/>
    <cellStyle name="Comma 3 2 3 3 2 3 5" xfId="2236" xr:uid="{00000000-0005-0000-0000-0000482A0000}"/>
    <cellStyle name="Comma 3 2 3 3 2 3 5 2" xfId="6333" xr:uid="{00000000-0005-0000-0000-0000492A0000}"/>
    <cellStyle name="Comma 3 2 3 3 2 3 5 2 2" xfId="14526" xr:uid="{00000000-0005-0000-0000-00004A2A0000}"/>
    <cellStyle name="Comma 3 2 3 3 2 3 5 2 2 2" xfId="30912" xr:uid="{00000000-0005-0000-0000-00004B2A0000}"/>
    <cellStyle name="Comma 3 2 3 3 2 3 5 2 3" xfId="22719" xr:uid="{00000000-0005-0000-0000-00004C2A0000}"/>
    <cellStyle name="Comma 3 2 3 3 2 3 5 3" xfId="10429" xr:uid="{00000000-0005-0000-0000-00004D2A0000}"/>
    <cellStyle name="Comma 3 2 3 3 2 3 5 3 2" xfId="26815" xr:uid="{00000000-0005-0000-0000-00004E2A0000}"/>
    <cellStyle name="Comma 3 2 3 3 2 3 5 4" xfId="18622" xr:uid="{00000000-0005-0000-0000-00004F2A0000}"/>
    <cellStyle name="Comma 3 2 3 3 2 3 6" xfId="4284" xr:uid="{00000000-0005-0000-0000-0000502A0000}"/>
    <cellStyle name="Comma 3 2 3 3 2 3 6 2" xfId="12477" xr:uid="{00000000-0005-0000-0000-0000512A0000}"/>
    <cellStyle name="Comma 3 2 3 3 2 3 6 2 2" xfId="28863" xr:uid="{00000000-0005-0000-0000-0000522A0000}"/>
    <cellStyle name="Comma 3 2 3 3 2 3 6 3" xfId="20670" xr:uid="{00000000-0005-0000-0000-0000532A0000}"/>
    <cellStyle name="Comma 3 2 3 3 2 3 7" xfId="8381" xr:uid="{00000000-0005-0000-0000-0000542A0000}"/>
    <cellStyle name="Comma 3 2 3 3 2 3 7 2" xfId="24767" xr:uid="{00000000-0005-0000-0000-0000552A0000}"/>
    <cellStyle name="Comma 3 2 3 3 2 3 8" xfId="16574" xr:uid="{00000000-0005-0000-0000-0000562A0000}"/>
    <cellStyle name="Comma 3 2 3 3 2 4" xfId="316" xr:uid="{00000000-0005-0000-0000-0000572A0000}"/>
    <cellStyle name="Comma 3 2 3 3 2 4 2" xfId="828" xr:uid="{00000000-0005-0000-0000-0000582A0000}"/>
    <cellStyle name="Comma 3 2 3 3 2 4 2 2" xfId="1852" xr:uid="{00000000-0005-0000-0000-0000592A0000}"/>
    <cellStyle name="Comma 3 2 3 3 2 4 2 2 2" xfId="3900" xr:uid="{00000000-0005-0000-0000-00005A2A0000}"/>
    <cellStyle name="Comma 3 2 3 3 2 4 2 2 2 2" xfId="7997" xr:uid="{00000000-0005-0000-0000-00005B2A0000}"/>
    <cellStyle name="Comma 3 2 3 3 2 4 2 2 2 2 2" xfId="16190" xr:uid="{00000000-0005-0000-0000-00005C2A0000}"/>
    <cellStyle name="Comma 3 2 3 3 2 4 2 2 2 2 2 2" xfId="32576" xr:uid="{00000000-0005-0000-0000-00005D2A0000}"/>
    <cellStyle name="Comma 3 2 3 3 2 4 2 2 2 2 3" xfId="24383" xr:uid="{00000000-0005-0000-0000-00005E2A0000}"/>
    <cellStyle name="Comma 3 2 3 3 2 4 2 2 2 3" xfId="12093" xr:uid="{00000000-0005-0000-0000-00005F2A0000}"/>
    <cellStyle name="Comma 3 2 3 3 2 4 2 2 2 3 2" xfId="28479" xr:uid="{00000000-0005-0000-0000-0000602A0000}"/>
    <cellStyle name="Comma 3 2 3 3 2 4 2 2 2 4" xfId="20286" xr:uid="{00000000-0005-0000-0000-0000612A0000}"/>
    <cellStyle name="Comma 3 2 3 3 2 4 2 2 3" xfId="5948" xr:uid="{00000000-0005-0000-0000-0000622A0000}"/>
    <cellStyle name="Comma 3 2 3 3 2 4 2 2 3 2" xfId="14141" xr:uid="{00000000-0005-0000-0000-0000632A0000}"/>
    <cellStyle name="Comma 3 2 3 3 2 4 2 2 3 2 2" xfId="30527" xr:uid="{00000000-0005-0000-0000-0000642A0000}"/>
    <cellStyle name="Comma 3 2 3 3 2 4 2 2 3 3" xfId="22334" xr:uid="{00000000-0005-0000-0000-0000652A0000}"/>
    <cellStyle name="Comma 3 2 3 3 2 4 2 2 4" xfId="10045" xr:uid="{00000000-0005-0000-0000-0000662A0000}"/>
    <cellStyle name="Comma 3 2 3 3 2 4 2 2 4 2" xfId="26431" xr:uid="{00000000-0005-0000-0000-0000672A0000}"/>
    <cellStyle name="Comma 3 2 3 3 2 4 2 2 5" xfId="18238" xr:uid="{00000000-0005-0000-0000-0000682A0000}"/>
    <cellStyle name="Comma 3 2 3 3 2 4 2 3" xfId="2876" xr:uid="{00000000-0005-0000-0000-0000692A0000}"/>
    <cellStyle name="Comma 3 2 3 3 2 4 2 3 2" xfId="6973" xr:uid="{00000000-0005-0000-0000-00006A2A0000}"/>
    <cellStyle name="Comma 3 2 3 3 2 4 2 3 2 2" xfId="15166" xr:uid="{00000000-0005-0000-0000-00006B2A0000}"/>
    <cellStyle name="Comma 3 2 3 3 2 4 2 3 2 2 2" xfId="31552" xr:uid="{00000000-0005-0000-0000-00006C2A0000}"/>
    <cellStyle name="Comma 3 2 3 3 2 4 2 3 2 3" xfId="23359" xr:uid="{00000000-0005-0000-0000-00006D2A0000}"/>
    <cellStyle name="Comma 3 2 3 3 2 4 2 3 3" xfId="11069" xr:uid="{00000000-0005-0000-0000-00006E2A0000}"/>
    <cellStyle name="Comma 3 2 3 3 2 4 2 3 3 2" xfId="27455" xr:uid="{00000000-0005-0000-0000-00006F2A0000}"/>
    <cellStyle name="Comma 3 2 3 3 2 4 2 3 4" xfId="19262" xr:uid="{00000000-0005-0000-0000-0000702A0000}"/>
    <cellStyle name="Comma 3 2 3 3 2 4 2 4" xfId="4924" xr:uid="{00000000-0005-0000-0000-0000712A0000}"/>
    <cellStyle name="Comma 3 2 3 3 2 4 2 4 2" xfId="13117" xr:uid="{00000000-0005-0000-0000-0000722A0000}"/>
    <cellStyle name="Comma 3 2 3 3 2 4 2 4 2 2" xfId="29503" xr:uid="{00000000-0005-0000-0000-0000732A0000}"/>
    <cellStyle name="Comma 3 2 3 3 2 4 2 4 3" xfId="21310" xr:uid="{00000000-0005-0000-0000-0000742A0000}"/>
    <cellStyle name="Comma 3 2 3 3 2 4 2 5" xfId="9021" xr:uid="{00000000-0005-0000-0000-0000752A0000}"/>
    <cellStyle name="Comma 3 2 3 3 2 4 2 5 2" xfId="25407" xr:uid="{00000000-0005-0000-0000-0000762A0000}"/>
    <cellStyle name="Comma 3 2 3 3 2 4 2 6" xfId="17214" xr:uid="{00000000-0005-0000-0000-0000772A0000}"/>
    <cellStyle name="Comma 3 2 3 3 2 4 3" xfId="1340" xr:uid="{00000000-0005-0000-0000-0000782A0000}"/>
    <cellStyle name="Comma 3 2 3 3 2 4 3 2" xfId="3388" xr:uid="{00000000-0005-0000-0000-0000792A0000}"/>
    <cellStyle name="Comma 3 2 3 3 2 4 3 2 2" xfId="7485" xr:uid="{00000000-0005-0000-0000-00007A2A0000}"/>
    <cellStyle name="Comma 3 2 3 3 2 4 3 2 2 2" xfId="15678" xr:uid="{00000000-0005-0000-0000-00007B2A0000}"/>
    <cellStyle name="Comma 3 2 3 3 2 4 3 2 2 2 2" xfId="32064" xr:uid="{00000000-0005-0000-0000-00007C2A0000}"/>
    <cellStyle name="Comma 3 2 3 3 2 4 3 2 2 3" xfId="23871" xr:uid="{00000000-0005-0000-0000-00007D2A0000}"/>
    <cellStyle name="Comma 3 2 3 3 2 4 3 2 3" xfId="11581" xr:uid="{00000000-0005-0000-0000-00007E2A0000}"/>
    <cellStyle name="Comma 3 2 3 3 2 4 3 2 3 2" xfId="27967" xr:uid="{00000000-0005-0000-0000-00007F2A0000}"/>
    <cellStyle name="Comma 3 2 3 3 2 4 3 2 4" xfId="19774" xr:uid="{00000000-0005-0000-0000-0000802A0000}"/>
    <cellStyle name="Comma 3 2 3 3 2 4 3 3" xfId="5436" xr:uid="{00000000-0005-0000-0000-0000812A0000}"/>
    <cellStyle name="Comma 3 2 3 3 2 4 3 3 2" xfId="13629" xr:uid="{00000000-0005-0000-0000-0000822A0000}"/>
    <cellStyle name="Comma 3 2 3 3 2 4 3 3 2 2" xfId="30015" xr:uid="{00000000-0005-0000-0000-0000832A0000}"/>
    <cellStyle name="Comma 3 2 3 3 2 4 3 3 3" xfId="21822" xr:uid="{00000000-0005-0000-0000-0000842A0000}"/>
    <cellStyle name="Comma 3 2 3 3 2 4 3 4" xfId="9533" xr:uid="{00000000-0005-0000-0000-0000852A0000}"/>
    <cellStyle name="Comma 3 2 3 3 2 4 3 4 2" xfId="25919" xr:uid="{00000000-0005-0000-0000-0000862A0000}"/>
    <cellStyle name="Comma 3 2 3 3 2 4 3 5" xfId="17726" xr:uid="{00000000-0005-0000-0000-0000872A0000}"/>
    <cellStyle name="Comma 3 2 3 3 2 4 4" xfId="2364" xr:uid="{00000000-0005-0000-0000-0000882A0000}"/>
    <cellStyle name="Comma 3 2 3 3 2 4 4 2" xfId="6461" xr:uid="{00000000-0005-0000-0000-0000892A0000}"/>
    <cellStyle name="Comma 3 2 3 3 2 4 4 2 2" xfId="14654" xr:uid="{00000000-0005-0000-0000-00008A2A0000}"/>
    <cellStyle name="Comma 3 2 3 3 2 4 4 2 2 2" xfId="31040" xr:uid="{00000000-0005-0000-0000-00008B2A0000}"/>
    <cellStyle name="Comma 3 2 3 3 2 4 4 2 3" xfId="22847" xr:uid="{00000000-0005-0000-0000-00008C2A0000}"/>
    <cellStyle name="Comma 3 2 3 3 2 4 4 3" xfId="10557" xr:uid="{00000000-0005-0000-0000-00008D2A0000}"/>
    <cellStyle name="Comma 3 2 3 3 2 4 4 3 2" xfId="26943" xr:uid="{00000000-0005-0000-0000-00008E2A0000}"/>
    <cellStyle name="Comma 3 2 3 3 2 4 4 4" xfId="18750" xr:uid="{00000000-0005-0000-0000-00008F2A0000}"/>
    <cellStyle name="Comma 3 2 3 3 2 4 5" xfId="4412" xr:uid="{00000000-0005-0000-0000-0000902A0000}"/>
    <cellStyle name="Comma 3 2 3 3 2 4 5 2" xfId="12605" xr:uid="{00000000-0005-0000-0000-0000912A0000}"/>
    <cellStyle name="Comma 3 2 3 3 2 4 5 2 2" xfId="28991" xr:uid="{00000000-0005-0000-0000-0000922A0000}"/>
    <cellStyle name="Comma 3 2 3 3 2 4 5 3" xfId="20798" xr:uid="{00000000-0005-0000-0000-0000932A0000}"/>
    <cellStyle name="Comma 3 2 3 3 2 4 6" xfId="8509" xr:uid="{00000000-0005-0000-0000-0000942A0000}"/>
    <cellStyle name="Comma 3 2 3 3 2 4 6 2" xfId="24895" xr:uid="{00000000-0005-0000-0000-0000952A0000}"/>
    <cellStyle name="Comma 3 2 3 3 2 4 7" xfId="16702" xr:uid="{00000000-0005-0000-0000-0000962A0000}"/>
    <cellStyle name="Comma 3 2 3 3 2 5" xfId="572" xr:uid="{00000000-0005-0000-0000-0000972A0000}"/>
    <cellStyle name="Comma 3 2 3 3 2 5 2" xfId="1596" xr:uid="{00000000-0005-0000-0000-0000982A0000}"/>
    <cellStyle name="Comma 3 2 3 3 2 5 2 2" xfId="3644" xr:uid="{00000000-0005-0000-0000-0000992A0000}"/>
    <cellStyle name="Comma 3 2 3 3 2 5 2 2 2" xfId="7741" xr:uid="{00000000-0005-0000-0000-00009A2A0000}"/>
    <cellStyle name="Comma 3 2 3 3 2 5 2 2 2 2" xfId="15934" xr:uid="{00000000-0005-0000-0000-00009B2A0000}"/>
    <cellStyle name="Comma 3 2 3 3 2 5 2 2 2 2 2" xfId="32320" xr:uid="{00000000-0005-0000-0000-00009C2A0000}"/>
    <cellStyle name="Comma 3 2 3 3 2 5 2 2 2 3" xfId="24127" xr:uid="{00000000-0005-0000-0000-00009D2A0000}"/>
    <cellStyle name="Comma 3 2 3 3 2 5 2 2 3" xfId="11837" xr:uid="{00000000-0005-0000-0000-00009E2A0000}"/>
    <cellStyle name="Comma 3 2 3 3 2 5 2 2 3 2" xfId="28223" xr:uid="{00000000-0005-0000-0000-00009F2A0000}"/>
    <cellStyle name="Comma 3 2 3 3 2 5 2 2 4" xfId="20030" xr:uid="{00000000-0005-0000-0000-0000A02A0000}"/>
    <cellStyle name="Comma 3 2 3 3 2 5 2 3" xfId="5692" xr:uid="{00000000-0005-0000-0000-0000A12A0000}"/>
    <cellStyle name="Comma 3 2 3 3 2 5 2 3 2" xfId="13885" xr:uid="{00000000-0005-0000-0000-0000A22A0000}"/>
    <cellStyle name="Comma 3 2 3 3 2 5 2 3 2 2" xfId="30271" xr:uid="{00000000-0005-0000-0000-0000A32A0000}"/>
    <cellStyle name="Comma 3 2 3 3 2 5 2 3 3" xfId="22078" xr:uid="{00000000-0005-0000-0000-0000A42A0000}"/>
    <cellStyle name="Comma 3 2 3 3 2 5 2 4" xfId="9789" xr:uid="{00000000-0005-0000-0000-0000A52A0000}"/>
    <cellStyle name="Comma 3 2 3 3 2 5 2 4 2" xfId="26175" xr:uid="{00000000-0005-0000-0000-0000A62A0000}"/>
    <cellStyle name="Comma 3 2 3 3 2 5 2 5" xfId="17982" xr:uid="{00000000-0005-0000-0000-0000A72A0000}"/>
    <cellStyle name="Comma 3 2 3 3 2 5 3" xfId="2620" xr:uid="{00000000-0005-0000-0000-0000A82A0000}"/>
    <cellStyle name="Comma 3 2 3 3 2 5 3 2" xfId="6717" xr:uid="{00000000-0005-0000-0000-0000A92A0000}"/>
    <cellStyle name="Comma 3 2 3 3 2 5 3 2 2" xfId="14910" xr:uid="{00000000-0005-0000-0000-0000AA2A0000}"/>
    <cellStyle name="Comma 3 2 3 3 2 5 3 2 2 2" xfId="31296" xr:uid="{00000000-0005-0000-0000-0000AB2A0000}"/>
    <cellStyle name="Comma 3 2 3 3 2 5 3 2 3" xfId="23103" xr:uid="{00000000-0005-0000-0000-0000AC2A0000}"/>
    <cellStyle name="Comma 3 2 3 3 2 5 3 3" xfId="10813" xr:uid="{00000000-0005-0000-0000-0000AD2A0000}"/>
    <cellStyle name="Comma 3 2 3 3 2 5 3 3 2" xfId="27199" xr:uid="{00000000-0005-0000-0000-0000AE2A0000}"/>
    <cellStyle name="Comma 3 2 3 3 2 5 3 4" xfId="19006" xr:uid="{00000000-0005-0000-0000-0000AF2A0000}"/>
    <cellStyle name="Comma 3 2 3 3 2 5 4" xfId="4668" xr:uid="{00000000-0005-0000-0000-0000B02A0000}"/>
    <cellStyle name="Comma 3 2 3 3 2 5 4 2" xfId="12861" xr:uid="{00000000-0005-0000-0000-0000B12A0000}"/>
    <cellStyle name="Comma 3 2 3 3 2 5 4 2 2" xfId="29247" xr:uid="{00000000-0005-0000-0000-0000B22A0000}"/>
    <cellStyle name="Comma 3 2 3 3 2 5 4 3" xfId="21054" xr:uid="{00000000-0005-0000-0000-0000B32A0000}"/>
    <cellStyle name="Comma 3 2 3 3 2 5 5" xfId="8765" xr:uid="{00000000-0005-0000-0000-0000B42A0000}"/>
    <cellStyle name="Comma 3 2 3 3 2 5 5 2" xfId="25151" xr:uid="{00000000-0005-0000-0000-0000B52A0000}"/>
    <cellStyle name="Comma 3 2 3 3 2 5 6" xfId="16958" xr:uid="{00000000-0005-0000-0000-0000B62A0000}"/>
    <cellStyle name="Comma 3 2 3 3 2 6" xfId="1084" xr:uid="{00000000-0005-0000-0000-0000B72A0000}"/>
    <cellStyle name="Comma 3 2 3 3 2 6 2" xfId="3132" xr:uid="{00000000-0005-0000-0000-0000B82A0000}"/>
    <cellStyle name="Comma 3 2 3 3 2 6 2 2" xfId="7229" xr:uid="{00000000-0005-0000-0000-0000B92A0000}"/>
    <cellStyle name="Comma 3 2 3 3 2 6 2 2 2" xfId="15422" xr:uid="{00000000-0005-0000-0000-0000BA2A0000}"/>
    <cellStyle name="Comma 3 2 3 3 2 6 2 2 2 2" xfId="31808" xr:uid="{00000000-0005-0000-0000-0000BB2A0000}"/>
    <cellStyle name="Comma 3 2 3 3 2 6 2 2 3" xfId="23615" xr:uid="{00000000-0005-0000-0000-0000BC2A0000}"/>
    <cellStyle name="Comma 3 2 3 3 2 6 2 3" xfId="11325" xr:uid="{00000000-0005-0000-0000-0000BD2A0000}"/>
    <cellStyle name="Comma 3 2 3 3 2 6 2 3 2" xfId="27711" xr:uid="{00000000-0005-0000-0000-0000BE2A0000}"/>
    <cellStyle name="Comma 3 2 3 3 2 6 2 4" xfId="19518" xr:uid="{00000000-0005-0000-0000-0000BF2A0000}"/>
    <cellStyle name="Comma 3 2 3 3 2 6 3" xfId="5180" xr:uid="{00000000-0005-0000-0000-0000C02A0000}"/>
    <cellStyle name="Comma 3 2 3 3 2 6 3 2" xfId="13373" xr:uid="{00000000-0005-0000-0000-0000C12A0000}"/>
    <cellStyle name="Comma 3 2 3 3 2 6 3 2 2" xfId="29759" xr:uid="{00000000-0005-0000-0000-0000C22A0000}"/>
    <cellStyle name="Comma 3 2 3 3 2 6 3 3" xfId="21566" xr:uid="{00000000-0005-0000-0000-0000C32A0000}"/>
    <cellStyle name="Comma 3 2 3 3 2 6 4" xfId="9277" xr:uid="{00000000-0005-0000-0000-0000C42A0000}"/>
    <cellStyle name="Comma 3 2 3 3 2 6 4 2" xfId="25663" xr:uid="{00000000-0005-0000-0000-0000C52A0000}"/>
    <cellStyle name="Comma 3 2 3 3 2 6 5" xfId="17470" xr:uid="{00000000-0005-0000-0000-0000C62A0000}"/>
    <cellStyle name="Comma 3 2 3 3 2 7" xfId="2108" xr:uid="{00000000-0005-0000-0000-0000C72A0000}"/>
    <cellStyle name="Comma 3 2 3 3 2 7 2" xfId="6205" xr:uid="{00000000-0005-0000-0000-0000C82A0000}"/>
    <cellStyle name="Comma 3 2 3 3 2 7 2 2" xfId="14398" xr:uid="{00000000-0005-0000-0000-0000C92A0000}"/>
    <cellStyle name="Comma 3 2 3 3 2 7 2 2 2" xfId="30784" xr:uid="{00000000-0005-0000-0000-0000CA2A0000}"/>
    <cellStyle name="Comma 3 2 3 3 2 7 2 3" xfId="22591" xr:uid="{00000000-0005-0000-0000-0000CB2A0000}"/>
    <cellStyle name="Comma 3 2 3 3 2 7 3" xfId="10301" xr:uid="{00000000-0005-0000-0000-0000CC2A0000}"/>
    <cellStyle name="Comma 3 2 3 3 2 7 3 2" xfId="26687" xr:uid="{00000000-0005-0000-0000-0000CD2A0000}"/>
    <cellStyle name="Comma 3 2 3 3 2 7 4" xfId="18494" xr:uid="{00000000-0005-0000-0000-0000CE2A0000}"/>
    <cellStyle name="Comma 3 2 3 3 2 8" xfId="4156" xr:uid="{00000000-0005-0000-0000-0000CF2A0000}"/>
    <cellStyle name="Comma 3 2 3 3 2 8 2" xfId="12349" xr:uid="{00000000-0005-0000-0000-0000D02A0000}"/>
    <cellStyle name="Comma 3 2 3 3 2 8 2 2" xfId="28735" xr:uid="{00000000-0005-0000-0000-0000D12A0000}"/>
    <cellStyle name="Comma 3 2 3 3 2 8 3" xfId="20542" xr:uid="{00000000-0005-0000-0000-0000D22A0000}"/>
    <cellStyle name="Comma 3 2 3 3 2 9" xfId="8253" xr:uid="{00000000-0005-0000-0000-0000D32A0000}"/>
    <cellStyle name="Comma 3 2 3 3 2 9 2" xfId="24639" xr:uid="{00000000-0005-0000-0000-0000D42A0000}"/>
    <cellStyle name="Comma 3 2 3 3 3" xfId="92" xr:uid="{00000000-0005-0000-0000-0000D52A0000}"/>
    <cellStyle name="Comma 3 2 3 3 3 2" xfId="220" xr:uid="{00000000-0005-0000-0000-0000D62A0000}"/>
    <cellStyle name="Comma 3 2 3 3 3 2 2" xfId="476" xr:uid="{00000000-0005-0000-0000-0000D72A0000}"/>
    <cellStyle name="Comma 3 2 3 3 3 2 2 2" xfId="988" xr:uid="{00000000-0005-0000-0000-0000D82A0000}"/>
    <cellStyle name="Comma 3 2 3 3 3 2 2 2 2" xfId="2012" xr:uid="{00000000-0005-0000-0000-0000D92A0000}"/>
    <cellStyle name="Comma 3 2 3 3 3 2 2 2 2 2" xfId="4060" xr:uid="{00000000-0005-0000-0000-0000DA2A0000}"/>
    <cellStyle name="Comma 3 2 3 3 3 2 2 2 2 2 2" xfId="8157" xr:uid="{00000000-0005-0000-0000-0000DB2A0000}"/>
    <cellStyle name="Comma 3 2 3 3 3 2 2 2 2 2 2 2" xfId="16350" xr:uid="{00000000-0005-0000-0000-0000DC2A0000}"/>
    <cellStyle name="Comma 3 2 3 3 3 2 2 2 2 2 2 2 2" xfId="32736" xr:uid="{00000000-0005-0000-0000-0000DD2A0000}"/>
    <cellStyle name="Comma 3 2 3 3 3 2 2 2 2 2 2 3" xfId="24543" xr:uid="{00000000-0005-0000-0000-0000DE2A0000}"/>
    <cellStyle name="Comma 3 2 3 3 3 2 2 2 2 2 3" xfId="12253" xr:uid="{00000000-0005-0000-0000-0000DF2A0000}"/>
    <cellStyle name="Comma 3 2 3 3 3 2 2 2 2 2 3 2" xfId="28639" xr:uid="{00000000-0005-0000-0000-0000E02A0000}"/>
    <cellStyle name="Comma 3 2 3 3 3 2 2 2 2 2 4" xfId="20446" xr:uid="{00000000-0005-0000-0000-0000E12A0000}"/>
    <cellStyle name="Comma 3 2 3 3 3 2 2 2 2 3" xfId="6108" xr:uid="{00000000-0005-0000-0000-0000E22A0000}"/>
    <cellStyle name="Comma 3 2 3 3 3 2 2 2 2 3 2" xfId="14301" xr:uid="{00000000-0005-0000-0000-0000E32A0000}"/>
    <cellStyle name="Comma 3 2 3 3 3 2 2 2 2 3 2 2" xfId="30687" xr:uid="{00000000-0005-0000-0000-0000E42A0000}"/>
    <cellStyle name="Comma 3 2 3 3 3 2 2 2 2 3 3" xfId="22494" xr:uid="{00000000-0005-0000-0000-0000E52A0000}"/>
    <cellStyle name="Comma 3 2 3 3 3 2 2 2 2 4" xfId="10205" xr:uid="{00000000-0005-0000-0000-0000E62A0000}"/>
    <cellStyle name="Comma 3 2 3 3 3 2 2 2 2 4 2" xfId="26591" xr:uid="{00000000-0005-0000-0000-0000E72A0000}"/>
    <cellStyle name="Comma 3 2 3 3 3 2 2 2 2 5" xfId="18398" xr:uid="{00000000-0005-0000-0000-0000E82A0000}"/>
    <cellStyle name="Comma 3 2 3 3 3 2 2 2 3" xfId="3036" xr:uid="{00000000-0005-0000-0000-0000E92A0000}"/>
    <cellStyle name="Comma 3 2 3 3 3 2 2 2 3 2" xfId="7133" xr:uid="{00000000-0005-0000-0000-0000EA2A0000}"/>
    <cellStyle name="Comma 3 2 3 3 3 2 2 2 3 2 2" xfId="15326" xr:uid="{00000000-0005-0000-0000-0000EB2A0000}"/>
    <cellStyle name="Comma 3 2 3 3 3 2 2 2 3 2 2 2" xfId="31712" xr:uid="{00000000-0005-0000-0000-0000EC2A0000}"/>
    <cellStyle name="Comma 3 2 3 3 3 2 2 2 3 2 3" xfId="23519" xr:uid="{00000000-0005-0000-0000-0000ED2A0000}"/>
    <cellStyle name="Comma 3 2 3 3 3 2 2 2 3 3" xfId="11229" xr:uid="{00000000-0005-0000-0000-0000EE2A0000}"/>
    <cellStyle name="Comma 3 2 3 3 3 2 2 2 3 3 2" xfId="27615" xr:uid="{00000000-0005-0000-0000-0000EF2A0000}"/>
    <cellStyle name="Comma 3 2 3 3 3 2 2 2 3 4" xfId="19422" xr:uid="{00000000-0005-0000-0000-0000F02A0000}"/>
    <cellStyle name="Comma 3 2 3 3 3 2 2 2 4" xfId="5084" xr:uid="{00000000-0005-0000-0000-0000F12A0000}"/>
    <cellStyle name="Comma 3 2 3 3 3 2 2 2 4 2" xfId="13277" xr:uid="{00000000-0005-0000-0000-0000F22A0000}"/>
    <cellStyle name="Comma 3 2 3 3 3 2 2 2 4 2 2" xfId="29663" xr:uid="{00000000-0005-0000-0000-0000F32A0000}"/>
    <cellStyle name="Comma 3 2 3 3 3 2 2 2 4 3" xfId="21470" xr:uid="{00000000-0005-0000-0000-0000F42A0000}"/>
    <cellStyle name="Comma 3 2 3 3 3 2 2 2 5" xfId="9181" xr:uid="{00000000-0005-0000-0000-0000F52A0000}"/>
    <cellStyle name="Comma 3 2 3 3 3 2 2 2 5 2" xfId="25567" xr:uid="{00000000-0005-0000-0000-0000F62A0000}"/>
    <cellStyle name="Comma 3 2 3 3 3 2 2 2 6" xfId="17374" xr:uid="{00000000-0005-0000-0000-0000F72A0000}"/>
    <cellStyle name="Comma 3 2 3 3 3 2 2 3" xfId="1500" xr:uid="{00000000-0005-0000-0000-0000F82A0000}"/>
    <cellStyle name="Comma 3 2 3 3 3 2 2 3 2" xfId="3548" xr:uid="{00000000-0005-0000-0000-0000F92A0000}"/>
    <cellStyle name="Comma 3 2 3 3 3 2 2 3 2 2" xfId="7645" xr:uid="{00000000-0005-0000-0000-0000FA2A0000}"/>
    <cellStyle name="Comma 3 2 3 3 3 2 2 3 2 2 2" xfId="15838" xr:uid="{00000000-0005-0000-0000-0000FB2A0000}"/>
    <cellStyle name="Comma 3 2 3 3 3 2 2 3 2 2 2 2" xfId="32224" xr:uid="{00000000-0005-0000-0000-0000FC2A0000}"/>
    <cellStyle name="Comma 3 2 3 3 3 2 2 3 2 2 3" xfId="24031" xr:uid="{00000000-0005-0000-0000-0000FD2A0000}"/>
    <cellStyle name="Comma 3 2 3 3 3 2 2 3 2 3" xfId="11741" xr:uid="{00000000-0005-0000-0000-0000FE2A0000}"/>
    <cellStyle name="Comma 3 2 3 3 3 2 2 3 2 3 2" xfId="28127" xr:uid="{00000000-0005-0000-0000-0000FF2A0000}"/>
    <cellStyle name="Comma 3 2 3 3 3 2 2 3 2 4" xfId="19934" xr:uid="{00000000-0005-0000-0000-0000002B0000}"/>
    <cellStyle name="Comma 3 2 3 3 3 2 2 3 3" xfId="5596" xr:uid="{00000000-0005-0000-0000-0000012B0000}"/>
    <cellStyle name="Comma 3 2 3 3 3 2 2 3 3 2" xfId="13789" xr:uid="{00000000-0005-0000-0000-0000022B0000}"/>
    <cellStyle name="Comma 3 2 3 3 3 2 2 3 3 2 2" xfId="30175" xr:uid="{00000000-0005-0000-0000-0000032B0000}"/>
    <cellStyle name="Comma 3 2 3 3 3 2 2 3 3 3" xfId="21982" xr:uid="{00000000-0005-0000-0000-0000042B0000}"/>
    <cellStyle name="Comma 3 2 3 3 3 2 2 3 4" xfId="9693" xr:uid="{00000000-0005-0000-0000-0000052B0000}"/>
    <cellStyle name="Comma 3 2 3 3 3 2 2 3 4 2" xfId="26079" xr:uid="{00000000-0005-0000-0000-0000062B0000}"/>
    <cellStyle name="Comma 3 2 3 3 3 2 2 3 5" xfId="17886" xr:uid="{00000000-0005-0000-0000-0000072B0000}"/>
    <cellStyle name="Comma 3 2 3 3 3 2 2 4" xfId="2524" xr:uid="{00000000-0005-0000-0000-0000082B0000}"/>
    <cellStyle name="Comma 3 2 3 3 3 2 2 4 2" xfId="6621" xr:uid="{00000000-0005-0000-0000-0000092B0000}"/>
    <cellStyle name="Comma 3 2 3 3 3 2 2 4 2 2" xfId="14814" xr:uid="{00000000-0005-0000-0000-00000A2B0000}"/>
    <cellStyle name="Comma 3 2 3 3 3 2 2 4 2 2 2" xfId="31200" xr:uid="{00000000-0005-0000-0000-00000B2B0000}"/>
    <cellStyle name="Comma 3 2 3 3 3 2 2 4 2 3" xfId="23007" xr:uid="{00000000-0005-0000-0000-00000C2B0000}"/>
    <cellStyle name="Comma 3 2 3 3 3 2 2 4 3" xfId="10717" xr:uid="{00000000-0005-0000-0000-00000D2B0000}"/>
    <cellStyle name="Comma 3 2 3 3 3 2 2 4 3 2" xfId="27103" xr:uid="{00000000-0005-0000-0000-00000E2B0000}"/>
    <cellStyle name="Comma 3 2 3 3 3 2 2 4 4" xfId="18910" xr:uid="{00000000-0005-0000-0000-00000F2B0000}"/>
    <cellStyle name="Comma 3 2 3 3 3 2 2 5" xfId="4572" xr:uid="{00000000-0005-0000-0000-0000102B0000}"/>
    <cellStyle name="Comma 3 2 3 3 3 2 2 5 2" xfId="12765" xr:uid="{00000000-0005-0000-0000-0000112B0000}"/>
    <cellStyle name="Comma 3 2 3 3 3 2 2 5 2 2" xfId="29151" xr:uid="{00000000-0005-0000-0000-0000122B0000}"/>
    <cellStyle name="Comma 3 2 3 3 3 2 2 5 3" xfId="20958" xr:uid="{00000000-0005-0000-0000-0000132B0000}"/>
    <cellStyle name="Comma 3 2 3 3 3 2 2 6" xfId="8669" xr:uid="{00000000-0005-0000-0000-0000142B0000}"/>
    <cellStyle name="Comma 3 2 3 3 3 2 2 6 2" xfId="25055" xr:uid="{00000000-0005-0000-0000-0000152B0000}"/>
    <cellStyle name="Comma 3 2 3 3 3 2 2 7" xfId="16862" xr:uid="{00000000-0005-0000-0000-0000162B0000}"/>
    <cellStyle name="Comma 3 2 3 3 3 2 3" xfId="732" xr:uid="{00000000-0005-0000-0000-0000172B0000}"/>
    <cellStyle name="Comma 3 2 3 3 3 2 3 2" xfId="1756" xr:uid="{00000000-0005-0000-0000-0000182B0000}"/>
    <cellStyle name="Comma 3 2 3 3 3 2 3 2 2" xfId="3804" xr:uid="{00000000-0005-0000-0000-0000192B0000}"/>
    <cellStyle name="Comma 3 2 3 3 3 2 3 2 2 2" xfId="7901" xr:uid="{00000000-0005-0000-0000-00001A2B0000}"/>
    <cellStyle name="Comma 3 2 3 3 3 2 3 2 2 2 2" xfId="16094" xr:uid="{00000000-0005-0000-0000-00001B2B0000}"/>
    <cellStyle name="Comma 3 2 3 3 3 2 3 2 2 2 2 2" xfId="32480" xr:uid="{00000000-0005-0000-0000-00001C2B0000}"/>
    <cellStyle name="Comma 3 2 3 3 3 2 3 2 2 2 3" xfId="24287" xr:uid="{00000000-0005-0000-0000-00001D2B0000}"/>
    <cellStyle name="Comma 3 2 3 3 3 2 3 2 2 3" xfId="11997" xr:uid="{00000000-0005-0000-0000-00001E2B0000}"/>
    <cellStyle name="Comma 3 2 3 3 3 2 3 2 2 3 2" xfId="28383" xr:uid="{00000000-0005-0000-0000-00001F2B0000}"/>
    <cellStyle name="Comma 3 2 3 3 3 2 3 2 2 4" xfId="20190" xr:uid="{00000000-0005-0000-0000-0000202B0000}"/>
    <cellStyle name="Comma 3 2 3 3 3 2 3 2 3" xfId="5852" xr:uid="{00000000-0005-0000-0000-0000212B0000}"/>
    <cellStyle name="Comma 3 2 3 3 3 2 3 2 3 2" xfId="14045" xr:uid="{00000000-0005-0000-0000-0000222B0000}"/>
    <cellStyle name="Comma 3 2 3 3 3 2 3 2 3 2 2" xfId="30431" xr:uid="{00000000-0005-0000-0000-0000232B0000}"/>
    <cellStyle name="Comma 3 2 3 3 3 2 3 2 3 3" xfId="22238" xr:uid="{00000000-0005-0000-0000-0000242B0000}"/>
    <cellStyle name="Comma 3 2 3 3 3 2 3 2 4" xfId="9949" xr:uid="{00000000-0005-0000-0000-0000252B0000}"/>
    <cellStyle name="Comma 3 2 3 3 3 2 3 2 4 2" xfId="26335" xr:uid="{00000000-0005-0000-0000-0000262B0000}"/>
    <cellStyle name="Comma 3 2 3 3 3 2 3 2 5" xfId="18142" xr:uid="{00000000-0005-0000-0000-0000272B0000}"/>
    <cellStyle name="Comma 3 2 3 3 3 2 3 3" xfId="2780" xr:uid="{00000000-0005-0000-0000-0000282B0000}"/>
    <cellStyle name="Comma 3 2 3 3 3 2 3 3 2" xfId="6877" xr:uid="{00000000-0005-0000-0000-0000292B0000}"/>
    <cellStyle name="Comma 3 2 3 3 3 2 3 3 2 2" xfId="15070" xr:uid="{00000000-0005-0000-0000-00002A2B0000}"/>
    <cellStyle name="Comma 3 2 3 3 3 2 3 3 2 2 2" xfId="31456" xr:uid="{00000000-0005-0000-0000-00002B2B0000}"/>
    <cellStyle name="Comma 3 2 3 3 3 2 3 3 2 3" xfId="23263" xr:uid="{00000000-0005-0000-0000-00002C2B0000}"/>
    <cellStyle name="Comma 3 2 3 3 3 2 3 3 3" xfId="10973" xr:uid="{00000000-0005-0000-0000-00002D2B0000}"/>
    <cellStyle name="Comma 3 2 3 3 3 2 3 3 3 2" xfId="27359" xr:uid="{00000000-0005-0000-0000-00002E2B0000}"/>
    <cellStyle name="Comma 3 2 3 3 3 2 3 3 4" xfId="19166" xr:uid="{00000000-0005-0000-0000-00002F2B0000}"/>
    <cellStyle name="Comma 3 2 3 3 3 2 3 4" xfId="4828" xr:uid="{00000000-0005-0000-0000-0000302B0000}"/>
    <cellStyle name="Comma 3 2 3 3 3 2 3 4 2" xfId="13021" xr:uid="{00000000-0005-0000-0000-0000312B0000}"/>
    <cellStyle name="Comma 3 2 3 3 3 2 3 4 2 2" xfId="29407" xr:uid="{00000000-0005-0000-0000-0000322B0000}"/>
    <cellStyle name="Comma 3 2 3 3 3 2 3 4 3" xfId="21214" xr:uid="{00000000-0005-0000-0000-0000332B0000}"/>
    <cellStyle name="Comma 3 2 3 3 3 2 3 5" xfId="8925" xr:uid="{00000000-0005-0000-0000-0000342B0000}"/>
    <cellStyle name="Comma 3 2 3 3 3 2 3 5 2" xfId="25311" xr:uid="{00000000-0005-0000-0000-0000352B0000}"/>
    <cellStyle name="Comma 3 2 3 3 3 2 3 6" xfId="17118" xr:uid="{00000000-0005-0000-0000-0000362B0000}"/>
    <cellStyle name="Comma 3 2 3 3 3 2 4" xfId="1244" xr:uid="{00000000-0005-0000-0000-0000372B0000}"/>
    <cellStyle name="Comma 3 2 3 3 3 2 4 2" xfId="3292" xr:uid="{00000000-0005-0000-0000-0000382B0000}"/>
    <cellStyle name="Comma 3 2 3 3 3 2 4 2 2" xfId="7389" xr:uid="{00000000-0005-0000-0000-0000392B0000}"/>
    <cellStyle name="Comma 3 2 3 3 3 2 4 2 2 2" xfId="15582" xr:uid="{00000000-0005-0000-0000-00003A2B0000}"/>
    <cellStyle name="Comma 3 2 3 3 3 2 4 2 2 2 2" xfId="31968" xr:uid="{00000000-0005-0000-0000-00003B2B0000}"/>
    <cellStyle name="Comma 3 2 3 3 3 2 4 2 2 3" xfId="23775" xr:uid="{00000000-0005-0000-0000-00003C2B0000}"/>
    <cellStyle name="Comma 3 2 3 3 3 2 4 2 3" xfId="11485" xr:uid="{00000000-0005-0000-0000-00003D2B0000}"/>
    <cellStyle name="Comma 3 2 3 3 3 2 4 2 3 2" xfId="27871" xr:uid="{00000000-0005-0000-0000-00003E2B0000}"/>
    <cellStyle name="Comma 3 2 3 3 3 2 4 2 4" xfId="19678" xr:uid="{00000000-0005-0000-0000-00003F2B0000}"/>
    <cellStyle name="Comma 3 2 3 3 3 2 4 3" xfId="5340" xr:uid="{00000000-0005-0000-0000-0000402B0000}"/>
    <cellStyle name="Comma 3 2 3 3 3 2 4 3 2" xfId="13533" xr:uid="{00000000-0005-0000-0000-0000412B0000}"/>
    <cellStyle name="Comma 3 2 3 3 3 2 4 3 2 2" xfId="29919" xr:uid="{00000000-0005-0000-0000-0000422B0000}"/>
    <cellStyle name="Comma 3 2 3 3 3 2 4 3 3" xfId="21726" xr:uid="{00000000-0005-0000-0000-0000432B0000}"/>
    <cellStyle name="Comma 3 2 3 3 3 2 4 4" xfId="9437" xr:uid="{00000000-0005-0000-0000-0000442B0000}"/>
    <cellStyle name="Comma 3 2 3 3 3 2 4 4 2" xfId="25823" xr:uid="{00000000-0005-0000-0000-0000452B0000}"/>
    <cellStyle name="Comma 3 2 3 3 3 2 4 5" xfId="17630" xr:uid="{00000000-0005-0000-0000-0000462B0000}"/>
    <cellStyle name="Comma 3 2 3 3 3 2 5" xfId="2268" xr:uid="{00000000-0005-0000-0000-0000472B0000}"/>
    <cellStyle name="Comma 3 2 3 3 3 2 5 2" xfId="6365" xr:uid="{00000000-0005-0000-0000-0000482B0000}"/>
    <cellStyle name="Comma 3 2 3 3 3 2 5 2 2" xfId="14558" xr:uid="{00000000-0005-0000-0000-0000492B0000}"/>
    <cellStyle name="Comma 3 2 3 3 3 2 5 2 2 2" xfId="30944" xr:uid="{00000000-0005-0000-0000-00004A2B0000}"/>
    <cellStyle name="Comma 3 2 3 3 3 2 5 2 3" xfId="22751" xr:uid="{00000000-0005-0000-0000-00004B2B0000}"/>
    <cellStyle name="Comma 3 2 3 3 3 2 5 3" xfId="10461" xr:uid="{00000000-0005-0000-0000-00004C2B0000}"/>
    <cellStyle name="Comma 3 2 3 3 3 2 5 3 2" xfId="26847" xr:uid="{00000000-0005-0000-0000-00004D2B0000}"/>
    <cellStyle name="Comma 3 2 3 3 3 2 5 4" xfId="18654" xr:uid="{00000000-0005-0000-0000-00004E2B0000}"/>
    <cellStyle name="Comma 3 2 3 3 3 2 6" xfId="4316" xr:uid="{00000000-0005-0000-0000-00004F2B0000}"/>
    <cellStyle name="Comma 3 2 3 3 3 2 6 2" xfId="12509" xr:uid="{00000000-0005-0000-0000-0000502B0000}"/>
    <cellStyle name="Comma 3 2 3 3 3 2 6 2 2" xfId="28895" xr:uid="{00000000-0005-0000-0000-0000512B0000}"/>
    <cellStyle name="Comma 3 2 3 3 3 2 6 3" xfId="20702" xr:uid="{00000000-0005-0000-0000-0000522B0000}"/>
    <cellStyle name="Comma 3 2 3 3 3 2 7" xfId="8413" xr:uid="{00000000-0005-0000-0000-0000532B0000}"/>
    <cellStyle name="Comma 3 2 3 3 3 2 7 2" xfId="24799" xr:uid="{00000000-0005-0000-0000-0000542B0000}"/>
    <cellStyle name="Comma 3 2 3 3 3 2 8" xfId="16606" xr:uid="{00000000-0005-0000-0000-0000552B0000}"/>
    <cellStyle name="Comma 3 2 3 3 3 3" xfId="348" xr:uid="{00000000-0005-0000-0000-0000562B0000}"/>
    <cellStyle name="Comma 3 2 3 3 3 3 2" xfId="860" xr:uid="{00000000-0005-0000-0000-0000572B0000}"/>
    <cellStyle name="Comma 3 2 3 3 3 3 2 2" xfId="1884" xr:uid="{00000000-0005-0000-0000-0000582B0000}"/>
    <cellStyle name="Comma 3 2 3 3 3 3 2 2 2" xfId="3932" xr:uid="{00000000-0005-0000-0000-0000592B0000}"/>
    <cellStyle name="Comma 3 2 3 3 3 3 2 2 2 2" xfId="8029" xr:uid="{00000000-0005-0000-0000-00005A2B0000}"/>
    <cellStyle name="Comma 3 2 3 3 3 3 2 2 2 2 2" xfId="16222" xr:uid="{00000000-0005-0000-0000-00005B2B0000}"/>
    <cellStyle name="Comma 3 2 3 3 3 3 2 2 2 2 2 2" xfId="32608" xr:uid="{00000000-0005-0000-0000-00005C2B0000}"/>
    <cellStyle name="Comma 3 2 3 3 3 3 2 2 2 2 3" xfId="24415" xr:uid="{00000000-0005-0000-0000-00005D2B0000}"/>
    <cellStyle name="Comma 3 2 3 3 3 3 2 2 2 3" xfId="12125" xr:uid="{00000000-0005-0000-0000-00005E2B0000}"/>
    <cellStyle name="Comma 3 2 3 3 3 3 2 2 2 3 2" xfId="28511" xr:uid="{00000000-0005-0000-0000-00005F2B0000}"/>
    <cellStyle name="Comma 3 2 3 3 3 3 2 2 2 4" xfId="20318" xr:uid="{00000000-0005-0000-0000-0000602B0000}"/>
    <cellStyle name="Comma 3 2 3 3 3 3 2 2 3" xfId="5980" xr:uid="{00000000-0005-0000-0000-0000612B0000}"/>
    <cellStyle name="Comma 3 2 3 3 3 3 2 2 3 2" xfId="14173" xr:uid="{00000000-0005-0000-0000-0000622B0000}"/>
    <cellStyle name="Comma 3 2 3 3 3 3 2 2 3 2 2" xfId="30559" xr:uid="{00000000-0005-0000-0000-0000632B0000}"/>
    <cellStyle name="Comma 3 2 3 3 3 3 2 2 3 3" xfId="22366" xr:uid="{00000000-0005-0000-0000-0000642B0000}"/>
    <cellStyle name="Comma 3 2 3 3 3 3 2 2 4" xfId="10077" xr:uid="{00000000-0005-0000-0000-0000652B0000}"/>
    <cellStyle name="Comma 3 2 3 3 3 3 2 2 4 2" xfId="26463" xr:uid="{00000000-0005-0000-0000-0000662B0000}"/>
    <cellStyle name="Comma 3 2 3 3 3 3 2 2 5" xfId="18270" xr:uid="{00000000-0005-0000-0000-0000672B0000}"/>
    <cellStyle name="Comma 3 2 3 3 3 3 2 3" xfId="2908" xr:uid="{00000000-0005-0000-0000-0000682B0000}"/>
    <cellStyle name="Comma 3 2 3 3 3 3 2 3 2" xfId="7005" xr:uid="{00000000-0005-0000-0000-0000692B0000}"/>
    <cellStyle name="Comma 3 2 3 3 3 3 2 3 2 2" xfId="15198" xr:uid="{00000000-0005-0000-0000-00006A2B0000}"/>
    <cellStyle name="Comma 3 2 3 3 3 3 2 3 2 2 2" xfId="31584" xr:uid="{00000000-0005-0000-0000-00006B2B0000}"/>
    <cellStyle name="Comma 3 2 3 3 3 3 2 3 2 3" xfId="23391" xr:uid="{00000000-0005-0000-0000-00006C2B0000}"/>
    <cellStyle name="Comma 3 2 3 3 3 3 2 3 3" xfId="11101" xr:uid="{00000000-0005-0000-0000-00006D2B0000}"/>
    <cellStyle name="Comma 3 2 3 3 3 3 2 3 3 2" xfId="27487" xr:uid="{00000000-0005-0000-0000-00006E2B0000}"/>
    <cellStyle name="Comma 3 2 3 3 3 3 2 3 4" xfId="19294" xr:uid="{00000000-0005-0000-0000-00006F2B0000}"/>
    <cellStyle name="Comma 3 2 3 3 3 3 2 4" xfId="4956" xr:uid="{00000000-0005-0000-0000-0000702B0000}"/>
    <cellStyle name="Comma 3 2 3 3 3 3 2 4 2" xfId="13149" xr:uid="{00000000-0005-0000-0000-0000712B0000}"/>
    <cellStyle name="Comma 3 2 3 3 3 3 2 4 2 2" xfId="29535" xr:uid="{00000000-0005-0000-0000-0000722B0000}"/>
    <cellStyle name="Comma 3 2 3 3 3 3 2 4 3" xfId="21342" xr:uid="{00000000-0005-0000-0000-0000732B0000}"/>
    <cellStyle name="Comma 3 2 3 3 3 3 2 5" xfId="9053" xr:uid="{00000000-0005-0000-0000-0000742B0000}"/>
    <cellStyle name="Comma 3 2 3 3 3 3 2 5 2" xfId="25439" xr:uid="{00000000-0005-0000-0000-0000752B0000}"/>
    <cellStyle name="Comma 3 2 3 3 3 3 2 6" xfId="17246" xr:uid="{00000000-0005-0000-0000-0000762B0000}"/>
    <cellStyle name="Comma 3 2 3 3 3 3 3" xfId="1372" xr:uid="{00000000-0005-0000-0000-0000772B0000}"/>
    <cellStyle name="Comma 3 2 3 3 3 3 3 2" xfId="3420" xr:uid="{00000000-0005-0000-0000-0000782B0000}"/>
    <cellStyle name="Comma 3 2 3 3 3 3 3 2 2" xfId="7517" xr:uid="{00000000-0005-0000-0000-0000792B0000}"/>
    <cellStyle name="Comma 3 2 3 3 3 3 3 2 2 2" xfId="15710" xr:uid="{00000000-0005-0000-0000-00007A2B0000}"/>
    <cellStyle name="Comma 3 2 3 3 3 3 3 2 2 2 2" xfId="32096" xr:uid="{00000000-0005-0000-0000-00007B2B0000}"/>
    <cellStyle name="Comma 3 2 3 3 3 3 3 2 2 3" xfId="23903" xr:uid="{00000000-0005-0000-0000-00007C2B0000}"/>
    <cellStyle name="Comma 3 2 3 3 3 3 3 2 3" xfId="11613" xr:uid="{00000000-0005-0000-0000-00007D2B0000}"/>
    <cellStyle name="Comma 3 2 3 3 3 3 3 2 3 2" xfId="27999" xr:uid="{00000000-0005-0000-0000-00007E2B0000}"/>
    <cellStyle name="Comma 3 2 3 3 3 3 3 2 4" xfId="19806" xr:uid="{00000000-0005-0000-0000-00007F2B0000}"/>
    <cellStyle name="Comma 3 2 3 3 3 3 3 3" xfId="5468" xr:uid="{00000000-0005-0000-0000-0000802B0000}"/>
    <cellStyle name="Comma 3 2 3 3 3 3 3 3 2" xfId="13661" xr:uid="{00000000-0005-0000-0000-0000812B0000}"/>
    <cellStyle name="Comma 3 2 3 3 3 3 3 3 2 2" xfId="30047" xr:uid="{00000000-0005-0000-0000-0000822B0000}"/>
    <cellStyle name="Comma 3 2 3 3 3 3 3 3 3" xfId="21854" xr:uid="{00000000-0005-0000-0000-0000832B0000}"/>
    <cellStyle name="Comma 3 2 3 3 3 3 3 4" xfId="9565" xr:uid="{00000000-0005-0000-0000-0000842B0000}"/>
    <cellStyle name="Comma 3 2 3 3 3 3 3 4 2" xfId="25951" xr:uid="{00000000-0005-0000-0000-0000852B0000}"/>
    <cellStyle name="Comma 3 2 3 3 3 3 3 5" xfId="17758" xr:uid="{00000000-0005-0000-0000-0000862B0000}"/>
    <cellStyle name="Comma 3 2 3 3 3 3 4" xfId="2396" xr:uid="{00000000-0005-0000-0000-0000872B0000}"/>
    <cellStyle name="Comma 3 2 3 3 3 3 4 2" xfId="6493" xr:uid="{00000000-0005-0000-0000-0000882B0000}"/>
    <cellStyle name="Comma 3 2 3 3 3 3 4 2 2" xfId="14686" xr:uid="{00000000-0005-0000-0000-0000892B0000}"/>
    <cellStyle name="Comma 3 2 3 3 3 3 4 2 2 2" xfId="31072" xr:uid="{00000000-0005-0000-0000-00008A2B0000}"/>
    <cellStyle name="Comma 3 2 3 3 3 3 4 2 3" xfId="22879" xr:uid="{00000000-0005-0000-0000-00008B2B0000}"/>
    <cellStyle name="Comma 3 2 3 3 3 3 4 3" xfId="10589" xr:uid="{00000000-0005-0000-0000-00008C2B0000}"/>
    <cellStyle name="Comma 3 2 3 3 3 3 4 3 2" xfId="26975" xr:uid="{00000000-0005-0000-0000-00008D2B0000}"/>
    <cellStyle name="Comma 3 2 3 3 3 3 4 4" xfId="18782" xr:uid="{00000000-0005-0000-0000-00008E2B0000}"/>
    <cellStyle name="Comma 3 2 3 3 3 3 5" xfId="4444" xr:uid="{00000000-0005-0000-0000-00008F2B0000}"/>
    <cellStyle name="Comma 3 2 3 3 3 3 5 2" xfId="12637" xr:uid="{00000000-0005-0000-0000-0000902B0000}"/>
    <cellStyle name="Comma 3 2 3 3 3 3 5 2 2" xfId="29023" xr:uid="{00000000-0005-0000-0000-0000912B0000}"/>
    <cellStyle name="Comma 3 2 3 3 3 3 5 3" xfId="20830" xr:uid="{00000000-0005-0000-0000-0000922B0000}"/>
    <cellStyle name="Comma 3 2 3 3 3 3 6" xfId="8541" xr:uid="{00000000-0005-0000-0000-0000932B0000}"/>
    <cellStyle name="Comma 3 2 3 3 3 3 6 2" xfId="24927" xr:uid="{00000000-0005-0000-0000-0000942B0000}"/>
    <cellStyle name="Comma 3 2 3 3 3 3 7" xfId="16734" xr:uid="{00000000-0005-0000-0000-0000952B0000}"/>
    <cellStyle name="Comma 3 2 3 3 3 4" xfId="604" xr:uid="{00000000-0005-0000-0000-0000962B0000}"/>
    <cellStyle name="Comma 3 2 3 3 3 4 2" xfId="1628" xr:uid="{00000000-0005-0000-0000-0000972B0000}"/>
    <cellStyle name="Comma 3 2 3 3 3 4 2 2" xfId="3676" xr:uid="{00000000-0005-0000-0000-0000982B0000}"/>
    <cellStyle name="Comma 3 2 3 3 3 4 2 2 2" xfId="7773" xr:uid="{00000000-0005-0000-0000-0000992B0000}"/>
    <cellStyle name="Comma 3 2 3 3 3 4 2 2 2 2" xfId="15966" xr:uid="{00000000-0005-0000-0000-00009A2B0000}"/>
    <cellStyle name="Comma 3 2 3 3 3 4 2 2 2 2 2" xfId="32352" xr:uid="{00000000-0005-0000-0000-00009B2B0000}"/>
    <cellStyle name="Comma 3 2 3 3 3 4 2 2 2 3" xfId="24159" xr:uid="{00000000-0005-0000-0000-00009C2B0000}"/>
    <cellStyle name="Comma 3 2 3 3 3 4 2 2 3" xfId="11869" xr:uid="{00000000-0005-0000-0000-00009D2B0000}"/>
    <cellStyle name="Comma 3 2 3 3 3 4 2 2 3 2" xfId="28255" xr:uid="{00000000-0005-0000-0000-00009E2B0000}"/>
    <cellStyle name="Comma 3 2 3 3 3 4 2 2 4" xfId="20062" xr:uid="{00000000-0005-0000-0000-00009F2B0000}"/>
    <cellStyle name="Comma 3 2 3 3 3 4 2 3" xfId="5724" xr:uid="{00000000-0005-0000-0000-0000A02B0000}"/>
    <cellStyle name="Comma 3 2 3 3 3 4 2 3 2" xfId="13917" xr:uid="{00000000-0005-0000-0000-0000A12B0000}"/>
    <cellStyle name="Comma 3 2 3 3 3 4 2 3 2 2" xfId="30303" xr:uid="{00000000-0005-0000-0000-0000A22B0000}"/>
    <cellStyle name="Comma 3 2 3 3 3 4 2 3 3" xfId="22110" xr:uid="{00000000-0005-0000-0000-0000A32B0000}"/>
    <cellStyle name="Comma 3 2 3 3 3 4 2 4" xfId="9821" xr:uid="{00000000-0005-0000-0000-0000A42B0000}"/>
    <cellStyle name="Comma 3 2 3 3 3 4 2 4 2" xfId="26207" xr:uid="{00000000-0005-0000-0000-0000A52B0000}"/>
    <cellStyle name="Comma 3 2 3 3 3 4 2 5" xfId="18014" xr:uid="{00000000-0005-0000-0000-0000A62B0000}"/>
    <cellStyle name="Comma 3 2 3 3 3 4 3" xfId="2652" xr:uid="{00000000-0005-0000-0000-0000A72B0000}"/>
    <cellStyle name="Comma 3 2 3 3 3 4 3 2" xfId="6749" xr:uid="{00000000-0005-0000-0000-0000A82B0000}"/>
    <cellStyle name="Comma 3 2 3 3 3 4 3 2 2" xfId="14942" xr:uid="{00000000-0005-0000-0000-0000A92B0000}"/>
    <cellStyle name="Comma 3 2 3 3 3 4 3 2 2 2" xfId="31328" xr:uid="{00000000-0005-0000-0000-0000AA2B0000}"/>
    <cellStyle name="Comma 3 2 3 3 3 4 3 2 3" xfId="23135" xr:uid="{00000000-0005-0000-0000-0000AB2B0000}"/>
    <cellStyle name="Comma 3 2 3 3 3 4 3 3" xfId="10845" xr:uid="{00000000-0005-0000-0000-0000AC2B0000}"/>
    <cellStyle name="Comma 3 2 3 3 3 4 3 3 2" xfId="27231" xr:uid="{00000000-0005-0000-0000-0000AD2B0000}"/>
    <cellStyle name="Comma 3 2 3 3 3 4 3 4" xfId="19038" xr:uid="{00000000-0005-0000-0000-0000AE2B0000}"/>
    <cellStyle name="Comma 3 2 3 3 3 4 4" xfId="4700" xr:uid="{00000000-0005-0000-0000-0000AF2B0000}"/>
    <cellStyle name="Comma 3 2 3 3 3 4 4 2" xfId="12893" xr:uid="{00000000-0005-0000-0000-0000B02B0000}"/>
    <cellStyle name="Comma 3 2 3 3 3 4 4 2 2" xfId="29279" xr:uid="{00000000-0005-0000-0000-0000B12B0000}"/>
    <cellStyle name="Comma 3 2 3 3 3 4 4 3" xfId="21086" xr:uid="{00000000-0005-0000-0000-0000B22B0000}"/>
    <cellStyle name="Comma 3 2 3 3 3 4 5" xfId="8797" xr:uid="{00000000-0005-0000-0000-0000B32B0000}"/>
    <cellStyle name="Comma 3 2 3 3 3 4 5 2" xfId="25183" xr:uid="{00000000-0005-0000-0000-0000B42B0000}"/>
    <cellStyle name="Comma 3 2 3 3 3 4 6" xfId="16990" xr:uid="{00000000-0005-0000-0000-0000B52B0000}"/>
    <cellStyle name="Comma 3 2 3 3 3 5" xfId="1116" xr:uid="{00000000-0005-0000-0000-0000B62B0000}"/>
    <cellStyle name="Comma 3 2 3 3 3 5 2" xfId="3164" xr:uid="{00000000-0005-0000-0000-0000B72B0000}"/>
    <cellStyle name="Comma 3 2 3 3 3 5 2 2" xfId="7261" xr:uid="{00000000-0005-0000-0000-0000B82B0000}"/>
    <cellStyle name="Comma 3 2 3 3 3 5 2 2 2" xfId="15454" xr:uid="{00000000-0005-0000-0000-0000B92B0000}"/>
    <cellStyle name="Comma 3 2 3 3 3 5 2 2 2 2" xfId="31840" xr:uid="{00000000-0005-0000-0000-0000BA2B0000}"/>
    <cellStyle name="Comma 3 2 3 3 3 5 2 2 3" xfId="23647" xr:uid="{00000000-0005-0000-0000-0000BB2B0000}"/>
    <cellStyle name="Comma 3 2 3 3 3 5 2 3" xfId="11357" xr:uid="{00000000-0005-0000-0000-0000BC2B0000}"/>
    <cellStyle name="Comma 3 2 3 3 3 5 2 3 2" xfId="27743" xr:uid="{00000000-0005-0000-0000-0000BD2B0000}"/>
    <cellStyle name="Comma 3 2 3 3 3 5 2 4" xfId="19550" xr:uid="{00000000-0005-0000-0000-0000BE2B0000}"/>
    <cellStyle name="Comma 3 2 3 3 3 5 3" xfId="5212" xr:uid="{00000000-0005-0000-0000-0000BF2B0000}"/>
    <cellStyle name="Comma 3 2 3 3 3 5 3 2" xfId="13405" xr:uid="{00000000-0005-0000-0000-0000C02B0000}"/>
    <cellStyle name="Comma 3 2 3 3 3 5 3 2 2" xfId="29791" xr:uid="{00000000-0005-0000-0000-0000C12B0000}"/>
    <cellStyle name="Comma 3 2 3 3 3 5 3 3" xfId="21598" xr:uid="{00000000-0005-0000-0000-0000C22B0000}"/>
    <cellStyle name="Comma 3 2 3 3 3 5 4" xfId="9309" xr:uid="{00000000-0005-0000-0000-0000C32B0000}"/>
    <cellStyle name="Comma 3 2 3 3 3 5 4 2" xfId="25695" xr:uid="{00000000-0005-0000-0000-0000C42B0000}"/>
    <cellStyle name="Comma 3 2 3 3 3 5 5" xfId="17502" xr:uid="{00000000-0005-0000-0000-0000C52B0000}"/>
    <cellStyle name="Comma 3 2 3 3 3 6" xfId="2140" xr:uid="{00000000-0005-0000-0000-0000C62B0000}"/>
    <cellStyle name="Comma 3 2 3 3 3 6 2" xfId="6237" xr:uid="{00000000-0005-0000-0000-0000C72B0000}"/>
    <cellStyle name="Comma 3 2 3 3 3 6 2 2" xfId="14430" xr:uid="{00000000-0005-0000-0000-0000C82B0000}"/>
    <cellStyle name="Comma 3 2 3 3 3 6 2 2 2" xfId="30816" xr:uid="{00000000-0005-0000-0000-0000C92B0000}"/>
    <cellStyle name="Comma 3 2 3 3 3 6 2 3" xfId="22623" xr:uid="{00000000-0005-0000-0000-0000CA2B0000}"/>
    <cellStyle name="Comma 3 2 3 3 3 6 3" xfId="10333" xr:uid="{00000000-0005-0000-0000-0000CB2B0000}"/>
    <cellStyle name="Comma 3 2 3 3 3 6 3 2" xfId="26719" xr:uid="{00000000-0005-0000-0000-0000CC2B0000}"/>
    <cellStyle name="Comma 3 2 3 3 3 6 4" xfId="18526" xr:uid="{00000000-0005-0000-0000-0000CD2B0000}"/>
    <cellStyle name="Comma 3 2 3 3 3 7" xfId="4188" xr:uid="{00000000-0005-0000-0000-0000CE2B0000}"/>
    <cellStyle name="Comma 3 2 3 3 3 7 2" xfId="12381" xr:uid="{00000000-0005-0000-0000-0000CF2B0000}"/>
    <cellStyle name="Comma 3 2 3 3 3 7 2 2" xfId="28767" xr:uid="{00000000-0005-0000-0000-0000D02B0000}"/>
    <cellStyle name="Comma 3 2 3 3 3 7 3" xfId="20574" xr:uid="{00000000-0005-0000-0000-0000D12B0000}"/>
    <cellStyle name="Comma 3 2 3 3 3 8" xfId="8285" xr:uid="{00000000-0005-0000-0000-0000D22B0000}"/>
    <cellStyle name="Comma 3 2 3 3 3 8 2" xfId="24671" xr:uid="{00000000-0005-0000-0000-0000D32B0000}"/>
    <cellStyle name="Comma 3 2 3 3 3 9" xfId="16478" xr:uid="{00000000-0005-0000-0000-0000D42B0000}"/>
    <cellStyle name="Comma 3 2 3 3 4" xfId="156" xr:uid="{00000000-0005-0000-0000-0000D52B0000}"/>
    <cellStyle name="Comma 3 2 3 3 4 2" xfId="412" xr:uid="{00000000-0005-0000-0000-0000D62B0000}"/>
    <cellStyle name="Comma 3 2 3 3 4 2 2" xfId="924" xr:uid="{00000000-0005-0000-0000-0000D72B0000}"/>
    <cellStyle name="Comma 3 2 3 3 4 2 2 2" xfId="1948" xr:uid="{00000000-0005-0000-0000-0000D82B0000}"/>
    <cellStyle name="Comma 3 2 3 3 4 2 2 2 2" xfId="3996" xr:uid="{00000000-0005-0000-0000-0000D92B0000}"/>
    <cellStyle name="Comma 3 2 3 3 4 2 2 2 2 2" xfId="8093" xr:uid="{00000000-0005-0000-0000-0000DA2B0000}"/>
    <cellStyle name="Comma 3 2 3 3 4 2 2 2 2 2 2" xfId="16286" xr:uid="{00000000-0005-0000-0000-0000DB2B0000}"/>
    <cellStyle name="Comma 3 2 3 3 4 2 2 2 2 2 2 2" xfId="32672" xr:uid="{00000000-0005-0000-0000-0000DC2B0000}"/>
    <cellStyle name="Comma 3 2 3 3 4 2 2 2 2 2 3" xfId="24479" xr:uid="{00000000-0005-0000-0000-0000DD2B0000}"/>
    <cellStyle name="Comma 3 2 3 3 4 2 2 2 2 3" xfId="12189" xr:uid="{00000000-0005-0000-0000-0000DE2B0000}"/>
    <cellStyle name="Comma 3 2 3 3 4 2 2 2 2 3 2" xfId="28575" xr:uid="{00000000-0005-0000-0000-0000DF2B0000}"/>
    <cellStyle name="Comma 3 2 3 3 4 2 2 2 2 4" xfId="20382" xr:uid="{00000000-0005-0000-0000-0000E02B0000}"/>
    <cellStyle name="Comma 3 2 3 3 4 2 2 2 3" xfId="6044" xr:uid="{00000000-0005-0000-0000-0000E12B0000}"/>
    <cellStyle name="Comma 3 2 3 3 4 2 2 2 3 2" xfId="14237" xr:uid="{00000000-0005-0000-0000-0000E22B0000}"/>
    <cellStyle name="Comma 3 2 3 3 4 2 2 2 3 2 2" xfId="30623" xr:uid="{00000000-0005-0000-0000-0000E32B0000}"/>
    <cellStyle name="Comma 3 2 3 3 4 2 2 2 3 3" xfId="22430" xr:uid="{00000000-0005-0000-0000-0000E42B0000}"/>
    <cellStyle name="Comma 3 2 3 3 4 2 2 2 4" xfId="10141" xr:uid="{00000000-0005-0000-0000-0000E52B0000}"/>
    <cellStyle name="Comma 3 2 3 3 4 2 2 2 4 2" xfId="26527" xr:uid="{00000000-0005-0000-0000-0000E62B0000}"/>
    <cellStyle name="Comma 3 2 3 3 4 2 2 2 5" xfId="18334" xr:uid="{00000000-0005-0000-0000-0000E72B0000}"/>
    <cellStyle name="Comma 3 2 3 3 4 2 2 3" xfId="2972" xr:uid="{00000000-0005-0000-0000-0000E82B0000}"/>
    <cellStyle name="Comma 3 2 3 3 4 2 2 3 2" xfId="7069" xr:uid="{00000000-0005-0000-0000-0000E92B0000}"/>
    <cellStyle name="Comma 3 2 3 3 4 2 2 3 2 2" xfId="15262" xr:uid="{00000000-0005-0000-0000-0000EA2B0000}"/>
    <cellStyle name="Comma 3 2 3 3 4 2 2 3 2 2 2" xfId="31648" xr:uid="{00000000-0005-0000-0000-0000EB2B0000}"/>
    <cellStyle name="Comma 3 2 3 3 4 2 2 3 2 3" xfId="23455" xr:uid="{00000000-0005-0000-0000-0000EC2B0000}"/>
    <cellStyle name="Comma 3 2 3 3 4 2 2 3 3" xfId="11165" xr:uid="{00000000-0005-0000-0000-0000ED2B0000}"/>
    <cellStyle name="Comma 3 2 3 3 4 2 2 3 3 2" xfId="27551" xr:uid="{00000000-0005-0000-0000-0000EE2B0000}"/>
    <cellStyle name="Comma 3 2 3 3 4 2 2 3 4" xfId="19358" xr:uid="{00000000-0005-0000-0000-0000EF2B0000}"/>
    <cellStyle name="Comma 3 2 3 3 4 2 2 4" xfId="5020" xr:uid="{00000000-0005-0000-0000-0000F02B0000}"/>
    <cellStyle name="Comma 3 2 3 3 4 2 2 4 2" xfId="13213" xr:uid="{00000000-0005-0000-0000-0000F12B0000}"/>
    <cellStyle name="Comma 3 2 3 3 4 2 2 4 2 2" xfId="29599" xr:uid="{00000000-0005-0000-0000-0000F22B0000}"/>
    <cellStyle name="Comma 3 2 3 3 4 2 2 4 3" xfId="21406" xr:uid="{00000000-0005-0000-0000-0000F32B0000}"/>
    <cellStyle name="Comma 3 2 3 3 4 2 2 5" xfId="9117" xr:uid="{00000000-0005-0000-0000-0000F42B0000}"/>
    <cellStyle name="Comma 3 2 3 3 4 2 2 5 2" xfId="25503" xr:uid="{00000000-0005-0000-0000-0000F52B0000}"/>
    <cellStyle name="Comma 3 2 3 3 4 2 2 6" xfId="17310" xr:uid="{00000000-0005-0000-0000-0000F62B0000}"/>
    <cellStyle name="Comma 3 2 3 3 4 2 3" xfId="1436" xr:uid="{00000000-0005-0000-0000-0000F72B0000}"/>
    <cellStyle name="Comma 3 2 3 3 4 2 3 2" xfId="3484" xr:uid="{00000000-0005-0000-0000-0000F82B0000}"/>
    <cellStyle name="Comma 3 2 3 3 4 2 3 2 2" xfId="7581" xr:uid="{00000000-0005-0000-0000-0000F92B0000}"/>
    <cellStyle name="Comma 3 2 3 3 4 2 3 2 2 2" xfId="15774" xr:uid="{00000000-0005-0000-0000-0000FA2B0000}"/>
    <cellStyle name="Comma 3 2 3 3 4 2 3 2 2 2 2" xfId="32160" xr:uid="{00000000-0005-0000-0000-0000FB2B0000}"/>
    <cellStyle name="Comma 3 2 3 3 4 2 3 2 2 3" xfId="23967" xr:uid="{00000000-0005-0000-0000-0000FC2B0000}"/>
    <cellStyle name="Comma 3 2 3 3 4 2 3 2 3" xfId="11677" xr:uid="{00000000-0005-0000-0000-0000FD2B0000}"/>
    <cellStyle name="Comma 3 2 3 3 4 2 3 2 3 2" xfId="28063" xr:uid="{00000000-0005-0000-0000-0000FE2B0000}"/>
    <cellStyle name="Comma 3 2 3 3 4 2 3 2 4" xfId="19870" xr:uid="{00000000-0005-0000-0000-0000FF2B0000}"/>
    <cellStyle name="Comma 3 2 3 3 4 2 3 3" xfId="5532" xr:uid="{00000000-0005-0000-0000-0000002C0000}"/>
    <cellStyle name="Comma 3 2 3 3 4 2 3 3 2" xfId="13725" xr:uid="{00000000-0005-0000-0000-0000012C0000}"/>
    <cellStyle name="Comma 3 2 3 3 4 2 3 3 2 2" xfId="30111" xr:uid="{00000000-0005-0000-0000-0000022C0000}"/>
    <cellStyle name="Comma 3 2 3 3 4 2 3 3 3" xfId="21918" xr:uid="{00000000-0005-0000-0000-0000032C0000}"/>
    <cellStyle name="Comma 3 2 3 3 4 2 3 4" xfId="9629" xr:uid="{00000000-0005-0000-0000-0000042C0000}"/>
    <cellStyle name="Comma 3 2 3 3 4 2 3 4 2" xfId="26015" xr:uid="{00000000-0005-0000-0000-0000052C0000}"/>
    <cellStyle name="Comma 3 2 3 3 4 2 3 5" xfId="17822" xr:uid="{00000000-0005-0000-0000-0000062C0000}"/>
    <cellStyle name="Comma 3 2 3 3 4 2 4" xfId="2460" xr:uid="{00000000-0005-0000-0000-0000072C0000}"/>
    <cellStyle name="Comma 3 2 3 3 4 2 4 2" xfId="6557" xr:uid="{00000000-0005-0000-0000-0000082C0000}"/>
    <cellStyle name="Comma 3 2 3 3 4 2 4 2 2" xfId="14750" xr:uid="{00000000-0005-0000-0000-0000092C0000}"/>
    <cellStyle name="Comma 3 2 3 3 4 2 4 2 2 2" xfId="31136" xr:uid="{00000000-0005-0000-0000-00000A2C0000}"/>
    <cellStyle name="Comma 3 2 3 3 4 2 4 2 3" xfId="22943" xr:uid="{00000000-0005-0000-0000-00000B2C0000}"/>
    <cellStyle name="Comma 3 2 3 3 4 2 4 3" xfId="10653" xr:uid="{00000000-0005-0000-0000-00000C2C0000}"/>
    <cellStyle name="Comma 3 2 3 3 4 2 4 3 2" xfId="27039" xr:uid="{00000000-0005-0000-0000-00000D2C0000}"/>
    <cellStyle name="Comma 3 2 3 3 4 2 4 4" xfId="18846" xr:uid="{00000000-0005-0000-0000-00000E2C0000}"/>
    <cellStyle name="Comma 3 2 3 3 4 2 5" xfId="4508" xr:uid="{00000000-0005-0000-0000-00000F2C0000}"/>
    <cellStyle name="Comma 3 2 3 3 4 2 5 2" xfId="12701" xr:uid="{00000000-0005-0000-0000-0000102C0000}"/>
    <cellStyle name="Comma 3 2 3 3 4 2 5 2 2" xfId="29087" xr:uid="{00000000-0005-0000-0000-0000112C0000}"/>
    <cellStyle name="Comma 3 2 3 3 4 2 5 3" xfId="20894" xr:uid="{00000000-0005-0000-0000-0000122C0000}"/>
    <cellStyle name="Comma 3 2 3 3 4 2 6" xfId="8605" xr:uid="{00000000-0005-0000-0000-0000132C0000}"/>
    <cellStyle name="Comma 3 2 3 3 4 2 6 2" xfId="24991" xr:uid="{00000000-0005-0000-0000-0000142C0000}"/>
    <cellStyle name="Comma 3 2 3 3 4 2 7" xfId="16798" xr:uid="{00000000-0005-0000-0000-0000152C0000}"/>
    <cellStyle name="Comma 3 2 3 3 4 3" xfId="668" xr:uid="{00000000-0005-0000-0000-0000162C0000}"/>
    <cellStyle name="Comma 3 2 3 3 4 3 2" xfId="1692" xr:uid="{00000000-0005-0000-0000-0000172C0000}"/>
    <cellStyle name="Comma 3 2 3 3 4 3 2 2" xfId="3740" xr:uid="{00000000-0005-0000-0000-0000182C0000}"/>
    <cellStyle name="Comma 3 2 3 3 4 3 2 2 2" xfId="7837" xr:uid="{00000000-0005-0000-0000-0000192C0000}"/>
    <cellStyle name="Comma 3 2 3 3 4 3 2 2 2 2" xfId="16030" xr:uid="{00000000-0005-0000-0000-00001A2C0000}"/>
    <cellStyle name="Comma 3 2 3 3 4 3 2 2 2 2 2" xfId="32416" xr:uid="{00000000-0005-0000-0000-00001B2C0000}"/>
    <cellStyle name="Comma 3 2 3 3 4 3 2 2 2 3" xfId="24223" xr:uid="{00000000-0005-0000-0000-00001C2C0000}"/>
    <cellStyle name="Comma 3 2 3 3 4 3 2 2 3" xfId="11933" xr:uid="{00000000-0005-0000-0000-00001D2C0000}"/>
    <cellStyle name="Comma 3 2 3 3 4 3 2 2 3 2" xfId="28319" xr:uid="{00000000-0005-0000-0000-00001E2C0000}"/>
    <cellStyle name="Comma 3 2 3 3 4 3 2 2 4" xfId="20126" xr:uid="{00000000-0005-0000-0000-00001F2C0000}"/>
    <cellStyle name="Comma 3 2 3 3 4 3 2 3" xfId="5788" xr:uid="{00000000-0005-0000-0000-0000202C0000}"/>
    <cellStyle name="Comma 3 2 3 3 4 3 2 3 2" xfId="13981" xr:uid="{00000000-0005-0000-0000-0000212C0000}"/>
    <cellStyle name="Comma 3 2 3 3 4 3 2 3 2 2" xfId="30367" xr:uid="{00000000-0005-0000-0000-0000222C0000}"/>
    <cellStyle name="Comma 3 2 3 3 4 3 2 3 3" xfId="22174" xr:uid="{00000000-0005-0000-0000-0000232C0000}"/>
    <cellStyle name="Comma 3 2 3 3 4 3 2 4" xfId="9885" xr:uid="{00000000-0005-0000-0000-0000242C0000}"/>
    <cellStyle name="Comma 3 2 3 3 4 3 2 4 2" xfId="26271" xr:uid="{00000000-0005-0000-0000-0000252C0000}"/>
    <cellStyle name="Comma 3 2 3 3 4 3 2 5" xfId="18078" xr:uid="{00000000-0005-0000-0000-0000262C0000}"/>
    <cellStyle name="Comma 3 2 3 3 4 3 3" xfId="2716" xr:uid="{00000000-0005-0000-0000-0000272C0000}"/>
    <cellStyle name="Comma 3 2 3 3 4 3 3 2" xfId="6813" xr:uid="{00000000-0005-0000-0000-0000282C0000}"/>
    <cellStyle name="Comma 3 2 3 3 4 3 3 2 2" xfId="15006" xr:uid="{00000000-0005-0000-0000-0000292C0000}"/>
    <cellStyle name="Comma 3 2 3 3 4 3 3 2 2 2" xfId="31392" xr:uid="{00000000-0005-0000-0000-00002A2C0000}"/>
    <cellStyle name="Comma 3 2 3 3 4 3 3 2 3" xfId="23199" xr:uid="{00000000-0005-0000-0000-00002B2C0000}"/>
    <cellStyle name="Comma 3 2 3 3 4 3 3 3" xfId="10909" xr:uid="{00000000-0005-0000-0000-00002C2C0000}"/>
    <cellStyle name="Comma 3 2 3 3 4 3 3 3 2" xfId="27295" xr:uid="{00000000-0005-0000-0000-00002D2C0000}"/>
    <cellStyle name="Comma 3 2 3 3 4 3 3 4" xfId="19102" xr:uid="{00000000-0005-0000-0000-00002E2C0000}"/>
    <cellStyle name="Comma 3 2 3 3 4 3 4" xfId="4764" xr:uid="{00000000-0005-0000-0000-00002F2C0000}"/>
    <cellStyle name="Comma 3 2 3 3 4 3 4 2" xfId="12957" xr:uid="{00000000-0005-0000-0000-0000302C0000}"/>
    <cellStyle name="Comma 3 2 3 3 4 3 4 2 2" xfId="29343" xr:uid="{00000000-0005-0000-0000-0000312C0000}"/>
    <cellStyle name="Comma 3 2 3 3 4 3 4 3" xfId="21150" xr:uid="{00000000-0005-0000-0000-0000322C0000}"/>
    <cellStyle name="Comma 3 2 3 3 4 3 5" xfId="8861" xr:uid="{00000000-0005-0000-0000-0000332C0000}"/>
    <cellStyle name="Comma 3 2 3 3 4 3 5 2" xfId="25247" xr:uid="{00000000-0005-0000-0000-0000342C0000}"/>
    <cellStyle name="Comma 3 2 3 3 4 3 6" xfId="17054" xr:uid="{00000000-0005-0000-0000-0000352C0000}"/>
    <cellStyle name="Comma 3 2 3 3 4 4" xfId="1180" xr:uid="{00000000-0005-0000-0000-0000362C0000}"/>
    <cellStyle name="Comma 3 2 3 3 4 4 2" xfId="3228" xr:uid="{00000000-0005-0000-0000-0000372C0000}"/>
    <cellStyle name="Comma 3 2 3 3 4 4 2 2" xfId="7325" xr:uid="{00000000-0005-0000-0000-0000382C0000}"/>
    <cellStyle name="Comma 3 2 3 3 4 4 2 2 2" xfId="15518" xr:uid="{00000000-0005-0000-0000-0000392C0000}"/>
    <cellStyle name="Comma 3 2 3 3 4 4 2 2 2 2" xfId="31904" xr:uid="{00000000-0005-0000-0000-00003A2C0000}"/>
    <cellStyle name="Comma 3 2 3 3 4 4 2 2 3" xfId="23711" xr:uid="{00000000-0005-0000-0000-00003B2C0000}"/>
    <cellStyle name="Comma 3 2 3 3 4 4 2 3" xfId="11421" xr:uid="{00000000-0005-0000-0000-00003C2C0000}"/>
    <cellStyle name="Comma 3 2 3 3 4 4 2 3 2" xfId="27807" xr:uid="{00000000-0005-0000-0000-00003D2C0000}"/>
    <cellStyle name="Comma 3 2 3 3 4 4 2 4" xfId="19614" xr:uid="{00000000-0005-0000-0000-00003E2C0000}"/>
    <cellStyle name="Comma 3 2 3 3 4 4 3" xfId="5276" xr:uid="{00000000-0005-0000-0000-00003F2C0000}"/>
    <cellStyle name="Comma 3 2 3 3 4 4 3 2" xfId="13469" xr:uid="{00000000-0005-0000-0000-0000402C0000}"/>
    <cellStyle name="Comma 3 2 3 3 4 4 3 2 2" xfId="29855" xr:uid="{00000000-0005-0000-0000-0000412C0000}"/>
    <cellStyle name="Comma 3 2 3 3 4 4 3 3" xfId="21662" xr:uid="{00000000-0005-0000-0000-0000422C0000}"/>
    <cellStyle name="Comma 3 2 3 3 4 4 4" xfId="9373" xr:uid="{00000000-0005-0000-0000-0000432C0000}"/>
    <cellStyle name="Comma 3 2 3 3 4 4 4 2" xfId="25759" xr:uid="{00000000-0005-0000-0000-0000442C0000}"/>
    <cellStyle name="Comma 3 2 3 3 4 4 5" xfId="17566" xr:uid="{00000000-0005-0000-0000-0000452C0000}"/>
    <cellStyle name="Comma 3 2 3 3 4 5" xfId="2204" xr:uid="{00000000-0005-0000-0000-0000462C0000}"/>
    <cellStyle name="Comma 3 2 3 3 4 5 2" xfId="6301" xr:uid="{00000000-0005-0000-0000-0000472C0000}"/>
    <cellStyle name="Comma 3 2 3 3 4 5 2 2" xfId="14494" xr:uid="{00000000-0005-0000-0000-0000482C0000}"/>
    <cellStyle name="Comma 3 2 3 3 4 5 2 2 2" xfId="30880" xr:uid="{00000000-0005-0000-0000-0000492C0000}"/>
    <cellStyle name="Comma 3 2 3 3 4 5 2 3" xfId="22687" xr:uid="{00000000-0005-0000-0000-00004A2C0000}"/>
    <cellStyle name="Comma 3 2 3 3 4 5 3" xfId="10397" xr:uid="{00000000-0005-0000-0000-00004B2C0000}"/>
    <cellStyle name="Comma 3 2 3 3 4 5 3 2" xfId="26783" xr:uid="{00000000-0005-0000-0000-00004C2C0000}"/>
    <cellStyle name="Comma 3 2 3 3 4 5 4" xfId="18590" xr:uid="{00000000-0005-0000-0000-00004D2C0000}"/>
    <cellStyle name="Comma 3 2 3 3 4 6" xfId="4252" xr:uid="{00000000-0005-0000-0000-00004E2C0000}"/>
    <cellStyle name="Comma 3 2 3 3 4 6 2" xfId="12445" xr:uid="{00000000-0005-0000-0000-00004F2C0000}"/>
    <cellStyle name="Comma 3 2 3 3 4 6 2 2" xfId="28831" xr:uid="{00000000-0005-0000-0000-0000502C0000}"/>
    <cellStyle name="Comma 3 2 3 3 4 6 3" xfId="20638" xr:uid="{00000000-0005-0000-0000-0000512C0000}"/>
    <cellStyle name="Comma 3 2 3 3 4 7" xfId="8349" xr:uid="{00000000-0005-0000-0000-0000522C0000}"/>
    <cellStyle name="Comma 3 2 3 3 4 7 2" xfId="24735" xr:uid="{00000000-0005-0000-0000-0000532C0000}"/>
    <cellStyle name="Comma 3 2 3 3 4 8" xfId="16542" xr:uid="{00000000-0005-0000-0000-0000542C0000}"/>
    <cellStyle name="Comma 3 2 3 3 5" xfId="284" xr:uid="{00000000-0005-0000-0000-0000552C0000}"/>
    <cellStyle name="Comma 3 2 3 3 5 2" xfId="796" xr:uid="{00000000-0005-0000-0000-0000562C0000}"/>
    <cellStyle name="Comma 3 2 3 3 5 2 2" xfId="1820" xr:uid="{00000000-0005-0000-0000-0000572C0000}"/>
    <cellStyle name="Comma 3 2 3 3 5 2 2 2" xfId="3868" xr:uid="{00000000-0005-0000-0000-0000582C0000}"/>
    <cellStyle name="Comma 3 2 3 3 5 2 2 2 2" xfId="7965" xr:uid="{00000000-0005-0000-0000-0000592C0000}"/>
    <cellStyle name="Comma 3 2 3 3 5 2 2 2 2 2" xfId="16158" xr:uid="{00000000-0005-0000-0000-00005A2C0000}"/>
    <cellStyle name="Comma 3 2 3 3 5 2 2 2 2 2 2" xfId="32544" xr:uid="{00000000-0005-0000-0000-00005B2C0000}"/>
    <cellStyle name="Comma 3 2 3 3 5 2 2 2 2 3" xfId="24351" xr:uid="{00000000-0005-0000-0000-00005C2C0000}"/>
    <cellStyle name="Comma 3 2 3 3 5 2 2 2 3" xfId="12061" xr:uid="{00000000-0005-0000-0000-00005D2C0000}"/>
    <cellStyle name="Comma 3 2 3 3 5 2 2 2 3 2" xfId="28447" xr:uid="{00000000-0005-0000-0000-00005E2C0000}"/>
    <cellStyle name="Comma 3 2 3 3 5 2 2 2 4" xfId="20254" xr:uid="{00000000-0005-0000-0000-00005F2C0000}"/>
    <cellStyle name="Comma 3 2 3 3 5 2 2 3" xfId="5916" xr:uid="{00000000-0005-0000-0000-0000602C0000}"/>
    <cellStyle name="Comma 3 2 3 3 5 2 2 3 2" xfId="14109" xr:uid="{00000000-0005-0000-0000-0000612C0000}"/>
    <cellStyle name="Comma 3 2 3 3 5 2 2 3 2 2" xfId="30495" xr:uid="{00000000-0005-0000-0000-0000622C0000}"/>
    <cellStyle name="Comma 3 2 3 3 5 2 2 3 3" xfId="22302" xr:uid="{00000000-0005-0000-0000-0000632C0000}"/>
    <cellStyle name="Comma 3 2 3 3 5 2 2 4" xfId="10013" xr:uid="{00000000-0005-0000-0000-0000642C0000}"/>
    <cellStyle name="Comma 3 2 3 3 5 2 2 4 2" xfId="26399" xr:uid="{00000000-0005-0000-0000-0000652C0000}"/>
    <cellStyle name="Comma 3 2 3 3 5 2 2 5" xfId="18206" xr:uid="{00000000-0005-0000-0000-0000662C0000}"/>
    <cellStyle name="Comma 3 2 3 3 5 2 3" xfId="2844" xr:uid="{00000000-0005-0000-0000-0000672C0000}"/>
    <cellStyle name="Comma 3 2 3 3 5 2 3 2" xfId="6941" xr:uid="{00000000-0005-0000-0000-0000682C0000}"/>
    <cellStyle name="Comma 3 2 3 3 5 2 3 2 2" xfId="15134" xr:uid="{00000000-0005-0000-0000-0000692C0000}"/>
    <cellStyle name="Comma 3 2 3 3 5 2 3 2 2 2" xfId="31520" xr:uid="{00000000-0005-0000-0000-00006A2C0000}"/>
    <cellStyle name="Comma 3 2 3 3 5 2 3 2 3" xfId="23327" xr:uid="{00000000-0005-0000-0000-00006B2C0000}"/>
    <cellStyle name="Comma 3 2 3 3 5 2 3 3" xfId="11037" xr:uid="{00000000-0005-0000-0000-00006C2C0000}"/>
    <cellStyle name="Comma 3 2 3 3 5 2 3 3 2" xfId="27423" xr:uid="{00000000-0005-0000-0000-00006D2C0000}"/>
    <cellStyle name="Comma 3 2 3 3 5 2 3 4" xfId="19230" xr:uid="{00000000-0005-0000-0000-00006E2C0000}"/>
    <cellStyle name="Comma 3 2 3 3 5 2 4" xfId="4892" xr:uid="{00000000-0005-0000-0000-00006F2C0000}"/>
    <cellStyle name="Comma 3 2 3 3 5 2 4 2" xfId="13085" xr:uid="{00000000-0005-0000-0000-0000702C0000}"/>
    <cellStyle name="Comma 3 2 3 3 5 2 4 2 2" xfId="29471" xr:uid="{00000000-0005-0000-0000-0000712C0000}"/>
    <cellStyle name="Comma 3 2 3 3 5 2 4 3" xfId="21278" xr:uid="{00000000-0005-0000-0000-0000722C0000}"/>
    <cellStyle name="Comma 3 2 3 3 5 2 5" xfId="8989" xr:uid="{00000000-0005-0000-0000-0000732C0000}"/>
    <cellStyle name="Comma 3 2 3 3 5 2 5 2" xfId="25375" xr:uid="{00000000-0005-0000-0000-0000742C0000}"/>
    <cellStyle name="Comma 3 2 3 3 5 2 6" xfId="17182" xr:uid="{00000000-0005-0000-0000-0000752C0000}"/>
    <cellStyle name="Comma 3 2 3 3 5 3" xfId="1308" xr:uid="{00000000-0005-0000-0000-0000762C0000}"/>
    <cellStyle name="Comma 3 2 3 3 5 3 2" xfId="3356" xr:uid="{00000000-0005-0000-0000-0000772C0000}"/>
    <cellStyle name="Comma 3 2 3 3 5 3 2 2" xfId="7453" xr:uid="{00000000-0005-0000-0000-0000782C0000}"/>
    <cellStyle name="Comma 3 2 3 3 5 3 2 2 2" xfId="15646" xr:uid="{00000000-0005-0000-0000-0000792C0000}"/>
    <cellStyle name="Comma 3 2 3 3 5 3 2 2 2 2" xfId="32032" xr:uid="{00000000-0005-0000-0000-00007A2C0000}"/>
    <cellStyle name="Comma 3 2 3 3 5 3 2 2 3" xfId="23839" xr:uid="{00000000-0005-0000-0000-00007B2C0000}"/>
    <cellStyle name="Comma 3 2 3 3 5 3 2 3" xfId="11549" xr:uid="{00000000-0005-0000-0000-00007C2C0000}"/>
    <cellStyle name="Comma 3 2 3 3 5 3 2 3 2" xfId="27935" xr:uid="{00000000-0005-0000-0000-00007D2C0000}"/>
    <cellStyle name="Comma 3 2 3 3 5 3 2 4" xfId="19742" xr:uid="{00000000-0005-0000-0000-00007E2C0000}"/>
    <cellStyle name="Comma 3 2 3 3 5 3 3" xfId="5404" xr:uid="{00000000-0005-0000-0000-00007F2C0000}"/>
    <cellStyle name="Comma 3 2 3 3 5 3 3 2" xfId="13597" xr:uid="{00000000-0005-0000-0000-0000802C0000}"/>
    <cellStyle name="Comma 3 2 3 3 5 3 3 2 2" xfId="29983" xr:uid="{00000000-0005-0000-0000-0000812C0000}"/>
    <cellStyle name="Comma 3 2 3 3 5 3 3 3" xfId="21790" xr:uid="{00000000-0005-0000-0000-0000822C0000}"/>
    <cellStyle name="Comma 3 2 3 3 5 3 4" xfId="9501" xr:uid="{00000000-0005-0000-0000-0000832C0000}"/>
    <cellStyle name="Comma 3 2 3 3 5 3 4 2" xfId="25887" xr:uid="{00000000-0005-0000-0000-0000842C0000}"/>
    <cellStyle name="Comma 3 2 3 3 5 3 5" xfId="17694" xr:uid="{00000000-0005-0000-0000-0000852C0000}"/>
    <cellStyle name="Comma 3 2 3 3 5 4" xfId="2332" xr:uid="{00000000-0005-0000-0000-0000862C0000}"/>
    <cellStyle name="Comma 3 2 3 3 5 4 2" xfId="6429" xr:uid="{00000000-0005-0000-0000-0000872C0000}"/>
    <cellStyle name="Comma 3 2 3 3 5 4 2 2" xfId="14622" xr:uid="{00000000-0005-0000-0000-0000882C0000}"/>
    <cellStyle name="Comma 3 2 3 3 5 4 2 2 2" xfId="31008" xr:uid="{00000000-0005-0000-0000-0000892C0000}"/>
    <cellStyle name="Comma 3 2 3 3 5 4 2 3" xfId="22815" xr:uid="{00000000-0005-0000-0000-00008A2C0000}"/>
    <cellStyle name="Comma 3 2 3 3 5 4 3" xfId="10525" xr:uid="{00000000-0005-0000-0000-00008B2C0000}"/>
    <cellStyle name="Comma 3 2 3 3 5 4 3 2" xfId="26911" xr:uid="{00000000-0005-0000-0000-00008C2C0000}"/>
    <cellStyle name="Comma 3 2 3 3 5 4 4" xfId="18718" xr:uid="{00000000-0005-0000-0000-00008D2C0000}"/>
    <cellStyle name="Comma 3 2 3 3 5 5" xfId="4380" xr:uid="{00000000-0005-0000-0000-00008E2C0000}"/>
    <cellStyle name="Comma 3 2 3 3 5 5 2" xfId="12573" xr:uid="{00000000-0005-0000-0000-00008F2C0000}"/>
    <cellStyle name="Comma 3 2 3 3 5 5 2 2" xfId="28959" xr:uid="{00000000-0005-0000-0000-0000902C0000}"/>
    <cellStyle name="Comma 3 2 3 3 5 5 3" xfId="20766" xr:uid="{00000000-0005-0000-0000-0000912C0000}"/>
    <cellStyle name="Comma 3 2 3 3 5 6" xfId="8477" xr:uid="{00000000-0005-0000-0000-0000922C0000}"/>
    <cellStyle name="Comma 3 2 3 3 5 6 2" xfId="24863" xr:uid="{00000000-0005-0000-0000-0000932C0000}"/>
    <cellStyle name="Comma 3 2 3 3 5 7" xfId="16670" xr:uid="{00000000-0005-0000-0000-0000942C0000}"/>
    <cellStyle name="Comma 3 2 3 3 6" xfId="540" xr:uid="{00000000-0005-0000-0000-0000952C0000}"/>
    <cellStyle name="Comma 3 2 3 3 6 2" xfId="1564" xr:uid="{00000000-0005-0000-0000-0000962C0000}"/>
    <cellStyle name="Comma 3 2 3 3 6 2 2" xfId="3612" xr:uid="{00000000-0005-0000-0000-0000972C0000}"/>
    <cellStyle name="Comma 3 2 3 3 6 2 2 2" xfId="7709" xr:uid="{00000000-0005-0000-0000-0000982C0000}"/>
    <cellStyle name="Comma 3 2 3 3 6 2 2 2 2" xfId="15902" xr:uid="{00000000-0005-0000-0000-0000992C0000}"/>
    <cellStyle name="Comma 3 2 3 3 6 2 2 2 2 2" xfId="32288" xr:uid="{00000000-0005-0000-0000-00009A2C0000}"/>
    <cellStyle name="Comma 3 2 3 3 6 2 2 2 3" xfId="24095" xr:uid="{00000000-0005-0000-0000-00009B2C0000}"/>
    <cellStyle name="Comma 3 2 3 3 6 2 2 3" xfId="11805" xr:uid="{00000000-0005-0000-0000-00009C2C0000}"/>
    <cellStyle name="Comma 3 2 3 3 6 2 2 3 2" xfId="28191" xr:uid="{00000000-0005-0000-0000-00009D2C0000}"/>
    <cellStyle name="Comma 3 2 3 3 6 2 2 4" xfId="19998" xr:uid="{00000000-0005-0000-0000-00009E2C0000}"/>
    <cellStyle name="Comma 3 2 3 3 6 2 3" xfId="5660" xr:uid="{00000000-0005-0000-0000-00009F2C0000}"/>
    <cellStyle name="Comma 3 2 3 3 6 2 3 2" xfId="13853" xr:uid="{00000000-0005-0000-0000-0000A02C0000}"/>
    <cellStyle name="Comma 3 2 3 3 6 2 3 2 2" xfId="30239" xr:uid="{00000000-0005-0000-0000-0000A12C0000}"/>
    <cellStyle name="Comma 3 2 3 3 6 2 3 3" xfId="22046" xr:uid="{00000000-0005-0000-0000-0000A22C0000}"/>
    <cellStyle name="Comma 3 2 3 3 6 2 4" xfId="9757" xr:uid="{00000000-0005-0000-0000-0000A32C0000}"/>
    <cellStyle name="Comma 3 2 3 3 6 2 4 2" xfId="26143" xr:uid="{00000000-0005-0000-0000-0000A42C0000}"/>
    <cellStyle name="Comma 3 2 3 3 6 2 5" xfId="17950" xr:uid="{00000000-0005-0000-0000-0000A52C0000}"/>
    <cellStyle name="Comma 3 2 3 3 6 3" xfId="2588" xr:uid="{00000000-0005-0000-0000-0000A62C0000}"/>
    <cellStyle name="Comma 3 2 3 3 6 3 2" xfId="6685" xr:uid="{00000000-0005-0000-0000-0000A72C0000}"/>
    <cellStyle name="Comma 3 2 3 3 6 3 2 2" xfId="14878" xr:uid="{00000000-0005-0000-0000-0000A82C0000}"/>
    <cellStyle name="Comma 3 2 3 3 6 3 2 2 2" xfId="31264" xr:uid="{00000000-0005-0000-0000-0000A92C0000}"/>
    <cellStyle name="Comma 3 2 3 3 6 3 2 3" xfId="23071" xr:uid="{00000000-0005-0000-0000-0000AA2C0000}"/>
    <cellStyle name="Comma 3 2 3 3 6 3 3" xfId="10781" xr:uid="{00000000-0005-0000-0000-0000AB2C0000}"/>
    <cellStyle name="Comma 3 2 3 3 6 3 3 2" xfId="27167" xr:uid="{00000000-0005-0000-0000-0000AC2C0000}"/>
    <cellStyle name="Comma 3 2 3 3 6 3 4" xfId="18974" xr:uid="{00000000-0005-0000-0000-0000AD2C0000}"/>
    <cellStyle name="Comma 3 2 3 3 6 4" xfId="4636" xr:uid="{00000000-0005-0000-0000-0000AE2C0000}"/>
    <cellStyle name="Comma 3 2 3 3 6 4 2" xfId="12829" xr:uid="{00000000-0005-0000-0000-0000AF2C0000}"/>
    <cellStyle name="Comma 3 2 3 3 6 4 2 2" xfId="29215" xr:uid="{00000000-0005-0000-0000-0000B02C0000}"/>
    <cellStyle name="Comma 3 2 3 3 6 4 3" xfId="21022" xr:uid="{00000000-0005-0000-0000-0000B12C0000}"/>
    <cellStyle name="Comma 3 2 3 3 6 5" xfId="8733" xr:uid="{00000000-0005-0000-0000-0000B22C0000}"/>
    <cellStyle name="Comma 3 2 3 3 6 5 2" xfId="25119" xr:uid="{00000000-0005-0000-0000-0000B32C0000}"/>
    <cellStyle name="Comma 3 2 3 3 6 6" xfId="16926" xr:uid="{00000000-0005-0000-0000-0000B42C0000}"/>
    <cellStyle name="Comma 3 2 3 3 7" xfId="1052" xr:uid="{00000000-0005-0000-0000-0000B52C0000}"/>
    <cellStyle name="Comma 3 2 3 3 7 2" xfId="3100" xr:uid="{00000000-0005-0000-0000-0000B62C0000}"/>
    <cellStyle name="Comma 3 2 3 3 7 2 2" xfId="7197" xr:uid="{00000000-0005-0000-0000-0000B72C0000}"/>
    <cellStyle name="Comma 3 2 3 3 7 2 2 2" xfId="15390" xr:uid="{00000000-0005-0000-0000-0000B82C0000}"/>
    <cellStyle name="Comma 3 2 3 3 7 2 2 2 2" xfId="31776" xr:uid="{00000000-0005-0000-0000-0000B92C0000}"/>
    <cellStyle name="Comma 3 2 3 3 7 2 2 3" xfId="23583" xr:uid="{00000000-0005-0000-0000-0000BA2C0000}"/>
    <cellStyle name="Comma 3 2 3 3 7 2 3" xfId="11293" xr:uid="{00000000-0005-0000-0000-0000BB2C0000}"/>
    <cellStyle name="Comma 3 2 3 3 7 2 3 2" xfId="27679" xr:uid="{00000000-0005-0000-0000-0000BC2C0000}"/>
    <cellStyle name="Comma 3 2 3 3 7 2 4" xfId="19486" xr:uid="{00000000-0005-0000-0000-0000BD2C0000}"/>
    <cellStyle name="Comma 3 2 3 3 7 3" xfId="5148" xr:uid="{00000000-0005-0000-0000-0000BE2C0000}"/>
    <cellStyle name="Comma 3 2 3 3 7 3 2" xfId="13341" xr:uid="{00000000-0005-0000-0000-0000BF2C0000}"/>
    <cellStyle name="Comma 3 2 3 3 7 3 2 2" xfId="29727" xr:uid="{00000000-0005-0000-0000-0000C02C0000}"/>
    <cellStyle name="Comma 3 2 3 3 7 3 3" xfId="21534" xr:uid="{00000000-0005-0000-0000-0000C12C0000}"/>
    <cellStyle name="Comma 3 2 3 3 7 4" xfId="9245" xr:uid="{00000000-0005-0000-0000-0000C22C0000}"/>
    <cellStyle name="Comma 3 2 3 3 7 4 2" xfId="25631" xr:uid="{00000000-0005-0000-0000-0000C32C0000}"/>
    <cellStyle name="Comma 3 2 3 3 7 5" xfId="17438" xr:uid="{00000000-0005-0000-0000-0000C42C0000}"/>
    <cellStyle name="Comma 3 2 3 3 8" xfId="2076" xr:uid="{00000000-0005-0000-0000-0000C52C0000}"/>
    <cellStyle name="Comma 3 2 3 3 8 2" xfId="6173" xr:uid="{00000000-0005-0000-0000-0000C62C0000}"/>
    <cellStyle name="Comma 3 2 3 3 8 2 2" xfId="14366" xr:uid="{00000000-0005-0000-0000-0000C72C0000}"/>
    <cellStyle name="Comma 3 2 3 3 8 2 2 2" xfId="30752" xr:uid="{00000000-0005-0000-0000-0000C82C0000}"/>
    <cellStyle name="Comma 3 2 3 3 8 2 3" xfId="22559" xr:uid="{00000000-0005-0000-0000-0000C92C0000}"/>
    <cellStyle name="Comma 3 2 3 3 8 3" xfId="10269" xr:uid="{00000000-0005-0000-0000-0000CA2C0000}"/>
    <cellStyle name="Comma 3 2 3 3 8 3 2" xfId="26655" xr:uid="{00000000-0005-0000-0000-0000CB2C0000}"/>
    <cellStyle name="Comma 3 2 3 3 8 4" xfId="18462" xr:uid="{00000000-0005-0000-0000-0000CC2C0000}"/>
    <cellStyle name="Comma 3 2 3 3 9" xfId="4124" xr:uid="{00000000-0005-0000-0000-0000CD2C0000}"/>
    <cellStyle name="Comma 3 2 3 3 9 2" xfId="12317" xr:uid="{00000000-0005-0000-0000-0000CE2C0000}"/>
    <cellStyle name="Comma 3 2 3 3 9 2 2" xfId="28703" xr:uid="{00000000-0005-0000-0000-0000CF2C0000}"/>
    <cellStyle name="Comma 3 2 3 3 9 3" xfId="20510" xr:uid="{00000000-0005-0000-0000-0000D02C0000}"/>
    <cellStyle name="Comma 3 2 3 4" xfId="44" xr:uid="{00000000-0005-0000-0000-0000D12C0000}"/>
    <cellStyle name="Comma 3 2 3 4 10" xfId="16430" xr:uid="{00000000-0005-0000-0000-0000D22C0000}"/>
    <cellStyle name="Comma 3 2 3 4 2" xfId="108" xr:uid="{00000000-0005-0000-0000-0000D32C0000}"/>
    <cellStyle name="Comma 3 2 3 4 2 2" xfId="236" xr:uid="{00000000-0005-0000-0000-0000D42C0000}"/>
    <cellStyle name="Comma 3 2 3 4 2 2 2" xfId="492" xr:uid="{00000000-0005-0000-0000-0000D52C0000}"/>
    <cellStyle name="Comma 3 2 3 4 2 2 2 2" xfId="1004" xr:uid="{00000000-0005-0000-0000-0000D62C0000}"/>
    <cellStyle name="Comma 3 2 3 4 2 2 2 2 2" xfId="2028" xr:uid="{00000000-0005-0000-0000-0000D72C0000}"/>
    <cellStyle name="Comma 3 2 3 4 2 2 2 2 2 2" xfId="4076" xr:uid="{00000000-0005-0000-0000-0000D82C0000}"/>
    <cellStyle name="Comma 3 2 3 4 2 2 2 2 2 2 2" xfId="8173" xr:uid="{00000000-0005-0000-0000-0000D92C0000}"/>
    <cellStyle name="Comma 3 2 3 4 2 2 2 2 2 2 2 2" xfId="16366" xr:uid="{00000000-0005-0000-0000-0000DA2C0000}"/>
    <cellStyle name="Comma 3 2 3 4 2 2 2 2 2 2 2 2 2" xfId="32752" xr:uid="{00000000-0005-0000-0000-0000DB2C0000}"/>
    <cellStyle name="Comma 3 2 3 4 2 2 2 2 2 2 2 3" xfId="24559" xr:uid="{00000000-0005-0000-0000-0000DC2C0000}"/>
    <cellStyle name="Comma 3 2 3 4 2 2 2 2 2 2 3" xfId="12269" xr:uid="{00000000-0005-0000-0000-0000DD2C0000}"/>
    <cellStyle name="Comma 3 2 3 4 2 2 2 2 2 2 3 2" xfId="28655" xr:uid="{00000000-0005-0000-0000-0000DE2C0000}"/>
    <cellStyle name="Comma 3 2 3 4 2 2 2 2 2 2 4" xfId="20462" xr:uid="{00000000-0005-0000-0000-0000DF2C0000}"/>
    <cellStyle name="Comma 3 2 3 4 2 2 2 2 2 3" xfId="6124" xr:uid="{00000000-0005-0000-0000-0000E02C0000}"/>
    <cellStyle name="Comma 3 2 3 4 2 2 2 2 2 3 2" xfId="14317" xr:uid="{00000000-0005-0000-0000-0000E12C0000}"/>
    <cellStyle name="Comma 3 2 3 4 2 2 2 2 2 3 2 2" xfId="30703" xr:uid="{00000000-0005-0000-0000-0000E22C0000}"/>
    <cellStyle name="Comma 3 2 3 4 2 2 2 2 2 3 3" xfId="22510" xr:uid="{00000000-0005-0000-0000-0000E32C0000}"/>
    <cellStyle name="Comma 3 2 3 4 2 2 2 2 2 4" xfId="10221" xr:uid="{00000000-0005-0000-0000-0000E42C0000}"/>
    <cellStyle name="Comma 3 2 3 4 2 2 2 2 2 4 2" xfId="26607" xr:uid="{00000000-0005-0000-0000-0000E52C0000}"/>
    <cellStyle name="Comma 3 2 3 4 2 2 2 2 2 5" xfId="18414" xr:uid="{00000000-0005-0000-0000-0000E62C0000}"/>
    <cellStyle name="Comma 3 2 3 4 2 2 2 2 3" xfId="3052" xr:uid="{00000000-0005-0000-0000-0000E72C0000}"/>
    <cellStyle name="Comma 3 2 3 4 2 2 2 2 3 2" xfId="7149" xr:uid="{00000000-0005-0000-0000-0000E82C0000}"/>
    <cellStyle name="Comma 3 2 3 4 2 2 2 2 3 2 2" xfId="15342" xr:uid="{00000000-0005-0000-0000-0000E92C0000}"/>
    <cellStyle name="Comma 3 2 3 4 2 2 2 2 3 2 2 2" xfId="31728" xr:uid="{00000000-0005-0000-0000-0000EA2C0000}"/>
    <cellStyle name="Comma 3 2 3 4 2 2 2 2 3 2 3" xfId="23535" xr:uid="{00000000-0005-0000-0000-0000EB2C0000}"/>
    <cellStyle name="Comma 3 2 3 4 2 2 2 2 3 3" xfId="11245" xr:uid="{00000000-0005-0000-0000-0000EC2C0000}"/>
    <cellStyle name="Comma 3 2 3 4 2 2 2 2 3 3 2" xfId="27631" xr:uid="{00000000-0005-0000-0000-0000ED2C0000}"/>
    <cellStyle name="Comma 3 2 3 4 2 2 2 2 3 4" xfId="19438" xr:uid="{00000000-0005-0000-0000-0000EE2C0000}"/>
    <cellStyle name="Comma 3 2 3 4 2 2 2 2 4" xfId="5100" xr:uid="{00000000-0005-0000-0000-0000EF2C0000}"/>
    <cellStyle name="Comma 3 2 3 4 2 2 2 2 4 2" xfId="13293" xr:uid="{00000000-0005-0000-0000-0000F02C0000}"/>
    <cellStyle name="Comma 3 2 3 4 2 2 2 2 4 2 2" xfId="29679" xr:uid="{00000000-0005-0000-0000-0000F12C0000}"/>
    <cellStyle name="Comma 3 2 3 4 2 2 2 2 4 3" xfId="21486" xr:uid="{00000000-0005-0000-0000-0000F22C0000}"/>
    <cellStyle name="Comma 3 2 3 4 2 2 2 2 5" xfId="9197" xr:uid="{00000000-0005-0000-0000-0000F32C0000}"/>
    <cellStyle name="Comma 3 2 3 4 2 2 2 2 5 2" xfId="25583" xr:uid="{00000000-0005-0000-0000-0000F42C0000}"/>
    <cellStyle name="Comma 3 2 3 4 2 2 2 2 6" xfId="17390" xr:uid="{00000000-0005-0000-0000-0000F52C0000}"/>
    <cellStyle name="Comma 3 2 3 4 2 2 2 3" xfId="1516" xr:uid="{00000000-0005-0000-0000-0000F62C0000}"/>
    <cellStyle name="Comma 3 2 3 4 2 2 2 3 2" xfId="3564" xr:uid="{00000000-0005-0000-0000-0000F72C0000}"/>
    <cellStyle name="Comma 3 2 3 4 2 2 2 3 2 2" xfId="7661" xr:uid="{00000000-0005-0000-0000-0000F82C0000}"/>
    <cellStyle name="Comma 3 2 3 4 2 2 2 3 2 2 2" xfId="15854" xr:uid="{00000000-0005-0000-0000-0000F92C0000}"/>
    <cellStyle name="Comma 3 2 3 4 2 2 2 3 2 2 2 2" xfId="32240" xr:uid="{00000000-0005-0000-0000-0000FA2C0000}"/>
    <cellStyle name="Comma 3 2 3 4 2 2 2 3 2 2 3" xfId="24047" xr:uid="{00000000-0005-0000-0000-0000FB2C0000}"/>
    <cellStyle name="Comma 3 2 3 4 2 2 2 3 2 3" xfId="11757" xr:uid="{00000000-0005-0000-0000-0000FC2C0000}"/>
    <cellStyle name="Comma 3 2 3 4 2 2 2 3 2 3 2" xfId="28143" xr:uid="{00000000-0005-0000-0000-0000FD2C0000}"/>
    <cellStyle name="Comma 3 2 3 4 2 2 2 3 2 4" xfId="19950" xr:uid="{00000000-0005-0000-0000-0000FE2C0000}"/>
    <cellStyle name="Comma 3 2 3 4 2 2 2 3 3" xfId="5612" xr:uid="{00000000-0005-0000-0000-0000FF2C0000}"/>
    <cellStyle name="Comma 3 2 3 4 2 2 2 3 3 2" xfId="13805" xr:uid="{00000000-0005-0000-0000-0000002D0000}"/>
    <cellStyle name="Comma 3 2 3 4 2 2 2 3 3 2 2" xfId="30191" xr:uid="{00000000-0005-0000-0000-0000012D0000}"/>
    <cellStyle name="Comma 3 2 3 4 2 2 2 3 3 3" xfId="21998" xr:uid="{00000000-0005-0000-0000-0000022D0000}"/>
    <cellStyle name="Comma 3 2 3 4 2 2 2 3 4" xfId="9709" xr:uid="{00000000-0005-0000-0000-0000032D0000}"/>
    <cellStyle name="Comma 3 2 3 4 2 2 2 3 4 2" xfId="26095" xr:uid="{00000000-0005-0000-0000-0000042D0000}"/>
    <cellStyle name="Comma 3 2 3 4 2 2 2 3 5" xfId="17902" xr:uid="{00000000-0005-0000-0000-0000052D0000}"/>
    <cellStyle name="Comma 3 2 3 4 2 2 2 4" xfId="2540" xr:uid="{00000000-0005-0000-0000-0000062D0000}"/>
    <cellStyle name="Comma 3 2 3 4 2 2 2 4 2" xfId="6637" xr:uid="{00000000-0005-0000-0000-0000072D0000}"/>
    <cellStyle name="Comma 3 2 3 4 2 2 2 4 2 2" xfId="14830" xr:uid="{00000000-0005-0000-0000-0000082D0000}"/>
    <cellStyle name="Comma 3 2 3 4 2 2 2 4 2 2 2" xfId="31216" xr:uid="{00000000-0005-0000-0000-0000092D0000}"/>
    <cellStyle name="Comma 3 2 3 4 2 2 2 4 2 3" xfId="23023" xr:uid="{00000000-0005-0000-0000-00000A2D0000}"/>
    <cellStyle name="Comma 3 2 3 4 2 2 2 4 3" xfId="10733" xr:uid="{00000000-0005-0000-0000-00000B2D0000}"/>
    <cellStyle name="Comma 3 2 3 4 2 2 2 4 3 2" xfId="27119" xr:uid="{00000000-0005-0000-0000-00000C2D0000}"/>
    <cellStyle name="Comma 3 2 3 4 2 2 2 4 4" xfId="18926" xr:uid="{00000000-0005-0000-0000-00000D2D0000}"/>
    <cellStyle name="Comma 3 2 3 4 2 2 2 5" xfId="4588" xr:uid="{00000000-0005-0000-0000-00000E2D0000}"/>
    <cellStyle name="Comma 3 2 3 4 2 2 2 5 2" xfId="12781" xr:uid="{00000000-0005-0000-0000-00000F2D0000}"/>
    <cellStyle name="Comma 3 2 3 4 2 2 2 5 2 2" xfId="29167" xr:uid="{00000000-0005-0000-0000-0000102D0000}"/>
    <cellStyle name="Comma 3 2 3 4 2 2 2 5 3" xfId="20974" xr:uid="{00000000-0005-0000-0000-0000112D0000}"/>
    <cellStyle name="Comma 3 2 3 4 2 2 2 6" xfId="8685" xr:uid="{00000000-0005-0000-0000-0000122D0000}"/>
    <cellStyle name="Comma 3 2 3 4 2 2 2 6 2" xfId="25071" xr:uid="{00000000-0005-0000-0000-0000132D0000}"/>
    <cellStyle name="Comma 3 2 3 4 2 2 2 7" xfId="16878" xr:uid="{00000000-0005-0000-0000-0000142D0000}"/>
    <cellStyle name="Comma 3 2 3 4 2 2 3" xfId="748" xr:uid="{00000000-0005-0000-0000-0000152D0000}"/>
    <cellStyle name="Comma 3 2 3 4 2 2 3 2" xfId="1772" xr:uid="{00000000-0005-0000-0000-0000162D0000}"/>
    <cellStyle name="Comma 3 2 3 4 2 2 3 2 2" xfId="3820" xr:uid="{00000000-0005-0000-0000-0000172D0000}"/>
    <cellStyle name="Comma 3 2 3 4 2 2 3 2 2 2" xfId="7917" xr:uid="{00000000-0005-0000-0000-0000182D0000}"/>
    <cellStyle name="Comma 3 2 3 4 2 2 3 2 2 2 2" xfId="16110" xr:uid="{00000000-0005-0000-0000-0000192D0000}"/>
    <cellStyle name="Comma 3 2 3 4 2 2 3 2 2 2 2 2" xfId="32496" xr:uid="{00000000-0005-0000-0000-00001A2D0000}"/>
    <cellStyle name="Comma 3 2 3 4 2 2 3 2 2 2 3" xfId="24303" xr:uid="{00000000-0005-0000-0000-00001B2D0000}"/>
    <cellStyle name="Comma 3 2 3 4 2 2 3 2 2 3" xfId="12013" xr:uid="{00000000-0005-0000-0000-00001C2D0000}"/>
    <cellStyle name="Comma 3 2 3 4 2 2 3 2 2 3 2" xfId="28399" xr:uid="{00000000-0005-0000-0000-00001D2D0000}"/>
    <cellStyle name="Comma 3 2 3 4 2 2 3 2 2 4" xfId="20206" xr:uid="{00000000-0005-0000-0000-00001E2D0000}"/>
    <cellStyle name="Comma 3 2 3 4 2 2 3 2 3" xfId="5868" xr:uid="{00000000-0005-0000-0000-00001F2D0000}"/>
    <cellStyle name="Comma 3 2 3 4 2 2 3 2 3 2" xfId="14061" xr:uid="{00000000-0005-0000-0000-0000202D0000}"/>
    <cellStyle name="Comma 3 2 3 4 2 2 3 2 3 2 2" xfId="30447" xr:uid="{00000000-0005-0000-0000-0000212D0000}"/>
    <cellStyle name="Comma 3 2 3 4 2 2 3 2 3 3" xfId="22254" xr:uid="{00000000-0005-0000-0000-0000222D0000}"/>
    <cellStyle name="Comma 3 2 3 4 2 2 3 2 4" xfId="9965" xr:uid="{00000000-0005-0000-0000-0000232D0000}"/>
    <cellStyle name="Comma 3 2 3 4 2 2 3 2 4 2" xfId="26351" xr:uid="{00000000-0005-0000-0000-0000242D0000}"/>
    <cellStyle name="Comma 3 2 3 4 2 2 3 2 5" xfId="18158" xr:uid="{00000000-0005-0000-0000-0000252D0000}"/>
    <cellStyle name="Comma 3 2 3 4 2 2 3 3" xfId="2796" xr:uid="{00000000-0005-0000-0000-0000262D0000}"/>
    <cellStyle name="Comma 3 2 3 4 2 2 3 3 2" xfId="6893" xr:uid="{00000000-0005-0000-0000-0000272D0000}"/>
    <cellStyle name="Comma 3 2 3 4 2 2 3 3 2 2" xfId="15086" xr:uid="{00000000-0005-0000-0000-0000282D0000}"/>
    <cellStyle name="Comma 3 2 3 4 2 2 3 3 2 2 2" xfId="31472" xr:uid="{00000000-0005-0000-0000-0000292D0000}"/>
    <cellStyle name="Comma 3 2 3 4 2 2 3 3 2 3" xfId="23279" xr:uid="{00000000-0005-0000-0000-00002A2D0000}"/>
    <cellStyle name="Comma 3 2 3 4 2 2 3 3 3" xfId="10989" xr:uid="{00000000-0005-0000-0000-00002B2D0000}"/>
    <cellStyle name="Comma 3 2 3 4 2 2 3 3 3 2" xfId="27375" xr:uid="{00000000-0005-0000-0000-00002C2D0000}"/>
    <cellStyle name="Comma 3 2 3 4 2 2 3 3 4" xfId="19182" xr:uid="{00000000-0005-0000-0000-00002D2D0000}"/>
    <cellStyle name="Comma 3 2 3 4 2 2 3 4" xfId="4844" xr:uid="{00000000-0005-0000-0000-00002E2D0000}"/>
    <cellStyle name="Comma 3 2 3 4 2 2 3 4 2" xfId="13037" xr:uid="{00000000-0005-0000-0000-00002F2D0000}"/>
    <cellStyle name="Comma 3 2 3 4 2 2 3 4 2 2" xfId="29423" xr:uid="{00000000-0005-0000-0000-0000302D0000}"/>
    <cellStyle name="Comma 3 2 3 4 2 2 3 4 3" xfId="21230" xr:uid="{00000000-0005-0000-0000-0000312D0000}"/>
    <cellStyle name="Comma 3 2 3 4 2 2 3 5" xfId="8941" xr:uid="{00000000-0005-0000-0000-0000322D0000}"/>
    <cellStyle name="Comma 3 2 3 4 2 2 3 5 2" xfId="25327" xr:uid="{00000000-0005-0000-0000-0000332D0000}"/>
    <cellStyle name="Comma 3 2 3 4 2 2 3 6" xfId="17134" xr:uid="{00000000-0005-0000-0000-0000342D0000}"/>
    <cellStyle name="Comma 3 2 3 4 2 2 4" xfId="1260" xr:uid="{00000000-0005-0000-0000-0000352D0000}"/>
    <cellStyle name="Comma 3 2 3 4 2 2 4 2" xfId="3308" xr:uid="{00000000-0005-0000-0000-0000362D0000}"/>
    <cellStyle name="Comma 3 2 3 4 2 2 4 2 2" xfId="7405" xr:uid="{00000000-0005-0000-0000-0000372D0000}"/>
    <cellStyle name="Comma 3 2 3 4 2 2 4 2 2 2" xfId="15598" xr:uid="{00000000-0005-0000-0000-0000382D0000}"/>
    <cellStyle name="Comma 3 2 3 4 2 2 4 2 2 2 2" xfId="31984" xr:uid="{00000000-0005-0000-0000-0000392D0000}"/>
    <cellStyle name="Comma 3 2 3 4 2 2 4 2 2 3" xfId="23791" xr:uid="{00000000-0005-0000-0000-00003A2D0000}"/>
    <cellStyle name="Comma 3 2 3 4 2 2 4 2 3" xfId="11501" xr:uid="{00000000-0005-0000-0000-00003B2D0000}"/>
    <cellStyle name="Comma 3 2 3 4 2 2 4 2 3 2" xfId="27887" xr:uid="{00000000-0005-0000-0000-00003C2D0000}"/>
    <cellStyle name="Comma 3 2 3 4 2 2 4 2 4" xfId="19694" xr:uid="{00000000-0005-0000-0000-00003D2D0000}"/>
    <cellStyle name="Comma 3 2 3 4 2 2 4 3" xfId="5356" xr:uid="{00000000-0005-0000-0000-00003E2D0000}"/>
    <cellStyle name="Comma 3 2 3 4 2 2 4 3 2" xfId="13549" xr:uid="{00000000-0005-0000-0000-00003F2D0000}"/>
    <cellStyle name="Comma 3 2 3 4 2 2 4 3 2 2" xfId="29935" xr:uid="{00000000-0005-0000-0000-0000402D0000}"/>
    <cellStyle name="Comma 3 2 3 4 2 2 4 3 3" xfId="21742" xr:uid="{00000000-0005-0000-0000-0000412D0000}"/>
    <cellStyle name="Comma 3 2 3 4 2 2 4 4" xfId="9453" xr:uid="{00000000-0005-0000-0000-0000422D0000}"/>
    <cellStyle name="Comma 3 2 3 4 2 2 4 4 2" xfId="25839" xr:uid="{00000000-0005-0000-0000-0000432D0000}"/>
    <cellStyle name="Comma 3 2 3 4 2 2 4 5" xfId="17646" xr:uid="{00000000-0005-0000-0000-0000442D0000}"/>
    <cellStyle name="Comma 3 2 3 4 2 2 5" xfId="2284" xr:uid="{00000000-0005-0000-0000-0000452D0000}"/>
    <cellStyle name="Comma 3 2 3 4 2 2 5 2" xfId="6381" xr:uid="{00000000-0005-0000-0000-0000462D0000}"/>
    <cellStyle name="Comma 3 2 3 4 2 2 5 2 2" xfId="14574" xr:uid="{00000000-0005-0000-0000-0000472D0000}"/>
    <cellStyle name="Comma 3 2 3 4 2 2 5 2 2 2" xfId="30960" xr:uid="{00000000-0005-0000-0000-0000482D0000}"/>
    <cellStyle name="Comma 3 2 3 4 2 2 5 2 3" xfId="22767" xr:uid="{00000000-0005-0000-0000-0000492D0000}"/>
    <cellStyle name="Comma 3 2 3 4 2 2 5 3" xfId="10477" xr:uid="{00000000-0005-0000-0000-00004A2D0000}"/>
    <cellStyle name="Comma 3 2 3 4 2 2 5 3 2" xfId="26863" xr:uid="{00000000-0005-0000-0000-00004B2D0000}"/>
    <cellStyle name="Comma 3 2 3 4 2 2 5 4" xfId="18670" xr:uid="{00000000-0005-0000-0000-00004C2D0000}"/>
    <cellStyle name="Comma 3 2 3 4 2 2 6" xfId="4332" xr:uid="{00000000-0005-0000-0000-00004D2D0000}"/>
    <cellStyle name="Comma 3 2 3 4 2 2 6 2" xfId="12525" xr:uid="{00000000-0005-0000-0000-00004E2D0000}"/>
    <cellStyle name="Comma 3 2 3 4 2 2 6 2 2" xfId="28911" xr:uid="{00000000-0005-0000-0000-00004F2D0000}"/>
    <cellStyle name="Comma 3 2 3 4 2 2 6 3" xfId="20718" xr:uid="{00000000-0005-0000-0000-0000502D0000}"/>
    <cellStyle name="Comma 3 2 3 4 2 2 7" xfId="8429" xr:uid="{00000000-0005-0000-0000-0000512D0000}"/>
    <cellStyle name="Comma 3 2 3 4 2 2 7 2" xfId="24815" xr:uid="{00000000-0005-0000-0000-0000522D0000}"/>
    <cellStyle name="Comma 3 2 3 4 2 2 8" xfId="16622" xr:uid="{00000000-0005-0000-0000-0000532D0000}"/>
    <cellStyle name="Comma 3 2 3 4 2 3" xfId="364" xr:uid="{00000000-0005-0000-0000-0000542D0000}"/>
    <cellStyle name="Comma 3 2 3 4 2 3 2" xfId="876" xr:uid="{00000000-0005-0000-0000-0000552D0000}"/>
    <cellStyle name="Comma 3 2 3 4 2 3 2 2" xfId="1900" xr:uid="{00000000-0005-0000-0000-0000562D0000}"/>
    <cellStyle name="Comma 3 2 3 4 2 3 2 2 2" xfId="3948" xr:uid="{00000000-0005-0000-0000-0000572D0000}"/>
    <cellStyle name="Comma 3 2 3 4 2 3 2 2 2 2" xfId="8045" xr:uid="{00000000-0005-0000-0000-0000582D0000}"/>
    <cellStyle name="Comma 3 2 3 4 2 3 2 2 2 2 2" xfId="16238" xr:uid="{00000000-0005-0000-0000-0000592D0000}"/>
    <cellStyle name="Comma 3 2 3 4 2 3 2 2 2 2 2 2" xfId="32624" xr:uid="{00000000-0005-0000-0000-00005A2D0000}"/>
    <cellStyle name="Comma 3 2 3 4 2 3 2 2 2 2 3" xfId="24431" xr:uid="{00000000-0005-0000-0000-00005B2D0000}"/>
    <cellStyle name="Comma 3 2 3 4 2 3 2 2 2 3" xfId="12141" xr:uid="{00000000-0005-0000-0000-00005C2D0000}"/>
    <cellStyle name="Comma 3 2 3 4 2 3 2 2 2 3 2" xfId="28527" xr:uid="{00000000-0005-0000-0000-00005D2D0000}"/>
    <cellStyle name="Comma 3 2 3 4 2 3 2 2 2 4" xfId="20334" xr:uid="{00000000-0005-0000-0000-00005E2D0000}"/>
    <cellStyle name="Comma 3 2 3 4 2 3 2 2 3" xfId="5996" xr:uid="{00000000-0005-0000-0000-00005F2D0000}"/>
    <cellStyle name="Comma 3 2 3 4 2 3 2 2 3 2" xfId="14189" xr:uid="{00000000-0005-0000-0000-0000602D0000}"/>
    <cellStyle name="Comma 3 2 3 4 2 3 2 2 3 2 2" xfId="30575" xr:uid="{00000000-0005-0000-0000-0000612D0000}"/>
    <cellStyle name="Comma 3 2 3 4 2 3 2 2 3 3" xfId="22382" xr:uid="{00000000-0005-0000-0000-0000622D0000}"/>
    <cellStyle name="Comma 3 2 3 4 2 3 2 2 4" xfId="10093" xr:uid="{00000000-0005-0000-0000-0000632D0000}"/>
    <cellStyle name="Comma 3 2 3 4 2 3 2 2 4 2" xfId="26479" xr:uid="{00000000-0005-0000-0000-0000642D0000}"/>
    <cellStyle name="Comma 3 2 3 4 2 3 2 2 5" xfId="18286" xr:uid="{00000000-0005-0000-0000-0000652D0000}"/>
    <cellStyle name="Comma 3 2 3 4 2 3 2 3" xfId="2924" xr:uid="{00000000-0005-0000-0000-0000662D0000}"/>
    <cellStyle name="Comma 3 2 3 4 2 3 2 3 2" xfId="7021" xr:uid="{00000000-0005-0000-0000-0000672D0000}"/>
    <cellStyle name="Comma 3 2 3 4 2 3 2 3 2 2" xfId="15214" xr:uid="{00000000-0005-0000-0000-0000682D0000}"/>
    <cellStyle name="Comma 3 2 3 4 2 3 2 3 2 2 2" xfId="31600" xr:uid="{00000000-0005-0000-0000-0000692D0000}"/>
    <cellStyle name="Comma 3 2 3 4 2 3 2 3 2 3" xfId="23407" xr:uid="{00000000-0005-0000-0000-00006A2D0000}"/>
    <cellStyle name="Comma 3 2 3 4 2 3 2 3 3" xfId="11117" xr:uid="{00000000-0005-0000-0000-00006B2D0000}"/>
    <cellStyle name="Comma 3 2 3 4 2 3 2 3 3 2" xfId="27503" xr:uid="{00000000-0005-0000-0000-00006C2D0000}"/>
    <cellStyle name="Comma 3 2 3 4 2 3 2 3 4" xfId="19310" xr:uid="{00000000-0005-0000-0000-00006D2D0000}"/>
    <cellStyle name="Comma 3 2 3 4 2 3 2 4" xfId="4972" xr:uid="{00000000-0005-0000-0000-00006E2D0000}"/>
    <cellStyle name="Comma 3 2 3 4 2 3 2 4 2" xfId="13165" xr:uid="{00000000-0005-0000-0000-00006F2D0000}"/>
    <cellStyle name="Comma 3 2 3 4 2 3 2 4 2 2" xfId="29551" xr:uid="{00000000-0005-0000-0000-0000702D0000}"/>
    <cellStyle name="Comma 3 2 3 4 2 3 2 4 3" xfId="21358" xr:uid="{00000000-0005-0000-0000-0000712D0000}"/>
    <cellStyle name="Comma 3 2 3 4 2 3 2 5" xfId="9069" xr:uid="{00000000-0005-0000-0000-0000722D0000}"/>
    <cellStyle name="Comma 3 2 3 4 2 3 2 5 2" xfId="25455" xr:uid="{00000000-0005-0000-0000-0000732D0000}"/>
    <cellStyle name="Comma 3 2 3 4 2 3 2 6" xfId="17262" xr:uid="{00000000-0005-0000-0000-0000742D0000}"/>
    <cellStyle name="Comma 3 2 3 4 2 3 3" xfId="1388" xr:uid="{00000000-0005-0000-0000-0000752D0000}"/>
    <cellStyle name="Comma 3 2 3 4 2 3 3 2" xfId="3436" xr:uid="{00000000-0005-0000-0000-0000762D0000}"/>
    <cellStyle name="Comma 3 2 3 4 2 3 3 2 2" xfId="7533" xr:uid="{00000000-0005-0000-0000-0000772D0000}"/>
    <cellStyle name="Comma 3 2 3 4 2 3 3 2 2 2" xfId="15726" xr:uid="{00000000-0005-0000-0000-0000782D0000}"/>
    <cellStyle name="Comma 3 2 3 4 2 3 3 2 2 2 2" xfId="32112" xr:uid="{00000000-0005-0000-0000-0000792D0000}"/>
    <cellStyle name="Comma 3 2 3 4 2 3 3 2 2 3" xfId="23919" xr:uid="{00000000-0005-0000-0000-00007A2D0000}"/>
    <cellStyle name="Comma 3 2 3 4 2 3 3 2 3" xfId="11629" xr:uid="{00000000-0005-0000-0000-00007B2D0000}"/>
    <cellStyle name="Comma 3 2 3 4 2 3 3 2 3 2" xfId="28015" xr:uid="{00000000-0005-0000-0000-00007C2D0000}"/>
    <cellStyle name="Comma 3 2 3 4 2 3 3 2 4" xfId="19822" xr:uid="{00000000-0005-0000-0000-00007D2D0000}"/>
    <cellStyle name="Comma 3 2 3 4 2 3 3 3" xfId="5484" xr:uid="{00000000-0005-0000-0000-00007E2D0000}"/>
    <cellStyle name="Comma 3 2 3 4 2 3 3 3 2" xfId="13677" xr:uid="{00000000-0005-0000-0000-00007F2D0000}"/>
    <cellStyle name="Comma 3 2 3 4 2 3 3 3 2 2" xfId="30063" xr:uid="{00000000-0005-0000-0000-0000802D0000}"/>
    <cellStyle name="Comma 3 2 3 4 2 3 3 3 3" xfId="21870" xr:uid="{00000000-0005-0000-0000-0000812D0000}"/>
    <cellStyle name="Comma 3 2 3 4 2 3 3 4" xfId="9581" xr:uid="{00000000-0005-0000-0000-0000822D0000}"/>
    <cellStyle name="Comma 3 2 3 4 2 3 3 4 2" xfId="25967" xr:uid="{00000000-0005-0000-0000-0000832D0000}"/>
    <cellStyle name="Comma 3 2 3 4 2 3 3 5" xfId="17774" xr:uid="{00000000-0005-0000-0000-0000842D0000}"/>
    <cellStyle name="Comma 3 2 3 4 2 3 4" xfId="2412" xr:uid="{00000000-0005-0000-0000-0000852D0000}"/>
    <cellStyle name="Comma 3 2 3 4 2 3 4 2" xfId="6509" xr:uid="{00000000-0005-0000-0000-0000862D0000}"/>
    <cellStyle name="Comma 3 2 3 4 2 3 4 2 2" xfId="14702" xr:uid="{00000000-0005-0000-0000-0000872D0000}"/>
    <cellStyle name="Comma 3 2 3 4 2 3 4 2 2 2" xfId="31088" xr:uid="{00000000-0005-0000-0000-0000882D0000}"/>
    <cellStyle name="Comma 3 2 3 4 2 3 4 2 3" xfId="22895" xr:uid="{00000000-0005-0000-0000-0000892D0000}"/>
    <cellStyle name="Comma 3 2 3 4 2 3 4 3" xfId="10605" xr:uid="{00000000-0005-0000-0000-00008A2D0000}"/>
    <cellStyle name="Comma 3 2 3 4 2 3 4 3 2" xfId="26991" xr:uid="{00000000-0005-0000-0000-00008B2D0000}"/>
    <cellStyle name="Comma 3 2 3 4 2 3 4 4" xfId="18798" xr:uid="{00000000-0005-0000-0000-00008C2D0000}"/>
    <cellStyle name="Comma 3 2 3 4 2 3 5" xfId="4460" xr:uid="{00000000-0005-0000-0000-00008D2D0000}"/>
    <cellStyle name="Comma 3 2 3 4 2 3 5 2" xfId="12653" xr:uid="{00000000-0005-0000-0000-00008E2D0000}"/>
    <cellStyle name="Comma 3 2 3 4 2 3 5 2 2" xfId="29039" xr:uid="{00000000-0005-0000-0000-00008F2D0000}"/>
    <cellStyle name="Comma 3 2 3 4 2 3 5 3" xfId="20846" xr:uid="{00000000-0005-0000-0000-0000902D0000}"/>
    <cellStyle name="Comma 3 2 3 4 2 3 6" xfId="8557" xr:uid="{00000000-0005-0000-0000-0000912D0000}"/>
    <cellStyle name="Comma 3 2 3 4 2 3 6 2" xfId="24943" xr:uid="{00000000-0005-0000-0000-0000922D0000}"/>
    <cellStyle name="Comma 3 2 3 4 2 3 7" xfId="16750" xr:uid="{00000000-0005-0000-0000-0000932D0000}"/>
    <cellStyle name="Comma 3 2 3 4 2 4" xfId="620" xr:uid="{00000000-0005-0000-0000-0000942D0000}"/>
    <cellStyle name="Comma 3 2 3 4 2 4 2" xfId="1644" xr:uid="{00000000-0005-0000-0000-0000952D0000}"/>
    <cellStyle name="Comma 3 2 3 4 2 4 2 2" xfId="3692" xr:uid="{00000000-0005-0000-0000-0000962D0000}"/>
    <cellStyle name="Comma 3 2 3 4 2 4 2 2 2" xfId="7789" xr:uid="{00000000-0005-0000-0000-0000972D0000}"/>
    <cellStyle name="Comma 3 2 3 4 2 4 2 2 2 2" xfId="15982" xr:uid="{00000000-0005-0000-0000-0000982D0000}"/>
    <cellStyle name="Comma 3 2 3 4 2 4 2 2 2 2 2" xfId="32368" xr:uid="{00000000-0005-0000-0000-0000992D0000}"/>
    <cellStyle name="Comma 3 2 3 4 2 4 2 2 2 3" xfId="24175" xr:uid="{00000000-0005-0000-0000-00009A2D0000}"/>
    <cellStyle name="Comma 3 2 3 4 2 4 2 2 3" xfId="11885" xr:uid="{00000000-0005-0000-0000-00009B2D0000}"/>
    <cellStyle name="Comma 3 2 3 4 2 4 2 2 3 2" xfId="28271" xr:uid="{00000000-0005-0000-0000-00009C2D0000}"/>
    <cellStyle name="Comma 3 2 3 4 2 4 2 2 4" xfId="20078" xr:uid="{00000000-0005-0000-0000-00009D2D0000}"/>
    <cellStyle name="Comma 3 2 3 4 2 4 2 3" xfId="5740" xr:uid="{00000000-0005-0000-0000-00009E2D0000}"/>
    <cellStyle name="Comma 3 2 3 4 2 4 2 3 2" xfId="13933" xr:uid="{00000000-0005-0000-0000-00009F2D0000}"/>
    <cellStyle name="Comma 3 2 3 4 2 4 2 3 2 2" xfId="30319" xr:uid="{00000000-0005-0000-0000-0000A02D0000}"/>
    <cellStyle name="Comma 3 2 3 4 2 4 2 3 3" xfId="22126" xr:uid="{00000000-0005-0000-0000-0000A12D0000}"/>
    <cellStyle name="Comma 3 2 3 4 2 4 2 4" xfId="9837" xr:uid="{00000000-0005-0000-0000-0000A22D0000}"/>
    <cellStyle name="Comma 3 2 3 4 2 4 2 4 2" xfId="26223" xr:uid="{00000000-0005-0000-0000-0000A32D0000}"/>
    <cellStyle name="Comma 3 2 3 4 2 4 2 5" xfId="18030" xr:uid="{00000000-0005-0000-0000-0000A42D0000}"/>
    <cellStyle name="Comma 3 2 3 4 2 4 3" xfId="2668" xr:uid="{00000000-0005-0000-0000-0000A52D0000}"/>
    <cellStyle name="Comma 3 2 3 4 2 4 3 2" xfId="6765" xr:uid="{00000000-0005-0000-0000-0000A62D0000}"/>
    <cellStyle name="Comma 3 2 3 4 2 4 3 2 2" xfId="14958" xr:uid="{00000000-0005-0000-0000-0000A72D0000}"/>
    <cellStyle name="Comma 3 2 3 4 2 4 3 2 2 2" xfId="31344" xr:uid="{00000000-0005-0000-0000-0000A82D0000}"/>
    <cellStyle name="Comma 3 2 3 4 2 4 3 2 3" xfId="23151" xr:uid="{00000000-0005-0000-0000-0000A92D0000}"/>
    <cellStyle name="Comma 3 2 3 4 2 4 3 3" xfId="10861" xr:uid="{00000000-0005-0000-0000-0000AA2D0000}"/>
    <cellStyle name="Comma 3 2 3 4 2 4 3 3 2" xfId="27247" xr:uid="{00000000-0005-0000-0000-0000AB2D0000}"/>
    <cellStyle name="Comma 3 2 3 4 2 4 3 4" xfId="19054" xr:uid="{00000000-0005-0000-0000-0000AC2D0000}"/>
    <cellStyle name="Comma 3 2 3 4 2 4 4" xfId="4716" xr:uid="{00000000-0005-0000-0000-0000AD2D0000}"/>
    <cellStyle name="Comma 3 2 3 4 2 4 4 2" xfId="12909" xr:uid="{00000000-0005-0000-0000-0000AE2D0000}"/>
    <cellStyle name="Comma 3 2 3 4 2 4 4 2 2" xfId="29295" xr:uid="{00000000-0005-0000-0000-0000AF2D0000}"/>
    <cellStyle name="Comma 3 2 3 4 2 4 4 3" xfId="21102" xr:uid="{00000000-0005-0000-0000-0000B02D0000}"/>
    <cellStyle name="Comma 3 2 3 4 2 4 5" xfId="8813" xr:uid="{00000000-0005-0000-0000-0000B12D0000}"/>
    <cellStyle name="Comma 3 2 3 4 2 4 5 2" xfId="25199" xr:uid="{00000000-0005-0000-0000-0000B22D0000}"/>
    <cellStyle name="Comma 3 2 3 4 2 4 6" xfId="17006" xr:uid="{00000000-0005-0000-0000-0000B32D0000}"/>
    <cellStyle name="Comma 3 2 3 4 2 5" xfId="1132" xr:uid="{00000000-0005-0000-0000-0000B42D0000}"/>
    <cellStyle name="Comma 3 2 3 4 2 5 2" xfId="3180" xr:uid="{00000000-0005-0000-0000-0000B52D0000}"/>
    <cellStyle name="Comma 3 2 3 4 2 5 2 2" xfId="7277" xr:uid="{00000000-0005-0000-0000-0000B62D0000}"/>
    <cellStyle name="Comma 3 2 3 4 2 5 2 2 2" xfId="15470" xr:uid="{00000000-0005-0000-0000-0000B72D0000}"/>
    <cellStyle name="Comma 3 2 3 4 2 5 2 2 2 2" xfId="31856" xr:uid="{00000000-0005-0000-0000-0000B82D0000}"/>
    <cellStyle name="Comma 3 2 3 4 2 5 2 2 3" xfId="23663" xr:uid="{00000000-0005-0000-0000-0000B92D0000}"/>
    <cellStyle name="Comma 3 2 3 4 2 5 2 3" xfId="11373" xr:uid="{00000000-0005-0000-0000-0000BA2D0000}"/>
    <cellStyle name="Comma 3 2 3 4 2 5 2 3 2" xfId="27759" xr:uid="{00000000-0005-0000-0000-0000BB2D0000}"/>
    <cellStyle name="Comma 3 2 3 4 2 5 2 4" xfId="19566" xr:uid="{00000000-0005-0000-0000-0000BC2D0000}"/>
    <cellStyle name="Comma 3 2 3 4 2 5 3" xfId="5228" xr:uid="{00000000-0005-0000-0000-0000BD2D0000}"/>
    <cellStyle name="Comma 3 2 3 4 2 5 3 2" xfId="13421" xr:uid="{00000000-0005-0000-0000-0000BE2D0000}"/>
    <cellStyle name="Comma 3 2 3 4 2 5 3 2 2" xfId="29807" xr:uid="{00000000-0005-0000-0000-0000BF2D0000}"/>
    <cellStyle name="Comma 3 2 3 4 2 5 3 3" xfId="21614" xr:uid="{00000000-0005-0000-0000-0000C02D0000}"/>
    <cellStyle name="Comma 3 2 3 4 2 5 4" xfId="9325" xr:uid="{00000000-0005-0000-0000-0000C12D0000}"/>
    <cellStyle name="Comma 3 2 3 4 2 5 4 2" xfId="25711" xr:uid="{00000000-0005-0000-0000-0000C22D0000}"/>
    <cellStyle name="Comma 3 2 3 4 2 5 5" xfId="17518" xr:uid="{00000000-0005-0000-0000-0000C32D0000}"/>
    <cellStyle name="Comma 3 2 3 4 2 6" xfId="2156" xr:uid="{00000000-0005-0000-0000-0000C42D0000}"/>
    <cellStyle name="Comma 3 2 3 4 2 6 2" xfId="6253" xr:uid="{00000000-0005-0000-0000-0000C52D0000}"/>
    <cellStyle name="Comma 3 2 3 4 2 6 2 2" xfId="14446" xr:uid="{00000000-0005-0000-0000-0000C62D0000}"/>
    <cellStyle name="Comma 3 2 3 4 2 6 2 2 2" xfId="30832" xr:uid="{00000000-0005-0000-0000-0000C72D0000}"/>
    <cellStyle name="Comma 3 2 3 4 2 6 2 3" xfId="22639" xr:uid="{00000000-0005-0000-0000-0000C82D0000}"/>
    <cellStyle name="Comma 3 2 3 4 2 6 3" xfId="10349" xr:uid="{00000000-0005-0000-0000-0000C92D0000}"/>
    <cellStyle name="Comma 3 2 3 4 2 6 3 2" xfId="26735" xr:uid="{00000000-0005-0000-0000-0000CA2D0000}"/>
    <cellStyle name="Comma 3 2 3 4 2 6 4" xfId="18542" xr:uid="{00000000-0005-0000-0000-0000CB2D0000}"/>
    <cellStyle name="Comma 3 2 3 4 2 7" xfId="4204" xr:uid="{00000000-0005-0000-0000-0000CC2D0000}"/>
    <cellStyle name="Comma 3 2 3 4 2 7 2" xfId="12397" xr:uid="{00000000-0005-0000-0000-0000CD2D0000}"/>
    <cellStyle name="Comma 3 2 3 4 2 7 2 2" xfId="28783" xr:uid="{00000000-0005-0000-0000-0000CE2D0000}"/>
    <cellStyle name="Comma 3 2 3 4 2 7 3" xfId="20590" xr:uid="{00000000-0005-0000-0000-0000CF2D0000}"/>
    <cellStyle name="Comma 3 2 3 4 2 8" xfId="8301" xr:uid="{00000000-0005-0000-0000-0000D02D0000}"/>
    <cellStyle name="Comma 3 2 3 4 2 8 2" xfId="24687" xr:uid="{00000000-0005-0000-0000-0000D12D0000}"/>
    <cellStyle name="Comma 3 2 3 4 2 9" xfId="16494" xr:uid="{00000000-0005-0000-0000-0000D22D0000}"/>
    <cellStyle name="Comma 3 2 3 4 3" xfId="172" xr:uid="{00000000-0005-0000-0000-0000D32D0000}"/>
    <cellStyle name="Comma 3 2 3 4 3 2" xfId="428" xr:uid="{00000000-0005-0000-0000-0000D42D0000}"/>
    <cellStyle name="Comma 3 2 3 4 3 2 2" xfId="940" xr:uid="{00000000-0005-0000-0000-0000D52D0000}"/>
    <cellStyle name="Comma 3 2 3 4 3 2 2 2" xfId="1964" xr:uid="{00000000-0005-0000-0000-0000D62D0000}"/>
    <cellStyle name="Comma 3 2 3 4 3 2 2 2 2" xfId="4012" xr:uid="{00000000-0005-0000-0000-0000D72D0000}"/>
    <cellStyle name="Comma 3 2 3 4 3 2 2 2 2 2" xfId="8109" xr:uid="{00000000-0005-0000-0000-0000D82D0000}"/>
    <cellStyle name="Comma 3 2 3 4 3 2 2 2 2 2 2" xfId="16302" xr:uid="{00000000-0005-0000-0000-0000D92D0000}"/>
    <cellStyle name="Comma 3 2 3 4 3 2 2 2 2 2 2 2" xfId="32688" xr:uid="{00000000-0005-0000-0000-0000DA2D0000}"/>
    <cellStyle name="Comma 3 2 3 4 3 2 2 2 2 2 3" xfId="24495" xr:uid="{00000000-0005-0000-0000-0000DB2D0000}"/>
    <cellStyle name="Comma 3 2 3 4 3 2 2 2 2 3" xfId="12205" xr:uid="{00000000-0005-0000-0000-0000DC2D0000}"/>
    <cellStyle name="Comma 3 2 3 4 3 2 2 2 2 3 2" xfId="28591" xr:uid="{00000000-0005-0000-0000-0000DD2D0000}"/>
    <cellStyle name="Comma 3 2 3 4 3 2 2 2 2 4" xfId="20398" xr:uid="{00000000-0005-0000-0000-0000DE2D0000}"/>
    <cellStyle name="Comma 3 2 3 4 3 2 2 2 3" xfId="6060" xr:uid="{00000000-0005-0000-0000-0000DF2D0000}"/>
    <cellStyle name="Comma 3 2 3 4 3 2 2 2 3 2" xfId="14253" xr:uid="{00000000-0005-0000-0000-0000E02D0000}"/>
    <cellStyle name="Comma 3 2 3 4 3 2 2 2 3 2 2" xfId="30639" xr:uid="{00000000-0005-0000-0000-0000E12D0000}"/>
    <cellStyle name="Comma 3 2 3 4 3 2 2 2 3 3" xfId="22446" xr:uid="{00000000-0005-0000-0000-0000E22D0000}"/>
    <cellStyle name="Comma 3 2 3 4 3 2 2 2 4" xfId="10157" xr:uid="{00000000-0005-0000-0000-0000E32D0000}"/>
    <cellStyle name="Comma 3 2 3 4 3 2 2 2 4 2" xfId="26543" xr:uid="{00000000-0005-0000-0000-0000E42D0000}"/>
    <cellStyle name="Comma 3 2 3 4 3 2 2 2 5" xfId="18350" xr:uid="{00000000-0005-0000-0000-0000E52D0000}"/>
    <cellStyle name="Comma 3 2 3 4 3 2 2 3" xfId="2988" xr:uid="{00000000-0005-0000-0000-0000E62D0000}"/>
    <cellStyle name="Comma 3 2 3 4 3 2 2 3 2" xfId="7085" xr:uid="{00000000-0005-0000-0000-0000E72D0000}"/>
    <cellStyle name="Comma 3 2 3 4 3 2 2 3 2 2" xfId="15278" xr:uid="{00000000-0005-0000-0000-0000E82D0000}"/>
    <cellStyle name="Comma 3 2 3 4 3 2 2 3 2 2 2" xfId="31664" xr:uid="{00000000-0005-0000-0000-0000E92D0000}"/>
    <cellStyle name="Comma 3 2 3 4 3 2 2 3 2 3" xfId="23471" xr:uid="{00000000-0005-0000-0000-0000EA2D0000}"/>
    <cellStyle name="Comma 3 2 3 4 3 2 2 3 3" xfId="11181" xr:uid="{00000000-0005-0000-0000-0000EB2D0000}"/>
    <cellStyle name="Comma 3 2 3 4 3 2 2 3 3 2" xfId="27567" xr:uid="{00000000-0005-0000-0000-0000EC2D0000}"/>
    <cellStyle name="Comma 3 2 3 4 3 2 2 3 4" xfId="19374" xr:uid="{00000000-0005-0000-0000-0000ED2D0000}"/>
    <cellStyle name="Comma 3 2 3 4 3 2 2 4" xfId="5036" xr:uid="{00000000-0005-0000-0000-0000EE2D0000}"/>
    <cellStyle name="Comma 3 2 3 4 3 2 2 4 2" xfId="13229" xr:uid="{00000000-0005-0000-0000-0000EF2D0000}"/>
    <cellStyle name="Comma 3 2 3 4 3 2 2 4 2 2" xfId="29615" xr:uid="{00000000-0005-0000-0000-0000F02D0000}"/>
    <cellStyle name="Comma 3 2 3 4 3 2 2 4 3" xfId="21422" xr:uid="{00000000-0005-0000-0000-0000F12D0000}"/>
    <cellStyle name="Comma 3 2 3 4 3 2 2 5" xfId="9133" xr:uid="{00000000-0005-0000-0000-0000F22D0000}"/>
    <cellStyle name="Comma 3 2 3 4 3 2 2 5 2" xfId="25519" xr:uid="{00000000-0005-0000-0000-0000F32D0000}"/>
    <cellStyle name="Comma 3 2 3 4 3 2 2 6" xfId="17326" xr:uid="{00000000-0005-0000-0000-0000F42D0000}"/>
    <cellStyle name="Comma 3 2 3 4 3 2 3" xfId="1452" xr:uid="{00000000-0005-0000-0000-0000F52D0000}"/>
    <cellStyle name="Comma 3 2 3 4 3 2 3 2" xfId="3500" xr:uid="{00000000-0005-0000-0000-0000F62D0000}"/>
    <cellStyle name="Comma 3 2 3 4 3 2 3 2 2" xfId="7597" xr:uid="{00000000-0005-0000-0000-0000F72D0000}"/>
    <cellStyle name="Comma 3 2 3 4 3 2 3 2 2 2" xfId="15790" xr:uid="{00000000-0005-0000-0000-0000F82D0000}"/>
    <cellStyle name="Comma 3 2 3 4 3 2 3 2 2 2 2" xfId="32176" xr:uid="{00000000-0005-0000-0000-0000F92D0000}"/>
    <cellStyle name="Comma 3 2 3 4 3 2 3 2 2 3" xfId="23983" xr:uid="{00000000-0005-0000-0000-0000FA2D0000}"/>
    <cellStyle name="Comma 3 2 3 4 3 2 3 2 3" xfId="11693" xr:uid="{00000000-0005-0000-0000-0000FB2D0000}"/>
    <cellStyle name="Comma 3 2 3 4 3 2 3 2 3 2" xfId="28079" xr:uid="{00000000-0005-0000-0000-0000FC2D0000}"/>
    <cellStyle name="Comma 3 2 3 4 3 2 3 2 4" xfId="19886" xr:uid="{00000000-0005-0000-0000-0000FD2D0000}"/>
    <cellStyle name="Comma 3 2 3 4 3 2 3 3" xfId="5548" xr:uid="{00000000-0005-0000-0000-0000FE2D0000}"/>
    <cellStyle name="Comma 3 2 3 4 3 2 3 3 2" xfId="13741" xr:uid="{00000000-0005-0000-0000-0000FF2D0000}"/>
    <cellStyle name="Comma 3 2 3 4 3 2 3 3 2 2" xfId="30127" xr:uid="{00000000-0005-0000-0000-0000002E0000}"/>
    <cellStyle name="Comma 3 2 3 4 3 2 3 3 3" xfId="21934" xr:uid="{00000000-0005-0000-0000-0000012E0000}"/>
    <cellStyle name="Comma 3 2 3 4 3 2 3 4" xfId="9645" xr:uid="{00000000-0005-0000-0000-0000022E0000}"/>
    <cellStyle name="Comma 3 2 3 4 3 2 3 4 2" xfId="26031" xr:uid="{00000000-0005-0000-0000-0000032E0000}"/>
    <cellStyle name="Comma 3 2 3 4 3 2 3 5" xfId="17838" xr:uid="{00000000-0005-0000-0000-0000042E0000}"/>
    <cellStyle name="Comma 3 2 3 4 3 2 4" xfId="2476" xr:uid="{00000000-0005-0000-0000-0000052E0000}"/>
    <cellStyle name="Comma 3 2 3 4 3 2 4 2" xfId="6573" xr:uid="{00000000-0005-0000-0000-0000062E0000}"/>
    <cellStyle name="Comma 3 2 3 4 3 2 4 2 2" xfId="14766" xr:uid="{00000000-0005-0000-0000-0000072E0000}"/>
    <cellStyle name="Comma 3 2 3 4 3 2 4 2 2 2" xfId="31152" xr:uid="{00000000-0005-0000-0000-0000082E0000}"/>
    <cellStyle name="Comma 3 2 3 4 3 2 4 2 3" xfId="22959" xr:uid="{00000000-0005-0000-0000-0000092E0000}"/>
    <cellStyle name="Comma 3 2 3 4 3 2 4 3" xfId="10669" xr:uid="{00000000-0005-0000-0000-00000A2E0000}"/>
    <cellStyle name="Comma 3 2 3 4 3 2 4 3 2" xfId="27055" xr:uid="{00000000-0005-0000-0000-00000B2E0000}"/>
    <cellStyle name="Comma 3 2 3 4 3 2 4 4" xfId="18862" xr:uid="{00000000-0005-0000-0000-00000C2E0000}"/>
    <cellStyle name="Comma 3 2 3 4 3 2 5" xfId="4524" xr:uid="{00000000-0005-0000-0000-00000D2E0000}"/>
    <cellStyle name="Comma 3 2 3 4 3 2 5 2" xfId="12717" xr:uid="{00000000-0005-0000-0000-00000E2E0000}"/>
    <cellStyle name="Comma 3 2 3 4 3 2 5 2 2" xfId="29103" xr:uid="{00000000-0005-0000-0000-00000F2E0000}"/>
    <cellStyle name="Comma 3 2 3 4 3 2 5 3" xfId="20910" xr:uid="{00000000-0005-0000-0000-0000102E0000}"/>
    <cellStyle name="Comma 3 2 3 4 3 2 6" xfId="8621" xr:uid="{00000000-0005-0000-0000-0000112E0000}"/>
    <cellStyle name="Comma 3 2 3 4 3 2 6 2" xfId="25007" xr:uid="{00000000-0005-0000-0000-0000122E0000}"/>
    <cellStyle name="Comma 3 2 3 4 3 2 7" xfId="16814" xr:uid="{00000000-0005-0000-0000-0000132E0000}"/>
    <cellStyle name="Comma 3 2 3 4 3 3" xfId="684" xr:uid="{00000000-0005-0000-0000-0000142E0000}"/>
    <cellStyle name="Comma 3 2 3 4 3 3 2" xfId="1708" xr:uid="{00000000-0005-0000-0000-0000152E0000}"/>
    <cellStyle name="Comma 3 2 3 4 3 3 2 2" xfId="3756" xr:uid="{00000000-0005-0000-0000-0000162E0000}"/>
    <cellStyle name="Comma 3 2 3 4 3 3 2 2 2" xfId="7853" xr:uid="{00000000-0005-0000-0000-0000172E0000}"/>
    <cellStyle name="Comma 3 2 3 4 3 3 2 2 2 2" xfId="16046" xr:uid="{00000000-0005-0000-0000-0000182E0000}"/>
    <cellStyle name="Comma 3 2 3 4 3 3 2 2 2 2 2" xfId="32432" xr:uid="{00000000-0005-0000-0000-0000192E0000}"/>
    <cellStyle name="Comma 3 2 3 4 3 3 2 2 2 3" xfId="24239" xr:uid="{00000000-0005-0000-0000-00001A2E0000}"/>
    <cellStyle name="Comma 3 2 3 4 3 3 2 2 3" xfId="11949" xr:uid="{00000000-0005-0000-0000-00001B2E0000}"/>
    <cellStyle name="Comma 3 2 3 4 3 3 2 2 3 2" xfId="28335" xr:uid="{00000000-0005-0000-0000-00001C2E0000}"/>
    <cellStyle name="Comma 3 2 3 4 3 3 2 2 4" xfId="20142" xr:uid="{00000000-0005-0000-0000-00001D2E0000}"/>
    <cellStyle name="Comma 3 2 3 4 3 3 2 3" xfId="5804" xr:uid="{00000000-0005-0000-0000-00001E2E0000}"/>
    <cellStyle name="Comma 3 2 3 4 3 3 2 3 2" xfId="13997" xr:uid="{00000000-0005-0000-0000-00001F2E0000}"/>
    <cellStyle name="Comma 3 2 3 4 3 3 2 3 2 2" xfId="30383" xr:uid="{00000000-0005-0000-0000-0000202E0000}"/>
    <cellStyle name="Comma 3 2 3 4 3 3 2 3 3" xfId="22190" xr:uid="{00000000-0005-0000-0000-0000212E0000}"/>
    <cellStyle name="Comma 3 2 3 4 3 3 2 4" xfId="9901" xr:uid="{00000000-0005-0000-0000-0000222E0000}"/>
    <cellStyle name="Comma 3 2 3 4 3 3 2 4 2" xfId="26287" xr:uid="{00000000-0005-0000-0000-0000232E0000}"/>
    <cellStyle name="Comma 3 2 3 4 3 3 2 5" xfId="18094" xr:uid="{00000000-0005-0000-0000-0000242E0000}"/>
    <cellStyle name="Comma 3 2 3 4 3 3 3" xfId="2732" xr:uid="{00000000-0005-0000-0000-0000252E0000}"/>
    <cellStyle name="Comma 3 2 3 4 3 3 3 2" xfId="6829" xr:uid="{00000000-0005-0000-0000-0000262E0000}"/>
    <cellStyle name="Comma 3 2 3 4 3 3 3 2 2" xfId="15022" xr:uid="{00000000-0005-0000-0000-0000272E0000}"/>
    <cellStyle name="Comma 3 2 3 4 3 3 3 2 2 2" xfId="31408" xr:uid="{00000000-0005-0000-0000-0000282E0000}"/>
    <cellStyle name="Comma 3 2 3 4 3 3 3 2 3" xfId="23215" xr:uid="{00000000-0005-0000-0000-0000292E0000}"/>
    <cellStyle name="Comma 3 2 3 4 3 3 3 3" xfId="10925" xr:uid="{00000000-0005-0000-0000-00002A2E0000}"/>
    <cellStyle name="Comma 3 2 3 4 3 3 3 3 2" xfId="27311" xr:uid="{00000000-0005-0000-0000-00002B2E0000}"/>
    <cellStyle name="Comma 3 2 3 4 3 3 3 4" xfId="19118" xr:uid="{00000000-0005-0000-0000-00002C2E0000}"/>
    <cellStyle name="Comma 3 2 3 4 3 3 4" xfId="4780" xr:uid="{00000000-0005-0000-0000-00002D2E0000}"/>
    <cellStyle name="Comma 3 2 3 4 3 3 4 2" xfId="12973" xr:uid="{00000000-0005-0000-0000-00002E2E0000}"/>
    <cellStyle name="Comma 3 2 3 4 3 3 4 2 2" xfId="29359" xr:uid="{00000000-0005-0000-0000-00002F2E0000}"/>
    <cellStyle name="Comma 3 2 3 4 3 3 4 3" xfId="21166" xr:uid="{00000000-0005-0000-0000-0000302E0000}"/>
    <cellStyle name="Comma 3 2 3 4 3 3 5" xfId="8877" xr:uid="{00000000-0005-0000-0000-0000312E0000}"/>
    <cellStyle name="Comma 3 2 3 4 3 3 5 2" xfId="25263" xr:uid="{00000000-0005-0000-0000-0000322E0000}"/>
    <cellStyle name="Comma 3 2 3 4 3 3 6" xfId="17070" xr:uid="{00000000-0005-0000-0000-0000332E0000}"/>
    <cellStyle name="Comma 3 2 3 4 3 4" xfId="1196" xr:uid="{00000000-0005-0000-0000-0000342E0000}"/>
    <cellStyle name="Comma 3 2 3 4 3 4 2" xfId="3244" xr:uid="{00000000-0005-0000-0000-0000352E0000}"/>
    <cellStyle name="Comma 3 2 3 4 3 4 2 2" xfId="7341" xr:uid="{00000000-0005-0000-0000-0000362E0000}"/>
    <cellStyle name="Comma 3 2 3 4 3 4 2 2 2" xfId="15534" xr:uid="{00000000-0005-0000-0000-0000372E0000}"/>
    <cellStyle name="Comma 3 2 3 4 3 4 2 2 2 2" xfId="31920" xr:uid="{00000000-0005-0000-0000-0000382E0000}"/>
    <cellStyle name="Comma 3 2 3 4 3 4 2 2 3" xfId="23727" xr:uid="{00000000-0005-0000-0000-0000392E0000}"/>
    <cellStyle name="Comma 3 2 3 4 3 4 2 3" xfId="11437" xr:uid="{00000000-0005-0000-0000-00003A2E0000}"/>
    <cellStyle name="Comma 3 2 3 4 3 4 2 3 2" xfId="27823" xr:uid="{00000000-0005-0000-0000-00003B2E0000}"/>
    <cellStyle name="Comma 3 2 3 4 3 4 2 4" xfId="19630" xr:uid="{00000000-0005-0000-0000-00003C2E0000}"/>
    <cellStyle name="Comma 3 2 3 4 3 4 3" xfId="5292" xr:uid="{00000000-0005-0000-0000-00003D2E0000}"/>
    <cellStyle name="Comma 3 2 3 4 3 4 3 2" xfId="13485" xr:uid="{00000000-0005-0000-0000-00003E2E0000}"/>
    <cellStyle name="Comma 3 2 3 4 3 4 3 2 2" xfId="29871" xr:uid="{00000000-0005-0000-0000-00003F2E0000}"/>
    <cellStyle name="Comma 3 2 3 4 3 4 3 3" xfId="21678" xr:uid="{00000000-0005-0000-0000-0000402E0000}"/>
    <cellStyle name="Comma 3 2 3 4 3 4 4" xfId="9389" xr:uid="{00000000-0005-0000-0000-0000412E0000}"/>
    <cellStyle name="Comma 3 2 3 4 3 4 4 2" xfId="25775" xr:uid="{00000000-0005-0000-0000-0000422E0000}"/>
    <cellStyle name="Comma 3 2 3 4 3 4 5" xfId="17582" xr:uid="{00000000-0005-0000-0000-0000432E0000}"/>
    <cellStyle name="Comma 3 2 3 4 3 5" xfId="2220" xr:uid="{00000000-0005-0000-0000-0000442E0000}"/>
    <cellStyle name="Comma 3 2 3 4 3 5 2" xfId="6317" xr:uid="{00000000-0005-0000-0000-0000452E0000}"/>
    <cellStyle name="Comma 3 2 3 4 3 5 2 2" xfId="14510" xr:uid="{00000000-0005-0000-0000-0000462E0000}"/>
    <cellStyle name="Comma 3 2 3 4 3 5 2 2 2" xfId="30896" xr:uid="{00000000-0005-0000-0000-0000472E0000}"/>
    <cellStyle name="Comma 3 2 3 4 3 5 2 3" xfId="22703" xr:uid="{00000000-0005-0000-0000-0000482E0000}"/>
    <cellStyle name="Comma 3 2 3 4 3 5 3" xfId="10413" xr:uid="{00000000-0005-0000-0000-0000492E0000}"/>
    <cellStyle name="Comma 3 2 3 4 3 5 3 2" xfId="26799" xr:uid="{00000000-0005-0000-0000-00004A2E0000}"/>
    <cellStyle name="Comma 3 2 3 4 3 5 4" xfId="18606" xr:uid="{00000000-0005-0000-0000-00004B2E0000}"/>
    <cellStyle name="Comma 3 2 3 4 3 6" xfId="4268" xr:uid="{00000000-0005-0000-0000-00004C2E0000}"/>
    <cellStyle name="Comma 3 2 3 4 3 6 2" xfId="12461" xr:uid="{00000000-0005-0000-0000-00004D2E0000}"/>
    <cellStyle name="Comma 3 2 3 4 3 6 2 2" xfId="28847" xr:uid="{00000000-0005-0000-0000-00004E2E0000}"/>
    <cellStyle name="Comma 3 2 3 4 3 6 3" xfId="20654" xr:uid="{00000000-0005-0000-0000-00004F2E0000}"/>
    <cellStyle name="Comma 3 2 3 4 3 7" xfId="8365" xr:uid="{00000000-0005-0000-0000-0000502E0000}"/>
    <cellStyle name="Comma 3 2 3 4 3 7 2" xfId="24751" xr:uid="{00000000-0005-0000-0000-0000512E0000}"/>
    <cellStyle name="Comma 3 2 3 4 3 8" xfId="16558" xr:uid="{00000000-0005-0000-0000-0000522E0000}"/>
    <cellStyle name="Comma 3 2 3 4 4" xfId="300" xr:uid="{00000000-0005-0000-0000-0000532E0000}"/>
    <cellStyle name="Comma 3 2 3 4 4 2" xfId="812" xr:uid="{00000000-0005-0000-0000-0000542E0000}"/>
    <cellStyle name="Comma 3 2 3 4 4 2 2" xfId="1836" xr:uid="{00000000-0005-0000-0000-0000552E0000}"/>
    <cellStyle name="Comma 3 2 3 4 4 2 2 2" xfId="3884" xr:uid="{00000000-0005-0000-0000-0000562E0000}"/>
    <cellStyle name="Comma 3 2 3 4 4 2 2 2 2" xfId="7981" xr:uid="{00000000-0005-0000-0000-0000572E0000}"/>
    <cellStyle name="Comma 3 2 3 4 4 2 2 2 2 2" xfId="16174" xr:uid="{00000000-0005-0000-0000-0000582E0000}"/>
    <cellStyle name="Comma 3 2 3 4 4 2 2 2 2 2 2" xfId="32560" xr:uid="{00000000-0005-0000-0000-0000592E0000}"/>
    <cellStyle name="Comma 3 2 3 4 4 2 2 2 2 3" xfId="24367" xr:uid="{00000000-0005-0000-0000-00005A2E0000}"/>
    <cellStyle name="Comma 3 2 3 4 4 2 2 2 3" xfId="12077" xr:uid="{00000000-0005-0000-0000-00005B2E0000}"/>
    <cellStyle name="Comma 3 2 3 4 4 2 2 2 3 2" xfId="28463" xr:uid="{00000000-0005-0000-0000-00005C2E0000}"/>
    <cellStyle name="Comma 3 2 3 4 4 2 2 2 4" xfId="20270" xr:uid="{00000000-0005-0000-0000-00005D2E0000}"/>
    <cellStyle name="Comma 3 2 3 4 4 2 2 3" xfId="5932" xr:uid="{00000000-0005-0000-0000-00005E2E0000}"/>
    <cellStyle name="Comma 3 2 3 4 4 2 2 3 2" xfId="14125" xr:uid="{00000000-0005-0000-0000-00005F2E0000}"/>
    <cellStyle name="Comma 3 2 3 4 4 2 2 3 2 2" xfId="30511" xr:uid="{00000000-0005-0000-0000-0000602E0000}"/>
    <cellStyle name="Comma 3 2 3 4 4 2 2 3 3" xfId="22318" xr:uid="{00000000-0005-0000-0000-0000612E0000}"/>
    <cellStyle name="Comma 3 2 3 4 4 2 2 4" xfId="10029" xr:uid="{00000000-0005-0000-0000-0000622E0000}"/>
    <cellStyle name="Comma 3 2 3 4 4 2 2 4 2" xfId="26415" xr:uid="{00000000-0005-0000-0000-0000632E0000}"/>
    <cellStyle name="Comma 3 2 3 4 4 2 2 5" xfId="18222" xr:uid="{00000000-0005-0000-0000-0000642E0000}"/>
    <cellStyle name="Comma 3 2 3 4 4 2 3" xfId="2860" xr:uid="{00000000-0005-0000-0000-0000652E0000}"/>
    <cellStyle name="Comma 3 2 3 4 4 2 3 2" xfId="6957" xr:uid="{00000000-0005-0000-0000-0000662E0000}"/>
    <cellStyle name="Comma 3 2 3 4 4 2 3 2 2" xfId="15150" xr:uid="{00000000-0005-0000-0000-0000672E0000}"/>
    <cellStyle name="Comma 3 2 3 4 4 2 3 2 2 2" xfId="31536" xr:uid="{00000000-0005-0000-0000-0000682E0000}"/>
    <cellStyle name="Comma 3 2 3 4 4 2 3 2 3" xfId="23343" xr:uid="{00000000-0005-0000-0000-0000692E0000}"/>
    <cellStyle name="Comma 3 2 3 4 4 2 3 3" xfId="11053" xr:uid="{00000000-0005-0000-0000-00006A2E0000}"/>
    <cellStyle name="Comma 3 2 3 4 4 2 3 3 2" xfId="27439" xr:uid="{00000000-0005-0000-0000-00006B2E0000}"/>
    <cellStyle name="Comma 3 2 3 4 4 2 3 4" xfId="19246" xr:uid="{00000000-0005-0000-0000-00006C2E0000}"/>
    <cellStyle name="Comma 3 2 3 4 4 2 4" xfId="4908" xr:uid="{00000000-0005-0000-0000-00006D2E0000}"/>
    <cellStyle name="Comma 3 2 3 4 4 2 4 2" xfId="13101" xr:uid="{00000000-0005-0000-0000-00006E2E0000}"/>
    <cellStyle name="Comma 3 2 3 4 4 2 4 2 2" xfId="29487" xr:uid="{00000000-0005-0000-0000-00006F2E0000}"/>
    <cellStyle name="Comma 3 2 3 4 4 2 4 3" xfId="21294" xr:uid="{00000000-0005-0000-0000-0000702E0000}"/>
    <cellStyle name="Comma 3 2 3 4 4 2 5" xfId="9005" xr:uid="{00000000-0005-0000-0000-0000712E0000}"/>
    <cellStyle name="Comma 3 2 3 4 4 2 5 2" xfId="25391" xr:uid="{00000000-0005-0000-0000-0000722E0000}"/>
    <cellStyle name="Comma 3 2 3 4 4 2 6" xfId="17198" xr:uid="{00000000-0005-0000-0000-0000732E0000}"/>
    <cellStyle name="Comma 3 2 3 4 4 3" xfId="1324" xr:uid="{00000000-0005-0000-0000-0000742E0000}"/>
    <cellStyle name="Comma 3 2 3 4 4 3 2" xfId="3372" xr:uid="{00000000-0005-0000-0000-0000752E0000}"/>
    <cellStyle name="Comma 3 2 3 4 4 3 2 2" xfId="7469" xr:uid="{00000000-0005-0000-0000-0000762E0000}"/>
    <cellStyle name="Comma 3 2 3 4 4 3 2 2 2" xfId="15662" xr:uid="{00000000-0005-0000-0000-0000772E0000}"/>
    <cellStyle name="Comma 3 2 3 4 4 3 2 2 2 2" xfId="32048" xr:uid="{00000000-0005-0000-0000-0000782E0000}"/>
    <cellStyle name="Comma 3 2 3 4 4 3 2 2 3" xfId="23855" xr:uid="{00000000-0005-0000-0000-0000792E0000}"/>
    <cellStyle name="Comma 3 2 3 4 4 3 2 3" xfId="11565" xr:uid="{00000000-0005-0000-0000-00007A2E0000}"/>
    <cellStyle name="Comma 3 2 3 4 4 3 2 3 2" xfId="27951" xr:uid="{00000000-0005-0000-0000-00007B2E0000}"/>
    <cellStyle name="Comma 3 2 3 4 4 3 2 4" xfId="19758" xr:uid="{00000000-0005-0000-0000-00007C2E0000}"/>
    <cellStyle name="Comma 3 2 3 4 4 3 3" xfId="5420" xr:uid="{00000000-0005-0000-0000-00007D2E0000}"/>
    <cellStyle name="Comma 3 2 3 4 4 3 3 2" xfId="13613" xr:uid="{00000000-0005-0000-0000-00007E2E0000}"/>
    <cellStyle name="Comma 3 2 3 4 4 3 3 2 2" xfId="29999" xr:uid="{00000000-0005-0000-0000-00007F2E0000}"/>
    <cellStyle name="Comma 3 2 3 4 4 3 3 3" xfId="21806" xr:uid="{00000000-0005-0000-0000-0000802E0000}"/>
    <cellStyle name="Comma 3 2 3 4 4 3 4" xfId="9517" xr:uid="{00000000-0005-0000-0000-0000812E0000}"/>
    <cellStyle name="Comma 3 2 3 4 4 3 4 2" xfId="25903" xr:uid="{00000000-0005-0000-0000-0000822E0000}"/>
    <cellStyle name="Comma 3 2 3 4 4 3 5" xfId="17710" xr:uid="{00000000-0005-0000-0000-0000832E0000}"/>
    <cellStyle name="Comma 3 2 3 4 4 4" xfId="2348" xr:uid="{00000000-0005-0000-0000-0000842E0000}"/>
    <cellStyle name="Comma 3 2 3 4 4 4 2" xfId="6445" xr:uid="{00000000-0005-0000-0000-0000852E0000}"/>
    <cellStyle name="Comma 3 2 3 4 4 4 2 2" xfId="14638" xr:uid="{00000000-0005-0000-0000-0000862E0000}"/>
    <cellStyle name="Comma 3 2 3 4 4 4 2 2 2" xfId="31024" xr:uid="{00000000-0005-0000-0000-0000872E0000}"/>
    <cellStyle name="Comma 3 2 3 4 4 4 2 3" xfId="22831" xr:uid="{00000000-0005-0000-0000-0000882E0000}"/>
    <cellStyle name="Comma 3 2 3 4 4 4 3" xfId="10541" xr:uid="{00000000-0005-0000-0000-0000892E0000}"/>
    <cellStyle name="Comma 3 2 3 4 4 4 3 2" xfId="26927" xr:uid="{00000000-0005-0000-0000-00008A2E0000}"/>
    <cellStyle name="Comma 3 2 3 4 4 4 4" xfId="18734" xr:uid="{00000000-0005-0000-0000-00008B2E0000}"/>
    <cellStyle name="Comma 3 2 3 4 4 5" xfId="4396" xr:uid="{00000000-0005-0000-0000-00008C2E0000}"/>
    <cellStyle name="Comma 3 2 3 4 4 5 2" xfId="12589" xr:uid="{00000000-0005-0000-0000-00008D2E0000}"/>
    <cellStyle name="Comma 3 2 3 4 4 5 2 2" xfId="28975" xr:uid="{00000000-0005-0000-0000-00008E2E0000}"/>
    <cellStyle name="Comma 3 2 3 4 4 5 3" xfId="20782" xr:uid="{00000000-0005-0000-0000-00008F2E0000}"/>
    <cellStyle name="Comma 3 2 3 4 4 6" xfId="8493" xr:uid="{00000000-0005-0000-0000-0000902E0000}"/>
    <cellStyle name="Comma 3 2 3 4 4 6 2" xfId="24879" xr:uid="{00000000-0005-0000-0000-0000912E0000}"/>
    <cellStyle name="Comma 3 2 3 4 4 7" xfId="16686" xr:uid="{00000000-0005-0000-0000-0000922E0000}"/>
    <cellStyle name="Comma 3 2 3 4 5" xfId="556" xr:uid="{00000000-0005-0000-0000-0000932E0000}"/>
    <cellStyle name="Comma 3 2 3 4 5 2" xfId="1580" xr:uid="{00000000-0005-0000-0000-0000942E0000}"/>
    <cellStyle name="Comma 3 2 3 4 5 2 2" xfId="3628" xr:uid="{00000000-0005-0000-0000-0000952E0000}"/>
    <cellStyle name="Comma 3 2 3 4 5 2 2 2" xfId="7725" xr:uid="{00000000-0005-0000-0000-0000962E0000}"/>
    <cellStyle name="Comma 3 2 3 4 5 2 2 2 2" xfId="15918" xr:uid="{00000000-0005-0000-0000-0000972E0000}"/>
    <cellStyle name="Comma 3 2 3 4 5 2 2 2 2 2" xfId="32304" xr:uid="{00000000-0005-0000-0000-0000982E0000}"/>
    <cellStyle name="Comma 3 2 3 4 5 2 2 2 3" xfId="24111" xr:uid="{00000000-0005-0000-0000-0000992E0000}"/>
    <cellStyle name="Comma 3 2 3 4 5 2 2 3" xfId="11821" xr:uid="{00000000-0005-0000-0000-00009A2E0000}"/>
    <cellStyle name="Comma 3 2 3 4 5 2 2 3 2" xfId="28207" xr:uid="{00000000-0005-0000-0000-00009B2E0000}"/>
    <cellStyle name="Comma 3 2 3 4 5 2 2 4" xfId="20014" xr:uid="{00000000-0005-0000-0000-00009C2E0000}"/>
    <cellStyle name="Comma 3 2 3 4 5 2 3" xfId="5676" xr:uid="{00000000-0005-0000-0000-00009D2E0000}"/>
    <cellStyle name="Comma 3 2 3 4 5 2 3 2" xfId="13869" xr:uid="{00000000-0005-0000-0000-00009E2E0000}"/>
    <cellStyle name="Comma 3 2 3 4 5 2 3 2 2" xfId="30255" xr:uid="{00000000-0005-0000-0000-00009F2E0000}"/>
    <cellStyle name="Comma 3 2 3 4 5 2 3 3" xfId="22062" xr:uid="{00000000-0005-0000-0000-0000A02E0000}"/>
    <cellStyle name="Comma 3 2 3 4 5 2 4" xfId="9773" xr:uid="{00000000-0005-0000-0000-0000A12E0000}"/>
    <cellStyle name="Comma 3 2 3 4 5 2 4 2" xfId="26159" xr:uid="{00000000-0005-0000-0000-0000A22E0000}"/>
    <cellStyle name="Comma 3 2 3 4 5 2 5" xfId="17966" xr:uid="{00000000-0005-0000-0000-0000A32E0000}"/>
    <cellStyle name="Comma 3 2 3 4 5 3" xfId="2604" xr:uid="{00000000-0005-0000-0000-0000A42E0000}"/>
    <cellStyle name="Comma 3 2 3 4 5 3 2" xfId="6701" xr:uid="{00000000-0005-0000-0000-0000A52E0000}"/>
    <cellStyle name="Comma 3 2 3 4 5 3 2 2" xfId="14894" xr:uid="{00000000-0005-0000-0000-0000A62E0000}"/>
    <cellStyle name="Comma 3 2 3 4 5 3 2 2 2" xfId="31280" xr:uid="{00000000-0005-0000-0000-0000A72E0000}"/>
    <cellStyle name="Comma 3 2 3 4 5 3 2 3" xfId="23087" xr:uid="{00000000-0005-0000-0000-0000A82E0000}"/>
    <cellStyle name="Comma 3 2 3 4 5 3 3" xfId="10797" xr:uid="{00000000-0005-0000-0000-0000A92E0000}"/>
    <cellStyle name="Comma 3 2 3 4 5 3 3 2" xfId="27183" xr:uid="{00000000-0005-0000-0000-0000AA2E0000}"/>
    <cellStyle name="Comma 3 2 3 4 5 3 4" xfId="18990" xr:uid="{00000000-0005-0000-0000-0000AB2E0000}"/>
    <cellStyle name="Comma 3 2 3 4 5 4" xfId="4652" xr:uid="{00000000-0005-0000-0000-0000AC2E0000}"/>
    <cellStyle name="Comma 3 2 3 4 5 4 2" xfId="12845" xr:uid="{00000000-0005-0000-0000-0000AD2E0000}"/>
    <cellStyle name="Comma 3 2 3 4 5 4 2 2" xfId="29231" xr:uid="{00000000-0005-0000-0000-0000AE2E0000}"/>
    <cellStyle name="Comma 3 2 3 4 5 4 3" xfId="21038" xr:uid="{00000000-0005-0000-0000-0000AF2E0000}"/>
    <cellStyle name="Comma 3 2 3 4 5 5" xfId="8749" xr:uid="{00000000-0005-0000-0000-0000B02E0000}"/>
    <cellStyle name="Comma 3 2 3 4 5 5 2" xfId="25135" xr:uid="{00000000-0005-0000-0000-0000B12E0000}"/>
    <cellStyle name="Comma 3 2 3 4 5 6" xfId="16942" xr:uid="{00000000-0005-0000-0000-0000B22E0000}"/>
    <cellStyle name="Comma 3 2 3 4 6" xfId="1068" xr:uid="{00000000-0005-0000-0000-0000B32E0000}"/>
    <cellStyle name="Comma 3 2 3 4 6 2" xfId="3116" xr:uid="{00000000-0005-0000-0000-0000B42E0000}"/>
    <cellStyle name="Comma 3 2 3 4 6 2 2" xfId="7213" xr:uid="{00000000-0005-0000-0000-0000B52E0000}"/>
    <cellStyle name="Comma 3 2 3 4 6 2 2 2" xfId="15406" xr:uid="{00000000-0005-0000-0000-0000B62E0000}"/>
    <cellStyle name="Comma 3 2 3 4 6 2 2 2 2" xfId="31792" xr:uid="{00000000-0005-0000-0000-0000B72E0000}"/>
    <cellStyle name="Comma 3 2 3 4 6 2 2 3" xfId="23599" xr:uid="{00000000-0005-0000-0000-0000B82E0000}"/>
    <cellStyle name="Comma 3 2 3 4 6 2 3" xfId="11309" xr:uid="{00000000-0005-0000-0000-0000B92E0000}"/>
    <cellStyle name="Comma 3 2 3 4 6 2 3 2" xfId="27695" xr:uid="{00000000-0005-0000-0000-0000BA2E0000}"/>
    <cellStyle name="Comma 3 2 3 4 6 2 4" xfId="19502" xr:uid="{00000000-0005-0000-0000-0000BB2E0000}"/>
    <cellStyle name="Comma 3 2 3 4 6 3" xfId="5164" xr:uid="{00000000-0005-0000-0000-0000BC2E0000}"/>
    <cellStyle name="Comma 3 2 3 4 6 3 2" xfId="13357" xr:uid="{00000000-0005-0000-0000-0000BD2E0000}"/>
    <cellStyle name="Comma 3 2 3 4 6 3 2 2" xfId="29743" xr:uid="{00000000-0005-0000-0000-0000BE2E0000}"/>
    <cellStyle name="Comma 3 2 3 4 6 3 3" xfId="21550" xr:uid="{00000000-0005-0000-0000-0000BF2E0000}"/>
    <cellStyle name="Comma 3 2 3 4 6 4" xfId="9261" xr:uid="{00000000-0005-0000-0000-0000C02E0000}"/>
    <cellStyle name="Comma 3 2 3 4 6 4 2" xfId="25647" xr:uid="{00000000-0005-0000-0000-0000C12E0000}"/>
    <cellStyle name="Comma 3 2 3 4 6 5" xfId="17454" xr:uid="{00000000-0005-0000-0000-0000C22E0000}"/>
    <cellStyle name="Comma 3 2 3 4 7" xfId="2092" xr:uid="{00000000-0005-0000-0000-0000C32E0000}"/>
    <cellStyle name="Comma 3 2 3 4 7 2" xfId="6189" xr:uid="{00000000-0005-0000-0000-0000C42E0000}"/>
    <cellStyle name="Comma 3 2 3 4 7 2 2" xfId="14382" xr:uid="{00000000-0005-0000-0000-0000C52E0000}"/>
    <cellStyle name="Comma 3 2 3 4 7 2 2 2" xfId="30768" xr:uid="{00000000-0005-0000-0000-0000C62E0000}"/>
    <cellStyle name="Comma 3 2 3 4 7 2 3" xfId="22575" xr:uid="{00000000-0005-0000-0000-0000C72E0000}"/>
    <cellStyle name="Comma 3 2 3 4 7 3" xfId="10285" xr:uid="{00000000-0005-0000-0000-0000C82E0000}"/>
    <cellStyle name="Comma 3 2 3 4 7 3 2" xfId="26671" xr:uid="{00000000-0005-0000-0000-0000C92E0000}"/>
    <cellStyle name="Comma 3 2 3 4 7 4" xfId="18478" xr:uid="{00000000-0005-0000-0000-0000CA2E0000}"/>
    <cellStyle name="Comma 3 2 3 4 8" xfId="4140" xr:uid="{00000000-0005-0000-0000-0000CB2E0000}"/>
    <cellStyle name="Comma 3 2 3 4 8 2" xfId="12333" xr:uid="{00000000-0005-0000-0000-0000CC2E0000}"/>
    <cellStyle name="Comma 3 2 3 4 8 2 2" xfId="28719" xr:uid="{00000000-0005-0000-0000-0000CD2E0000}"/>
    <cellStyle name="Comma 3 2 3 4 8 3" xfId="20526" xr:uid="{00000000-0005-0000-0000-0000CE2E0000}"/>
    <cellStyle name="Comma 3 2 3 4 9" xfId="8237" xr:uid="{00000000-0005-0000-0000-0000CF2E0000}"/>
    <cellStyle name="Comma 3 2 3 4 9 2" xfId="24623" xr:uid="{00000000-0005-0000-0000-0000D02E0000}"/>
    <cellStyle name="Comma 3 2 3 5" xfId="76" xr:uid="{00000000-0005-0000-0000-0000D12E0000}"/>
    <cellStyle name="Comma 3 2 3 5 2" xfId="204" xr:uid="{00000000-0005-0000-0000-0000D22E0000}"/>
    <cellStyle name="Comma 3 2 3 5 2 2" xfId="460" xr:uid="{00000000-0005-0000-0000-0000D32E0000}"/>
    <cellStyle name="Comma 3 2 3 5 2 2 2" xfId="972" xr:uid="{00000000-0005-0000-0000-0000D42E0000}"/>
    <cellStyle name="Comma 3 2 3 5 2 2 2 2" xfId="1996" xr:uid="{00000000-0005-0000-0000-0000D52E0000}"/>
    <cellStyle name="Comma 3 2 3 5 2 2 2 2 2" xfId="4044" xr:uid="{00000000-0005-0000-0000-0000D62E0000}"/>
    <cellStyle name="Comma 3 2 3 5 2 2 2 2 2 2" xfId="8141" xr:uid="{00000000-0005-0000-0000-0000D72E0000}"/>
    <cellStyle name="Comma 3 2 3 5 2 2 2 2 2 2 2" xfId="16334" xr:uid="{00000000-0005-0000-0000-0000D82E0000}"/>
    <cellStyle name="Comma 3 2 3 5 2 2 2 2 2 2 2 2" xfId="32720" xr:uid="{00000000-0005-0000-0000-0000D92E0000}"/>
    <cellStyle name="Comma 3 2 3 5 2 2 2 2 2 2 3" xfId="24527" xr:uid="{00000000-0005-0000-0000-0000DA2E0000}"/>
    <cellStyle name="Comma 3 2 3 5 2 2 2 2 2 3" xfId="12237" xr:uid="{00000000-0005-0000-0000-0000DB2E0000}"/>
    <cellStyle name="Comma 3 2 3 5 2 2 2 2 2 3 2" xfId="28623" xr:uid="{00000000-0005-0000-0000-0000DC2E0000}"/>
    <cellStyle name="Comma 3 2 3 5 2 2 2 2 2 4" xfId="20430" xr:uid="{00000000-0005-0000-0000-0000DD2E0000}"/>
    <cellStyle name="Comma 3 2 3 5 2 2 2 2 3" xfId="6092" xr:uid="{00000000-0005-0000-0000-0000DE2E0000}"/>
    <cellStyle name="Comma 3 2 3 5 2 2 2 2 3 2" xfId="14285" xr:uid="{00000000-0005-0000-0000-0000DF2E0000}"/>
    <cellStyle name="Comma 3 2 3 5 2 2 2 2 3 2 2" xfId="30671" xr:uid="{00000000-0005-0000-0000-0000E02E0000}"/>
    <cellStyle name="Comma 3 2 3 5 2 2 2 2 3 3" xfId="22478" xr:uid="{00000000-0005-0000-0000-0000E12E0000}"/>
    <cellStyle name="Comma 3 2 3 5 2 2 2 2 4" xfId="10189" xr:uid="{00000000-0005-0000-0000-0000E22E0000}"/>
    <cellStyle name="Comma 3 2 3 5 2 2 2 2 4 2" xfId="26575" xr:uid="{00000000-0005-0000-0000-0000E32E0000}"/>
    <cellStyle name="Comma 3 2 3 5 2 2 2 2 5" xfId="18382" xr:uid="{00000000-0005-0000-0000-0000E42E0000}"/>
    <cellStyle name="Comma 3 2 3 5 2 2 2 3" xfId="3020" xr:uid="{00000000-0005-0000-0000-0000E52E0000}"/>
    <cellStyle name="Comma 3 2 3 5 2 2 2 3 2" xfId="7117" xr:uid="{00000000-0005-0000-0000-0000E62E0000}"/>
    <cellStyle name="Comma 3 2 3 5 2 2 2 3 2 2" xfId="15310" xr:uid="{00000000-0005-0000-0000-0000E72E0000}"/>
    <cellStyle name="Comma 3 2 3 5 2 2 2 3 2 2 2" xfId="31696" xr:uid="{00000000-0005-0000-0000-0000E82E0000}"/>
    <cellStyle name="Comma 3 2 3 5 2 2 2 3 2 3" xfId="23503" xr:uid="{00000000-0005-0000-0000-0000E92E0000}"/>
    <cellStyle name="Comma 3 2 3 5 2 2 2 3 3" xfId="11213" xr:uid="{00000000-0005-0000-0000-0000EA2E0000}"/>
    <cellStyle name="Comma 3 2 3 5 2 2 2 3 3 2" xfId="27599" xr:uid="{00000000-0005-0000-0000-0000EB2E0000}"/>
    <cellStyle name="Comma 3 2 3 5 2 2 2 3 4" xfId="19406" xr:uid="{00000000-0005-0000-0000-0000EC2E0000}"/>
    <cellStyle name="Comma 3 2 3 5 2 2 2 4" xfId="5068" xr:uid="{00000000-0005-0000-0000-0000ED2E0000}"/>
    <cellStyle name="Comma 3 2 3 5 2 2 2 4 2" xfId="13261" xr:uid="{00000000-0005-0000-0000-0000EE2E0000}"/>
    <cellStyle name="Comma 3 2 3 5 2 2 2 4 2 2" xfId="29647" xr:uid="{00000000-0005-0000-0000-0000EF2E0000}"/>
    <cellStyle name="Comma 3 2 3 5 2 2 2 4 3" xfId="21454" xr:uid="{00000000-0005-0000-0000-0000F02E0000}"/>
    <cellStyle name="Comma 3 2 3 5 2 2 2 5" xfId="9165" xr:uid="{00000000-0005-0000-0000-0000F12E0000}"/>
    <cellStyle name="Comma 3 2 3 5 2 2 2 5 2" xfId="25551" xr:uid="{00000000-0005-0000-0000-0000F22E0000}"/>
    <cellStyle name="Comma 3 2 3 5 2 2 2 6" xfId="17358" xr:uid="{00000000-0005-0000-0000-0000F32E0000}"/>
    <cellStyle name="Comma 3 2 3 5 2 2 3" xfId="1484" xr:uid="{00000000-0005-0000-0000-0000F42E0000}"/>
    <cellStyle name="Comma 3 2 3 5 2 2 3 2" xfId="3532" xr:uid="{00000000-0005-0000-0000-0000F52E0000}"/>
    <cellStyle name="Comma 3 2 3 5 2 2 3 2 2" xfId="7629" xr:uid="{00000000-0005-0000-0000-0000F62E0000}"/>
    <cellStyle name="Comma 3 2 3 5 2 2 3 2 2 2" xfId="15822" xr:uid="{00000000-0005-0000-0000-0000F72E0000}"/>
    <cellStyle name="Comma 3 2 3 5 2 2 3 2 2 2 2" xfId="32208" xr:uid="{00000000-0005-0000-0000-0000F82E0000}"/>
    <cellStyle name="Comma 3 2 3 5 2 2 3 2 2 3" xfId="24015" xr:uid="{00000000-0005-0000-0000-0000F92E0000}"/>
    <cellStyle name="Comma 3 2 3 5 2 2 3 2 3" xfId="11725" xr:uid="{00000000-0005-0000-0000-0000FA2E0000}"/>
    <cellStyle name="Comma 3 2 3 5 2 2 3 2 3 2" xfId="28111" xr:uid="{00000000-0005-0000-0000-0000FB2E0000}"/>
    <cellStyle name="Comma 3 2 3 5 2 2 3 2 4" xfId="19918" xr:uid="{00000000-0005-0000-0000-0000FC2E0000}"/>
    <cellStyle name="Comma 3 2 3 5 2 2 3 3" xfId="5580" xr:uid="{00000000-0005-0000-0000-0000FD2E0000}"/>
    <cellStyle name="Comma 3 2 3 5 2 2 3 3 2" xfId="13773" xr:uid="{00000000-0005-0000-0000-0000FE2E0000}"/>
    <cellStyle name="Comma 3 2 3 5 2 2 3 3 2 2" xfId="30159" xr:uid="{00000000-0005-0000-0000-0000FF2E0000}"/>
    <cellStyle name="Comma 3 2 3 5 2 2 3 3 3" xfId="21966" xr:uid="{00000000-0005-0000-0000-0000002F0000}"/>
    <cellStyle name="Comma 3 2 3 5 2 2 3 4" xfId="9677" xr:uid="{00000000-0005-0000-0000-0000012F0000}"/>
    <cellStyle name="Comma 3 2 3 5 2 2 3 4 2" xfId="26063" xr:uid="{00000000-0005-0000-0000-0000022F0000}"/>
    <cellStyle name="Comma 3 2 3 5 2 2 3 5" xfId="17870" xr:uid="{00000000-0005-0000-0000-0000032F0000}"/>
    <cellStyle name="Comma 3 2 3 5 2 2 4" xfId="2508" xr:uid="{00000000-0005-0000-0000-0000042F0000}"/>
    <cellStyle name="Comma 3 2 3 5 2 2 4 2" xfId="6605" xr:uid="{00000000-0005-0000-0000-0000052F0000}"/>
    <cellStyle name="Comma 3 2 3 5 2 2 4 2 2" xfId="14798" xr:uid="{00000000-0005-0000-0000-0000062F0000}"/>
    <cellStyle name="Comma 3 2 3 5 2 2 4 2 2 2" xfId="31184" xr:uid="{00000000-0005-0000-0000-0000072F0000}"/>
    <cellStyle name="Comma 3 2 3 5 2 2 4 2 3" xfId="22991" xr:uid="{00000000-0005-0000-0000-0000082F0000}"/>
    <cellStyle name="Comma 3 2 3 5 2 2 4 3" xfId="10701" xr:uid="{00000000-0005-0000-0000-0000092F0000}"/>
    <cellStyle name="Comma 3 2 3 5 2 2 4 3 2" xfId="27087" xr:uid="{00000000-0005-0000-0000-00000A2F0000}"/>
    <cellStyle name="Comma 3 2 3 5 2 2 4 4" xfId="18894" xr:uid="{00000000-0005-0000-0000-00000B2F0000}"/>
    <cellStyle name="Comma 3 2 3 5 2 2 5" xfId="4556" xr:uid="{00000000-0005-0000-0000-00000C2F0000}"/>
    <cellStyle name="Comma 3 2 3 5 2 2 5 2" xfId="12749" xr:uid="{00000000-0005-0000-0000-00000D2F0000}"/>
    <cellStyle name="Comma 3 2 3 5 2 2 5 2 2" xfId="29135" xr:uid="{00000000-0005-0000-0000-00000E2F0000}"/>
    <cellStyle name="Comma 3 2 3 5 2 2 5 3" xfId="20942" xr:uid="{00000000-0005-0000-0000-00000F2F0000}"/>
    <cellStyle name="Comma 3 2 3 5 2 2 6" xfId="8653" xr:uid="{00000000-0005-0000-0000-0000102F0000}"/>
    <cellStyle name="Comma 3 2 3 5 2 2 6 2" xfId="25039" xr:uid="{00000000-0005-0000-0000-0000112F0000}"/>
    <cellStyle name="Comma 3 2 3 5 2 2 7" xfId="16846" xr:uid="{00000000-0005-0000-0000-0000122F0000}"/>
    <cellStyle name="Comma 3 2 3 5 2 3" xfId="716" xr:uid="{00000000-0005-0000-0000-0000132F0000}"/>
    <cellStyle name="Comma 3 2 3 5 2 3 2" xfId="1740" xr:uid="{00000000-0005-0000-0000-0000142F0000}"/>
    <cellStyle name="Comma 3 2 3 5 2 3 2 2" xfId="3788" xr:uid="{00000000-0005-0000-0000-0000152F0000}"/>
    <cellStyle name="Comma 3 2 3 5 2 3 2 2 2" xfId="7885" xr:uid="{00000000-0005-0000-0000-0000162F0000}"/>
    <cellStyle name="Comma 3 2 3 5 2 3 2 2 2 2" xfId="16078" xr:uid="{00000000-0005-0000-0000-0000172F0000}"/>
    <cellStyle name="Comma 3 2 3 5 2 3 2 2 2 2 2" xfId="32464" xr:uid="{00000000-0005-0000-0000-0000182F0000}"/>
    <cellStyle name="Comma 3 2 3 5 2 3 2 2 2 3" xfId="24271" xr:uid="{00000000-0005-0000-0000-0000192F0000}"/>
    <cellStyle name="Comma 3 2 3 5 2 3 2 2 3" xfId="11981" xr:uid="{00000000-0005-0000-0000-00001A2F0000}"/>
    <cellStyle name="Comma 3 2 3 5 2 3 2 2 3 2" xfId="28367" xr:uid="{00000000-0005-0000-0000-00001B2F0000}"/>
    <cellStyle name="Comma 3 2 3 5 2 3 2 2 4" xfId="20174" xr:uid="{00000000-0005-0000-0000-00001C2F0000}"/>
    <cellStyle name="Comma 3 2 3 5 2 3 2 3" xfId="5836" xr:uid="{00000000-0005-0000-0000-00001D2F0000}"/>
    <cellStyle name="Comma 3 2 3 5 2 3 2 3 2" xfId="14029" xr:uid="{00000000-0005-0000-0000-00001E2F0000}"/>
    <cellStyle name="Comma 3 2 3 5 2 3 2 3 2 2" xfId="30415" xr:uid="{00000000-0005-0000-0000-00001F2F0000}"/>
    <cellStyle name="Comma 3 2 3 5 2 3 2 3 3" xfId="22222" xr:uid="{00000000-0005-0000-0000-0000202F0000}"/>
    <cellStyle name="Comma 3 2 3 5 2 3 2 4" xfId="9933" xr:uid="{00000000-0005-0000-0000-0000212F0000}"/>
    <cellStyle name="Comma 3 2 3 5 2 3 2 4 2" xfId="26319" xr:uid="{00000000-0005-0000-0000-0000222F0000}"/>
    <cellStyle name="Comma 3 2 3 5 2 3 2 5" xfId="18126" xr:uid="{00000000-0005-0000-0000-0000232F0000}"/>
    <cellStyle name="Comma 3 2 3 5 2 3 3" xfId="2764" xr:uid="{00000000-0005-0000-0000-0000242F0000}"/>
    <cellStyle name="Comma 3 2 3 5 2 3 3 2" xfId="6861" xr:uid="{00000000-0005-0000-0000-0000252F0000}"/>
    <cellStyle name="Comma 3 2 3 5 2 3 3 2 2" xfId="15054" xr:uid="{00000000-0005-0000-0000-0000262F0000}"/>
    <cellStyle name="Comma 3 2 3 5 2 3 3 2 2 2" xfId="31440" xr:uid="{00000000-0005-0000-0000-0000272F0000}"/>
    <cellStyle name="Comma 3 2 3 5 2 3 3 2 3" xfId="23247" xr:uid="{00000000-0005-0000-0000-0000282F0000}"/>
    <cellStyle name="Comma 3 2 3 5 2 3 3 3" xfId="10957" xr:uid="{00000000-0005-0000-0000-0000292F0000}"/>
    <cellStyle name="Comma 3 2 3 5 2 3 3 3 2" xfId="27343" xr:uid="{00000000-0005-0000-0000-00002A2F0000}"/>
    <cellStyle name="Comma 3 2 3 5 2 3 3 4" xfId="19150" xr:uid="{00000000-0005-0000-0000-00002B2F0000}"/>
    <cellStyle name="Comma 3 2 3 5 2 3 4" xfId="4812" xr:uid="{00000000-0005-0000-0000-00002C2F0000}"/>
    <cellStyle name="Comma 3 2 3 5 2 3 4 2" xfId="13005" xr:uid="{00000000-0005-0000-0000-00002D2F0000}"/>
    <cellStyle name="Comma 3 2 3 5 2 3 4 2 2" xfId="29391" xr:uid="{00000000-0005-0000-0000-00002E2F0000}"/>
    <cellStyle name="Comma 3 2 3 5 2 3 4 3" xfId="21198" xr:uid="{00000000-0005-0000-0000-00002F2F0000}"/>
    <cellStyle name="Comma 3 2 3 5 2 3 5" xfId="8909" xr:uid="{00000000-0005-0000-0000-0000302F0000}"/>
    <cellStyle name="Comma 3 2 3 5 2 3 5 2" xfId="25295" xr:uid="{00000000-0005-0000-0000-0000312F0000}"/>
    <cellStyle name="Comma 3 2 3 5 2 3 6" xfId="17102" xr:uid="{00000000-0005-0000-0000-0000322F0000}"/>
    <cellStyle name="Comma 3 2 3 5 2 4" xfId="1228" xr:uid="{00000000-0005-0000-0000-0000332F0000}"/>
    <cellStyle name="Comma 3 2 3 5 2 4 2" xfId="3276" xr:uid="{00000000-0005-0000-0000-0000342F0000}"/>
    <cellStyle name="Comma 3 2 3 5 2 4 2 2" xfId="7373" xr:uid="{00000000-0005-0000-0000-0000352F0000}"/>
    <cellStyle name="Comma 3 2 3 5 2 4 2 2 2" xfId="15566" xr:uid="{00000000-0005-0000-0000-0000362F0000}"/>
    <cellStyle name="Comma 3 2 3 5 2 4 2 2 2 2" xfId="31952" xr:uid="{00000000-0005-0000-0000-0000372F0000}"/>
    <cellStyle name="Comma 3 2 3 5 2 4 2 2 3" xfId="23759" xr:uid="{00000000-0005-0000-0000-0000382F0000}"/>
    <cellStyle name="Comma 3 2 3 5 2 4 2 3" xfId="11469" xr:uid="{00000000-0005-0000-0000-0000392F0000}"/>
    <cellStyle name="Comma 3 2 3 5 2 4 2 3 2" xfId="27855" xr:uid="{00000000-0005-0000-0000-00003A2F0000}"/>
    <cellStyle name="Comma 3 2 3 5 2 4 2 4" xfId="19662" xr:uid="{00000000-0005-0000-0000-00003B2F0000}"/>
    <cellStyle name="Comma 3 2 3 5 2 4 3" xfId="5324" xr:uid="{00000000-0005-0000-0000-00003C2F0000}"/>
    <cellStyle name="Comma 3 2 3 5 2 4 3 2" xfId="13517" xr:uid="{00000000-0005-0000-0000-00003D2F0000}"/>
    <cellStyle name="Comma 3 2 3 5 2 4 3 2 2" xfId="29903" xr:uid="{00000000-0005-0000-0000-00003E2F0000}"/>
    <cellStyle name="Comma 3 2 3 5 2 4 3 3" xfId="21710" xr:uid="{00000000-0005-0000-0000-00003F2F0000}"/>
    <cellStyle name="Comma 3 2 3 5 2 4 4" xfId="9421" xr:uid="{00000000-0005-0000-0000-0000402F0000}"/>
    <cellStyle name="Comma 3 2 3 5 2 4 4 2" xfId="25807" xr:uid="{00000000-0005-0000-0000-0000412F0000}"/>
    <cellStyle name="Comma 3 2 3 5 2 4 5" xfId="17614" xr:uid="{00000000-0005-0000-0000-0000422F0000}"/>
    <cellStyle name="Comma 3 2 3 5 2 5" xfId="2252" xr:uid="{00000000-0005-0000-0000-0000432F0000}"/>
    <cellStyle name="Comma 3 2 3 5 2 5 2" xfId="6349" xr:uid="{00000000-0005-0000-0000-0000442F0000}"/>
    <cellStyle name="Comma 3 2 3 5 2 5 2 2" xfId="14542" xr:uid="{00000000-0005-0000-0000-0000452F0000}"/>
    <cellStyle name="Comma 3 2 3 5 2 5 2 2 2" xfId="30928" xr:uid="{00000000-0005-0000-0000-0000462F0000}"/>
    <cellStyle name="Comma 3 2 3 5 2 5 2 3" xfId="22735" xr:uid="{00000000-0005-0000-0000-0000472F0000}"/>
    <cellStyle name="Comma 3 2 3 5 2 5 3" xfId="10445" xr:uid="{00000000-0005-0000-0000-0000482F0000}"/>
    <cellStyle name="Comma 3 2 3 5 2 5 3 2" xfId="26831" xr:uid="{00000000-0005-0000-0000-0000492F0000}"/>
    <cellStyle name="Comma 3 2 3 5 2 5 4" xfId="18638" xr:uid="{00000000-0005-0000-0000-00004A2F0000}"/>
    <cellStyle name="Comma 3 2 3 5 2 6" xfId="4300" xr:uid="{00000000-0005-0000-0000-00004B2F0000}"/>
    <cellStyle name="Comma 3 2 3 5 2 6 2" xfId="12493" xr:uid="{00000000-0005-0000-0000-00004C2F0000}"/>
    <cellStyle name="Comma 3 2 3 5 2 6 2 2" xfId="28879" xr:uid="{00000000-0005-0000-0000-00004D2F0000}"/>
    <cellStyle name="Comma 3 2 3 5 2 6 3" xfId="20686" xr:uid="{00000000-0005-0000-0000-00004E2F0000}"/>
    <cellStyle name="Comma 3 2 3 5 2 7" xfId="8397" xr:uid="{00000000-0005-0000-0000-00004F2F0000}"/>
    <cellStyle name="Comma 3 2 3 5 2 7 2" xfId="24783" xr:uid="{00000000-0005-0000-0000-0000502F0000}"/>
    <cellStyle name="Comma 3 2 3 5 2 8" xfId="16590" xr:uid="{00000000-0005-0000-0000-0000512F0000}"/>
    <cellStyle name="Comma 3 2 3 5 3" xfId="332" xr:uid="{00000000-0005-0000-0000-0000522F0000}"/>
    <cellStyle name="Comma 3 2 3 5 3 2" xfId="844" xr:uid="{00000000-0005-0000-0000-0000532F0000}"/>
    <cellStyle name="Comma 3 2 3 5 3 2 2" xfId="1868" xr:uid="{00000000-0005-0000-0000-0000542F0000}"/>
    <cellStyle name="Comma 3 2 3 5 3 2 2 2" xfId="3916" xr:uid="{00000000-0005-0000-0000-0000552F0000}"/>
    <cellStyle name="Comma 3 2 3 5 3 2 2 2 2" xfId="8013" xr:uid="{00000000-0005-0000-0000-0000562F0000}"/>
    <cellStyle name="Comma 3 2 3 5 3 2 2 2 2 2" xfId="16206" xr:uid="{00000000-0005-0000-0000-0000572F0000}"/>
    <cellStyle name="Comma 3 2 3 5 3 2 2 2 2 2 2" xfId="32592" xr:uid="{00000000-0005-0000-0000-0000582F0000}"/>
    <cellStyle name="Comma 3 2 3 5 3 2 2 2 2 3" xfId="24399" xr:uid="{00000000-0005-0000-0000-0000592F0000}"/>
    <cellStyle name="Comma 3 2 3 5 3 2 2 2 3" xfId="12109" xr:uid="{00000000-0005-0000-0000-00005A2F0000}"/>
    <cellStyle name="Comma 3 2 3 5 3 2 2 2 3 2" xfId="28495" xr:uid="{00000000-0005-0000-0000-00005B2F0000}"/>
    <cellStyle name="Comma 3 2 3 5 3 2 2 2 4" xfId="20302" xr:uid="{00000000-0005-0000-0000-00005C2F0000}"/>
    <cellStyle name="Comma 3 2 3 5 3 2 2 3" xfId="5964" xr:uid="{00000000-0005-0000-0000-00005D2F0000}"/>
    <cellStyle name="Comma 3 2 3 5 3 2 2 3 2" xfId="14157" xr:uid="{00000000-0005-0000-0000-00005E2F0000}"/>
    <cellStyle name="Comma 3 2 3 5 3 2 2 3 2 2" xfId="30543" xr:uid="{00000000-0005-0000-0000-00005F2F0000}"/>
    <cellStyle name="Comma 3 2 3 5 3 2 2 3 3" xfId="22350" xr:uid="{00000000-0005-0000-0000-0000602F0000}"/>
    <cellStyle name="Comma 3 2 3 5 3 2 2 4" xfId="10061" xr:uid="{00000000-0005-0000-0000-0000612F0000}"/>
    <cellStyle name="Comma 3 2 3 5 3 2 2 4 2" xfId="26447" xr:uid="{00000000-0005-0000-0000-0000622F0000}"/>
    <cellStyle name="Comma 3 2 3 5 3 2 2 5" xfId="18254" xr:uid="{00000000-0005-0000-0000-0000632F0000}"/>
    <cellStyle name="Comma 3 2 3 5 3 2 3" xfId="2892" xr:uid="{00000000-0005-0000-0000-0000642F0000}"/>
    <cellStyle name="Comma 3 2 3 5 3 2 3 2" xfId="6989" xr:uid="{00000000-0005-0000-0000-0000652F0000}"/>
    <cellStyle name="Comma 3 2 3 5 3 2 3 2 2" xfId="15182" xr:uid="{00000000-0005-0000-0000-0000662F0000}"/>
    <cellStyle name="Comma 3 2 3 5 3 2 3 2 2 2" xfId="31568" xr:uid="{00000000-0005-0000-0000-0000672F0000}"/>
    <cellStyle name="Comma 3 2 3 5 3 2 3 2 3" xfId="23375" xr:uid="{00000000-0005-0000-0000-0000682F0000}"/>
    <cellStyle name="Comma 3 2 3 5 3 2 3 3" xfId="11085" xr:uid="{00000000-0005-0000-0000-0000692F0000}"/>
    <cellStyle name="Comma 3 2 3 5 3 2 3 3 2" xfId="27471" xr:uid="{00000000-0005-0000-0000-00006A2F0000}"/>
    <cellStyle name="Comma 3 2 3 5 3 2 3 4" xfId="19278" xr:uid="{00000000-0005-0000-0000-00006B2F0000}"/>
    <cellStyle name="Comma 3 2 3 5 3 2 4" xfId="4940" xr:uid="{00000000-0005-0000-0000-00006C2F0000}"/>
    <cellStyle name="Comma 3 2 3 5 3 2 4 2" xfId="13133" xr:uid="{00000000-0005-0000-0000-00006D2F0000}"/>
    <cellStyle name="Comma 3 2 3 5 3 2 4 2 2" xfId="29519" xr:uid="{00000000-0005-0000-0000-00006E2F0000}"/>
    <cellStyle name="Comma 3 2 3 5 3 2 4 3" xfId="21326" xr:uid="{00000000-0005-0000-0000-00006F2F0000}"/>
    <cellStyle name="Comma 3 2 3 5 3 2 5" xfId="9037" xr:uid="{00000000-0005-0000-0000-0000702F0000}"/>
    <cellStyle name="Comma 3 2 3 5 3 2 5 2" xfId="25423" xr:uid="{00000000-0005-0000-0000-0000712F0000}"/>
    <cellStyle name="Comma 3 2 3 5 3 2 6" xfId="17230" xr:uid="{00000000-0005-0000-0000-0000722F0000}"/>
    <cellStyle name="Comma 3 2 3 5 3 3" xfId="1356" xr:uid="{00000000-0005-0000-0000-0000732F0000}"/>
    <cellStyle name="Comma 3 2 3 5 3 3 2" xfId="3404" xr:uid="{00000000-0005-0000-0000-0000742F0000}"/>
    <cellStyle name="Comma 3 2 3 5 3 3 2 2" xfId="7501" xr:uid="{00000000-0005-0000-0000-0000752F0000}"/>
    <cellStyle name="Comma 3 2 3 5 3 3 2 2 2" xfId="15694" xr:uid="{00000000-0005-0000-0000-0000762F0000}"/>
    <cellStyle name="Comma 3 2 3 5 3 3 2 2 2 2" xfId="32080" xr:uid="{00000000-0005-0000-0000-0000772F0000}"/>
    <cellStyle name="Comma 3 2 3 5 3 3 2 2 3" xfId="23887" xr:uid="{00000000-0005-0000-0000-0000782F0000}"/>
    <cellStyle name="Comma 3 2 3 5 3 3 2 3" xfId="11597" xr:uid="{00000000-0005-0000-0000-0000792F0000}"/>
    <cellStyle name="Comma 3 2 3 5 3 3 2 3 2" xfId="27983" xr:uid="{00000000-0005-0000-0000-00007A2F0000}"/>
    <cellStyle name="Comma 3 2 3 5 3 3 2 4" xfId="19790" xr:uid="{00000000-0005-0000-0000-00007B2F0000}"/>
    <cellStyle name="Comma 3 2 3 5 3 3 3" xfId="5452" xr:uid="{00000000-0005-0000-0000-00007C2F0000}"/>
    <cellStyle name="Comma 3 2 3 5 3 3 3 2" xfId="13645" xr:uid="{00000000-0005-0000-0000-00007D2F0000}"/>
    <cellStyle name="Comma 3 2 3 5 3 3 3 2 2" xfId="30031" xr:uid="{00000000-0005-0000-0000-00007E2F0000}"/>
    <cellStyle name="Comma 3 2 3 5 3 3 3 3" xfId="21838" xr:uid="{00000000-0005-0000-0000-00007F2F0000}"/>
    <cellStyle name="Comma 3 2 3 5 3 3 4" xfId="9549" xr:uid="{00000000-0005-0000-0000-0000802F0000}"/>
    <cellStyle name="Comma 3 2 3 5 3 3 4 2" xfId="25935" xr:uid="{00000000-0005-0000-0000-0000812F0000}"/>
    <cellStyle name="Comma 3 2 3 5 3 3 5" xfId="17742" xr:uid="{00000000-0005-0000-0000-0000822F0000}"/>
    <cellStyle name="Comma 3 2 3 5 3 4" xfId="2380" xr:uid="{00000000-0005-0000-0000-0000832F0000}"/>
    <cellStyle name="Comma 3 2 3 5 3 4 2" xfId="6477" xr:uid="{00000000-0005-0000-0000-0000842F0000}"/>
    <cellStyle name="Comma 3 2 3 5 3 4 2 2" xfId="14670" xr:uid="{00000000-0005-0000-0000-0000852F0000}"/>
    <cellStyle name="Comma 3 2 3 5 3 4 2 2 2" xfId="31056" xr:uid="{00000000-0005-0000-0000-0000862F0000}"/>
    <cellStyle name="Comma 3 2 3 5 3 4 2 3" xfId="22863" xr:uid="{00000000-0005-0000-0000-0000872F0000}"/>
    <cellStyle name="Comma 3 2 3 5 3 4 3" xfId="10573" xr:uid="{00000000-0005-0000-0000-0000882F0000}"/>
    <cellStyle name="Comma 3 2 3 5 3 4 3 2" xfId="26959" xr:uid="{00000000-0005-0000-0000-0000892F0000}"/>
    <cellStyle name="Comma 3 2 3 5 3 4 4" xfId="18766" xr:uid="{00000000-0005-0000-0000-00008A2F0000}"/>
    <cellStyle name="Comma 3 2 3 5 3 5" xfId="4428" xr:uid="{00000000-0005-0000-0000-00008B2F0000}"/>
    <cellStyle name="Comma 3 2 3 5 3 5 2" xfId="12621" xr:uid="{00000000-0005-0000-0000-00008C2F0000}"/>
    <cellStyle name="Comma 3 2 3 5 3 5 2 2" xfId="29007" xr:uid="{00000000-0005-0000-0000-00008D2F0000}"/>
    <cellStyle name="Comma 3 2 3 5 3 5 3" xfId="20814" xr:uid="{00000000-0005-0000-0000-00008E2F0000}"/>
    <cellStyle name="Comma 3 2 3 5 3 6" xfId="8525" xr:uid="{00000000-0005-0000-0000-00008F2F0000}"/>
    <cellStyle name="Comma 3 2 3 5 3 6 2" xfId="24911" xr:uid="{00000000-0005-0000-0000-0000902F0000}"/>
    <cellStyle name="Comma 3 2 3 5 3 7" xfId="16718" xr:uid="{00000000-0005-0000-0000-0000912F0000}"/>
    <cellStyle name="Comma 3 2 3 5 4" xfId="588" xr:uid="{00000000-0005-0000-0000-0000922F0000}"/>
    <cellStyle name="Comma 3 2 3 5 4 2" xfId="1612" xr:uid="{00000000-0005-0000-0000-0000932F0000}"/>
    <cellStyle name="Comma 3 2 3 5 4 2 2" xfId="3660" xr:uid="{00000000-0005-0000-0000-0000942F0000}"/>
    <cellStyle name="Comma 3 2 3 5 4 2 2 2" xfId="7757" xr:uid="{00000000-0005-0000-0000-0000952F0000}"/>
    <cellStyle name="Comma 3 2 3 5 4 2 2 2 2" xfId="15950" xr:uid="{00000000-0005-0000-0000-0000962F0000}"/>
    <cellStyle name="Comma 3 2 3 5 4 2 2 2 2 2" xfId="32336" xr:uid="{00000000-0005-0000-0000-0000972F0000}"/>
    <cellStyle name="Comma 3 2 3 5 4 2 2 2 3" xfId="24143" xr:uid="{00000000-0005-0000-0000-0000982F0000}"/>
    <cellStyle name="Comma 3 2 3 5 4 2 2 3" xfId="11853" xr:uid="{00000000-0005-0000-0000-0000992F0000}"/>
    <cellStyle name="Comma 3 2 3 5 4 2 2 3 2" xfId="28239" xr:uid="{00000000-0005-0000-0000-00009A2F0000}"/>
    <cellStyle name="Comma 3 2 3 5 4 2 2 4" xfId="20046" xr:uid="{00000000-0005-0000-0000-00009B2F0000}"/>
    <cellStyle name="Comma 3 2 3 5 4 2 3" xfId="5708" xr:uid="{00000000-0005-0000-0000-00009C2F0000}"/>
    <cellStyle name="Comma 3 2 3 5 4 2 3 2" xfId="13901" xr:uid="{00000000-0005-0000-0000-00009D2F0000}"/>
    <cellStyle name="Comma 3 2 3 5 4 2 3 2 2" xfId="30287" xr:uid="{00000000-0005-0000-0000-00009E2F0000}"/>
    <cellStyle name="Comma 3 2 3 5 4 2 3 3" xfId="22094" xr:uid="{00000000-0005-0000-0000-00009F2F0000}"/>
    <cellStyle name="Comma 3 2 3 5 4 2 4" xfId="9805" xr:uid="{00000000-0005-0000-0000-0000A02F0000}"/>
    <cellStyle name="Comma 3 2 3 5 4 2 4 2" xfId="26191" xr:uid="{00000000-0005-0000-0000-0000A12F0000}"/>
    <cellStyle name="Comma 3 2 3 5 4 2 5" xfId="17998" xr:uid="{00000000-0005-0000-0000-0000A22F0000}"/>
    <cellStyle name="Comma 3 2 3 5 4 3" xfId="2636" xr:uid="{00000000-0005-0000-0000-0000A32F0000}"/>
    <cellStyle name="Comma 3 2 3 5 4 3 2" xfId="6733" xr:uid="{00000000-0005-0000-0000-0000A42F0000}"/>
    <cellStyle name="Comma 3 2 3 5 4 3 2 2" xfId="14926" xr:uid="{00000000-0005-0000-0000-0000A52F0000}"/>
    <cellStyle name="Comma 3 2 3 5 4 3 2 2 2" xfId="31312" xr:uid="{00000000-0005-0000-0000-0000A62F0000}"/>
    <cellStyle name="Comma 3 2 3 5 4 3 2 3" xfId="23119" xr:uid="{00000000-0005-0000-0000-0000A72F0000}"/>
    <cellStyle name="Comma 3 2 3 5 4 3 3" xfId="10829" xr:uid="{00000000-0005-0000-0000-0000A82F0000}"/>
    <cellStyle name="Comma 3 2 3 5 4 3 3 2" xfId="27215" xr:uid="{00000000-0005-0000-0000-0000A92F0000}"/>
    <cellStyle name="Comma 3 2 3 5 4 3 4" xfId="19022" xr:uid="{00000000-0005-0000-0000-0000AA2F0000}"/>
    <cellStyle name="Comma 3 2 3 5 4 4" xfId="4684" xr:uid="{00000000-0005-0000-0000-0000AB2F0000}"/>
    <cellStyle name="Comma 3 2 3 5 4 4 2" xfId="12877" xr:uid="{00000000-0005-0000-0000-0000AC2F0000}"/>
    <cellStyle name="Comma 3 2 3 5 4 4 2 2" xfId="29263" xr:uid="{00000000-0005-0000-0000-0000AD2F0000}"/>
    <cellStyle name="Comma 3 2 3 5 4 4 3" xfId="21070" xr:uid="{00000000-0005-0000-0000-0000AE2F0000}"/>
    <cellStyle name="Comma 3 2 3 5 4 5" xfId="8781" xr:uid="{00000000-0005-0000-0000-0000AF2F0000}"/>
    <cellStyle name="Comma 3 2 3 5 4 5 2" xfId="25167" xr:uid="{00000000-0005-0000-0000-0000B02F0000}"/>
    <cellStyle name="Comma 3 2 3 5 4 6" xfId="16974" xr:uid="{00000000-0005-0000-0000-0000B12F0000}"/>
    <cellStyle name="Comma 3 2 3 5 5" xfId="1100" xr:uid="{00000000-0005-0000-0000-0000B22F0000}"/>
    <cellStyle name="Comma 3 2 3 5 5 2" xfId="3148" xr:uid="{00000000-0005-0000-0000-0000B32F0000}"/>
    <cellStyle name="Comma 3 2 3 5 5 2 2" xfId="7245" xr:uid="{00000000-0005-0000-0000-0000B42F0000}"/>
    <cellStyle name="Comma 3 2 3 5 5 2 2 2" xfId="15438" xr:uid="{00000000-0005-0000-0000-0000B52F0000}"/>
    <cellStyle name="Comma 3 2 3 5 5 2 2 2 2" xfId="31824" xr:uid="{00000000-0005-0000-0000-0000B62F0000}"/>
    <cellStyle name="Comma 3 2 3 5 5 2 2 3" xfId="23631" xr:uid="{00000000-0005-0000-0000-0000B72F0000}"/>
    <cellStyle name="Comma 3 2 3 5 5 2 3" xfId="11341" xr:uid="{00000000-0005-0000-0000-0000B82F0000}"/>
    <cellStyle name="Comma 3 2 3 5 5 2 3 2" xfId="27727" xr:uid="{00000000-0005-0000-0000-0000B92F0000}"/>
    <cellStyle name="Comma 3 2 3 5 5 2 4" xfId="19534" xr:uid="{00000000-0005-0000-0000-0000BA2F0000}"/>
    <cellStyle name="Comma 3 2 3 5 5 3" xfId="5196" xr:uid="{00000000-0005-0000-0000-0000BB2F0000}"/>
    <cellStyle name="Comma 3 2 3 5 5 3 2" xfId="13389" xr:uid="{00000000-0005-0000-0000-0000BC2F0000}"/>
    <cellStyle name="Comma 3 2 3 5 5 3 2 2" xfId="29775" xr:uid="{00000000-0005-0000-0000-0000BD2F0000}"/>
    <cellStyle name="Comma 3 2 3 5 5 3 3" xfId="21582" xr:uid="{00000000-0005-0000-0000-0000BE2F0000}"/>
    <cellStyle name="Comma 3 2 3 5 5 4" xfId="9293" xr:uid="{00000000-0005-0000-0000-0000BF2F0000}"/>
    <cellStyle name="Comma 3 2 3 5 5 4 2" xfId="25679" xr:uid="{00000000-0005-0000-0000-0000C02F0000}"/>
    <cellStyle name="Comma 3 2 3 5 5 5" xfId="17486" xr:uid="{00000000-0005-0000-0000-0000C12F0000}"/>
    <cellStyle name="Comma 3 2 3 5 6" xfId="2124" xr:uid="{00000000-0005-0000-0000-0000C22F0000}"/>
    <cellStyle name="Comma 3 2 3 5 6 2" xfId="6221" xr:uid="{00000000-0005-0000-0000-0000C32F0000}"/>
    <cellStyle name="Comma 3 2 3 5 6 2 2" xfId="14414" xr:uid="{00000000-0005-0000-0000-0000C42F0000}"/>
    <cellStyle name="Comma 3 2 3 5 6 2 2 2" xfId="30800" xr:uid="{00000000-0005-0000-0000-0000C52F0000}"/>
    <cellStyle name="Comma 3 2 3 5 6 2 3" xfId="22607" xr:uid="{00000000-0005-0000-0000-0000C62F0000}"/>
    <cellStyle name="Comma 3 2 3 5 6 3" xfId="10317" xr:uid="{00000000-0005-0000-0000-0000C72F0000}"/>
    <cellStyle name="Comma 3 2 3 5 6 3 2" xfId="26703" xr:uid="{00000000-0005-0000-0000-0000C82F0000}"/>
    <cellStyle name="Comma 3 2 3 5 6 4" xfId="18510" xr:uid="{00000000-0005-0000-0000-0000C92F0000}"/>
    <cellStyle name="Comma 3 2 3 5 7" xfId="4172" xr:uid="{00000000-0005-0000-0000-0000CA2F0000}"/>
    <cellStyle name="Comma 3 2 3 5 7 2" xfId="12365" xr:uid="{00000000-0005-0000-0000-0000CB2F0000}"/>
    <cellStyle name="Comma 3 2 3 5 7 2 2" xfId="28751" xr:uid="{00000000-0005-0000-0000-0000CC2F0000}"/>
    <cellStyle name="Comma 3 2 3 5 7 3" xfId="20558" xr:uid="{00000000-0005-0000-0000-0000CD2F0000}"/>
    <cellStyle name="Comma 3 2 3 5 8" xfId="8269" xr:uid="{00000000-0005-0000-0000-0000CE2F0000}"/>
    <cellStyle name="Comma 3 2 3 5 8 2" xfId="24655" xr:uid="{00000000-0005-0000-0000-0000CF2F0000}"/>
    <cellStyle name="Comma 3 2 3 5 9" xfId="16462" xr:uid="{00000000-0005-0000-0000-0000D02F0000}"/>
    <cellStyle name="Comma 3 2 3 6" xfId="140" xr:uid="{00000000-0005-0000-0000-0000D12F0000}"/>
    <cellStyle name="Comma 3 2 3 6 2" xfId="396" xr:uid="{00000000-0005-0000-0000-0000D22F0000}"/>
    <cellStyle name="Comma 3 2 3 6 2 2" xfId="908" xr:uid="{00000000-0005-0000-0000-0000D32F0000}"/>
    <cellStyle name="Comma 3 2 3 6 2 2 2" xfId="1932" xr:uid="{00000000-0005-0000-0000-0000D42F0000}"/>
    <cellStyle name="Comma 3 2 3 6 2 2 2 2" xfId="3980" xr:uid="{00000000-0005-0000-0000-0000D52F0000}"/>
    <cellStyle name="Comma 3 2 3 6 2 2 2 2 2" xfId="8077" xr:uid="{00000000-0005-0000-0000-0000D62F0000}"/>
    <cellStyle name="Comma 3 2 3 6 2 2 2 2 2 2" xfId="16270" xr:uid="{00000000-0005-0000-0000-0000D72F0000}"/>
    <cellStyle name="Comma 3 2 3 6 2 2 2 2 2 2 2" xfId="32656" xr:uid="{00000000-0005-0000-0000-0000D82F0000}"/>
    <cellStyle name="Comma 3 2 3 6 2 2 2 2 2 3" xfId="24463" xr:uid="{00000000-0005-0000-0000-0000D92F0000}"/>
    <cellStyle name="Comma 3 2 3 6 2 2 2 2 3" xfId="12173" xr:uid="{00000000-0005-0000-0000-0000DA2F0000}"/>
    <cellStyle name="Comma 3 2 3 6 2 2 2 2 3 2" xfId="28559" xr:uid="{00000000-0005-0000-0000-0000DB2F0000}"/>
    <cellStyle name="Comma 3 2 3 6 2 2 2 2 4" xfId="20366" xr:uid="{00000000-0005-0000-0000-0000DC2F0000}"/>
    <cellStyle name="Comma 3 2 3 6 2 2 2 3" xfId="6028" xr:uid="{00000000-0005-0000-0000-0000DD2F0000}"/>
    <cellStyle name="Comma 3 2 3 6 2 2 2 3 2" xfId="14221" xr:uid="{00000000-0005-0000-0000-0000DE2F0000}"/>
    <cellStyle name="Comma 3 2 3 6 2 2 2 3 2 2" xfId="30607" xr:uid="{00000000-0005-0000-0000-0000DF2F0000}"/>
    <cellStyle name="Comma 3 2 3 6 2 2 2 3 3" xfId="22414" xr:uid="{00000000-0005-0000-0000-0000E02F0000}"/>
    <cellStyle name="Comma 3 2 3 6 2 2 2 4" xfId="10125" xr:uid="{00000000-0005-0000-0000-0000E12F0000}"/>
    <cellStyle name="Comma 3 2 3 6 2 2 2 4 2" xfId="26511" xr:uid="{00000000-0005-0000-0000-0000E22F0000}"/>
    <cellStyle name="Comma 3 2 3 6 2 2 2 5" xfId="18318" xr:uid="{00000000-0005-0000-0000-0000E32F0000}"/>
    <cellStyle name="Comma 3 2 3 6 2 2 3" xfId="2956" xr:uid="{00000000-0005-0000-0000-0000E42F0000}"/>
    <cellStyle name="Comma 3 2 3 6 2 2 3 2" xfId="7053" xr:uid="{00000000-0005-0000-0000-0000E52F0000}"/>
    <cellStyle name="Comma 3 2 3 6 2 2 3 2 2" xfId="15246" xr:uid="{00000000-0005-0000-0000-0000E62F0000}"/>
    <cellStyle name="Comma 3 2 3 6 2 2 3 2 2 2" xfId="31632" xr:uid="{00000000-0005-0000-0000-0000E72F0000}"/>
    <cellStyle name="Comma 3 2 3 6 2 2 3 2 3" xfId="23439" xr:uid="{00000000-0005-0000-0000-0000E82F0000}"/>
    <cellStyle name="Comma 3 2 3 6 2 2 3 3" xfId="11149" xr:uid="{00000000-0005-0000-0000-0000E92F0000}"/>
    <cellStyle name="Comma 3 2 3 6 2 2 3 3 2" xfId="27535" xr:uid="{00000000-0005-0000-0000-0000EA2F0000}"/>
    <cellStyle name="Comma 3 2 3 6 2 2 3 4" xfId="19342" xr:uid="{00000000-0005-0000-0000-0000EB2F0000}"/>
    <cellStyle name="Comma 3 2 3 6 2 2 4" xfId="5004" xr:uid="{00000000-0005-0000-0000-0000EC2F0000}"/>
    <cellStyle name="Comma 3 2 3 6 2 2 4 2" xfId="13197" xr:uid="{00000000-0005-0000-0000-0000ED2F0000}"/>
    <cellStyle name="Comma 3 2 3 6 2 2 4 2 2" xfId="29583" xr:uid="{00000000-0005-0000-0000-0000EE2F0000}"/>
    <cellStyle name="Comma 3 2 3 6 2 2 4 3" xfId="21390" xr:uid="{00000000-0005-0000-0000-0000EF2F0000}"/>
    <cellStyle name="Comma 3 2 3 6 2 2 5" xfId="9101" xr:uid="{00000000-0005-0000-0000-0000F02F0000}"/>
    <cellStyle name="Comma 3 2 3 6 2 2 5 2" xfId="25487" xr:uid="{00000000-0005-0000-0000-0000F12F0000}"/>
    <cellStyle name="Comma 3 2 3 6 2 2 6" xfId="17294" xr:uid="{00000000-0005-0000-0000-0000F22F0000}"/>
    <cellStyle name="Comma 3 2 3 6 2 3" xfId="1420" xr:uid="{00000000-0005-0000-0000-0000F32F0000}"/>
    <cellStyle name="Comma 3 2 3 6 2 3 2" xfId="3468" xr:uid="{00000000-0005-0000-0000-0000F42F0000}"/>
    <cellStyle name="Comma 3 2 3 6 2 3 2 2" xfId="7565" xr:uid="{00000000-0005-0000-0000-0000F52F0000}"/>
    <cellStyle name="Comma 3 2 3 6 2 3 2 2 2" xfId="15758" xr:uid="{00000000-0005-0000-0000-0000F62F0000}"/>
    <cellStyle name="Comma 3 2 3 6 2 3 2 2 2 2" xfId="32144" xr:uid="{00000000-0005-0000-0000-0000F72F0000}"/>
    <cellStyle name="Comma 3 2 3 6 2 3 2 2 3" xfId="23951" xr:uid="{00000000-0005-0000-0000-0000F82F0000}"/>
    <cellStyle name="Comma 3 2 3 6 2 3 2 3" xfId="11661" xr:uid="{00000000-0005-0000-0000-0000F92F0000}"/>
    <cellStyle name="Comma 3 2 3 6 2 3 2 3 2" xfId="28047" xr:uid="{00000000-0005-0000-0000-0000FA2F0000}"/>
    <cellStyle name="Comma 3 2 3 6 2 3 2 4" xfId="19854" xr:uid="{00000000-0005-0000-0000-0000FB2F0000}"/>
    <cellStyle name="Comma 3 2 3 6 2 3 3" xfId="5516" xr:uid="{00000000-0005-0000-0000-0000FC2F0000}"/>
    <cellStyle name="Comma 3 2 3 6 2 3 3 2" xfId="13709" xr:uid="{00000000-0005-0000-0000-0000FD2F0000}"/>
    <cellStyle name="Comma 3 2 3 6 2 3 3 2 2" xfId="30095" xr:uid="{00000000-0005-0000-0000-0000FE2F0000}"/>
    <cellStyle name="Comma 3 2 3 6 2 3 3 3" xfId="21902" xr:uid="{00000000-0005-0000-0000-0000FF2F0000}"/>
    <cellStyle name="Comma 3 2 3 6 2 3 4" xfId="9613" xr:uid="{00000000-0005-0000-0000-000000300000}"/>
    <cellStyle name="Comma 3 2 3 6 2 3 4 2" xfId="25999" xr:uid="{00000000-0005-0000-0000-000001300000}"/>
    <cellStyle name="Comma 3 2 3 6 2 3 5" xfId="17806" xr:uid="{00000000-0005-0000-0000-000002300000}"/>
    <cellStyle name="Comma 3 2 3 6 2 4" xfId="2444" xr:uid="{00000000-0005-0000-0000-000003300000}"/>
    <cellStyle name="Comma 3 2 3 6 2 4 2" xfId="6541" xr:uid="{00000000-0005-0000-0000-000004300000}"/>
    <cellStyle name="Comma 3 2 3 6 2 4 2 2" xfId="14734" xr:uid="{00000000-0005-0000-0000-000005300000}"/>
    <cellStyle name="Comma 3 2 3 6 2 4 2 2 2" xfId="31120" xr:uid="{00000000-0005-0000-0000-000006300000}"/>
    <cellStyle name="Comma 3 2 3 6 2 4 2 3" xfId="22927" xr:uid="{00000000-0005-0000-0000-000007300000}"/>
    <cellStyle name="Comma 3 2 3 6 2 4 3" xfId="10637" xr:uid="{00000000-0005-0000-0000-000008300000}"/>
    <cellStyle name="Comma 3 2 3 6 2 4 3 2" xfId="27023" xr:uid="{00000000-0005-0000-0000-000009300000}"/>
    <cellStyle name="Comma 3 2 3 6 2 4 4" xfId="18830" xr:uid="{00000000-0005-0000-0000-00000A300000}"/>
    <cellStyle name="Comma 3 2 3 6 2 5" xfId="4492" xr:uid="{00000000-0005-0000-0000-00000B300000}"/>
    <cellStyle name="Comma 3 2 3 6 2 5 2" xfId="12685" xr:uid="{00000000-0005-0000-0000-00000C300000}"/>
    <cellStyle name="Comma 3 2 3 6 2 5 2 2" xfId="29071" xr:uid="{00000000-0005-0000-0000-00000D300000}"/>
    <cellStyle name="Comma 3 2 3 6 2 5 3" xfId="20878" xr:uid="{00000000-0005-0000-0000-00000E300000}"/>
    <cellStyle name="Comma 3 2 3 6 2 6" xfId="8589" xr:uid="{00000000-0005-0000-0000-00000F300000}"/>
    <cellStyle name="Comma 3 2 3 6 2 6 2" xfId="24975" xr:uid="{00000000-0005-0000-0000-000010300000}"/>
    <cellStyle name="Comma 3 2 3 6 2 7" xfId="16782" xr:uid="{00000000-0005-0000-0000-000011300000}"/>
    <cellStyle name="Comma 3 2 3 6 3" xfId="652" xr:uid="{00000000-0005-0000-0000-000012300000}"/>
    <cellStyle name="Comma 3 2 3 6 3 2" xfId="1676" xr:uid="{00000000-0005-0000-0000-000013300000}"/>
    <cellStyle name="Comma 3 2 3 6 3 2 2" xfId="3724" xr:uid="{00000000-0005-0000-0000-000014300000}"/>
    <cellStyle name="Comma 3 2 3 6 3 2 2 2" xfId="7821" xr:uid="{00000000-0005-0000-0000-000015300000}"/>
    <cellStyle name="Comma 3 2 3 6 3 2 2 2 2" xfId="16014" xr:uid="{00000000-0005-0000-0000-000016300000}"/>
    <cellStyle name="Comma 3 2 3 6 3 2 2 2 2 2" xfId="32400" xr:uid="{00000000-0005-0000-0000-000017300000}"/>
    <cellStyle name="Comma 3 2 3 6 3 2 2 2 3" xfId="24207" xr:uid="{00000000-0005-0000-0000-000018300000}"/>
    <cellStyle name="Comma 3 2 3 6 3 2 2 3" xfId="11917" xr:uid="{00000000-0005-0000-0000-000019300000}"/>
    <cellStyle name="Comma 3 2 3 6 3 2 2 3 2" xfId="28303" xr:uid="{00000000-0005-0000-0000-00001A300000}"/>
    <cellStyle name="Comma 3 2 3 6 3 2 2 4" xfId="20110" xr:uid="{00000000-0005-0000-0000-00001B300000}"/>
    <cellStyle name="Comma 3 2 3 6 3 2 3" xfId="5772" xr:uid="{00000000-0005-0000-0000-00001C300000}"/>
    <cellStyle name="Comma 3 2 3 6 3 2 3 2" xfId="13965" xr:uid="{00000000-0005-0000-0000-00001D300000}"/>
    <cellStyle name="Comma 3 2 3 6 3 2 3 2 2" xfId="30351" xr:uid="{00000000-0005-0000-0000-00001E300000}"/>
    <cellStyle name="Comma 3 2 3 6 3 2 3 3" xfId="22158" xr:uid="{00000000-0005-0000-0000-00001F300000}"/>
    <cellStyle name="Comma 3 2 3 6 3 2 4" xfId="9869" xr:uid="{00000000-0005-0000-0000-000020300000}"/>
    <cellStyle name="Comma 3 2 3 6 3 2 4 2" xfId="26255" xr:uid="{00000000-0005-0000-0000-000021300000}"/>
    <cellStyle name="Comma 3 2 3 6 3 2 5" xfId="18062" xr:uid="{00000000-0005-0000-0000-000022300000}"/>
    <cellStyle name="Comma 3 2 3 6 3 3" xfId="2700" xr:uid="{00000000-0005-0000-0000-000023300000}"/>
    <cellStyle name="Comma 3 2 3 6 3 3 2" xfId="6797" xr:uid="{00000000-0005-0000-0000-000024300000}"/>
    <cellStyle name="Comma 3 2 3 6 3 3 2 2" xfId="14990" xr:uid="{00000000-0005-0000-0000-000025300000}"/>
    <cellStyle name="Comma 3 2 3 6 3 3 2 2 2" xfId="31376" xr:uid="{00000000-0005-0000-0000-000026300000}"/>
    <cellStyle name="Comma 3 2 3 6 3 3 2 3" xfId="23183" xr:uid="{00000000-0005-0000-0000-000027300000}"/>
    <cellStyle name="Comma 3 2 3 6 3 3 3" xfId="10893" xr:uid="{00000000-0005-0000-0000-000028300000}"/>
    <cellStyle name="Comma 3 2 3 6 3 3 3 2" xfId="27279" xr:uid="{00000000-0005-0000-0000-000029300000}"/>
    <cellStyle name="Comma 3 2 3 6 3 3 4" xfId="19086" xr:uid="{00000000-0005-0000-0000-00002A300000}"/>
    <cellStyle name="Comma 3 2 3 6 3 4" xfId="4748" xr:uid="{00000000-0005-0000-0000-00002B300000}"/>
    <cellStyle name="Comma 3 2 3 6 3 4 2" xfId="12941" xr:uid="{00000000-0005-0000-0000-00002C300000}"/>
    <cellStyle name="Comma 3 2 3 6 3 4 2 2" xfId="29327" xr:uid="{00000000-0005-0000-0000-00002D300000}"/>
    <cellStyle name="Comma 3 2 3 6 3 4 3" xfId="21134" xr:uid="{00000000-0005-0000-0000-00002E300000}"/>
    <cellStyle name="Comma 3 2 3 6 3 5" xfId="8845" xr:uid="{00000000-0005-0000-0000-00002F300000}"/>
    <cellStyle name="Comma 3 2 3 6 3 5 2" xfId="25231" xr:uid="{00000000-0005-0000-0000-000030300000}"/>
    <cellStyle name="Comma 3 2 3 6 3 6" xfId="17038" xr:uid="{00000000-0005-0000-0000-000031300000}"/>
    <cellStyle name="Comma 3 2 3 6 4" xfId="1164" xr:uid="{00000000-0005-0000-0000-000032300000}"/>
    <cellStyle name="Comma 3 2 3 6 4 2" xfId="3212" xr:uid="{00000000-0005-0000-0000-000033300000}"/>
    <cellStyle name="Comma 3 2 3 6 4 2 2" xfId="7309" xr:uid="{00000000-0005-0000-0000-000034300000}"/>
    <cellStyle name="Comma 3 2 3 6 4 2 2 2" xfId="15502" xr:uid="{00000000-0005-0000-0000-000035300000}"/>
    <cellStyle name="Comma 3 2 3 6 4 2 2 2 2" xfId="31888" xr:uid="{00000000-0005-0000-0000-000036300000}"/>
    <cellStyle name="Comma 3 2 3 6 4 2 2 3" xfId="23695" xr:uid="{00000000-0005-0000-0000-000037300000}"/>
    <cellStyle name="Comma 3 2 3 6 4 2 3" xfId="11405" xr:uid="{00000000-0005-0000-0000-000038300000}"/>
    <cellStyle name="Comma 3 2 3 6 4 2 3 2" xfId="27791" xr:uid="{00000000-0005-0000-0000-000039300000}"/>
    <cellStyle name="Comma 3 2 3 6 4 2 4" xfId="19598" xr:uid="{00000000-0005-0000-0000-00003A300000}"/>
    <cellStyle name="Comma 3 2 3 6 4 3" xfId="5260" xr:uid="{00000000-0005-0000-0000-00003B300000}"/>
    <cellStyle name="Comma 3 2 3 6 4 3 2" xfId="13453" xr:uid="{00000000-0005-0000-0000-00003C300000}"/>
    <cellStyle name="Comma 3 2 3 6 4 3 2 2" xfId="29839" xr:uid="{00000000-0005-0000-0000-00003D300000}"/>
    <cellStyle name="Comma 3 2 3 6 4 3 3" xfId="21646" xr:uid="{00000000-0005-0000-0000-00003E300000}"/>
    <cellStyle name="Comma 3 2 3 6 4 4" xfId="9357" xr:uid="{00000000-0005-0000-0000-00003F300000}"/>
    <cellStyle name="Comma 3 2 3 6 4 4 2" xfId="25743" xr:uid="{00000000-0005-0000-0000-000040300000}"/>
    <cellStyle name="Comma 3 2 3 6 4 5" xfId="17550" xr:uid="{00000000-0005-0000-0000-000041300000}"/>
    <cellStyle name="Comma 3 2 3 6 5" xfId="2188" xr:uid="{00000000-0005-0000-0000-000042300000}"/>
    <cellStyle name="Comma 3 2 3 6 5 2" xfId="6285" xr:uid="{00000000-0005-0000-0000-000043300000}"/>
    <cellStyle name="Comma 3 2 3 6 5 2 2" xfId="14478" xr:uid="{00000000-0005-0000-0000-000044300000}"/>
    <cellStyle name="Comma 3 2 3 6 5 2 2 2" xfId="30864" xr:uid="{00000000-0005-0000-0000-000045300000}"/>
    <cellStyle name="Comma 3 2 3 6 5 2 3" xfId="22671" xr:uid="{00000000-0005-0000-0000-000046300000}"/>
    <cellStyle name="Comma 3 2 3 6 5 3" xfId="10381" xr:uid="{00000000-0005-0000-0000-000047300000}"/>
    <cellStyle name="Comma 3 2 3 6 5 3 2" xfId="26767" xr:uid="{00000000-0005-0000-0000-000048300000}"/>
    <cellStyle name="Comma 3 2 3 6 5 4" xfId="18574" xr:uid="{00000000-0005-0000-0000-000049300000}"/>
    <cellStyle name="Comma 3 2 3 6 6" xfId="4236" xr:uid="{00000000-0005-0000-0000-00004A300000}"/>
    <cellStyle name="Comma 3 2 3 6 6 2" xfId="12429" xr:uid="{00000000-0005-0000-0000-00004B300000}"/>
    <cellStyle name="Comma 3 2 3 6 6 2 2" xfId="28815" xr:uid="{00000000-0005-0000-0000-00004C300000}"/>
    <cellStyle name="Comma 3 2 3 6 6 3" xfId="20622" xr:uid="{00000000-0005-0000-0000-00004D300000}"/>
    <cellStyle name="Comma 3 2 3 6 7" xfId="8333" xr:uid="{00000000-0005-0000-0000-00004E300000}"/>
    <cellStyle name="Comma 3 2 3 6 7 2" xfId="24719" xr:uid="{00000000-0005-0000-0000-00004F300000}"/>
    <cellStyle name="Comma 3 2 3 6 8" xfId="16526" xr:uid="{00000000-0005-0000-0000-000050300000}"/>
    <cellStyle name="Comma 3 2 3 7" xfId="268" xr:uid="{00000000-0005-0000-0000-000051300000}"/>
    <cellStyle name="Comma 3 2 3 7 2" xfId="780" xr:uid="{00000000-0005-0000-0000-000052300000}"/>
    <cellStyle name="Comma 3 2 3 7 2 2" xfId="1804" xr:uid="{00000000-0005-0000-0000-000053300000}"/>
    <cellStyle name="Comma 3 2 3 7 2 2 2" xfId="3852" xr:uid="{00000000-0005-0000-0000-000054300000}"/>
    <cellStyle name="Comma 3 2 3 7 2 2 2 2" xfId="7949" xr:uid="{00000000-0005-0000-0000-000055300000}"/>
    <cellStyle name="Comma 3 2 3 7 2 2 2 2 2" xfId="16142" xr:uid="{00000000-0005-0000-0000-000056300000}"/>
    <cellStyle name="Comma 3 2 3 7 2 2 2 2 2 2" xfId="32528" xr:uid="{00000000-0005-0000-0000-000057300000}"/>
    <cellStyle name="Comma 3 2 3 7 2 2 2 2 3" xfId="24335" xr:uid="{00000000-0005-0000-0000-000058300000}"/>
    <cellStyle name="Comma 3 2 3 7 2 2 2 3" xfId="12045" xr:uid="{00000000-0005-0000-0000-000059300000}"/>
    <cellStyle name="Comma 3 2 3 7 2 2 2 3 2" xfId="28431" xr:uid="{00000000-0005-0000-0000-00005A300000}"/>
    <cellStyle name="Comma 3 2 3 7 2 2 2 4" xfId="20238" xr:uid="{00000000-0005-0000-0000-00005B300000}"/>
    <cellStyle name="Comma 3 2 3 7 2 2 3" xfId="5900" xr:uid="{00000000-0005-0000-0000-00005C300000}"/>
    <cellStyle name="Comma 3 2 3 7 2 2 3 2" xfId="14093" xr:uid="{00000000-0005-0000-0000-00005D300000}"/>
    <cellStyle name="Comma 3 2 3 7 2 2 3 2 2" xfId="30479" xr:uid="{00000000-0005-0000-0000-00005E300000}"/>
    <cellStyle name="Comma 3 2 3 7 2 2 3 3" xfId="22286" xr:uid="{00000000-0005-0000-0000-00005F300000}"/>
    <cellStyle name="Comma 3 2 3 7 2 2 4" xfId="9997" xr:uid="{00000000-0005-0000-0000-000060300000}"/>
    <cellStyle name="Comma 3 2 3 7 2 2 4 2" xfId="26383" xr:uid="{00000000-0005-0000-0000-000061300000}"/>
    <cellStyle name="Comma 3 2 3 7 2 2 5" xfId="18190" xr:uid="{00000000-0005-0000-0000-000062300000}"/>
    <cellStyle name="Comma 3 2 3 7 2 3" xfId="2828" xr:uid="{00000000-0005-0000-0000-000063300000}"/>
    <cellStyle name="Comma 3 2 3 7 2 3 2" xfId="6925" xr:uid="{00000000-0005-0000-0000-000064300000}"/>
    <cellStyle name="Comma 3 2 3 7 2 3 2 2" xfId="15118" xr:uid="{00000000-0005-0000-0000-000065300000}"/>
    <cellStyle name="Comma 3 2 3 7 2 3 2 2 2" xfId="31504" xr:uid="{00000000-0005-0000-0000-000066300000}"/>
    <cellStyle name="Comma 3 2 3 7 2 3 2 3" xfId="23311" xr:uid="{00000000-0005-0000-0000-000067300000}"/>
    <cellStyle name="Comma 3 2 3 7 2 3 3" xfId="11021" xr:uid="{00000000-0005-0000-0000-000068300000}"/>
    <cellStyle name="Comma 3 2 3 7 2 3 3 2" xfId="27407" xr:uid="{00000000-0005-0000-0000-000069300000}"/>
    <cellStyle name="Comma 3 2 3 7 2 3 4" xfId="19214" xr:uid="{00000000-0005-0000-0000-00006A300000}"/>
    <cellStyle name="Comma 3 2 3 7 2 4" xfId="4876" xr:uid="{00000000-0005-0000-0000-00006B300000}"/>
    <cellStyle name="Comma 3 2 3 7 2 4 2" xfId="13069" xr:uid="{00000000-0005-0000-0000-00006C300000}"/>
    <cellStyle name="Comma 3 2 3 7 2 4 2 2" xfId="29455" xr:uid="{00000000-0005-0000-0000-00006D300000}"/>
    <cellStyle name="Comma 3 2 3 7 2 4 3" xfId="21262" xr:uid="{00000000-0005-0000-0000-00006E300000}"/>
    <cellStyle name="Comma 3 2 3 7 2 5" xfId="8973" xr:uid="{00000000-0005-0000-0000-00006F300000}"/>
    <cellStyle name="Comma 3 2 3 7 2 5 2" xfId="25359" xr:uid="{00000000-0005-0000-0000-000070300000}"/>
    <cellStyle name="Comma 3 2 3 7 2 6" xfId="17166" xr:uid="{00000000-0005-0000-0000-000071300000}"/>
    <cellStyle name="Comma 3 2 3 7 3" xfId="1292" xr:uid="{00000000-0005-0000-0000-000072300000}"/>
    <cellStyle name="Comma 3 2 3 7 3 2" xfId="3340" xr:uid="{00000000-0005-0000-0000-000073300000}"/>
    <cellStyle name="Comma 3 2 3 7 3 2 2" xfId="7437" xr:uid="{00000000-0005-0000-0000-000074300000}"/>
    <cellStyle name="Comma 3 2 3 7 3 2 2 2" xfId="15630" xr:uid="{00000000-0005-0000-0000-000075300000}"/>
    <cellStyle name="Comma 3 2 3 7 3 2 2 2 2" xfId="32016" xr:uid="{00000000-0005-0000-0000-000076300000}"/>
    <cellStyle name="Comma 3 2 3 7 3 2 2 3" xfId="23823" xr:uid="{00000000-0005-0000-0000-000077300000}"/>
    <cellStyle name="Comma 3 2 3 7 3 2 3" xfId="11533" xr:uid="{00000000-0005-0000-0000-000078300000}"/>
    <cellStyle name="Comma 3 2 3 7 3 2 3 2" xfId="27919" xr:uid="{00000000-0005-0000-0000-000079300000}"/>
    <cellStyle name="Comma 3 2 3 7 3 2 4" xfId="19726" xr:uid="{00000000-0005-0000-0000-00007A300000}"/>
    <cellStyle name="Comma 3 2 3 7 3 3" xfId="5388" xr:uid="{00000000-0005-0000-0000-00007B300000}"/>
    <cellStyle name="Comma 3 2 3 7 3 3 2" xfId="13581" xr:uid="{00000000-0005-0000-0000-00007C300000}"/>
    <cellStyle name="Comma 3 2 3 7 3 3 2 2" xfId="29967" xr:uid="{00000000-0005-0000-0000-00007D300000}"/>
    <cellStyle name="Comma 3 2 3 7 3 3 3" xfId="21774" xr:uid="{00000000-0005-0000-0000-00007E300000}"/>
    <cellStyle name="Comma 3 2 3 7 3 4" xfId="9485" xr:uid="{00000000-0005-0000-0000-00007F300000}"/>
    <cellStyle name="Comma 3 2 3 7 3 4 2" xfId="25871" xr:uid="{00000000-0005-0000-0000-000080300000}"/>
    <cellStyle name="Comma 3 2 3 7 3 5" xfId="17678" xr:uid="{00000000-0005-0000-0000-000081300000}"/>
    <cellStyle name="Comma 3 2 3 7 4" xfId="2316" xr:uid="{00000000-0005-0000-0000-000082300000}"/>
    <cellStyle name="Comma 3 2 3 7 4 2" xfId="6413" xr:uid="{00000000-0005-0000-0000-000083300000}"/>
    <cellStyle name="Comma 3 2 3 7 4 2 2" xfId="14606" xr:uid="{00000000-0005-0000-0000-000084300000}"/>
    <cellStyle name="Comma 3 2 3 7 4 2 2 2" xfId="30992" xr:uid="{00000000-0005-0000-0000-000085300000}"/>
    <cellStyle name="Comma 3 2 3 7 4 2 3" xfId="22799" xr:uid="{00000000-0005-0000-0000-000086300000}"/>
    <cellStyle name="Comma 3 2 3 7 4 3" xfId="10509" xr:uid="{00000000-0005-0000-0000-000087300000}"/>
    <cellStyle name="Comma 3 2 3 7 4 3 2" xfId="26895" xr:uid="{00000000-0005-0000-0000-000088300000}"/>
    <cellStyle name="Comma 3 2 3 7 4 4" xfId="18702" xr:uid="{00000000-0005-0000-0000-000089300000}"/>
    <cellStyle name="Comma 3 2 3 7 5" xfId="4364" xr:uid="{00000000-0005-0000-0000-00008A300000}"/>
    <cellStyle name="Comma 3 2 3 7 5 2" xfId="12557" xr:uid="{00000000-0005-0000-0000-00008B300000}"/>
    <cellStyle name="Comma 3 2 3 7 5 2 2" xfId="28943" xr:uid="{00000000-0005-0000-0000-00008C300000}"/>
    <cellStyle name="Comma 3 2 3 7 5 3" xfId="20750" xr:uid="{00000000-0005-0000-0000-00008D300000}"/>
    <cellStyle name="Comma 3 2 3 7 6" xfId="8461" xr:uid="{00000000-0005-0000-0000-00008E300000}"/>
    <cellStyle name="Comma 3 2 3 7 6 2" xfId="24847" xr:uid="{00000000-0005-0000-0000-00008F300000}"/>
    <cellStyle name="Comma 3 2 3 7 7" xfId="16654" xr:uid="{00000000-0005-0000-0000-000090300000}"/>
    <cellStyle name="Comma 3 2 3 8" xfId="524" xr:uid="{00000000-0005-0000-0000-000091300000}"/>
    <cellStyle name="Comma 3 2 3 8 2" xfId="1548" xr:uid="{00000000-0005-0000-0000-000092300000}"/>
    <cellStyle name="Comma 3 2 3 8 2 2" xfId="3596" xr:uid="{00000000-0005-0000-0000-000093300000}"/>
    <cellStyle name="Comma 3 2 3 8 2 2 2" xfId="7693" xr:uid="{00000000-0005-0000-0000-000094300000}"/>
    <cellStyle name="Comma 3 2 3 8 2 2 2 2" xfId="15886" xr:uid="{00000000-0005-0000-0000-000095300000}"/>
    <cellStyle name="Comma 3 2 3 8 2 2 2 2 2" xfId="32272" xr:uid="{00000000-0005-0000-0000-000096300000}"/>
    <cellStyle name="Comma 3 2 3 8 2 2 2 3" xfId="24079" xr:uid="{00000000-0005-0000-0000-000097300000}"/>
    <cellStyle name="Comma 3 2 3 8 2 2 3" xfId="11789" xr:uid="{00000000-0005-0000-0000-000098300000}"/>
    <cellStyle name="Comma 3 2 3 8 2 2 3 2" xfId="28175" xr:uid="{00000000-0005-0000-0000-000099300000}"/>
    <cellStyle name="Comma 3 2 3 8 2 2 4" xfId="19982" xr:uid="{00000000-0005-0000-0000-00009A300000}"/>
    <cellStyle name="Comma 3 2 3 8 2 3" xfId="5644" xr:uid="{00000000-0005-0000-0000-00009B300000}"/>
    <cellStyle name="Comma 3 2 3 8 2 3 2" xfId="13837" xr:uid="{00000000-0005-0000-0000-00009C300000}"/>
    <cellStyle name="Comma 3 2 3 8 2 3 2 2" xfId="30223" xr:uid="{00000000-0005-0000-0000-00009D300000}"/>
    <cellStyle name="Comma 3 2 3 8 2 3 3" xfId="22030" xr:uid="{00000000-0005-0000-0000-00009E300000}"/>
    <cellStyle name="Comma 3 2 3 8 2 4" xfId="9741" xr:uid="{00000000-0005-0000-0000-00009F300000}"/>
    <cellStyle name="Comma 3 2 3 8 2 4 2" xfId="26127" xr:uid="{00000000-0005-0000-0000-0000A0300000}"/>
    <cellStyle name="Comma 3 2 3 8 2 5" xfId="17934" xr:uid="{00000000-0005-0000-0000-0000A1300000}"/>
    <cellStyle name="Comma 3 2 3 8 3" xfId="2572" xr:uid="{00000000-0005-0000-0000-0000A2300000}"/>
    <cellStyle name="Comma 3 2 3 8 3 2" xfId="6669" xr:uid="{00000000-0005-0000-0000-0000A3300000}"/>
    <cellStyle name="Comma 3 2 3 8 3 2 2" xfId="14862" xr:uid="{00000000-0005-0000-0000-0000A4300000}"/>
    <cellStyle name="Comma 3 2 3 8 3 2 2 2" xfId="31248" xr:uid="{00000000-0005-0000-0000-0000A5300000}"/>
    <cellStyle name="Comma 3 2 3 8 3 2 3" xfId="23055" xr:uid="{00000000-0005-0000-0000-0000A6300000}"/>
    <cellStyle name="Comma 3 2 3 8 3 3" xfId="10765" xr:uid="{00000000-0005-0000-0000-0000A7300000}"/>
    <cellStyle name="Comma 3 2 3 8 3 3 2" xfId="27151" xr:uid="{00000000-0005-0000-0000-0000A8300000}"/>
    <cellStyle name="Comma 3 2 3 8 3 4" xfId="18958" xr:uid="{00000000-0005-0000-0000-0000A9300000}"/>
    <cellStyle name="Comma 3 2 3 8 4" xfId="4620" xr:uid="{00000000-0005-0000-0000-0000AA300000}"/>
    <cellStyle name="Comma 3 2 3 8 4 2" xfId="12813" xr:uid="{00000000-0005-0000-0000-0000AB300000}"/>
    <cellStyle name="Comma 3 2 3 8 4 2 2" xfId="29199" xr:uid="{00000000-0005-0000-0000-0000AC300000}"/>
    <cellStyle name="Comma 3 2 3 8 4 3" xfId="21006" xr:uid="{00000000-0005-0000-0000-0000AD300000}"/>
    <cellStyle name="Comma 3 2 3 8 5" xfId="8717" xr:uid="{00000000-0005-0000-0000-0000AE300000}"/>
    <cellStyle name="Comma 3 2 3 8 5 2" xfId="25103" xr:uid="{00000000-0005-0000-0000-0000AF300000}"/>
    <cellStyle name="Comma 3 2 3 8 6" xfId="16910" xr:uid="{00000000-0005-0000-0000-0000B0300000}"/>
    <cellStyle name="Comma 3 2 3 9" xfId="1036" xr:uid="{00000000-0005-0000-0000-0000B1300000}"/>
    <cellStyle name="Comma 3 2 3 9 2" xfId="3084" xr:uid="{00000000-0005-0000-0000-0000B2300000}"/>
    <cellStyle name="Comma 3 2 3 9 2 2" xfId="7181" xr:uid="{00000000-0005-0000-0000-0000B3300000}"/>
    <cellStyle name="Comma 3 2 3 9 2 2 2" xfId="15374" xr:uid="{00000000-0005-0000-0000-0000B4300000}"/>
    <cellStyle name="Comma 3 2 3 9 2 2 2 2" xfId="31760" xr:uid="{00000000-0005-0000-0000-0000B5300000}"/>
    <cellStyle name="Comma 3 2 3 9 2 2 3" xfId="23567" xr:uid="{00000000-0005-0000-0000-0000B6300000}"/>
    <cellStyle name="Comma 3 2 3 9 2 3" xfId="11277" xr:uid="{00000000-0005-0000-0000-0000B7300000}"/>
    <cellStyle name="Comma 3 2 3 9 2 3 2" xfId="27663" xr:uid="{00000000-0005-0000-0000-0000B8300000}"/>
    <cellStyle name="Comma 3 2 3 9 2 4" xfId="19470" xr:uid="{00000000-0005-0000-0000-0000B9300000}"/>
    <cellStyle name="Comma 3 2 3 9 3" xfId="5132" xr:uid="{00000000-0005-0000-0000-0000BA300000}"/>
    <cellStyle name="Comma 3 2 3 9 3 2" xfId="13325" xr:uid="{00000000-0005-0000-0000-0000BB300000}"/>
    <cellStyle name="Comma 3 2 3 9 3 2 2" xfId="29711" xr:uid="{00000000-0005-0000-0000-0000BC300000}"/>
    <cellStyle name="Comma 3 2 3 9 3 3" xfId="21518" xr:uid="{00000000-0005-0000-0000-0000BD300000}"/>
    <cellStyle name="Comma 3 2 3 9 4" xfId="9229" xr:uid="{00000000-0005-0000-0000-0000BE300000}"/>
    <cellStyle name="Comma 3 2 3 9 4 2" xfId="25615" xr:uid="{00000000-0005-0000-0000-0000BF300000}"/>
    <cellStyle name="Comma 3 2 3 9 5" xfId="17422" xr:uid="{00000000-0005-0000-0000-0000C0300000}"/>
    <cellStyle name="Comma 3 2 4" xfId="16" xr:uid="{00000000-0005-0000-0000-0000C1300000}"/>
    <cellStyle name="Comma 3 2 4 10" xfId="4112" xr:uid="{00000000-0005-0000-0000-0000C2300000}"/>
    <cellStyle name="Comma 3 2 4 10 2" xfId="12305" xr:uid="{00000000-0005-0000-0000-0000C3300000}"/>
    <cellStyle name="Comma 3 2 4 10 2 2" xfId="28691" xr:uid="{00000000-0005-0000-0000-0000C4300000}"/>
    <cellStyle name="Comma 3 2 4 10 3" xfId="20498" xr:uid="{00000000-0005-0000-0000-0000C5300000}"/>
    <cellStyle name="Comma 3 2 4 11" xfId="8209" xr:uid="{00000000-0005-0000-0000-0000C6300000}"/>
    <cellStyle name="Comma 3 2 4 11 2" xfId="24595" xr:uid="{00000000-0005-0000-0000-0000C7300000}"/>
    <cellStyle name="Comma 3 2 4 12" xfId="16402" xr:uid="{00000000-0005-0000-0000-0000C8300000}"/>
    <cellStyle name="Comma 3 2 4 2" xfId="32" xr:uid="{00000000-0005-0000-0000-0000C9300000}"/>
    <cellStyle name="Comma 3 2 4 2 10" xfId="8225" xr:uid="{00000000-0005-0000-0000-0000CA300000}"/>
    <cellStyle name="Comma 3 2 4 2 10 2" xfId="24611" xr:uid="{00000000-0005-0000-0000-0000CB300000}"/>
    <cellStyle name="Comma 3 2 4 2 11" xfId="16418" xr:uid="{00000000-0005-0000-0000-0000CC300000}"/>
    <cellStyle name="Comma 3 2 4 2 2" xfId="64" xr:uid="{00000000-0005-0000-0000-0000CD300000}"/>
    <cellStyle name="Comma 3 2 4 2 2 10" xfId="16450" xr:uid="{00000000-0005-0000-0000-0000CE300000}"/>
    <cellStyle name="Comma 3 2 4 2 2 2" xfId="128" xr:uid="{00000000-0005-0000-0000-0000CF300000}"/>
    <cellStyle name="Comma 3 2 4 2 2 2 2" xfId="256" xr:uid="{00000000-0005-0000-0000-0000D0300000}"/>
    <cellStyle name="Comma 3 2 4 2 2 2 2 2" xfId="512" xr:uid="{00000000-0005-0000-0000-0000D1300000}"/>
    <cellStyle name="Comma 3 2 4 2 2 2 2 2 2" xfId="1024" xr:uid="{00000000-0005-0000-0000-0000D2300000}"/>
    <cellStyle name="Comma 3 2 4 2 2 2 2 2 2 2" xfId="2048" xr:uid="{00000000-0005-0000-0000-0000D3300000}"/>
    <cellStyle name="Comma 3 2 4 2 2 2 2 2 2 2 2" xfId="4096" xr:uid="{00000000-0005-0000-0000-0000D4300000}"/>
    <cellStyle name="Comma 3 2 4 2 2 2 2 2 2 2 2 2" xfId="8193" xr:uid="{00000000-0005-0000-0000-0000D5300000}"/>
    <cellStyle name="Comma 3 2 4 2 2 2 2 2 2 2 2 2 2" xfId="16386" xr:uid="{00000000-0005-0000-0000-0000D6300000}"/>
    <cellStyle name="Comma 3 2 4 2 2 2 2 2 2 2 2 2 2 2" xfId="32772" xr:uid="{00000000-0005-0000-0000-0000D7300000}"/>
    <cellStyle name="Comma 3 2 4 2 2 2 2 2 2 2 2 2 3" xfId="24579" xr:uid="{00000000-0005-0000-0000-0000D8300000}"/>
    <cellStyle name="Comma 3 2 4 2 2 2 2 2 2 2 2 3" xfId="12289" xr:uid="{00000000-0005-0000-0000-0000D9300000}"/>
    <cellStyle name="Comma 3 2 4 2 2 2 2 2 2 2 2 3 2" xfId="28675" xr:uid="{00000000-0005-0000-0000-0000DA300000}"/>
    <cellStyle name="Comma 3 2 4 2 2 2 2 2 2 2 2 4" xfId="20482" xr:uid="{00000000-0005-0000-0000-0000DB300000}"/>
    <cellStyle name="Comma 3 2 4 2 2 2 2 2 2 2 3" xfId="6144" xr:uid="{00000000-0005-0000-0000-0000DC300000}"/>
    <cellStyle name="Comma 3 2 4 2 2 2 2 2 2 2 3 2" xfId="14337" xr:uid="{00000000-0005-0000-0000-0000DD300000}"/>
    <cellStyle name="Comma 3 2 4 2 2 2 2 2 2 2 3 2 2" xfId="30723" xr:uid="{00000000-0005-0000-0000-0000DE300000}"/>
    <cellStyle name="Comma 3 2 4 2 2 2 2 2 2 2 3 3" xfId="22530" xr:uid="{00000000-0005-0000-0000-0000DF300000}"/>
    <cellStyle name="Comma 3 2 4 2 2 2 2 2 2 2 4" xfId="10241" xr:uid="{00000000-0005-0000-0000-0000E0300000}"/>
    <cellStyle name="Comma 3 2 4 2 2 2 2 2 2 2 4 2" xfId="26627" xr:uid="{00000000-0005-0000-0000-0000E1300000}"/>
    <cellStyle name="Comma 3 2 4 2 2 2 2 2 2 2 5" xfId="18434" xr:uid="{00000000-0005-0000-0000-0000E2300000}"/>
    <cellStyle name="Comma 3 2 4 2 2 2 2 2 2 3" xfId="3072" xr:uid="{00000000-0005-0000-0000-0000E3300000}"/>
    <cellStyle name="Comma 3 2 4 2 2 2 2 2 2 3 2" xfId="7169" xr:uid="{00000000-0005-0000-0000-0000E4300000}"/>
    <cellStyle name="Comma 3 2 4 2 2 2 2 2 2 3 2 2" xfId="15362" xr:uid="{00000000-0005-0000-0000-0000E5300000}"/>
    <cellStyle name="Comma 3 2 4 2 2 2 2 2 2 3 2 2 2" xfId="31748" xr:uid="{00000000-0005-0000-0000-0000E6300000}"/>
    <cellStyle name="Comma 3 2 4 2 2 2 2 2 2 3 2 3" xfId="23555" xr:uid="{00000000-0005-0000-0000-0000E7300000}"/>
    <cellStyle name="Comma 3 2 4 2 2 2 2 2 2 3 3" xfId="11265" xr:uid="{00000000-0005-0000-0000-0000E8300000}"/>
    <cellStyle name="Comma 3 2 4 2 2 2 2 2 2 3 3 2" xfId="27651" xr:uid="{00000000-0005-0000-0000-0000E9300000}"/>
    <cellStyle name="Comma 3 2 4 2 2 2 2 2 2 3 4" xfId="19458" xr:uid="{00000000-0005-0000-0000-0000EA300000}"/>
    <cellStyle name="Comma 3 2 4 2 2 2 2 2 2 4" xfId="5120" xr:uid="{00000000-0005-0000-0000-0000EB300000}"/>
    <cellStyle name="Comma 3 2 4 2 2 2 2 2 2 4 2" xfId="13313" xr:uid="{00000000-0005-0000-0000-0000EC300000}"/>
    <cellStyle name="Comma 3 2 4 2 2 2 2 2 2 4 2 2" xfId="29699" xr:uid="{00000000-0005-0000-0000-0000ED300000}"/>
    <cellStyle name="Comma 3 2 4 2 2 2 2 2 2 4 3" xfId="21506" xr:uid="{00000000-0005-0000-0000-0000EE300000}"/>
    <cellStyle name="Comma 3 2 4 2 2 2 2 2 2 5" xfId="9217" xr:uid="{00000000-0005-0000-0000-0000EF300000}"/>
    <cellStyle name="Comma 3 2 4 2 2 2 2 2 2 5 2" xfId="25603" xr:uid="{00000000-0005-0000-0000-0000F0300000}"/>
    <cellStyle name="Comma 3 2 4 2 2 2 2 2 2 6" xfId="17410" xr:uid="{00000000-0005-0000-0000-0000F1300000}"/>
    <cellStyle name="Comma 3 2 4 2 2 2 2 2 3" xfId="1536" xr:uid="{00000000-0005-0000-0000-0000F2300000}"/>
    <cellStyle name="Comma 3 2 4 2 2 2 2 2 3 2" xfId="3584" xr:uid="{00000000-0005-0000-0000-0000F3300000}"/>
    <cellStyle name="Comma 3 2 4 2 2 2 2 2 3 2 2" xfId="7681" xr:uid="{00000000-0005-0000-0000-0000F4300000}"/>
    <cellStyle name="Comma 3 2 4 2 2 2 2 2 3 2 2 2" xfId="15874" xr:uid="{00000000-0005-0000-0000-0000F5300000}"/>
    <cellStyle name="Comma 3 2 4 2 2 2 2 2 3 2 2 2 2" xfId="32260" xr:uid="{00000000-0005-0000-0000-0000F6300000}"/>
    <cellStyle name="Comma 3 2 4 2 2 2 2 2 3 2 2 3" xfId="24067" xr:uid="{00000000-0005-0000-0000-0000F7300000}"/>
    <cellStyle name="Comma 3 2 4 2 2 2 2 2 3 2 3" xfId="11777" xr:uid="{00000000-0005-0000-0000-0000F8300000}"/>
    <cellStyle name="Comma 3 2 4 2 2 2 2 2 3 2 3 2" xfId="28163" xr:uid="{00000000-0005-0000-0000-0000F9300000}"/>
    <cellStyle name="Comma 3 2 4 2 2 2 2 2 3 2 4" xfId="19970" xr:uid="{00000000-0005-0000-0000-0000FA300000}"/>
    <cellStyle name="Comma 3 2 4 2 2 2 2 2 3 3" xfId="5632" xr:uid="{00000000-0005-0000-0000-0000FB300000}"/>
    <cellStyle name="Comma 3 2 4 2 2 2 2 2 3 3 2" xfId="13825" xr:uid="{00000000-0005-0000-0000-0000FC300000}"/>
    <cellStyle name="Comma 3 2 4 2 2 2 2 2 3 3 2 2" xfId="30211" xr:uid="{00000000-0005-0000-0000-0000FD300000}"/>
    <cellStyle name="Comma 3 2 4 2 2 2 2 2 3 3 3" xfId="22018" xr:uid="{00000000-0005-0000-0000-0000FE300000}"/>
    <cellStyle name="Comma 3 2 4 2 2 2 2 2 3 4" xfId="9729" xr:uid="{00000000-0005-0000-0000-0000FF300000}"/>
    <cellStyle name="Comma 3 2 4 2 2 2 2 2 3 4 2" xfId="26115" xr:uid="{00000000-0005-0000-0000-000000310000}"/>
    <cellStyle name="Comma 3 2 4 2 2 2 2 2 3 5" xfId="17922" xr:uid="{00000000-0005-0000-0000-000001310000}"/>
    <cellStyle name="Comma 3 2 4 2 2 2 2 2 4" xfId="2560" xr:uid="{00000000-0005-0000-0000-000002310000}"/>
    <cellStyle name="Comma 3 2 4 2 2 2 2 2 4 2" xfId="6657" xr:uid="{00000000-0005-0000-0000-000003310000}"/>
    <cellStyle name="Comma 3 2 4 2 2 2 2 2 4 2 2" xfId="14850" xr:uid="{00000000-0005-0000-0000-000004310000}"/>
    <cellStyle name="Comma 3 2 4 2 2 2 2 2 4 2 2 2" xfId="31236" xr:uid="{00000000-0005-0000-0000-000005310000}"/>
    <cellStyle name="Comma 3 2 4 2 2 2 2 2 4 2 3" xfId="23043" xr:uid="{00000000-0005-0000-0000-000006310000}"/>
    <cellStyle name="Comma 3 2 4 2 2 2 2 2 4 3" xfId="10753" xr:uid="{00000000-0005-0000-0000-000007310000}"/>
    <cellStyle name="Comma 3 2 4 2 2 2 2 2 4 3 2" xfId="27139" xr:uid="{00000000-0005-0000-0000-000008310000}"/>
    <cellStyle name="Comma 3 2 4 2 2 2 2 2 4 4" xfId="18946" xr:uid="{00000000-0005-0000-0000-000009310000}"/>
    <cellStyle name="Comma 3 2 4 2 2 2 2 2 5" xfId="4608" xr:uid="{00000000-0005-0000-0000-00000A310000}"/>
    <cellStyle name="Comma 3 2 4 2 2 2 2 2 5 2" xfId="12801" xr:uid="{00000000-0005-0000-0000-00000B310000}"/>
    <cellStyle name="Comma 3 2 4 2 2 2 2 2 5 2 2" xfId="29187" xr:uid="{00000000-0005-0000-0000-00000C310000}"/>
    <cellStyle name="Comma 3 2 4 2 2 2 2 2 5 3" xfId="20994" xr:uid="{00000000-0005-0000-0000-00000D310000}"/>
    <cellStyle name="Comma 3 2 4 2 2 2 2 2 6" xfId="8705" xr:uid="{00000000-0005-0000-0000-00000E310000}"/>
    <cellStyle name="Comma 3 2 4 2 2 2 2 2 6 2" xfId="25091" xr:uid="{00000000-0005-0000-0000-00000F310000}"/>
    <cellStyle name="Comma 3 2 4 2 2 2 2 2 7" xfId="16898" xr:uid="{00000000-0005-0000-0000-000010310000}"/>
    <cellStyle name="Comma 3 2 4 2 2 2 2 3" xfId="768" xr:uid="{00000000-0005-0000-0000-000011310000}"/>
    <cellStyle name="Comma 3 2 4 2 2 2 2 3 2" xfId="1792" xr:uid="{00000000-0005-0000-0000-000012310000}"/>
    <cellStyle name="Comma 3 2 4 2 2 2 2 3 2 2" xfId="3840" xr:uid="{00000000-0005-0000-0000-000013310000}"/>
    <cellStyle name="Comma 3 2 4 2 2 2 2 3 2 2 2" xfId="7937" xr:uid="{00000000-0005-0000-0000-000014310000}"/>
    <cellStyle name="Comma 3 2 4 2 2 2 2 3 2 2 2 2" xfId="16130" xr:uid="{00000000-0005-0000-0000-000015310000}"/>
    <cellStyle name="Comma 3 2 4 2 2 2 2 3 2 2 2 2 2" xfId="32516" xr:uid="{00000000-0005-0000-0000-000016310000}"/>
    <cellStyle name="Comma 3 2 4 2 2 2 2 3 2 2 2 3" xfId="24323" xr:uid="{00000000-0005-0000-0000-000017310000}"/>
    <cellStyle name="Comma 3 2 4 2 2 2 2 3 2 2 3" xfId="12033" xr:uid="{00000000-0005-0000-0000-000018310000}"/>
    <cellStyle name="Comma 3 2 4 2 2 2 2 3 2 2 3 2" xfId="28419" xr:uid="{00000000-0005-0000-0000-000019310000}"/>
    <cellStyle name="Comma 3 2 4 2 2 2 2 3 2 2 4" xfId="20226" xr:uid="{00000000-0005-0000-0000-00001A310000}"/>
    <cellStyle name="Comma 3 2 4 2 2 2 2 3 2 3" xfId="5888" xr:uid="{00000000-0005-0000-0000-00001B310000}"/>
    <cellStyle name="Comma 3 2 4 2 2 2 2 3 2 3 2" xfId="14081" xr:uid="{00000000-0005-0000-0000-00001C310000}"/>
    <cellStyle name="Comma 3 2 4 2 2 2 2 3 2 3 2 2" xfId="30467" xr:uid="{00000000-0005-0000-0000-00001D310000}"/>
    <cellStyle name="Comma 3 2 4 2 2 2 2 3 2 3 3" xfId="22274" xr:uid="{00000000-0005-0000-0000-00001E310000}"/>
    <cellStyle name="Comma 3 2 4 2 2 2 2 3 2 4" xfId="9985" xr:uid="{00000000-0005-0000-0000-00001F310000}"/>
    <cellStyle name="Comma 3 2 4 2 2 2 2 3 2 4 2" xfId="26371" xr:uid="{00000000-0005-0000-0000-000020310000}"/>
    <cellStyle name="Comma 3 2 4 2 2 2 2 3 2 5" xfId="18178" xr:uid="{00000000-0005-0000-0000-000021310000}"/>
    <cellStyle name="Comma 3 2 4 2 2 2 2 3 3" xfId="2816" xr:uid="{00000000-0005-0000-0000-000022310000}"/>
    <cellStyle name="Comma 3 2 4 2 2 2 2 3 3 2" xfId="6913" xr:uid="{00000000-0005-0000-0000-000023310000}"/>
    <cellStyle name="Comma 3 2 4 2 2 2 2 3 3 2 2" xfId="15106" xr:uid="{00000000-0005-0000-0000-000024310000}"/>
    <cellStyle name="Comma 3 2 4 2 2 2 2 3 3 2 2 2" xfId="31492" xr:uid="{00000000-0005-0000-0000-000025310000}"/>
    <cellStyle name="Comma 3 2 4 2 2 2 2 3 3 2 3" xfId="23299" xr:uid="{00000000-0005-0000-0000-000026310000}"/>
    <cellStyle name="Comma 3 2 4 2 2 2 2 3 3 3" xfId="11009" xr:uid="{00000000-0005-0000-0000-000027310000}"/>
    <cellStyle name="Comma 3 2 4 2 2 2 2 3 3 3 2" xfId="27395" xr:uid="{00000000-0005-0000-0000-000028310000}"/>
    <cellStyle name="Comma 3 2 4 2 2 2 2 3 3 4" xfId="19202" xr:uid="{00000000-0005-0000-0000-000029310000}"/>
    <cellStyle name="Comma 3 2 4 2 2 2 2 3 4" xfId="4864" xr:uid="{00000000-0005-0000-0000-00002A310000}"/>
    <cellStyle name="Comma 3 2 4 2 2 2 2 3 4 2" xfId="13057" xr:uid="{00000000-0005-0000-0000-00002B310000}"/>
    <cellStyle name="Comma 3 2 4 2 2 2 2 3 4 2 2" xfId="29443" xr:uid="{00000000-0005-0000-0000-00002C310000}"/>
    <cellStyle name="Comma 3 2 4 2 2 2 2 3 4 3" xfId="21250" xr:uid="{00000000-0005-0000-0000-00002D310000}"/>
    <cellStyle name="Comma 3 2 4 2 2 2 2 3 5" xfId="8961" xr:uid="{00000000-0005-0000-0000-00002E310000}"/>
    <cellStyle name="Comma 3 2 4 2 2 2 2 3 5 2" xfId="25347" xr:uid="{00000000-0005-0000-0000-00002F310000}"/>
    <cellStyle name="Comma 3 2 4 2 2 2 2 3 6" xfId="17154" xr:uid="{00000000-0005-0000-0000-000030310000}"/>
    <cellStyle name="Comma 3 2 4 2 2 2 2 4" xfId="1280" xr:uid="{00000000-0005-0000-0000-000031310000}"/>
    <cellStyle name="Comma 3 2 4 2 2 2 2 4 2" xfId="3328" xr:uid="{00000000-0005-0000-0000-000032310000}"/>
    <cellStyle name="Comma 3 2 4 2 2 2 2 4 2 2" xfId="7425" xr:uid="{00000000-0005-0000-0000-000033310000}"/>
    <cellStyle name="Comma 3 2 4 2 2 2 2 4 2 2 2" xfId="15618" xr:uid="{00000000-0005-0000-0000-000034310000}"/>
    <cellStyle name="Comma 3 2 4 2 2 2 2 4 2 2 2 2" xfId="32004" xr:uid="{00000000-0005-0000-0000-000035310000}"/>
    <cellStyle name="Comma 3 2 4 2 2 2 2 4 2 2 3" xfId="23811" xr:uid="{00000000-0005-0000-0000-000036310000}"/>
    <cellStyle name="Comma 3 2 4 2 2 2 2 4 2 3" xfId="11521" xr:uid="{00000000-0005-0000-0000-000037310000}"/>
    <cellStyle name="Comma 3 2 4 2 2 2 2 4 2 3 2" xfId="27907" xr:uid="{00000000-0005-0000-0000-000038310000}"/>
    <cellStyle name="Comma 3 2 4 2 2 2 2 4 2 4" xfId="19714" xr:uid="{00000000-0005-0000-0000-000039310000}"/>
    <cellStyle name="Comma 3 2 4 2 2 2 2 4 3" xfId="5376" xr:uid="{00000000-0005-0000-0000-00003A310000}"/>
    <cellStyle name="Comma 3 2 4 2 2 2 2 4 3 2" xfId="13569" xr:uid="{00000000-0005-0000-0000-00003B310000}"/>
    <cellStyle name="Comma 3 2 4 2 2 2 2 4 3 2 2" xfId="29955" xr:uid="{00000000-0005-0000-0000-00003C310000}"/>
    <cellStyle name="Comma 3 2 4 2 2 2 2 4 3 3" xfId="21762" xr:uid="{00000000-0005-0000-0000-00003D310000}"/>
    <cellStyle name="Comma 3 2 4 2 2 2 2 4 4" xfId="9473" xr:uid="{00000000-0005-0000-0000-00003E310000}"/>
    <cellStyle name="Comma 3 2 4 2 2 2 2 4 4 2" xfId="25859" xr:uid="{00000000-0005-0000-0000-00003F310000}"/>
    <cellStyle name="Comma 3 2 4 2 2 2 2 4 5" xfId="17666" xr:uid="{00000000-0005-0000-0000-000040310000}"/>
    <cellStyle name="Comma 3 2 4 2 2 2 2 5" xfId="2304" xr:uid="{00000000-0005-0000-0000-000041310000}"/>
    <cellStyle name="Comma 3 2 4 2 2 2 2 5 2" xfId="6401" xr:uid="{00000000-0005-0000-0000-000042310000}"/>
    <cellStyle name="Comma 3 2 4 2 2 2 2 5 2 2" xfId="14594" xr:uid="{00000000-0005-0000-0000-000043310000}"/>
    <cellStyle name="Comma 3 2 4 2 2 2 2 5 2 2 2" xfId="30980" xr:uid="{00000000-0005-0000-0000-000044310000}"/>
    <cellStyle name="Comma 3 2 4 2 2 2 2 5 2 3" xfId="22787" xr:uid="{00000000-0005-0000-0000-000045310000}"/>
    <cellStyle name="Comma 3 2 4 2 2 2 2 5 3" xfId="10497" xr:uid="{00000000-0005-0000-0000-000046310000}"/>
    <cellStyle name="Comma 3 2 4 2 2 2 2 5 3 2" xfId="26883" xr:uid="{00000000-0005-0000-0000-000047310000}"/>
    <cellStyle name="Comma 3 2 4 2 2 2 2 5 4" xfId="18690" xr:uid="{00000000-0005-0000-0000-000048310000}"/>
    <cellStyle name="Comma 3 2 4 2 2 2 2 6" xfId="4352" xr:uid="{00000000-0005-0000-0000-000049310000}"/>
    <cellStyle name="Comma 3 2 4 2 2 2 2 6 2" xfId="12545" xr:uid="{00000000-0005-0000-0000-00004A310000}"/>
    <cellStyle name="Comma 3 2 4 2 2 2 2 6 2 2" xfId="28931" xr:uid="{00000000-0005-0000-0000-00004B310000}"/>
    <cellStyle name="Comma 3 2 4 2 2 2 2 6 3" xfId="20738" xr:uid="{00000000-0005-0000-0000-00004C310000}"/>
    <cellStyle name="Comma 3 2 4 2 2 2 2 7" xfId="8449" xr:uid="{00000000-0005-0000-0000-00004D310000}"/>
    <cellStyle name="Comma 3 2 4 2 2 2 2 7 2" xfId="24835" xr:uid="{00000000-0005-0000-0000-00004E310000}"/>
    <cellStyle name="Comma 3 2 4 2 2 2 2 8" xfId="16642" xr:uid="{00000000-0005-0000-0000-00004F310000}"/>
    <cellStyle name="Comma 3 2 4 2 2 2 3" xfId="384" xr:uid="{00000000-0005-0000-0000-000050310000}"/>
    <cellStyle name="Comma 3 2 4 2 2 2 3 2" xfId="896" xr:uid="{00000000-0005-0000-0000-000051310000}"/>
    <cellStyle name="Comma 3 2 4 2 2 2 3 2 2" xfId="1920" xr:uid="{00000000-0005-0000-0000-000052310000}"/>
    <cellStyle name="Comma 3 2 4 2 2 2 3 2 2 2" xfId="3968" xr:uid="{00000000-0005-0000-0000-000053310000}"/>
    <cellStyle name="Comma 3 2 4 2 2 2 3 2 2 2 2" xfId="8065" xr:uid="{00000000-0005-0000-0000-000054310000}"/>
    <cellStyle name="Comma 3 2 4 2 2 2 3 2 2 2 2 2" xfId="16258" xr:uid="{00000000-0005-0000-0000-000055310000}"/>
    <cellStyle name="Comma 3 2 4 2 2 2 3 2 2 2 2 2 2" xfId="32644" xr:uid="{00000000-0005-0000-0000-000056310000}"/>
    <cellStyle name="Comma 3 2 4 2 2 2 3 2 2 2 2 3" xfId="24451" xr:uid="{00000000-0005-0000-0000-000057310000}"/>
    <cellStyle name="Comma 3 2 4 2 2 2 3 2 2 2 3" xfId="12161" xr:uid="{00000000-0005-0000-0000-000058310000}"/>
    <cellStyle name="Comma 3 2 4 2 2 2 3 2 2 2 3 2" xfId="28547" xr:uid="{00000000-0005-0000-0000-000059310000}"/>
    <cellStyle name="Comma 3 2 4 2 2 2 3 2 2 2 4" xfId="20354" xr:uid="{00000000-0005-0000-0000-00005A310000}"/>
    <cellStyle name="Comma 3 2 4 2 2 2 3 2 2 3" xfId="6016" xr:uid="{00000000-0005-0000-0000-00005B310000}"/>
    <cellStyle name="Comma 3 2 4 2 2 2 3 2 2 3 2" xfId="14209" xr:uid="{00000000-0005-0000-0000-00005C310000}"/>
    <cellStyle name="Comma 3 2 4 2 2 2 3 2 2 3 2 2" xfId="30595" xr:uid="{00000000-0005-0000-0000-00005D310000}"/>
    <cellStyle name="Comma 3 2 4 2 2 2 3 2 2 3 3" xfId="22402" xr:uid="{00000000-0005-0000-0000-00005E310000}"/>
    <cellStyle name="Comma 3 2 4 2 2 2 3 2 2 4" xfId="10113" xr:uid="{00000000-0005-0000-0000-00005F310000}"/>
    <cellStyle name="Comma 3 2 4 2 2 2 3 2 2 4 2" xfId="26499" xr:uid="{00000000-0005-0000-0000-000060310000}"/>
    <cellStyle name="Comma 3 2 4 2 2 2 3 2 2 5" xfId="18306" xr:uid="{00000000-0005-0000-0000-000061310000}"/>
    <cellStyle name="Comma 3 2 4 2 2 2 3 2 3" xfId="2944" xr:uid="{00000000-0005-0000-0000-000062310000}"/>
    <cellStyle name="Comma 3 2 4 2 2 2 3 2 3 2" xfId="7041" xr:uid="{00000000-0005-0000-0000-000063310000}"/>
    <cellStyle name="Comma 3 2 4 2 2 2 3 2 3 2 2" xfId="15234" xr:uid="{00000000-0005-0000-0000-000064310000}"/>
    <cellStyle name="Comma 3 2 4 2 2 2 3 2 3 2 2 2" xfId="31620" xr:uid="{00000000-0005-0000-0000-000065310000}"/>
    <cellStyle name="Comma 3 2 4 2 2 2 3 2 3 2 3" xfId="23427" xr:uid="{00000000-0005-0000-0000-000066310000}"/>
    <cellStyle name="Comma 3 2 4 2 2 2 3 2 3 3" xfId="11137" xr:uid="{00000000-0005-0000-0000-000067310000}"/>
    <cellStyle name="Comma 3 2 4 2 2 2 3 2 3 3 2" xfId="27523" xr:uid="{00000000-0005-0000-0000-000068310000}"/>
    <cellStyle name="Comma 3 2 4 2 2 2 3 2 3 4" xfId="19330" xr:uid="{00000000-0005-0000-0000-000069310000}"/>
    <cellStyle name="Comma 3 2 4 2 2 2 3 2 4" xfId="4992" xr:uid="{00000000-0005-0000-0000-00006A310000}"/>
    <cellStyle name="Comma 3 2 4 2 2 2 3 2 4 2" xfId="13185" xr:uid="{00000000-0005-0000-0000-00006B310000}"/>
    <cellStyle name="Comma 3 2 4 2 2 2 3 2 4 2 2" xfId="29571" xr:uid="{00000000-0005-0000-0000-00006C310000}"/>
    <cellStyle name="Comma 3 2 4 2 2 2 3 2 4 3" xfId="21378" xr:uid="{00000000-0005-0000-0000-00006D310000}"/>
    <cellStyle name="Comma 3 2 4 2 2 2 3 2 5" xfId="9089" xr:uid="{00000000-0005-0000-0000-00006E310000}"/>
    <cellStyle name="Comma 3 2 4 2 2 2 3 2 5 2" xfId="25475" xr:uid="{00000000-0005-0000-0000-00006F310000}"/>
    <cellStyle name="Comma 3 2 4 2 2 2 3 2 6" xfId="17282" xr:uid="{00000000-0005-0000-0000-000070310000}"/>
    <cellStyle name="Comma 3 2 4 2 2 2 3 3" xfId="1408" xr:uid="{00000000-0005-0000-0000-000071310000}"/>
    <cellStyle name="Comma 3 2 4 2 2 2 3 3 2" xfId="3456" xr:uid="{00000000-0005-0000-0000-000072310000}"/>
    <cellStyle name="Comma 3 2 4 2 2 2 3 3 2 2" xfId="7553" xr:uid="{00000000-0005-0000-0000-000073310000}"/>
    <cellStyle name="Comma 3 2 4 2 2 2 3 3 2 2 2" xfId="15746" xr:uid="{00000000-0005-0000-0000-000074310000}"/>
    <cellStyle name="Comma 3 2 4 2 2 2 3 3 2 2 2 2" xfId="32132" xr:uid="{00000000-0005-0000-0000-000075310000}"/>
    <cellStyle name="Comma 3 2 4 2 2 2 3 3 2 2 3" xfId="23939" xr:uid="{00000000-0005-0000-0000-000076310000}"/>
    <cellStyle name="Comma 3 2 4 2 2 2 3 3 2 3" xfId="11649" xr:uid="{00000000-0005-0000-0000-000077310000}"/>
    <cellStyle name="Comma 3 2 4 2 2 2 3 3 2 3 2" xfId="28035" xr:uid="{00000000-0005-0000-0000-000078310000}"/>
    <cellStyle name="Comma 3 2 4 2 2 2 3 3 2 4" xfId="19842" xr:uid="{00000000-0005-0000-0000-000079310000}"/>
    <cellStyle name="Comma 3 2 4 2 2 2 3 3 3" xfId="5504" xr:uid="{00000000-0005-0000-0000-00007A310000}"/>
    <cellStyle name="Comma 3 2 4 2 2 2 3 3 3 2" xfId="13697" xr:uid="{00000000-0005-0000-0000-00007B310000}"/>
    <cellStyle name="Comma 3 2 4 2 2 2 3 3 3 2 2" xfId="30083" xr:uid="{00000000-0005-0000-0000-00007C310000}"/>
    <cellStyle name="Comma 3 2 4 2 2 2 3 3 3 3" xfId="21890" xr:uid="{00000000-0005-0000-0000-00007D310000}"/>
    <cellStyle name="Comma 3 2 4 2 2 2 3 3 4" xfId="9601" xr:uid="{00000000-0005-0000-0000-00007E310000}"/>
    <cellStyle name="Comma 3 2 4 2 2 2 3 3 4 2" xfId="25987" xr:uid="{00000000-0005-0000-0000-00007F310000}"/>
    <cellStyle name="Comma 3 2 4 2 2 2 3 3 5" xfId="17794" xr:uid="{00000000-0005-0000-0000-000080310000}"/>
    <cellStyle name="Comma 3 2 4 2 2 2 3 4" xfId="2432" xr:uid="{00000000-0005-0000-0000-000081310000}"/>
    <cellStyle name="Comma 3 2 4 2 2 2 3 4 2" xfId="6529" xr:uid="{00000000-0005-0000-0000-000082310000}"/>
    <cellStyle name="Comma 3 2 4 2 2 2 3 4 2 2" xfId="14722" xr:uid="{00000000-0005-0000-0000-000083310000}"/>
    <cellStyle name="Comma 3 2 4 2 2 2 3 4 2 2 2" xfId="31108" xr:uid="{00000000-0005-0000-0000-000084310000}"/>
    <cellStyle name="Comma 3 2 4 2 2 2 3 4 2 3" xfId="22915" xr:uid="{00000000-0005-0000-0000-000085310000}"/>
    <cellStyle name="Comma 3 2 4 2 2 2 3 4 3" xfId="10625" xr:uid="{00000000-0005-0000-0000-000086310000}"/>
    <cellStyle name="Comma 3 2 4 2 2 2 3 4 3 2" xfId="27011" xr:uid="{00000000-0005-0000-0000-000087310000}"/>
    <cellStyle name="Comma 3 2 4 2 2 2 3 4 4" xfId="18818" xr:uid="{00000000-0005-0000-0000-000088310000}"/>
    <cellStyle name="Comma 3 2 4 2 2 2 3 5" xfId="4480" xr:uid="{00000000-0005-0000-0000-000089310000}"/>
    <cellStyle name="Comma 3 2 4 2 2 2 3 5 2" xfId="12673" xr:uid="{00000000-0005-0000-0000-00008A310000}"/>
    <cellStyle name="Comma 3 2 4 2 2 2 3 5 2 2" xfId="29059" xr:uid="{00000000-0005-0000-0000-00008B310000}"/>
    <cellStyle name="Comma 3 2 4 2 2 2 3 5 3" xfId="20866" xr:uid="{00000000-0005-0000-0000-00008C310000}"/>
    <cellStyle name="Comma 3 2 4 2 2 2 3 6" xfId="8577" xr:uid="{00000000-0005-0000-0000-00008D310000}"/>
    <cellStyle name="Comma 3 2 4 2 2 2 3 6 2" xfId="24963" xr:uid="{00000000-0005-0000-0000-00008E310000}"/>
    <cellStyle name="Comma 3 2 4 2 2 2 3 7" xfId="16770" xr:uid="{00000000-0005-0000-0000-00008F310000}"/>
    <cellStyle name="Comma 3 2 4 2 2 2 4" xfId="640" xr:uid="{00000000-0005-0000-0000-000090310000}"/>
    <cellStyle name="Comma 3 2 4 2 2 2 4 2" xfId="1664" xr:uid="{00000000-0005-0000-0000-000091310000}"/>
    <cellStyle name="Comma 3 2 4 2 2 2 4 2 2" xfId="3712" xr:uid="{00000000-0005-0000-0000-000092310000}"/>
    <cellStyle name="Comma 3 2 4 2 2 2 4 2 2 2" xfId="7809" xr:uid="{00000000-0005-0000-0000-000093310000}"/>
    <cellStyle name="Comma 3 2 4 2 2 2 4 2 2 2 2" xfId="16002" xr:uid="{00000000-0005-0000-0000-000094310000}"/>
    <cellStyle name="Comma 3 2 4 2 2 2 4 2 2 2 2 2" xfId="32388" xr:uid="{00000000-0005-0000-0000-000095310000}"/>
    <cellStyle name="Comma 3 2 4 2 2 2 4 2 2 2 3" xfId="24195" xr:uid="{00000000-0005-0000-0000-000096310000}"/>
    <cellStyle name="Comma 3 2 4 2 2 2 4 2 2 3" xfId="11905" xr:uid="{00000000-0005-0000-0000-000097310000}"/>
    <cellStyle name="Comma 3 2 4 2 2 2 4 2 2 3 2" xfId="28291" xr:uid="{00000000-0005-0000-0000-000098310000}"/>
    <cellStyle name="Comma 3 2 4 2 2 2 4 2 2 4" xfId="20098" xr:uid="{00000000-0005-0000-0000-000099310000}"/>
    <cellStyle name="Comma 3 2 4 2 2 2 4 2 3" xfId="5760" xr:uid="{00000000-0005-0000-0000-00009A310000}"/>
    <cellStyle name="Comma 3 2 4 2 2 2 4 2 3 2" xfId="13953" xr:uid="{00000000-0005-0000-0000-00009B310000}"/>
    <cellStyle name="Comma 3 2 4 2 2 2 4 2 3 2 2" xfId="30339" xr:uid="{00000000-0005-0000-0000-00009C310000}"/>
    <cellStyle name="Comma 3 2 4 2 2 2 4 2 3 3" xfId="22146" xr:uid="{00000000-0005-0000-0000-00009D310000}"/>
    <cellStyle name="Comma 3 2 4 2 2 2 4 2 4" xfId="9857" xr:uid="{00000000-0005-0000-0000-00009E310000}"/>
    <cellStyle name="Comma 3 2 4 2 2 2 4 2 4 2" xfId="26243" xr:uid="{00000000-0005-0000-0000-00009F310000}"/>
    <cellStyle name="Comma 3 2 4 2 2 2 4 2 5" xfId="18050" xr:uid="{00000000-0005-0000-0000-0000A0310000}"/>
    <cellStyle name="Comma 3 2 4 2 2 2 4 3" xfId="2688" xr:uid="{00000000-0005-0000-0000-0000A1310000}"/>
    <cellStyle name="Comma 3 2 4 2 2 2 4 3 2" xfId="6785" xr:uid="{00000000-0005-0000-0000-0000A2310000}"/>
    <cellStyle name="Comma 3 2 4 2 2 2 4 3 2 2" xfId="14978" xr:uid="{00000000-0005-0000-0000-0000A3310000}"/>
    <cellStyle name="Comma 3 2 4 2 2 2 4 3 2 2 2" xfId="31364" xr:uid="{00000000-0005-0000-0000-0000A4310000}"/>
    <cellStyle name="Comma 3 2 4 2 2 2 4 3 2 3" xfId="23171" xr:uid="{00000000-0005-0000-0000-0000A5310000}"/>
    <cellStyle name="Comma 3 2 4 2 2 2 4 3 3" xfId="10881" xr:uid="{00000000-0005-0000-0000-0000A6310000}"/>
    <cellStyle name="Comma 3 2 4 2 2 2 4 3 3 2" xfId="27267" xr:uid="{00000000-0005-0000-0000-0000A7310000}"/>
    <cellStyle name="Comma 3 2 4 2 2 2 4 3 4" xfId="19074" xr:uid="{00000000-0005-0000-0000-0000A8310000}"/>
    <cellStyle name="Comma 3 2 4 2 2 2 4 4" xfId="4736" xr:uid="{00000000-0005-0000-0000-0000A9310000}"/>
    <cellStyle name="Comma 3 2 4 2 2 2 4 4 2" xfId="12929" xr:uid="{00000000-0005-0000-0000-0000AA310000}"/>
    <cellStyle name="Comma 3 2 4 2 2 2 4 4 2 2" xfId="29315" xr:uid="{00000000-0005-0000-0000-0000AB310000}"/>
    <cellStyle name="Comma 3 2 4 2 2 2 4 4 3" xfId="21122" xr:uid="{00000000-0005-0000-0000-0000AC310000}"/>
    <cellStyle name="Comma 3 2 4 2 2 2 4 5" xfId="8833" xr:uid="{00000000-0005-0000-0000-0000AD310000}"/>
    <cellStyle name="Comma 3 2 4 2 2 2 4 5 2" xfId="25219" xr:uid="{00000000-0005-0000-0000-0000AE310000}"/>
    <cellStyle name="Comma 3 2 4 2 2 2 4 6" xfId="17026" xr:uid="{00000000-0005-0000-0000-0000AF310000}"/>
    <cellStyle name="Comma 3 2 4 2 2 2 5" xfId="1152" xr:uid="{00000000-0005-0000-0000-0000B0310000}"/>
    <cellStyle name="Comma 3 2 4 2 2 2 5 2" xfId="3200" xr:uid="{00000000-0005-0000-0000-0000B1310000}"/>
    <cellStyle name="Comma 3 2 4 2 2 2 5 2 2" xfId="7297" xr:uid="{00000000-0005-0000-0000-0000B2310000}"/>
    <cellStyle name="Comma 3 2 4 2 2 2 5 2 2 2" xfId="15490" xr:uid="{00000000-0005-0000-0000-0000B3310000}"/>
    <cellStyle name="Comma 3 2 4 2 2 2 5 2 2 2 2" xfId="31876" xr:uid="{00000000-0005-0000-0000-0000B4310000}"/>
    <cellStyle name="Comma 3 2 4 2 2 2 5 2 2 3" xfId="23683" xr:uid="{00000000-0005-0000-0000-0000B5310000}"/>
    <cellStyle name="Comma 3 2 4 2 2 2 5 2 3" xfId="11393" xr:uid="{00000000-0005-0000-0000-0000B6310000}"/>
    <cellStyle name="Comma 3 2 4 2 2 2 5 2 3 2" xfId="27779" xr:uid="{00000000-0005-0000-0000-0000B7310000}"/>
    <cellStyle name="Comma 3 2 4 2 2 2 5 2 4" xfId="19586" xr:uid="{00000000-0005-0000-0000-0000B8310000}"/>
    <cellStyle name="Comma 3 2 4 2 2 2 5 3" xfId="5248" xr:uid="{00000000-0005-0000-0000-0000B9310000}"/>
    <cellStyle name="Comma 3 2 4 2 2 2 5 3 2" xfId="13441" xr:uid="{00000000-0005-0000-0000-0000BA310000}"/>
    <cellStyle name="Comma 3 2 4 2 2 2 5 3 2 2" xfId="29827" xr:uid="{00000000-0005-0000-0000-0000BB310000}"/>
    <cellStyle name="Comma 3 2 4 2 2 2 5 3 3" xfId="21634" xr:uid="{00000000-0005-0000-0000-0000BC310000}"/>
    <cellStyle name="Comma 3 2 4 2 2 2 5 4" xfId="9345" xr:uid="{00000000-0005-0000-0000-0000BD310000}"/>
    <cellStyle name="Comma 3 2 4 2 2 2 5 4 2" xfId="25731" xr:uid="{00000000-0005-0000-0000-0000BE310000}"/>
    <cellStyle name="Comma 3 2 4 2 2 2 5 5" xfId="17538" xr:uid="{00000000-0005-0000-0000-0000BF310000}"/>
    <cellStyle name="Comma 3 2 4 2 2 2 6" xfId="2176" xr:uid="{00000000-0005-0000-0000-0000C0310000}"/>
    <cellStyle name="Comma 3 2 4 2 2 2 6 2" xfId="6273" xr:uid="{00000000-0005-0000-0000-0000C1310000}"/>
    <cellStyle name="Comma 3 2 4 2 2 2 6 2 2" xfId="14466" xr:uid="{00000000-0005-0000-0000-0000C2310000}"/>
    <cellStyle name="Comma 3 2 4 2 2 2 6 2 2 2" xfId="30852" xr:uid="{00000000-0005-0000-0000-0000C3310000}"/>
    <cellStyle name="Comma 3 2 4 2 2 2 6 2 3" xfId="22659" xr:uid="{00000000-0005-0000-0000-0000C4310000}"/>
    <cellStyle name="Comma 3 2 4 2 2 2 6 3" xfId="10369" xr:uid="{00000000-0005-0000-0000-0000C5310000}"/>
    <cellStyle name="Comma 3 2 4 2 2 2 6 3 2" xfId="26755" xr:uid="{00000000-0005-0000-0000-0000C6310000}"/>
    <cellStyle name="Comma 3 2 4 2 2 2 6 4" xfId="18562" xr:uid="{00000000-0005-0000-0000-0000C7310000}"/>
    <cellStyle name="Comma 3 2 4 2 2 2 7" xfId="4224" xr:uid="{00000000-0005-0000-0000-0000C8310000}"/>
    <cellStyle name="Comma 3 2 4 2 2 2 7 2" xfId="12417" xr:uid="{00000000-0005-0000-0000-0000C9310000}"/>
    <cellStyle name="Comma 3 2 4 2 2 2 7 2 2" xfId="28803" xr:uid="{00000000-0005-0000-0000-0000CA310000}"/>
    <cellStyle name="Comma 3 2 4 2 2 2 7 3" xfId="20610" xr:uid="{00000000-0005-0000-0000-0000CB310000}"/>
    <cellStyle name="Comma 3 2 4 2 2 2 8" xfId="8321" xr:uid="{00000000-0005-0000-0000-0000CC310000}"/>
    <cellStyle name="Comma 3 2 4 2 2 2 8 2" xfId="24707" xr:uid="{00000000-0005-0000-0000-0000CD310000}"/>
    <cellStyle name="Comma 3 2 4 2 2 2 9" xfId="16514" xr:uid="{00000000-0005-0000-0000-0000CE310000}"/>
    <cellStyle name="Comma 3 2 4 2 2 3" xfId="192" xr:uid="{00000000-0005-0000-0000-0000CF310000}"/>
    <cellStyle name="Comma 3 2 4 2 2 3 2" xfId="448" xr:uid="{00000000-0005-0000-0000-0000D0310000}"/>
    <cellStyle name="Comma 3 2 4 2 2 3 2 2" xfId="960" xr:uid="{00000000-0005-0000-0000-0000D1310000}"/>
    <cellStyle name="Comma 3 2 4 2 2 3 2 2 2" xfId="1984" xr:uid="{00000000-0005-0000-0000-0000D2310000}"/>
    <cellStyle name="Comma 3 2 4 2 2 3 2 2 2 2" xfId="4032" xr:uid="{00000000-0005-0000-0000-0000D3310000}"/>
    <cellStyle name="Comma 3 2 4 2 2 3 2 2 2 2 2" xfId="8129" xr:uid="{00000000-0005-0000-0000-0000D4310000}"/>
    <cellStyle name="Comma 3 2 4 2 2 3 2 2 2 2 2 2" xfId="16322" xr:uid="{00000000-0005-0000-0000-0000D5310000}"/>
    <cellStyle name="Comma 3 2 4 2 2 3 2 2 2 2 2 2 2" xfId="32708" xr:uid="{00000000-0005-0000-0000-0000D6310000}"/>
    <cellStyle name="Comma 3 2 4 2 2 3 2 2 2 2 2 3" xfId="24515" xr:uid="{00000000-0005-0000-0000-0000D7310000}"/>
    <cellStyle name="Comma 3 2 4 2 2 3 2 2 2 2 3" xfId="12225" xr:uid="{00000000-0005-0000-0000-0000D8310000}"/>
    <cellStyle name="Comma 3 2 4 2 2 3 2 2 2 2 3 2" xfId="28611" xr:uid="{00000000-0005-0000-0000-0000D9310000}"/>
    <cellStyle name="Comma 3 2 4 2 2 3 2 2 2 2 4" xfId="20418" xr:uid="{00000000-0005-0000-0000-0000DA310000}"/>
    <cellStyle name="Comma 3 2 4 2 2 3 2 2 2 3" xfId="6080" xr:uid="{00000000-0005-0000-0000-0000DB310000}"/>
    <cellStyle name="Comma 3 2 4 2 2 3 2 2 2 3 2" xfId="14273" xr:uid="{00000000-0005-0000-0000-0000DC310000}"/>
    <cellStyle name="Comma 3 2 4 2 2 3 2 2 2 3 2 2" xfId="30659" xr:uid="{00000000-0005-0000-0000-0000DD310000}"/>
    <cellStyle name="Comma 3 2 4 2 2 3 2 2 2 3 3" xfId="22466" xr:uid="{00000000-0005-0000-0000-0000DE310000}"/>
    <cellStyle name="Comma 3 2 4 2 2 3 2 2 2 4" xfId="10177" xr:uid="{00000000-0005-0000-0000-0000DF310000}"/>
    <cellStyle name="Comma 3 2 4 2 2 3 2 2 2 4 2" xfId="26563" xr:uid="{00000000-0005-0000-0000-0000E0310000}"/>
    <cellStyle name="Comma 3 2 4 2 2 3 2 2 2 5" xfId="18370" xr:uid="{00000000-0005-0000-0000-0000E1310000}"/>
    <cellStyle name="Comma 3 2 4 2 2 3 2 2 3" xfId="3008" xr:uid="{00000000-0005-0000-0000-0000E2310000}"/>
    <cellStyle name="Comma 3 2 4 2 2 3 2 2 3 2" xfId="7105" xr:uid="{00000000-0005-0000-0000-0000E3310000}"/>
    <cellStyle name="Comma 3 2 4 2 2 3 2 2 3 2 2" xfId="15298" xr:uid="{00000000-0005-0000-0000-0000E4310000}"/>
    <cellStyle name="Comma 3 2 4 2 2 3 2 2 3 2 2 2" xfId="31684" xr:uid="{00000000-0005-0000-0000-0000E5310000}"/>
    <cellStyle name="Comma 3 2 4 2 2 3 2 2 3 2 3" xfId="23491" xr:uid="{00000000-0005-0000-0000-0000E6310000}"/>
    <cellStyle name="Comma 3 2 4 2 2 3 2 2 3 3" xfId="11201" xr:uid="{00000000-0005-0000-0000-0000E7310000}"/>
    <cellStyle name="Comma 3 2 4 2 2 3 2 2 3 3 2" xfId="27587" xr:uid="{00000000-0005-0000-0000-0000E8310000}"/>
    <cellStyle name="Comma 3 2 4 2 2 3 2 2 3 4" xfId="19394" xr:uid="{00000000-0005-0000-0000-0000E9310000}"/>
    <cellStyle name="Comma 3 2 4 2 2 3 2 2 4" xfId="5056" xr:uid="{00000000-0005-0000-0000-0000EA310000}"/>
    <cellStyle name="Comma 3 2 4 2 2 3 2 2 4 2" xfId="13249" xr:uid="{00000000-0005-0000-0000-0000EB310000}"/>
    <cellStyle name="Comma 3 2 4 2 2 3 2 2 4 2 2" xfId="29635" xr:uid="{00000000-0005-0000-0000-0000EC310000}"/>
    <cellStyle name="Comma 3 2 4 2 2 3 2 2 4 3" xfId="21442" xr:uid="{00000000-0005-0000-0000-0000ED310000}"/>
    <cellStyle name="Comma 3 2 4 2 2 3 2 2 5" xfId="9153" xr:uid="{00000000-0005-0000-0000-0000EE310000}"/>
    <cellStyle name="Comma 3 2 4 2 2 3 2 2 5 2" xfId="25539" xr:uid="{00000000-0005-0000-0000-0000EF310000}"/>
    <cellStyle name="Comma 3 2 4 2 2 3 2 2 6" xfId="17346" xr:uid="{00000000-0005-0000-0000-0000F0310000}"/>
    <cellStyle name="Comma 3 2 4 2 2 3 2 3" xfId="1472" xr:uid="{00000000-0005-0000-0000-0000F1310000}"/>
    <cellStyle name="Comma 3 2 4 2 2 3 2 3 2" xfId="3520" xr:uid="{00000000-0005-0000-0000-0000F2310000}"/>
    <cellStyle name="Comma 3 2 4 2 2 3 2 3 2 2" xfId="7617" xr:uid="{00000000-0005-0000-0000-0000F3310000}"/>
    <cellStyle name="Comma 3 2 4 2 2 3 2 3 2 2 2" xfId="15810" xr:uid="{00000000-0005-0000-0000-0000F4310000}"/>
    <cellStyle name="Comma 3 2 4 2 2 3 2 3 2 2 2 2" xfId="32196" xr:uid="{00000000-0005-0000-0000-0000F5310000}"/>
    <cellStyle name="Comma 3 2 4 2 2 3 2 3 2 2 3" xfId="24003" xr:uid="{00000000-0005-0000-0000-0000F6310000}"/>
    <cellStyle name="Comma 3 2 4 2 2 3 2 3 2 3" xfId="11713" xr:uid="{00000000-0005-0000-0000-0000F7310000}"/>
    <cellStyle name="Comma 3 2 4 2 2 3 2 3 2 3 2" xfId="28099" xr:uid="{00000000-0005-0000-0000-0000F8310000}"/>
    <cellStyle name="Comma 3 2 4 2 2 3 2 3 2 4" xfId="19906" xr:uid="{00000000-0005-0000-0000-0000F9310000}"/>
    <cellStyle name="Comma 3 2 4 2 2 3 2 3 3" xfId="5568" xr:uid="{00000000-0005-0000-0000-0000FA310000}"/>
    <cellStyle name="Comma 3 2 4 2 2 3 2 3 3 2" xfId="13761" xr:uid="{00000000-0005-0000-0000-0000FB310000}"/>
    <cellStyle name="Comma 3 2 4 2 2 3 2 3 3 2 2" xfId="30147" xr:uid="{00000000-0005-0000-0000-0000FC310000}"/>
    <cellStyle name="Comma 3 2 4 2 2 3 2 3 3 3" xfId="21954" xr:uid="{00000000-0005-0000-0000-0000FD310000}"/>
    <cellStyle name="Comma 3 2 4 2 2 3 2 3 4" xfId="9665" xr:uid="{00000000-0005-0000-0000-0000FE310000}"/>
    <cellStyle name="Comma 3 2 4 2 2 3 2 3 4 2" xfId="26051" xr:uid="{00000000-0005-0000-0000-0000FF310000}"/>
    <cellStyle name="Comma 3 2 4 2 2 3 2 3 5" xfId="17858" xr:uid="{00000000-0005-0000-0000-000000320000}"/>
    <cellStyle name="Comma 3 2 4 2 2 3 2 4" xfId="2496" xr:uid="{00000000-0005-0000-0000-000001320000}"/>
    <cellStyle name="Comma 3 2 4 2 2 3 2 4 2" xfId="6593" xr:uid="{00000000-0005-0000-0000-000002320000}"/>
    <cellStyle name="Comma 3 2 4 2 2 3 2 4 2 2" xfId="14786" xr:uid="{00000000-0005-0000-0000-000003320000}"/>
    <cellStyle name="Comma 3 2 4 2 2 3 2 4 2 2 2" xfId="31172" xr:uid="{00000000-0005-0000-0000-000004320000}"/>
    <cellStyle name="Comma 3 2 4 2 2 3 2 4 2 3" xfId="22979" xr:uid="{00000000-0005-0000-0000-000005320000}"/>
    <cellStyle name="Comma 3 2 4 2 2 3 2 4 3" xfId="10689" xr:uid="{00000000-0005-0000-0000-000006320000}"/>
    <cellStyle name="Comma 3 2 4 2 2 3 2 4 3 2" xfId="27075" xr:uid="{00000000-0005-0000-0000-000007320000}"/>
    <cellStyle name="Comma 3 2 4 2 2 3 2 4 4" xfId="18882" xr:uid="{00000000-0005-0000-0000-000008320000}"/>
    <cellStyle name="Comma 3 2 4 2 2 3 2 5" xfId="4544" xr:uid="{00000000-0005-0000-0000-000009320000}"/>
    <cellStyle name="Comma 3 2 4 2 2 3 2 5 2" xfId="12737" xr:uid="{00000000-0005-0000-0000-00000A320000}"/>
    <cellStyle name="Comma 3 2 4 2 2 3 2 5 2 2" xfId="29123" xr:uid="{00000000-0005-0000-0000-00000B320000}"/>
    <cellStyle name="Comma 3 2 4 2 2 3 2 5 3" xfId="20930" xr:uid="{00000000-0005-0000-0000-00000C320000}"/>
    <cellStyle name="Comma 3 2 4 2 2 3 2 6" xfId="8641" xr:uid="{00000000-0005-0000-0000-00000D320000}"/>
    <cellStyle name="Comma 3 2 4 2 2 3 2 6 2" xfId="25027" xr:uid="{00000000-0005-0000-0000-00000E320000}"/>
    <cellStyle name="Comma 3 2 4 2 2 3 2 7" xfId="16834" xr:uid="{00000000-0005-0000-0000-00000F320000}"/>
    <cellStyle name="Comma 3 2 4 2 2 3 3" xfId="704" xr:uid="{00000000-0005-0000-0000-000010320000}"/>
    <cellStyle name="Comma 3 2 4 2 2 3 3 2" xfId="1728" xr:uid="{00000000-0005-0000-0000-000011320000}"/>
    <cellStyle name="Comma 3 2 4 2 2 3 3 2 2" xfId="3776" xr:uid="{00000000-0005-0000-0000-000012320000}"/>
    <cellStyle name="Comma 3 2 4 2 2 3 3 2 2 2" xfId="7873" xr:uid="{00000000-0005-0000-0000-000013320000}"/>
    <cellStyle name="Comma 3 2 4 2 2 3 3 2 2 2 2" xfId="16066" xr:uid="{00000000-0005-0000-0000-000014320000}"/>
    <cellStyle name="Comma 3 2 4 2 2 3 3 2 2 2 2 2" xfId="32452" xr:uid="{00000000-0005-0000-0000-000015320000}"/>
    <cellStyle name="Comma 3 2 4 2 2 3 3 2 2 2 3" xfId="24259" xr:uid="{00000000-0005-0000-0000-000016320000}"/>
    <cellStyle name="Comma 3 2 4 2 2 3 3 2 2 3" xfId="11969" xr:uid="{00000000-0005-0000-0000-000017320000}"/>
    <cellStyle name="Comma 3 2 4 2 2 3 3 2 2 3 2" xfId="28355" xr:uid="{00000000-0005-0000-0000-000018320000}"/>
    <cellStyle name="Comma 3 2 4 2 2 3 3 2 2 4" xfId="20162" xr:uid="{00000000-0005-0000-0000-000019320000}"/>
    <cellStyle name="Comma 3 2 4 2 2 3 3 2 3" xfId="5824" xr:uid="{00000000-0005-0000-0000-00001A320000}"/>
    <cellStyle name="Comma 3 2 4 2 2 3 3 2 3 2" xfId="14017" xr:uid="{00000000-0005-0000-0000-00001B320000}"/>
    <cellStyle name="Comma 3 2 4 2 2 3 3 2 3 2 2" xfId="30403" xr:uid="{00000000-0005-0000-0000-00001C320000}"/>
    <cellStyle name="Comma 3 2 4 2 2 3 3 2 3 3" xfId="22210" xr:uid="{00000000-0005-0000-0000-00001D320000}"/>
    <cellStyle name="Comma 3 2 4 2 2 3 3 2 4" xfId="9921" xr:uid="{00000000-0005-0000-0000-00001E320000}"/>
    <cellStyle name="Comma 3 2 4 2 2 3 3 2 4 2" xfId="26307" xr:uid="{00000000-0005-0000-0000-00001F320000}"/>
    <cellStyle name="Comma 3 2 4 2 2 3 3 2 5" xfId="18114" xr:uid="{00000000-0005-0000-0000-000020320000}"/>
    <cellStyle name="Comma 3 2 4 2 2 3 3 3" xfId="2752" xr:uid="{00000000-0005-0000-0000-000021320000}"/>
    <cellStyle name="Comma 3 2 4 2 2 3 3 3 2" xfId="6849" xr:uid="{00000000-0005-0000-0000-000022320000}"/>
    <cellStyle name="Comma 3 2 4 2 2 3 3 3 2 2" xfId="15042" xr:uid="{00000000-0005-0000-0000-000023320000}"/>
    <cellStyle name="Comma 3 2 4 2 2 3 3 3 2 2 2" xfId="31428" xr:uid="{00000000-0005-0000-0000-000024320000}"/>
    <cellStyle name="Comma 3 2 4 2 2 3 3 3 2 3" xfId="23235" xr:uid="{00000000-0005-0000-0000-000025320000}"/>
    <cellStyle name="Comma 3 2 4 2 2 3 3 3 3" xfId="10945" xr:uid="{00000000-0005-0000-0000-000026320000}"/>
    <cellStyle name="Comma 3 2 4 2 2 3 3 3 3 2" xfId="27331" xr:uid="{00000000-0005-0000-0000-000027320000}"/>
    <cellStyle name="Comma 3 2 4 2 2 3 3 3 4" xfId="19138" xr:uid="{00000000-0005-0000-0000-000028320000}"/>
    <cellStyle name="Comma 3 2 4 2 2 3 3 4" xfId="4800" xr:uid="{00000000-0005-0000-0000-000029320000}"/>
    <cellStyle name="Comma 3 2 4 2 2 3 3 4 2" xfId="12993" xr:uid="{00000000-0005-0000-0000-00002A320000}"/>
    <cellStyle name="Comma 3 2 4 2 2 3 3 4 2 2" xfId="29379" xr:uid="{00000000-0005-0000-0000-00002B320000}"/>
    <cellStyle name="Comma 3 2 4 2 2 3 3 4 3" xfId="21186" xr:uid="{00000000-0005-0000-0000-00002C320000}"/>
    <cellStyle name="Comma 3 2 4 2 2 3 3 5" xfId="8897" xr:uid="{00000000-0005-0000-0000-00002D320000}"/>
    <cellStyle name="Comma 3 2 4 2 2 3 3 5 2" xfId="25283" xr:uid="{00000000-0005-0000-0000-00002E320000}"/>
    <cellStyle name="Comma 3 2 4 2 2 3 3 6" xfId="17090" xr:uid="{00000000-0005-0000-0000-00002F320000}"/>
    <cellStyle name="Comma 3 2 4 2 2 3 4" xfId="1216" xr:uid="{00000000-0005-0000-0000-000030320000}"/>
    <cellStyle name="Comma 3 2 4 2 2 3 4 2" xfId="3264" xr:uid="{00000000-0005-0000-0000-000031320000}"/>
    <cellStyle name="Comma 3 2 4 2 2 3 4 2 2" xfId="7361" xr:uid="{00000000-0005-0000-0000-000032320000}"/>
    <cellStyle name="Comma 3 2 4 2 2 3 4 2 2 2" xfId="15554" xr:uid="{00000000-0005-0000-0000-000033320000}"/>
    <cellStyle name="Comma 3 2 4 2 2 3 4 2 2 2 2" xfId="31940" xr:uid="{00000000-0005-0000-0000-000034320000}"/>
    <cellStyle name="Comma 3 2 4 2 2 3 4 2 2 3" xfId="23747" xr:uid="{00000000-0005-0000-0000-000035320000}"/>
    <cellStyle name="Comma 3 2 4 2 2 3 4 2 3" xfId="11457" xr:uid="{00000000-0005-0000-0000-000036320000}"/>
    <cellStyle name="Comma 3 2 4 2 2 3 4 2 3 2" xfId="27843" xr:uid="{00000000-0005-0000-0000-000037320000}"/>
    <cellStyle name="Comma 3 2 4 2 2 3 4 2 4" xfId="19650" xr:uid="{00000000-0005-0000-0000-000038320000}"/>
    <cellStyle name="Comma 3 2 4 2 2 3 4 3" xfId="5312" xr:uid="{00000000-0005-0000-0000-000039320000}"/>
    <cellStyle name="Comma 3 2 4 2 2 3 4 3 2" xfId="13505" xr:uid="{00000000-0005-0000-0000-00003A320000}"/>
    <cellStyle name="Comma 3 2 4 2 2 3 4 3 2 2" xfId="29891" xr:uid="{00000000-0005-0000-0000-00003B320000}"/>
    <cellStyle name="Comma 3 2 4 2 2 3 4 3 3" xfId="21698" xr:uid="{00000000-0005-0000-0000-00003C320000}"/>
    <cellStyle name="Comma 3 2 4 2 2 3 4 4" xfId="9409" xr:uid="{00000000-0005-0000-0000-00003D320000}"/>
    <cellStyle name="Comma 3 2 4 2 2 3 4 4 2" xfId="25795" xr:uid="{00000000-0005-0000-0000-00003E320000}"/>
    <cellStyle name="Comma 3 2 4 2 2 3 4 5" xfId="17602" xr:uid="{00000000-0005-0000-0000-00003F320000}"/>
    <cellStyle name="Comma 3 2 4 2 2 3 5" xfId="2240" xr:uid="{00000000-0005-0000-0000-000040320000}"/>
    <cellStyle name="Comma 3 2 4 2 2 3 5 2" xfId="6337" xr:uid="{00000000-0005-0000-0000-000041320000}"/>
    <cellStyle name="Comma 3 2 4 2 2 3 5 2 2" xfId="14530" xr:uid="{00000000-0005-0000-0000-000042320000}"/>
    <cellStyle name="Comma 3 2 4 2 2 3 5 2 2 2" xfId="30916" xr:uid="{00000000-0005-0000-0000-000043320000}"/>
    <cellStyle name="Comma 3 2 4 2 2 3 5 2 3" xfId="22723" xr:uid="{00000000-0005-0000-0000-000044320000}"/>
    <cellStyle name="Comma 3 2 4 2 2 3 5 3" xfId="10433" xr:uid="{00000000-0005-0000-0000-000045320000}"/>
    <cellStyle name="Comma 3 2 4 2 2 3 5 3 2" xfId="26819" xr:uid="{00000000-0005-0000-0000-000046320000}"/>
    <cellStyle name="Comma 3 2 4 2 2 3 5 4" xfId="18626" xr:uid="{00000000-0005-0000-0000-000047320000}"/>
    <cellStyle name="Comma 3 2 4 2 2 3 6" xfId="4288" xr:uid="{00000000-0005-0000-0000-000048320000}"/>
    <cellStyle name="Comma 3 2 4 2 2 3 6 2" xfId="12481" xr:uid="{00000000-0005-0000-0000-000049320000}"/>
    <cellStyle name="Comma 3 2 4 2 2 3 6 2 2" xfId="28867" xr:uid="{00000000-0005-0000-0000-00004A320000}"/>
    <cellStyle name="Comma 3 2 4 2 2 3 6 3" xfId="20674" xr:uid="{00000000-0005-0000-0000-00004B320000}"/>
    <cellStyle name="Comma 3 2 4 2 2 3 7" xfId="8385" xr:uid="{00000000-0005-0000-0000-00004C320000}"/>
    <cellStyle name="Comma 3 2 4 2 2 3 7 2" xfId="24771" xr:uid="{00000000-0005-0000-0000-00004D320000}"/>
    <cellStyle name="Comma 3 2 4 2 2 3 8" xfId="16578" xr:uid="{00000000-0005-0000-0000-00004E320000}"/>
    <cellStyle name="Comma 3 2 4 2 2 4" xfId="320" xr:uid="{00000000-0005-0000-0000-00004F320000}"/>
    <cellStyle name="Comma 3 2 4 2 2 4 2" xfId="832" xr:uid="{00000000-0005-0000-0000-000050320000}"/>
    <cellStyle name="Comma 3 2 4 2 2 4 2 2" xfId="1856" xr:uid="{00000000-0005-0000-0000-000051320000}"/>
    <cellStyle name="Comma 3 2 4 2 2 4 2 2 2" xfId="3904" xr:uid="{00000000-0005-0000-0000-000052320000}"/>
    <cellStyle name="Comma 3 2 4 2 2 4 2 2 2 2" xfId="8001" xr:uid="{00000000-0005-0000-0000-000053320000}"/>
    <cellStyle name="Comma 3 2 4 2 2 4 2 2 2 2 2" xfId="16194" xr:uid="{00000000-0005-0000-0000-000054320000}"/>
    <cellStyle name="Comma 3 2 4 2 2 4 2 2 2 2 2 2" xfId="32580" xr:uid="{00000000-0005-0000-0000-000055320000}"/>
    <cellStyle name="Comma 3 2 4 2 2 4 2 2 2 2 3" xfId="24387" xr:uid="{00000000-0005-0000-0000-000056320000}"/>
    <cellStyle name="Comma 3 2 4 2 2 4 2 2 2 3" xfId="12097" xr:uid="{00000000-0005-0000-0000-000057320000}"/>
    <cellStyle name="Comma 3 2 4 2 2 4 2 2 2 3 2" xfId="28483" xr:uid="{00000000-0005-0000-0000-000058320000}"/>
    <cellStyle name="Comma 3 2 4 2 2 4 2 2 2 4" xfId="20290" xr:uid="{00000000-0005-0000-0000-000059320000}"/>
    <cellStyle name="Comma 3 2 4 2 2 4 2 2 3" xfId="5952" xr:uid="{00000000-0005-0000-0000-00005A320000}"/>
    <cellStyle name="Comma 3 2 4 2 2 4 2 2 3 2" xfId="14145" xr:uid="{00000000-0005-0000-0000-00005B320000}"/>
    <cellStyle name="Comma 3 2 4 2 2 4 2 2 3 2 2" xfId="30531" xr:uid="{00000000-0005-0000-0000-00005C320000}"/>
    <cellStyle name="Comma 3 2 4 2 2 4 2 2 3 3" xfId="22338" xr:uid="{00000000-0005-0000-0000-00005D320000}"/>
    <cellStyle name="Comma 3 2 4 2 2 4 2 2 4" xfId="10049" xr:uid="{00000000-0005-0000-0000-00005E320000}"/>
    <cellStyle name="Comma 3 2 4 2 2 4 2 2 4 2" xfId="26435" xr:uid="{00000000-0005-0000-0000-00005F320000}"/>
    <cellStyle name="Comma 3 2 4 2 2 4 2 2 5" xfId="18242" xr:uid="{00000000-0005-0000-0000-000060320000}"/>
    <cellStyle name="Comma 3 2 4 2 2 4 2 3" xfId="2880" xr:uid="{00000000-0005-0000-0000-000061320000}"/>
    <cellStyle name="Comma 3 2 4 2 2 4 2 3 2" xfId="6977" xr:uid="{00000000-0005-0000-0000-000062320000}"/>
    <cellStyle name="Comma 3 2 4 2 2 4 2 3 2 2" xfId="15170" xr:uid="{00000000-0005-0000-0000-000063320000}"/>
    <cellStyle name="Comma 3 2 4 2 2 4 2 3 2 2 2" xfId="31556" xr:uid="{00000000-0005-0000-0000-000064320000}"/>
    <cellStyle name="Comma 3 2 4 2 2 4 2 3 2 3" xfId="23363" xr:uid="{00000000-0005-0000-0000-000065320000}"/>
    <cellStyle name="Comma 3 2 4 2 2 4 2 3 3" xfId="11073" xr:uid="{00000000-0005-0000-0000-000066320000}"/>
    <cellStyle name="Comma 3 2 4 2 2 4 2 3 3 2" xfId="27459" xr:uid="{00000000-0005-0000-0000-000067320000}"/>
    <cellStyle name="Comma 3 2 4 2 2 4 2 3 4" xfId="19266" xr:uid="{00000000-0005-0000-0000-000068320000}"/>
    <cellStyle name="Comma 3 2 4 2 2 4 2 4" xfId="4928" xr:uid="{00000000-0005-0000-0000-000069320000}"/>
    <cellStyle name="Comma 3 2 4 2 2 4 2 4 2" xfId="13121" xr:uid="{00000000-0005-0000-0000-00006A320000}"/>
    <cellStyle name="Comma 3 2 4 2 2 4 2 4 2 2" xfId="29507" xr:uid="{00000000-0005-0000-0000-00006B320000}"/>
    <cellStyle name="Comma 3 2 4 2 2 4 2 4 3" xfId="21314" xr:uid="{00000000-0005-0000-0000-00006C320000}"/>
    <cellStyle name="Comma 3 2 4 2 2 4 2 5" xfId="9025" xr:uid="{00000000-0005-0000-0000-00006D320000}"/>
    <cellStyle name="Comma 3 2 4 2 2 4 2 5 2" xfId="25411" xr:uid="{00000000-0005-0000-0000-00006E320000}"/>
    <cellStyle name="Comma 3 2 4 2 2 4 2 6" xfId="17218" xr:uid="{00000000-0005-0000-0000-00006F320000}"/>
    <cellStyle name="Comma 3 2 4 2 2 4 3" xfId="1344" xr:uid="{00000000-0005-0000-0000-000070320000}"/>
    <cellStyle name="Comma 3 2 4 2 2 4 3 2" xfId="3392" xr:uid="{00000000-0005-0000-0000-000071320000}"/>
    <cellStyle name="Comma 3 2 4 2 2 4 3 2 2" xfId="7489" xr:uid="{00000000-0005-0000-0000-000072320000}"/>
    <cellStyle name="Comma 3 2 4 2 2 4 3 2 2 2" xfId="15682" xr:uid="{00000000-0005-0000-0000-000073320000}"/>
    <cellStyle name="Comma 3 2 4 2 2 4 3 2 2 2 2" xfId="32068" xr:uid="{00000000-0005-0000-0000-000074320000}"/>
    <cellStyle name="Comma 3 2 4 2 2 4 3 2 2 3" xfId="23875" xr:uid="{00000000-0005-0000-0000-000075320000}"/>
    <cellStyle name="Comma 3 2 4 2 2 4 3 2 3" xfId="11585" xr:uid="{00000000-0005-0000-0000-000076320000}"/>
    <cellStyle name="Comma 3 2 4 2 2 4 3 2 3 2" xfId="27971" xr:uid="{00000000-0005-0000-0000-000077320000}"/>
    <cellStyle name="Comma 3 2 4 2 2 4 3 2 4" xfId="19778" xr:uid="{00000000-0005-0000-0000-000078320000}"/>
    <cellStyle name="Comma 3 2 4 2 2 4 3 3" xfId="5440" xr:uid="{00000000-0005-0000-0000-000079320000}"/>
    <cellStyle name="Comma 3 2 4 2 2 4 3 3 2" xfId="13633" xr:uid="{00000000-0005-0000-0000-00007A320000}"/>
    <cellStyle name="Comma 3 2 4 2 2 4 3 3 2 2" xfId="30019" xr:uid="{00000000-0005-0000-0000-00007B320000}"/>
    <cellStyle name="Comma 3 2 4 2 2 4 3 3 3" xfId="21826" xr:uid="{00000000-0005-0000-0000-00007C320000}"/>
    <cellStyle name="Comma 3 2 4 2 2 4 3 4" xfId="9537" xr:uid="{00000000-0005-0000-0000-00007D320000}"/>
    <cellStyle name="Comma 3 2 4 2 2 4 3 4 2" xfId="25923" xr:uid="{00000000-0005-0000-0000-00007E320000}"/>
    <cellStyle name="Comma 3 2 4 2 2 4 3 5" xfId="17730" xr:uid="{00000000-0005-0000-0000-00007F320000}"/>
    <cellStyle name="Comma 3 2 4 2 2 4 4" xfId="2368" xr:uid="{00000000-0005-0000-0000-000080320000}"/>
    <cellStyle name="Comma 3 2 4 2 2 4 4 2" xfId="6465" xr:uid="{00000000-0005-0000-0000-000081320000}"/>
    <cellStyle name="Comma 3 2 4 2 2 4 4 2 2" xfId="14658" xr:uid="{00000000-0005-0000-0000-000082320000}"/>
    <cellStyle name="Comma 3 2 4 2 2 4 4 2 2 2" xfId="31044" xr:uid="{00000000-0005-0000-0000-000083320000}"/>
    <cellStyle name="Comma 3 2 4 2 2 4 4 2 3" xfId="22851" xr:uid="{00000000-0005-0000-0000-000084320000}"/>
    <cellStyle name="Comma 3 2 4 2 2 4 4 3" xfId="10561" xr:uid="{00000000-0005-0000-0000-000085320000}"/>
    <cellStyle name="Comma 3 2 4 2 2 4 4 3 2" xfId="26947" xr:uid="{00000000-0005-0000-0000-000086320000}"/>
    <cellStyle name="Comma 3 2 4 2 2 4 4 4" xfId="18754" xr:uid="{00000000-0005-0000-0000-000087320000}"/>
    <cellStyle name="Comma 3 2 4 2 2 4 5" xfId="4416" xr:uid="{00000000-0005-0000-0000-000088320000}"/>
    <cellStyle name="Comma 3 2 4 2 2 4 5 2" xfId="12609" xr:uid="{00000000-0005-0000-0000-000089320000}"/>
    <cellStyle name="Comma 3 2 4 2 2 4 5 2 2" xfId="28995" xr:uid="{00000000-0005-0000-0000-00008A320000}"/>
    <cellStyle name="Comma 3 2 4 2 2 4 5 3" xfId="20802" xr:uid="{00000000-0005-0000-0000-00008B320000}"/>
    <cellStyle name="Comma 3 2 4 2 2 4 6" xfId="8513" xr:uid="{00000000-0005-0000-0000-00008C320000}"/>
    <cellStyle name="Comma 3 2 4 2 2 4 6 2" xfId="24899" xr:uid="{00000000-0005-0000-0000-00008D320000}"/>
    <cellStyle name="Comma 3 2 4 2 2 4 7" xfId="16706" xr:uid="{00000000-0005-0000-0000-00008E320000}"/>
    <cellStyle name="Comma 3 2 4 2 2 5" xfId="576" xr:uid="{00000000-0005-0000-0000-00008F320000}"/>
    <cellStyle name="Comma 3 2 4 2 2 5 2" xfId="1600" xr:uid="{00000000-0005-0000-0000-000090320000}"/>
    <cellStyle name="Comma 3 2 4 2 2 5 2 2" xfId="3648" xr:uid="{00000000-0005-0000-0000-000091320000}"/>
    <cellStyle name="Comma 3 2 4 2 2 5 2 2 2" xfId="7745" xr:uid="{00000000-0005-0000-0000-000092320000}"/>
    <cellStyle name="Comma 3 2 4 2 2 5 2 2 2 2" xfId="15938" xr:uid="{00000000-0005-0000-0000-000093320000}"/>
    <cellStyle name="Comma 3 2 4 2 2 5 2 2 2 2 2" xfId="32324" xr:uid="{00000000-0005-0000-0000-000094320000}"/>
    <cellStyle name="Comma 3 2 4 2 2 5 2 2 2 3" xfId="24131" xr:uid="{00000000-0005-0000-0000-000095320000}"/>
    <cellStyle name="Comma 3 2 4 2 2 5 2 2 3" xfId="11841" xr:uid="{00000000-0005-0000-0000-000096320000}"/>
    <cellStyle name="Comma 3 2 4 2 2 5 2 2 3 2" xfId="28227" xr:uid="{00000000-0005-0000-0000-000097320000}"/>
    <cellStyle name="Comma 3 2 4 2 2 5 2 2 4" xfId="20034" xr:uid="{00000000-0005-0000-0000-000098320000}"/>
    <cellStyle name="Comma 3 2 4 2 2 5 2 3" xfId="5696" xr:uid="{00000000-0005-0000-0000-000099320000}"/>
    <cellStyle name="Comma 3 2 4 2 2 5 2 3 2" xfId="13889" xr:uid="{00000000-0005-0000-0000-00009A320000}"/>
    <cellStyle name="Comma 3 2 4 2 2 5 2 3 2 2" xfId="30275" xr:uid="{00000000-0005-0000-0000-00009B320000}"/>
    <cellStyle name="Comma 3 2 4 2 2 5 2 3 3" xfId="22082" xr:uid="{00000000-0005-0000-0000-00009C320000}"/>
    <cellStyle name="Comma 3 2 4 2 2 5 2 4" xfId="9793" xr:uid="{00000000-0005-0000-0000-00009D320000}"/>
    <cellStyle name="Comma 3 2 4 2 2 5 2 4 2" xfId="26179" xr:uid="{00000000-0005-0000-0000-00009E320000}"/>
    <cellStyle name="Comma 3 2 4 2 2 5 2 5" xfId="17986" xr:uid="{00000000-0005-0000-0000-00009F320000}"/>
    <cellStyle name="Comma 3 2 4 2 2 5 3" xfId="2624" xr:uid="{00000000-0005-0000-0000-0000A0320000}"/>
    <cellStyle name="Comma 3 2 4 2 2 5 3 2" xfId="6721" xr:uid="{00000000-0005-0000-0000-0000A1320000}"/>
    <cellStyle name="Comma 3 2 4 2 2 5 3 2 2" xfId="14914" xr:uid="{00000000-0005-0000-0000-0000A2320000}"/>
    <cellStyle name="Comma 3 2 4 2 2 5 3 2 2 2" xfId="31300" xr:uid="{00000000-0005-0000-0000-0000A3320000}"/>
    <cellStyle name="Comma 3 2 4 2 2 5 3 2 3" xfId="23107" xr:uid="{00000000-0005-0000-0000-0000A4320000}"/>
    <cellStyle name="Comma 3 2 4 2 2 5 3 3" xfId="10817" xr:uid="{00000000-0005-0000-0000-0000A5320000}"/>
    <cellStyle name="Comma 3 2 4 2 2 5 3 3 2" xfId="27203" xr:uid="{00000000-0005-0000-0000-0000A6320000}"/>
    <cellStyle name="Comma 3 2 4 2 2 5 3 4" xfId="19010" xr:uid="{00000000-0005-0000-0000-0000A7320000}"/>
    <cellStyle name="Comma 3 2 4 2 2 5 4" xfId="4672" xr:uid="{00000000-0005-0000-0000-0000A8320000}"/>
    <cellStyle name="Comma 3 2 4 2 2 5 4 2" xfId="12865" xr:uid="{00000000-0005-0000-0000-0000A9320000}"/>
    <cellStyle name="Comma 3 2 4 2 2 5 4 2 2" xfId="29251" xr:uid="{00000000-0005-0000-0000-0000AA320000}"/>
    <cellStyle name="Comma 3 2 4 2 2 5 4 3" xfId="21058" xr:uid="{00000000-0005-0000-0000-0000AB320000}"/>
    <cellStyle name="Comma 3 2 4 2 2 5 5" xfId="8769" xr:uid="{00000000-0005-0000-0000-0000AC320000}"/>
    <cellStyle name="Comma 3 2 4 2 2 5 5 2" xfId="25155" xr:uid="{00000000-0005-0000-0000-0000AD320000}"/>
    <cellStyle name="Comma 3 2 4 2 2 5 6" xfId="16962" xr:uid="{00000000-0005-0000-0000-0000AE320000}"/>
    <cellStyle name="Comma 3 2 4 2 2 6" xfId="1088" xr:uid="{00000000-0005-0000-0000-0000AF320000}"/>
    <cellStyle name="Comma 3 2 4 2 2 6 2" xfId="3136" xr:uid="{00000000-0005-0000-0000-0000B0320000}"/>
    <cellStyle name="Comma 3 2 4 2 2 6 2 2" xfId="7233" xr:uid="{00000000-0005-0000-0000-0000B1320000}"/>
    <cellStyle name="Comma 3 2 4 2 2 6 2 2 2" xfId="15426" xr:uid="{00000000-0005-0000-0000-0000B2320000}"/>
    <cellStyle name="Comma 3 2 4 2 2 6 2 2 2 2" xfId="31812" xr:uid="{00000000-0005-0000-0000-0000B3320000}"/>
    <cellStyle name="Comma 3 2 4 2 2 6 2 2 3" xfId="23619" xr:uid="{00000000-0005-0000-0000-0000B4320000}"/>
    <cellStyle name="Comma 3 2 4 2 2 6 2 3" xfId="11329" xr:uid="{00000000-0005-0000-0000-0000B5320000}"/>
    <cellStyle name="Comma 3 2 4 2 2 6 2 3 2" xfId="27715" xr:uid="{00000000-0005-0000-0000-0000B6320000}"/>
    <cellStyle name="Comma 3 2 4 2 2 6 2 4" xfId="19522" xr:uid="{00000000-0005-0000-0000-0000B7320000}"/>
    <cellStyle name="Comma 3 2 4 2 2 6 3" xfId="5184" xr:uid="{00000000-0005-0000-0000-0000B8320000}"/>
    <cellStyle name="Comma 3 2 4 2 2 6 3 2" xfId="13377" xr:uid="{00000000-0005-0000-0000-0000B9320000}"/>
    <cellStyle name="Comma 3 2 4 2 2 6 3 2 2" xfId="29763" xr:uid="{00000000-0005-0000-0000-0000BA320000}"/>
    <cellStyle name="Comma 3 2 4 2 2 6 3 3" xfId="21570" xr:uid="{00000000-0005-0000-0000-0000BB320000}"/>
    <cellStyle name="Comma 3 2 4 2 2 6 4" xfId="9281" xr:uid="{00000000-0005-0000-0000-0000BC320000}"/>
    <cellStyle name="Comma 3 2 4 2 2 6 4 2" xfId="25667" xr:uid="{00000000-0005-0000-0000-0000BD320000}"/>
    <cellStyle name="Comma 3 2 4 2 2 6 5" xfId="17474" xr:uid="{00000000-0005-0000-0000-0000BE320000}"/>
    <cellStyle name="Comma 3 2 4 2 2 7" xfId="2112" xr:uid="{00000000-0005-0000-0000-0000BF320000}"/>
    <cellStyle name="Comma 3 2 4 2 2 7 2" xfId="6209" xr:uid="{00000000-0005-0000-0000-0000C0320000}"/>
    <cellStyle name="Comma 3 2 4 2 2 7 2 2" xfId="14402" xr:uid="{00000000-0005-0000-0000-0000C1320000}"/>
    <cellStyle name="Comma 3 2 4 2 2 7 2 2 2" xfId="30788" xr:uid="{00000000-0005-0000-0000-0000C2320000}"/>
    <cellStyle name="Comma 3 2 4 2 2 7 2 3" xfId="22595" xr:uid="{00000000-0005-0000-0000-0000C3320000}"/>
    <cellStyle name="Comma 3 2 4 2 2 7 3" xfId="10305" xr:uid="{00000000-0005-0000-0000-0000C4320000}"/>
    <cellStyle name="Comma 3 2 4 2 2 7 3 2" xfId="26691" xr:uid="{00000000-0005-0000-0000-0000C5320000}"/>
    <cellStyle name="Comma 3 2 4 2 2 7 4" xfId="18498" xr:uid="{00000000-0005-0000-0000-0000C6320000}"/>
    <cellStyle name="Comma 3 2 4 2 2 8" xfId="4160" xr:uid="{00000000-0005-0000-0000-0000C7320000}"/>
    <cellStyle name="Comma 3 2 4 2 2 8 2" xfId="12353" xr:uid="{00000000-0005-0000-0000-0000C8320000}"/>
    <cellStyle name="Comma 3 2 4 2 2 8 2 2" xfId="28739" xr:uid="{00000000-0005-0000-0000-0000C9320000}"/>
    <cellStyle name="Comma 3 2 4 2 2 8 3" xfId="20546" xr:uid="{00000000-0005-0000-0000-0000CA320000}"/>
    <cellStyle name="Comma 3 2 4 2 2 9" xfId="8257" xr:uid="{00000000-0005-0000-0000-0000CB320000}"/>
    <cellStyle name="Comma 3 2 4 2 2 9 2" xfId="24643" xr:uid="{00000000-0005-0000-0000-0000CC320000}"/>
    <cellStyle name="Comma 3 2 4 2 3" xfId="96" xr:uid="{00000000-0005-0000-0000-0000CD320000}"/>
    <cellStyle name="Comma 3 2 4 2 3 2" xfId="224" xr:uid="{00000000-0005-0000-0000-0000CE320000}"/>
    <cellStyle name="Comma 3 2 4 2 3 2 2" xfId="480" xr:uid="{00000000-0005-0000-0000-0000CF320000}"/>
    <cellStyle name="Comma 3 2 4 2 3 2 2 2" xfId="992" xr:uid="{00000000-0005-0000-0000-0000D0320000}"/>
    <cellStyle name="Comma 3 2 4 2 3 2 2 2 2" xfId="2016" xr:uid="{00000000-0005-0000-0000-0000D1320000}"/>
    <cellStyle name="Comma 3 2 4 2 3 2 2 2 2 2" xfId="4064" xr:uid="{00000000-0005-0000-0000-0000D2320000}"/>
    <cellStyle name="Comma 3 2 4 2 3 2 2 2 2 2 2" xfId="8161" xr:uid="{00000000-0005-0000-0000-0000D3320000}"/>
    <cellStyle name="Comma 3 2 4 2 3 2 2 2 2 2 2 2" xfId="16354" xr:uid="{00000000-0005-0000-0000-0000D4320000}"/>
    <cellStyle name="Comma 3 2 4 2 3 2 2 2 2 2 2 2 2" xfId="32740" xr:uid="{00000000-0005-0000-0000-0000D5320000}"/>
    <cellStyle name="Comma 3 2 4 2 3 2 2 2 2 2 2 3" xfId="24547" xr:uid="{00000000-0005-0000-0000-0000D6320000}"/>
    <cellStyle name="Comma 3 2 4 2 3 2 2 2 2 2 3" xfId="12257" xr:uid="{00000000-0005-0000-0000-0000D7320000}"/>
    <cellStyle name="Comma 3 2 4 2 3 2 2 2 2 2 3 2" xfId="28643" xr:uid="{00000000-0005-0000-0000-0000D8320000}"/>
    <cellStyle name="Comma 3 2 4 2 3 2 2 2 2 2 4" xfId="20450" xr:uid="{00000000-0005-0000-0000-0000D9320000}"/>
    <cellStyle name="Comma 3 2 4 2 3 2 2 2 2 3" xfId="6112" xr:uid="{00000000-0005-0000-0000-0000DA320000}"/>
    <cellStyle name="Comma 3 2 4 2 3 2 2 2 2 3 2" xfId="14305" xr:uid="{00000000-0005-0000-0000-0000DB320000}"/>
    <cellStyle name="Comma 3 2 4 2 3 2 2 2 2 3 2 2" xfId="30691" xr:uid="{00000000-0005-0000-0000-0000DC320000}"/>
    <cellStyle name="Comma 3 2 4 2 3 2 2 2 2 3 3" xfId="22498" xr:uid="{00000000-0005-0000-0000-0000DD320000}"/>
    <cellStyle name="Comma 3 2 4 2 3 2 2 2 2 4" xfId="10209" xr:uid="{00000000-0005-0000-0000-0000DE320000}"/>
    <cellStyle name="Comma 3 2 4 2 3 2 2 2 2 4 2" xfId="26595" xr:uid="{00000000-0005-0000-0000-0000DF320000}"/>
    <cellStyle name="Comma 3 2 4 2 3 2 2 2 2 5" xfId="18402" xr:uid="{00000000-0005-0000-0000-0000E0320000}"/>
    <cellStyle name="Comma 3 2 4 2 3 2 2 2 3" xfId="3040" xr:uid="{00000000-0005-0000-0000-0000E1320000}"/>
    <cellStyle name="Comma 3 2 4 2 3 2 2 2 3 2" xfId="7137" xr:uid="{00000000-0005-0000-0000-0000E2320000}"/>
    <cellStyle name="Comma 3 2 4 2 3 2 2 2 3 2 2" xfId="15330" xr:uid="{00000000-0005-0000-0000-0000E3320000}"/>
    <cellStyle name="Comma 3 2 4 2 3 2 2 2 3 2 2 2" xfId="31716" xr:uid="{00000000-0005-0000-0000-0000E4320000}"/>
    <cellStyle name="Comma 3 2 4 2 3 2 2 2 3 2 3" xfId="23523" xr:uid="{00000000-0005-0000-0000-0000E5320000}"/>
    <cellStyle name="Comma 3 2 4 2 3 2 2 2 3 3" xfId="11233" xr:uid="{00000000-0005-0000-0000-0000E6320000}"/>
    <cellStyle name="Comma 3 2 4 2 3 2 2 2 3 3 2" xfId="27619" xr:uid="{00000000-0005-0000-0000-0000E7320000}"/>
    <cellStyle name="Comma 3 2 4 2 3 2 2 2 3 4" xfId="19426" xr:uid="{00000000-0005-0000-0000-0000E8320000}"/>
    <cellStyle name="Comma 3 2 4 2 3 2 2 2 4" xfId="5088" xr:uid="{00000000-0005-0000-0000-0000E9320000}"/>
    <cellStyle name="Comma 3 2 4 2 3 2 2 2 4 2" xfId="13281" xr:uid="{00000000-0005-0000-0000-0000EA320000}"/>
    <cellStyle name="Comma 3 2 4 2 3 2 2 2 4 2 2" xfId="29667" xr:uid="{00000000-0005-0000-0000-0000EB320000}"/>
    <cellStyle name="Comma 3 2 4 2 3 2 2 2 4 3" xfId="21474" xr:uid="{00000000-0005-0000-0000-0000EC320000}"/>
    <cellStyle name="Comma 3 2 4 2 3 2 2 2 5" xfId="9185" xr:uid="{00000000-0005-0000-0000-0000ED320000}"/>
    <cellStyle name="Comma 3 2 4 2 3 2 2 2 5 2" xfId="25571" xr:uid="{00000000-0005-0000-0000-0000EE320000}"/>
    <cellStyle name="Comma 3 2 4 2 3 2 2 2 6" xfId="17378" xr:uid="{00000000-0005-0000-0000-0000EF320000}"/>
    <cellStyle name="Comma 3 2 4 2 3 2 2 3" xfId="1504" xr:uid="{00000000-0005-0000-0000-0000F0320000}"/>
    <cellStyle name="Comma 3 2 4 2 3 2 2 3 2" xfId="3552" xr:uid="{00000000-0005-0000-0000-0000F1320000}"/>
    <cellStyle name="Comma 3 2 4 2 3 2 2 3 2 2" xfId="7649" xr:uid="{00000000-0005-0000-0000-0000F2320000}"/>
    <cellStyle name="Comma 3 2 4 2 3 2 2 3 2 2 2" xfId="15842" xr:uid="{00000000-0005-0000-0000-0000F3320000}"/>
    <cellStyle name="Comma 3 2 4 2 3 2 2 3 2 2 2 2" xfId="32228" xr:uid="{00000000-0005-0000-0000-0000F4320000}"/>
    <cellStyle name="Comma 3 2 4 2 3 2 2 3 2 2 3" xfId="24035" xr:uid="{00000000-0005-0000-0000-0000F5320000}"/>
    <cellStyle name="Comma 3 2 4 2 3 2 2 3 2 3" xfId="11745" xr:uid="{00000000-0005-0000-0000-0000F6320000}"/>
    <cellStyle name="Comma 3 2 4 2 3 2 2 3 2 3 2" xfId="28131" xr:uid="{00000000-0005-0000-0000-0000F7320000}"/>
    <cellStyle name="Comma 3 2 4 2 3 2 2 3 2 4" xfId="19938" xr:uid="{00000000-0005-0000-0000-0000F8320000}"/>
    <cellStyle name="Comma 3 2 4 2 3 2 2 3 3" xfId="5600" xr:uid="{00000000-0005-0000-0000-0000F9320000}"/>
    <cellStyle name="Comma 3 2 4 2 3 2 2 3 3 2" xfId="13793" xr:uid="{00000000-0005-0000-0000-0000FA320000}"/>
    <cellStyle name="Comma 3 2 4 2 3 2 2 3 3 2 2" xfId="30179" xr:uid="{00000000-0005-0000-0000-0000FB320000}"/>
    <cellStyle name="Comma 3 2 4 2 3 2 2 3 3 3" xfId="21986" xr:uid="{00000000-0005-0000-0000-0000FC320000}"/>
    <cellStyle name="Comma 3 2 4 2 3 2 2 3 4" xfId="9697" xr:uid="{00000000-0005-0000-0000-0000FD320000}"/>
    <cellStyle name="Comma 3 2 4 2 3 2 2 3 4 2" xfId="26083" xr:uid="{00000000-0005-0000-0000-0000FE320000}"/>
    <cellStyle name="Comma 3 2 4 2 3 2 2 3 5" xfId="17890" xr:uid="{00000000-0005-0000-0000-0000FF320000}"/>
    <cellStyle name="Comma 3 2 4 2 3 2 2 4" xfId="2528" xr:uid="{00000000-0005-0000-0000-000000330000}"/>
    <cellStyle name="Comma 3 2 4 2 3 2 2 4 2" xfId="6625" xr:uid="{00000000-0005-0000-0000-000001330000}"/>
    <cellStyle name="Comma 3 2 4 2 3 2 2 4 2 2" xfId="14818" xr:uid="{00000000-0005-0000-0000-000002330000}"/>
    <cellStyle name="Comma 3 2 4 2 3 2 2 4 2 2 2" xfId="31204" xr:uid="{00000000-0005-0000-0000-000003330000}"/>
    <cellStyle name="Comma 3 2 4 2 3 2 2 4 2 3" xfId="23011" xr:uid="{00000000-0005-0000-0000-000004330000}"/>
    <cellStyle name="Comma 3 2 4 2 3 2 2 4 3" xfId="10721" xr:uid="{00000000-0005-0000-0000-000005330000}"/>
    <cellStyle name="Comma 3 2 4 2 3 2 2 4 3 2" xfId="27107" xr:uid="{00000000-0005-0000-0000-000006330000}"/>
    <cellStyle name="Comma 3 2 4 2 3 2 2 4 4" xfId="18914" xr:uid="{00000000-0005-0000-0000-000007330000}"/>
    <cellStyle name="Comma 3 2 4 2 3 2 2 5" xfId="4576" xr:uid="{00000000-0005-0000-0000-000008330000}"/>
    <cellStyle name="Comma 3 2 4 2 3 2 2 5 2" xfId="12769" xr:uid="{00000000-0005-0000-0000-000009330000}"/>
    <cellStyle name="Comma 3 2 4 2 3 2 2 5 2 2" xfId="29155" xr:uid="{00000000-0005-0000-0000-00000A330000}"/>
    <cellStyle name="Comma 3 2 4 2 3 2 2 5 3" xfId="20962" xr:uid="{00000000-0005-0000-0000-00000B330000}"/>
    <cellStyle name="Comma 3 2 4 2 3 2 2 6" xfId="8673" xr:uid="{00000000-0005-0000-0000-00000C330000}"/>
    <cellStyle name="Comma 3 2 4 2 3 2 2 6 2" xfId="25059" xr:uid="{00000000-0005-0000-0000-00000D330000}"/>
    <cellStyle name="Comma 3 2 4 2 3 2 2 7" xfId="16866" xr:uid="{00000000-0005-0000-0000-00000E330000}"/>
    <cellStyle name="Comma 3 2 4 2 3 2 3" xfId="736" xr:uid="{00000000-0005-0000-0000-00000F330000}"/>
    <cellStyle name="Comma 3 2 4 2 3 2 3 2" xfId="1760" xr:uid="{00000000-0005-0000-0000-000010330000}"/>
    <cellStyle name="Comma 3 2 4 2 3 2 3 2 2" xfId="3808" xr:uid="{00000000-0005-0000-0000-000011330000}"/>
    <cellStyle name="Comma 3 2 4 2 3 2 3 2 2 2" xfId="7905" xr:uid="{00000000-0005-0000-0000-000012330000}"/>
    <cellStyle name="Comma 3 2 4 2 3 2 3 2 2 2 2" xfId="16098" xr:uid="{00000000-0005-0000-0000-000013330000}"/>
    <cellStyle name="Comma 3 2 4 2 3 2 3 2 2 2 2 2" xfId="32484" xr:uid="{00000000-0005-0000-0000-000014330000}"/>
    <cellStyle name="Comma 3 2 4 2 3 2 3 2 2 2 3" xfId="24291" xr:uid="{00000000-0005-0000-0000-000015330000}"/>
    <cellStyle name="Comma 3 2 4 2 3 2 3 2 2 3" xfId="12001" xr:uid="{00000000-0005-0000-0000-000016330000}"/>
    <cellStyle name="Comma 3 2 4 2 3 2 3 2 2 3 2" xfId="28387" xr:uid="{00000000-0005-0000-0000-000017330000}"/>
    <cellStyle name="Comma 3 2 4 2 3 2 3 2 2 4" xfId="20194" xr:uid="{00000000-0005-0000-0000-000018330000}"/>
    <cellStyle name="Comma 3 2 4 2 3 2 3 2 3" xfId="5856" xr:uid="{00000000-0005-0000-0000-000019330000}"/>
    <cellStyle name="Comma 3 2 4 2 3 2 3 2 3 2" xfId="14049" xr:uid="{00000000-0005-0000-0000-00001A330000}"/>
    <cellStyle name="Comma 3 2 4 2 3 2 3 2 3 2 2" xfId="30435" xr:uid="{00000000-0005-0000-0000-00001B330000}"/>
    <cellStyle name="Comma 3 2 4 2 3 2 3 2 3 3" xfId="22242" xr:uid="{00000000-0005-0000-0000-00001C330000}"/>
    <cellStyle name="Comma 3 2 4 2 3 2 3 2 4" xfId="9953" xr:uid="{00000000-0005-0000-0000-00001D330000}"/>
    <cellStyle name="Comma 3 2 4 2 3 2 3 2 4 2" xfId="26339" xr:uid="{00000000-0005-0000-0000-00001E330000}"/>
    <cellStyle name="Comma 3 2 4 2 3 2 3 2 5" xfId="18146" xr:uid="{00000000-0005-0000-0000-00001F330000}"/>
    <cellStyle name="Comma 3 2 4 2 3 2 3 3" xfId="2784" xr:uid="{00000000-0005-0000-0000-000020330000}"/>
    <cellStyle name="Comma 3 2 4 2 3 2 3 3 2" xfId="6881" xr:uid="{00000000-0005-0000-0000-000021330000}"/>
    <cellStyle name="Comma 3 2 4 2 3 2 3 3 2 2" xfId="15074" xr:uid="{00000000-0005-0000-0000-000022330000}"/>
    <cellStyle name="Comma 3 2 4 2 3 2 3 3 2 2 2" xfId="31460" xr:uid="{00000000-0005-0000-0000-000023330000}"/>
    <cellStyle name="Comma 3 2 4 2 3 2 3 3 2 3" xfId="23267" xr:uid="{00000000-0005-0000-0000-000024330000}"/>
    <cellStyle name="Comma 3 2 4 2 3 2 3 3 3" xfId="10977" xr:uid="{00000000-0005-0000-0000-000025330000}"/>
    <cellStyle name="Comma 3 2 4 2 3 2 3 3 3 2" xfId="27363" xr:uid="{00000000-0005-0000-0000-000026330000}"/>
    <cellStyle name="Comma 3 2 4 2 3 2 3 3 4" xfId="19170" xr:uid="{00000000-0005-0000-0000-000027330000}"/>
    <cellStyle name="Comma 3 2 4 2 3 2 3 4" xfId="4832" xr:uid="{00000000-0005-0000-0000-000028330000}"/>
    <cellStyle name="Comma 3 2 4 2 3 2 3 4 2" xfId="13025" xr:uid="{00000000-0005-0000-0000-000029330000}"/>
    <cellStyle name="Comma 3 2 4 2 3 2 3 4 2 2" xfId="29411" xr:uid="{00000000-0005-0000-0000-00002A330000}"/>
    <cellStyle name="Comma 3 2 4 2 3 2 3 4 3" xfId="21218" xr:uid="{00000000-0005-0000-0000-00002B330000}"/>
    <cellStyle name="Comma 3 2 4 2 3 2 3 5" xfId="8929" xr:uid="{00000000-0005-0000-0000-00002C330000}"/>
    <cellStyle name="Comma 3 2 4 2 3 2 3 5 2" xfId="25315" xr:uid="{00000000-0005-0000-0000-00002D330000}"/>
    <cellStyle name="Comma 3 2 4 2 3 2 3 6" xfId="17122" xr:uid="{00000000-0005-0000-0000-00002E330000}"/>
    <cellStyle name="Comma 3 2 4 2 3 2 4" xfId="1248" xr:uid="{00000000-0005-0000-0000-00002F330000}"/>
    <cellStyle name="Comma 3 2 4 2 3 2 4 2" xfId="3296" xr:uid="{00000000-0005-0000-0000-000030330000}"/>
    <cellStyle name="Comma 3 2 4 2 3 2 4 2 2" xfId="7393" xr:uid="{00000000-0005-0000-0000-000031330000}"/>
    <cellStyle name="Comma 3 2 4 2 3 2 4 2 2 2" xfId="15586" xr:uid="{00000000-0005-0000-0000-000032330000}"/>
    <cellStyle name="Comma 3 2 4 2 3 2 4 2 2 2 2" xfId="31972" xr:uid="{00000000-0005-0000-0000-000033330000}"/>
    <cellStyle name="Comma 3 2 4 2 3 2 4 2 2 3" xfId="23779" xr:uid="{00000000-0005-0000-0000-000034330000}"/>
    <cellStyle name="Comma 3 2 4 2 3 2 4 2 3" xfId="11489" xr:uid="{00000000-0005-0000-0000-000035330000}"/>
    <cellStyle name="Comma 3 2 4 2 3 2 4 2 3 2" xfId="27875" xr:uid="{00000000-0005-0000-0000-000036330000}"/>
    <cellStyle name="Comma 3 2 4 2 3 2 4 2 4" xfId="19682" xr:uid="{00000000-0005-0000-0000-000037330000}"/>
    <cellStyle name="Comma 3 2 4 2 3 2 4 3" xfId="5344" xr:uid="{00000000-0005-0000-0000-000038330000}"/>
    <cellStyle name="Comma 3 2 4 2 3 2 4 3 2" xfId="13537" xr:uid="{00000000-0005-0000-0000-000039330000}"/>
    <cellStyle name="Comma 3 2 4 2 3 2 4 3 2 2" xfId="29923" xr:uid="{00000000-0005-0000-0000-00003A330000}"/>
    <cellStyle name="Comma 3 2 4 2 3 2 4 3 3" xfId="21730" xr:uid="{00000000-0005-0000-0000-00003B330000}"/>
    <cellStyle name="Comma 3 2 4 2 3 2 4 4" xfId="9441" xr:uid="{00000000-0005-0000-0000-00003C330000}"/>
    <cellStyle name="Comma 3 2 4 2 3 2 4 4 2" xfId="25827" xr:uid="{00000000-0005-0000-0000-00003D330000}"/>
    <cellStyle name="Comma 3 2 4 2 3 2 4 5" xfId="17634" xr:uid="{00000000-0005-0000-0000-00003E330000}"/>
    <cellStyle name="Comma 3 2 4 2 3 2 5" xfId="2272" xr:uid="{00000000-0005-0000-0000-00003F330000}"/>
    <cellStyle name="Comma 3 2 4 2 3 2 5 2" xfId="6369" xr:uid="{00000000-0005-0000-0000-000040330000}"/>
    <cellStyle name="Comma 3 2 4 2 3 2 5 2 2" xfId="14562" xr:uid="{00000000-0005-0000-0000-000041330000}"/>
    <cellStyle name="Comma 3 2 4 2 3 2 5 2 2 2" xfId="30948" xr:uid="{00000000-0005-0000-0000-000042330000}"/>
    <cellStyle name="Comma 3 2 4 2 3 2 5 2 3" xfId="22755" xr:uid="{00000000-0005-0000-0000-000043330000}"/>
    <cellStyle name="Comma 3 2 4 2 3 2 5 3" xfId="10465" xr:uid="{00000000-0005-0000-0000-000044330000}"/>
    <cellStyle name="Comma 3 2 4 2 3 2 5 3 2" xfId="26851" xr:uid="{00000000-0005-0000-0000-000045330000}"/>
    <cellStyle name="Comma 3 2 4 2 3 2 5 4" xfId="18658" xr:uid="{00000000-0005-0000-0000-000046330000}"/>
    <cellStyle name="Comma 3 2 4 2 3 2 6" xfId="4320" xr:uid="{00000000-0005-0000-0000-000047330000}"/>
    <cellStyle name="Comma 3 2 4 2 3 2 6 2" xfId="12513" xr:uid="{00000000-0005-0000-0000-000048330000}"/>
    <cellStyle name="Comma 3 2 4 2 3 2 6 2 2" xfId="28899" xr:uid="{00000000-0005-0000-0000-000049330000}"/>
    <cellStyle name="Comma 3 2 4 2 3 2 6 3" xfId="20706" xr:uid="{00000000-0005-0000-0000-00004A330000}"/>
    <cellStyle name="Comma 3 2 4 2 3 2 7" xfId="8417" xr:uid="{00000000-0005-0000-0000-00004B330000}"/>
    <cellStyle name="Comma 3 2 4 2 3 2 7 2" xfId="24803" xr:uid="{00000000-0005-0000-0000-00004C330000}"/>
    <cellStyle name="Comma 3 2 4 2 3 2 8" xfId="16610" xr:uid="{00000000-0005-0000-0000-00004D330000}"/>
    <cellStyle name="Comma 3 2 4 2 3 3" xfId="352" xr:uid="{00000000-0005-0000-0000-00004E330000}"/>
    <cellStyle name="Comma 3 2 4 2 3 3 2" xfId="864" xr:uid="{00000000-0005-0000-0000-00004F330000}"/>
    <cellStyle name="Comma 3 2 4 2 3 3 2 2" xfId="1888" xr:uid="{00000000-0005-0000-0000-000050330000}"/>
    <cellStyle name="Comma 3 2 4 2 3 3 2 2 2" xfId="3936" xr:uid="{00000000-0005-0000-0000-000051330000}"/>
    <cellStyle name="Comma 3 2 4 2 3 3 2 2 2 2" xfId="8033" xr:uid="{00000000-0005-0000-0000-000052330000}"/>
    <cellStyle name="Comma 3 2 4 2 3 3 2 2 2 2 2" xfId="16226" xr:uid="{00000000-0005-0000-0000-000053330000}"/>
    <cellStyle name="Comma 3 2 4 2 3 3 2 2 2 2 2 2" xfId="32612" xr:uid="{00000000-0005-0000-0000-000054330000}"/>
    <cellStyle name="Comma 3 2 4 2 3 3 2 2 2 2 3" xfId="24419" xr:uid="{00000000-0005-0000-0000-000055330000}"/>
    <cellStyle name="Comma 3 2 4 2 3 3 2 2 2 3" xfId="12129" xr:uid="{00000000-0005-0000-0000-000056330000}"/>
    <cellStyle name="Comma 3 2 4 2 3 3 2 2 2 3 2" xfId="28515" xr:uid="{00000000-0005-0000-0000-000057330000}"/>
    <cellStyle name="Comma 3 2 4 2 3 3 2 2 2 4" xfId="20322" xr:uid="{00000000-0005-0000-0000-000058330000}"/>
    <cellStyle name="Comma 3 2 4 2 3 3 2 2 3" xfId="5984" xr:uid="{00000000-0005-0000-0000-000059330000}"/>
    <cellStyle name="Comma 3 2 4 2 3 3 2 2 3 2" xfId="14177" xr:uid="{00000000-0005-0000-0000-00005A330000}"/>
    <cellStyle name="Comma 3 2 4 2 3 3 2 2 3 2 2" xfId="30563" xr:uid="{00000000-0005-0000-0000-00005B330000}"/>
    <cellStyle name="Comma 3 2 4 2 3 3 2 2 3 3" xfId="22370" xr:uid="{00000000-0005-0000-0000-00005C330000}"/>
    <cellStyle name="Comma 3 2 4 2 3 3 2 2 4" xfId="10081" xr:uid="{00000000-0005-0000-0000-00005D330000}"/>
    <cellStyle name="Comma 3 2 4 2 3 3 2 2 4 2" xfId="26467" xr:uid="{00000000-0005-0000-0000-00005E330000}"/>
    <cellStyle name="Comma 3 2 4 2 3 3 2 2 5" xfId="18274" xr:uid="{00000000-0005-0000-0000-00005F330000}"/>
    <cellStyle name="Comma 3 2 4 2 3 3 2 3" xfId="2912" xr:uid="{00000000-0005-0000-0000-000060330000}"/>
    <cellStyle name="Comma 3 2 4 2 3 3 2 3 2" xfId="7009" xr:uid="{00000000-0005-0000-0000-000061330000}"/>
    <cellStyle name="Comma 3 2 4 2 3 3 2 3 2 2" xfId="15202" xr:uid="{00000000-0005-0000-0000-000062330000}"/>
    <cellStyle name="Comma 3 2 4 2 3 3 2 3 2 2 2" xfId="31588" xr:uid="{00000000-0005-0000-0000-000063330000}"/>
    <cellStyle name="Comma 3 2 4 2 3 3 2 3 2 3" xfId="23395" xr:uid="{00000000-0005-0000-0000-000064330000}"/>
    <cellStyle name="Comma 3 2 4 2 3 3 2 3 3" xfId="11105" xr:uid="{00000000-0005-0000-0000-000065330000}"/>
    <cellStyle name="Comma 3 2 4 2 3 3 2 3 3 2" xfId="27491" xr:uid="{00000000-0005-0000-0000-000066330000}"/>
    <cellStyle name="Comma 3 2 4 2 3 3 2 3 4" xfId="19298" xr:uid="{00000000-0005-0000-0000-000067330000}"/>
    <cellStyle name="Comma 3 2 4 2 3 3 2 4" xfId="4960" xr:uid="{00000000-0005-0000-0000-000068330000}"/>
    <cellStyle name="Comma 3 2 4 2 3 3 2 4 2" xfId="13153" xr:uid="{00000000-0005-0000-0000-000069330000}"/>
    <cellStyle name="Comma 3 2 4 2 3 3 2 4 2 2" xfId="29539" xr:uid="{00000000-0005-0000-0000-00006A330000}"/>
    <cellStyle name="Comma 3 2 4 2 3 3 2 4 3" xfId="21346" xr:uid="{00000000-0005-0000-0000-00006B330000}"/>
    <cellStyle name="Comma 3 2 4 2 3 3 2 5" xfId="9057" xr:uid="{00000000-0005-0000-0000-00006C330000}"/>
    <cellStyle name="Comma 3 2 4 2 3 3 2 5 2" xfId="25443" xr:uid="{00000000-0005-0000-0000-00006D330000}"/>
    <cellStyle name="Comma 3 2 4 2 3 3 2 6" xfId="17250" xr:uid="{00000000-0005-0000-0000-00006E330000}"/>
    <cellStyle name="Comma 3 2 4 2 3 3 3" xfId="1376" xr:uid="{00000000-0005-0000-0000-00006F330000}"/>
    <cellStyle name="Comma 3 2 4 2 3 3 3 2" xfId="3424" xr:uid="{00000000-0005-0000-0000-000070330000}"/>
    <cellStyle name="Comma 3 2 4 2 3 3 3 2 2" xfId="7521" xr:uid="{00000000-0005-0000-0000-000071330000}"/>
    <cellStyle name="Comma 3 2 4 2 3 3 3 2 2 2" xfId="15714" xr:uid="{00000000-0005-0000-0000-000072330000}"/>
    <cellStyle name="Comma 3 2 4 2 3 3 3 2 2 2 2" xfId="32100" xr:uid="{00000000-0005-0000-0000-000073330000}"/>
    <cellStyle name="Comma 3 2 4 2 3 3 3 2 2 3" xfId="23907" xr:uid="{00000000-0005-0000-0000-000074330000}"/>
    <cellStyle name="Comma 3 2 4 2 3 3 3 2 3" xfId="11617" xr:uid="{00000000-0005-0000-0000-000075330000}"/>
    <cellStyle name="Comma 3 2 4 2 3 3 3 2 3 2" xfId="28003" xr:uid="{00000000-0005-0000-0000-000076330000}"/>
    <cellStyle name="Comma 3 2 4 2 3 3 3 2 4" xfId="19810" xr:uid="{00000000-0005-0000-0000-000077330000}"/>
    <cellStyle name="Comma 3 2 4 2 3 3 3 3" xfId="5472" xr:uid="{00000000-0005-0000-0000-000078330000}"/>
    <cellStyle name="Comma 3 2 4 2 3 3 3 3 2" xfId="13665" xr:uid="{00000000-0005-0000-0000-000079330000}"/>
    <cellStyle name="Comma 3 2 4 2 3 3 3 3 2 2" xfId="30051" xr:uid="{00000000-0005-0000-0000-00007A330000}"/>
    <cellStyle name="Comma 3 2 4 2 3 3 3 3 3" xfId="21858" xr:uid="{00000000-0005-0000-0000-00007B330000}"/>
    <cellStyle name="Comma 3 2 4 2 3 3 3 4" xfId="9569" xr:uid="{00000000-0005-0000-0000-00007C330000}"/>
    <cellStyle name="Comma 3 2 4 2 3 3 3 4 2" xfId="25955" xr:uid="{00000000-0005-0000-0000-00007D330000}"/>
    <cellStyle name="Comma 3 2 4 2 3 3 3 5" xfId="17762" xr:uid="{00000000-0005-0000-0000-00007E330000}"/>
    <cellStyle name="Comma 3 2 4 2 3 3 4" xfId="2400" xr:uid="{00000000-0005-0000-0000-00007F330000}"/>
    <cellStyle name="Comma 3 2 4 2 3 3 4 2" xfId="6497" xr:uid="{00000000-0005-0000-0000-000080330000}"/>
    <cellStyle name="Comma 3 2 4 2 3 3 4 2 2" xfId="14690" xr:uid="{00000000-0005-0000-0000-000081330000}"/>
    <cellStyle name="Comma 3 2 4 2 3 3 4 2 2 2" xfId="31076" xr:uid="{00000000-0005-0000-0000-000082330000}"/>
    <cellStyle name="Comma 3 2 4 2 3 3 4 2 3" xfId="22883" xr:uid="{00000000-0005-0000-0000-000083330000}"/>
    <cellStyle name="Comma 3 2 4 2 3 3 4 3" xfId="10593" xr:uid="{00000000-0005-0000-0000-000084330000}"/>
    <cellStyle name="Comma 3 2 4 2 3 3 4 3 2" xfId="26979" xr:uid="{00000000-0005-0000-0000-000085330000}"/>
    <cellStyle name="Comma 3 2 4 2 3 3 4 4" xfId="18786" xr:uid="{00000000-0005-0000-0000-000086330000}"/>
    <cellStyle name="Comma 3 2 4 2 3 3 5" xfId="4448" xr:uid="{00000000-0005-0000-0000-000087330000}"/>
    <cellStyle name="Comma 3 2 4 2 3 3 5 2" xfId="12641" xr:uid="{00000000-0005-0000-0000-000088330000}"/>
    <cellStyle name="Comma 3 2 4 2 3 3 5 2 2" xfId="29027" xr:uid="{00000000-0005-0000-0000-000089330000}"/>
    <cellStyle name="Comma 3 2 4 2 3 3 5 3" xfId="20834" xr:uid="{00000000-0005-0000-0000-00008A330000}"/>
    <cellStyle name="Comma 3 2 4 2 3 3 6" xfId="8545" xr:uid="{00000000-0005-0000-0000-00008B330000}"/>
    <cellStyle name="Comma 3 2 4 2 3 3 6 2" xfId="24931" xr:uid="{00000000-0005-0000-0000-00008C330000}"/>
    <cellStyle name="Comma 3 2 4 2 3 3 7" xfId="16738" xr:uid="{00000000-0005-0000-0000-00008D330000}"/>
    <cellStyle name="Comma 3 2 4 2 3 4" xfId="608" xr:uid="{00000000-0005-0000-0000-00008E330000}"/>
    <cellStyle name="Comma 3 2 4 2 3 4 2" xfId="1632" xr:uid="{00000000-0005-0000-0000-00008F330000}"/>
    <cellStyle name="Comma 3 2 4 2 3 4 2 2" xfId="3680" xr:uid="{00000000-0005-0000-0000-000090330000}"/>
    <cellStyle name="Comma 3 2 4 2 3 4 2 2 2" xfId="7777" xr:uid="{00000000-0005-0000-0000-000091330000}"/>
    <cellStyle name="Comma 3 2 4 2 3 4 2 2 2 2" xfId="15970" xr:uid="{00000000-0005-0000-0000-000092330000}"/>
    <cellStyle name="Comma 3 2 4 2 3 4 2 2 2 2 2" xfId="32356" xr:uid="{00000000-0005-0000-0000-000093330000}"/>
    <cellStyle name="Comma 3 2 4 2 3 4 2 2 2 3" xfId="24163" xr:uid="{00000000-0005-0000-0000-000094330000}"/>
    <cellStyle name="Comma 3 2 4 2 3 4 2 2 3" xfId="11873" xr:uid="{00000000-0005-0000-0000-000095330000}"/>
    <cellStyle name="Comma 3 2 4 2 3 4 2 2 3 2" xfId="28259" xr:uid="{00000000-0005-0000-0000-000096330000}"/>
    <cellStyle name="Comma 3 2 4 2 3 4 2 2 4" xfId="20066" xr:uid="{00000000-0005-0000-0000-000097330000}"/>
    <cellStyle name="Comma 3 2 4 2 3 4 2 3" xfId="5728" xr:uid="{00000000-0005-0000-0000-000098330000}"/>
    <cellStyle name="Comma 3 2 4 2 3 4 2 3 2" xfId="13921" xr:uid="{00000000-0005-0000-0000-000099330000}"/>
    <cellStyle name="Comma 3 2 4 2 3 4 2 3 2 2" xfId="30307" xr:uid="{00000000-0005-0000-0000-00009A330000}"/>
    <cellStyle name="Comma 3 2 4 2 3 4 2 3 3" xfId="22114" xr:uid="{00000000-0005-0000-0000-00009B330000}"/>
    <cellStyle name="Comma 3 2 4 2 3 4 2 4" xfId="9825" xr:uid="{00000000-0005-0000-0000-00009C330000}"/>
    <cellStyle name="Comma 3 2 4 2 3 4 2 4 2" xfId="26211" xr:uid="{00000000-0005-0000-0000-00009D330000}"/>
    <cellStyle name="Comma 3 2 4 2 3 4 2 5" xfId="18018" xr:uid="{00000000-0005-0000-0000-00009E330000}"/>
    <cellStyle name="Comma 3 2 4 2 3 4 3" xfId="2656" xr:uid="{00000000-0005-0000-0000-00009F330000}"/>
    <cellStyle name="Comma 3 2 4 2 3 4 3 2" xfId="6753" xr:uid="{00000000-0005-0000-0000-0000A0330000}"/>
    <cellStyle name="Comma 3 2 4 2 3 4 3 2 2" xfId="14946" xr:uid="{00000000-0005-0000-0000-0000A1330000}"/>
    <cellStyle name="Comma 3 2 4 2 3 4 3 2 2 2" xfId="31332" xr:uid="{00000000-0005-0000-0000-0000A2330000}"/>
    <cellStyle name="Comma 3 2 4 2 3 4 3 2 3" xfId="23139" xr:uid="{00000000-0005-0000-0000-0000A3330000}"/>
    <cellStyle name="Comma 3 2 4 2 3 4 3 3" xfId="10849" xr:uid="{00000000-0005-0000-0000-0000A4330000}"/>
    <cellStyle name="Comma 3 2 4 2 3 4 3 3 2" xfId="27235" xr:uid="{00000000-0005-0000-0000-0000A5330000}"/>
    <cellStyle name="Comma 3 2 4 2 3 4 3 4" xfId="19042" xr:uid="{00000000-0005-0000-0000-0000A6330000}"/>
    <cellStyle name="Comma 3 2 4 2 3 4 4" xfId="4704" xr:uid="{00000000-0005-0000-0000-0000A7330000}"/>
    <cellStyle name="Comma 3 2 4 2 3 4 4 2" xfId="12897" xr:uid="{00000000-0005-0000-0000-0000A8330000}"/>
    <cellStyle name="Comma 3 2 4 2 3 4 4 2 2" xfId="29283" xr:uid="{00000000-0005-0000-0000-0000A9330000}"/>
    <cellStyle name="Comma 3 2 4 2 3 4 4 3" xfId="21090" xr:uid="{00000000-0005-0000-0000-0000AA330000}"/>
    <cellStyle name="Comma 3 2 4 2 3 4 5" xfId="8801" xr:uid="{00000000-0005-0000-0000-0000AB330000}"/>
    <cellStyle name="Comma 3 2 4 2 3 4 5 2" xfId="25187" xr:uid="{00000000-0005-0000-0000-0000AC330000}"/>
    <cellStyle name="Comma 3 2 4 2 3 4 6" xfId="16994" xr:uid="{00000000-0005-0000-0000-0000AD330000}"/>
    <cellStyle name="Comma 3 2 4 2 3 5" xfId="1120" xr:uid="{00000000-0005-0000-0000-0000AE330000}"/>
    <cellStyle name="Comma 3 2 4 2 3 5 2" xfId="3168" xr:uid="{00000000-0005-0000-0000-0000AF330000}"/>
    <cellStyle name="Comma 3 2 4 2 3 5 2 2" xfId="7265" xr:uid="{00000000-0005-0000-0000-0000B0330000}"/>
    <cellStyle name="Comma 3 2 4 2 3 5 2 2 2" xfId="15458" xr:uid="{00000000-0005-0000-0000-0000B1330000}"/>
    <cellStyle name="Comma 3 2 4 2 3 5 2 2 2 2" xfId="31844" xr:uid="{00000000-0005-0000-0000-0000B2330000}"/>
    <cellStyle name="Comma 3 2 4 2 3 5 2 2 3" xfId="23651" xr:uid="{00000000-0005-0000-0000-0000B3330000}"/>
    <cellStyle name="Comma 3 2 4 2 3 5 2 3" xfId="11361" xr:uid="{00000000-0005-0000-0000-0000B4330000}"/>
    <cellStyle name="Comma 3 2 4 2 3 5 2 3 2" xfId="27747" xr:uid="{00000000-0005-0000-0000-0000B5330000}"/>
    <cellStyle name="Comma 3 2 4 2 3 5 2 4" xfId="19554" xr:uid="{00000000-0005-0000-0000-0000B6330000}"/>
    <cellStyle name="Comma 3 2 4 2 3 5 3" xfId="5216" xr:uid="{00000000-0005-0000-0000-0000B7330000}"/>
    <cellStyle name="Comma 3 2 4 2 3 5 3 2" xfId="13409" xr:uid="{00000000-0005-0000-0000-0000B8330000}"/>
    <cellStyle name="Comma 3 2 4 2 3 5 3 2 2" xfId="29795" xr:uid="{00000000-0005-0000-0000-0000B9330000}"/>
    <cellStyle name="Comma 3 2 4 2 3 5 3 3" xfId="21602" xr:uid="{00000000-0005-0000-0000-0000BA330000}"/>
    <cellStyle name="Comma 3 2 4 2 3 5 4" xfId="9313" xr:uid="{00000000-0005-0000-0000-0000BB330000}"/>
    <cellStyle name="Comma 3 2 4 2 3 5 4 2" xfId="25699" xr:uid="{00000000-0005-0000-0000-0000BC330000}"/>
    <cellStyle name="Comma 3 2 4 2 3 5 5" xfId="17506" xr:uid="{00000000-0005-0000-0000-0000BD330000}"/>
    <cellStyle name="Comma 3 2 4 2 3 6" xfId="2144" xr:uid="{00000000-0005-0000-0000-0000BE330000}"/>
    <cellStyle name="Comma 3 2 4 2 3 6 2" xfId="6241" xr:uid="{00000000-0005-0000-0000-0000BF330000}"/>
    <cellStyle name="Comma 3 2 4 2 3 6 2 2" xfId="14434" xr:uid="{00000000-0005-0000-0000-0000C0330000}"/>
    <cellStyle name="Comma 3 2 4 2 3 6 2 2 2" xfId="30820" xr:uid="{00000000-0005-0000-0000-0000C1330000}"/>
    <cellStyle name="Comma 3 2 4 2 3 6 2 3" xfId="22627" xr:uid="{00000000-0005-0000-0000-0000C2330000}"/>
    <cellStyle name="Comma 3 2 4 2 3 6 3" xfId="10337" xr:uid="{00000000-0005-0000-0000-0000C3330000}"/>
    <cellStyle name="Comma 3 2 4 2 3 6 3 2" xfId="26723" xr:uid="{00000000-0005-0000-0000-0000C4330000}"/>
    <cellStyle name="Comma 3 2 4 2 3 6 4" xfId="18530" xr:uid="{00000000-0005-0000-0000-0000C5330000}"/>
    <cellStyle name="Comma 3 2 4 2 3 7" xfId="4192" xr:uid="{00000000-0005-0000-0000-0000C6330000}"/>
    <cellStyle name="Comma 3 2 4 2 3 7 2" xfId="12385" xr:uid="{00000000-0005-0000-0000-0000C7330000}"/>
    <cellStyle name="Comma 3 2 4 2 3 7 2 2" xfId="28771" xr:uid="{00000000-0005-0000-0000-0000C8330000}"/>
    <cellStyle name="Comma 3 2 4 2 3 7 3" xfId="20578" xr:uid="{00000000-0005-0000-0000-0000C9330000}"/>
    <cellStyle name="Comma 3 2 4 2 3 8" xfId="8289" xr:uid="{00000000-0005-0000-0000-0000CA330000}"/>
    <cellStyle name="Comma 3 2 4 2 3 8 2" xfId="24675" xr:uid="{00000000-0005-0000-0000-0000CB330000}"/>
    <cellStyle name="Comma 3 2 4 2 3 9" xfId="16482" xr:uid="{00000000-0005-0000-0000-0000CC330000}"/>
    <cellStyle name="Comma 3 2 4 2 4" xfId="160" xr:uid="{00000000-0005-0000-0000-0000CD330000}"/>
    <cellStyle name="Comma 3 2 4 2 4 2" xfId="416" xr:uid="{00000000-0005-0000-0000-0000CE330000}"/>
    <cellStyle name="Comma 3 2 4 2 4 2 2" xfId="928" xr:uid="{00000000-0005-0000-0000-0000CF330000}"/>
    <cellStyle name="Comma 3 2 4 2 4 2 2 2" xfId="1952" xr:uid="{00000000-0005-0000-0000-0000D0330000}"/>
    <cellStyle name="Comma 3 2 4 2 4 2 2 2 2" xfId="4000" xr:uid="{00000000-0005-0000-0000-0000D1330000}"/>
    <cellStyle name="Comma 3 2 4 2 4 2 2 2 2 2" xfId="8097" xr:uid="{00000000-0005-0000-0000-0000D2330000}"/>
    <cellStyle name="Comma 3 2 4 2 4 2 2 2 2 2 2" xfId="16290" xr:uid="{00000000-0005-0000-0000-0000D3330000}"/>
    <cellStyle name="Comma 3 2 4 2 4 2 2 2 2 2 2 2" xfId="32676" xr:uid="{00000000-0005-0000-0000-0000D4330000}"/>
    <cellStyle name="Comma 3 2 4 2 4 2 2 2 2 2 3" xfId="24483" xr:uid="{00000000-0005-0000-0000-0000D5330000}"/>
    <cellStyle name="Comma 3 2 4 2 4 2 2 2 2 3" xfId="12193" xr:uid="{00000000-0005-0000-0000-0000D6330000}"/>
    <cellStyle name="Comma 3 2 4 2 4 2 2 2 2 3 2" xfId="28579" xr:uid="{00000000-0005-0000-0000-0000D7330000}"/>
    <cellStyle name="Comma 3 2 4 2 4 2 2 2 2 4" xfId="20386" xr:uid="{00000000-0005-0000-0000-0000D8330000}"/>
    <cellStyle name="Comma 3 2 4 2 4 2 2 2 3" xfId="6048" xr:uid="{00000000-0005-0000-0000-0000D9330000}"/>
    <cellStyle name="Comma 3 2 4 2 4 2 2 2 3 2" xfId="14241" xr:uid="{00000000-0005-0000-0000-0000DA330000}"/>
    <cellStyle name="Comma 3 2 4 2 4 2 2 2 3 2 2" xfId="30627" xr:uid="{00000000-0005-0000-0000-0000DB330000}"/>
    <cellStyle name="Comma 3 2 4 2 4 2 2 2 3 3" xfId="22434" xr:uid="{00000000-0005-0000-0000-0000DC330000}"/>
    <cellStyle name="Comma 3 2 4 2 4 2 2 2 4" xfId="10145" xr:uid="{00000000-0005-0000-0000-0000DD330000}"/>
    <cellStyle name="Comma 3 2 4 2 4 2 2 2 4 2" xfId="26531" xr:uid="{00000000-0005-0000-0000-0000DE330000}"/>
    <cellStyle name="Comma 3 2 4 2 4 2 2 2 5" xfId="18338" xr:uid="{00000000-0005-0000-0000-0000DF330000}"/>
    <cellStyle name="Comma 3 2 4 2 4 2 2 3" xfId="2976" xr:uid="{00000000-0005-0000-0000-0000E0330000}"/>
    <cellStyle name="Comma 3 2 4 2 4 2 2 3 2" xfId="7073" xr:uid="{00000000-0005-0000-0000-0000E1330000}"/>
    <cellStyle name="Comma 3 2 4 2 4 2 2 3 2 2" xfId="15266" xr:uid="{00000000-0005-0000-0000-0000E2330000}"/>
    <cellStyle name="Comma 3 2 4 2 4 2 2 3 2 2 2" xfId="31652" xr:uid="{00000000-0005-0000-0000-0000E3330000}"/>
    <cellStyle name="Comma 3 2 4 2 4 2 2 3 2 3" xfId="23459" xr:uid="{00000000-0005-0000-0000-0000E4330000}"/>
    <cellStyle name="Comma 3 2 4 2 4 2 2 3 3" xfId="11169" xr:uid="{00000000-0005-0000-0000-0000E5330000}"/>
    <cellStyle name="Comma 3 2 4 2 4 2 2 3 3 2" xfId="27555" xr:uid="{00000000-0005-0000-0000-0000E6330000}"/>
    <cellStyle name="Comma 3 2 4 2 4 2 2 3 4" xfId="19362" xr:uid="{00000000-0005-0000-0000-0000E7330000}"/>
    <cellStyle name="Comma 3 2 4 2 4 2 2 4" xfId="5024" xr:uid="{00000000-0005-0000-0000-0000E8330000}"/>
    <cellStyle name="Comma 3 2 4 2 4 2 2 4 2" xfId="13217" xr:uid="{00000000-0005-0000-0000-0000E9330000}"/>
    <cellStyle name="Comma 3 2 4 2 4 2 2 4 2 2" xfId="29603" xr:uid="{00000000-0005-0000-0000-0000EA330000}"/>
    <cellStyle name="Comma 3 2 4 2 4 2 2 4 3" xfId="21410" xr:uid="{00000000-0005-0000-0000-0000EB330000}"/>
    <cellStyle name="Comma 3 2 4 2 4 2 2 5" xfId="9121" xr:uid="{00000000-0005-0000-0000-0000EC330000}"/>
    <cellStyle name="Comma 3 2 4 2 4 2 2 5 2" xfId="25507" xr:uid="{00000000-0005-0000-0000-0000ED330000}"/>
    <cellStyle name="Comma 3 2 4 2 4 2 2 6" xfId="17314" xr:uid="{00000000-0005-0000-0000-0000EE330000}"/>
    <cellStyle name="Comma 3 2 4 2 4 2 3" xfId="1440" xr:uid="{00000000-0005-0000-0000-0000EF330000}"/>
    <cellStyle name="Comma 3 2 4 2 4 2 3 2" xfId="3488" xr:uid="{00000000-0005-0000-0000-0000F0330000}"/>
    <cellStyle name="Comma 3 2 4 2 4 2 3 2 2" xfId="7585" xr:uid="{00000000-0005-0000-0000-0000F1330000}"/>
    <cellStyle name="Comma 3 2 4 2 4 2 3 2 2 2" xfId="15778" xr:uid="{00000000-0005-0000-0000-0000F2330000}"/>
    <cellStyle name="Comma 3 2 4 2 4 2 3 2 2 2 2" xfId="32164" xr:uid="{00000000-0005-0000-0000-0000F3330000}"/>
    <cellStyle name="Comma 3 2 4 2 4 2 3 2 2 3" xfId="23971" xr:uid="{00000000-0005-0000-0000-0000F4330000}"/>
    <cellStyle name="Comma 3 2 4 2 4 2 3 2 3" xfId="11681" xr:uid="{00000000-0005-0000-0000-0000F5330000}"/>
    <cellStyle name="Comma 3 2 4 2 4 2 3 2 3 2" xfId="28067" xr:uid="{00000000-0005-0000-0000-0000F6330000}"/>
    <cellStyle name="Comma 3 2 4 2 4 2 3 2 4" xfId="19874" xr:uid="{00000000-0005-0000-0000-0000F7330000}"/>
    <cellStyle name="Comma 3 2 4 2 4 2 3 3" xfId="5536" xr:uid="{00000000-0005-0000-0000-0000F8330000}"/>
    <cellStyle name="Comma 3 2 4 2 4 2 3 3 2" xfId="13729" xr:uid="{00000000-0005-0000-0000-0000F9330000}"/>
    <cellStyle name="Comma 3 2 4 2 4 2 3 3 2 2" xfId="30115" xr:uid="{00000000-0005-0000-0000-0000FA330000}"/>
    <cellStyle name="Comma 3 2 4 2 4 2 3 3 3" xfId="21922" xr:uid="{00000000-0005-0000-0000-0000FB330000}"/>
    <cellStyle name="Comma 3 2 4 2 4 2 3 4" xfId="9633" xr:uid="{00000000-0005-0000-0000-0000FC330000}"/>
    <cellStyle name="Comma 3 2 4 2 4 2 3 4 2" xfId="26019" xr:uid="{00000000-0005-0000-0000-0000FD330000}"/>
    <cellStyle name="Comma 3 2 4 2 4 2 3 5" xfId="17826" xr:uid="{00000000-0005-0000-0000-0000FE330000}"/>
    <cellStyle name="Comma 3 2 4 2 4 2 4" xfId="2464" xr:uid="{00000000-0005-0000-0000-0000FF330000}"/>
    <cellStyle name="Comma 3 2 4 2 4 2 4 2" xfId="6561" xr:uid="{00000000-0005-0000-0000-000000340000}"/>
    <cellStyle name="Comma 3 2 4 2 4 2 4 2 2" xfId="14754" xr:uid="{00000000-0005-0000-0000-000001340000}"/>
    <cellStyle name="Comma 3 2 4 2 4 2 4 2 2 2" xfId="31140" xr:uid="{00000000-0005-0000-0000-000002340000}"/>
    <cellStyle name="Comma 3 2 4 2 4 2 4 2 3" xfId="22947" xr:uid="{00000000-0005-0000-0000-000003340000}"/>
    <cellStyle name="Comma 3 2 4 2 4 2 4 3" xfId="10657" xr:uid="{00000000-0005-0000-0000-000004340000}"/>
    <cellStyle name="Comma 3 2 4 2 4 2 4 3 2" xfId="27043" xr:uid="{00000000-0005-0000-0000-000005340000}"/>
    <cellStyle name="Comma 3 2 4 2 4 2 4 4" xfId="18850" xr:uid="{00000000-0005-0000-0000-000006340000}"/>
    <cellStyle name="Comma 3 2 4 2 4 2 5" xfId="4512" xr:uid="{00000000-0005-0000-0000-000007340000}"/>
    <cellStyle name="Comma 3 2 4 2 4 2 5 2" xfId="12705" xr:uid="{00000000-0005-0000-0000-000008340000}"/>
    <cellStyle name="Comma 3 2 4 2 4 2 5 2 2" xfId="29091" xr:uid="{00000000-0005-0000-0000-000009340000}"/>
    <cellStyle name="Comma 3 2 4 2 4 2 5 3" xfId="20898" xr:uid="{00000000-0005-0000-0000-00000A340000}"/>
    <cellStyle name="Comma 3 2 4 2 4 2 6" xfId="8609" xr:uid="{00000000-0005-0000-0000-00000B340000}"/>
    <cellStyle name="Comma 3 2 4 2 4 2 6 2" xfId="24995" xr:uid="{00000000-0005-0000-0000-00000C340000}"/>
    <cellStyle name="Comma 3 2 4 2 4 2 7" xfId="16802" xr:uid="{00000000-0005-0000-0000-00000D340000}"/>
    <cellStyle name="Comma 3 2 4 2 4 3" xfId="672" xr:uid="{00000000-0005-0000-0000-00000E340000}"/>
    <cellStyle name="Comma 3 2 4 2 4 3 2" xfId="1696" xr:uid="{00000000-0005-0000-0000-00000F340000}"/>
    <cellStyle name="Comma 3 2 4 2 4 3 2 2" xfId="3744" xr:uid="{00000000-0005-0000-0000-000010340000}"/>
    <cellStyle name="Comma 3 2 4 2 4 3 2 2 2" xfId="7841" xr:uid="{00000000-0005-0000-0000-000011340000}"/>
    <cellStyle name="Comma 3 2 4 2 4 3 2 2 2 2" xfId="16034" xr:uid="{00000000-0005-0000-0000-000012340000}"/>
    <cellStyle name="Comma 3 2 4 2 4 3 2 2 2 2 2" xfId="32420" xr:uid="{00000000-0005-0000-0000-000013340000}"/>
    <cellStyle name="Comma 3 2 4 2 4 3 2 2 2 3" xfId="24227" xr:uid="{00000000-0005-0000-0000-000014340000}"/>
    <cellStyle name="Comma 3 2 4 2 4 3 2 2 3" xfId="11937" xr:uid="{00000000-0005-0000-0000-000015340000}"/>
    <cellStyle name="Comma 3 2 4 2 4 3 2 2 3 2" xfId="28323" xr:uid="{00000000-0005-0000-0000-000016340000}"/>
    <cellStyle name="Comma 3 2 4 2 4 3 2 2 4" xfId="20130" xr:uid="{00000000-0005-0000-0000-000017340000}"/>
    <cellStyle name="Comma 3 2 4 2 4 3 2 3" xfId="5792" xr:uid="{00000000-0005-0000-0000-000018340000}"/>
    <cellStyle name="Comma 3 2 4 2 4 3 2 3 2" xfId="13985" xr:uid="{00000000-0005-0000-0000-000019340000}"/>
    <cellStyle name="Comma 3 2 4 2 4 3 2 3 2 2" xfId="30371" xr:uid="{00000000-0005-0000-0000-00001A340000}"/>
    <cellStyle name="Comma 3 2 4 2 4 3 2 3 3" xfId="22178" xr:uid="{00000000-0005-0000-0000-00001B340000}"/>
    <cellStyle name="Comma 3 2 4 2 4 3 2 4" xfId="9889" xr:uid="{00000000-0005-0000-0000-00001C340000}"/>
    <cellStyle name="Comma 3 2 4 2 4 3 2 4 2" xfId="26275" xr:uid="{00000000-0005-0000-0000-00001D340000}"/>
    <cellStyle name="Comma 3 2 4 2 4 3 2 5" xfId="18082" xr:uid="{00000000-0005-0000-0000-00001E340000}"/>
    <cellStyle name="Comma 3 2 4 2 4 3 3" xfId="2720" xr:uid="{00000000-0005-0000-0000-00001F340000}"/>
    <cellStyle name="Comma 3 2 4 2 4 3 3 2" xfId="6817" xr:uid="{00000000-0005-0000-0000-000020340000}"/>
    <cellStyle name="Comma 3 2 4 2 4 3 3 2 2" xfId="15010" xr:uid="{00000000-0005-0000-0000-000021340000}"/>
    <cellStyle name="Comma 3 2 4 2 4 3 3 2 2 2" xfId="31396" xr:uid="{00000000-0005-0000-0000-000022340000}"/>
    <cellStyle name="Comma 3 2 4 2 4 3 3 2 3" xfId="23203" xr:uid="{00000000-0005-0000-0000-000023340000}"/>
    <cellStyle name="Comma 3 2 4 2 4 3 3 3" xfId="10913" xr:uid="{00000000-0005-0000-0000-000024340000}"/>
    <cellStyle name="Comma 3 2 4 2 4 3 3 3 2" xfId="27299" xr:uid="{00000000-0005-0000-0000-000025340000}"/>
    <cellStyle name="Comma 3 2 4 2 4 3 3 4" xfId="19106" xr:uid="{00000000-0005-0000-0000-000026340000}"/>
    <cellStyle name="Comma 3 2 4 2 4 3 4" xfId="4768" xr:uid="{00000000-0005-0000-0000-000027340000}"/>
    <cellStyle name="Comma 3 2 4 2 4 3 4 2" xfId="12961" xr:uid="{00000000-0005-0000-0000-000028340000}"/>
    <cellStyle name="Comma 3 2 4 2 4 3 4 2 2" xfId="29347" xr:uid="{00000000-0005-0000-0000-000029340000}"/>
    <cellStyle name="Comma 3 2 4 2 4 3 4 3" xfId="21154" xr:uid="{00000000-0005-0000-0000-00002A340000}"/>
    <cellStyle name="Comma 3 2 4 2 4 3 5" xfId="8865" xr:uid="{00000000-0005-0000-0000-00002B340000}"/>
    <cellStyle name="Comma 3 2 4 2 4 3 5 2" xfId="25251" xr:uid="{00000000-0005-0000-0000-00002C340000}"/>
    <cellStyle name="Comma 3 2 4 2 4 3 6" xfId="17058" xr:uid="{00000000-0005-0000-0000-00002D340000}"/>
    <cellStyle name="Comma 3 2 4 2 4 4" xfId="1184" xr:uid="{00000000-0005-0000-0000-00002E340000}"/>
    <cellStyle name="Comma 3 2 4 2 4 4 2" xfId="3232" xr:uid="{00000000-0005-0000-0000-00002F340000}"/>
    <cellStyle name="Comma 3 2 4 2 4 4 2 2" xfId="7329" xr:uid="{00000000-0005-0000-0000-000030340000}"/>
    <cellStyle name="Comma 3 2 4 2 4 4 2 2 2" xfId="15522" xr:uid="{00000000-0005-0000-0000-000031340000}"/>
    <cellStyle name="Comma 3 2 4 2 4 4 2 2 2 2" xfId="31908" xr:uid="{00000000-0005-0000-0000-000032340000}"/>
    <cellStyle name="Comma 3 2 4 2 4 4 2 2 3" xfId="23715" xr:uid="{00000000-0005-0000-0000-000033340000}"/>
    <cellStyle name="Comma 3 2 4 2 4 4 2 3" xfId="11425" xr:uid="{00000000-0005-0000-0000-000034340000}"/>
    <cellStyle name="Comma 3 2 4 2 4 4 2 3 2" xfId="27811" xr:uid="{00000000-0005-0000-0000-000035340000}"/>
    <cellStyle name="Comma 3 2 4 2 4 4 2 4" xfId="19618" xr:uid="{00000000-0005-0000-0000-000036340000}"/>
    <cellStyle name="Comma 3 2 4 2 4 4 3" xfId="5280" xr:uid="{00000000-0005-0000-0000-000037340000}"/>
    <cellStyle name="Comma 3 2 4 2 4 4 3 2" xfId="13473" xr:uid="{00000000-0005-0000-0000-000038340000}"/>
    <cellStyle name="Comma 3 2 4 2 4 4 3 2 2" xfId="29859" xr:uid="{00000000-0005-0000-0000-000039340000}"/>
    <cellStyle name="Comma 3 2 4 2 4 4 3 3" xfId="21666" xr:uid="{00000000-0005-0000-0000-00003A340000}"/>
    <cellStyle name="Comma 3 2 4 2 4 4 4" xfId="9377" xr:uid="{00000000-0005-0000-0000-00003B340000}"/>
    <cellStyle name="Comma 3 2 4 2 4 4 4 2" xfId="25763" xr:uid="{00000000-0005-0000-0000-00003C340000}"/>
    <cellStyle name="Comma 3 2 4 2 4 4 5" xfId="17570" xr:uid="{00000000-0005-0000-0000-00003D340000}"/>
    <cellStyle name="Comma 3 2 4 2 4 5" xfId="2208" xr:uid="{00000000-0005-0000-0000-00003E340000}"/>
    <cellStyle name="Comma 3 2 4 2 4 5 2" xfId="6305" xr:uid="{00000000-0005-0000-0000-00003F340000}"/>
    <cellStyle name="Comma 3 2 4 2 4 5 2 2" xfId="14498" xr:uid="{00000000-0005-0000-0000-000040340000}"/>
    <cellStyle name="Comma 3 2 4 2 4 5 2 2 2" xfId="30884" xr:uid="{00000000-0005-0000-0000-000041340000}"/>
    <cellStyle name="Comma 3 2 4 2 4 5 2 3" xfId="22691" xr:uid="{00000000-0005-0000-0000-000042340000}"/>
    <cellStyle name="Comma 3 2 4 2 4 5 3" xfId="10401" xr:uid="{00000000-0005-0000-0000-000043340000}"/>
    <cellStyle name="Comma 3 2 4 2 4 5 3 2" xfId="26787" xr:uid="{00000000-0005-0000-0000-000044340000}"/>
    <cellStyle name="Comma 3 2 4 2 4 5 4" xfId="18594" xr:uid="{00000000-0005-0000-0000-000045340000}"/>
    <cellStyle name="Comma 3 2 4 2 4 6" xfId="4256" xr:uid="{00000000-0005-0000-0000-000046340000}"/>
    <cellStyle name="Comma 3 2 4 2 4 6 2" xfId="12449" xr:uid="{00000000-0005-0000-0000-000047340000}"/>
    <cellStyle name="Comma 3 2 4 2 4 6 2 2" xfId="28835" xr:uid="{00000000-0005-0000-0000-000048340000}"/>
    <cellStyle name="Comma 3 2 4 2 4 6 3" xfId="20642" xr:uid="{00000000-0005-0000-0000-000049340000}"/>
    <cellStyle name="Comma 3 2 4 2 4 7" xfId="8353" xr:uid="{00000000-0005-0000-0000-00004A340000}"/>
    <cellStyle name="Comma 3 2 4 2 4 7 2" xfId="24739" xr:uid="{00000000-0005-0000-0000-00004B340000}"/>
    <cellStyle name="Comma 3 2 4 2 4 8" xfId="16546" xr:uid="{00000000-0005-0000-0000-00004C340000}"/>
    <cellStyle name="Comma 3 2 4 2 5" xfId="288" xr:uid="{00000000-0005-0000-0000-00004D340000}"/>
    <cellStyle name="Comma 3 2 4 2 5 2" xfId="800" xr:uid="{00000000-0005-0000-0000-00004E340000}"/>
    <cellStyle name="Comma 3 2 4 2 5 2 2" xfId="1824" xr:uid="{00000000-0005-0000-0000-00004F340000}"/>
    <cellStyle name="Comma 3 2 4 2 5 2 2 2" xfId="3872" xr:uid="{00000000-0005-0000-0000-000050340000}"/>
    <cellStyle name="Comma 3 2 4 2 5 2 2 2 2" xfId="7969" xr:uid="{00000000-0005-0000-0000-000051340000}"/>
    <cellStyle name="Comma 3 2 4 2 5 2 2 2 2 2" xfId="16162" xr:uid="{00000000-0005-0000-0000-000052340000}"/>
    <cellStyle name="Comma 3 2 4 2 5 2 2 2 2 2 2" xfId="32548" xr:uid="{00000000-0005-0000-0000-000053340000}"/>
    <cellStyle name="Comma 3 2 4 2 5 2 2 2 2 3" xfId="24355" xr:uid="{00000000-0005-0000-0000-000054340000}"/>
    <cellStyle name="Comma 3 2 4 2 5 2 2 2 3" xfId="12065" xr:uid="{00000000-0005-0000-0000-000055340000}"/>
    <cellStyle name="Comma 3 2 4 2 5 2 2 2 3 2" xfId="28451" xr:uid="{00000000-0005-0000-0000-000056340000}"/>
    <cellStyle name="Comma 3 2 4 2 5 2 2 2 4" xfId="20258" xr:uid="{00000000-0005-0000-0000-000057340000}"/>
    <cellStyle name="Comma 3 2 4 2 5 2 2 3" xfId="5920" xr:uid="{00000000-0005-0000-0000-000058340000}"/>
    <cellStyle name="Comma 3 2 4 2 5 2 2 3 2" xfId="14113" xr:uid="{00000000-0005-0000-0000-000059340000}"/>
    <cellStyle name="Comma 3 2 4 2 5 2 2 3 2 2" xfId="30499" xr:uid="{00000000-0005-0000-0000-00005A340000}"/>
    <cellStyle name="Comma 3 2 4 2 5 2 2 3 3" xfId="22306" xr:uid="{00000000-0005-0000-0000-00005B340000}"/>
    <cellStyle name="Comma 3 2 4 2 5 2 2 4" xfId="10017" xr:uid="{00000000-0005-0000-0000-00005C340000}"/>
    <cellStyle name="Comma 3 2 4 2 5 2 2 4 2" xfId="26403" xr:uid="{00000000-0005-0000-0000-00005D340000}"/>
    <cellStyle name="Comma 3 2 4 2 5 2 2 5" xfId="18210" xr:uid="{00000000-0005-0000-0000-00005E340000}"/>
    <cellStyle name="Comma 3 2 4 2 5 2 3" xfId="2848" xr:uid="{00000000-0005-0000-0000-00005F340000}"/>
    <cellStyle name="Comma 3 2 4 2 5 2 3 2" xfId="6945" xr:uid="{00000000-0005-0000-0000-000060340000}"/>
    <cellStyle name="Comma 3 2 4 2 5 2 3 2 2" xfId="15138" xr:uid="{00000000-0005-0000-0000-000061340000}"/>
    <cellStyle name="Comma 3 2 4 2 5 2 3 2 2 2" xfId="31524" xr:uid="{00000000-0005-0000-0000-000062340000}"/>
    <cellStyle name="Comma 3 2 4 2 5 2 3 2 3" xfId="23331" xr:uid="{00000000-0005-0000-0000-000063340000}"/>
    <cellStyle name="Comma 3 2 4 2 5 2 3 3" xfId="11041" xr:uid="{00000000-0005-0000-0000-000064340000}"/>
    <cellStyle name="Comma 3 2 4 2 5 2 3 3 2" xfId="27427" xr:uid="{00000000-0005-0000-0000-000065340000}"/>
    <cellStyle name="Comma 3 2 4 2 5 2 3 4" xfId="19234" xr:uid="{00000000-0005-0000-0000-000066340000}"/>
    <cellStyle name="Comma 3 2 4 2 5 2 4" xfId="4896" xr:uid="{00000000-0005-0000-0000-000067340000}"/>
    <cellStyle name="Comma 3 2 4 2 5 2 4 2" xfId="13089" xr:uid="{00000000-0005-0000-0000-000068340000}"/>
    <cellStyle name="Comma 3 2 4 2 5 2 4 2 2" xfId="29475" xr:uid="{00000000-0005-0000-0000-000069340000}"/>
    <cellStyle name="Comma 3 2 4 2 5 2 4 3" xfId="21282" xr:uid="{00000000-0005-0000-0000-00006A340000}"/>
    <cellStyle name="Comma 3 2 4 2 5 2 5" xfId="8993" xr:uid="{00000000-0005-0000-0000-00006B340000}"/>
    <cellStyle name="Comma 3 2 4 2 5 2 5 2" xfId="25379" xr:uid="{00000000-0005-0000-0000-00006C340000}"/>
    <cellStyle name="Comma 3 2 4 2 5 2 6" xfId="17186" xr:uid="{00000000-0005-0000-0000-00006D340000}"/>
    <cellStyle name="Comma 3 2 4 2 5 3" xfId="1312" xr:uid="{00000000-0005-0000-0000-00006E340000}"/>
    <cellStyle name="Comma 3 2 4 2 5 3 2" xfId="3360" xr:uid="{00000000-0005-0000-0000-00006F340000}"/>
    <cellStyle name="Comma 3 2 4 2 5 3 2 2" xfId="7457" xr:uid="{00000000-0005-0000-0000-000070340000}"/>
    <cellStyle name="Comma 3 2 4 2 5 3 2 2 2" xfId="15650" xr:uid="{00000000-0005-0000-0000-000071340000}"/>
    <cellStyle name="Comma 3 2 4 2 5 3 2 2 2 2" xfId="32036" xr:uid="{00000000-0005-0000-0000-000072340000}"/>
    <cellStyle name="Comma 3 2 4 2 5 3 2 2 3" xfId="23843" xr:uid="{00000000-0005-0000-0000-000073340000}"/>
    <cellStyle name="Comma 3 2 4 2 5 3 2 3" xfId="11553" xr:uid="{00000000-0005-0000-0000-000074340000}"/>
    <cellStyle name="Comma 3 2 4 2 5 3 2 3 2" xfId="27939" xr:uid="{00000000-0005-0000-0000-000075340000}"/>
    <cellStyle name="Comma 3 2 4 2 5 3 2 4" xfId="19746" xr:uid="{00000000-0005-0000-0000-000076340000}"/>
    <cellStyle name="Comma 3 2 4 2 5 3 3" xfId="5408" xr:uid="{00000000-0005-0000-0000-000077340000}"/>
    <cellStyle name="Comma 3 2 4 2 5 3 3 2" xfId="13601" xr:uid="{00000000-0005-0000-0000-000078340000}"/>
    <cellStyle name="Comma 3 2 4 2 5 3 3 2 2" xfId="29987" xr:uid="{00000000-0005-0000-0000-000079340000}"/>
    <cellStyle name="Comma 3 2 4 2 5 3 3 3" xfId="21794" xr:uid="{00000000-0005-0000-0000-00007A340000}"/>
    <cellStyle name="Comma 3 2 4 2 5 3 4" xfId="9505" xr:uid="{00000000-0005-0000-0000-00007B340000}"/>
    <cellStyle name="Comma 3 2 4 2 5 3 4 2" xfId="25891" xr:uid="{00000000-0005-0000-0000-00007C340000}"/>
    <cellStyle name="Comma 3 2 4 2 5 3 5" xfId="17698" xr:uid="{00000000-0005-0000-0000-00007D340000}"/>
    <cellStyle name="Comma 3 2 4 2 5 4" xfId="2336" xr:uid="{00000000-0005-0000-0000-00007E340000}"/>
    <cellStyle name="Comma 3 2 4 2 5 4 2" xfId="6433" xr:uid="{00000000-0005-0000-0000-00007F340000}"/>
    <cellStyle name="Comma 3 2 4 2 5 4 2 2" xfId="14626" xr:uid="{00000000-0005-0000-0000-000080340000}"/>
    <cellStyle name="Comma 3 2 4 2 5 4 2 2 2" xfId="31012" xr:uid="{00000000-0005-0000-0000-000081340000}"/>
    <cellStyle name="Comma 3 2 4 2 5 4 2 3" xfId="22819" xr:uid="{00000000-0005-0000-0000-000082340000}"/>
    <cellStyle name="Comma 3 2 4 2 5 4 3" xfId="10529" xr:uid="{00000000-0005-0000-0000-000083340000}"/>
    <cellStyle name="Comma 3 2 4 2 5 4 3 2" xfId="26915" xr:uid="{00000000-0005-0000-0000-000084340000}"/>
    <cellStyle name="Comma 3 2 4 2 5 4 4" xfId="18722" xr:uid="{00000000-0005-0000-0000-000085340000}"/>
    <cellStyle name="Comma 3 2 4 2 5 5" xfId="4384" xr:uid="{00000000-0005-0000-0000-000086340000}"/>
    <cellStyle name="Comma 3 2 4 2 5 5 2" xfId="12577" xr:uid="{00000000-0005-0000-0000-000087340000}"/>
    <cellStyle name="Comma 3 2 4 2 5 5 2 2" xfId="28963" xr:uid="{00000000-0005-0000-0000-000088340000}"/>
    <cellStyle name="Comma 3 2 4 2 5 5 3" xfId="20770" xr:uid="{00000000-0005-0000-0000-000089340000}"/>
    <cellStyle name="Comma 3 2 4 2 5 6" xfId="8481" xr:uid="{00000000-0005-0000-0000-00008A340000}"/>
    <cellStyle name="Comma 3 2 4 2 5 6 2" xfId="24867" xr:uid="{00000000-0005-0000-0000-00008B340000}"/>
    <cellStyle name="Comma 3 2 4 2 5 7" xfId="16674" xr:uid="{00000000-0005-0000-0000-00008C340000}"/>
    <cellStyle name="Comma 3 2 4 2 6" xfId="544" xr:uid="{00000000-0005-0000-0000-00008D340000}"/>
    <cellStyle name="Comma 3 2 4 2 6 2" xfId="1568" xr:uid="{00000000-0005-0000-0000-00008E340000}"/>
    <cellStyle name="Comma 3 2 4 2 6 2 2" xfId="3616" xr:uid="{00000000-0005-0000-0000-00008F340000}"/>
    <cellStyle name="Comma 3 2 4 2 6 2 2 2" xfId="7713" xr:uid="{00000000-0005-0000-0000-000090340000}"/>
    <cellStyle name="Comma 3 2 4 2 6 2 2 2 2" xfId="15906" xr:uid="{00000000-0005-0000-0000-000091340000}"/>
    <cellStyle name="Comma 3 2 4 2 6 2 2 2 2 2" xfId="32292" xr:uid="{00000000-0005-0000-0000-000092340000}"/>
    <cellStyle name="Comma 3 2 4 2 6 2 2 2 3" xfId="24099" xr:uid="{00000000-0005-0000-0000-000093340000}"/>
    <cellStyle name="Comma 3 2 4 2 6 2 2 3" xfId="11809" xr:uid="{00000000-0005-0000-0000-000094340000}"/>
    <cellStyle name="Comma 3 2 4 2 6 2 2 3 2" xfId="28195" xr:uid="{00000000-0005-0000-0000-000095340000}"/>
    <cellStyle name="Comma 3 2 4 2 6 2 2 4" xfId="20002" xr:uid="{00000000-0005-0000-0000-000096340000}"/>
    <cellStyle name="Comma 3 2 4 2 6 2 3" xfId="5664" xr:uid="{00000000-0005-0000-0000-000097340000}"/>
    <cellStyle name="Comma 3 2 4 2 6 2 3 2" xfId="13857" xr:uid="{00000000-0005-0000-0000-000098340000}"/>
    <cellStyle name="Comma 3 2 4 2 6 2 3 2 2" xfId="30243" xr:uid="{00000000-0005-0000-0000-000099340000}"/>
    <cellStyle name="Comma 3 2 4 2 6 2 3 3" xfId="22050" xr:uid="{00000000-0005-0000-0000-00009A340000}"/>
    <cellStyle name="Comma 3 2 4 2 6 2 4" xfId="9761" xr:uid="{00000000-0005-0000-0000-00009B340000}"/>
    <cellStyle name="Comma 3 2 4 2 6 2 4 2" xfId="26147" xr:uid="{00000000-0005-0000-0000-00009C340000}"/>
    <cellStyle name="Comma 3 2 4 2 6 2 5" xfId="17954" xr:uid="{00000000-0005-0000-0000-00009D340000}"/>
    <cellStyle name="Comma 3 2 4 2 6 3" xfId="2592" xr:uid="{00000000-0005-0000-0000-00009E340000}"/>
    <cellStyle name="Comma 3 2 4 2 6 3 2" xfId="6689" xr:uid="{00000000-0005-0000-0000-00009F340000}"/>
    <cellStyle name="Comma 3 2 4 2 6 3 2 2" xfId="14882" xr:uid="{00000000-0005-0000-0000-0000A0340000}"/>
    <cellStyle name="Comma 3 2 4 2 6 3 2 2 2" xfId="31268" xr:uid="{00000000-0005-0000-0000-0000A1340000}"/>
    <cellStyle name="Comma 3 2 4 2 6 3 2 3" xfId="23075" xr:uid="{00000000-0005-0000-0000-0000A2340000}"/>
    <cellStyle name="Comma 3 2 4 2 6 3 3" xfId="10785" xr:uid="{00000000-0005-0000-0000-0000A3340000}"/>
    <cellStyle name="Comma 3 2 4 2 6 3 3 2" xfId="27171" xr:uid="{00000000-0005-0000-0000-0000A4340000}"/>
    <cellStyle name="Comma 3 2 4 2 6 3 4" xfId="18978" xr:uid="{00000000-0005-0000-0000-0000A5340000}"/>
    <cellStyle name="Comma 3 2 4 2 6 4" xfId="4640" xr:uid="{00000000-0005-0000-0000-0000A6340000}"/>
    <cellStyle name="Comma 3 2 4 2 6 4 2" xfId="12833" xr:uid="{00000000-0005-0000-0000-0000A7340000}"/>
    <cellStyle name="Comma 3 2 4 2 6 4 2 2" xfId="29219" xr:uid="{00000000-0005-0000-0000-0000A8340000}"/>
    <cellStyle name="Comma 3 2 4 2 6 4 3" xfId="21026" xr:uid="{00000000-0005-0000-0000-0000A9340000}"/>
    <cellStyle name="Comma 3 2 4 2 6 5" xfId="8737" xr:uid="{00000000-0005-0000-0000-0000AA340000}"/>
    <cellStyle name="Comma 3 2 4 2 6 5 2" xfId="25123" xr:uid="{00000000-0005-0000-0000-0000AB340000}"/>
    <cellStyle name="Comma 3 2 4 2 6 6" xfId="16930" xr:uid="{00000000-0005-0000-0000-0000AC340000}"/>
    <cellStyle name="Comma 3 2 4 2 7" xfId="1056" xr:uid="{00000000-0005-0000-0000-0000AD340000}"/>
    <cellStyle name="Comma 3 2 4 2 7 2" xfId="3104" xr:uid="{00000000-0005-0000-0000-0000AE340000}"/>
    <cellStyle name="Comma 3 2 4 2 7 2 2" xfId="7201" xr:uid="{00000000-0005-0000-0000-0000AF340000}"/>
    <cellStyle name="Comma 3 2 4 2 7 2 2 2" xfId="15394" xr:uid="{00000000-0005-0000-0000-0000B0340000}"/>
    <cellStyle name="Comma 3 2 4 2 7 2 2 2 2" xfId="31780" xr:uid="{00000000-0005-0000-0000-0000B1340000}"/>
    <cellStyle name="Comma 3 2 4 2 7 2 2 3" xfId="23587" xr:uid="{00000000-0005-0000-0000-0000B2340000}"/>
    <cellStyle name="Comma 3 2 4 2 7 2 3" xfId="11297" xr:uid="{00000000-0005-0000-0000-0000B3340000}"/>
    <cellStyle name="Comma 3 2 4 2 7 2 3 2" xfId="27683" xr:uid="{00000000-0005-0000-0000-0000B4340000}"/>
    <cellStyle name="Comma 3 2 4 2 7 2 4" xfId="19490" xr:uid="{00000000-0005-0000-0000-0000B5340000}"/>
    <cellStyle name="Comma 3 2 4 2 7 3" xfId="5152" xr:uid="{00000000-0005-0000-0000-0000B6340000}"/>
    <cellStyle name="Comma 3 2 4 2 7 3 2" xfId="13345" xr:uid="{00000000-0005-0000-0000-0000B7340000}"/>
    <cellStyle name="Comma 3 2 4 2 7 3 2 2" xfId="29731" xr:uid="{00000000-0005-0000-0000-0000B8340000}"/>
    <cellStyle name="Comma 3 2 4 2 7 3 3" xfId="21538" xr:uid="{00000000-0005-0000-0000-0000B9340000}"/>
    <cellStyle name="Comma 3 2 4 2 7 4" xfId="9249" xr:uid="{00000000-0005-0000-0000-0000BA340000}"/>
    <cellStyle name="Comma 3 2 4 2 7 4 2" xfId="25635" xr:uid="{00000000-0005-0000-0000-0000BB340000}"/>
    <cellStyle name="Comma 3 2 4 2 7 5" xfId="17442" xr:uid="{00000000-0005-0000-0000-0000BC340000}"/>
    <cellStyle name="Comma 3 2 4 2 8" xfId="2080" xr:uid="{00000000-0005-0000-0000-0000BD340000}"/>
    <cellStyle name="Comma 3 2 4 2 8 2" xfId="6177" xr:uid="{00000000-0005-0000-0000-0000BE340000}"/>
    <cellStyle name="Comma 3 2 4 2 8 2 2" xfId="14370" xr:uid="{00000000-0005-0000-0000-0000BF340000}"/>
    <cellStyle name="Comma 3 2 4 2 8 2 2 2" xfId="30756" xr:uid="{00000000-0005-0000-0000-0000C0340000}"/>
    <cellStyle name="Comma 3 2 4 2 8 2 3" xfId="22563" xr:uid="{00000000-0005-0000-0000-0000C1340000}"/>
    <cellStyle name="Comma 3 2 4 2 8 3" xfId="10273" xr:uid="{00000000-0005-0000-0000-0000C2340000}"/>
    <cellStyle name="Comma 3 2 4 2 8 3 2" xfId="26659" xr:uid="{00000000-0005-0000-0000-0000C3340000}"/>
    <cellStyle name="Comma 3 2 4 2 8 4" xfId="18466" xr:uid="{00000000-0005-0000-0000-0000C4340000}"/>
    <cellStyle name="Comma 3 2 4 2 9" xfId="4128" xr:uid="{00000000-0005-0000-0000-0000C5340000}"/>
    <cellStyle name="Comma 3 2 4 2 9 2" xfId="12321" xr:uid="{00000000-0005-0000-0000-0000C6340000}"/>
    <cellStyle name="Comma 3 2 4 2 9 2 2" xfId="28707" xr:uid="{00000000-0005-0000-0000-0000C7340000}"/>
    <cellStyle name="Comma 3 2 4 2 9 3" xfId="20514" xr:uid="{00000000-0005-0000-0000-0000C8340000}"/>
    <cellStyle name="Comma 3 2 4 3" xfId="48" xr:uid="{00000000-0005-0000-0000-0000C9340000}"/>
    <cellStyle name="Comma 3 2 4 3 10" xfId="16434" xr:uid="{00000000-0005-0000-0000-0000CA340000}"/>
    <cellStyle name="Comma 3 2 4 3 2" xfId="112" xr:uid="{00000000-0005-0000-0000-0000CB340000}"/>
    <cellStyle name="Comma 3 2 4 3 2 2" xfId="240" xr:uid="{00000000-0005-0000-0000-0000CC340000}"/>
    <cellStyle name="Comma 3 2 4 3 2 2 2" xfId="496" xr:uid="{00000000-0005-0000-0000-0000CD340000}"/>
    <cellStyle name="Comma 3 2 4 3 2 2 2 2" xfId="1008" xr:uid="{00000000-0005-0000-0000-0000CE340000}"/>
    <cellStyle name="Comma 3 2 4 3 2 2 2 2 2" xfId="2032" xr:uid="{00000000-0005-0000-0000-0000CF340000}"/>
    <cellStyle name="Comma 3 2 4 3 2 2 2 2 2 2" xfId="4080" xr:uid="{00000000-0005-0000-0000-0000D0340000}"/>
    <cellStyle name="Comma 3 2 4 3 2 2 2 2 2 2 2" xfId="8177" xr:uid="{00000000-0005-0000-0000-0000D1340000}"/>
    <cellStyle name="Comma 3 2 4 3 2 2 2 2 2 2 2 2" xfId="16370" xr:uid="{00000000-0005-0000-0000-0000D2340000}"/>
    <cellStyle name="Comma 3 2 4 3 2 2 2 2 2 2 2 2 2" xfId="32756" xr:uid="{00000000-0005-0000-0000-0000D3340000}"/>
    <cellStyle name="Comma 3 2 4 3 2 2 2 2 2 2 2 3" xfId="24563" xr:uid="{00000000-0005-0000-0000-0000D4340000}"/>
    <cellStyle name="Comma 3 2 4 3 2 2 2 2 2 2 3" xfId="12273" xr:uid="{00000000-0005-0000-0000-0000D5340000}"/>
    <cellStyle name="Comma 3 2 4 3 2 2 2 2 2 2 3 2" xfId="28659" xr:uid="{00000000-0005-0000-0000-0000D6340000}"/>
    <cellStyle name="Comma 3 2 4 3 2 2 2 2 2 2 4" xfId="20466" xr:uid="{00000000-0005-0000-0000-0000D7340000}"/>
    <cellStyle name="Comma 3 2 4 3 2 2 2 2 2 3" xfId="6128" xr:uid="{00000000-0005-0000-0000-0000D8340000}"/>
    <cellStyle name="Comma 3 2 4 3 2 2 2 2 2 3 2" xfId="14321" xr:uid="{00000000-0005-0000-0000-0000D9340000}"/>
    <cellStyle name="Comma 3 2 4 3 2 2 2 2 2 3 2 2" xfId="30707" xr:uid="{00000000-0005-0000-0000-0000DA340000}"/>
    <cellStyle name="Comma 3 2 4 3 2 2 2 2 2 3 3" xfId="22514" xr:uid="{00000000-0005-0000-0000-0000DB340000}"/>
    <cellStyle name="Comma 3 2 4 3 2 2 2 2 2 4" xfId="10225" xr:uid="{00000000-0005-0000-0000-0000DC340000}"/>
    <cellStyle name="Comma 3 2 4 3 2 2 2 2 2 4 2" xfId="26611" xr:uid="{00000000-0005-0000-0000-0000DD340000}"/>
    <cellStyle name="Comma 3 2 4 3 2 2 2 2 2 5" xfId="18418" xr:uid="{00000000-0005-0000-0000-0000DE340000}"/>
    <cellStyle name="Comma 3 2 4 3 2 2 2 2 3" xfId="3056" xr:uid="{00000000-0005-0000-0000-0000DF340000}"/>
    <cellStyle name="Comma 3 2 4 3 2 2 2 2 3 2" xfId="7153" xr:uid="{00000000-0005-0000-0000-0000E0340000}"/>
    <cellStyle name="Comma 3 2 4 3 2 2 2 2 3 2 2" xfId="15346" xr:uid="{00000000-0005-0000-0000-0000E1340000}"/>
    <cellStyle name="Comma 3 2 4 3 2 2 2 2 3 2 2 2" xfId="31732" xr:uid="{00000000-0005-0000-0000-0000E2340000}"/>
    <cellStyle name="Comma 3 2 4 3 2 2 2 2 3 2 3" xfId="23539" xr:uid="{00000000-0005-0000-0000-0000E3340000}"/>
    <cellStyle name="Comma 3 2 4 3 2 2 2 2 3 3" xfId="11249" xr:uid="{00000000-0005-0000-0000-0000E4340000}"/>
    <cellStyle name="Comma 3 2 4 3 2 2 2 2 3 3 2" xfId="27635" xr:uid="{00000000-0005-0000-0000-0000E5340000}"/>
    <cellStyle name="Comma 3 2 4 3 2 2 2 2 3 4" xfId="19442" xr:uid="{00000000-0005-0000-0000-0000E6340000}"/>
    <cellStyle name="Comma 3 2 4 3 2 2 2 2 4" xfId="5104" xr:uid="{00000000-0005-0000-0000-0000E7340000}"/>
    <cellStyle name="Comma 3 2 4 3 2 2 2 2 4 2" xfId="13297" xr:uid="{00000000-0005-0000-0000-0000E8340000}"/>
    <cellStyle name="Comma 3 2 4 3 2 2 2 2 4 2 2" xfId="29683" xr:uid="{00000000-0005-0000-0000-0000E9340000}"/>
    <cellStyle name="Comma 3 2 4 3 2 2 2 2 4 3" xfId="21490" xr:uid="{00000000-0005-0000-0000-0000EA340000}"/>
    <cellStyle name="Comma 3 2 4 3 2 2 2 2 5" xfId="9201" xr:uid="{00000000-0005-0000-0000-0000EB340000}"/>
    <cellStyle name="Comma 3 2 4 3 2 2 2 2 5 2" xfId="25587" xr:uid="{00000000-0005-0000-0000-0000EC340000}"/>
    <cellStyle name="Comma 3 2 4 3 2 2 2 2 6" xfId="17394" xr:uid="{00000000-0005-0000-0000-0000ED340000}"/>
    <cellStyle name="Comma 3 2 4 3 2 2 2 3" xfId="1520" xr:uid="{00000000-0005-0000-0000-0000EE340000}"/>
    <cellStyle name="Comma 3 2 4 3 2 2 2 3 2" xfId="3568" xr:uid="{00000000-0005-0000-0000-0000EF340000}"/>
    <cellStyle name="Comma 3 2 4 3 2 2 2 3 2 2" xfId="7665" xr:uid="{00000000-0005-0000-0000-0000F0340000}"/>
    <cellStyle name="Comma 3 2 4 3 2 2 2 3 2 2 2" xfId="15858" xr:uid="{00000000-0005-0000-0000-0000F1340000}"/>
    <cellStyle name="Comma 3 2 4 3 2 2 2 3 2 2 2 2" xfId="32244" xr:uid="{00000000-0005-0000-0000-0000F2340000}"/>
    <cellStyle name="Comma 3 2 4 3 2 2 2 3 2 2 3" xfId="24051" xr:uid="{00000000-0005-0000-0000-0000F3340000}"/>
    <cellStyle name="Comma 3 2 4 3 2 2 2 3 2 3" xfId="11761" xr:uid="{00000000-0005-0000-0000-0000F4340000}"/>
    <cellStyle name="Comma 3 2 4 3 2 2 2 3 2 3 2" xfId="28147" xr:uid="{00000000-0005-0000-0000-0000F5340000}"/>
    <cellStyle name="Comma 3 2 4 3 2 2 2 3 2 4" xfId="19954" xr:uid="{00000000-0005-0000-0000-0000F6340000}"/>
    <cellStyle name="Comma 3 2 4 3 2 2 2 3 3" xfId="5616" xr:uid="{00000000-0005-0000-0000-0000F7340000}"/>
    <cellStyle name="Comma 3 2 4 3 2 2 2 3 3 2" xfId="13809" xr:uid="{00000000-0005-0000-0000-0000F8340000}"/>
    <cellStyle name="Comma 3 2 4 3 2 2 2 3 3 2 2" xfId="30195" xr:uid="{00000000-0005-0000-0000-0000F9340000}"/>
    <cellStyle name="Comma 3 2 4 3 2 2 2 3 3 3" xfId="22002" xr:uid="{00000000-0005-0000-0000-0000FA340000}"/>
    <cellStyle name="Comma 3 2 4 3 2 2 2 3 4" xfId="9713" xr:uid="{00000000-0005-0000-0000-0000FB340000}"/>
    <cellStyle name="Comma 3 2 4 3 2 2 2 3 4 2" xfId="26099" xr:uid="{00000000-0005-0000-0000-0000FC340000}"/>
    <cellStyle name="Comma 3 2 4 3 2 2 2 3 5" xfId="17906" xr:uid="{00000000-0005-0000-0000-0000FD340000}"/>
    <cellStyle name="Comma 3 2 4 3 2 2 2 4" xfId="2544" xr:uid="{00000000-0005-0000-0000-0000FE340000}"/>
    <cellStyle name="Comma 3 2 4 3 2 2 2 4 2" xfId="6641" xr:uid="{00000000-0005-0000-0000-0000FF340000}"/>
    <cellStyle name="Comma 3 2 4 3 2 2 2 4 2 2" xfId="14834" xr:uid="{00000000-0005-0000-0000-000000350000}"/>
    <cellStyle name="Comma 3 2 4 3 2 2 2 4 2 2 2" xfId="31220" xr:uid="{00000000-0005-0000-0000-000001350000}"/>
    <cellStyle name="Comma 3 2 4 3 2 2 2 4 2 3" xfId="23027" xr:uid="{00000000-0005-0000-0000-000002350000}"/>
    <cellStyle name="Comma 3 2 4 3 2 2 2 4 3" xfId="10737" xr:uid="{00000000-0005-0000-0000-000003350000}"/>
    <cellStyle name="Comma 3 2 4 3 2 2 2 4 3 2" xfId="27123" xr:uid="{00000000-0005-0000-0000-000004350000}"/>
    <cellStyle name="Comma 3 2 4 3 2 2 2 4 4" xfId="18930" xr:uid="{00000000-0005-0000-0000-000005350000}"/>
    <cellStyle name="Comma 3 2 4 3 2 2 2 5" xfId="4592" xr:uid="{00000000-0005-0000-0000-000006350000}"/>
    <cellStyle name="Comma 3 2 4 3 2 2 2 5 2" xfId="12785" xr:uid="{00000000-0005-0000-0000-000007350000}"/>
    <cellStyle name="Comma 3 2 4 3 2 2 2 5 2 2" xfId="29171" xr:uid="{00000000-0005-0000-0000-000008350000}"/>
    <cellStyle name="Comma 3 2 4 3 2 2 2 5 3" xfId="20978" xr:uid="{00000000-0005-0000-0000-000009350000}"/>
    <cellStyle name="Comma 3 2 4 3 2 2 2 6" xfId="8689" xr:uid="{00000000-0005-0000-0000-00000A350000}"/>
    <cellStyle name="Comma 3 2 4 3 2 2 2 6 2" xfId="25075" xr:uid="{00000000-0005-0000-0000-00000B350000}"/>
    <cellStyle name="Comma 3 2 4 3 2 2 2 7" xfId="16882" xr:uid="{00000000-0005-0000-0000-00000C350000}"/>
    <cellStyle name="Comma 3 2 4 3 2 2 3" xfId="752" xr:uid="{00000000-0005-0000-0000-00000D350000}"/>
    <cellStyle name="Comma 3 2 4 3 2 2 3 2" xfId="1776" xr:uid="{00000000-0005-0000-0000-00000E350000}"/>
    <cellStyle name="Comma 3 2 4 3 2 2 3 2 2" xfId="3824" xr:uid="{00000000-0005-0000-0000-00000F350000}"/>
    <cellStyle name="Comma 3 2 4 3 2 2 3 2 2 2" xfId="7921" xr:uid="{00000000-0005-0000-0000-000010350000}"/>
    <cellStyle name="Comma 3 2 4 3 2 2 3 2 2 2 2" xfId="16114" xr:uid="{00000000-0005-0000-0000-000011350000}"/>
    <cellStyle name="Comma 3 2 4 3 2 2 3 2 2 2 2 2" xfId="32500" xr:uid="{00000000-0005-0000-0000-000012350000}"/>
    <cellStyle name="Comma 3 2 4 3 2 2 3 2 2 2 3" xfId="24307" xr:uid="{00000000-0005-0000-0000-000013350000}"/>
    <cellStyle name="Comma 3 2 4 3 2 2 3 2 2 3" xfId="12017" xr:uid="{00000000-0005-0000-0000-000014350000}"/>
    <cellStyle name="Comma 3 2 4 3 2 2 3 2 2 3 2" xfId="28403" xr:uid="{00000000-0005-0000-0000-000015350000}"/>
    <cellStyle name="Comma 3 2 4 3 2 2 3 2 2 4" xfId="20210" xr:uid="{00000000-0005-0000-0000-000016350000}"/>
    <cellStyle name="Comma 3 2 4 3 2 2 3 2 3" xfId="5872" xr:uid="{00000000-0005-0000-0000-000017350000}"/>
    <cellStyle name="Comma 3 2 4 3 2 2 3 2 3 2" xfId="14065" xr:uid="{00000000-0005-0000-0000-000018350000}"/>
    <cellStyle name="Comma 3 2 4 3 2 2 3 2 3 2 2" xfId="30451" xr:uid="{00000000-0005-0000-0000-000019350000}"/>
    <cellStyle name="Comma 3 2 4 3 2 2 3 2 3 3" xfId="22258" xr:uid="{00000000-0005-0000-0000-00001A350000}"/>
    <cellStyle name="Comma 3 2 4 3 2 2 3 2 4" xfId="9969" xr:uid="{00000000-0005-0000-0000-00001B350000}"/>
    <cellStyle name="Comma 3 2 4 3 2 2 3 2 4 2" xfId="26355" xr:uid="{00000000-0005-0000-0000-00001C350000}"/>
    <cellStyle name="Comma 3 2 4 3 2 2 3 2 5" xfId="18162" xr:uid="{00000000-0005-0000-0000-00001D350000}"/>
    <cellStyle name="Comma 3 2 4 3 2 2 3 3" xfId="2800" xr:uid="{00000000-0005-0000-0000-00001E350000}"/>
    <cellStyle name="Comma 3 2 4 3 2 2 3 3 2" xfId="6897" xr:uid="{00000000-0005-0000-0000-00001F350000}"/>
    <cellStyle name="Comma 3 2 4 3 2 2 3 3 2 2" xfId="15090" xr:uid="{00000000-0005-0000-0000-000020350000}"/>
    <cellStyle name="Comma 3 2 4 3 2 2 3 3 2 2 2" xfId="31476" xr:uid="{00000000-0005-0000-0000-000021350000}"/>
    <cellStyle name="Comma 3 2 4 3 2 2 3 3 2 3" xfId="23283" xr:uid="{00000000-0005-0000-0000-000022350000}"/>
    <cellStyle name="Comma 3 2 4 3 2 2 3 3 3" xfId="10993" xr:uid="{00000000-0005-0000-0000-000023350000}"/>
    <cellStyle name="Comma 3 2 4 3 2 2 3 3 3 2" xfId="27379" xr:uid="{00000000-0005-0000-0000-000024350000}"/>
    <cellStyle name="Comma 3 2 4 3 2 2 3 3 4" xfId="19186" xr:uid="{00000000-0005-0000-0000-000025350000}"/>
    <cellStyle name="Comma 3 2 4 3 2 2 3 4" xfId="4848" xr:uid="{00000000-0005-0000-0000-000026350000}"/>
    <cellStyle name="Comma 3 2 4 3 2 2 3 4 2" xfId="13041" xr:uid="{00000000-0005-0000-0000-000027350000}"/>
    <cellStyle name="Comma 3 2 4 3 2 2 3 4 2 2" xfId="29427" xr:uid="{00000000-0005-0000-0000-000028350000}"/>
    <cellStyle name="Comma 3 2 4 3 2 2 3 4 3" xfId="21234" xr:uid="{00000000-0005-0000-0000-000029350000}"/>
    <cellStyle name="Comma 3 2 4 3 2 2 3 5" xfId="8945" xr:uid="{00000000-0005-0000-0000-00002A350000}"/>
    <cellStyle name="Comma 3 2 4 3 2 2 3 5 2" xfId="25331" xr:uid="{00000000-0005-0000-0000-00002B350000}"/>
    <cellStyle name="Comma 3 2 4 3 2 2 3 6" xfId="17138" xr:uid="{00000000-0005-0000-0000-00002C350000}"/>
    <cellStyle name="Comma 3 2 4 3 2 2 4" xfId="1264" xr:uid="{00000000-0005-0000-0000-00002D350000}"/>
    <cellStyle name="Comma 3 2 4 3 2 2 4 2" xfId="3312" xr:uid="{00000000-0005-0000-0000-00002E350000}"/>
    <cellStyle name="Comma 3 2 4 3 2 2 4 2 2" xfId="7409" xr:uid="{00000000-0005-0000-0000-00002F350000}"/>
    <cellStyle name="Comma 3 2 4 3 2 2 4 2 2 2" xfId="15602" xr:uid="{00000000-0005-0000-0000-000030350000}"/>
    <cellStyle name="Comma 3 2 4 3 2 2 4 2 2 2 2" xfId="31988" xr:uid="{00000000-0005-0000-0000-000031350000}"/>
    <cellStyle name="Comma 3 2 4 3 2 2 4 2 2 3" xfId="23795" xr:uid="{00000000-0005-0000-0000-000032350000}"/>
    <cellStyle name="Comma 3 2 4 3 2 2 4 2 3" xfId="11505" xr:uid="{00000000-0005-0000-0000-000033350000}"/>
    <cellStyle name="Comma 3 2 4 3 2 2 4 2 3 2" xfId="27891" xr:uid="{00000000-0005-0000-0000-000034350000}"/>
    <cellStyle name="Comma 3 2 4 3 2 2 4 2 4" xfId="19698" xr:uid="{00000000-0005-0000-0000-000035350000}"/>
    <cellStyle name="Comma 3 2 4 3 2 2 4 3" xfId="5360" xr:uid="{00000000-0005-0000-0000-000036350000}"/>
    <cellStyle name="Comma 3 2 4 3 2 2 4 3 2" xfId="13553" xr:uid="{00000000-0005-0000-0000-000037350000}"/>
    <cellStyle name="Comma 3 2 4 3 2 2 4 3 2 2" xfId="29939" xr:uid="{00000000-0005-0000-0000-000038350000}"/>
    <cellStyle name="Comma 3 2 4 3 2 2 4 3 3" xfId="21746" xr:uid="{00000000-0005-0000-0000-000039350000}"/>
    <cellStyle name="Comma 3 2 4 3 2 2 4 4" xfId="9457" xr:uid="{00000000-0005-0000-0000-00003A350000}"/>
    <cellStyle name="Comma 3 2 4 3 2 2 4 4 2" xfId="25843" xr:uid="{00000000-0005-0000-0000-00003B350000}"/>
    <cellStyle name="Comma 3 2 4 3 2 2 4 5" xfId="17650" xr:uid="{00000000-0005-0000-0000-00003C350000}"/>
    <cellStyle name="Comma 3 2 4 3 2 2 5" xfId="2288" xr:uid="{00000000-0005-0000-0000-00003D350000}"/>
    <cellStyle name="Comma 3 2 4 3 2 2 5 2" xfId="6385" xr:uid="{00000000-0005-0000-0000-00003E350000}"/>
    <cellStyle name="Comma 3 2 4 3 2 2 5 2 2" xfId="14578" xr:uid="{00000000-0005-0000-0000-00003F350000}"/>
    <cellStyle name="Comma 3 2 4 3 2 2 5 2 2 2" xfId="30964" xr:uid="{00000000-0005-0000-0000-000040350000}"/>
    <cellStyle name="Comma 3 2 4 3 2 2 5 2 3" xfId="22771" xr:uid="{00000000-0005-0000-0000-000041350000}"/>
    <cellStyle name="Comma 3 2 4 3 2 2 5 3" xfId="10481" xr:uid="{00000000-0005-0000-0000-000042350000}"/>
    <cellStyle name="Comma 3 2 4 3 2 2 5 3 2" xfId="26867" xr:uid="{00000000-0005-0000-0000-000043350000}"/>
    <cellStyle name="Comma 3 2 4 3 2 2 5 4" xfId="18674" xr:uid="{00000000-0005-0000-0000-000044350000}"/>
    <cellStyle name="Comma 3 2 4 3 2 2 6" xfId="4336" xr:uid="{00000000-0005-0000-0000-000045350000}"/>
    <cellStyle name="Comma 3 2 4 3 2 2 6 2" xfId="12529" xr:uid="{00000000-0005-0000-0000-000046350000}"/>
    <cellStyle name="Comma 3 2 4 3 2 2 6 2 2" xfId="28915" xr:uid="{00000000-0005-0000-0000-000047350000}"/>
    <cellStyle name="Comma 3 2 4 3 2 2 6 3" xfId="20722" xr:uid="{00000000-0005-0000-0000-000048350000}"/>
    <cellStyle name="Comma 3 2 4 3 2 2 7" xfId="8433" xr:uid="{00000000-0005-0000-0000-000049350000}"/>
    <cellStyle name="Comma 3 2 4 3 2 2 7 2" xfId="24819" xr:uid="{00000000-0005-0000-0000-00004A350000}"/>
    <cellStyle name="Comma 3 2 4 3 2 2 8" xfId="16626" xr:uid="{00000000-0005-0000-0000-00004B350000}"/>
    <cellStyle name="Comma 3 2 4 3 2 3" xfId="368" xr:uid="{00000000-0005-0000-0000-00004C350000}"/>
    <cellStyle name="Comma 3 2 4 3 2 3 2" xfId="880" xr:uid="{00000000-0005-0000-0000-00004D350000}"/>
    <cellStyle name="Comma 3 2 4 3 2 3 2 2" xfId="1904" xr:uid="{00000000-0005-0000-0000-00004E350000}"/>
    <cellStyle name="Comma 3 2 4 3 2 3 2 2 2" xfId="3952" xr:uid="{00000000-0005-0000-0000-00004F350000}"/>
    <cellStyle name="Comma 3 2 4 3 2 3 2 2 2 2" xfId="8049" xr:uid="{00000000-0005-0000-0000-000050350000}"/>
    <cellStyle name="Comma 3 2 4 3 2 3 2 2 2 2 2" xfId="16242" xr:uid="{00000000-0005-0000-0000-000051350000}"/>
    <cellStyle name="Comma 3 2 4 3 2 3 2 2 2 2 2 2" xfId="32628" xr:uid="{00000000-0005-0000-0000-000052350000}"/>
    <cellStyle name="Comma 3 2 4 3 2 3 2 2 2 2 3" xfId="24435" xr:uid="{00000000-0005-0000-0000-000053350000}"/>
    <cellStyle name="Comma 3 2 4 3 2 3 2 2 2 3" xfId="12145" xr:uid="{00000000-0005-0000-0000-000054350000}"/>
    <cellStyle name="Comma 3 2 4 3 2 3 2 2 2 3 2" xfId="28531" xr:uid="{00000000-0005-0000-0000-000055350000}"/>
    <cellStyle name="Comma 3 2 4 3 2 3 2 2 2 4" xfId="20338" xr:uid="{00000000-0005-0000-0000-000056350000}"/>
    <cellStyle name="Comma 3 2 4 3 2 3 2 2 3" xfId="6000" xr:uid="{00000000-0005-0000-0000-000057350000}"/>
    <cellStyle name="Comma 3 2 4 3 2 3 2 2 3 2" xfId="14193" xr:uid="{00000000-0005-0000-0000-000058350000}"/>
    <cellStyle name="Comma 3 2 4 3 2 3 2 2 3 2 2" xfId="30579" xr:uid="{00000000-0005-0000-0000-000059350000}"/>
    <cellStyle name="Comma 3 2 4 3 2 3 2 2 3 3" xfId="22386" xr:uid="{00000000-0005-0000-0000-00005A350000}"/>
    <cellStyle name="Comma 3 2 4 3 2 3 2 2 4" xfId="10097" xr:uid="{00000000-0005-0000-0000-00005B350000}"/>
    <cellStyle name="Comma 3 2 4 3 2 3 2 2 4 2" xfId="26483" xr:uid="{00000000-0005-0000-0000-00005C350000}"/>
    <cellStyle name="Comma 3 2 4 3 2 3 2 2 5" xfId="18290" xr:uid="{00000000-0005-0000-0000-00005D350000}"/>
    <cellStyle name="Comma 3 2 4 3 2 3 2 3" xfId="2928" xr:uid="{00000000-0005-0000-0000-00005E350000}"/>
    <cellStyle name="Comma 3 2 4 3 2 3 2 3 2" xfId="7025" xr:uid="{00000000-0005-0000-0000-00005F350000}"/>
    <cellStyle name="Comma 3 2 4 3 2 3 2 3 2 2" xfId="15218" xr:uid="{00000000-0005-0000-0000-000060350000}"/>
    <cellStyle name="Comma 3 2 4 3 2 3 2 3 2 2 2" xfId="31604" xr:uid="{00000000-0005-0000-0000-000061350000}"/>
    <cellStyle name="Comma 3 2 4 3 2 3 2 3 2 3" xfId="23411" xr:uid="{00000000-0005-0000-0000-000062350000}"/>
    <cellStyle name="Comma 3 2 4 3 2 3 2 3 3" xfId="11121" xr:uid="{00000000-0005-0000-0000-000063350000}"/>
    <cellStyle name="Comma 3 2 4 3 2 3 2 3 3 2" xfId="27507" xr:uid="{00000000-0005-0000-0000-000064350000}"/>
    <cellStyle name="Comma 3 2 4 3 2 3 2 3 4" xfId="19314" xr:uid="{00000000-0005-0000-0000-000065350000}"/>
    <cellStyle name="Comma 3 2 4 3 2 3 2 4" xfId="4976" xr:uid="{00000000-0005-0000-0000-000066350000}"/>
    <cellStyle name="Comma 3 2 4 3 2 3 2 4 2" xfId="13169" xr:uid="{00000000-0005-0000-0000-000067350000}"/>
    <cellStyle name="Comma 3 2 4 3 2 3 2 4 2 2" xfId="29555" xr:uid="{00000000-0005-0000-0000-000068350000}"/>
    <cellStyle name="Comma 3 2 4 3 2 3 2 4 3" xfId="21362" xr:uid="{00000000-0005-0000-0000-000069350000}"/>
    <cellStyle name="Comma 3 2 4 3 2 3 2 5" xfId="9073" xr:uid="{00000000-0005-0000-0000-00006A350000}"/>
    <cellStyle name="Comma 3 2 4 3 2 3 2 5 2" xfId="25459" xr:uid="{00000000-0005-0000-0000-00006B350000}"/>
    <cellStyle name="Comma 3 2 4 3 2 3 2 6" xfId="17266" xr:uid="{00000000-0005-0000-0000-00006C350000}"/>
    <cellStyle name="Comma 3 2 4 3 2 3 3" xfId="1392" xr:uid="{00000000-0005-0000-0000-00006D350000}"/>
    <cellStyle name="Comma 3 2 4 3 2 3 3 2" xfId="3440" xr:uid="{00000000-0005-0000-0000-00006E350000}"/>
    <cellStyle name="Comma 3 2 4 3 2 3 3 2 2" xfId="7537" xr:uid="{00000000-0005-0000-0000-00006F350000}"/>
    <cellStyle name="Comma 3 2 4 3 2 3 3 2 2 2" xfId="15730" xr:uid="{00000000-0005-0000-0000-000070350000}"/>
    <cellStyle name="Comma 3 2 4 3 2 3 3 2 2 2 2" xfId="32116" xr:uid="{00000000-0005-0000-0000-000071350000}"/>
    <cellStyle name="Comma 3 2 4 3 2 3 3 2 2 3" xfId="23923" xr:uid="{00000000-0005-0000-0000-000072350000}"/>
    <cellStyle name="Comma 3 2 4 3 2 3 3 2 3" xfId="11633" xr:uid="{00000000-0005-0000-0000-000073350000}"/>
    <cellStyle name="Comma 3 2 4 3 2 3 3 2 3 2" xfId="28019" xr:uid="{00000000-0005-0000-0000-000074350000}"/>
    <cellStyle name="Comma 3 2 4 3 2 3 3 2 4" xfId="19826" xr:uid="{00000000-0005-0000-0000-000075350000}"/>
    <cellStyle name="Comma 3 2 4 3 2 3 3 3" xfId="5488" xr:uid="{00000000-0005-0000-0000-000076350000}"/>
    <cellStyle name="Comma 3 2 4 3 2 3 3 3 2" xfId="13681" xr:uid="{00000000-0005-0000-0000-000077350000}"/>
    <cellStyle name="Comma 3 2 4 3 2 3 3 3 2 2" xfId="30067" xr:uid="{00000000-0005-0000-0000-000078350000}"/>
    <cellStyle name="Comma 3 2 4 3 2 3 3 3 3" xfId="21874" xr:uid="{00000000-0005-0000-0000-000079350000}"/>
    <cellStyle name="Comma 3 2 4 3 2 3 3 4" xfId="9585" xr:uid="{00000000-0005-0000-0000-00007A350000}"/>
    <cellStyle name="Comma 3 2 4 3 2 3 3 4 2" xfId="25971" xr:uid="{00000000-0005-0000-0000-00007B350000}"/>
    <cellStyle name="Comma 3 2 4 3 2 3 3 5" xfId="17778" xr:uid="{00000000-0005-0000-0000-00007C350000}"/>
    <cellStyle name="Comma 3 2 4 3 2 3 4" xfId="2416" xr:uid="{00000000-0005-0000-0000-00007D350000}"/>
    <cellStyle name="Comma 3 2 4 3 2 3 4 2" xfId="6513" xr:uid="{00000000-0005-0000-0000-00007E350000}"/>
    <cellStyle name="Comma 3 2 4 3 2 3 4 2 2" xfId="14706" xr:uid="{00000000-0005-0000-0000-00007F350000}"/>
    <cellStyle name="Comma 3 2 4 3 2 3 4 2 2 2" xfId="31092" xr:uid="{00000000-0005-0000-0000-000080350000}"/>
    <cellStyle name="Comma 3 2 4 3 2 3 4 2 3" xfId="22899" xr:uid="{00000000-0005-0000-0000-000081350000}"/>
    <cellStyle name="Comma 3 2 4 3 2 3 4 3" xfId="10609" xr:uid="{00000000-0005-0000-0000-000082350000}"/>
    <cellStyle name="Comma 3 2 4 3 2 3 4 3 2" xfId="26995" xr:uid="{00000000-0005-0000-0000-000083350000}"/>
    <cellStyle name="Comma 3 2 4 3 2 3 4 4" xfId="18802" xr:uid="{00000000-0005-0000-0000-000084350000}"/>
    <cellStyle name="Comma 3 2 4 3 2 3 5" xfId="4464" xr:uid="{00000000-0005-0000-0000-000085350000}"/>
    <cellStyle name="Comma 3 2 4 3 2 3 5 2" xfId="12657" xr:uid="{00000000-0005-0000-0000-000086350000}"/>
    <cellStyle name="Comma 3 2 4 3 2 3 5 2 2" xfId="29043" xr:uid="{00000000-0005-0000-0000-000087350000}"/>
    <cellStyle name="Comma 3 2 4 3 2 3 5 3" xfId="20850" xr:uid="{00000000-0005-0000-0000-000088350000}"/>
    <cellStyle name="Comma 3 2 4 3 2 3 6" xfId="8561" xr:uid="{00000000-0005-0000-0000-000089350000}"/>
    <cellStyle name="Comma 3 2 4 3 2 3 6 2" xfId="24947" xr:uid="{00000000-0005-0000-0000-00008A350000}"/>
    <cellStyle name="Comma 3 2 4 3 2 3 7" xfId="16754" xr:uid="{00000000-0005-0000-0000-00008B350000}"/>
    <cellStyle name="Comma 3 2 4 3 2 4" xfId="624" xr:uid="{00000000-0005-0000-0000-00008C350000}"/>
    <cellStyle name="Comma 3 2 4 3 2 4 2" xfId="1648" xr:uid="{00000000-0005-0000-0000-00008D350000}"/>
    <cellStyle name="Comma 3 2 4 3 2 4 2 2" xfId="3696" xr:uid="{00000000-0005-0000-0000-00008E350000}"/>
    <cellStyle name="Comma 3 2 4 3 2 4 2 2 2" xfId="7793" xr:uid="{00000000-0005-0000-0000-00008F350000}"/>
    <cellStyle name="Comma 3 2 4 3 2 4 2 2 2 2" xfId="15986" xr:uid="{00000000-0005-0000-0000-000090350000}"/>
    <cellStyle name="Comma 3 2 4 3 2 4 2 2 2 2 2" xfId="32372" xr:uid="{00000000-0005-0000-0000-000091350000}"/>
    <cellStyle name="Comma 3 2 4 3 2 4 2 2 2 3" xfId="24179" xr:uid="{00000000-0005-0000-0000-000092350000}"/>
    <cellStyle name="Comma 3 2 4 3 2 4 2 2 3" xfId="11889" xr:uid="{00000000-0005-0000-0000-000093350000}"/>
    <cellStyle name="Comma 3 2 4 3 2 4 2 2 3 2" xfId="28275" xr:uid="{00000000-0005-0000-0000-000094350000}"/>
    <cellStyle name="Comma 3 2 4 3 2 4 2 2 4" xfId="20082" xr:uid="{00000000-0005-0000-0000-000095350000}"/>
    <cellStyle name="Comma 3 2 4 3 2 4 2 3" xfId="5744" xr:uid="{00000000-0005-0000-0000-000096350000}"/>
    <cellStyle name="Comma 3 2 4 3 2 4 2 3 2" xfId="13937" xr:uid="{00000000-0005-0000-0000-000097350000}"/>
    <cellStyle name="Comma 3 2 4 3 2 4 2 3 2 2" xfId="30323" xr:uid="{00000000-0005-0000-0000-000098350000}"/>
    <cellStyle name="Comma 3 2 4 3 2 4 2 3 3" xfId="22130" xr:uid="{00000000-0005-0000-0000-000099350000}"/>
    <cellStyle name="Comma 3 2 4 3 2 4 2 4" xfId="9841" xr:uid="{00000000-0005-0000-0000-00009A350000}"/>
    <cellStyle name="Comma 3 2 4 3 2 4 2 4 2" xfId="26227" xr:uid="{00000000-0005-0000-0000-00009B350000}"/>
    <cellStyle name="Comma 3 2 4 3 2 4 2 5" xfId="18034" xr:uid="{00000000-0005-0000-0000-00009C350000}"/>
    <cellStyle name="Comma 3 2 4 3 2 4 3" xfId="2672" xr:uid="{00000000-0005-0000-0000-00009D350000}"/>
    <cellStyle name="Comma 3 2 4 3 2 4 3 2" xfId="6769" xr:uid="{00000000-0005-0000-0000-00009E350000}"/>
    <cellStyle name="Comma 3 2 4 3 2 4 3 2 2" xfId="14962" xr:uid="{00000000-0005-0000-0000-00009F350000}"/>
    <cellStyle name="Comma 3 2 4 3 2 4 3 2 2 2" xfId="31348" xr:uid="{00000000-0005-0000-0000-0000A0350000}"/>
    <cellStyle name="Comma 3 2 4 3 2 4 3 2 3" xfId="23155" xr:uid="{00000000-0005-0000-0000-0000A1350000}"/>
    <cellStyle name="Comma 3 2 4 3 2 4 3 3" xfId="10865" xr:uid="{00000000-0005-0000-0000-0000A2350000}"/>
    <cellStyle name="Comma 3 2 4 3 2 4 3 3 2" xfId="27251" xr:uid="{00000000-0005-0000-0000-0000A3350000}"/>
    <cellStyle name="Comma 3 2 4 3 2 4 3 4" xfId="19058" xr:uid="{00000000-0005-0000-0000-0000A4350000}"/>
    <cellStyle name="Comma 3 2 4 3 2 4 4" xfId="4720" xr:uid="{00000000-0005-0000-0000-0000A5350000}"/>
    <cellStyle name="Comma 3 2 4 3 2 4 4 2" xfId="12913" xr:uid="{00000000-0005-0000-0000-0000A6350000}"/>
    <cellStyle name="Comma 3 2 4 3 2 4 4 2 2" xfId="29299" xr:uid="{00000000-0005-0000-0000-0000A7350000}"/>
    <cellStyle name="Comma 3 2 4 3 2 4 4 3" xfId="21106" xr:uid="{00000000-0005-0000-0000-0000A8350000}"/>
    <cellStyle name="Comma 3 2 4 3 2 4 5" xfId="8817" xr:uid="{00000000-0005-0000-0000-0000A9350000}"/>
    <cellStyle name="Comma 3 2 4 3 2 4 5 2" xfId="25203" xr:uid="{00000000-0005-0000-0000-0000AA350000}"/>
    <cellStyle name="Comma 3 2 4 3 2 4 6" xfId="17010" xr:uid="{00000000-0005-0000-0000-0000AB350000}"/>
    <cellStyle name="Comma 3 2 4 3 2 5" xfId="1136" xr:uid="{00000000-0005-0000-0000-0000AC350000}"/>
    <cellStyle name="Comma 3 2 4 3 2 5 2" xfId="3184" xr:uid="{00000000-0005-0000-0000-0000AD350000}"/>
    <cellStyle name="Comma 3 2 4 3 2 5 2 2" xfId="7281" xr:uid="{00000000-0005-0000-0000-0000AE350000}"/>
    <cellStyle name="Comma 3 2 4 3 2 5 2 2 2" xfId="15474" xr:uid="{00000000-0005-0000-0000-0000AF350000}"/>
    <cellStyle name="Comma 3 2 4 3 2 5 2 2 2 2" xfId="31860" xr:uid="{00000000-0005-0000-0000-0000B0350000}"/>
    <cellStyle name="Comma 3 2 4 3 2 5 2 2 3" xfId="23667" xr:uid="{00000000-0005-0000-0000-0000B1350000}"/>
    <cellStyle name="Comma 3 2 4 3 2 5 2 3" xfId="11377" xr:uid="{00000000-0005-0000-0000-0000B2350000}"/>
    <cellStyle name="Comma 3 2 4 3 2 5 2 3 2" xfId="27763" xr:uid="{00000000-0005-0000-0000-0000B3350000}"/>
    <cellStyle name="Comma 3 2 4 3 2 5 2 4" xfId="19570" xr:uid="{00000000-0005-0000-0000-0000B4350000}"/>
    <cellStyle name="Comma 3 2 4 3 2 5 3" xfId="5232" xr:uid="{00000000-0005-0000-0000-0000B5350000}"/>
    <cellStyle name="Comma 3 2 4 3 2 5 3 2" xfId="13425" xr:uid="{00000000-0005-0000-0000-0000B6350000}"/>
    <cellStyle name="Comma 3 2 4 3 2 5 3 2 2" xfId="29811" xr:uid="{00000000-0005-0000-0000-0000B7350000}"/>
    <cellStyle name="Comma 3 2 4 3 2 5 3 3" xfId="21618" xr:uid="{00000000-0005-0000-0000-0000B8350000}"/>
    <cellStyle name="Comma 3 2 4 3 2 5 4" xfId="9329" xr:uid="{00000000-0005-0000-0000-0000B9350000}"/>
    <cellStyle name="Comma 3 2 4 3 2 5 4 2" xfId="25715" xr:uid="{00000000-0005-0000-0000-0000BA350000}"/>
    <cellStyle name="Comma 3 2 4 3 2 5 5" xfId="17522" xr:uid="{00000000-0005-0000-0000-0000BB350000}"/>
    <cellStyle name="Comma 3 2 4 3 2 6" xfId="2160" xr:uid="{00000000-0005-0000-0000-0000BC350000}"/>
    <cellStyle name="Comma 3 2 4 3 2 6 2" xfId="6257" xr:uid="{00000000-0005-0000-0000-0000BD350000}"/>
    <cellStyle name="Comma 3 2 4 3 2 6 2 2" xfId="14450" xr:uid="{00000000-0005-0000-0000-0000BE350000}"/>
    <cellStyle name="Comma 3 2 4 3 2 6 2 2 2" xfId="30836" xr:uid="{00000000-0005-0000-0000-0000BF350000}"/>
    <cellStyle name="Comma 3 2 4 3 2 6 2 3" xfId="22643" xr:uid="{00000000-0005-0000-0000-0000C0350000}"/>
    <cellStyle name="Comma 3 2 4 3 2 6 3" xfId="10353" xr:uid="{00000000-0005-0000-0000-0000C1350000}"/>
    <cellStyle name="Comma 3 2 4 3 2 6 3 2" xfId="26739" xr:uid="{00000000-0005-0000-0000-0000C2350000}"/>
    <cellStyle name="Comma 3 2 4 3 2 6 4" xfId="18546" xr:uid="{00000000-0005-0000-0000-0000C3350000}"/>
    <cellStyle name="Comma 3 2 4 3 2 7" xfId="4208" xr:uid="{00000000-0005-0000-0000-0000C4350000}"/>
    <cellStyle name="Comma 3 2 4 3 2 7 2" xfId="12401" xr:uid="{00000000-0005-0000-0000-0000C5350000}"/>
    <cellStyle name="Comma 3 2 4 3 2 7 2 2" xfId="28787" xr:uid="{00000000-0005-0000-0000-0000C6350000}"/>
    <cellStyle name="Comma 3 2 4 3 2 7 3" xfId="20594" xr:uid="{00000000-0005-0000-0000-0000C7350000}"/>
    <cellStyle name="Comma 3 2 4 3 2 8" xfId="8305" xr:uid="{00000000-0005-0000-0000-0000C8350000}"/>
    <cellStyle name="Comma 3 2 4 3 2 8 2" xfId="24691" xr:uid="{00000000-0005-0000-0000-0000C9350000}"/>
    <cellStyle name="Comma 3 2 4 3 2 9" xfId="16498" xr:uid="{00000000-0005-0000-0000-0000CA350000}"/>
    <cellStyle name="Comma 3 2 4 3 3" xfId="176" xr:uid="{00000000-0005-0000-0000-0000CB350000}"/>
    <cellStyle name="Comma 3 2 4 3 3 2" xfId="432" xr:uid="{00000000-0005-0000-0000-0000CC350000}"/>
    <cellStyle name="Comma 3 2 4 3 3 2 2" xfId="944" xr:uid="{00000000-0005-0000-0000-0000CD350000}"/>
    <cellStyle name="Comma 3 2 4 3 3 2 2 2" xfId="1968" xr:uid="{00000000-0005-0000-0000-0000CE350000}"/>
    <cellStyle name="Comma 3 2 4 3 3 2 2 2 2" xfId="4016" xr:uid="{00000000-0005-0000-0000-0000CF350000}"/>
    <cellStyle name="Comma 3 2 4 3 3 2 2 2 2 2" xfId="8113" xr:uid="{00000000-0005-0000-0000-0000D0350000}"/>
    <cellStyle name="Comma 3 2 4 3 3 2 2 2 2 2 2" xfId="16306" xr:uid="{00000000-0005-0000-0000-0000D1350000}"/>
    <cellStyle name="Comma 3 2 4 3 3 2 2 2 2 2 2 2" xfId="32692" xr:uid="{00000000-0005-0000-0000-0000D2350000}"/>
    <cellStyle name="Comma 3 2 4 3 3 2 2 2 2 2 3" xfId="24499" xr:uid="{00000000-0005-0000-0000-0000D3350000}"/>
    <cellStyle name="Comma 3 2 4 3 3 2 2 2 2 3" xfId="12209" xr:uid="{00000000-0005-0000-0000-0000D4350000}"/>
    <cellStyle name="Comma 3 2 4 3 3 2 2 2 2 3 2" xfId="28595" xr:uid="{00000000-0005-0000-0000-0000D5350000}"/>
    <cellStyle name="Comma 3 2 4 3 3 2 2 2 2 4" xfId="20402" xr:uid="{00000000-0005-0000-0000-0000D6350000}"/>
    <cellStyle name="Comma 3 2 4 3 3 2 2 2 3" xfId="6064" xr:uid="{00000000-0005-0000-0000-0000D7350000}"/>
    <cellStyle name="Comma 3 2 4 3 3 2 2 2 3 2" xfId="14257" xr:uid="{00000000-0005-0000-0000-0000D8350000}"/>
    <cellStyle name="Comma 3 2 4 3 3 2 2 2 3 2 2" xfId="30643" xr:uid="{00000000-0005-0000-0000-0000D9350000}"/>
    <cellStyle name="Comma 3 2 4 3 3 2 2 2 3 3" xfId="22450" xr:uid="{00000000-0005-0000-0000-0000DA350000}"/>
    <cellStyle name="Comma 3 2 4 3 3 2 2 2 4" xfId="10161" xr:uid="{00000000-0005-0000-0000-0000DB350000}"/>
    <cellStyle name="Comma 3 2 4 3 3 2 2 2 4 2" xfId="26547" xr:uid="{00000000-0005-0000-0000-0000DC350000}"/>
    <cellStyle name="Comma 3 2 4 3 3 2 2 2 5" xfId="18354" xr:uid="{00000000-0005-0000-0000-0000DD350000}"/>
    <cellStyle name="Comma 3 2 4 3 3 2 2 3" xfId="2992" xr:uid="{00000000-0005-0000-0000-0000DE350000}"/>
    <cellStyle name="Comma 3 2 4 3 3 2 2 3 2" xfId="7089" xr:uid="{00000000-0005-0000-0000-0000DF350000}"/>
    <cellStyle name="Comma 3 2 4 3 3 2 2 3 2 2" xfId="15282" xr:uid="{00000000-0005-0000-0000-0000E0350000}"/>
    <cellStyle name="Comma 3 2 4 3 3 2 2 3 2 2 2" xfId="31668" xr:uid="{00000000-0005-0000-0000-0000E1350000}"/>
    <cellStyle name="Comma 3 2 4 3 3 2 2 3 2 3" xfId="23475" xr:uid="{00000000-0005-0000-0000-0000E2350000}"/>
    <cellStyle name="Comma 3 2 4 3 3 2 2 3 3" xfId="11185" xr:uid="{00000000-0005-0000-0000-0000E3350000}"/>
    <cellStyle name="Comma 3 2 4 3 3 2 2 3 3 2" xfId="27571" xr:uid="{00000000-0005-0000-0000-0000E4350000}"/>
    <cellStyle name="Comma 3 2 4 3 3 2 2 3 4" xfId="19378" xr:uid="{00000000-0005-0000-0000-0000E5350000}"/>
    <cellStyle name="Comma 3 2 4 3 3 2 2 4" xfId="5040" xr:uid="{00000000-0005-0000-0000-0000E6350000}"/>
    <cellStyle name="Comma 3 2 4 3 3 2 2 4 2" xfId="13233" xr:uid="{00000000-0005-0000-0000-0000E7350000}"/>
    <cellStyle name="Comma 3 2 4 3 3 2 2 4 2 2" xfId="29619" xr:uid="{00000000-0005-0000-0000-0000E8350000}"/>
    <cellStyle name="Comma 3 2 4 3 3 2 2 4 3" xfId="21426" xr:uid="{00000000-0005-0000-0000-0000E9350000}"/>
    <cellStyle name="Comma 3 2 4 3 3 2 2 5" xfId="9137" xr:uid="{00000000-0005-0000-0000-0000EA350000}"/>
    <cellStyle name="Comma 3 2 4 3 3 2 2 5 2" xfId="25523" xr:uid="{00000000-0005-0000-0000-0000EB350000}"/>
    <cellStyle name="Comma 3 2 4 3 3 2 2 6" xfId="17330" xr:uid="{00000000-0005-0000-0000-0000EC350000}"/>
    <cellStyle name="Comma 3 2 4 3 3 2 3" xfId="1456" xr:uid="{00000000-0005-0000-0000-0000ED350000}"/>
    <cellStyle name="Comma 3 2 4 3 3 2 3 2" xfId="3504" xr:uid="{00000000-0005-0000-0000-0000EE350000}"/>
    <cellStyle name="Comma 3 2 4 3 3 2 3 2 2" xfId="7601" xr:uid="{00000000-0005-0000-0000-0000EF350000}"/>
    <cellStyle name="Comma 3 2 4 3 3 2 3 2 2 2" xfId="15794" xr:uid="{00000000-0005-0000-0000-0000F0350000}"/>
    <cellStyle name="Comma 3 2 4 3 3 2 3 2 2 2 2" xfId="32180" xr:uid="{00000000-0005-0000-0000-0000F1350000}"/>
    <cellStyle name="Comma 3 2 4 3 3 2 3 2 2 3" xfId="23987" xr:uid="{00000000-0005-0000-0000-0000F2350000}"/>
    <cellStyle name="Comma 3 2 4 3 3 2 3 2 3" xfId="11697" xr:uid="{00000000-0005-0000-0000-0000F3350000}"/>
    <cellStyle name="Comma 3 2 4 3 3 2 3 2 3 2" xfId="28083" xr:uid="{00000000-0005-0000-0000-0000F4350000}"/>
    <cellStyle name="Comma 3 2 4 3 3 2 3 2 4" xfId="19890" xr:uid="{00000000-0005-0000-0000-0000F5350000}"/>
    <cellStyle name="Comma 3 2 4 3 3 2 3 3" xfId="5552" xr:uid="{00000000-0005-0000-0000-0000F6350000}"/>
    <cellStyle name="Comma 3 2 4 3 3 2 3 3 2" xfId="13745" xr:uid="{00000000-0005-0000-0000-0000F7350000}"/>
    <cellStyle name="Comma 3 2 4 3 3 2 3 3 2 2" xfId="30131" xr:uid="{00000000-0005-0000-0000-0000F8350000}"/>
    <cellStyle name="Comma 3 2 4 3 3 2 3 3 3" xfId="21938" xr:uid="{00000000-0005-0000-0000-0000F9350000}"/>
    <cellStyle name="Comma 3 2 4 3 3 2 3 4" xfId="9649" xr:uid="{00000000-0005-0000-0000-0000FA350000}"/>
    <cellStyle name="Comma 3 2 4 3 3 2 3 4 2" xfId="26035" xr:uid="{00000000-0005-0000-0000-0000FB350000}"/>
    <cellStyle name="Comma 3 2 4 3 3 2 3 5" xfId="17842" xr:uid="{00000000-0005-0000-0000-0000FC350000}"/>
    <cellStyle name="Comma 3 2 4 3 3 2 4" xfId="2480" xr:uid="{00000000-0005-0000-0000-0000FD350000}"/>
    <cellStyle name="Comma 3 2 4 3 3 2 4 2" xfId="6577" xr:uid="{00000000-0005-0000-0000-0000FE350000}"/>
    <cellStyle name="Comma 3 2 4 3 3 2 4 2 2" xfId="14770" xr:uid="{00000000-0005-0000-0000-0000FF350000}"/>
    <cellStyle name="Comma 3 2 4 3 3 2 4 2 2 2" xfId="31156" xr:uid="{00000000-0005-0000-0000-000000360000}"/>
    <cellStyle name="Comma 3 2 4 3 3 2 4 2 3" xfId="22963" xr:uid="{00000000-0005-0000-0000-000001360000}"/>
    <cellStyle name="Comma 3 2 4 3 3 2 4 3" xfId="10673" xr:uid="{00000000-0005-0000-0000-000002360000}"/>
    <cellStyle name="Comma 3 2 4 3 3 2 4 3 2" xfId="27059" xr:uid="{00000000-0005-0000-0000-000003360000}"/>
    <cellStyle name="Comma 3 2 4 3 3 2 4 4" xfId="18866" xr:uid="{00000000-0005-0000-0000-000004360000}"/>
    <cellStyle name="Comma 3 2 4 3 3 2 5" xfId="4528" xr:uid="{00000000-0005-0000-0000-000005360000}"/>
    <cellStyle name="Comma 3 2 4 3 3 2 5 2" xfId="12721" xr:uid="{00000000-0005-0000-0000-000006360000}"/>
    <cellStyle name="Comma 3 2 4 3 3 2 5 2 2" xfId="29107" xr:uid="{00000000-0005-0000-0000-000007360000}"/>
    <cellStyle name="Comma 3 2 4 3 3 2 5 3" xfId="20914" xr:uid="{00000000-0005-0000-0000-000008360000}"/>
    <cellStyle name="Comma 3 2 4 3 3 2 6" xfId="8625" xr:uid="{00000000-0005-0000-0000-000009360000}"/>
    <cellStyle name="Comma 3 2 4 3 3 2 6 2" xfId="25011" xr:uid="{00000000-0005-0000-0000-00000A360000}"/>
    <cellStyle name="Comma 3 2 4 3 3 2 7" xfId="16818" xr:uid="{00000000-0005-0000-0000-00000B360000}"/>
    <cellStyle name="Comma 3 2 4 3 3 3" xfId="688" xr:uid="{00000000-0005-0000-0000-00000C360000}"/>
    <cellStyle name="Comma 3 2 4 3 3 3 2" xfId="1712" xr:uid="{00000000-0005-0000-0000-00000D360000}"/>
    <cellStyle name="Comma 3 2 4 3 3 3 2 2" xfId="3760" xr:uid="{00000000-0005-0000-0000-00000E360000}"/>
    <cellStyle name="Comma 3 2 4 3 3 3 2 2 2" xfId="7857" xr:uid="{00000000-0005-0000-0000-00000F360000}"/>
    <cellStyle name="Comma 3 2 4 3 3 3 2 2 2 2" xfId="16050" xr:uid="{00000000-0005-0000-0000-000010360000}"/>
    <cellStyle name="Comma 3 2 4 3 3 3 2 2 2 2 2" xfId="32436" xr:uid="{00000000-0005-0000-0000-000011360000}"/>
    <cellStyle name="Comma 3 2 4 3 3 3 2 2 2 3" xfId="24243" xr:uid="{00000000-0005-0000-0000-000012360000}"/>
    <cellStyle name="Comma 3 2 4 3 3 3 2 2 3" xfId="11953" xr:uid="{00000000-0005-0000-0000-000013360000}"/>
    <cellStyle name="Comma 3 2 4 3 3 3 2 2 3 2" xfId="28339" xr:uid="{00000000-0005-0000-0000-000014360000}"/>
    <cellStyle name="Comma 3 2 4 3 3 3 2 2 4" xfId="20146" xr:uid="{00000000-0005-0000-0000-000015360000}"/>
    <cellStyle name="Comma 3 2 4 3 3 3 2 3" xfId="5808" xr:uid="{00000000-0005-0000-0000-000016360000}"/>
    <cellStyle name="Comma 3 2 4 3 3 3 2 3 2" xfId="14001" xr:uid="{00000000-0005-0000-0000-000017360000}"/>
    <cellStyle name="Comma 3 2 4 3 3 3 2 3 2 2" xfId="30387" xr:uid="{00000000-0005-0000-0000-000018360000}"/>
    <cellStyle name="Comma 3 2 4 3 3 3 2 3 3" xfId="22194" xr:uid="{00000000-0005-0000-0000-000019360000}"/>
    <cellStyle name="Comma 3 2 4 3 3 3 2 4" xfId="9905" xr:uid="{00000000-0005-0000-0000-00001A360000}"/>
    <cellStyle name="Comma 3 2 4 3 3 3 2 4 2" xfId="26291" xr:uid="{00000000-0005-0000-0000-00001B360000}"/>
    <cellStyle name="Comma 3 2 4 3 3 3 2 5" xfId="18098" xr:uid="{00000000-0005-0000-0000-00001C360000}"/>
    <cellStyle name="Comma 3 2 4 3 3 3 3" xfId="2736" xr:uid="{00000000-0005-0000-0000-00001D360000}"/>
    <cellStyle name="Comma 3 2 4 3 3 3 3 2" xfId="6833" xr:uid="{00000000-0005-0000-0000-00001E360000}"/>
    <cellStyle name="Comma 3 2 4 3 3 3 3 2 2" xfId="15026" xr:uid="{00000000-0005-0000-0000-00001F360000}"/>
    <cellStyle name="Comma 3 2 4 3 3 3 3 2 2 2" xfId="31412" xr:uid="{00000000-0005-0000-0000-000020360000}"/>
    <cellStyle name="Comma 3 2 4 3 3 3 3 2 3" xfId="23219" xr:uid="{00000000-0005-0000-0000-000021360000}"/>
    <cellStyle name="Comma 3 2 4 3 3 3 3 3" xfId="10929" xr:uid="{00000000-0005-0000-0000-000022360000}"/>
    <cellStyle name="Comma 3 2 4 3 3 3 3 3 2" xfId="27315" xr:uid="{00000000-0005-0000-0000-000023360000}"/>
    <cellStyle name="Comma 3 2 4 3 3 3 3 4" xfId="19122" xr:uid="{00000000-0005-0000-0000-000024360000}"/>
    <cellStyle name="Comma 3 2 4 3 3 3 4" xfId="4784" xr:uid="{00000000-0005-0000-0000-000025360000}"/>
    <cellStyle name="Comma 3 2 4 3 3 3 4 2" xfId="12977" xr:uid="{00000000-0005-0000-0000-000026360000}"/>
    <cellStyle name="Comma 3 2 4 3 3 3 4 2 2" xfId="29363" xr:uid="{00000000-0005-0000-0000-000027360000}"/>
    <cellStyle name="Comma 3 2 4 3 3 3 4 3" xfId="21170" xr:uid="{00000000-0005-0000-0000-000028360000}"/>
    <cellStyle name="Comma 3 2 4 3 3 3 5" xfId="8881" xr:uid="{00000000-0005-0000-0000-000029360000}"/>
    <cellStyle name="Comma 3 2 4 3 3 3 5 2" xfId="25267" xr:uid="{00000000-0005-0000-0000-00002A360000}"/>
    <cellStyle name="Comma 3 2 4 3 3 3 6" xfId="17074" xr:uid="{00000000-0005-0000-0000-00002B360000}"/>
    <cellStyle name="Comma 3 2 4 3 3 4" xfId="1200" xr:uid="{00000000-0005-0000-0000-00002C360000}"/>
    <cellStyle name="Comma 3 2 4 3 3 4 2" xfId="3248" xr:uid="{00000000-0005-0000-0000-00002D360000}"/>
    <cellStyle name="Comma 3 2 4 3 3 4 2 2" xfId="7345" xr:uid="{00000000-0005-0000-0000-00002E360000}"/>
    <cellStyle name="Comma 3 2 4 3 3 4 2 2 2" xfId="15538" xr:uid="{00000000-0005-0000-0000-00002F360000}"/>
    <cellStyle name="Comma 3 2 4 3 3 4 2 2 2 2" xfId="31924" xr:uid="{00000000-0005-0000-0000-000030360000}"/>
    <cellStyle name="Comma 3 2 4 3 3 4 2 2 3" xfId="23731" xr:uid="{00000000-0005-0000-0000-000031360000}"/>
    <cellStyle name="Comma 3 2 4 3 3 4 2 3" xfId="11441" xr:uid="{00000000-0005-0000-0000-000032360000}"/>
    <cellStyle name="Comma 3 2 4 3 3 4 2 3 2" xfId="27827" xr:uid="{00000000-0005-0000-0000-000033360000}"/>
    <cellStyle name="Comma 3 2 4 3 3 4 2 4" xfId="19634" xr:uid="{00000000-0005-0000-0000-000034360000}"/>
    <cellStyle name="Comma 3 2 4 3 3 4 3" xfId="5296" xr:uid="{00000000-0005-0000-0000-000035360000}"/>
    <cellStyle name="Comma 3 2 4 3 3 4 3 2" xfId="13489" xr:uid="{00000000-0005-0000-0000-000036360000}"/>
    <cellStyle name="Comma 3 2 4 3 3 4 3 2 2" xfId="29875" xr:uid="{00000000-0005-0000-0000-000037360000}"/>
    <cellStyle name="Comma 3 2 4 3 3 4 3 3" xfId="21682" xr:uid="{00000000-0005-0000-0000-000038360000}"/>
    <cellStyle name="Comma 3 2 4 3 3 4 4" xfId="9393" xr:uid="{00000000-0005-0000-0000-000039360000}"/>
    <cellStyle name="Comma 3 2 4 3 3 4 4 2" xfId="25779" xr:uid="{00000000-0005-0000-0000-00003A360000}"/>
    <cellStyle name="Comma 3 2 4 3 3 4 5" xfId="17586" xr:uid="{00000000-0005-0000-0000-00003B360000}"/>
    <cellStyle name="Comma 3 2 4 3 3 5" xfId="2224" xr:uid="{00000000-0005-0000-0000-00003C360000}"/>
    <cellStyle name="Comma 3 2 4 3 3 5 2" xfId="6321" xr:uid="{00000000-0005-0000-0000-00003D360000}"/>
    <cellStyle name="Comma 3 2 4 3 3 5 2 2" xfId="14514" xr:uid="{00000000-0005-0000-0000-00003E360000}"/>
    <cellStyle name="Comma 3 2 4 3 3 5 2 2 2" xfId="30900" xr:uid="{00000000-0005-0000-0000-00003F360000}"/>
    <cellStyle name="Comma 3 2 4 3 3 5 2 3" xfId="22707" xr:uid="{00000000-0005-0000-0000-000040360000}"/>
    <cellStyle name="Comma 3 2 4 3 3 5 3" xfId="10417" xr:uid="{00000000-0005-0000-0000-000041360000}"/>
    <cellStyle name="Comma 3 2 4 3 3 5 3 2" xfId="26803" xr:uid="{00000000-0005-0000-0000-000042360000}"/>
    <cellStyle name="Comma 3 2 4 3 3 5 4" xfId="18610" xr:uid="{00000000-0005-0000-0000-000043360000}"/>
    <cellStyle name="Comma 3 2 4 3 3 6" xfId="4272" xr:uid="{00000000-0005-0000-0000-000044360000}"/>
    <cellStyle name="Comma 3 2 4 3 3 6 2" xfId="12465" xr:uid="{00000000-0005-0000-0000-000045360000}"/>
    <cellStyle name="Comma 3 2 4 3 3 6 2 2" xfId="28851" xr:uid="{00000000-0005-0000-0000-000046360000}"/>
    <cellStyle name="Comma 3 2 4 3 3 6 3" xfId="20658" xr:uid="{00000000-0005-0000-0000-000047360000}"/>
    <cellStyle name="Comma 3 2 4 3 3 7" xfId="8369" xr:uid="{00000000-0005-0000-0000-000048360000}"/>
    <cellStyle name="Comma 3 2 4 3 3 7 2" xfId="24755" xr:uid="{00000000-0005-0000-0000-000049360000}"/>
    <cellStyle name="Comma 3 2 4 3 3 8" xfId="16562" xr:uid="{00000000-0005-0000-0000-00004A360000}"/>
    <cellStyle name="Comma 3 2 4 3 4" xfId="304" xr:uid="{00000000-0005-0000-0000-00004B360000}"/>
    <cellStyle name="Comma 3 2 4 3 4 2" xfId="816" xr:uid="{00000000-0005-0000-0000-00004C360000}"/>
    <cellStyle name="Comma 3 2 4 3 4 2 2" xfId="1840" xr:uid="{00000000-0005-0000-0000-00004D360000}"/>
    <cellStyle name="Comma 3 2 4 3 4 2 2 2" xfId="3888" xr:uid="{00000000-0005-0000-0000-00004E360000}"/>
    <cellStyle name="Comma 3 2 4 3 4 2 2 2 2" xfId="7985" xr:uid="{00000000-0005-0000-0000-00004F360000}"/>
    <cellStyle name="Comma 3 2 4 3 4 2 2 2 2 2" xfId="16178" xr:uid="{00000000-0005-0000-0000-000050360000}"/>
    <cellStyle name="Comma 3 2 4 3 4 2 2 2 2 2 2" xfId="32564" xr:uid="{00000000-0005-0000-0000-000051360000}"/>
    <cellStyle name="Comma 3 2 4 3 4 2 2 2 2 3" xfId="24371" xr:uid="{00000000-0005-0000-0000-000052360000}"/>
    <cellStyle name="Comma 3 2 4 3 4 2 2 2 3" xfId="12081" xr:uid="{00000000-0005-0000-0000-000053360000}"/>
    <cellStyle name="Comma 3 2 4 3 4 2 2 2 3 2" xfId="28467" xr:uid="{00000000-0005-0000-0000-000054360000}"/>
    <cellStyle name="Comma 3 2 4 3 4 2 2 2 4" xfId="20274" xr:uid="{00000000-0005-0000-0000-000055360000}"/>
    <cellStyle name="Comma 3 2 4 3 4 2 2 3" xfId="5936" xr:uid="{00000000-0005-0000-0000-000056360000}"/>
    <cellStyle name="Comma 3 2 4 3 4 2 2 3 2" xfId="14129" xr:uid="{00000000-0005-0000-0000-000057360000}"/>
    <cellStyle name="Comma 3 2 4 3 4 2 2 3 2 2" xfId="30515" xr:uid="{00000000-0005-0000-0000-000058360000}"/>
    <cellStyle name="Comma 3 2 4 3 4 2 2 3 3" xfId="22322" xr:uid="{00000000-0005-0000-0000-000059360000}"/>
    <cellStyle name="Comma 3 2 4 3 4 2 2 4" xfId="10033" xr:uid="{00000000-0005-0000-0000-00005A360000}"/>
    <cellStyle name="Comma 3 2 4 3 4 2 2 4 2" xfId="26419" xr:uid="{00000000-0005-0000-0000-00005B360000}"/>
    <cellStyle name="Comma 3 2 4 3 4 2 2 5" xfId="18226" xr:uid="{00000000-0005-0000-0000-00005C360000}"/>
    <cellStyle name="Comma 3 2 4 3 4 2 3" xfId="2864" xr:uid="{00000000-0005-0000-0000-00005D360000}"/>
    <cellStyle name="Comma 3 2 4 3 4 2 3 2" xfId="6961" xr:uid="{00000000-0005-0000-0000-00005E360000}"/>
    <cellStyle name="Comma 3 2 4 3 4 2 3 2 2" xfId="15154" xr:uid="{00000000-0005-0000-0000-00005F360000}"/>
    <cellStyle name="Comma 3 2 4 3 4 2 3 2 2 2" xfId="31540" xr:uid="{00000000-0005-0000-0000-000060360000}"/>
    <cellStyle name="Comma 3 2 4 3 4 2 3 2 3" xfId="23347" xr:uid="{00000000-0005-0000-0000-000061360000}"/>
    <cellStyle name="Comma 3 2 4 3 4 2 3 3" xfId="11057" xr:uid="{00000000-0005-0000-0000-000062360000}"/>
    <cellStyle name="Comma 3 2 4 3 4 2 3 3 2" xfId="27443" xr:uid="{00000000-0005-0000-0000-000063360000}"/>
    <cellStyle name="Comma 3 2 4 3 4 2 3 4" xfId="19250" xr:uid="{00000000-0005-0000-0000-000064360000}"/>
    <cellStyle name="Comma 3 2 4 3 4 2 4" xfId="4912" xr:uid="{00000000-0005-0000-0000-000065360000}"/>
    <cellStyle name="Comma 3 2 4 3 4 2 4 2" xfId="13105" xr:uid="{00000000-0005-0000-0000-000066360000}"/>
    <cellStyle name="Comma 3 2 4 3 4 2 4 2 2" xfId="29491" xr:uid="{00000000-0005-0000-0000-000067360000}"/>
    <cellStyle name="Comma 3 2 4 3 4 2 4 3" xfId="21298" xr:uid="{00000000-0005-0000-0000-000068360000}"/>
    <cellStyle name="Comma 3 2 4 3 4 2 5" xfId="9009" xr:uid="{00000000-0005-0000-0000-000069360000}"/>
    <cellStyle name="Comma 3 2 4 3 4 2 5 2" xfId="25395" xr:uid="{00000000-0005-0000-0000-00006A360000}"/>
    <cellStyle name="Comma 3 2 4 3 4 2 6" xfId="17202" xr:uid="{00000000-0005-0000-0000-00006B360000}"/>
    <cellStyle name="Comma 3 2 4 3 4 3" xfId="1328" xr:uid="{00000000-0005-0000-0000-00006C360000}"/>
    <cellStyle name="Comma 3 2 4 3 4 3 2" xfId="3376" xr:uid="{00000000-0005-0000-0000-00006D360000}"/>
    <cellStyle name="Comma 3 2 4 3 4 3 2 2" xfId="7473" xr:uid="{00000000-0005-0000-0000-00006E360000}"/>
    <cellStyle name="Comma 3 2 4 3 4 3 2 2 2" xfId="15666" xr:uid="{00000000-0005-0000-0000-00006F360000}"/>
    <cellStyle name="Comma 3 2 4 3 4 3 2 2 2 2" xfId="32052" xr:uid="{00000000-0005-0000-0000-000070360000}"/>
    <cellStyle name="Comma 3 2 4 3 4 3 2 2 3" xfId="23859" xr:uid="{00000000-0005-0000-0000-000071360000}"/>
    <cellStyle name="Comma 3 2 4 3 4 3 2 3" xfId="11569" xr:uid="{00000000-0005-0000-0000-000072360000}"/>
    <cellStyle name="Comma 3 2 4 3 4 3 2 3 2" xfId="27955" xr:uid="{00000000-0005-0000-0000-000073360000}"/>
    <cellStyle name="Comma 3 2 4 3 4 3 2 4" xfId="19762" xr:uid="{00000000-0005-0000-0000-000074360000}"/>
    <cellStyle name="Comma 3 2 4 3 4 3 3" xfId="5424" xr:uid="{00000000-0005-0000-0000-000075360000}"/>
    <cellStyle name="Comma 3 2 4 3 4 3 3 2" xfId="13617" xr:uid="{00000000-0005-0000-0000-000076360000}"/>
    <cellStyle name="Comma 3 2 4 3 4 3 3 2 2" xfId="30003" xr:uid="{00000000-0005-0000-0000-000077360000}"/>
    <cellStyle name="Comma 3 2 4 3 4 3 3 3" xfId="21810" xr:uid="{00000000-0005-0000-0000-000078360000}"/>
    <cellStyle name="Comma 3 2 4 3 4 3 4" xfId="9521" xr:uid="{00000000-0005-0000-0000-000079360000}"/>
    <cellStyle name="Comma 3 2 4 3 4 3 4 2" xfId="25907" xr:uid="{00000000-0005-0000-0000-00007A360000}"/>
    <cellStyle name="Comma 3 2 4 3 4 3 5" xfId="17714" xr:uid="{00000000-0005-0000-0000-00007B360000}"/>
    <cellStyle name="Comma 3 2 4 3 4 4" xfId="2352" xr:uid="{00000000-0005-0000-0000-00007C360000}"/>
    <cellStyle name="Comma 3 2 4 3 4 4 2" xfId="6449" xr:uid="{00000000-0005-0000-0000-00007D360000}"/>
    <cellStyle name="Comma 3 2 4 3 4 4 2 2" xfId="14642" xr:uid="{00000000-0005-0000-0000-00007E360000}"/>
    <cellStyle name="Comma 3 2 4 3 4 4 2 2 2" xfId="31028" xr:uid="{00000000-0005-0000-0000-00007F360000}"/>
    <cellStyle name="Comma 3 2 4 3 4 4 2 3" xfId="22835" xr:uid="{00000000-0005-0000-0000-000080360000}"/>
    <cellStyle name="Comma 3 2 4 3 4 4 3" xfId="10545" xr:uid="{00000000-0005-0000-0000-000081360000}"/>
    <cellStyle name="Comma 3 2 4 3 4 4 3 2" xfId="26931" xr:uid="{00000000-0005-0000-0000-000082360000}"/>
    <cellStyle name="Comma 3 2 4 3 4 4 4" xfId="18738" xr:uid="{00000000-0005-0000-0000-000083360000}"/>
    <cellStyle name="Comma 3 2 4 3 4 5" xfId="4400" xr:uid="{00000000-0005-0000-0000-000084360000}"/>
    <cellStyle name="Comma 3 2 4 3 4 5 2" xfId="12593" xr:uid="{00000000-0005-0000-0000-000085360000}"/>
    <cellStyle name="Comma 3 2 4 3 4 5 2 2" xfId="28979" xr:uid="{00000000-0005-0000-0000-000086360000}"/>
    <cellStyle name="Comma 3 2 4 3 4 5 3" xfId="20786" xr:uid="{00000000-0005-0000-0000-000087360000}"/>
    <cellStyle name="Comma 3 2 4 3 4 6" xfId="8497" xr:uid="{00000000-0005-0000-0000-000088360000}"/>
    <cellStyle name="Comma 3 2 4 3 4 6 2" xfId="24883" xr:uid="{00000000-0005-0000-0000-000089360000}"/>
    <cellStyle name="Comma 3 2 4 3 4 7" xfId="16690" xr:uid="{00000000-0005-0000-0000-00008A360000}"/>
    <cellStyle name="Comma 3 2 4 3 5" xfId="560" xr:uid="{00000000-0005-0000-0000-00008B360000}"/>
    <cellStyle name="Comma 3 2 4 3 5 2" xfId="1584" xr:uid="{00000000-0005-0000-0000-00008C360000}"/>
    <cellStyle name="Comma 3 2 4 3 5 2 2" xfId="3632" xr:uid="{00000000-0005-0000-0000-00008D360000}"/>
    <cellStyle name="Comma 3 2 4 3 5 2 2 2" xfId="7729" xr:uid="{00000000-0005-0000-0000-00008E360000}"/>
    <cellStyle name="Comma 3 2 4 3 5 2 2 2 2" xfId="15922" xr:uid="{00000000-0005-0000-0000-00008F360000}"/>
    <cellStyle name="Comma 3 2 4 3 5 2 2 2 2 2" xfId="32308" xr:uid="{00000000-0005-0000-0000-000090360000}"/>
    <cellStyle name="Comma 3 2 4 3 5 2 2 2 3" xfId="24115" xr:uid="{00000000-0005-0000-0000-000091360000}"/>
    <cellStyle name="Comma 3 2 4 3 5 2 2 3" xfId="11825" xr:uid="{00000000-0005-0000-0000-000092360000}"/>
    <cellStyle name="Comma 3 2 4 3 5 2 2 3 2" xfId="28211" xr:uid="{00000000-0005-0000-0000-000093360000}"/>
    <cellStyle name="Comma 3 2 4 3 5 2 2 4" xfId="20018" xr:uid="{00000000-0005-0000-0000-000094360000}"/>
    <cellStyle name="Comma 3 2 4 3 5 2 3" xfId="5680" xr:uid="{00000000-0005-0000-0000-000095360000}"/>
    <cellStyle name="Comma 3 2 4 3 5 2 3 2" xfId="13873" xr:uid="{00000000-0005-0000-0000-000096360000}"/>
    <cellStyle name="Comma 3 2 4 3 5 2 3 2 2" xfId="30259" xr:uid="{00000000-0005-0000-0000-000097360000}"/>
    <cellStyle name="Comma 3 2 4 3 5 2 3 3" xfId="22066" xr:uid="{00000000-0005-0000-0000-000098360000}"/>
    <cellStyle name="Comma 3 2 4 3 5 2 4" xfId="9777" xr:uid="{00000000-0005-0000-0000-000099360000}"/>
    <cellStyle name="Comma 3 2 4 3 5 2 4 2" xfId="26163" xr:uid="{00000000-0005-0000-0000-00009A360000}"/>
    <cellStyle name="Comma 3 2 4 3 5 2 5" xfId="17970" xr:uid="{00000000-0005-0000-0000-00009B360000}"/>
    <cellStyle name="Comma 3 2 4 3 5 3" xfId="2608" xr:uid="{00000000-0005-0000-0000-00009C360000}"/>
    <cellStyle name="Comma 3 2 4 3 5 3 2" xfId="6705" xr:uid="{00000000-0005-0000-0000-00009D360000}"/>
    <cellStyle name="Comma 3 2 4 3 5 3 2 2" xfId="14898" xr:uid="{00000000-0005-0000-0000-00009E360000}"/>
    <cellStyle name="Comma 3 2 4 3 5 3 2 2 2" xfId="31284" xr:uid="{00000000-0005-0000-0000-00009F360000}"/>
    <cellStyle name="Comma 3 2 4 3 5 3 2 3" xfId="23091" xr:uid="{00000000-0005-0000-0000-0000A0360000}"/>
    <cellStyle name="Comma 3 2 4 3 5 3 3" xfId="10801" xr:uid="{00000000-0005-0000-0000-0000A1360000}"/>
    <cellStyle name="Comma 3 2 4 3 5 3 3 2" xfId="27187" xr:uid="{00000000-0005-0000-0000-0000A2360000}"/>
    <cellStyle name="Comma 3 2 4 3 5 3 4" xfId="18994" xr:uid="{00000000-0005-0000-0000-0000A3360000}"/>
    <cellStyle name="Comma 3 2 4 3 5 4" xfId="4656" xr:uid="{00000000-0005-0000-0000-0000A4360000}"/>
    <cellStyle name="Comma 3 2 4 3 5 4 2" xfId="12849" xr:uid="{00000000-0005-0000-0000-0000A5360000}"/>
    <cellStyle name="Comma 3 2 4 3 5 4 2 2" xfId="29235" xr:uid="{00000000-0005-0000-0000-0000A6360000}"/>
    <cellStyle name="Comma 3 2 4 3 5 4 3" xfId="21042" xr:uid="{00000000-0005-0000-0000-0000A7360000}"/>
    <cellStyle name="Comma 3 2 4 3 5 5" xfId="8753" xr:uid="{00000000-0005-0000-0000-0000A8360000}"/>
    <cellStyle name="Comma 3 2 4 3 5 5 2" xfId="25139" xr:uid="{00000000-0005-0000-0000-0000A9360000}"/>
    <cellStyle name="Comma 3 2 4 3 5 6" xfId="16946" xr:uid="{00000000-0005-0000-0000-0000AA360000}"/>
    <cellStyle name="Comma 3 2 4 3 6" xfId="1072" xr:uid="{00000000-0005-0000-0000-0000AB360000}"/>
    <cellStyle name="Comma 3 2 4 3 6 2" xfId="3120" xr:uid="{00000000-0005-0000-0000-0000AC360000}"/>
    <cellStyle name="Comma 3 2 4 3 6 2 2" xfId="7217" xr:uid="{00000000-0005-0000-0000-0000AD360000}"/>
    <cellStyle name="Comma 3 2 4 3 6 2 2 2" xfId="15410" xr:uid="{00000000-0005-0000-0000-0000AE360000}"/>
    <cellStyle name="Comma 3 2 4 3 6 2 2 2 2" xfId="31796" xr:uid="{00000000-0005-0000-0000-0000AF360000}"/>
    <cellStyle name="Comma 3 2 4 3 6 2 2 3" xfId="23603" xr:uid="{00000000-0005-0000-0000-0000B0360000}"/>
    <cellStyle name="Comma 3 2 4 3 6 2 3" xfId="11313" xr:uid="{00000000-0005-0000-0000-0000B1360000}"/>
    <cellStyle name="Comma 3 2 4 3 6 2 3 2" xfId="27699" xr:uid="{00000000-0005-0000-0000-0000B2360000}"/>
    <cellStyle name="Comma 3 2 4 3 6 2 4" xfId="19506" xr:uid="{00000000-0005-0000-0000-0000B3360000}"/>
    <cellStyle name="Comma 3 2 4 3 6 3" xfId="5168" xr:uid="{00000000-0005-0000-0000-0000B4360000}"/>
    <cellStyle name="Comma 3 2 4 3 6 3 2" xfId="13361" xr:uid="{00000000-0005-0000-0000-0000B5360000}"/>
    <cellStyle name="Comma 3 2 4 3 6 3 2 2" xfId="29747" xr:uid="{00000000-0005-0000-0000-0000B6360000}"/>
    <cellStyle name="Comma 3 2 4 3 6 3 3" xfId="21554" xr:uid="{00000000-0005-0000-0000-0000B7360000}"/>
    <cellStyle name="Comma 3 2 4 3 6 4" xfId="9265" xr:uid="{00000000-0005-0000-0000-0000B8360000}"/>
    <cellStyle name="Comma 3 2 4 3 6 4 2" xfId="25651" xr:uid="{00000000-0005-0000-0000-0000B9360000}"/>
    <cellStyle name="Comma 3 2 4 3 6 5" xfId="17458" xr:uid="{00000000-0005-0000-0000-0000BA360000}"/>
    <cellStyle name="Comma 3 2 4 3 7" xfId="2096" xr:uid="{00000000-0005-0000-0000-0000BB360000}"/>
    <cellStyle name="Comma 3 2 4 3 7 2" xfId="6193" xr:uid="{00000000-0005-0000-0000-0000BC360000}"/>
    <cellStyle name="Comma 3 2 4 3 7 2 2" xfId="14386" xr:uid="{00000000-0005-0000-0000-0000BD360000}"/>
    <cellStyle name="Comma 3 2 4 3 7 2 2 2" xfId="30772" xr:uid="{00000000-0005-0000-0000-0000BE360000}"/>
    <cellStyle name="Comma 3 2 4 3 7 2 3" xfId="22579" xr:uid="{00000000-0005-0000-0000-0000BF360000}"/>
    <cellStyle name="Comma 3 2 4 3 7 3" xfId="10289" xr:uid="{00000000-0005-0000-0000-0000C0360000}"/>
    <cellStyle name="Comma 3 2 4 3 7 3 2" xfId="26675" xr:uid="{00000000-0005-0000-0000-0000C1360000}"/>
    <cellStyle name="Comma 3 2 4 3 7 4" xfId="18482" xr:uid="{00000000-0005-0000-0000-0000C2360000}"/>
    <cellStyle name="Comma 3 2 4 3 8" xfId="4144" xr:uid="{00000000-0005-0000-0000-0000C3360000}"/>
    <cellStyle name="Comma 3 2 4 3 8 2" xfId="12337" xr:uid="{00000000-0005-0000-0000-0000C4360000}"/>
    <cellStyle name="Comma 3 2 4 3 8 2 2" xfId="28723" xr:uid="{00000000-0005-0000-0000-0000C5360000}"/>
    <cellStyle name="Comma 3 2 4 3 8 3" xfId="20530" xr:uid="{00000000-0005-0000-0000-0000C6360000}"/>
    <cellStyle name="Comma 3 2 4 3 9" xfId="8241" xr:uid="{00000000-0005-0000-0000-0000C7360000}"/>
    <cellStyle name="Comma 3 2 4 3 9 2" xfId="24627" xr:uid="{00000000-0005-0000-0000-0000C8360000}"/>
    <cellStyle name="Comma 3 2 4 4" xfId="80" xr:uid="{00000000-0005-0000-0000-0000C9360000}"/>
    <cellStyle name="Comma 3 2 4 4 2" xfId="208" xr:uid="{00000000-0005-0000-0000-0000CA360000}"/>
    <cellStyle name="Comma 3 2 4 4 2 2" xfId="464" xr:uid="{00000000-0005-0000-0000-0000CB360000}"/>
    <cellStyle name="Comma 3 2 4 4 2 2 2" xfId="976" xr:uid="{00000000-0005-0000-0000-0000CC360000}"/>
    <cellStyle name="Comma 3 2 4 4 2 2 2 2" xfId="2000" xr:uid="{00000000-0005-0000-0000-0000CD360000}"/>
    <cellStyle name="Comma 3 2 4 4 2 2 2 2 2" xfId="4048" xr:uid="{00000000-0005-0000-0000-0000CE360000}"/>
    <cellStyle name="Comma 3 2 4 4 2 2 2 2 2 2" xfId="8145" xr:uid="{00000000-0005-0000-0000-0000CF360000}"/>
    <cellStyle name="Comma 3 2 4 4 2 2 2 2 2 2 2" xfId="16338" xr:uid="{00000000-0005-0000-0000-0000D0360000}"/>
    <cellStyle name="Comma 3 2 4 4 2 2 2 2 2 2 2 2" xfId="32724" xr:uid="{00000000-0005-0000-0000-0000D1360000}"/>
    <cellStyle name="Comma 3 2 4 4 2 2 2 2 2 2 3" xfId="24531" xr:uid="{00000000-0005-0000-0000-0000D2360000}"/>
    <cellStyle name="Comma 3 2 4 4 2 2 2 2 2 3" xfId="12241" xr:uid="{00000000-0005-0000-0000-0000D3360000}"/>
    <cellStyle name="Comma 3 2 4 4 2 2 2 2 2 3 2" xfId="28627" xr:uid="{00000000-0005-0000-0000-0000D4360000}"/>
    <cellStyle name="Comma 3 2 4 4 2 2 2 2 2 4" xfId="20434" xr:uid="{00000000-0005-0000-0000-0000D5360000}"/>
    <cellStyle name="Comma 3 2 4 4 2 2 2 2 3" xfId="6096" xr:uid="{00000000-0005-0000-0000-0000D6360000}"/>
    <cellStyle name="Comma 3 2 4 4 2 2 2 2 3 2" xfId="14289" xr:uid="{00000000-0005-0000-0000-0000D7360000}"/>
    <cellStyle name="Comma 3 2 4 4 2 2 2 2 3 2 2" xfId="30675" xr:uid="{00000000-0005-0000-0000-0000D8360000}"/>
    <cellStyle name="Comma 3 2 4 4 2 2 2 2 3 3" xfId="22482" xr:uid="{00000000-0005-0000-0000-0000D9360000}"/>
    <cellStyle name="Comma 3 2 4 4 2 2 2 2 4" xfId="10193" xr:uid="{00000000-0005-0000-0000-0000DA360000}"/>
    <cellStyle name="Comma 3 2 4 4 2 2 2 2 4 2" xfId="26579" xr:uid="{00000000-0005-0000-0000-0000DB360000}"/>
    <cellStyle name="Comma 3 2 4 4 2 2 2 2 5" xfId="18386" xr:uid="{00000000-0005-0000-0000-0000DC360000}"/>
    <cellStyle name="Comma 3 2 4 4 2 2 2 3" xfId="3024" xr:uid="{00000000-0005-0000-0000-0000DD360000}"/>
    <cellStyle name="Comma 3 2 4 4 2 2 2 3 2" xfId="7121" xr:uid="{00000000-0005-0000-0000-0000DE360000}"/>
    <cellStyle name="Comma 3 2 4 4 2 2 2 3 2 2" xfId="15314" xr:uid="{00000000-0005-0000-0000-0000DF360000}"/>
    <cellStyle name="Comma 3 2 4 4 2 2 2 3 2 2 2" xfId="31700" xr:uid="{00000000-0005-0000-0000-0000E0360000}"/>
    <cellStyle name="Comma 3 2 4 4 2 2 2 3 2 3" xfId="23507" xr:uid="{00000000-0005-0000-0000-0000E1360000}"/>
    <cellStyle name="Comma 3 2 4 4 2 2 2 3 3" xfId="11217" xr:uid="{00000000-0005-0000-0000-0000E2360000}"/>
    <cellStyle name="Comma 3 2 4 4 2 2 2 3 3 2" xfId="27603" xr:uid="{00000000-0005-0000-0000-0000E3360000}"/>
    <cellStyle name="Comma 3 2 4 4 2 2 2 3 4" xfId="19410" xr:uid="{00000000-0005-0000-0000-0000E4360000}"/>
    <cellStyle name="Comma 3 2 4 4 2 2 2 4" xfId="5072" xr:uid="{00000000-0005-0000-0000-0000E5360000}"/>
    <cellStyle name="Comma 3 2 4 4 2 2 2 4 2" xfId="13265" xr:uid="{00000000-0005-0000-0000-0000E6360000}"/>
    <cellStyle name="Comma 3 2 4 4 2 2 2 4 2 2" xfId="29651" xr:uid="{00000000-0005-0000-0000-0000E7360000}"/>
    <cellStyle name="Comma 3 2 4 4 2 2 2 4 3" xfId="21458" xr:uid="{00000000-0005-0000-0000-0000E8360000}"/>
    <cellStyle name="Comma 3 2 4 4 2 2 2 5" xfId="9169" xr:uid="{00000000-0005-0000-0000-0000E9360000}"/>
    <cellStyle name="Comma 3 2 4 4 2 2 2 5 2" xfId="25555" xr:uid="{00000000-0005-0000-0000-0000EA360000}"/>
    <cellStyle name="Comma 3 2 4 4 2 2 2 6" xfId="17362" xr:uid="{00000000-0005-0000-0000-0000EB360000}"/>
    <cellStyle name="Comma 3 2 4 4 2 2 3" xfId="1488" xr:uid="{00000000-0005-0000-0000-0000EC360000}"/>
    <cellStyle name="Comma 3 2 4 4 2 2 3 2" xfId="3536" xr:uid="{00000000-0005-0000-0000-0000ED360000}"/>
    <cellStyle name="Comma 3 2 4 4 2 2 3 2 2" xfId="7633" xr:uid="{00000000-0005-0000-0000-0000EE360000}"/>
    <cellStyle name="Comma 3 2 4 4 2 2 3 2 2 2" xfId="15826" xr:uid="{00000000-0005-0000-0000-0000EF360000}"/>
    <cellStyle name="Comma 3 2 4 4 2 2 3 2 2 2 2" xfId="32212" xr:uid="{00000000-0005-0000-0000-0000F0360000}"/>
    <cellStyle name="Comma 3 2 4 4 2 2 3 2 2 3" xfId="24019" xr:uid="{00000000-0005-0000-0000-0000F1360000}"/>
    <cellStyle name="Comma 3 2 4 4 2 2 3 2 3" xfId="11729" xr:uid="{00000000-0005-0000-0000-0000F2360000}"/>
    <cellStyle name="Comma 3 2 4 4 2 2 3 2 3 2" xfId="28115" xr:uid="{00000000-0005-0000-0000-0000F3360000}"/>
    <cellStyle name="Comma 3 2 4 4 2 2 3 2 4" xfId="19922" xr:uid="{00000000-0005-0000-0000-0000F4360000}"/>
    <cellStyle name="Comma 3 2 4 4 2 2 3 3" xfId="5584" xr:uid="{00000000-0005-0000-0000-0000F5360000}"/>
    <cellStyle name="Comma 3 2 4 4 2 2 3 3 2" xfId="13777" xr:uid="{00000000-0005-0000-0000-0000F6360000}"/>
    <cellStyle name="Comma 3 2 4 4 2 2 3 3 2 2" xfId="30163" xr:uid="{00000000-0005-0000-0000-0000F7360000}"/>
    <cellStyle name="Comma 3 2 4 4 2 2 3 3 3" xfId="21970" xr:uid="{00000000-0005-0000-0000-0000F8360000}"/>
    <cellStyle name="Comma 3 2 4 4 2 2 3 4" xfId="9681" xr:uid="{00000000-0005-0000-0000-0000F9360000}"/>
    <cellStyle name="Comma 3 2 4 4 2 2 3 4 2" xfId="26067" xr:uid="{00000000-0005-0000-0000-0000FA360000}"/>
    <cellStyle name="Comma 3 2 4 4 2 2 3 5" xfId="17874" xr:uid="{00000000-0005-0000-0000-0000FB360000}"/>
    <cellStyle name="Comma 3 2 4 4 2 2 4" xfId="2512" xr:uid="{00000000-0005-0000-0000-0000FC360000}"/>
    <cellStyle name="Comma 3 2 4 4 2 2 4 2" xfId="6609" xr:uid="{00000000-0005-0000-0000-0000FD360000}"/>
    <cellStyle name="Comma 3 2 4 4 2 2 4 2 2" xfId="14802" xr:uid="{00000000-0005-0000-0000-0000FE360000}"/>
    <cellStyle name="Comma 3 2 4 4 2 2 4 2 2 2" xfId="31188" xr:uid="{00000000-0005-0000-0000-0000FF360000}"/>
    <cellStyle name="Comma 3 2 4 4 2 2 4 2 3" xfId="22995" xr:uid="{00000000-0005-0000-0000-000000370000}"/>
    <cellStyle name="Comma 3 2 4 4 2 2 4 3" xfId="10705" xr:uid="{00000000-0005-0000-0000-000001370000}"/>
    <cellStyle name="Comma 3 2 4 4 2 2 4 3 2" xfId="27091" xr:uid="{00000000-0005-0000-0000-000002370000}"/>
    <cellStyle name="Comma 3 2 4 4 2 2 4 4" xfId="18898" xr:uid="{00000000-0005-0000-0000-000003370000}"/>
    <cellStyle name="Comma 3 2 4 4 2 2 5" xfId="4560" xr:uid="{00000000-0005-0000-0000-000004370000}"/>
    <cellStyle name="Comma 3 2 4 4 2 2 5 2" xfId="12753" xr:uid="{00000000-0005-0000-0000-000005370000}"/>
    <cellStyle name="Comma 3 2 4 4 2 2 5 2 2" xfId="29139" xr:uid="{00000000-0005-0000-0000-000006370000}"/>
    <cellStyle name="Comma 3 2 4 4 2 2 5 3" xfId="20946" xr:uid="{00000000-0005-0000-0000-000007370000}"/>
    <cellStyle name="Comma 3 2 4 4 2 2 6" xfId="8657" xr:uid="{00000000-0005-0000-0000-000008370000}"/>
    <cellStyle name="Comma 3 2 4 4 2 2 6 2" xfId="25043" xr:uid="{00000000-0005-0000-0000-000009370000}"/>
    <cellStyle name="Comma 3 2 4 4 2 2 7" xfId="16850" xr:uid="{00000000-0005-0000-0000-00000A370000}"/>
    <cellStyle name="Comma 3 2 4 4 2 3" xfId="720" xr:uid="{00000000-0005-0000-0000-00000B370000}"/>
    <cellStyle name="Comma 3 2 4 4 2 3 2" xfId="1744" xr:uid="{00000000-0005-0000-0000-00000C370000}"/>
    <cellStyle name="Comma 3 2 4 4 2 3 2 2" xfId="3792" xr:uid="{00000000-0005-0000-0000-00000D370000}"/>
    <cellStyle name="Comma 3 2 4 4 2 3 2 2 2" xfId="7889" xr:uid="{00000000-0005-0000-0000-00000E370000}"/>
    <cellStyle name="Comma 3 2 4 4 2 3 2 2 2 2" xfId="16082" xr:uid="{00000000-0005-0000-0000-00000F370000}"/>
    <cellStyle name="Comma 3 2 4 4 2 3 2 2 2 2 2" xfId="32468" xr:uid="{00000000-0005-0000-0000-000010370000}"/>
    <cellStyle name="Comma 3 2 4 4 2 3 2 2 2 3" xfId="24275" xr:uid="{00000000-0005-0000-0000-000011370000}"/>
    <cellStyle name="Comma 3 2 4 4 2 3 2 2 3" xfId="11985" xr:uid="{00000000-0005-0000-0000-000012370000}"/>
    <cellStyle name="Comma 3 2 4 4 2 3 2 2 3 2" xfId="28371" xr:uid="{00000000-0005-0000-0000-000013370000}"/>
    <cellStyle name="Comma 3 2 4 4 2 3 2 2 4" xfId="20178" xr:uid="{00000000-0005-0000-0000-000014370000}"/>
    <cellStyle name="Comma 3 2 4 4 2 3 2 3" xfId="5840" xr:uid="{00000000-0005-0000-0000-000015370000}"/>
    <cellStyle name="Comma 3 2 4 4 2 3 2 3 2" xfId="14033" xr:uid="{00000000-0005-0000-0000-000016370000}"/>
    <cellStyle name="Comma 3 2 4 4 2 3 2 3 2 2" xfId="30419" xr:uid="{00000000-0005-0000-0000-000017370000}"/>
    <cellStyle name="Comma 3 2 4 4 2 3 2 3 3" xfId="22226" xr:uid="{00000000-0005-0000-0000-000018370000}"/>
    <cellStyle name="Comma 3 2 4 4 2 3 2 4" xfId="9937" xr:uid="{00000000-0005-0000-0000-000019370000}"/>
    <cellStyle name="Comma 3 2 4 4 2 3 2 4 2" xfId="26323" xr:uid="{00000000-0005-0000-0000-00001A370000}"/>
    <cellStyle name="Comma 3 2 4 4 2 3 2 5" xfId="18130" xr:uid="{00000000-0005-0000-0000-00001B370000}"/>
    <cellStyle name="Comma 3 2 4 4 2 3 3" xfId="2768" xr:uid="{00000000-0005-0000-0000-00001C370000}"/>
    <cellStyle name="Comma 3 2 4 4 2 3 3 2" xfId="6865" xr:uid="{00000000-0005-0000-0000-00001D370000}"/>
    <cellStyle name="Comma 3 2 4 4 2 3 3 2 2" xfId="15058" xr:uid="{00000000-0005-0000-0000-00001E370000}"/>
    <cellStyle name="Comma 3 2 4 4 2 3 3 2 2 2" xfId="31444" xr:uid="{00000000-0005-0000-0000-00001F370000}"/>
    <cellStyle name="Comma 3 2 4 4 2 3 3 2 3" xfId="23251" xr:uid="{00000000-0005-0000-0000-000020370000}"/>
    <cellStyle name="Comma 3 2 4 4 2 3 3 3" xfId="10961" xr:uid="{00000000-0005-0000-0000-000021370000}"/>
    <cellStyle name="Comma 3 2 4 4 2 3 3 3 2" xfId="27347" xr:uid="{00000000-0005-0000-0000-000022370000}"/>
    <cellStyle name="Comma 3 2 4 4 2 3 3 4" xfId="19154" xr:uid="{00000000-0005-0000-0000-000023370000}"/>
    <cellStyle name="Comma 3 2 4 4 2 3 4" xfId="4816" xr:uid="{00000000-0005-0000-0000-000024370000}"/>
    <cellStyle name="Comma 3 2 4 4 2 3 4 2" xfId="13009" xr:uid="{00000000-0005-0000-0000-000025370000}"/>
    <cellStyle name="Comma 3 2 4 4 2 3 4 2 2" xfId="29395" xr:uid="{00000000-0005-0000-0000-000026370000}"/>
    <cellStyle name="Comma 3 2 4 4 2 3 4 3" xfId="21202" xr:uid="{00000000-0005-0000-0000-000027370000}"/>
    <cellStyle name="Comma 3 2 4 4 2 3 5" xfId="8913" xr:uid="{00000000-0005-0000-0000-000028370000}"/>
    <cellStyle name="Comma 3 2 4 4 2 3 5 2" xfId="25299" xr:uid="{00000000-0005-0000-0000-000029370000}"/>
    <cellStyle name="Comma 3 2 4 4 2 3 6" xfId="17106" xr:uid="{00000000-0005-0000-0000-00002A370000}"/>
    <cellStyle name="Comma 3 2 4 4 2 4" xfId="1232" xr:uid="{00000000-0005-0000-0000-00002B370000}"/>
    <cellStyle name="Comma 3 2 4 4 2 4 2" xfId="3280" xr:uid="{00000000-0005-0000-0000-00002C370000}"/>
    <cellStyle name="Comma 3 2 4 4 2 4 2 2" xfId="7377" xr:uid="{00000000-0005-0000-0000-00002D370000}"/>
    <cellStyle name="Comma 3 2 4 4 2 4 2 2 2" xfId="15570" xr:uid="{00000000-0005-0000-0000-00002E370000}"/>
    <cellStyle name="Comma 3 2 4 4 2 4 2 2 2 2" xfId="31956" xr:uid="{00000000-0005-0000-0000-00002F370000}"/>
    <cellStyle name="Comma 3 2 4 4 2 4 2 2 3" xfId="23763" xr:uid="{00000000-0005-0000-0000-000030370000}"/>
    <cellStyle name="Comma 3 2 4 4 2 4 2 3" xfId="11473" xr:uid="{00000000-0005-0000-0000-000031370000}"/>
    <cellStyle name="Comma 3 2 4 4 2 4 2 3 2" xfId="27859" xr:uid="{00000000-0005-0000-0000-000032370000}"/>
    <cellStyle name="Comma 3 2 4 4 2 4 2 4" xfId="19666" xr:uid="{00000000-0005-0000-0000-000033370000}"/>
    <cellStyle name="Comma 3 2 4 4 2 4 3" xfId="5328" xr:uid="{00000000-0005-0000-0000-000034370000}"/>
    <cellStyle name="Comma 3 2 4 4 2 4 3 2" xfId="13521" xr:uid="{00000000-0005-0000-0000-000035370000}"/>
    <cellStyle name="Comma 3 2 4 4 2 4 3 2 2" xfId="29907" xr:uid="{00000000-0005-0000-0000-000036370000}"/>
    <cellStyle name="Comma 3 2 4 4 2 4 3 3" xfId="21714" xr:uid="{00000000-0005-0000-0000-000037370000}"/>
    <cellStyle name="Comma 3 2 4 4 2 4 4" xfId="9425" xr:uid="{00000000-0005-0000-0000-000038370000}"/>
    <cellStyle name="Comma 3 2 4 4 2 4 4 2" xfId="25811" xr:uid="{00000000-0005-0000-0000-000039370000}"/>
    <cellStyle name="Comma 3 2 4 4 2 4 5" xfId="17618" xr:uid="{00000000-0005-0000-0000-00003A370000}"/>
    <cellStyle name="Comma 3 2 4 4 2 5" xfId="2256" xr:uid="{00000000-0005-0000-0000-00003B370000}"/>
    <cellStyle name="Comma 3 2 4 4 2 5 2" xfId="6353" xr:uid="{00000000-0005-0000-0000-00003C370000}"/>
    <cellStyle name="Comma 3 2 4 4 2 5 2 2" xfId="14546" xr:uid="{00000000-0005-0000-0000-00003D370000}"/>
    <cellStyle name="Comma 3 2 4 4 2 5 2 2 2" xfId="30932" xr:uid="{00000000-0005-0000-0000-00003E370000}"/>
    <cellStyle name="Comma 3 2 4 4 2 5 2 3" xfId="22739" xr:uid="{00000000-0005-0000-0000-00003F370000}"/>
    <cellStyle name="Comma 3 2 4 4 2 5 3" xfId="10449" xr:uid="{00000000-0005-0000-0000-000040370000}"/>
    <cellStyle name="Comma 3 2 4 4 2 5 3 2" xfId="26835" xr:uid="{00000000-0005-0000-0000-000041370000}"/>
    <cellStyle name="Comma 3 2 4 4 2 5 4" xfId="18642" xr:uid="{00000000-0005-0000-0000-000042370000}"/>
    <cellStyle name="Comma 3 2 4 4 2 6" xfId="4304" xr:uid="{00000000-0005-0000-0000-000043370000}"/>
    <cellStyle name="Comma 3 2 4 4 2 6 2" xfId="12497" xr:uid="{00000000-0005-0000-0000-000044370000}"/>
    <cellStyle name="Comma 3 2 4 4 2 6 2 2" xfId="28883" xr:uid="{00000000-0005-0000-0000-000045370000}"/>
    <cellStyle name="Comma 3 2 4 4 2 6 3" xfId="20690" xr:uid="{00000000-0005-0000-0000-000046370000}"/>
    <cellStyle name="Comma 3 2 4 4 2 7" xfId="8401" xr:uid="{00000000-0005-0000-0000-000047370000}"/>
    <cellStyle name="Comma 3 2 4 4 2 7 2" xfId="24787" xr:uid="{00000000-0005-0000-0000-000048370000}"/>
    <cellStyle name="Comma 3 2 4 4 2 8" xfId="16594" xr:uid="{00000000-0005-0000-0000-000049370000}"/>
    <cellStyle name="Comma 3 2 4 4 3" xfId="336" xr:uid="{00000000-0005-0000-0000-00004A370000}"/>
    <cellStyle name="Comma 3 2 4 4 3 2" xfId="848" xr:uid="{00000000-0005-0000-0000-00004B370000}"/>
    <cellStyle name="Comma 3 2 4 4 3 2 2" xfId="1872" xr:uid="{00000000-0005-0000-0000-00004C370000}"/>
    <cellStyle name="Comma 3 2 4 4 3 2 2 2" xfId="3920" xr:uid="{00000000-0005-0000-0000-00004D370000}"/>
    <cellStyle name="Comma 3 2 4 4 3 2 2 2 2" xfId="8017" xr:uid="{00000000-0005-0000-0000-00004E370000}"/>
    <cellStyle name="Comma 3 2 4 4 3 2 2 2 2 2" xfId="16210" xr:uid="{00000000-0005-0000-0000-00004F370000}"/>
    <cellStyle name="Comma 3 2 4 4 3 2 2 2 2 2 2" xfId="32596" xr:uid="{00000000-0005-0000-0000-000050370000}"/>
    <cellStyle name="Comma 3 2 4 4 3 2 2 2 2 3" xfId="24403" xr:uid="{00000000-0005-0000-0000-000051370000}"/>
    <cellStyle name="Comma 3 2 4 4 3 2 2 2 3" xfId="12113" xr:uid="{00000000-0005-0000-0000-000052370000}"/>
    <cellStyle name="Comma 3 2 4 4 3 2 2 2 3 2" xfId="28499" xr:uid="{00000000-0005-0000-0000-000053370000}"/>
    <cellStyle name="Comma 3 2 4 4 3 2 2 2 4" xfId="20306" xr:uid="{00000000-0005-0000-0000-000054370000}"/>
    <cellStyle name="Comma 3 2 4 4 3 2 2 3" xfId="5968" xr:uid="{00000000-0005-0000-0000-000055370000}"/>
    <cellStyle name="Comma 3 2 4 4 3 2 2 3 2" xfId="14161" xr:uid="{00000000-0005-0000-0000-000056370000}"/>
    <cellStyle name="Comma 3 2 4 4 3 2 2 3 2 2" xfId="30547" xr:uid="{00000000-0005-0000-0000-000057370000}"/>
    <cellStyle name="Comma 3 2 4 4 3 2 2 3 3" xfId="22354" xr:uid="{00000000-0005-0000-0000-000058370000}"/>
    <cellStyle name="Comma 3 2 4 4 3 2 2 4" xfId="10065" xr:uid="{00000000-0005-0000-0000-000059370000}"/>
    <cellStyle name="Comma 3 2 4 4 3 2 2 4 2" xfId="26451" xr:uid="{00000000-0005-0000-0000-00005A370000}"/>
    <cellStyle name="Comma 3 2 4 4 3 2 2 5" xfId="18258" xr:uid="{00000000-0005-0000-0000-00005B370000}"/>
    <cellStyle name="Comma 3 2 4 4 3 2 3" xfId="2896" xr:uid="{00000000-0005-0000-0000-00005C370000}"/>
    <cellStyle name="Comma 3 2 4 4 3 2 3 2" xfId="6993" xr:uid="{00000000-0005-0000-0000-00005D370000}"/>
    <cellStyle name="Comma 3 2 4 4 3 2 3 2 2" xfId="15186" xr:uid="{00000000-0005-0000-0000-00005E370000}"/>
    <cellStyle name="Comma 3 2 4 4 3 2 3 2 2 2" xfId="31572" xr:uid="{00000000-0005-0000-0000-00005F370000}"/>
    <cellStyle name="Comma 3 2 4 4 3 2 3 2 3" xfId="23379" xr:uid="{00000000-0005-0000-0000-000060370000}"/>
    <cellStyle name="Comma 3 2 4 4 3 2 3 3" xfId="11089" xr:uid="{00000000-0005-0000-0000-000061370000}"/>
    <cellStyle name="Comma 3 2 4 4 3 2 3 3 2" xfId="27475" xr:uid="{00000000-0005-0000-0000-000062370000}"/>
    <cellStyle name="Comma 3 2 4 4 3 2 3 4" xfId="19282" xr:uid="{00000000-0005-0000-0000-000063370000}"/>
    <cellStyle name="Comma 3 2 4 4 3 2 4" xfId="4944" xr:uid="{00000000-0005-0000-0000-000064370000}"/>
    <cellStyle name="Comma 3 2 4 4 3 2 4 2" xfId="13137" xr:uid="{00000000-0005-0000-0000-000065370000}"/>
    <cellStyle name="Comma 3 2 4 4 3 2 4 2 2" xfId="29523" xr:uid="{00000000-0005-0000-0000-000066370000}"/>
    <cellStyle name="Comma 3 2 4 4 3 2 4 3" xfId="21330" xr:uid="{00000000-0005-0000-0000-000067370000}"/>
    <cellStyle name="Comma 3 2 4 4 3 2 5" xfId="9041" xr:uid="{00000000-0005-0000-0000-000068370000}"/>
    <cellStyle name="Comma 3 2 4 4 3 2 5 2" xfId="25427" xr:uid="{00000000-0005-0000-0000-000069370000}"/>
    <cellStyle name="Comma 3 2 4 4 3 2 6" xfId="17234" xr:uid="{00000000-0005-0000-0000-00006A370000}"/>
    <cellStyle name="Comma 3 2 4 4 3 3" xfId="1360" xr:uid="{00000000-0005-0000-0000-00006B370000}"/>
    <cellStyle name="Comma 3 2 4 4 3 3 2" xfId="3408" xr:uid="{00000000-0005-0000-0000-00006C370000}"/>
    <cellStyle name="Comma 3 2 4 4 3 3 2 2" xfId="7505" xr:uid="{00000000-0005-0000-0000-00006D370000}"/>
    <cellStyle name="Comma 3 2 4 4 3 3 2 2 2" xfId="15698" xr:uid="{00000000-0005-0000-0000-00006E370000}"/>
    <cellStyle name="Comma 3 2 4 4 3 3 2 2 2 2" xfId="32084" xr:uid="{00000000-0005-0000-0000-00006F370000}"/>
    <cellStyle name="Comma 3 2 4 4 3 3 2 2 3" xfId="23891" xr:uid="{00000000-0005-0000-0000-000070370000}"/>
    <cellStyle name="Comma 3 2 4 4 3 3 2 3" xfId="11601" xr:uid="{00000000-0005-0000-0000-000071370000}"/>
    <cellStyle name="Comma 3 2 4 4 3 3 2 3 2" xfId="27987" xr:uid="{00000000-0005-0000-0000-000072370000}"/>
    <cellStyle name="Comma 3 2 4 4 3 3 2 4" xfId="19794" xr:uid="{00000000-0005-0000-0000-000073370000}"/>
    <cellStyle name="Comma 3 2 4 4 3 3 3" xfId="5456" xr:uid="{00000000-0005-0000-0000-000074370000}"/>
    <cellStyle name="Comma 3 2 4 4 3 3 3 2" xfId="13649" xr:uid="{00000000-0005-0000-0000-000075370000}"/>
    <cellStyle name="Comma 3 2 4 4 3 3 3 2 2" xfId="30035" xr:uid="{00000000-0005-0000-0000-000076370000}"/>
    <cellStyle name="Comma 3 2 4 4 3 3 3 3" xfId="21842" xr:uid="{00000000-0005-0000-0000-000077370000}"/>
    <cellStyle name="Comma 3 2 4 4 3 3 4" xfId="9553" xr:uid="{00000000-0005-0000-0000-000078370000}"/>
    <cellStyle name="Comma 3 2 4 4 3 3 4 2" xfId="25939" xr:uid="{00000000-0005-0000-0000-000079370000}"/>
    <cellStyle name="Comma 3 2 4 4 3 3 5" xfId="17746" xr:uid="{00000000-0005-0000-0000-00007A370000}"/>
    <cellStyle name="Comma 3 2 4 4 3 4" xfId="2384" xr:uid="{00000000-0005-0000-0000-00007B370000}"/>
    <cellStyle name="Comma 3 2 4 4 3 4 2" xfId="6481" xr:uid="{00000000-0005-0000-0000-00007C370000}"/>
    <cellStyle name="Comma 3 2 4 4 3 4 2 2" xfId="14674" xr:uid="{00000000-0005-0000-0000-00007D370000}"/>
    <cellStyle name="Comma 3 2 4 4 3 4 2 2 2" xfId="31060" xr:uid="{00000000-0005-0000-0000-00007E370000}"/>
    <cellStyle name="Comma 3 2 4 4 3 4 2 3" xfId="22867" xr:uid="{00000000-0005-0000-0000-00007F370000}"/>
    <cellStyle name="Comma 3 2 4 4 3 4 3" xfId="10577" xr:uid="{00000000-0005-0000-0000-000080370000}"/>
    <cellStyle name="Comma 3 2 4 4 3 4 3 2" xfId="26963" xr:uid="{00000000-0005-0000-0000-000081370000}"/>
    <cellStyle name="Comma 3 2 4 4 3 4 4" xfId="18770" xr:uid="{00000000-0005-0000-0000-000082370000}"/>
    <cellStyle name="Comma 3 2 4 4 3 5" xfId="4432" xr:uid="{00000000-0005-0000-0000-000083370000}"/>
    <cellStyle name="Comma 3 2 4 4 3 5 2" xfId="12625" xr:uid="{00000000-0005-0000-0000-000084370000}"/>
    <cellStyle name="Comma 3 2 4 4 3 5 2 2" xfId="29011" xr:uid="{00000000-0005-0000-0000-000085370000}"/>
    <cellStyle name="Comma 3 2 4 4 3 5 3" xfId="20818" xr:uid="{00000000-0005-0000-0000-000086370000}"/>
    <cellStyle name="Comma 3 2 4 4 3 6" xfId="8529" xr:uid="{00000000-0005-0000-0000-000087370000}"/>
    <cellStyle name="Comma 3 2 4 4 3 6 2" xfId="24915" xr:uid="{00000000-0005-0000-0000-000088370000}"/>
    <cellStyle name="Comma 3 2 4 4 3 7" xfId="16722" xr:uid="{00000000-0005-0000-0000-000089370000}"/>
    <cellStyle name="Comma 3 2 4 4 4" xfId="592" xr:uid="{00000000-0005-0000-0000-00008A370000}"/>
    <cellStyle name="Comma 3 2 4 4 4 2" xfId="1616" xr:uid="{00000000-0005-0000-0000-00008B370000}"/>
    <cellStyle name="Comma 3 2 4 4 4 2 2" xfId="3664" xr:uid="{00000000-0005-0000-0000-00008C370000}"/>
    <cellStyle name="Comma 3 2 4 4 4 2 2 2" xfId="7761" xr:uid="{00000000-0005-0000-0000-00008D370000}"/>
    <cellStyle name="Comma 3 2 4 4 4 2 2 2 2" xfId="15954" xr:uid="{00000000-0005-0000-0000-00008E370000}"/>
    <cellStyle name="Comma 3 2 4 4 4 2 2 2 2 2" xfId="32340" xr:uid="{00000000-0005-0000-0000-00008F370000}"/>
    <cellStyle name="Comma 3 2 4 4 4 2 2 2 3" xfId="24147" xr:uid="{00000000-0005-0000-0000-000090370000}"/>
    <cellStyle name="Comma 3 2 4 4 4 2 2 3" xfId="11857" xr:uid="{00000000-0005-0000-0000-000091370000}"/>
    <cellStyle name="Comma 3 2 4 4 4 2 2 3 2" xfId="28243" xr:uid="{00000000-0005-0000-0000-000092370000}"/>
    <cellStyle name="Comma 3 2 4 4 4 2 2 4" xfId="20050" xr:uid="{00000000-0005-0000-0000-000093370000}"/>
    <cellStyle name="Comma 3 2 4 4 4 2 3" xfId="5712" xr:uid="{00000000-0005-0000-0000-000094370000}"/>
    <cellStyle name="Comma 3 2 4 4 4 2 3 2" xfId="13905" xr:uid="{00000000-0005-0000-0000-000095370000}"/>
    <cellStyle name="Comma 3 2 4 4 4 2 3 2 2" xfId="30291" xr:uid="{00000000-0005-0000-0000-000096370000}"/>
    <cellStyle name="Comma 3 2 4 4 4 2 3 3" xfId="22098" xr:uid="{00000000-0005-0000-0000-000097370000}"/>
    <cellStyle name="Comma 3 2 4 4 4 2 4" xfId="9809" xr:uid="{00000000-0005-0000-0000-000098370000}"/>
    <cellStyle name="Comma 3 2 4 4 4 2 4 2" xfId="26195" xr:uid="{00000000-0005-0000-0000-000099370000}"/>
    <cellStyle name="Comma 3 2 4 4 4 2 5" xfId="18002" xr:uid="{00000000-0005-0000-0000-00009A370000}"/>
    <cellStyle name="Comma 3 2 4 4 4 3" xfId="2640" xr:uid="{00000000-0005-0000-0000-00009B370000}"/>
    <cellStyle name="Comma 3 2 4 4 4 3 2" xfId="6737" xr:uid="{00000000-0005-0000-0000-00009C370000}"/>
    <cellStyle name="Comma 3 2 4 4 4 3 2 2" xfId="14930" xr:uid="{00000000-0005-0000-0000-00009D370000}"/>
    <cellStyle name="Comma 3 2 4 4 4 3 2 2 2" xfId="31316" xr:uid="{00000000-0005-0000-0000-00009E370000}"/>
    <cellStyle name="Comma 3 2 4 4 4 3 2 3" xfId="23123" xr:uid="{00000000-0005-0000-0000-00009F370000}"/>
    <cellStyle name="Comma 3 2 4 4 4 3 3" xfId="10833" xr:uid="{00000000-0005-0000-0000-0000A0370000}"/>
    <cellStyle name="Comma 3 2 4 4 4 3 3 2" xfId="27219" xr:uid="{00000000-0005-0000-0000-0000A1370000}"/>
    <cellStyle name="Comma 3 2 4 4 4 3 4" xfId="19026" xr:uid="{00000000-0005-0000-0000-0000A2370000}"/>
    <cellStyle name="Comma 3 2 4 4 4 4" xfId="4688" xr:uid="{00000000-0005-0000-0000-0000A3370000}"/>
    <cellStyle name="Comma 3 2 4 4 4 4 2" xfId="12881" xr:uid="{00000000-0005-0000-0000-0000A4370000}"/>
    <cellStyle name="Comma 3 2 4 4 4 4 2 2" xfId="29267" xr:uid="{00000000-0005-0000-0000-0000A5370000}"/>
    <cellStyle name="Comma 3 2 4 4 4 4 3" xfId="21074" xr:uid="{00000000-0005-0000-0000-0000A6370000}"/>
    <cellStyle name="Comma 3 2 4 4 4 5" xfId="8785" xr:uid="{00000000-0005-0000-0000-0000A7370000}"/>
    <cellStyle name="Comma 3 2 4 4 4 5 2" xfId="25171" xr:uid="{00000000-0005-0000-0000-0000A8370000}"/>
    <cellStyle name="Comma 3 2 4 4 4 6" xfId="16978" xr:uid="{00000000-0005-0000-0000-0000A9370000}"/>
    <cellStyle name="Comma 3 2 4 4 5" xfId="1104" xr:uid="{00000000-0005-0000-0000-0000AA370000}"/>
    <cellStyle name="Comma 3 2 4 4 5 2" xfId="3152" xr:uid="{00000000-0005-0000-0000-0000AB370000}"/>
    <cellStyle name="Comma 3 2 4 4 5 2 2" xfId="7249" xr:uid="{00000000-0005-0000-0000-0000AC370000}"/>
    <cellStyle name="Comma 3 2 4 4 5 2 2 2" xfId="15442" xr:uid="{00000000-0005-0000-0000-0000AD370000}"/>
    <cellStyle name="Comma 3 2 4 4 5 2 2 2 2" xfId="31828" xr:uid="{00000000-0005-0000-0000-0000AE370000}"/>
    <cellStyle name="Comma 3 2 4 4 5 2 2 3" xfId="23635" xr:uid="{00000000-0005-0000-0000-0000AF370000}"/>
    <cellStyle name="Comma 3 2 4 4 5 2 3" xfId="11345" xr:uid="{00000000-0005-0000-0000-0000B0370000}"/>
    <cellStyle name="Comma 3 2 4 4 5 2 3 2" xfId="27731" xr:uid="{00000000-0005-0000-0000-0000B1370000}"/>
    <cellStyle name="Comma 3 2 4 4 5 2 4" xfId="19538" xr:uid="{00000000-0005-0000-0000-0000B2370000}"/>
    <cellStyle name="Comma 3 2 4 4 5 3" xfId="5200" xr:uid="{00000000-0005-0000-0000-0000B3370000}"/>
    <cellStyle name="Comma 3 2 4 4 5 3 2" xfId="13393" xr:uid="{00000000-0005-0000-0000-0000B4370000}"/>
    <cellStyle name="Comma 3 2 4 4 5 3 2 2" xfId="29779" xr:uid="{00000000-0005-0000-0000-0000B5370000}"/>
    <cellStyle name="Comma 3 2 4 4 5 3 3" xfId="21586" xr:uid="{00000000-0005-0000-0000-0000B6370000}"/>
    <cellStyle name="Comma 3 2 4 4 5 4" xfId="9297" xr:uid="{00000000-0005-0000-0000-0000B7370000}"/>
    <cellStyle name="Comma 3 2 4 4 5 4 2" xfId="25683" xr:uid="{00000000-0005-0000-0000-0000B8370000}"/>
    <cellStyle name="Comma 3 2 4 4 5 5" xfId="17490" xr:uid="{00000000-0005-0000-0000-0000B9370000}"/>
    <cellStyle name="Comma 3 2 4 4 6" xfId="2128" xr:uid="{00000000-0005-0000-0000-0000BA370000}"/>
    <cellStyle name="Comma 3 2 4 4 6 2" xfId="6225" xr:uid="{00000000-0005-0000-0000-0000BB370000}"/>
    <cellStyle name="Comma 3 2 4 4 6 2 2" xfId="14418" xr:uid="{00000000-0005-0000-0000-0000BC370000}"/>
    <cellStyle name="Comma 3 2 4 4 6 2 2 2" xfId="30804" xr:uid="{00000000-0005-0000-0000-0000BD370000}"/>
    <cellStyle name="Comma 3 2 4 4 6 2 3" xfId="22611" xr:uid="{00000000-0005-0000-0000-0000BE370000}"/>
    <cellStyle name="Comma 3 2 4 4 6 3" xfId="10321" xr:uid="{00000000-0005-0000-0000-0000BF370000}"/>
    <cellStyle name="Comma 3 2 4 4 6 3 2" xfId="26707" xr:uid="{00000000-0005-0000-0000-0000C0370000}"/>
    <cellStyle name="Comma 3 2 4 4 6 4" xfId="18514" xr:uid="{00000000-0005-0000-0000-0000C1370000}"/>
    <cellStyle name="Comma 3 2 4 4 7" xfId="4176" xr:uid="{00000000-0005-0000-0000-0000C2370000}"/>
    <cellStyle name="Comma 3 2 4 4 7 2" xfId="12369" xr:uid="{00000000-0005-0000-0000-0000C3370000}"/>
    <cellStyle name="Comma 3 2 4 4 7 2 2" xfId="28755" xr:uid="{00000000-0005-0000-0000-0000C4370000}"/>
    <cellStyle name="Comma 3 2 4 4 7 3" xfId="20562" xr:uid="{00000000-0005-0000-0000-0000C5370000}"/>
    <cellStyle name="Comma 3 2 4 4 8" xfId="8273" xr:uid="{00000000-0005-0000-0000-0000C6370000}"/>
    <cellStyle name="Comma 3 2 4 4 8 2" xfId="24659" xr:uid="{00000000-0005-0000-0000-0000C7370000}"/>
    <cellStyle name="Comma 3 2 4 4 9" xfId="16466" xr:uid="{00000000-0005-0000-0000-0000C8370000}"/>
    <cellStyle name="Comma 3 2 4 5" xfId="144" xr:uid="{00000000-0005-0000-0000-0000C9370000}"/>
    <cellStyle name="Comma 3 2 4 5 2" xfId="400" xr:uid="{00000000-0005-0000-0000-0000CA370000}"/>
    <cellStyle name="Comma 3 2 4 5 2 2" xfId="912" xr:uid="{00000000-0005-0000-0000-0000CB370000}"/>
    <cellStyle name="Comma 3 2 4 5 2 2 2" xfId="1936" xr:uid="{00000000-0005-0000-0000-0000CC370000}"/>
    <cellStyle name="Comma 3 2 4 5 2 2 2 2" xfId="3984" xr:uid="{00000000-0005-0000-0000-0000CD370000}"/>
    <cellStyle name="Comma 3 2 4 5 2 2 2 2 2" xfId="8081" xr:uid="{00000000-0005-0000-0000-0000CE370000}"/>
    <cellStyle name="Comma 3 2 4 5 2 2 2 2 2 2" xfId="16274" xr:uid="{00000000-0005-0000-0000-0000CF370000}"/>
    <cellStyle name="Comma 3 2 4 5 2 2 2 2 2 2 2" xfId="32660" xr:uid="{00000000-0005-0000-0000-0000D0370000}"/>
    <cellStyle name="Comma 3 2 4 5 2 2 2 2 2 3" xfId="24467" xr:uid="{00000000-0005-0000-0000-0000D1370000}"/>
    <cellStyle name="Comma 3 2 4 5 2 2 2 2 3" xfId="12177" xr:uid="{00000000-0005-0000-0000-0000D2370000}"/>
    <cellStyle name="Comma 3 2 4 5 2 2 2 2 3 2" xfId="28563" xr:uid="{00000000-0005-0000-0000-0000D3370000}"/>
    <cellStyle name="Comma 3 2 4 5 2 2 2 2 4" xfId="20370" xr:uid="{00000000-0005-0000-0000-0000D4370000}"/>
    <cellStyle name="Comma 3 2 4 5 2 2 2 3" xfId="6032" xr:uid="{00000000-0005-0000-0000-0000D5370000}"/>
    <cellStyle name="Comma 3 2 4 5 2 2 2 3 2" xfId="14225" xr:uid="{00000000-0005-0000-0000-0000D6370000}"/>
    <cellStyle name="Comma 3 2 4 5 2 2 2 3 2 2" xfId="30611" xr:uid="{00000000-0005-0000-0000-0000D7370000}"/>
    <cellStyle name="Comma 3 2 4 5 2 2 2 3 3" xfId="22418" xr:uid="{00000000-0005-0000-0000-0000D8370000}"/>
    <cellStyle name="Comma 3 2 4 5 2 2 2 4" xfId="10129" xr:uid="{00000000-0005-0000-0000-0000D9370000}"/>
    <cellStyle name="Comma 3 2 4 5 2 2 2 4 2" xfId="26515" xr:uid="{00000000-0005-0000-0000-0000DA370000}"/>
    <cellStyle name="Comma 3 2 4 5 2 2 2 5" xfId="18322" xr:uid="{00000000-0005-0000-0000-0000DB370000}"/>
    <cellStyle name="Comma 3 2 4 5 2 2 3" xfId="2960" xr:uid="{00000000-0005-0000-0000-0000DC370000}"/>
    <cellStyle name="Comma 3 2 4 5 2 2 3 2" xfId="7057" xr:uid="{00000000-0005-0000-0000-0000DD370000}"/>
    <cellStyle name="Comma 3 2 4 5 2 2 3 2 2" xfId="15250" xr:uid="{00000000-0005-0000-0000-0000DE370000}"/>
    <cellStyle name="Comma 3 2 4 5 2 2 3 2 2 2" xfId="31636" xr:uid="{00000000-0005-0000-0000-0000DF370000}"/>
    <cellStyle name="Comma 3 2 4 5 2 2 3 2 3" xfId="23443" xr:uid="{00000000-0005-0000-0000-0000E0370000}"/>
    <cellStyle name="Comma 3 2 4 5 2 2 3 3" xfId="11153" xr:uid="{00000000-0005-0000-0000-0000E1370000}"/>
    <cellStyle name="Comma 3 2 4 5 2 2 3 3 2" xfId="27539" xr:uid="{00000000-0005-0000-0000-0000E2370000}"/>
    <cellStyle name="Comma 3 2 4 5 2 2 3 4" xfId="19346" xr:uid="{00000000-0005-0000-0000-0000E3370000}"/>
    <cellStyle name="Comma 3 2 4 5 2 2 4" xfId="5008" xr:uid="{00000000-0005-0000-0000-0000E4370000}"/>
    <cellStyle name="Comma 3 2 4 5 2 2 4 2" xfId="13201" xr:uid="{00000000-0005-0000-0000-0000E5370000}"/>
    <cellStyle name="Comma 3 2 4 5 2 2 4 2 2" xfId="29587" xr:uid="{00000000-0005-0000-0000-0000E6370000}"/>
    <cellStyle name="Comma 3 2 4 5 2 2 4 3" xfId="21394" xr:uid="{00000000-0005-0000-0000-0000E7370000}"/>
    <cellStyle name="Comma 3 2 4 5 2 2 5" xfId="9105" xr:uid="{00000000-0005-0000-0000-0000E8370000}"/>
    <cellStyle name="Comma 3 2 4 5 2 2 5 2" xfId="25491" xr:uid="{00000000-0005-0000-0000-0000E9370000}"/>
    <cellStyle name="Comma 3 2 4 5 2 2 6" xfId="17298" xr:uid="{00000000-0005-0000-0000-0000EA370000}"/>
    <cellStyle name="Comma 3 2 4 5 2 3" xfId="1424" xr:uid="{00000000-0005-0000-0000-0000EB370000}"/>
    <cellStyle name="Comma 3 2 4 5 2 3 2" xfId="3472" xr:uid="{00000000-0005-0000-0000-0000EC370000}"/>
    <cellStyle name="Comma 3 2 4 5 2 3 2 2" xfId="7569" xr:uid="{00000000-0005-0000-0000-0000ED370000}"/>
    <cellStyle name="Comma 3 2 4 5 2 3 2 2 2" xfId="15762" xr:uid="{00000000-0005-0000-0000-0000EE370000}"/>
    <cellStyle name="Comma 3 2 4 5 2 3 2 2 2 2" xfId="32148" xr:uid="{00000000-0005-0000-0000-0000EF370000}"/>
    <cellStyle name="Comma 3 2 4 5 2 3 2 2 3" xfId="23955" xr:uid="{00000000-0005-0000-0000-0000F0370000}"/>
    <cellStyle name="Comma 3 2 4 5 2 3 2 3" xfId="11665" xr:uid="{00000000-0005-0000-0000-0000F1370000}"/>
    <cellStyle name="Comma 3 2 4 5 2 3 2 3 2" xfId="28051" xr:uid="{00000000-0005-0000-0000-0000F2370000}"/>
    <cellStyle name="Comma 3 2 4 5 2 3 2 4" xfId="19858" xr:uid="{00000000-0005-0000-0000-0000F3370000}"/>
    <cellStyle name="Comma 3 2 4 5 2 3 3" xfId="5520" xr:uid="{00000000-0005-0000-0000-0000F4370000}"/>
    <cellStyle name="Comma 3 2 4 5 2 3 3 2" xfId="13713" xr:uid="{00000000-0005-0000-0000-0000F5370000}"/>
    <cellStyle name="Comma 3 2 4 5 2 3 3 2 2" xfId="30099" xr:uid="{00000000-0005-0000-0000-0000F6370000}"/>
    <cellStyle name="Comma 3 2 4 5 2 3 3 3" xfId="21906" xr:uid="{00000000-0005-0000-0000-0000F7370000}"/>
    <cellStyle name="Comma 3 2 4 5 2 3 4" xfId="9617" xr:uid="{00000000-0005-0000-0000-0000F8370000}"/>
    <cellStyle name="Comma 3 2 4 5 2 3 4 2" xfId="26003" xr:uid="{00000000-0005-0000-0000-0000F9370000}"/>
    <cellStyle name="Comma 3 2 4 5 2 3 5" xfId="17810" xr:uid="{00000000-0005-0000-0000-0000FA370000}"/>
    <cellStyle name="Comma 3 2 4 5 2 4" xfId="2448" xr:uid="{00000000-0005-0000-0000-0000FB370000}"/>
    <cellStyle name="Comma 3 2 4 5 2 4 2" xfId="6545" xr:uid="{00000000-0005-0000-0000-0000FC370000}"/>
    <cellStyle name="Comma 3 2 4 5 2 4 2 2" xfId="14738" xr:uid="{00000000-0005-0000-0000-0000FD370000}"/>
    <cellStyle name="Comma 3 2 4 5 2 4 2 2 2" xfId="31124" xr:uid="{00000000-0005-0000-0000-0000FE370000}"/>
    <cellStyle name="Comma 3 2 4 5 2 4 2 3" xfId="22931" xr:uid="{00000000-0005-0000-0000-0000FF370000}"/>
    <cellStyle name="Comma 3 2 4 5 2 4 3" xfId="10641" xr:uid="{00000000-0005-0000-0000-000000380000}"/>
    <cellStyle name="Comma 3 2 4 5 2 4 3 2" xfId="27027" xr:uid="{00000000-0005-0000-0000-000001380000}"/>
    <cellStyle name="Comma 3 2 4 5 2 4 4" xfId="18834" xr:uid="{00000000-0005-0000-0000-000002380000}"/>
    <cellStyle name="Comma 3 2 4 5 2 5" xfId="4496" xr:uid="{00000000-0005-0000-0000-000003380000}"/>
    <cellStyle name="Comma 3 2 4 5 2 5 2" xfId="12689" xr:uid="{00000000-0005-0000-0000-000004380000}"/>
    <cellStyle name="Comma 3 2 4 5 2 5 2 2" xfId="29075" xr:uid="{00000000-0005-0000-0000-000005380000}"/>
    <cellStyle name="Comma 3 2 4 5 2 5 3" xfId="20882" xr:uid="{00000000-0005-0000-0000-000006380000}"/>
    <cellStyle name="Comma 3 2 4 5 2 6" xfId="8593" xr:uid="{00000000-0005-0000-0000-000007380000}"/>
    <cellStyle name="Comma 3 2 4 5 2 6 2" xfId="24979" xr:uid="{00000000-0005-0000-0000-000008380000}"/>
    <cellStyle name="Comma 3 2 4 5 2 7" xfId="16786" xr:uid="{00000000-0005-0000-0000-000009380000}"/>
    <cellStyle name="Comma 3 2 4 5 3" xfId="656" xr:uid="{00000000-0005-0000-0000-00000A380000}"/>
    <cellStyle name="Comma 3 2 4 5 3 2" xfId="1680" xr:uid="{00000000-0005-0000-0000-00000B380000}"/>
    <cellStyle name="Comma 3 2 4 5 3 2 2" xfId="3728" xr:uid="{00000000-0005-0000-0000-00000C380000}"/>
    <cellStyle name="Comma 3 2 4 5 3 2 2 2" xfId="7825" xr:uid="{00000000-0005-0000-0000-00000D380000}"/>
    <cellStyle name="Comma 3 2 4 5 3 2 2 2 2" xfId="16018" xr:uid="{00000000-0005-0000-0000-00000E380000}"/>
    <cellStyle name="Comma 3 2 4 5 3 2 2 2 2 2" xfId="32404" xr:uid="{00000000-0005-0000-0000-00000F380000}"/>
    <cellStyle name="Comma 3 2 4 5 3 2 2 2 3" xfId="24211" xr:uid="{00000000-0005-0000-0000-000010380000}"/>
    <cellStyle name="Comma 3 2 4 5 3 2 2 3" xfId="11921" xr:uid="{00000000-0005-0000-0000-000011380000}"/>
    <cellStyle name="Comma 3 2 4 5 3 2 2 3 2" xfId="28307" xr:uid="{00000000-0005-0000-0000-000012380000}"/>
    <cellStyle name="Comma 3 2 4 5 3 2 2 4" xfId="20114" xr:uid="{00000000-0005-0000-0000-000013380000}"/>
    <cellStyle name="Comma 3 2 4 5 3 2 3" xfId="5776" xr:uid="{00000000-0005-0000-0000-000014380000}"/>
    <cellStyle name="Comma 3 2 4 5 3 2 3 2" xfId="13969" xr:uid="{00000000-0005-0000-0000-000015380000}"/>
    <cellStyle name="Comma 3 2 4 5 3 2 3 2 2" xfId="30355" xr:uid="{00000000-0005-0000-0000-000016380000}"/>
    <cellStyle name="Comma 3 2 4 5 3 2 3 3" xfId="22162" xr:uid="{00000000-0005-0000-0000-000017380000}"/>
    <cellStyle name="Comma 3 2 4 5 3 2 4" xfId="9873" xr:uid="{00000000-0005-0000-0000-000018380000}"/>
    <cellStyle name="Comma 3 2 4 5 3 2 4 2" xfId="26259" xr:uid="{00000000-0005-0000-0000-000019380000}"/>
    <cellStyle name="Comma 3 2 4 5 3 2 5" xfId="18066" xr:uid="{00000000-0005-0000-0000-00001A380000}"/>
    <cellStyle name="Comma 3 2 4 5 3 3" xfId="2704" xr:uid="{00000000-0005-0000-0000-00001B380000}"/>
    <cellStyle name="Comma 3 2 4 5 3 3 2" xfId="6801" xr:uid="{00000000-0005-0000-0000-00001C380000}"/>
    <cellStyle name="Comma 3 2 4 5 3 3 2 2" xfId="14994" xr:uid="{00000000-0005-0000-0000-00001D380000}"/>
    <cellStyle name="Comma 3 2 4 5 3 3 2 2 2" xfId="31380" xr:uid="{00000000-0005-0000-0000-00001E380000}"/>
    <cellStyle name="Comma 3 2 4 5 3 3 2 3" xfId="23187" xr:uid="{00000000-0005-0000-0000-00001F380000}"/>
    <cellStyle name="Comma 3 2 4 5 3 3 3" xfId="10897" xr:uid="{00000000-0005-0000-0000-000020380000}"/>
    <cellStyle name="Comma 3 2 4 5 3 3 3 2" xfId="27283" xr:uid="{00000000-0005-0000-0000-000021380000}"/>
    <cellStyle name="Comma 3 2 4 5 3 3 4" xfId="19090" xr:uid="{00000000-0005-0000-0000-000022380000}"/>
    <cellStyle name="Comma 3 2 4 5 3 4" xfId="4752" xr:uid="{00000000-0005-0000-0000-000023380000}"/>
    <cellStyle name="Comma 3 2 4 5 3 4 2" xfId="12945" xr:uid="{00000000-0005-0000-0000-000024380000}"/>
    <cellStyle name="Comma 3 2 4 5 3 4 2 2" xfId="29331" xr:uid="{00000000-0005-0000-0000-000025380000}"/>
    <cellStyle name="Comma 3 2 4 5 3 4 3" xfId="21138" xr:uid="{00000000-0005-0000-0000-000026380000}"/>
    <cellStyle name="Comma 3 2 4 5 3 5" xfId="8849" xr:uid="{00000000-0005-0000-0000-000027380000}"/>
    <cellStyle name="Comma 3 2 4 5 3 5 2" xfId="25235" xr:uid="{00000000-0005-0000-0000-000028380000}"/>
    <cellStyle name="Comma 3 2 4 5 3 6" xfId="17042" xr:uid="{00000000-0005-0000-0000-000029380000}"/>
    <cellStyle name="Comma 3 2 4 5 4" xfId="1168" xr:uid="{00000000-0005-0000-0000-00002A380000}"/>
    <cellStyle name="Comma 3 2 4 5 4 2" xfId="3216" xr:uid="{00000000-0005-0000-0000-00002B380000}"/>
    <cellStyle name="Comma 3 2 4 5 4 2 2" xfId="7313" xr:uid="{00000000-0005-0000-0000-00002C380000}"/>
    <cellStyle name="Comma 3 2 4 5 4 2 2 2" xfId="15506" xr:uid="{00000000-0005-0000-0000-00002D380000}"/>
    <cellStyle name="Comma 3 2 4 5 4 2 2 2 2" xfId="31892" xr:uid="{00000000-0005-0000-0000-00002E380000}"/>
    <cellStyle name="Comma 3 2 4 5 4 2 2 3" xfId="23699" xr:uid="{00000000-0005-0000-0000-00002F380000}"/>
    <cellStyle name="Comma 3 2 4 5 4 2 3" xfId="11409" xr:uid="{00000000-0005-0000-0000-000030380000}"/>
    <cellStyle name="Comma 3 2 4 5 4 2 3 2" xfId="27795" xr:uid="{00000000-0005-0000-0000-000031380000}"/>
    <cellStyle name="Comma 3 2 4 5 4 2 4" xfId="19602" xr:uid="{00000000-0005-0000-0000-000032380000}"/>
    <cellStyle name="Comma 3 2 4 5 4 3" xfId="5264" xr:uid="{00000000-0005-0000-0000-000033380000}"/>
    <cellStyle name="Comma 3 2 4 5 4 3 2" xfId="13457" xr:uid="{00000000-0005-0000-0000-000034380000}"/>
    <cellStyle name="Comma 3 2 4 5 4 3 2 2" xfId="29843" xr:uid="{00000000-0005-0000-0000-000035380000}"/>
    <cellStyle name="Comma 3 2 4 5 4 3 3" xfId="21650" xr:uid="{00000000-0005-0000-0000-000036380000}"/>
    <cellStyle name="Comma 3 2 4 5 4 4" xfId="9361" xr:uid="{00000000-0005-0000-0000-000037380000}"/>
    <cellStyle name="Comma 3 2 4 5 4 4 2" xfId="25747" xr:uid="{00000000-0005-0000-0000-000038380000}"/>
    <cellStyle name="Comma 3 2 4 5 4 5" xfId="17554" xr:uid="{00000000-0005-0000-0000-000039380000}"/>
    <cellStyle name="Comma 3 2 4 5 5" xfId="2192" xr:uid="{00000000-0005-0000-0000-00003A380000}"/>
    <cellStyle name="Comma 3 2 4 5 5 2" xfId="6289" xr:uid="{00000000-0005-0000-0000-00003B380000}"/>
    <cellStyle name="Comma 3 2 4 5 5 2 2" xfId="14482" xr:uid="{00000000-0005-0000-0000-00003C380000}"/>
    <cellStyle name="Comma 3 2 4 5 5 2 2 2" xfId="30868" xr:uid="{00000000-0005-0000-0000-00003D380000}"/>
    <cellStyle name="Comma 3 2 4 5 5 2 3" xfId="22675" xr:uid="{00000000-0005-0000-0000-00003E380000}"/>
    <cellStyle name="Comma 3 2 4 5 5 3" xfId="10385" xr:uid="{00000000-0005-0000-0000-00003F380000}"/>
    <cellStyle name="Comma 3 2 4 5 5 3 2" xfId="26771" xr:uid="{00000000-0005-0000-0000-000040380000}"/>
    <cellStyle name="Comma 3 2 4 5 5 4" xfId="18578" xr:uid="{00000000-0005-0000-0000-000041380000}"/>
    <cellStyle name="Comma 3 2 4 5 6" xfId="4240" xr:uid="{00000000-0005-0000-0000-000042380000}"/>
    <cellStyle name="Comma 3 2 4 5 6 2" xfId="12433" xr:uid="{00000000-0005-0000-0000-000043380000}"/>
    <cellStyle name="Comma 3 2 4 5 6 2 2" xfId="28819" xr:uid="{00000000-0005-0000-0000-000044380000}"/>
    <cellStyle name="Comma 3 2 4 5 6 3" xfId="20626" xr:uid="{00000000-0005-0000-0000-000045380000}"/>
    <cellStyle name="Comma 3 2 4 5 7" xfId="8337" xr:uid="{00000000-0005-0000-0000-000046380000}"/>
    <cellStyle name="Comma 3 2 4 5 7 2" xfId="24723" xr:uid="{00000000-0005-0000-0000-000047380000}"/>
    <cellStyle name="Comma 3 2 4 5 8" xfId="16530" xr:uid="{00000000-0005-0000-0000-000048380000}"/>
    <cellStyle name="Comma 3 2 4 6" xfId="272" xr:uid="{00000000-0005-0000-0000-000049380000}"/>
    <cellStyle name="Comma 3 2 4 6 2" xfId="784" xr:uid="{00000000-0005-0000-0000-00004A380000}"/>
    <cellStyle name="Comma 3 2 4 6 2 2" xfId="1808" xr:uid="{00000000-0005-0000-0000-00004B380000}"/>
    <cellStyle name="Comma 3 2 4 6 2 2 2" xfId="3856" xr:uid="{00000000-0005-0000-0000-00004C380000}"/>
    <cellStyle name="Comma 3 2 4 6 2 2 2 2" xfId="7953" xr:uid="{00000000-0005-0000-0000-00004D380000}"/>
    <cellStyle name="Comma 3 2 4 6 2 2 2 2 2" xfId="16146" xr:uid="{00000000-0005-0000-0000-00004E380000}"/>
    <cellStyle name="Comma 3 2 4 6 2 2 2 2 2 2" xfId="32532" xr:uid="{00000000-0005-0000-0000-00004F380000}"/>
    <cellStyle name="Comma 3 2 4 6 2 2 2 2 3" xfId="24339" xr:uid="{00000000-0005-0000-0000-000050380000}"/>
    <cellStyle name="Comma 3 2 4 6 2 2 2 3" xfId="12049" xr:uid="{00000000-0005-0000-0000-000051380000}"/>
    <cellStyle name="Comma 3 2 4 6 2 2 2 3 2" xfId="28435" xr:uid="{00000000-0005-0000-0000-000052380000}"/>
    <cellStyle name="Comma 3 2 4 6 2 2 2 4" xfId="20242" xr:uid="{00000000-0005-0000-0000-000053380000}"/>
    <cellStyle name="Comma 3 2 4 6 2 2 3" xfId="5904" xr:uid="{00000000-0005-0000-0000-000054380000}"/>
    <cellStyle name="Comma 3 2 4 6 2 2 3 2" xfId="14097" xr:uid="{00000000-0005-0000-0000-000055380000}"/>
    <cellStyle name="Comma 3 2 4 6 2 2 3 2 2" xfId="30483" xr:uid="{00000000-0005-0000-0000-000056380000}"/>
    <cellStyle name="Comma 3 2 4 6 2 2 3 3" xfId="22290" xr:uid="{00000000-0005-0000-0000-000057380000}"/>
    <cellStyle name="Comma 3 2 4 6 2 2 4" xfId="10001" xr:uid="{00000000-0005-0000-0000-000058380000}"/>
    <cellStyle name="Comma 3 2 4 6 2 2 4 2" xfId="26387" xr:uid="{00000000-0005-0000-0000-000059380000}"/>
    <cellStyle name="Comma 3 2 4 6 2 2 5" xfId="18194" xr:uid="{00000000-0005-0000-0000-00005A380000}"/>
    <cellStyle name="Comma 3 2 4 6 2 3" xfId="2832" xr:uid="{00000000-0005-0000-0000-00005B380000}"/>
    <cellStyle name="Comma 3 2 4 6 2 3 2" xfId="6929" xr:uid="{00000000-0005-0000-0000-00005C380000}"/>
    <cellStyle name="Comma 3 2 4 6 2 3 2 2" xfId="15122" xr:uid="{00000000-0005-0000-0000-00005D380000}"/>
    <cellStyle name="Comma 3 2 4 6 2 3 2 2 2" xfId="31508" xr:uid="{00000000-0005-0000-0000-00005E380000}"/>
    <cellStyle name="Comma 3 2 4 6 2 3 2 3" xfId="23315" xr:uid="{00000000-0005-0000-0000-00005F380000}"/>
    <cellStyle name="Comma 3 2 4 6 2 3 3" xfId="11025" xr:uid="{00000000-0005-0000-0000-000060380000}"/>
    <cellStyle name="Comma 3 2 4 6 2 3 3 2" xfId="27411" xr:uid="{00000000-0005-0000-0000-000061380000}"/>
    <cellStyle name="Comma 3 2 4 6 2 3 4" xfId="19218" xr:uid="{00000000-0005-0000-0000-000062380000}"/>
    <cellStyle name="Comma 3 2 4 6 2 4" xfId="4880" xr:uid="{00000000-0005-0000-0000-000063380000}"/>
    <cellStyle name="Comma 3 2 4 6 2 4 2" xfId="13073" xr:uid="{00000000-0005-0000-0000-000064380000}"/>
    <cellStyle name="Comma 3 2 4 6 2 4 2 2" xfId="29459" xr:uid="{00000000-0005-0000-0000-000065380000}"/>
    <cellStyle name="Comma 3 2 4 6 2 4 3" xfId="21266" xr:uid="{00000000-0005-0000-0000-000066380000}"/>
    <cellStyle name="Comma 3 2 4 6 2 5" xfId="8977" xr:uid="{00000000-0005-0000-0000-000067380000}"/>
    <cellStyle name="Comma 3 2 4 6 2 5 2" xfId="25363" xr:uid="{00000000-0005-0000-0000-000068380000}"/>
    <cellStyle name="Comma 3 2 4 6 2 6" xfId="17170" xr:uid="{00000000-0005-0000-0000-000069380000}"/>
    <cellStyle name="Comma 3 2 4 6 3" xfId="1296" xr:uid="{00000000-0005-0000-0000-00006A380000}"/>
    <cellStyle name="Comma 3 2 4 6 3 2" xfId="3344" xr:uid="{00000000-0005-0000-0000-00006B380000}"/>
    <cellStyle name="Comma 3 2 4 6 3 2 2" xfId="7441" xr:uid="{00000000-0005-0000-0000-00006C380000}"/>
    <cellStyle name="Comma 3 2 4 6 3 2 2 2" xfId="15634" xr:uid="{00000000-0005-0000-0000-00006D380000}"/>
    <cellStyle name="Comma 3 2 4 6 3 2 2 2 2" xfId="32020" xr:uid="{00000000-0005-0000-0000-00006E380000}"/>
    <cellStyle name="Comma 3 2 4 6 3 2 2 3" xfId="23827" xr:uid="{00000000-0005-0000-0000-00006F380000}"/>
    <cellStyle name="Comma 3 2 4 6 3 2 3" xfId="11537" xr:uid="{00000000-0005-0000-0000-000070380000}"/>
    <cellStyle name="Comma 3 2 4 6 3 2 3 2" xfId="27923" xr:uid="{00000000-0005-0000-0000-000071380000}"/>
    <cellStyle name="Comma 3 2 4 6 3 2 4" xfId="19730" xr:uid="{00000000-0005-0000-0000-000072380000}"/>
    <cellStyle name="Comma 3 2 4 6 3 3" xfId="5392" xr:uid="{00000000-0005-0000-0000-000073380000}"/>
    <cellStyle name="Comma 3 2 4 6 3 3 2" xfId="13585" xr:uid="{00000000-0005-0000-0000-000074380000}"/>
    <cellStyle name="Comma 3 2 4 6 3 3 2 2" xfId="29971" xr:uid="{00000000-0005-0000-0000-000075380000}"/>
    <cellStyle name="Comma 3 2 4 6 3 3 3" xfId="21778" xr:uid="{00000000-0005-0000-0000-000076380000}"/>
    <cellStyle name="Comma 3 2 4 6 3 4" xfId="9489" xr:uid="{00000000-0005-0000-0000-000077380000}"/>
    <cellStyle name="Comma 3 2 4 6 3 4 2" xfId="25875" xr:uid="{00000000-0005-0000-0000-000078380000}"/>
    <cellStyle name="Comma 3 2 4 6 3 5" xfId="17682" xr:uid="{00000000-0005-0000-0000-000079380000}"/>
    <cellStyle name="Comma 3 2 4 6 4" xfId="2320" xr:uid="{00000000-0005-0000-0000-00007A380000}"/>
    <cellStyle name="Comma 3 2 4 6 4 2" xfId="6417" xr:uid="{00000000-0005-0000-0000-00007B380000}"/>
    <cellStyle name="Comma 3 2 4 6 4 2 2" xfId="14610" xr:uid="{00000000-0005-0000-0000-00007C380000}"/>
    <cellStyle name="Comma 3 2 4 6 4 2 2 2" xfId="30996" xr:uid="{00000000-0005-0000-0000-00007D380000}"/>
    <cellStyle name="Comma 3 2 4 6 4 2 3" xfId="22803" xr:uid="{00000000-0005-0000-0000-00007E380000}"/>
    <cellStyle name="Comma 3 2 4 6 4 3" xfId="10513" xr:uid="{00000000-0005-0000-0000-00007F380000}"/>
    <cellStyle name="Comma 3 2 4 6 4 3 2" xfId="26899" xr:uid="{00000000-0005-0000-0000-000080380000}"/>
    <cellStyle name="Comma 3 2 4 6 4 4" xfId="18706" xr:uid="{00000000-0005-0000-0000-000081380000}"/>
    <cellStyle name="Comma 3 2 4 6 5" xfId="4368" xr:uid="{00000000-0005-0000-0000-000082380000}"/>
    <cellStyle name="Comma 3 2 4 6 5 2" xfId="12561" xr:uid="{00000000-0005-0000-0000-000083380000}"/>
    <cellStyle name="Comma 3 2 4 6 5 2 2" xfId="28947" xr:uid="{00000000-0005-0000-0000-000084380000}"/>
    <cellStyle name="Comma 3 2 4 6 5 3" xfId="20754" xr:uid="{00000000-0005-0000-0000-000085380000}"/>
    <cellStyle name="Comma 3 2 4 6 6" xfId="8465" xr:uid="{00000000-0005-0000-0000-000086380000}"/>
    <cellStyle name="Comma 3 2 4 6 6 2" xfId="24851" xr:uid="{00000000-0005-0000-0000-000087380000}"/>
    <cellStyle name="Comma 3 2 4 6 7" xfId="16658" xr:uid="{00000000-0005-0000-0000-000088380000}"/>
    <cellStyle name="Comma 3 2 4 7" xfId="528" xr:uid="{00000000-0005-0000-0000-000089380000}"/>
    <cellStyle name="Comma 3 2 4 7 2" xfId="1552" xr:uid="{00000000-0005-0000-0000-00008A380000}"/>
    <cellStyle name="Comma 3 2 4 7 2 2" xfId="3600" xr:uid="{00000000-0005-0000-0000-00008B380000}"/>
    <cellStyle name="Comma 3 2 4 7 2 2 2" xfId="7697" xr:uid="{00000000-0005-0000-0000-00008C380000}"/>
    <cellStyle name="Comma 3 2 4 7 2 2 2 2" xfId="15890" xr:uid="{00000000-0005-0000-0000-00008D380000}"/>
    <cellStyle name="Comma 3 2 4 7 2 2 2 2 2" xfId="32276" xr:uid="{00000000-0005-0000-0000-00008E380000}"/>
    <cellStyle name="Comma 3 2 4 7 2 2 2 3" xfId="24083" xr:uid="{00000000-0005-0000-0000-00008F380000}"/>
    <cellStyle name="Comma 3 2 4 7 2 2 3" xfId="11793" xr:uid="{00000000-0005-0000-0000-000090380000}"/>
    <cellStyle name="Comma 3 2 4 7 2 2 3 2" xfId="28179" xr:uid="{00000000-0005-0000-0000-000091380000}"/>
    <cellStyle name="Comma 3 2 4 7 2 2 4" xfId="19986" xr:uid="{00000000-0005-0000-0000-000092380000}"/>
    <cellStyle name="Comma 3 2 4 7 2 3" xfId="5648" xr:uid="{00000000-0005-0000-0000-000093380000}"/>
    <cellStyle name="Comma 3 2 4 7 2 3 2" xfId="13841" xr:uid="{00000000-0005-0000-0000-000094380000}"/>
    <cellStyle name="Comma 3 2 4 7 2 3 2 2" xfId="30227" xr:uid="{00000000-0005-0000-0000-000095380000}"/>
    <cellStyle name="Comma 3 2 4 7 2 3 3" xfId="22034" xr:uid="{00000000-0005-0000-0000-000096380000}"/>
    <cellStyle name="Comma 3 2 4 7 2 4" xfId="9745" xr:uid="{00000000-0005-0000-0000-000097380000}"/>
    <cellStyle name="Comma 3 2 4 7 2 4 2" xfId="26131" xr:uid="{00000000-0005-0000-0000-000098380000}"/>
    <cellStyle name="Comma 3 2 4 7 2 5" xfId="17938" xr:uid="{00000000-0005-0000-0000-000099380000}"/>
    <cellStyle name="Comma 3 2 4 7 3" xfId="2576" xr:uid="{00000000-0005-0000-0000-00009A380000}"/>
    <cellStyle name="Comma 3 2 4 7 3 2" xfId="6673" xr:uid="{00000000-0005-0000-0000-00009B380000}"/>
    <cellStyle name="Comma 3 2 4 7 3 2 2" xfId="14866" xr:uid="{00000000-0005-0000-0000-00009C380000}"/>
    <cellStyle name="Comma 3 2 4 7 3 2 2 2" xfId="31252" xr:uid="{00000000-0005-0000-0000-00009D380000}"/>
    <cellStyle name="Comma 3 2 4 7 3 2 3" xfId="23059" xr:uid="{00000000-0005-0000-0000-00009E380000}"/>
    <cellStyle name="Comma 3 2 4 7 3 3" xfId="10769" xr:uid="{00000000-0005-0000-0000-00009F380000}"/>
    <cellStyle name="Comma 3 2 4 7 3 3 2" xfId="27155" xr:uid="{00000000-0005-0000-0000-0000A0380000}"/>
    <cellStyle name="Comma 3 2 4 7 3 4" xfId="18962" xr:uid="{00000000-0005-0000-0000-0000A1380000}"/>
    <cellStyle name="Comma 3 2 4 7 4" xfId="4624" xr:uid="{00000000-0005-0000-0000-0000A2380000}"/>
    <cellStyle name="Comma 3 2 4 7 4 2" xfId="12817" xr:uid="{00000000-0005-0000-0000-0000A3380000}"/>
    <cellStyle name="Comma 3 2 4 7 4 2 2" xfId="29203" xr:uid="{00000000-0005-0000-0000-0000A4380000}"/>
    <cellStyle name="Comma 3 2 4 7 4 3" xfId="21010" xr:uid="{00000000-0005-0000-0000-0000A5380000}"/>
    <cellStyle name="Comma 3 2 4 7 5" xfId="8721" xr:uid="{00000000-0005-0000-0000-0000A6380000}"/>
    <cellStyle name="Comma 3 2 4 7 5 2" xfId="25107" xr:uid="{00000000-0005-0000-0000-0000A7380000}"/>
    <cellStyle name="Comma 3 2 4 7 6" xfId="16914" xr:uid="{00000000-0005-0000-0000-0000A8380000}"/>
    <cellStyle name="Comma 3 2 4 8" xfId="1040" xr:uid="{00000000-0005-0000-0000-0000A9380000}"/>
    <cellStyle name="Comma 3 2 4 8 2" xfId="3088" xr:uid="{00000000-0005-0000-0000-0000AA380000}"/>
    <cellStyle name="Comma 3 2 4 8 2 2" xfId="7185" xr:uid="{00000000-0005-0000-0000-0000AB380000}"/>
    <cellStyle name="Comma 3 2 4 8 2 2 2" xfId="15378" xr:uid="{00000000-0005-0000-0000-0000AC380000}"/>
    <cellStyle name="Comma 3 2 4 8 2 2 2 2" xfId="31764" xr:uid="{00000000-0005-0000-0000-0000AD380000}"/>
    <cellStyle name="Comma 3 2 4 8 2 2 3" xfId="23571" xr:uid="{00000000-0005-0000-0000-0000AE380000}"/>
    <cellStyle name="Comma 3 2 4 8 2 3" xfId="11281" xr:uid="{00000000-0005-0000-0000-0000AF380000}"/>
    <cellStyle name="Comma 3 2 4 8 2 3 2" xfId="27667" xr:uid="{00000000-0005-0000-0000-0000B0380000}"/>
    <cellStyle name="Comma 3 2 4 8 2 4" xfId="19474" xr:uid="{00000000-0005-0000-0000-0000B1380000}"/>
    <cellStyle name="Comma 3 2 4 8 3" xfId="5136" xr:uid="{00000000-0005-0000-0000-0000B2380000}"/>
    <cellStyle name="Comma 3 2 4 8 3 2" xfId="13329" xr:uid="{00000000-0005-0000-0000-0000B3380000}"/>
    <cellStyle name="Comma 3 2 4 8 3 2 2" xfId="29715" xr:uid="{00000000-0005-0000-0000-0000B4380000}"/>
    <cellStyle name="Comma 3 2 4 8 3 3" xfId="21522" xr:uid="{00000000-0005-0000-0000-0000B5380000}"/>
    <cellStyle name="Comma 3 2 4 8 4" xfId="9233" xr:uid="{00000000-0005-0000-0000-0000B6380000}"/>
    <cellStyle name="Comma 3 2 4 8 4 2" xfId="25619" xr:uid="{00000000-0005-0000-0000-0000B7380000}"/>
    <cellStyle name="Comma 3 2 4 8 5" xfId="17426" xr:uid="{00000000-0005-0000-0000-0000B8380000}"/>
    <cellStyle name="Comma 3 2 4 9" xfId="2064" xr:uid="{00000000-0005-0000-0000-0000B9380000}"/>
    <cellStyle name="Comma 3 2 4 9 2" xfId="6161" xr:uid="{00000000-0005-0000-0000-0000BA380000}"/>
    <cellStyle name="Comma 3 2 4 9 2 2" xfId="14354" xr:uid="{00000000-0005-0000-0000-0000BB380000}"/>
    <cellStyle name="Comma 3 2 4 9 2 2 2" xfId="30740" xr:uid="{00000000-0005-0000-0000-0000BC380000}"/>
    <cellStyle name="Comma 3 2 4 9 2 3" xfId="22547" xr:uid="{00000000-0005-0000-0000-0000BD380000}"/>
    <cellStyle name="Comma 3 2 4 9 3" xfId="10257" xr:uid="{00000000-0005-0000-0000-0000BE380000}"/>
    <cellStyle name="Comma 3 2 4 9 3 2" xfId="26643" xr:uid="{00000000-0005-0000-0000-0000BF380000}"/>
    <cellStyle name="Comma 3 2 4 9 4" xfId="18450" xr:uid="{00000000-0005-0000-0000-0000C0380000}"/>
    <cellStyle name="Comma 3 2 5" xfId="24" xr:uid="{00000000-0005-0000-0000-0000C1380000}"/>
    <cellStyle name="Comma 3 2 5 10" xfId="8217" xr:uid="{00000000-0005-0000-0000-0000C2380000}"/>
    <cellStyle name="Comma 3 2 5 10 2" xfId="24603" xr:uid="{00000000-0005-0000-0000-0000C3380000}"/>
    <cellStyle name="Comma 3 2 5 11" xfId="16410" xr:uid="{00000000-0005-0000-0000-0000C4380000}"/>
    <cellStyle name="Comma 3 2 5 2" xfId="56" xr:uid="{00000000-0005-0000-0000-0000C5380000}"/>
    <cellStyle name="Comma 3 2 5 2 10" xfId="16442" xr:uid="{00000000-0005-0000-0000-0000C6380000}"/>
    <cellStyle name="Comma 3 2 5 2 2" xfId="120" xr:uid="{00000000-0005-0000-0000-0000C7380000}"/>
    <cellStyle name="Comma 3 2 5 2 2 2" xfId="248" xr:uid="{00000000-0005-0000-0000-0000C8380000}"/>
    <cellStyle name="Comma 3 2 5 2 2 2 2" xfId="504" xr:uid="{00000000-0005-0000-0000-0000C9380000}"/>
    <cellStyle name="Comma 3 2 5 2 2 2 2 2" xfId="1016" xr:uid="{00000000-0005-0000-0000-0000CA380000}"/>
    <cellStyle name="Comma 3 2 5 2 2 2 2 2 2" xfId="2040" xr:uid="{00000000-0005-0000-0000-0000CB380000}"/>
    <cellStyle name="Comma 3 2 5 2 2 2 2 2 2 2" xfId="4088" xr:uid="{00000000-0005-0000-0000-0000CC380000}"/>
    <cellStyle name="Comma 3 2 5 2 2 2 2 2 2 2 2" xfId="8185" xr:uid="{00000000-0005-0000-0000-0000CD380000}"/>
    <cellStyle name="Comma 3 2 5 2 2 2 2 2 2 2 2 2" xfId="16378" xr:uid="{00000000-0005-0000-0000-0000CE380000}"/>
    <cellStyle name="Comma 3 2 5 2 2 2 2 2 2 2 2 2 2" xfId="32764" xr:uid="{00000000-0005-0000-0000-0000CF380000}"/>
    <cellStyle name="Comma 3 2 5 2 2 2 2 2 2 2 2 3" xfId="24571" xr:uid="{00000000-0005-0000-0000-0000D0380000}"/>
    <cellStyle name="Comma 3 2 5 2 2 2 2 2 2 2 3" xfId="12281" xr:uid="{00000000-0005-0000-0000-0000D1380000}"/>
    <cellStyle name="Comma 3 2 5 2 2 2 2 2 2 2 3 2" xfId="28667" xr:uid="{00000000-0005-0000-0000-0000D2380000}"/>
    <cellStyle name="Comma 3 2 5 2 2 2 2 2 2 2 4" xfId="20474" xr:uid="{00000000-0005-0000-0000-0000D3380000}"/>
    <cellStyle name="Comma 3 2 5 2 2 2 2 2 2 3" xfId="6136" xr:uid="{00000000-0005-0000-0000-0000D4380000}"/>
    <cellStyle name="Comma 3 2 5 2 2 2 2 2 2 3 2" xfId="14329" xr:uid="{00000000-0005-0000-0000-0000D5380000}"/>
    <cellStyle name="Comma 3 2 5 2 2 2 2 2 2 3 2 2" xfId="30715" xr:uid="{00000000-0005-0000-0000-0000D6380000}"/>
    <cellStyle name="Comma 3 2 5 2 2 2 2 2 2 3 3" xfId="22522" xr:uid="{00000000-0005-0000-0000-0000D7380000}"/>
    <cellStyle name="Comma 3 2 5 2 2 2 2 2 2 4" xfId="10233" xr:uid="{00000000-0005-0000-0000-0000D8380000}"/>
    <cellStyle name="Comma 3 2 5 2 2 2 2 2 2 4 2" xfId="26619" xr:uid="{00000000-0005-0000-0000-0000D9380000}"/>
    <cellStyle name="Comma 3 2 5 2 2 2 2 2 2 5" xfId="18426" xr:uid="{00000000-0005-0000-0000-0000DA380000}"/>
    <cellStyle name="Comma 3 2 5 2 2 2 2 2 3" xfId="3064" xr:uid="{00000000-0005-0000-0000-0000DB380000}"/>
    <cellStyle name="Comma 3 2 5 2 2 2 2 2 3 2" xfId="7161" xr:uid="{00000000-0005-0000-0000-0000DC380000}"/>
    <cellStyle name="Comma 3 2 5 2 2 2 2 2 3 2 2" xfId="15354" xr:uid="{00000000-0005-0000-0000-0000DD380000}"/>
    <cellStyle name="Comma 3 2 5 2 2 2 2 2 3 2 2 2" xfId="31740" xr:uid="{00000000-0005-0000-0000-0000DE380000}"/>
    <cellStyle name="Comma 3 2 5 2 2 2 2 2 3 2 3" xfId="23547" xr:uid="{00000000-0005-0000-0000-0000DF380000}"/>
    <cellStyle name="Comma 3 2 5 2 2 2 2 2 3 3" xfId="11257" xr:uid="{00000000-0005-0000-0000-0000E0380000}"/>
    <cellStyle name="Comma 3 2 5 2 2 2 2 2 3 3 2" xfId="27643" xr:uid="{00000000-0005-0000-0000-0000E1380000}"/>
    <cellStyle name="Comma 3 2 5 2 2 2 2 2 3 4" xfId="19450" xr:uid="{00000000-0005-0000-0000-0000E2380000}"/>
    <cellStyle name="Comma 3 2 5 2 2 2 2 2 4" xfId="5112" xr:uid="{00000000-0005-0000-0000-0000E3380000}"/>
    <cellStyle name="Comma 3 2 5 2 2 2 2 2 4 2" xfId="13305" xr:uid="{00000000-0005-0000-0000-0000E4380000}"/>
    <cellStyle name="Comma 3 2 5 2 2 2 2 2 4 2 2" xfId="29691" xr:uid="{00000000-0005-0000-0000-0000E5380000}"/>
    <cellStyle name="Comma 3 2 5 2 2 2 2 2 4 3" xfId="21498" xr:uid="{00000000-0005-0000-0000-0000E6380000}"/>
    <cellStyle name="Comma 3 2 5 2 2 2 2 2 5" xfId="9209" xr:uid="{00000000-0005-0000-0000-0000E7380000}"/>
    <cellStyle name="Comma 3 2 5 2 2 2 2 2 5 2" xfId="25595" xr:uid="{00000000-0005-0000-0000-0000E8380000}"/>
    <cellStyle name="Comma 3 2 5 2 2 2 2 2 6" xfId="17402" xr:uid="{00000000-0005-0000-0000-0000E9380000}"/>
    <cellStyle name="Comma 3 2 5 2 2 2 2 3" xfId="1528" xr:uid="{00000000-0005-0000-0000-0000EA380000}"/>
    <cellStyle name="Comma 3 2 5 2 2 2 2 3 2" xfId="3576" xr:uid="{00000000-0005-0000-0000-0000EB380000}"/>
    <cellStyle name="Comma 3 2 5 2 2 2 2 3 2 2" xfId="7673" xr:uid="{00000000-0005-0000-0000-0000EC380000}"/>
    <cellStyle name="Comma 3 2 5 2 2 2 2 3 2 2 2" xfId="15866" xr:uid="{00000000-0005-0000-0000-0000ED380000}"/>
    <cellStyle name="Comma 3 2 5 2 2 2 2 3 2 2 2 2" xfId="32252" xr:uid="{00000000-0005-0000-0000-0000EE380000}"/>
    <cellStyle name="Comma 3 2 5 2 2 2 2 3 2 2 3" xfId="24059" xr:uid="{00000000-0005-0000-0000-0000EF380000}"/>
    <cellStyle name="Comma 3 2 5 2 2 2 2 3 2 3" xfId="11769" xr:uid="{00000000-0005-0000-0000-0000F0380000}"/>
    <cellStyle name="Comma 3 2 5 2 2 2 2 3 2 3 2" xfId="28155" xr:uid="{00000000-0005-0000-0000-0000F1380000}"/>
    <cellStyle name="Comma 3 2 5 2 2 2 2 3 2 4" xfId="19962" xr:uid="{00000000-0005-0000-0000-0000F2380000}"/>
    <cellStyle name="Comma 3 2 5 2 2 2 2 3 3" xfId="5624" xr:uid="{00000000-0005-0000-0000-0000F3380000}"/>
    <cellStyle name="Comma 3 2 5 2 2 2 2 3 3 2" xfId="13817" xr:uid="{00000000-0005-0000-0000-0000F4380000}"/>
    <cellStyle name="Comma 3 2 5 2 2 2 2 3 3 2 2" xfId="30203" xr:uid="{00000000-0005-0000-0000-0000F5380000}"/>
    <cellStyle name="Comma 3 2 5 2 2 2 2 3 3 3" xfId="22010" xr:uid="{00000000-0005-0000-0000-0000F6380000}"/>
    <cellStyle name="Comma 3 2 5 2 2 2 2 3 4" xfId="9721" xr:uid="{00000000-0005-0000-0000-0000F7380000}"/>
    <cellStyle name="Comma 3 2 5 2 2 2 2 3 4 2" xfId="26107" xr:uid="{00000000-0005-0000-0000-0000F8380000}"/>
    <cellStyle name="Comma 3 2 5 2 2 2 2 3 5" xfId="17914" xr:uid="{00000000-0005-0000-0000-0000F9380000}"/>
    <cellStyle name="Comma 3 2 5 2 2 2 2 4" xfId="2552" xr:uid="{00000000-0005-0000-0000-0000FA380000}"/>
    <cellStyle name="Comma 3 2 5 2 2 2 2 4 2" xfId="6649" xr:uid="{00000000-0005-0000-0000-0000FB380000}"/>
    <cellStyle name="Comma 3 2 5 2 2 2 2 4 2 2" xfId="14842" xr:uid="{00000000-0005-0000-0000-0000FC380000}"/>
    <cellStyle name="Comma 3 2 5 2 2 2 2 4 2 2 2" xfId="31228" xr:uid="{00000000-0005-0000-0000-0000FD380000}"/>
    <cellStyle name="Comma 3 2 5 2 2 2 2 4 2 3" xfId="23035" xr:uid="{00000000-0005-0000-0000-0000FE380000}"/>
    <cellStyle name="Comma 3 2 5 2 2 2 2 4 3" xfId="10745" xr:uid="{00000000-0005-0000-0000-0000FF380000}"/>
    <cellStyle name="Comma 3 2 5 2 2 2 2 4 3 2" xfId="27131" xr:uid="{00000000-0005-0000-0000-000000390000}"/>
    <cellStyle name="Comma 3 2 5 2 2 2 2 4 4" xfId="18938" xr:uid="{00000000-0005-0000-0000-000001390000}"/>
    <cellStyle name="Comma 3 2 5 2 2 2 2 5" xfId="4600" xr:uid="{00000000-0005-0000-0000-000002390000}"/>
    <cellStyle name="Comma 3 2 5 2 2 2 2 5 2" xfId="12793" xr:uid="{00000000-0005-0000-0000-000003390000}"/>
    <cellStyle name="Comma 3 2 5 2 2 2 2 5 2 2" xfId="29179" xr:uid="{00000000-0005-0000-0000-000004390000}"/>
    <cellStyle name="Comma 3 2 5 2 2 2 2 5 3" xfId="20986" xr:uid="{00000000-0005-0000-0000-000005390000}"/>
    <cellStyle name="Comma 3 2 5 2 2 2 2 6" xfId="8697" xr:uid="{00000000-0005-0000-0000-000006390000}"/>
    <cellStyle name="Comma 3 2 5 2 2 2 2 6 2" xfId="25083" xr:uid="{00000000-0005-0000-0000-000007390000}"/>
    <cellStyle name="Comma 3 2 5 2 2 2 2 7" xfId="16890" xr:uid="{00000000-0005-0000-0000-000008390000}"/>
    <cellStyle name="Comma 3 2 5 2 2 2 3" xfId="760" xr:uid="{00000000-0005-0000-0000-000009390000}"/>
    <cellStyle name="Comma 3 2 5 2 2 2 3 2" xfId="1784" xr:uid="{00000000-0005-0000-0000-00000A390000}"/>
    <cellStyle name="Comma 3 2 5 2 2 2 3 2 2" xfId="3832" xr:uid="{00000000-0005-0000-0000-00000B390000}"/>
    <cellStyle name="Comma 3 2 5 2 2 2 3 2 2 2" xfId="7929" xr:uid="{00000000-0005-0000-0000-00000C390000}"/>
    <cellStyle name="Comma 3 2 5 2 2 2 3 2 2 2 2" xfId="16122" xr:uid="{00000000-0005-0000-0000-00000D390000}"/>
    <cellStyle name="Comma 3 2 5 2 2 2 3 2 2 2 2 2" xfId="32508" xr:uid="{00000000-0005-0000-0000-00000E390000}"/>
    <cellStyle name="Comma 3 2 5 2 2 2 3 2 2 2 3" xfId="24315" xr:uid="{00000000-0005-0000-0000-00000F390000}"/>
    <cellStyle name="Comma 3 2 5 2 2 2 3 2 2 3" xfId="12025" xr:uid="{00000000-0005-0000-0000-000010390000}"/>
    <cellStyle name="Comma 3 2 5 2 2 2 3 2 2 3 2" xfId="28411" xr:uid="{00000000-0005-0000-0000-000011390000}"/>
    <cellStyle name="Comma 3 2 5 2 2 2 3 2 2 4" xfId="20218" xr:uid="{00000000-0005-0000-0000-000012390000}"/>
    <cellStyle name="Comma 3 2 5 2 2 2 3 2 3" xfId="5880" xr:uid="{00000000-0005-0000-0000-000013390000}"/>
    <cellStyle name="Comma 3 2 5 2 2 2 3 2 3 2" xfId="14073" xr:uid="{00000000-0005-0000-0000-000014390000}"/>
    <cellStyle name="Comma 3 2 5 2 2 2 3 2 3 2 2" xfId="30459" xr:uid="{00000000-0005-0000-0000-000015390000}"/>
    <cellStyle name="Comma 3 2 5 2 2 2 3 2 3 3" xfId="22266" xr:uid="{00000000-0005-0000-0000-000016390000}"/>
    <cellStyle name="Comma 3 2 5 2 2 2 3 2 4" xfId="9977" xr:uid="{00000000-0005-0000-0000-000017390000}"/>
    <cellStyle name="Comma 3 2 5 2 2 2 3 2 4 2" xfId="26363" xr:uid="{00000000-0005-0000-0000-000018390000}"/>
    <cellStyle name="Comma 3 2 5 2 2 2 3 2 5" xfId="18170" xr:uid="{00000000-0005-0000-0000-000019390000}"/>
    <cellStyle name="Comma 3 2 5 2 2 2 3 3" xfId="2808" xr:uid="{00000000-0005-0000-0000-00001A390000}"/>
    <cellStyle name="Comma 3 2 5 2 2 2 3 3 2" xfId="6905" xr:uid="{00000000-0005-0000-0000-00001B390000}"/>
    <cellStyle name="Comma 3 2 5 2 2 2 3 3 2 2" xfId="15098" xr:uid="{00000000-0005-0000-0000-00001C390000}"/>
    <cellStyle name="Comma 3 2 5 2 2 2 3 3 2 2 2" xfId="31484" xr:uid="{00000000-0005-0000-0000-00001D390000}"/>
    <cellStyle name="Comma 3 2 5 2 2 2 3 3 2 3" xfId="23291" xr:uid="{00000000-0005-0000-0000-00001E390000}"/>
    <cellStyle name="Comma 3 2 5 2 2 2 3 3 3" xfId="11001" xr:uid="{00000000-0005-0000-0000-00001F390000}"/>
    <cellStyle name="Comma 3 2 5 2 2 2 3 3 3 2" xfId="27387" xr:uid="{00000000-0005-0000-0000-000020390000}"/>
    <cellStyle name="Comma 3 2 5 2 2 2 3 3 4" xfId="19194" xr:uid="{00000000-0005-0000-0000-000021390000}"/>
    <cellStyle name="Comma 3 2 5 2 2 2 3 4" xfId="4856" xr:uid="{00000000-0005-0000-0000-000022390000}"/>
    <cellStyle name="Comma 3 2 5 2 2 2 3 4 2" xfId="13049" xr:uid="{00000000-0005-0000-0000-000023390000}"/>
    <cellStyle name="Comma 3 2 5 2 2 2 3 4 2 2" xfId="29435" xr:uid="{00000000-0005-0000-0000-000024390000}"/>
    <cellStyle name="Comma 3 2 5 2 2 2 3 4 3" xfId="21242" xr:uid="{00000000-0005-0000-0000-000025390000}"/>
    <cellStyle name="Comma 3 2 5 2 2 2 3 5" xfId="8953" xr:uid="{00000000-0005-0000-0000-000026390000}"/>
    <cellStyle name="Comma 3 2 5 2 2 2 3 5 2" xfId="25339" xr:uid="{00000000-0005-0000-0000-000027390000}"/>
    <cellStyle name="Comma 3 2 5 2 2 2 3 6" xfId="17146" xr:uid="{00000000-0005-0000-0000-000028390000}"/>
    <cellStyle name="Comma 3 2 5 2 2 2 4" xfId="1272" xr:uid="{00000000-0005-0000-0000-000029390000}"/>
    <cellStyle name="Comma 3 2 5 2 2 2 4 2" xfId="3320" xr:uid="{00000000-0005-0000-0000-00002A390000}"/>
    <cellStyle name="Comma 3 2 5 2 2 2 4 2 2" xfId="7417" xr:uid="{00000000-0005-0000-0000-00002B390000}"/>
    <cellStyle name="Comma 3 2 5 2 2 2 4 2 2 2" xfId="15610" xr:uid="{00000000-0005-0000-0000-00002C390000}"/>
    <cellStyle name="Comma 3 2 5 2 2 2 4 2 2 2 2" xfId="31996" xr:uid="{00000000-0005-0000-0000-00002D390000}"/>
    <cellStyle name="Comma 3 2 5 2 2 2 4 2 2 3" xfId="23803" xr:uid="{00000000-0005-0000-0000-00002E390000}"/>
    <cellStyle name="Comma 3 2 5 2 2 2 4 2 3" xfId="11513" xr:uid="{00000000-0005-0000-0000-00002F390000}"/>
    <cellStyle name="Comma 3 2 5 2 2 2 4 2 3 2" xfId="27899" xr:uid="{00000000-0005-0000-0000-000030390000}"/>
    <cellStyle name="Comma 3 2 5 2 2 2 4 2 4" xfId="19706" xr:uid="{00000000-0005-0000-0000-000031390000}"/>
    <cellStyle name="Comma 3 2 5 2 2 2 4 3" xfId="5368" xr:uid="{00000000-0005-0000-0000-000032390000}"/>
    <cellStyle name="Comma 3 2 5 2 2 2 4 3 2" xfId="13561" xr:uid="{00000000-0005-0000-0000-000033390000}"/>
    <cellStyle name="Comma 3 2 5 2 2 2 4 3 2 2" xfId="29947" xr:uid="{00000000-0005-0000-0000-000034390000}"/>
    <cellStyle name="Comma 3 2 5 2 2 2 4 3 3" xfId="21754" xr:uid="{00000000-0005-0000-0000-000035390000}"/>
    <cellStyle name="Comma 3 2 5 2 2 2 4 4" xfId="9465" xr:uid="{00000000-0005-0000-0000-000036390000}"/>
    <cellStyle name="Comma 3 2 5 2 2 2 4 4 2" xfId="25851" xr:uid="{00000000-0005-0000-0000-000037390000}"/>
    <cellStyle name="Comma 3 2 5 2 2 2 4 5" xfId="17658" xr:uid="{00000000-0005-0000-0000-000038390000}"/>
    <cellStyle name="Comma 3 2 5 2 2 2 5" xfId="2296" xr:uid="{00000000-0005-0000-0000-000039390000}"/>
    <cellStyle name="Comma 3 2 5 2 2 2 5 2" xfId="6393" xr:uid="{00000000-0005-0000-0000-00003A390000}"/>
    <cellStyle name="Comma 3 2 5 2 2 2 5 2 2" xfId="14586" xr:uid="{00000000-0005-0000-0000-00003B390000}"/>
    <cellStyle name="Comma 3 2 5 2 2 2 5 2 2 2" xfId="30972" xr:uid="{00000000-0005-0000-0000-00003C390000}"/>
    <cellStyle name="Comma 3 2 5 2 2 2 5 2 3" xfId="22779" xr:uid="{00000000-0005-0000-0000-00003D390000}"/>
    <cellStyle name="Comma 3 2 5 2 2 2 5 3" xfId="10489" xr:uid="{00000000-0005-0000-0000-00003E390000}"/>
    <cellStyle name="Comma 3 2 5 2 2 2 5 3 2" xfId="26875" xr:uid="{00000000-0005-0000-0000-00003F390000}"/>
    <cellStyle name="Comma 3 2 5 2 2 2 5 4" xfId="18682" xr:uid="{00000000-0005-0000-0000-000040390000}"/>
    <cellStyle name="Comma 3 2 5 2 2 2 6" xfId="4344" xr:uid="{00000000-0005-0000-0000-000041390000}"/>
    <cellStyle name="Comma 3 2 5 2 2 2 6 2" xfId="12537" xr:uid="{00000000-0005-0000-0000-000042390000}"/>
    <cellStyle name="Comma 3 2 5 2 2 2 6 2 2" xfId="28923" xr:uid="{00000000-0005-0000-0000-000043390000}"/>
    <cellStyle name="Comma 3 2 5 2 2 2 6 3" xfId="20730" xr:uid="{00000000-0005-0000-0000-000044390000}"/>
    <cellStyle name="Comma 3 2 5 2 2 2 7" xfId="8441" xr:uid="{00000000-0005-0000-0000-000045390000}"/>
    <cellStyle name="Comma 3 2 5 2 2 2 7 2" xfId="24827" xr:uid="{00000000-0005-0000-0000-000046390000}"/>
    <cellStyle name="Comma 3 2 5 2 2 2 8" xfId="16634" xr:uid="{00000000-0005-0000-0000-000047390000}"/>
    <cellStyle name="Comma 3 2 5 2 2 3" xfId="376" xr:uid="{00000000-0005-0000-0000-000048390000}"/>
    <cellStyle name="Comma 3 2 5 2 2 3 2" xfId="888" xr:uid="{00000000-0005-0000-0000-000049390000}"/>
    <cellStyle name="Comma 3 2 5 2 2 3 2 2" xfId="1912" xr:uid="{00000000-0005-0000-0000-00004A390000}"/>
    <cellStyle name="Comma 3 2 5 2 2 3 2 2 2" xfId="3960" xr:uid="{00000000-0005-0000-0000-00004B390000}"/>
    <cellStyle name="Comma 3 2 5 2 2 3 2 2 2 2" xfId="8057" xr:uid="{00000000-0005-0000-0000-00004C390000}"/>
    <cellStyle name="Comma 3 2 5 2 2 3 2 2 2 2 2" xfId="16250" xr:uid="{00000000-0005-0000-0000-00004D390000}"/>
    <cellStyle name="Comma 3 2 5 2 2 3 2 2 2 2 2 2" xfId="32636" xr:uid="{00000000-0005-0000-0000-00004E390000}"/>
    <cellStyle name="Comma 3 2 5 2 2 3 2 2 2 2 3" xfId="24443" xr:uid="{00000000-0005-0000-0000-00004F390000}"/>
    <cellStyle name="Comma 3 2 5 2 2 3 2 2 2 3" xfId="12153" xr:uid="{00000000-0005-0000-0000-000050390000}"/>
    <cellStyle name="Comma 3 2 5 2 2 3 2 2 2 3 2" xfId="28539" xr:uid="{00000000-0005-0000-0000-000051390000}"/>
    <cellStyle name="Comma 3 2 5 2 2 3 2 2 2 4" xfId="20346" xr:uid="{00000000-0005-0000-0000-000052390000}"/>
    <cellStyle name="Comma 3 2 5 2 2 3 2 2 3" xfId="6008" xr:uid="{00000000-0005-0000-0000-000053390000}"/>
    <cellStyle name="Comma 3 2 5 2 2 3 2 2 3 2" xfId="14201" xr:uid="{00000000-0005-0000-0000-000054390000}"/>
    <cellStyle name="Comma 3 2 5 2 2 3 2 2 3 2 2" xfId="30587" xr:uid="{00000000-0005-0000-0000-000055390000}"/>
    <cellStyle name="Comma 3 2 5 2 2 3 2 2 3 3" xfId="22394" xr:uid="{00000000-0005-0000-0000-000056390000}"/>
    <cellStyle name="Comma 3 2 5 2 2 3 2 2 4" xfId="10105" xr:uid="{00000000-0005-0000-0000-000057390000}"/>
    <cellStyle name="Comma 3 2 5 2 2 3 2 2 4 2" xfId="26491" xr:uid="{00000000-0005-0000-0000-000058390000}"/>
    <cellStyle name="Comma 3 2 5 2 2 3 2 2 5" xfId="18298" xr:uid="{00000000-0005-0000-0000-000059390000}"/>
    <cellStyle name="Comma 3 2 5 2 2 3 2 3" xfId="2936" xr:uid="{00000000-0005-0000-0000-00005A390000}"/>
    <cellStyle name="Comma 3 2 5 2 2 3 2 3 2" xfId="7033" xr:uid="{00000000-0005-0000-0000-00005B390000}"/>
    <cellStyle name="Comma 3 2 5 2 2 3 2 3 2 2" xfId="15226" xr:uid="{00000000-0005-0000-0000-00005C390000}"/>
    <cellStyle name="Comma 3 2 5 2 2 3 2 3 2 2 2" xfId="31612" xr:uid="{00000000-0005-0000-0000-00005D390000}"/>
    <cellStyle name="Comma 3 2 5 2 2 3 2 3 2 3" xfId="23419" xr:uid="{00000000-0005-0000-0000-00005E390000}"/>
    <cellStyle name="Comma 3 2 5 2 2 3 2 3 3" xfId="11129" xr:uid="{00000000-0005-0000-0000-00005F390000}"/>
    <cellStyle name="Comma 3 2 5 2 2 3 2 3 3 2" xfId="27515" xr:uid="{00000000-0005-0000-0000-000060390000}"/>
    <cellStyle name="Comma 3 2 5 2 2 3 2 3 4" xfId="19322" xr:uid="{00000000-0005-0000-0000-000061390000}"/>
    <cellStyle name="Comma 3 2 5 2 2 3 2 4" xfId="4984" xr:uid="{00000000-0005-0000-0000-000062390000}"/>
    <cellStyle name="Comma 3 2 5 2 2 3 2 4 2" xfId="13177" xr:uid="{00000000-0005-0000-0000-000063390000}"/>
    <cellStyle name="Comma 3 2 5 2 2 3 2 4 2 2" xfId="29563" xr:uid="{00000000-0005-0000-0000-000064390000}"/>
    <cellStyle name="Comma 3 2 5 2 2 3 2 4 3" xfId="21370" xr:uid="{00000000-0005-0000-0000-000065390000}"/>
    <cellStyle name="Comma 3 2 5 2 2 3 2 5" xfId="9081" xr:uid="{00000000-0005-0000-0000-000066390000}"/>
    <cellStyle name="Comma 3 2 5 2 2 3 2 5 2" xfId="25467" xr:uid="{00000000-0005-0000-0000-000067390000}"/>
    <cellStyle name="Comma 3 2 5 2 2 3 2 6" xfId="17274" xr:uid="{00000000-0005-0000-0000-000068390000}"/>
    <cellStyle name="Comma 3 2 5 2 2 3 3" xfId="1400" xr:uid="{00000000-0005-0000-0000-000069390000}"/>
    <cellStyle name="Comma 3 2 5 2 2 3 3 2" xfId="3448" xr:uid="{00000000-0005-0000-0000-00006A390000}"/>
    <cellStyle name="Comma 3 2 5 2 2 3 3 2 2" xfId="7545" xr:uid="{00000000-0005-0000-0000-00006B390000}"/>
    <cellStyle name="Comma 3 2 5 2 2 3 3 2 2 2" xfId="15738" xr:uid="{00000000-0005-0000-0000-00006C390000}"/>
    <cellStyle name="Comma 3 2 5 2 2 3 3 2 2 2 2" xfId="32124" xr:uid="{00000000-0005-0000-0000-00006D390000}"/>
    <cellStyle name="Comma 3 2 5 2 2 3 3 2 2 3" xfId="23931" xr:uid="{00000000-0005-0000-0000-00006E390000}"/>
    <cellStyle name="Comma 3 2 5 2 2 3 3 2 3" xfId="11641" xr:uid="{00000000-0005-0000-0000-00006F390000}"/>
    <cellStyle name="Comma 3 2 5 2 2 3 3 2 3 2" xfId="28027" xr:uid="{00000000-0005-0000-0000-000070390000}"/>
    <cellStyle name="Comma 3 2 5 2 2 3 3 2 4" xfId="19834" xr:uid="{00000000-0005-0000-0000-000071390000}"/>
    <cellStyle name="Comma 3 2 5 2 2 3 3 3" xfId="5496" xr:uid="{00000000-0005-0000-0000-000072390000}"/>
    <cellStyle name="Comma 3 2 5 2 2 3 3 3 2" xfId="13689" xr:uid="{00000000-0005-0000-0000-000073390000}"/>
    <cellStyle name="Comma 3 2 5 2 2 3 3 3 2 2" xfId="30075" xr:uid="{00000000-0005-0000-0000-000074390000}"/>
    <cellStyle name="Comma 3 2 5 2 2 3 3 3 3" xfId="21882" xr:uid="{00000000-0005-0000-0000-000075390000}"/>
    <cellStyle name="Comma 3 2 5 2 2 3 3 4" xfId="9593" xr:uid="{00000000-0005-0000-0000-000076390000}"/>
    <cellStyle name="Comma 3 2 5 2 2 3 3 4 2" xfId="25979" xr:uid="{00000000-0005-0000-0000-000077390000}"/>
    <cellStyle name="Comma 3 2 5 2 2 3 3 5" xfId="17786" xr:uid="{00000000-0005-0000-0000-000078390000}"/>
    <cellStyle name="Comma 3 2 5 2 2 3 4" xfId="2424" xr:uid="{00000000-0005-0000-0000-000079390000}"/>
    <cellStyle name="Comma 3 2 5 2 2 3 4 2" xfId="6521" xr:uid="{00000000-0005-0000-0000-00007A390000}"/>
    <cellStyle name="Comma 3 2 5 2 2 3 4 2 2" xfId="14714" xr:uid="{00000000-0005-0000-0000-00007B390000}"/>
    <cellStyle name="Comma 3 2 5 2 2 3 4 2 2 2" xfId="31100" xr:uid="{00000000-0005-0000-0000-00007C390000}"/>
    <cellStyle name="Comma 3 2 5 2 2 3 4 2 3" xfId="22907" xr:uid="{00000000-0005-0000-0000-00007D390000}"/>
    <cellStyle name="Comma 3 2 5 2 2 3 4 3" xfId="10617" xr:uid="{00000000-0005-0000-0000-00007E390000}"/>
    <cellStyle name="Comma 3 2 5 2 2 3 4 3 2" xfId="27003" xr:uid="{00000000-0005-0000-0000-00007F390000}"/>
    <cellStyle name="Comma 3 2 5 2 2 3 4 4" xfId="18810" xr:uid="{00000000-0005-0000-0000-000080390000}"/>
    <cellStyle name="Comma 3 2 5 2 2 3 5" xfId="4472" xr:uid="{00000000-0005-0000-0000-000081390000}"/>
    <cellStyle name="Comma 3 2 5 2 2 3 5 2" xfId="12665" xr:uid="{00000000-0005-0000-0000-000082390000}"/>
    <cellStyle name="Comma 3 2 5 2 2 3 5 2 2" xfId="29051" xr:uid="{00000000-0005-0000-0000-000083390000}"/>
    <cellStyle name="Comma 3 2 5 2 2 3 5 3" xfId="20858" xr:uid="{00000000-0005-0000-0000-000084390000}"/>
    <cellStyle name="Comma 3 2 5 2 2 3 6" xfId="8569" xr:uid="{00000000-0005-0000-0000-000085390000}"/>
    <cellStyle name="Comma 3 2 5 2 2 3 6 2" xfId="24955" xr:uid="{00000000-0005-0000-0000-000086390000}"/>
    <cellStyle name="Comma 3 2 5 2 2 3 7" xfId="16762" xr:uid="{00000000-0005-0000-0000-000087390000}"/>
    <cellStyle name="Comma 3 2 5 2 2 4" xfId="632" xr:uid="{00000000-0005-0000-0000-000088390000}"/>
    <cellStyle name="Comma 3 2 5 2 2 4 2" xfId="1656" xr:uid="{00000000-0005-0000-0000-000089390000}"/>
    <cellStyle name="Comma 3 2 5 2 2 4 2 2" xfId="3704" xr:uid="{00000000-0005-0000-0000-00008A390000}"/>
    <cellStyle name="Comma 3 2 5 2 2 4 2 2 2" xfId="7801" xr:uid="{00000000-0005-0000-0000-00008B390000}"/>
    <cellStyle name="Comma 3 2 5 2 2 4 2 2 2 2" xfId="15994" xr:uid="{00000000-0005-0000-0000-00008C390000}"/>
    <cellStyle name="Comma 3 2 5 2 2 4 2 2 2 2 2" xfId="32380" xr:uid="{00000000-0005-0000-0000-00008D390000}"/>
    <cellStyle name="Comma 3 2 5 2 2 4 2 2 2 3" xfId="24187" xr:uid="{00000000-0005-0000-0000-00008E390000}"/>
    <cellStyle name="Comma 3 2 5 2 2 4 2 2 3" xfId="11897" xr:uid="{00000000-0005-0000-0000-00008F390000}"/>
    <cellStyle name="Comma 3 2 5 2 2 4 2 2 3 2" xfId="28283" xr:uid="{00000000-0005-0000-0000-000090390000}"/>
    <cellStyle name="Comma 3 2 5 2 2 4 2 2 4" xfId="20090" xr:uid="{00000000-0005-0000-0000-000091390000}"/>
    <cellStyle name="Comma 3 2 5 2 2 4 2 3" xfId="5752" xr:uid="{00000000-0005-0000-0000-000092390000}"/>
    <cellStyle name="Comma 3 2 5 2 2 4 2 3 2" xfId="13945" xr:uid="{00000000-0005-0000-0000-000093390000}"/>
    <cellStyle name="Comma 3 2 5 2 2 4 2 3 2 2" xfId="30331" xr:uid="{00000000-0005-0000-0000-000094390000}"/>
    <cellStyle name="Comma 3 2 5 2 2 4 2 3 3" xfId="22138" xr:uid="{00000000-0005-0000-0000-000095390000}"/>
    <cellStyle name="Comma 3 2 5 2 2 4 2 4" xfId="9849" xr:uid="{00000000-0005-0000-0000-000096390000}"/>
    <cellStyle name="Comma 3 2 5 2 2 4 2 4 2" xfId="26235" xr:uid="{00000000-0005-0000-0000-000097390000}"/>
    <cellStyle name="Comma 3 2 5 2 2 4 2 5" xfId="18042" xr:uid="{00000000-0005-0000-0000-000098390000}"/>
    <cellStyle name="Comma 3 2 5 2 2 4 3" xfId="2680" xr:uid="{00000000-0005-0000-0000-000099390000}"/>
    <cellStyle name="Comma 3 2 5 2 2 4 3 2" xfId="6777" xr:uid="{00000000-0005-0000-0000-00009A390000}"/>
    <cellStyle name="Comma 3 2 5 2 2 4 3 2 2" xfId="14970" xr:uid="{00000000-0005-0000-0000-00009B390000}"/>
    <cellStyle name="Comma 3 2 5 2 2 4 3 2 2 2" xfId="31356" xr:uid="{00000000-0005-0000-0000-00009C390000}"/>
    <cellStyle name="Comma 3 2 5 2 2 4 3 2 3" xfId="23163" xr:uid="{00000000-0005-0000-0000-00009D390000}"/>
    <cellStyle name="Comma 3 2 5 2 2 4 3 3" xfId="10873" xr:uid="{00000000-0005-0000-0000-00009E390000}"/>
    <cellStyle name="Comma 3 2 5 2 2 4 3 3 2" xfId="27259" xr:uid="{00000000-0005-0000-0000-00009F390000}"/>
    <cellStyle name="Comma 3 2 5 2 2 4 3 4" xfId="19066" xr:uid="{00000000-0005-0000-0000-0000A0390000}"/>
    <cellStyle name="Comma 3 2 5 2 2 4 4" xfId="4728" xr:uid="{00000000-0005-0000-0000-0000A1390000}"/>
    <cellStyle name="Comma 3 2 5 2 2 4 4 2" xfId="12921" xr:uid="{00000000-0005-0000-0000-0000A2390000}"/>
    <cellStyle name="Comma 3 2 5 2 2 4 4 2 2" xfId="29307" xr:uid="{00000000-0005-0000-0000-0000A3390000}"/>
    <cellStyle name="Comma 3 2 5 2 2 4 4 3" xfId="21114" xr:uid="{00000000-0005-0000-0000-0000A4390000}"/>
    <cellStyle name="Comma 3 2 5 2 2 4 5" xfId="8825" xr:uid="{00000000-0005-0000-0000-0000A5390000}"/>
    <cellStyle name="Comma 3 2 5 2 2 4 5 2" xfId="25211" xr:uid="{00000000-0005-0000-0000-0000A6390000}"/>
    <cellStyle name="Comma 3 2 5 2 2 4 6" xfId="17018" xr:uid="{00000000-0005-0000-0000-0000A7390000}"/>
    <cellStyle name="Comma 3 2 5 2 2 5" xfId="1144" xr:uid="{00000000-0005-0000-0000-0000A8390000}"/>
    <cellStyle name="Comma 3 2 5 2 2 5 2" xfId="3192" xr:uid="{00000000-0005-0000-0000-0000A9390000}"/>
    <cellStyle name="Comma 3 2 5 2 2 5 2 2" xfId="7289" xr:uid="{00000000-0005-0000-0000-0000AA390000}"/>
    <cellStyle name="Comma 3 2 5 2 2 5 2 2 2" xfId="15482" xr:uid="{00000000-0005-0000-0000-0000AB390000}"/>
    <cellStyle name="Comma 3 2 5 2 2 5 2 2 2 2" xfId="31868" xr:uid="{00000000-0005-0000-0000-0000AC390000}"/>
    <cellStyle name="Comma 3 2 5 2 2 5 2 2 3" xfId="23675" xr:uid="{00000000-0005-0000-0000-0000AD390000}"/>
    <cellStyle name="Comma 3 2 5 2 2 5 2 3" xfId="11385" xr:uid="{00000000-0005-0000-0000-0000AE390000}"/>
    <cellStyle name="Comma 3 2 5 2 2 5 2 3 2" xfId="27771" xr:uid="{00000000-0005-0000-0000-0000AF390000}"/>
    <cellStyle name="Comma 3 2 5 2 2 5 2 4" xfId="19578" xr:uid="{00000000-0005-0000-0000-0000B0390000}"/>
    <cellStyle name="Comma 3 2 5 2 2 5 3" xfId="5240" xr:uid="{00000000-0005-0000-0000-0000B1390000}"/>
    <cellStyle name="Comma 3 2 5 2 2 5 3 2" xfId="13433" xr:uid="{00000000-0005-0000-0000-0000B2390000}"/>
    <cellStyle name="Comma 3 2 5 2 2 5 3 2 2" xfId="29819" xr:uid="{00000000-0005-0000-0000-0000B3390000}"/>
    <cellStyle name="Comma 3 2 5 2 2 5 3 3" xfId="21626" xr:uid="{00000000-0005-0000-0000-0000B4390000}"/>
    <cellStyle name="Comma 3 2 5 2 2 5 4" xfId="9337" xr:uid="{00000000-0005-0000-0000-0000B5390000}"/>
    <cellStyle name="Comma 3 2 5 2 2 5 4 2" xfId="25723" xr:uid="{00000000-0005-0000-0000-0000B6390000}"/>
    <cellStyle name="Comma 3 2 5 2 2 5 5" xfId="17530" xr:uid="{00000000-0005-0000-0000-0000B7390000}"/>
    <cellStyle name="Comma 3 2 5 2 2 6" xfId="2168" xr:uid="{00000000-0005-0000-0000-0000B8390000}"/>
    <cellStyle name="Comma 3 2 5 2 2 6 2" xfId="6265" xr:uid="{00000000-0005-0000-0000-0000B9390000}"/>
    <cellStyle name="Comma 3 2 5 2 2 6 2 2" xfId="14458" xr:uid="{00000000-0005-0000-0000-0000BA390000}"/>
    <cellStyle name="Comma 3 2 5 2 2 6 2 2 2" xfId="30844" xr:uid="{00000000-0005-0000-0000-0000BB390000}"/>
    <cellStyle name="Comma 3 2 5 2 2 6 2 3" xfId="22651" xr:uid="{00000000-0005-0000-0000-0000BC390000}"/>
    <cellStyle name="Comma 3 2 5 2 2 6 3" xfId="10361" xr:uid="{00000000-0005-0000-0000-0000BD390000}"/>
    <cellStyle name="Comma 3 2 5 2 2 6 3 2" xfId="26747" xr:uid="{00000000-0005-0000-0000-0000BE390000}"/>
    <cellStyle name="Comma 3 2 5 2 2 6 4" xfId="18554" xr:uid="{00000000-0005-0000-0000-0000BF390000}"/>
    <cellStyle name="Comma 3 2 5 2 2 7" xfId="4216" xr:uid="{00000000-0005-0000-0000-0000C0390000}"/>
    <cellStyle name="Comma 3 2 5 2 2 7 2" xfId="12409" xr:uid="{00000000-0005-0000-0000-0000C1390000}"/>
    <cellStyle name="Comma 3 2 5 2 2 7 2 2" xfId="28795" xr:uid="{00000000-0005-0000-0000-0000C2390000}"/>
    <cellStyle name="Comma 3 2 5 2 2 7 3" xfId="20602" xr:uid="{00000000-0005-0000-0000-0000C3390000}"/>
    <cellStyle name="Comma 3 2 5 2 2 8" xfId="8313" xr:uid="{00000000-0005-0000-0000-0000C4390000}"/>
    <cellStyle name="Comma 3 2 5 2 2 8 2" xfId="24699" xr:uid="{00000000-0005-0000-0000-0000C5390000}"/>
    <cellStyle name="Comma 3 2 5 2 2 9" xfId="16506" xr:uid="{00000000-0005-0000-0000-0000C6390000}"/>
    <cellStyle name="Comma 3 2 5 2 3" xfId="184" xr:uid="{00000000-0005-0000-0000-0000C7390000}"/>
    <cellStyle name="Comma 3 2 5 2 3 2" xfId="440" xr:uid="{00000000-0005-0000-0000-0000C8390000}"/>
    <cellStyle name="Comma 3 2 5 2 3 2 2" xfId="952" xr:uid="{00000000-0005-0000-0000-0000C9390000}"/>
    <cellStyle name="Comma 3 2 5 2 3 2 2 2" xfId="1976" xr:uid="{00000000-0005-0000-0000-0000CA390000}"/>
    <cellStyle name="Comma 3 2 5 2 3 2 2 2 2" xfId="4024" xr:uid="{00000000-0005-0000-0000-0000CB390000}"/>
    <cellStyle name="Comma 3 2 5 2 3 2 2 2 2 2" xfId="8121" xr:uid="{00000000-0005-0000-0000-0000CC390000}"/>
    <cellStyle name="Comma 3 2 5 2 3 2 2 2 2 2 2" xfId="16314" xr:uid="{00000000-0005-0000-0000-0000CD390000}"/>
    <cellStyle name="Comma 3 2 5 2 3 2 2 2 2 2 2 2" xfId="32700" xr:uid="{00000000-0005-0000-0000-0000CE390000}"/>
    <cellStyle name="Comma 3 2 5 2 3 2 2 2 2 2 3" xfId="24507" xr:uid="{00000000-0005-0000-0000-0000CF390000}"/>
    <cellStyle name="Comma 3 2 5 2 3 2 2 2 2 3" xfId="12217" xr:uid="{00000000-0005-0000-0000-0000D0390000}"/>
    <cellStyle name="Comma 3 2 5 2 3 2 2 2 2 3 2" xfId="28603" xr:uid="{00000000-0005-0000-0000-0000D1390000}"/>
    <cellStyle name="Comma 3 2 5 2 3 2 2 2 2 4" xfId="20410" xr:uid="{00000000-0005-0000-0000-0000D2390000}"/>
    <cellStyle name="Comma 3 2 5 2 3 2 2 2 3" xfId="6072" xr:uid="{00000000-0005-0000-0000-0000D3390000}"/>
    <cellStyle name="Comma 3 2 5 2 3 2 2 2 3 2" xfId="14265" xr:uid="{00000000-0005-0000-0000-0000D4390000}"/>
    <cellStyle name="Comma 3 2 5 2 3 2 2 2 3 2 2" xfId="30651" xr:uid="{00000000-0005-0000-0000-0000D5390000}"/>
    <cellStyle name="Comma 3 2 5 2 3 2 2 2 3 3" xfId="22458" xr:uid="{00000000-0005-0000-0000-0000D6390000}"/>
    <cellStyle name="Comma 3 2 5 2 3 2 2 2 4" xfId="10169" xr:uid="{00000000-0005-0000-0000-0000D7390000}"/>
    <cellStyle name="Comma 3 2 5 2 3 2 2 2 4 2" xfId="26555" xr:uid="{00000000-0005-0000-0000-0000D8390000}"/>
    <cellStyle name="Comma 3 2 5 2 3 2 2 2 5" xfId="18362" xr:uid="{00000000-0005-0000-0000-0000D9390000}"/>
    <cellStyle name="Comma 3 2 5 2 3 2 2 3" xfId="3000" xr:uid="{00000000-0005-0000-0000-0000DA390000}"/>
    <cellStyle name="Comma 3 2 5 2 3 2 2 3 2" xfId="7097" xr:uid="{00000000-0005-0000-0000-0000DB390000}"/>
    <cellStyle name="Comma 3 2 5 2 3 2 2 3 2 2" xfId="15290" xr:uid="{00000000-0005-0000-0000-0000DC390000}"/>
    <cellStyle name="Comma 3 2 5 2 3 2 2 3 2 2 2" xfId="31676" xr:uid="{00000000-0005-0000-0000-0000DD390000}"/>
    <cellStyle name="Comma 3 2 5 2 3 2 2 3 2 3" xfId="23483" xr:uid="{00000000-0005-0000-0000-0000DE390000}"/>
    <cellStyle name="Comma 3 2 5 2 3 2 2 3 3" xfId="11193" xr:uid="{00000000-0005-0000-0000-0000DF390000}"/>
    <cellStyle name="Comma 3 2 5 2 3 2 2 3 3 2" xfId="27579" xr:uid="{00000000-0005-0000-0000-0000E0390000}"/>
    <cellStyle name="Comma 3 2 5 2 3 2 2 3 4" xfId="19386" xr:uid="{00000000-0005-0000-0000-0000E1390000}"/>
    <cellStyle name="Comma 3 2 5 2 3 2 2 4" xfId="5048" xr:uid="{00000000-0005-0000-0000-0000E2390000}"/>
    <cellStyle name="Comma 3 2 5 2 3 2 2 4 2" xfId="13241" xr:uid="{00000000-0005-0000-0000-0000E3390000}"/>
    <cellStyle name="Comma 3 2 5 2 3 2 2 4 2 2" xfId="29627" xr:uid="{00000000-0005-0000-0000-0000E4390000}"/>
    <cellStyle name="Comma 3 2 5 2 3 2 2 4 3" xfId="21434" xr:uid="{00000000-0005-0000-0000-0000E5390000}"/>
    <cellStyle name="Comma 3 2 5 2 3 2 2 5" xfId="9145" xr:uid="{00000000-0005-0000-0000-0000E6390000}"/>
    <cellStyle name="Comma 3 2 5 2 3 2 2 5 2" xfId="25531" xr:uid="{00000000-0005-0000-0000-0000E7390000}"/>
    <cellStyle name="Comma 3 2 5 2 3 2 2 6" xfId="17338" xr:uid="{00000000-0005-0000-0000-0000E8390000}"/>
    <cellStyle name="Comma 3 2 5 2 3 2 3" xfId="1464" xr:uid="{00000000-0005-0000-0000-0000E9390000}"/>
    <cellStyle name="Comma 3 2 5 2 3 2 3 2" xfId="3512" xr:uid="{00000000-0005-0000-0000-0000EA390000}"/>
    <cellStyle name="Comma 3 2 5 2 3 2 3 2 2" xfId="7609" xr:uid="{00000000-0005-0000-0000-0000EB390000}"/>
    <cellStyle name="Comma 3 2 5 2 3 2 3 2 2 2" xfId="15802" xr:uid="{00000000-0005-0000-0000-0000EC390000}"/>
    <cellStyle name="Comma 3 2 5 2 3 2 3 2 2 2 2" xfId="32188" xr:uid="{00000000-0005-0000-0000-0000ED390000}"/>
    <cellStyle name="Comma 3 2 5 2 3 2 3 2 2 3" xfId="23995" xr:uid="{00000000-0005-0000-0000-0000EE390000}"/>
    <cellStyle name="Comma 3 2 5 2 3 2 3 2 3" xfId="11705" xr:uid="{00000000-0005-0000-0000-0000EF390000}"/>
    <cellStyle name="Comma 3 2 5 2 3 2 3 2 3 2" xfId="28091" xr:uid="{00000000-0005-0000-0000-0000F0390000}"/>
    <cellStyle name="Comma 3 2 5 2 3 2 3 2 4" xfId="19898" xr:uid="{00000000-0005-0000-0000-0000F1390000}"/>
    <cellStyle name="Comma 3 2 5 2 3 2 3 3" xfId="5560" xr:uid="{00000000-0005-0000-0000-0000F2390000}"/>
    <cellStyle name="Comma 3 2 5 2 3 2 3 3 2" xfId="13753" xr:uid="{00000000-0005-0000-0000-0000F3390000}"/>
    <cellStyle name="Comma 3 2 5 2 3 2 3 3 2 2" xfId="30139" xr:uid="{00000000-0005-0000-0000-0000F4390000}"/>
    <cellStyle name="Comma 3 2 5 2 3 2 3 3 3" xfId="21946" xr:uid="{00000000-0005-0000-0000-0000F5390000}"/>
    <cellStyle name="Comma 3 2 5 2 3 2 3 4" xfId="9657" xr:uid="{00000000-0005-0000-0000-0000F6390000}"/>
    <cellStyle name="Comma 3 2 5 2 3 2 3 4 2" xfId="26043" xr:uid="{00000000-0005-0000-0000-0000F7390000}"/>
    <cellStyle name="Comma 3 2 5 2 3 2 3 5" xfId="17850" xr:uid="{00000000-0005-0000-0000-0000F8390000}"/>
    <cellStyle name="Comma 3 2 5 2 3 2 4" xfId="2488" xr:uid="{00000000-0005-0000-0000-0000F9390000}"/>
    <cellStyle name="Comma 3 2 5 2 3 2 4 2" xfId="6585" xr:uid="{00000000-0005-0000-0000-0000FA390000}"/>
    <cellStyle name="Comma 3 2 5 2 3 2 4 2 2" xfId="14778" xr:uid="{00000000-0005-0000-0000-0000FB390000}"/>
    <cellStyle name="Comma 3 2 5 2 3 2 4 2 2 2" xfId="31164" xr:uid="{00000000-0005-0000-0000-0000FC390000}"/>
    <cellStyle name="Comma 3 2 5 2 3 2 4 2 3" xfId="22971" xr:uid="{00000000-0005-0000-0000-0000FD390000}"/>
    <cellStyle name="Comma 3 2 5 2 3 2 4 3" xfId="10681" xr:uid="{00000000-0005-0000-0000-0000FE390000}"/>
    <cellStyle name="Comma 3 2 5 2 3 2 4 3 2" xfId="27067" xr:uid="{00000000-0005-0000-0000-0000FF390000}"/>
    <cellStyle name="Comma 3 2 5 2 3 2 4 4" xfId="18874" xr:uid="{00000000-0005-0000-0000-0000003A0000}"/>
    <cellStyle name="Comma 3 2 5 2 3 2 5" xfId="4536" xr:uid="{00000000-0005-0000-0000-0000013A0000}"/>
    <cellStyle name="Comma 3 2 5 2 3 2 5 2" xfId="12729" xr:uid="{00000000-0005-0000-0000-0000023A0000}"/>
    <cellStyle name="Comma 3 2 5 2 3 2 5 2 2" xfId="29115" xr:uid="{00000000-0005-0000-0000-0000033A0000}"/>
    <cellStyle name="Comma 3 2 5 2 3 2 5 3" xfId="20922" xr:uid="{00000000-0005-0000-0000-0000043A0000}"/>
    <cellStyle name="Comma 3 2 5 2 3 2 6" xfId="8633" xr:uid="{00000000-0005-0000-0000-0000053A0000}"/>
    <cellStyle name="Comma 3 2 5 2 3 2 6 2" xfId="25019" xr:uid="{00000000-0005-0000-0000-0000063A0000}"/>
    <cellStyle name="Comma 3 2 5 2 3 2 7" xfId="16826" xr:uid="{00000000-0005-0000-0000-0000073A0000}"/>
    <cellStyle name="Comma 3 2 5 2 3 3" xfId="696" xr:uid="{00000000-0005-0000-0000-0000083A0000}"/>
    <cellStyle name="Comma 3 2 5 2 3 3 2" xfId="1720" xr:uid="{00000000-0005-0000-0000-0000093A0000}"/>
    <cellStyle name="Comma 3 2 5 2 3 3 2 2" xfId="3768" xr:uid="{00000000-0005-0000-0000-00000A3A0000}"/>
    <cellStyle name="Comma 3 2 5 2 3 3 2 2 2" xfId="7865" xr:uid="{00000000-0005-0000-0000-00000B3A0000}"/>
    <cellStyle name="Comma 3 2 5 2 3 3 2 2 2 2" xfId="16058" xr:uid="{00000000-0005-0000-0000-00000C3A0000}"/>
    <cellStyle name="Comma 3 2 5 2 3 3 2 2 2 2 2" xfId="32444" xr:uid="{00000000-0005-0000-0000-00000D3A0000}"/>
    <cellStyle name="Comma 3 2 5 2 3 3 2 2 2 3" xfId="24251" xr:uid="{00000000-0005-0000-0000-00000E3A0000}"/>
    <cellStyle name="Comma 3 2 5 2 3 3 2 2 3" xfId="11961" xr:uid="{00000000-0005-0000-0000-00000F3A0000}"/>
    <cellStyle name="Comma 3 2 5 2 3 3 2 2 3 2" xfId="28347" xr:uid="{00000000-0005-0000-0000-0000103A0000}"/>
    <cellStyle name="Comma 3 2 5 2 3 3 2 2 4" xfId="20154" xr:uid="{00000000-0005-0000-0000-0000113A0000}"/>
    <cellStyle name="Comma 3 2 5 2 3 3 2 3" xfId="5816" xr:uid="{00000000-0005-0000-0000-0000123A0000}"/>
    <cellStyle name="Comma 3 2 5 2 3 3 2 3 2" xfId="14009" xr:uid="{00000000-0005-0000-0000-0000133A0000}"/>
    <cellStyle name="Comma 3 2 5 2 3 3 2 3 2 2" xfId="30395" xr:uid="{00000000-0005-0000-0000-0000143A0000}"/>
    <cellStyle name="Comma 3 2 5 2 3 3 2 3 3" xfId="22202" xr:uid="{00000000-0005-0000-0000-0000153A0000}"/>
    <cellStyle name="Comma 3 2 5 2 3 3 2 4" xfId="9913" xr:uid="{00000000-0005-0000-0000-0000163A0000}"/>
    <cellStyle name="Comma 3 2 5 2 3 3 2 4 2" xfId="26299" xr:uid="{00000000-0005-0000-0000-0000173A0000}"/>
    <cellStyle name="Comma 3 2 5 2 3 3 2 5" xfId="18106" xr:uid="{00000000-0005-0000-0000-0000183A0000}"/>
    <cellStyle name="Comma 3 2 5 2 3 3 3" xfId="2744" xr:uid="{00000000-0005-0000-0000-0000193A0000}"/>
    <cellStyle name="Comma 3 2 5 2 3 3 3 2" xfId="6841" xr:uid="{00000000-0005-0000-0000-00001A3A0000}"/>
    <cellStyle name="Comma 3 2 5 2 3 3 3 2 2" xfId="15034" xr:uid="{00000000-0005-0000-0000-00001B3A0000}"/>
    <cellStyle name="Comma 3 2 5 2 3 3 3 2 2 2" xfId="31420" xr:uid="{00000000-0005-0000-0000-00001C3A0000}"/>
    <cellStyle name="Comma 3 2 5 2 3 3 3 2 3" xfId="23227" xr:uid="{00000000-0005-0000-0000-00001D3A0000}"/>
    <cellStyle name="Comma 3 2 5 2 3 3 3 3" xfId="10937" xr:uid="{00000000-0005-0000-0000-00001E3A0000}"/>
    <cellStyle name="Comma 3 2 5 2 3 3 3 3 2" xfId="27323" xr:uid="{00000000-0005-0000-0000-00001F3A0000}"/>
    <cellStyle name="Comma 3 2 5 2 3 3 3 4" xfId="19130" xr:uid="{00000000-0005-0000-0000-0000203A0000}"/>
    <cellStyle name="Comma 3 2 5 2 3 3 4" xfId="4792" xr:uid="{00000000-0005-0000-0000-0000213A0000}"/>
    <cellStyle name="Comma 3 2 5 2 3 3 4 2" xfId="12985" xr:uid="{00000000-0005-0000-0000-0000223A0000}"/>
    <cellStyle name="Comma 3 2 5 2 3 3 4 2 2" xfId="29371" xr:uid="{00000000-0005-0000-0000-0000233A0000}"/>
    <cellStyle name="Comma 3 2 5 2 3 3 4 3" xfId="21178" xr:uid="{00000000-0005-0000-0000-0000243A0000}"/>
    <cellStyle name="Comma 3 2 5 2 3 3 5" xfId="8889" xr:uid="{00000000-0005-0000-0000-0000253A0000}"/>
    <cellStyle name="Comma 3 2 5 2 3 3 5 2" xfId="25275" xr:uid="{00000000-0005-0000-0000-0000263A0000}"/>
    <cellStyle name="Comma 3 2 5 2 3 3 6" xfId="17082" xr:uid="{00000000-0005-0000-0000-0000273A0000}"/>
    <cellStyle name="Comma 3 2 5 2 3 4" xfId="1208" xr:uid="{00000000-0005-0000-0000-0000283A0000}"/>
    <cellStyle name="Comma 3 2 5 2 3 4 2" xfId="3256" xr:uid="{00000000-0005-0000-0000-0000293A0000}"/>
    <cellStyle name="Comma 3 2 5 2 3 4 2 2" xfId="7353" xr:uid="{00000000-0005-0000-0000-00002A3A0000}"/>
    <cellStyle name="Comma 3 2 5 2 3 4 2 2 2" xfId="15546" xr:uid="{00000000-0005-0000-0000-00002B3A0000}"/>
    <cellStyle name="Comma 3 2 5 2 3 4 2 2 2 2" xfId="31932" xr:uid="{00000000-0005-0000-0000-00002C3A0000}"/>
    <cellStyle name="Comma 3 2 5 2 3 4 2 2 3" xfId="23739" xr:uid="{00000000-0005-0000-0000-00002D3A0000}"/>
    <cellStyle name="Comma 3 2 5 2 3 4 2 3" xfId="11449" xr:uid="{00000000-0005-0000-0000-00002E3A0000}"/>
    <cellStyle name="Comma 3 2 5 2 3 4 2 3 2" xfId="27835" xr:uid="{00000000-0005-0000-0000-00002F3A0000}"/>
    <cellStyle name="Comma 3 2 5 2 3 4 2 4" xfId="19642" xr:uid="{00000000-0005-0000-0000-0000303A0000}"/>
    <cellStyle name="Comma 3 2 5 2 3 4 3" xfId="5304" xr:uid="{00000000-0005-0000-0000-0000313A0000}"/>
    <cellStyle name="Comma 3 2 5 2 3 4 3 2" xfId="13497" xr:uid="{00000000-0005-0000-0000-0000323A0000}"/>
    <cellStyle name="Comma 3 2 5 2 3 4 3 2 2" xfId="29883" xr:uid="{00000000-0005-0000-0000-0000333A0000}"/>
    <cellStyle name="Comma 3 2 5 2 3 4 3 3" xfId="21690" xr:uid="{00000000-0005-0000-0000-0000343A0000}"/>
    <cellStyle name="Comma 3 2 5 2 3 4 4" xfId="9401" xr:uid="{00000000-0005-0000-0000-0000353A0000}"/>
    <cellStyle name="Comma 3 2 5 2 3 4 4 2" xfId="25787" xr:uid="{00000000-0005-0000-0000-0000363A0000}"/>
    <cellStyle name="Comma 3 2 5 2 3 4 5" xfId="17594" xr:uid="{00000000-0005-0000-0000-0000373A0000}"/>
    <cellStyle name="Comma 3 2 5 2 3 5" xfId="2232" xr:uid="{00000000-0005-0000-0000-0000383A0000}"/>
    <cellStyle name="Comma 3 2 5 2 3 5 2" xfId="6329" xr:uid="{00000000-0005-0000-0000-0000393A0000}"/>
    <cellStyle name="Comma 3 2 5 2 3 5 2 2" xfId="14522" xr:uid="{00000000-0005-0000-0000-00003A3A0000}"/>
    <cellStyle name="Comma 3 2 5 2 3 5 2 2 2" xfId="30908" xr:uid="{00000000-0005-0000-0000-00003B3A0000}"/>
    <cellStyle name="Comma 3 2 5 2 3 5 2 3" xfId="22715" xr:uid="{00000000-0005-0000-0000-00003C3A0000}"/>
    <cellStyle name="Comma 3 2 5 2 3 5 3" xfId="10425" xr:uid="{00000000-0005-0000-0000-00003D3A0000}"/>
    <cellStyle name="Comma 3 2 5 2 3 5 3 2" xfId="26811" xr:uid="{00000000-0005-0000-0000-00003E3A0000}"/>
    <cellStyle name="Comma 3 2 5 2 3 5 4" xfId="18618" xr:uid="{00000000-0005-0000-0000-00003F3A0000}"/>
    <cellStyle name="Comma 3 2 5 2 3 6" xfId="4280" xr:uid="{00000000-0005-0000-0000-0000403A0000}"/>
    <cellStyle name="Comma 3 2 5 2 3 6 2" xfId="12473" xr:uid="{00000000-0005-0000-0000-0000413A0000}"/>
    <cellStyle name="Comma 3 2 5 2 3 6 2 2" xfId="28859" xr:uid="{00000000-0005-0000-0000-0000423A0000}"/>
    <cellStyle name="Comma 3 2 5 2 3 6 3" xfId="20666" xr:uid="{00000000-0005-0000-0000-0000433A0000}"/>
    <cellStyle name="Comma 3 2 5 2 3 7" xfId="8377" xr:uid="{00000000-0005-0000-0000-0000443A0000}"/>
    <cellStyle name="Comma 3 2 5 2 3 7 2" xfId="24763" xr:uid="{00000000-0005-0000-0000-0000453A0000}"/>
    <cellStyle name="Comma 3 2 5 2 3 8" xfId="16570" xr:uid="{00000000-0005-0000-0000-0000463A0000}"/>
    <cellStyle name="Comma 3 2 5 2 4" xfId="312" xr:uid="{00000000-0005-0000-0000-0000473A0000}"/>
    <cellStyle name="Comma 3 2 5 2 4 2" xfId="824" xr:uid="{00000000-0005-0000-0000-0000483A0000}"/>
    <cellStyle name="Comma 3 2 5 2 4 2 2" xfId="1848" xr:uid="{00000000-0005-0000-0000-0000493A0000}"/>
    <cellStyle name="Comma 3 2 5 2 4 2 2 2" xfId="3896" xr:uid="{00000000-0005-0000-0000-00004A3A0000}"/>
    <cellStyle name="Comma 3 2 5 2 4 2 2 2 2" xfId="7993" xr:uid="{00000000-0005-0000-0000-00004B3A0000}"/>
    <cellStyle name="Comma 3 2 5 2 4 2 2 2 2 2" xfId="16186" xr:uid="{00000000-0005-0000-0000-00004C3A0000}"/>
    <cellStyle name="Comma 3 2 5 2 4 2 2 2 2 2 2" xfId="32572" xr:uid="{00000000-0005-0000-0000-00004D3A0000}"/>
    <cellStyle name="Comma 3 2 5 2 4 2 2 2 2 3" xfId="24379" xr:uid="{00000000-0005-0000-0000-00004E3A0000}"/>
    <cellStyle name="Comma 3 2 5 2 4 2 2 2 3" xfId="12089" xr:uid="{00000000-0005-0000-0000-00004F3A0000}"/>
    <cellStyle name="Comma 3 2 5 2 4 2 2 2 3 2" xfId="28475" xr:uid="{00000000-0005-0000-0000-0000503A0000}"/>
    <cellStyle name="Comma 3 2 5 2 4 2 2 2 4" xfId="20282" xr:uid="{00000000-0005-0000-0000-0000513A0000}"/>
    <cellStyle name="Comma 3 2 5 2 4 2 2 3" xfId="5944" xr:uid="{00000000-0005-0000-0000-0000523A0000}"/>
    <cellStyle name="Comma 3 2 5 2 4 2 2 3 2" xfId="14137" xr:uid="{00000000-0005-0000-0000-0000533A0000}"/>
    <cellStyle name="Comma 3 2 5 2 4 2 2 3 2 2" xfId="30523" xr:uid="{00000000-0005-0000-0000-0000543A0000}"/>
    <cellStyle name="Comma 3 2 5 2 4 2 2 3 3" xfId="22330" xr:uid="{00000000-0005-0000-0000-0000553A0000}"/>
    <cellStyle name="Comma 3 2 5 2 4 2 2 4" xfId="10041" xr:uid="{00000000-0005-0000-0000-0000563A0000}"/>
    <cellStyle name="Comma 3 2 5 2 4 2 2 4 2" xfId="26427" xr:uid="{00000000-0005-0000-0000-0000573A0000}"/>
    <cellStyle name="Comma 3 2 5 2 4 2 2 5" xfId="18234" xr:uid="{00000000-0005-0000-0000-0000583A0000}"/>
    <cellStyle name="Comma 3 2 5 2 4 2 3" xfId="2872" xr:uid="{00000000-0005-0000-0000-0000593A0000}"/>
    <cellStyle name="Comma 3 2 5 2 4 2 3 2" xfId="6969" xr:uid="{00000000-0005-0000-0000-00005A3A0000}"/>
    <cellStyle name="Comma 3 2 5 2 4 2 3 2 2" xfId="15162" xr:uid="{00000000-0005-0000-0000-00005B3A0000}"/>
    <cellStyle name="Comma 3 2 5 2 4 2 3 2 2 2" xfId="31548" xr:uid="{00000000-0005-0000-0000-00005C3A0000}"/>
    <cellStyle name="Comma 3 2 5 2 4 2 3 2 3" xfId="23355" xr:uid="{00000000-0005-0000-0000-00005D3A0000}"/>
    <cellStyle name="Comma 3 2 5 2 4 2 3 3" xfId="11065" xr:uid="{00000000-0005-0000-0000-00005E3A0000}"/>
    <cellStyle name="Comma 3 2 5 2 4 2 3 3 2" xfId="27451" xr:uid="{00000000-0005-0000-0000-00005F3A0000}"/>
    <cellStyle name="Comma 3 2 5 2 4 2 3 4" xfId="19258" xr:uid="{00000000-0005-0000-0000-0000603A0000}"/>
    <cellStyle name="Comma 3 2 5 2 4 2 4" xfId="4920" xr:uid="{00000000-0005-0000-0000-0000613A0000}"/>
    <cellStyle name="Comma 3 2 5 2 4 2 4 2" xfId="13113" xr:uid="{00000000-0005-0000-0000-0000623A0000}"/>
    <cellStyle name="Comma 3 2 5 2 4 2 4 2 2" xfId="29499" xr:uid="{00000000-0005-0000-0000-0000633A0000}"/>
    <cellStyle name="Comma 3 2 5 2 4 2 4 3" xfId="21306" xr:uid="{00000000-0005-0000-0000-0000643A0000}"/>
    <cellStyle name="Comma 3 2 5 2 4 2 5" xfId="9017" xr:uid="{00000000-0005-0000-0000-0000653A0000}"/>
    <cellStyle name="Comma 3 2 5 2 4 2 5 2" xfId="25403" xr:uid="{00000000-0005-0000-0000-0000663A0000}"/>
    <cellStyle name="Comma 3 2 5 2 4 2 6" xfId="17210" xr:uid="{00000000-0005-0000-0000-0000673A0000}"/>
    <cellStyle name="Comma 3 2 5 2 4 3" xfId="1336" xr:uid="{00000000-0005-0000-0000-0000683A0000}"/>
    <cellStyle name="Comma 3 2 5 2 4 3 2" xfId="3384" xr:uid="{00000000-0005-0000-0000-0000693A0000}"/>
    <cellStyle name="Comma 3 2 5 2 4 3 2 2" xfId="7481" xr:uid="{00000000-0005-0000-0000-00006A3A0000}"/>
    <cellStyle name="Comma 3 2 5 2 4 3 2 2 2" xfId="15674" xr:uid="{00000000-0005-0000-0000-00006B3A0000}"/>
    <cellStyle name="Comma 3 2 5 2 4 3 2 2 2 2" xfId="32060" xr:uid="{00000000-0005-0000-0000-00006C3A0000}"/>
    <cellStyle name="Comma 3 2 5 2 4 3 2 2 3" xfId="23867" xr:uid="{00000000-0005-0000-0000-00006D3A0000}"/>
    <cellStyle name="Comma 3 2 5 2 4 3 2 3" xfId="11577" xr:uid="{00000000-0005-0000-0000-00006E3A0000}"/>
    <cellStyle name="Comma 3 2 5 2 4 3 2 3 2" xfId="27963" xr:uid="{00000000-0005-0000-0000-00006F3A0000}"/>
    <cellStyle name="Comma 3 2 5 2 4 3 2 4" xfId="19770" xr:uid="{00000000-0005-0000-0000-0000703A0000}"/>
    <cellStyle name="Comma 3 2 5 2 4 3 3" xfId="5432" xr:uid="{00000000-0005-0000-0000-0000713A0000}"/>
    <cellStyle name="Comma 3 2 5 2 4 3 3 2" xfId="13625" xr:uid="{00000000-0005-0000-0000-0000723A0000}"/>
    <cellStyle name="Comma 3 2 5 2 4 3 3 2 2" xfId="30011" xr:uid="{00000000-0005-0000-0000-0000733A0000}"/>
    <cellStyle name="Comma 3 2 5 2 4 3 3 3" xfId="21818" xr:uid="{00000000-0005-0000-0000-0000743A0000}"/>
    <cellStyle name="Comma 3 2 5 2 4 3 4" xfId="9529" xr:uid="{00000000-0005-0000-0000-0000753A0000}"/>
    <cellStyle name="Comma 3 2 5 2 4 3 4 2" xfId="25915" xr:uid="{00000000-0005-0000-0000-0000763A0000}"/>
    <cellStyle name="Comma 3 2 5 2 4 3 5" xfId="17722" xr:uid="{00000000-0005-0000-0000-0000773A0000}"/>
    <cellStyle name="Comma 3 2 5 2 4 4" xfId="2360" xr:uid="{00000000-0005-0000-0000-0000783A0000}"/>
    <cellStyle name="Comma 3 2 5 2 4 4 2" xfId="6457" xr:uid="{00000000-0005-0000-0000-0000793A0000}"/>
    <cellStyle name="Comma 3 2 5 2 4 4 2 2" xfId="14650" xr:uid="{00000000-0005-0000-0000-00007A3A0000}"/>
    <cellStyle name="Comma 3 2 5 2 4 4 2 2 2" xfId="31036" xr:uid="{00000000-0005-0000-0000-00007B3A0000}"/>
    <cellStyle name="Comma 3 2 5 2 4 4 2 3" xfId="22843" xr:uid="{00000000-0005-0000-0000-00007C3A0000}"/>
    <cellStyle name="Comma 3 2 5 2 4 4 3" xfId="10553" xr:uid="{00000000-0005-0000-0000-00007D3A0000}"/>
    <cellStyle name="Comma 3 2 5 2 4 4 3 2" xfId="26939" xr:uid="{00000000-0005-0000-0000-00007E3A0000}"/>
    <cellStyle name="Comma 3 2 5 2 4 4 4" xfId="18746" xr:uid="{00000000-0005-0000-0000-00007F3A0000}"/>
    <cellStyle name="Comma 3 2 5 2 4 5" xfId="4408" xr:uid="{00000000-0005-0000-0000-0000803A0000}"/>
    <cellStyle name="Comma 3 2 5 2 4 5 2" xfId="12601" xr:uid="{00000000-0005-0000-0000-0000813A0000}"/>
    <cellStyle name="Comma 3 2 5 2 4 5 2 2" xfId="28987" xr:uid="{00000000-0005-0000-0000-0000823A0000}"/>
    <cellStyle name="Comma 3 2 5 2 4 5 3" xfId="20794" xr:uid="{00000000-0005-0000-0000-0000833A0000}"/>
    <cellStyle name="Comma 3 2 5 2 4 6" xfId="8505" xr:uid="{00000000-0005-0000-0000-0000843A0000}"/>
    <cellStyle name="Comma 3 2 5 2 4 6 2" xfId="24891" xr:uid="{00000000-0005-0000-0000-0000853A0000}"/>
    <cellStyle name="Comma 3 2 5 2 4 7" xfId="16698" xr:uid="{00000000-0005-0000-0000-0000863A0000}"/>
    <cellStyle name="Comma 3 2 5 2 5" xfId="568" xr:uid="{00000000-0005-0000-0000-0000873A0000}"/>
    <cellStyle name="Comma 3 2 5 2 5 2" xfId="1592" xr:uid="{00000000-0005-0000-0000-0000883A0000}"/>
    <cellStyle name="Comma 3 2 5 2 5 2 2" xfId="3640" xr:uid="{00000000-0005-0000-0000-0000893A0000}"/>
    <cellStyle name="Comma 3 2 5 2 5 2 2 2" xfId="7737" xr:uid="{00000000-0005-0000-0000-00008A3A0000}"/>
    <cellStyle name="Comma 3 2 5 2 5 2 2 2 2" xfId="15930" xr:uid="{00000000-0005-0000-0000-00008B3A0000}"/>
    <cellStyle name="Comma 3 2 5 2 5 2 2 2 2 2" xfId="32316" xr:uid="{00000000-0005-0000-0000-00008C3A0000}"/>
    <cellStyle name="Comma 3 2 5 2 5 2 2 2 3" xfId="24123" xr:uid="{00000000-0005-0000-0000-00008D3A0000}"/>
    <cellStyle name="Comma 3 2 5 2 5 2 2 3" xfId="11833" xr:uid="{00000000-0005-0000-0000-00008E3A0000}"/>
    <cellStyle name="Comma 3 2 5 2 5 2 2 3 2" xfId="28219" xr:uid="{00000000-0005-0000-0000-00008F3A0000}"/>
    <cellStyle name="Comma 3 2 5 2 5 2 2 4" xfId="20026" xr:uid="{00000000-0005-0000-0000-0000903A0000}"/>
    <cellStyle name="Comma 3 2 5 2 5 2 3" xfId="5688" xr:uid="{00000000-0005-0000-0000-0000913A0000}"/>
    <cellStyle name="Comma 3 2 5 2 5 2 3 2" xfId="13881" xr:uid="{00000000-0005-0000-0000-0000923A0000}"/>
    <cellStyle name="Comma 3 2 5 2 5 2 3 2 2" xfId="30267" xr:uid="{00000000-0005-0000-0000-0000933A0000}"/>
    <cellStyle name="Comma 3 2 5 2 5 2 3 3" xfId="22074" xr:uid="{00000000-0005-0000-0000-0000943A0000}"/>
    <cellStyle name="Comma 3 2 5 2 5 2 4" xfId="9785" xr:uid="{00000000-0005-0000-0000-0000953A0000}"/>
    <cellStyle name="Comma 3 2 5 2 5 2 4 2" xfId="26171" xr:uid="{00000000-0005-0000-0000-0000963A0000}"/>
    <cellStyle name="Comma 3 2 5 2 5 2 5" xfId="17978" xr:uid="{00000000-0005-0000-0000-0000973A0000}"/>
    <cellStyle name="Comma 3 2 5 2 5 3" xfId="2616" xr:uid="{00000000-0005-0000-0000-0000983A0000}"/>
    <cellStyle name="Comma 3 2 5 2 5 3 2" xfId="6713" xr:uid="{00000000-0005-0000-0000-0000993A0000}"/>
    <cellStyle name="Comma 3 2 5 2 5 3 2 2" xfId="14906" xr:uid="{00000000-0005-0000-0000-00009A3A0000}"/>
    <cellStyle name="Comma 3 2 5 2 5 3 2 2 2" xfId="31292" xr:uid="{00000000-0005-0000-0000-00009B3A0000}"/>
    <cellStyle name="Comma 3 2 5 2 5 3 2 3" xfId="23099" xr:uid="{00000000-0005-0000-0000-00009C3A0000}"/>
    <cellStyle name="Comma 3 2 5 2 5 3 3" xfId="10809" xr:uid="{00000000-0005-0000-0000-00009D3A0000}"/>
    <cellStyle name="Comma 3 2 5 2 5 3 3 2" xfId="27195" xr:uid="{00000000-0005-0000-0000-00009E3A0000}"/>
    <cellStyle name="Comma 3 2 5 2 5 3 4" xfId="19002" xr:uid="{00000000-0005-0000-0000-00009F3A0000}"/>
    <cellStyle name="Comma 3 2 5 2 5 4" xfId="4664" xr:uid="{00000000-0005-0000-0000-0000A03A0000}"/>
    <cellStyle name="Comma 3 2 5 2 5 4 2" xfId="12857" xr:uid="{00000000-0005-0000-0000-0000A13A0000}"/>
    <cellStyle name="Comma 3 2 5 2 5 4 2 2" xfId="29243" xr:uid="{00000000-0005-0000-0000-0000A23A0000}"/>
    <cellStyle name="Comma 3 2 5 2 5 4 3" xfId="21050" xr:uid="{00000000-0005-0000-0000-0000A33A0000}"/>
    <cellStyle name="Comma 3 2 5 2 5 5" xfId="8761" xr:uid="{00000000-0005-0000-0000-0000A43A0000}"/>
    <cellStyle name="Comma 3 2 5 2 5 5 2" xfId="25147" xr:uid="{00000000-0005-0000-0000-0000A53A0000}"/>
    <cellStyle name="Comma 3 2 5 2 5 6" xfId="16954" xr:uid="{00000000-0005-0000-0000-0000A63A0000}"/>
    <cellStyle name="Comma 3 2 5 2 6" xfId="1080" xr:uid="{00000000-0005-0000-0000-0000A73A0000}"/>
    <cellStyle name="Comma 3 2 5 2 6 2" xfId="3128" xr:uid="{00000000-0005-0000-0000-0000A83A0000}"/>
    <cellStyle name="Comma 3 2 5 2 6 2 2" xfId="7225" xr:uid="{00000000-0005-0000-0000-0000A93A0000}"/>
    <cellStyle name="Comma 3 2 5 2 6 2 2 2" xfId="15418" xr:uid="{00000000-0005-0000-0000-0000AA3A0000}"/>
    <cellStyle name="Comma 3 2 5 2 6 2 2 2 2" xfId="31804" xr:uid="{00000000-0005-0000-0000-0000AB3A0000}"/>
    <cellStyle name="Comma 3 2 5 2 6 2 2 3" xfId="23611" xr:uid="{00000000-0005-0000-0000-0000AC3A0000}"/>
    <cellStyle name="Comma 3 2 5 2 6 2 3" xfId="11321" xr:uid="{00000000-0005-0000-0000-0000AD3A0000}"/>
    <cellStyle name="Comma 3 2 5 2 6 2 3 2" xfId="27707" xr:uid="{00000000-0005-0000-0000-0000AE3A0000}"/>
    <cellStyle name="Comma 3 2 5 2 6 2 4" xfId="19514" xr:uid="{00000000-0005-0000-0000-0000AF3A0000}"/>
    <cellStyle name="Comma 3 2 5 2 6 3" xfId="5176" xr:uid="{00000000-0005-0000-0000-0000B03A0000}"/>
    <cellStyle name="Comma 3 2 5 2 6 3 2" xfId="13369" xr:uid="{00000000-0005-0000-0000-0000B13A0000}"/>
    <cellStyle name="Comma 3 2 5 2 6 3 2 2" xfId="29755" xr:uid="{00000000-0005-0000-0000-0000B23A0000}"/>
    <cellStyle name="Comma 3 2 5 2 6 3 3" xfId="21562" xr:uid="{00000000-0005-0000-0000-0000B33A0000}"/>
    <cellStyle name="Comma 3 2 5 2 6 4" xfId="9273" xr:uid="{00000000-0005-0000-0000-0000B43A0000}"/>
    <cellStyle name="Comma 3 2 5 2 6 4 2" xfId="25659" xr:uid="{00000000-0005-0000-0000-0000B53A0000}"/>
    <cellStyle name="Comma 3 2 5 2 6 5" xfId="17466" xr:uid="{00000000-0005-0000-0000-0000B63A0000}"/>
    <cellStyle name="Comma 3 2 5 2 7" xfId="2104" xr:uid="{00000000-0005-0000-0000-0000B73A0000}"/>
    <cellStyle name="Comma 3 2 5 2 7 2" xfId="6201" xr:uid="{00000000-0005-0000-0000-0000B83A0000}"/>
    <cellStyle name="Comma 3 2 5 2 7 2 2" xfId="14394" xr:uid="{00000000-0005-0000-0000-0000B93A0000}"/>
    <cellStyle name="Comma 3 2 5 2 7 2 2 2" xfId="30780" xr:uid="{00000000-0005-0000-0000-0000BA3A0000}"/>
    <cellStyle name="Comma 3 2 5 2 7 2 3" xfId="22587" xr:uid="{00000000-0005-0000-0000-0000BB3A0000}"/>
    <cellStyle name="Comma 3 2 5 2 7 3" xfId="10297" xr:uid="{00000000-0005-0000-0000-0000BC3A0000}"/>
    <cellStyle name="Comma 3 2 5 2 7 3 2" xfId="26683" xr:uid="{00000000-0005-0000-0000-0000BD3A0000}"/>
    <cellStyle name="Comma 3 2 5 2 7 4" xfId="18490" xr:uid="{00000000-0005-0000-0000-0000BE3A0000}"/>
    <cellStyle name="Comma 3 2 5 2 8" xfId="4152" xr:uid="{00000000-0005-0000-0000-0000BF3A0000}"/>
    <cellStyle name="Comma 3 2 5 2 8 2" xfId="12345" xr:uid="{00000000-0005-0000-0000-0000C03A0000}"/>
    <cellStyle name="Comma 3 2 5 2 8 2 2" xfId="28731" xr:uid="{00000000-0005-0000-0000-0000C13A0000}"/>
    <cellStyle name="Comma 3 2 5 2 8 3" xfId="20538" xr:uid="{00000000-0005-0000-0000-0000C23A0000}"/>
    <cellStyle name="Comma 3 2 5 2 9" xfId="8249" xr:uid="{00000000-0005-0000-0000-0000C33A0000}"/>
    <cellStyle name="Comma 3 2 5 2 9 2" xfId="24635" xr:uid="{00000000-0005-0000-0000-0000C43A0000}"/>
    <cellStyle name="Comma 3 2 5 3" xfId="88" xr:uid="{00000000-0005-0000-0000-0000C53A0000}"/>
    <cellStyle name="Comma 3 2 5 3 2" xfId="216" xr:uid="{00000000-0005-0000-0000-0000C63A0000}"/>
    <cellStyle name="Comma 3 2 5 3 2 2" xfId="472" xr:uid="{00000000-0005-0000-0000-0000C73A0000}"/>
    <cellStyle name="Comma 3 2 5 3 2 2 2" xfId="984" xr:uid="{00000000-0005-0000-0000-0000C83A0000}"/>
    <cellStyle name="Comma 3 2 5 3 2 2 2 2" xfId="2008" xr:uid="{00000000-0005-0000-0000-0000C93A0000}"/>
    <cellStyle name="Comma 3 2 5 3 2 2 2 2 2" xfId="4056" xr:uid="{00000000-0005-0000-0000-0000CA3A0000}"/>
    <cellStyle name="Comma 3 2 5 3 2 2 2 2 2 2" xfId="8153" xr:uid="{00000000-0005-0000-0000-0000CB3A0000}"/>
    <cellStyle name="Comma 3 2 5 3 2 2 2 2 2 2 2" xfId="16346" xr:uid="{00000000-0005-0000-0000-0000CC3A0000}"/>
    <cellStyle name="Comma 3 2 5 3 2 2 2 2 2 2 2 2" xfId="32732" xr:uid="{00000000-0005-0000-0000-0000CD3A0000}"/>
    <cellStyle name="Comma 3 2 5 3 2 2 2 2 2 2 3" xfId="24539" xr:uid="{00000000-0005-0000-0000-0000CE3A0000}"/>
    <cellStyle name="Comma 3 2 5 3 2 2 2 2 2 3" xfId="12249" xr:uid="{00000000-0005-0000-0000-0000CF3A0000}"/>
    <cellStyle name="Comma 3 2 5 3 2 2 2 2 2 3 2" xfId="28635" xr:uid="{00000000-0005-0000-0000-0000D03A0000}"/>
    <cellStyle name="Comma 3 2 5 3 2 2 2 2 2 4" xfId="20442" xr:uid="{00000000-0005-0000-0000-0000D13A0000}"/>
    <cellStyle name="Comma 3 2 5 3 2 2 2 2 3" xfId="6104" xr:uid="{00000000-0005-0000-0000-0000D23A0000}"/>
    <cellStyle name="Comma 3 2 5 3 2 2 2 2 3 2" xfId="14297" xr:uid="{00000000-0005-0000-0000-0000D33A0000}"/>
    <cellStyle name="Comma 3 2 5 3 2 2 2 2 3 2 2" xfId="30683" xr:uid="{00000000-0005-0000-0000-0000D43A0000}"/>
    <cellStyle name="Comma 3 2 5 3 2 2 2 2 3 3" xfId="22490" xr:uid="{00000000-0005-0000-0000-0000D53A0000}"/>
    <cellStyle name="Comma 3 2 5 3 2 2 2 2 4" xfId="10201" xr:uid="{00000000-0005-0000-0000-0000D63A0000}"/>
    <cellStyle name="Comma 3 2 5 3 2 2 2 2 4 2" xfId="26587" xr:uid="{00000000-0005-0000-0000-0000D73A0000}"/>
    <cellStyle name="Comma 3 2 5 3 2 2 2 2 5" xfId="18394" xr:uid="{00000000-0005-0000-0000-0000D83A0000}"/>
    <cellStyle name="Comma 3 2 5 3 2 2 2 3" xfId="3032" xr:uid="{00000000-0005-0000-0000-0000D93A0000}"/>
    <cellStyle name="Comma 3 2 5 3 2 2 2 3 2" xfId="7129" xr:uid="{00000000-0005-0000-0000-0000DA3A0000}"/>
    <cellStyle name="Comma 3 2 5 3 2 2 2 3 2 2" xfId="15322" xr:uid="{00000000-0005-0000-0000-0000DB3A0000}"/>
    <cellStyle name="Comma 3 2 5 3 2 2 2 3 2 2 2" xfId="31708" xr:uid="{00000000-0005-0000-0000-0000DC3A0000}"/>
    <cellStyle name="Comma 3 2 5 3 2 2 2 3 2 3" xfId="23515" xr:uid="{00000000-0005-0000-0000-0000DD3A0000}"/>
    <cellStyle name="Comma 3 2 5 3 2 2 2 3 3" xfId="11225" xr:uid="{00000000-0005-0000-0000-0000DE3A0000}"/>
    <cellStyle name="Comma 3 2 5 3 2 2 2 3 3 2" xfId="27611" xr:uid="{00000000-0005-0000-0000-0000DF3A0000}"/>
    <cellStyle name="Comma 3 2 5 3 2 2 2 3 4" xfId="19418" xr:uid="{00000000-0005-0000-0000-0000E03A0000}"/>
    <cellStyle name="Comma 3 2 5 3 2 2 2 4" xfId="5080" xr:uid="{00000000-0005-0000-0000-0000E13A0000}"/>
    <cellStyle name="Comma 3 2 5 3 2 2 2 4 2" xfId="13273" xr:uid="{00000000-0005-0000-0000-0000E23A0000}"/>
    <cellStyle name="Comma 3 2 5 3 2 2 2 4 2 2" xfId="29659" xr:uid="{00000000-0005-0000-0000-0000E33A0000}"/>
    <cellStyle name="Comma 3 2 5 3 2 2 2 4 3" xfId="21466" xr:uid="{00000000-0005-0000-0000-0000E43A0000}"/>
    <cellStyle name="Comma 3 2 5 3 2 2 2 5" xfId="9177" xr:uid="{00000000-0005-0000-0000-0000E53A0000}"/>
    <cellStyle name="Comma 3 2 5 3 2 2 2 5 2" xfId="25563" xr:uid="{00000000-0005-0000-0000-0000E63A0000}"/>
    <cellStyle name="Comma 3 2 5 3 2 2 2 6" xfId="17370" xr:uid="{00000000-0005-0000-0000-0000E73A0000}"/>
    <cellStyle name="Comma 3 2 5 3 2 2 3" xfId="1496" xr:uid="{00000000-0005-0000-0000-0000E83A0000}"/>
    <cellStyle name="Comma 3 2 5 3 2 2 3 2" xfId="3544" xr:uid="{00000000-0005-0000-0000-0000E93A0000}"/>
    <cellStyle name="Comma 3 2 5 3 2 2 3 2 2" xfId="7641" xr:uid="{00000000-0005-0000-0000-0000EA3A0000}"/>
    <cellStyle name="Comma 3 2 5 3 2 2 3 2 2 2" xfId="15834" xr:uid="{00000000-0005-0000-0000-0000EB3A0000}"/>
    <cellStyle name="Comma 3 2 5 3 2 2 3 2 2 2 2" xfId="32220" xr:uid="{00000000-0005-0000-0000-0000EC3A0000}"/>
    <cellStyle name="Comma 3 2 5 3 2 2 3 2 2 3" xfId="24027" xr:uid="{00000000-0005-0000-0000-0000ED3A0000}"/>
    <cellStyle name="Comma 3 2 5 3 2 2 3 2 3" xfId="11737" xr:uid="{00000000-0005-0000-0000-0000EE3A0000}"/>
    <cellStyle name="Comma 3 2 5 3 2 2 3 2 3 2" xfId="28123" xr:uid="{00000000-0005-0000-0000-0000EF3A0000}"/>
    <cellStyle name="Comma 3 2 5 3 2 2 3 2 4" xfId="19930" xr:uid="{00000000-0005-0000-0000-0000F03A0000}"/>
    <cellStyle name="Comma 3 2 5 3 2 2 3 3" xfId="5592" xr:uid="{00000000-0005-0000-0000-0000F13A0000}"/>
    <cellStyle name="Comma 3 2 5 3 2 2 3 3 2" xfId="13785" xr:uid="{00000000-0005-0000-0000-0000F23A0000}"/>
    <cellStyle name="Comma 3 2 5 3 2 2 3 3 2 2" xfId="30171" xr:uid="{00000000-0005-0000-0000-0000F33A0000}"/>
    <cellStyle name="Comma 3 2 5 3 2 2 3 3 3" xfId="21978" xr:uid="{00000000-0005-0000-0000-0000F43A0000}"/>
    <cellStyle name="Comma 3 2 5 3 2 2 3 4" xfId="9689" xr:uid="{00000000-0005-0000-0000-0000F53A0000}"/>
    <cellStyle name="Comma 3 2 5 3 2 2 3 4 2" xfId="26075" xr:uid="{00000000-0005-0000-0000-0000F63A0000}"/>
    <cellStyle name="Comma 3 2 5 3 2 2 3 5" xfId="17882" xr:uid="{00000000-0005-0000-0000-0000F73A0000}"/>
    <cellStyle name="Comma 3 2 5 3 2 2 4" xfId="2520" xr:uid="{00000000-0005-0000-0000-0000F83A0000}"/>
    <cellStyle name="Comma 3 2 5 3 2 2 4 2" xfId="6617" xr:uid="{00000000-0005-0000-0000-0000F93A0000}"/>
    <cellStyle name="Comma 3 2 5 3 2 2 4 2 2" xfId="14810" xr:uid="{00000000-0005-0000-0000-0000FA3A0000}"/>
    <cellStyle name="Comma 3 2 5 3 2 2 4 2 2 2" xfId="31196" xr:uid="{00000000-0005-0000-0000-0000FB3A0000}"/>
    <cellStyle name="Comma 3 2 5 3 2 2 4 2 3" xfId="23003" xr:uid="{00000000-0005-0000-0000-0000FC3A0000}"/>
    <cellStyle name="Comma 3 2 5 3 2 2 4 3" xfId="10713" xr:uid="{00000000-0005-0000-0000-0000FD3A0000}"/>
    <cellStyle name="Comma 3 2 5 3 2 2 4 3 2" xfId="27099" xr:uid="{00000000-0005-0000-0000-0000FE3A0000}"/>
    <cellStyle name="Comma 3 2 5 3 2 2 4 4" xfId="18906" xr:uid="{00000000-0005-0000-0000-0000FF3A0000}"/>
    <cellStyle name="Comma 3 2 5 3 2 2 5" xfId="4568" xr:uid="{00000000-0005-0000-0000-0000003B0000}"/>
    <cellStyle name="Comma 3 2 5 3 2 2 5 2" xfId="12761" xr:uid="{00000000-0005-0000-0000-0000013B0000}"/>
    <cellStyle name="Comma 3 2 5 3 2 2 5 2 2" xfId="29147" xr:uid="{00000000-0005-0000-0000-0000023B0000}"/>
    <cellStyle name="Comma 3 2 5 3 2 2 5 3" xfId="20954" xr:uid="{00000000-0005-0000-0000-0000033B0000}"/>
    <cellStyle name="Comma 3 2 5 3 2 2 6" xfId="8665" xr:uid="{00000000-0005-0000-0000-0000043B0000}"/>
    <cellStyle name="Comma 3 2 5 3 2 2 6 2" xfId="25051" xr:uid="{00000000-0005-0000-0000-0000053B0000}"/>
    <cellStyle name="Comma 3 2 5 3 2 2 7" xfId="16858" xr:uid="{00000000-0005-0000-0000-0000063B0000}"/>
    <cellStyle name="Comma 3 2 5 3 2 3" xfId="728" xr:uid="{00000000-0005-0000-0000-0000073B0000}"/>
    <cellStyle name="Comma 3 2 5 3 2 3 2" xfId="1752" xr:uid="{00000000-0005-0000-0000-0000083B0000}"/>
    <cellStyle name="Comma 3 2 5 3 2 3 2 2" xfId="3800" xr:uid="{00000000-0005-0000-0000-0000093B0000}"/>
    <cellStyle name="Comma 3 2 5 3 2 3 2 2 2" xfId="7897" xr:uid="{00000000-0005-0000-0000-00000A3B0000}"/>
    <cellStyle name="Comma 3 2 5 3 2 3 2 2 2 2" xfId="16090" xr:uid="{00000000-0005-0000-0000-00000B3B0000}"/>
    <cellStyle name="Comma 3 2 5 3 2 3 2 2 2 2 2" xfId="32476" xr:uid="{00000000-0005-0000-0000-00000C3B0000}"/>
    <cellStyle name="Comma 3 2 5 3 2 3 2 2 2 3" xfId="24283" xr:uid="{00000000-0005-0000-0000-00000D3B0000}"/>
    <cellStyle name="Comma 3 2 5 3 2 3 2 2 3" xfId="11993" xr:uid="{00000000-0005-0000-0000-00000E3B0000}"/>
    <cellStyle name="Comma 3 2 5 3 2 3 2 2 3 2" xfId="28379" xr:uid="{00000000-0005-0000-0000-00000F3B0000}"/>
    <cellStyle name="Comma 3 2 5 3 2 3 2 2 4" xfId="20186" xr:uid="{00000000-0005-0000-0000-0000103B0000}"/>
    <cellStyle name="Comma 3 2 5 3 2 3 2 3" xfId="5848" xr:uid="{00000000-0005-0000-0000-0000113B0000}"/>
    <cellStyle name="Comma 3 2 5 3 2 3 2 3 2" xfId="14041" xr:uid="{00000000-0005-0000-0000-0000123B0000}"/>
    <cellStyle name="Comma 3 2 5 3 2 3 2 3 2 2" xfId="30427" xr:uid="{00000000-0005-0000-0000-0000133B0000}"/>
    <cellStyle name="Comma 3 2 5 3 2 3 2 3 3" xfId="22234" xr:uid="{00000000-0005-0000-0000-0000143B0000}"/>
    <cellStyle name="Comma 3 2 5 3 2 3 2 4" xfId="9945" xr:uid="{00000000-0005-0000-0000-0000153B0000}"/>
    <cellStyle name="Comma 3 2 5 3 2 3 2 4 2" xfId="26331" xr:uid="{00000000-0005-0000-0000-0000163B0000}"/>
    <cellStyle name="Comma 3 2 5 3 2 3 2 5" xfId="18138" xr:uid="{00000000-0005-0000-0000-0000173B0000}"/>
    <cellStyle name="Comma 3 2 5 3 2 3 3" xfId="2776" xr:uid="{00000000-0005-0000-0000-0000183B0000}"/>
    <cellStyle name="Comma 3 2 5 3 2 3 3 2" xfId="6873" xr:uid="{00000000-0005-0000-0000-0000193B0000}"/>
    <cellStyle name="Comma 3 2 5 3 2 3 3 2 2" xfId="15066" xr:uid="{00000000-0005-0000-0000-00001A3B0000}"/>
    <cellStyle name="Comma 3 2 5 3 2 3 3 2 2 2" xfId="31452" xr:uid="{00000000-0005-0000-0000-00001B3B0000}"/>
    <cellStyle name="Comma 3 2 5 3 2 3 3 2 3" xfId="23259" xr:uid="{00000000-0005-0000-0000-00001C3B0000}"/>
    <cellStyle name="Comma 3 2 5 3 2 3 3 3" xfId="10969" xr:uid="{00000000-0005-0000-0000-00001D3B0000}"/>
    <cellStyle name="Comma 3 2 5 3 2 3 3 3 2" xfId="27355" xr:uid="{00000000-0005-0000-0000-00001E3B0000}"/>
    <cellStyle name="Comma 3 2 5 3 2 3 3 4" xfId="19162" xr:uid="{00000000-0005-0000-0000-00001F3B0000}"/>
    <cellStyle name="Comma 3 2 5 3 2 3 4" xfId="4824" xr:uid="{00000000-0005-0000-0000-0000203B0000}"/>
    <cellStyle name="Comma 3 2 5 3 2 3 4 2" xfId="13017" xr:uid="{00000000-0005-0000-0000-0000213B0000}"/>
    <cellStyle name="Comma 3 2 5 3 2 3 4 2 2" xfId="29403" xr:uid="{00000000-0005-0000-0000-0000223B0000}"/>
    <cellStyle name="Comma 3 2 5 3 2 3 4 3" xfId="21210" xr:uid="{00000000-0005-0000-0000-0000233B0000}"/>
    <cellStyle name="Comma 3 2 5 3 2 3 5" xfId="8921" xr:uid="{00000000-0005-0000-0000-0000243B0000}"/>
    <cellStyle name="Comma 3 2 5 3 2 3 5 2" xfId="25307" xr:uid="{00000000-0005-0000-0000-0000253B0000}"/>
    <cellStyle name="Comma 3 2 5 3 2 3 6" xfId="17114" xr:uid="{00000000-0005-0000-0000-0000263B0000}"/>
    <cellStyle name="Comma 3 2 5 3 2 4" xfId="1240" xr:uid="{00000000-0005-0000-0000-0000273B0000}"/>
    <cellStyle name="Comma 3 2 5 3 2 4 2" xfId="3288" xr:uid="{00000000-0005-0000-0000-0000283B0000}"/>
    <cellStyle name="Comma 3 2 5 3 2 4 2 2" xfId="7385" xr:uid="{00000000-0005-0000-0000-0000293B0000}"/>
    <cellStyle name="Comma 3 2 5 3 2 4 2 2 2" xfId="15578" xr:uid="{00000000-0005-0000-0000-00002A3B0000}"/>
    <cellStyle name="Comma 3 2 5 3 2 4 2 2 2 2" xfId="31964" xr:uid="{00000000-0005-0000-0000-00002B3B0000}"/>
    <cellStyle name="Comma 3 2 5 3 2 4 2 2 3" xfId="23771" xr:uid="{00000000-0005-0000-0000-00002C3B0000}"/>
    <cellStyle name="Comma 3 2 5 3 2 4 2 3" xfId="11481" xr:uid="{00000000-0005-0000-0000-00002D3B0000}"/>
    <cellStyle name="Comma 3 2 5 3 2 4 2 3 2" xfId="27867" xr:uid="{00000000-0005-0000-0000-00002E3B0000}"/>
    <cellStyle name="Comma 3 2 5 3 2 4 2 4" xfId="19674" xr:uid="{00000000-0005-0000-0000-00002F3B0000}"/>
    <cellStyle name="Comma 3 2 5 3 2 4 3" xfId="5336" xr:uid="{00000000-0005-0000-0000-0000303B0000}"/>
    <cellStyle name="Comma 3 2 5 3 2 4 3 2" xfId="13529" xr:uid="{00000000-0005-0000-0000-0000313B0000}"/>
    <cellStyle name="Comma 3 2 5 3 2 4 3 2 2" xfId="29915" xr:uid="{00000000-0005-0000-0000-0000323B0000}"/>
    <cellStyle name="Comma 3 2 5 3 2 4 3 3" xfId="21722" xr:uid="{00000000-0005-0000-0000-0000333B0000}"/>
    <cellStyle name="Comma 3 2 5 3 2 4 4" xfId="9433" xr:uid="{00000000-0005-0000-0000-0000343B0000}"/>
    <cellStyle name="Comma 3 2 5 3 2 4 4 2" xfId="25819" xr:uid="{00000000-0005-0000-0000-0000353B0000}"/>
    <cellStyle name="Comma 3 2 5 3 2 4 5" xfId="17626" xr:uid="{00000000-0005-0000-0000-0000363B0000}"/>
    <cellStyle name="Comma 3 2 5 3 2 5" xfId="2264" xr:uid="{00000000-0005-0000-0000-0000373B0000}"/>
    <cellStyle name="Comma 3 2 5 3 2 5 2" xfId="6361" xr:uid="{00000000-0005-0000-0000-0000383B0000}"/>
    <cellStyle name="Comma 3 2 5 3 2 5 2 2" xfId="14554" xr:uid="{00000000-0005-0000-0000-0000393B0000}"/>
    <cellStyle name="Comma 3 2 5 3 2 5 2 2 2" xfId="30940" xr:uid="{00000000-0005-0000-0000-00003A3B0000}"/>
    <cellStyle name="Comma 3 2 5 3 2 5 2 3" xfId="22747" xr:uid="{00000000-0005-0000-0000-00003B3B0000}"/>
    <cellStyle name="Comma 3 2 5 3 2 5 3" xfId="10457" xr:uid="{00000000-0005-0000-0000-00003C3B0000}"/>
    <cellStyle name="Comma 3 2 5 3 2 5 3 2" xfId="26843" xr:uid="{00000000-0005-0000-0000-00003D3B0000}"/>
    <cellStyle name="Comma 3 2 5 3 2 5 4" xfId="18650" xr:uid="{00000000-0005-0000-0000-00003E3B0000}"/>
    <cellStyle name="Comma 3 2 5 3 2 6" xfId="4312" xr:uid="{00000000-0005-0000-0000-00003F3B0000}"/>
    <cellStyle name="Comma 3 2 5 3 2 6 2" xfId="12505" xr:uid="{00000000-0005-0000-0000-0000403B0000}"/>
    <cellStyle name="Comma 3 2 5 3 2 6 2 2" xfId="28891" xr:uid="{00000000-0005-0000-0000-0000413B0000}"/>
    <cellStyle name="Comma 3 2 5 3 2 6 3" xfId="20698" xr:uid="{00000000-0005-0000-0000-0000423B0000}"/>
    <cellStyle name="Comma 3 2 5 3 2 7" xfId="8409" xr:uid="{00000000-0005-0000-0000-0000433B0000}"/>
    <cellStyle name="Comma 3 2 5 3 2 7 2" xfId="24795" xr:uid="{00000000-0005-0000-0000-0000443B0000}"/>
    <cellStyle name="Comma 3 2 5 3 2 8" xfId="16602" xr:uid="{00000000-0005-0000-0000-0000453B0000}"/>
    <cellStyle name="Comma 3 2 5 3 3" xfId="344" xr:uid="{00000000-0005-0000-0000-0000463B0000}"/>
    <cellStyle name="Comma 3 2 5 3 3 2" xfId="856" xr:uid="{00000000-0005-0000-0000-0000473B0000}"/>
    <cellStyle name="Comma 3 2 5 3 3 2 2" xfId="1880" xr:uid="{00000000-0005-0000-0000-0000483B0000}"/>
    <cellStyle name="Comma 3 2 5 3 3 2 2 2" xfId="3928" xr:uid="{00000000-0005-0000-0000-0000493B0000}"/>
    <cellStyle name="Comma 3 2 5 3 3 2 2 2 2" xfId="8025" xr:uid="{00000000-0005-0000-0000-00004A3B0000}"/>
    <cellStyle name="Comma 3 2 5 3 3 2 2 2 2 2" xfId="16218" xr:uid="{00000000-0005-0000-0000-00004B3B0000}"/>
    <cellStyle name="Comma 3 2 5 3 3 2 2 2 2 2 2" xfId="32604" xr:uid="{00000000-0005-0000-0000-00004C3B0000}"/>
    <cellStyle name="Comma 3 2 5 3 3 2 2 2 2 3" xfId="24411" xr:uid="{00000000-0005-0000-0000-00004D3B0000}"/>
    <cellStyle name="Comma 3 2 5 3 3 2 2 2 3" xfId="12121" xr:uid="{00000000-0005-0000-0000-00004E3B0000}"/>
    <cellStyle name="Comma 3 2 5 3 3 2 2 2 3 2" xfId="28507" xr:uid="{00000000-0005-0000-0000-00004F3B0000}"/>
    <cellStyle name="Comma 3 2 5 3 3 2 2 2 4" xfId="20314" xr:uid="{00000000-0005-0000-0000-0000503B0000}"/>
    <cellStyle name="Comma 3 2 5 3 3 2 2 3" xfId="5976" xr:uid="{00000000-0005-0000-0000-0000513B0000}"/>
    <cellStyle name="Comma 3 2 5 3 3 2 2 3 2" xfId="14169" xr:uid="{00000000-0005-0000-0000-0000523B0000}"/>
    <cellStyle name="Comma 3 2 5 3 3 2 2 3 2 2" xfId="30555" xr:uid="{00000000-0005-0000-0000-0000533B0000}"/>
    <cellStyle name="Comma 3 2 5 3 3 2 2 3 3" xfId="22362" xr:uid="{00000000-0005-0000-0000-0000543B0000}"/>
    <cellStyle name="Comma 3 2 5 3 3 2 2 4" xfId="10073" xr:uid="{00000000-0005-0000-0000-0000553B0000}"/>
    <cellStyle name="Comma 3 2 5 3 3 2 2 4 2" xfId="26459" xr:uid="{00000000-0005-0000-0000-0000563B0000}"/>
    <cellStyle name="Comma 3 2 5 3 3 2 2 5" xfId="18266" xr:uid="{00000000-0005-0000-0000-0000573B0000}"/>
    <cellStyle name="Comma 3 2 5 3 3 2 3" xfId="2904" xr:uid="{00000000-0005-0000-0000-0000583B0000}"/>
    <cellStyle name="Comma 3 2 5 3 3 2 3 2" xfId="7001" xr:uid="{00000000-0005-0000-0000-0000593B0000}"/>
    <cellStyle name="Comma 3 2 5 3 3 2 3 2 2" xfId="15194" xr:uid="{00000000-0005-0000-0000-00005A3B0000}"/>
    <cellStyle name="Comma 3 2 5 3 3 2 3 2 2 2" xfId="31580" xr:uid="{00000000-0005-0000-0000-00005B3B0000}"/>
    <cellStyle name="Comma 3 2 5 3 3 2 3 2 3" xfId="23387" xr:uid="{00000000-0005-0000-0000-00005C3B0000}"/>
    <cellStyle name="Comma 3 2 5 3 3 2 3 3" xfId="11097" xr:uid="{00000000-0005-0000-0000-00005D3B0000}"/>
    <cellStyle name="Comma 3 2 5 3 3 2 3 3 2" xfId="27483" xr:uid="{00000000-0005-0000-0000-00005E3B0000}"/>
    <cellStyle name="Comma 3 2 5 3 3 2 3 4" xfId="19290" xr:uid="{00000000-0005-0000-0000-00005F3B0000}"/>
    <cellStyle name="Comma 3 2 5 3 3 2 4" xfId="4952" xr:uid="{00000000-0005-0000-0000-0000603B0000}"/>
    <cellStyle name="Comma 3 2 5 3 3 2 4 2" xfId="13145" xr:uid="{00000000-0005-0000-0000-0000613B0000}"/>
    <cellStyle name="Comma 3 2 5 3 3 2 4 2 2" xfId="29531" xr:uid="{00000000-0005-0000-0000-0000623B0000}"/>
    <cellStyle name="Comma 3 2 5 3 3 2 4 3" xfId="21338" xr:uid="{00000000-0005-0000-0000-0000633B0000}"/>
    <cellStyle name="Comma 3 2 5 3 3 2 5" xfId="9049" xr:uid="{00000000-0005-0000-0000-0000643B0000}"/>
    <cellStyle name="Comma 3 2 5 3 3 2 5 2" xfId="25435" xr:uid="{00000000-0005-0000-0000-0000653B0000}"/>
    <cellStyle name="Comma 3 2 5 3 3 2 6" xfId="17242" xr:uid="{00000000-0005-0000-0000-0000663B0000}"/>
    <cellStyle name="Comma 3 2 5 3 3 3" xfId="1368" xr:uid="{00000000-0005-0000-0000-0000673B0000}"/>
    <cellStyle name="Comma 3 2 5 3 3 3 2" xfId="3416" xr:uid="{00000000-0005-0000-0000-0000683B0000}"/>
    <cellStyle name="Comma 3 2 5 3 3 3 2 2" xfId="7513" xr:uid="{00000000-0005-0000-0000-0000693B0000}"/>
    <cellStyle name="Comma 3 2 5 3 3 3 2 2 2" xfId="15706" xr:uid="{00000000-0005-0000-0000-00006A3B0000}"/>
    <cellStyle name="Comma 3 2 5 3 3 3 2 2 2 2" xfId="32092" xr:uid="{00000000-0005-0000-0000-00006B3B0000}"/>
    <cellStyle name="Comma 3 2 5 3 3 3 2 2 3" xfId="23899" xr:uid="{00000000-0005-0000-0000-00006C3B0000}"/>
    <cellStyle name="Comma 3 2 5 3 3 3 2 3" xfId="11609" xr:uid="{00000000-0005-0000-0000-00006D3B0000}"/>
    <cellStyle name="Comma 3 2 5 3 3 3 2 3 2" xfId="27995" xr:uid="{00000000-0005-0000-0000-00006E3B0000}"/>
    <cellStyle name="Comma 3 2 5 3 3 3 2 4" xfId="19802" xr:uid="{00000000-0005-0000-0000-00006F3B0000}"/>
    <cellStyle name="Comma 3 2 5 3 3 3 3" xfId="5464" xr:uid="{00000000-0005-0000-0000-0000703B0000}"/>
    <cellStyle name="Comma 3 2 5 3 3 3 3 2" xfId="13657" xr:uid="{00000000-0005-0000-0000-0000713B0000}"/>
    <cellStyle name="Comma 3 2 5 3 3 3 3 2 2" xfId="30043" xr:uid="{00000000-0005-0000-0000-0000723B0000}"/>
    <cellStyle name="Comma 3 2 5 3 3 3 3 3" xfId="21850" xr:uid="{00000000-0005-0000-0000-0000733B0000}"/>
    <cellStyle name="Comma 3 2 5 3 3 3 4" xfId="9561" xr:uid="{00000000-0005-0000-0000-0000743B0000}"/>
    <cellStyle name="Comma 3 2 5 3 3 3 4 2" xfId="25947" xr:uid="{00000000-0005-0000-0000-0000753B0000}"/>
    <cellStyle name="Comma 3 2 5 3 3 3 5" xfId="17754" xr:uid="{00000000-0005-0000-0000-0000763B0000}"/>
    <cellStyle name="Comma 3 2 5 3 3 4" xfId="2392" xr:uid="{00000000-0005-0000-0000-0000773B0000}"/>
    <cellStyle name="Comma 3 2 5 3 3 4 2" xfId="6489" xr:uid="{00000000-0005-0000-0000-0000783B0000}"/>
    <cellStyle name="Comma 3 2 5 3 3 4 2 2" xfId="14682" xr:uid="{00000000-0005-0000-0000-0000793B0000}"/>
    <cellStyle name="Comma 3 2 5 3 3 4 2 2 2" xfId="31068" xr:uid="{00000000-0005-0000-0000-00007A3B0000}"/>
    <cellStyle name="Comma 3 2 5 3 3 4 2 3" xfId="22875" xr:uid="{00000000-0005-0000-0000-00007B3B0000}"/>
    <cellStyle name="Comma 3 2 5 3 3 4 3" xfId="10585" xr:uid="{00000000-0005-0000-0000-00007C3B0000}"/>
    <cellStyle name="Comma 3 2 5 3 3 4 3 2" xfId="26971" xr:uid="{00000000-0005-0000-0000-00007D3B0000}"/>
    <cellStyle name="Comma 3 2 5 3 3 4 4" xfId="18778" xr:uid="{00000000-0005-0000-0000-00007E3B0000}"/>
    <cellStyle name="Comma 3 2 5 3 3 5" xfId="4440" xr:uid="{00000000-0005-0000-0000-00007F3B0000}"/>
    <cellStyle name="Comma 3 2 5 3 3 5 2" xfId="12633" xr:uid="{00000000-0005-0000-0000-0000803B0000}"/>
    <cellStyle name="Comma 3 2 5 3 3 5 2 2" xfId="29019" xr:uid="{00000000-0005-0000-0000-0000813B0000}"/>
    <cellStyle name="Comma 3 2 5 3 3 5 3" xfId="20826" xr:uid="{00000000-0005-0000-0000-0000823B0000}"/>
    <cellStyle name="Comma 3 2 5 3 3 6" xfId="8537" xr:uid="{00000000-0005-0000-0000-0000833B0000}"/>
    <cellStyle name="Comma 3 2 5 3 3 6 2" xfId="24923" xr:uid="{00000000-0005-0000-0000-0000843B0000}"/>
    <cellStyle name="Comma 3 2 5 3 3 7" xfId="16730" xr:uid="{00000000-0005-0000-0000-0000853B0000}"/>
    <cellStyle name="Comma 3 2 5 3 4" xfId="600" xr:uid="{00000000-0005-0000-0000-0000863B0000}"/>
    <cellStyle name="Comma 3 2 5 3 4 2" xfId="1624" xr:uid="{00000000-0005-0000-0000-0000873B0000}"/>
    <cellStyle name="Comma 3 2 5 3 4 2 2" xfId="3672" xr:uid="{00000000-0005-0000-0000-0000883B0000}"/>
    <cellStyle name="Comma 3 2 5 3 4 2 2 2" xfId="7769" xr:uid="{00000000-0005-0000-0000-0000893B0000}"/>
    <cellStyle name="Comma 3 2 5 3 4 2 2 2 2" xfId="15962" xr:uid="{00000000-0005-0000-0000-00008A3B0000}"/>
    <cellStyle name="Comma 3 2 5 3 4 2 2 2 2 2" xfId="32348" xr:uid="{00000000-0005-0000-0000-00008B3B0000}"/>
    <cellStyle name="Comma 3 2 5 3 4 2 2 2 3" xfId="24155" xr:uid="{00000000-0005-0000-0000-00008C3B0000}"/>
    <cellStyle name="Comma 3 2 5 3 4 2 2 3" xfId="11865" xr:uid="{00000000-0005-0000-0000-00008D3B0000}"/>
    <cellStyle name="Comma 3 2 5 3 4 2 2 3 2" xfId="28251" xr:uid="{00000000-0005-0000-0000-00008E3B0000}"/>
    <cellStyle name="Comma 3 2 5 3 4 2 2 4" xfId="20058" xr:uid="{00000000-0005-0000-0000-00008F3B0000}"/>
    <cellStyle name="Comma 3 2 5 3 4 2 3" xfId="5720" xr:uid="{00000000-0005-0000-0000-0000903B0000}"/>
    <cellStyle name="Comma 3 2 5 3 4 2 3 2" xfId="13913" xr:uid="{00000000-0005-0000-0000-0000913B0000}"/>
    <cellStyle name="Comma 3 2 5 3 4 2 3 2 2" xfId="30299" xr:uid="{00000000-0005-0000-0000-0000923B0000}"/>
    <cellStyle name="Comma 3 2 5 3 4 2 3 3" xfId="22106" xr:uid="{00000000-0005-0000-0000-0000933B0000}"/>
    <cellStyle name="Comma 3 2 5 3 4 2 4" xfId="9817" xr:uid="{00000000-0005-0000-0000-0000943B0000}"/>
    <cellStyle name="Comma 3 2 5 3 4 2 4 2" xfId="26203" xr:uid="{00000000-0005-0000-0000-0000953B0000}"/>
    <cellStyle name="Comma 3 2 5 3 4 2 5" xfId="18010" xr:uid="{00000000-0005-0000-0000-0000963B0000}"/>
    <cellStyle name="Comma 3 2 5 3 4 3" xfId="2648" xr:uid="{00000000-0005-0000-0000-0000973B0000}"/>
    <cellStyle name="Comma 3 2 5 3 4 3 2" xfId="6745" xr:uid="{00000000-0005-0000-0000-0000983B0000}"/>
    <cellStyle name="Comma 3 2 5 3 4 3 2 2" xfId="14938" xr:uid="{00000000-0005-0000-0000-0000993B0000}"/>
    <cellStyle name="Comma 3 2 5 3 4 3 2 2 2" xfId="31324" xr:uid="{00000000-0005-0000-0000-00009A3B0000}"/>
    <cellStyle name="Comma 3 2 5 3 4 3 2 3" xfId="23131" xr:uid="{00000000-0005-0000-0000-00009B3B0000}"/>
    <cellStyle name="Comma 3 2 5 3 4 3 3" xfId="10841" xr:uid="{00000000-0005-0000-0000-00009C3B0000}"/>
    <cellStyle name="Comma 3 2 5 3 4 3 3 2" xfId="27227" xr:uid="{00000000-0005-0000-0000-00009D3B0000}"/>
    <cellStyle name="Comma 3 2 5 3 4 3 4" xfId="19034" xr:uid="{00000000-0005-0000-0000-00009E3B0000}"/>
    <cellStyle name="Comma 3 2 5 3 4 4" xfId="4696" xr:uid="{00000000-0005-0000-0000-00009F3B0000}"/>
    <cellStyle name="Comma 3 2 5 3 4 4 2" xfId="12889" xr:uid="{00000000-0005-0000-0000-0000A03B0000}"/>
    <cellStyle name="Comma 3 2 5 3 4 4 2 2" xfId="29275" xr:uid="{00000000-0005-0000-0000-0000A13B0000}"/>
    <cellStyle name="Comma 3 2 5 3 4 4 3" xfId="21082" xr:uid="{00000000-0005-0000-0000-0000A23B0000}"/>
    <cellStyle name="Comma 3 2 5 3 4 5" xfId="8793" xr:uid="{00000000-0005-0000-0000-0000A33B0000}"/>
    <cellStyle name="Comma 3 2 5 3 4 5 2" xfId="25179" xr:uid="{00000000-0005-0000-0000-0000A43B0000}"/>
    <cellStyle name="Comma 3 2 5 3 4 6" xfId="16986" xr:uid="{00000000-0005-0000-0000-0000A53B0000}"/>
    <cellStyle name="Comma 3 2 5 3 5" xfId="1112" xr:uid="{00000000-0005-0000-0000-0000A63B0000}"/>
    <cellStyle name="Comma 3 2 5 3 5 2" xfId="3160" xr:uid="{00000000-0005-0000-0000-0000A73B0000}"/>
    <cellStyle name="Comma 3 2 5 3 5 2 2" xfId="7257" xr:uid="{00000000-0005-0000-0000-0000A83B0000}"/>
    <cellStyle name="Comma 3 2 5 3 5 2 2 2" xfId="15450" xr:uid="{00000000-0005-0000-0000-0000A93B0000}"/>
    <cellStyle name="Comma 3 2 5 3 5 2 2 2 2" xfId="31836" xr:uid="{00000000-0005-0000-0000-0000AA3B0000}"/>
    <cellStyle name="Comma 3 2 5 3 5 2 2 3" xfId="23643" xr:uid="{00000000-0005-0000-0000-0000AB3B0000}"/>
    <cellStyle name="Comma 3 2 5 3 5 2 3" xfId="11353" xr:uid="{00000000-0005-0000-0000-0000AC3B0000}"/>
    <cellStyle name="Comma 3 2 5 3 5 2 3 2" xfId="27739" xr:uid="{00000000-0005-0000-0000-0000AD3B0000}"/>
    <cellStyle name="Comma 3 2 5 3 5 2 4" xfId="19546" xr:uid="{00000000-0005-0000-0000-0000AE3B0000}"/>
    <cellStyle name="Comma 3 2 5 3 5 3" xfId="5208" xr:uid="{00000000-0005-0000-0000-0000AF3B0000}"/>
    <cellStyle name="Comma 3 2 5 3 5 3 2" xfId="13401" xr:uid="{00000000-0005-0000-0000-0000B03B0000}"/>
    <cellStyle name="Comma 3 2 5 3 5 3 2 2" xfId="29787" xr:uid="{00000000-0005-0000-0000-0000B13B0000}"/>
    <cellStyle name="Comma 3 2 5 3 5 3 3" xfId="21594" xr:uid="{00000000-0005-0000-0000-0000B23B0000}"/>
    <cellStyle name="Comma 3 2 5 3 5 4" xfId="9305" xr:uid="{00000000-0005-0000-0000-0000B33B0000}"/>
    <cellStyle name="Comma 3 2 5 3 5 4 2" xfId="25691" xr:uid="{00000000-0005-0000-0000-0000B43B0000}"/>
    <cellStyle name="Comma 3 2 5 3 5 5" xfId="17498" xr:uid="{00000000-0005-0000-0000-0000B53B0000}"/>
    <cellStyle name="Comma 3 2 5 3 6" xfId="2136" xr:uid="{00000000-0005-0000-0000-0000B63B0000}"/>
    <cellStyle name="Comma 3 2 5 3 6 2" xfId="6233" xr:uid="{00000000-0005-0000-0000-0000B73B0000}"/>
    <cellStyle name="Comma 3 2 5 3 6 2 2" xfId="14426" xr:uid="{00000000-0005-0000-0000-0000B83B0000}"/>
    <cellStyle name="Comma 3 2 5 3 6 2 2 2" xfId="30812" xr:uid="{00000000-0005-0000-0000-0000B93B0000}"/>
    <cellStyle name="Comma 3 2 5 3 6 2 3" xfId="22619" xr:uid="{00000000-0005-0000-0000-0000BA3B0000}"/>
    <cellStyle name="Comma 3 2 5 3 6 3" xfId="10329" xr:uid="{00000000-0005-0000-0000-0000BB3B0000}"/>
    <cellStyle name="Comma 3 2 5 3 6 3 2" xfId="26715" xr:uid="{00000000-0005-0000-0000-0000BC3B0000}"/>
    <cellStyle name="Comma 3 2 5 3 6 4" xfId="18522" xr:uid="{00000000-0005-0000-0000-0000BD3B0000}"/>
    <cellStyle name="Comma 3 2 5 3 7" xfId="4184" xr:uid="{00000000-0005-0000-0000-0000BE3B0000}"/>
    <cellStyle name="Comma 3 2 5 3 7 2" xfId="12377" xr:uid="{00000000-0005-0000-0000-0000BF3B0000}"/>
    <cellStyle name="Comma 3 2 5 3 7 2 2" xfId="28763" xr:uid="{00000000-0005-0000-0000-0000C03B0000}"/>
    <cellStyle name="Comma 3 2 5 3 7 3" xfId="20570" xr:uid="{00000000-0005-0000-0000-0000C13B0000}"/>
    <cellStyle name="Comma 3 2 5 3 8" xfId="8281" xr:uid="{00000000-0005-0000-0000-0000C23B0000}"/>
    <cellStyle name="Comma 3 2 5 3 8 2" xfId="24667" xr:uid="{00000000-0005-0000-0000-0000C33B0000}"/>
    <cellStyle name="Comma 3 2 5 3 9" xfId="16474" xr:uid="{00000000-0005-0000-0000-0000C43B0000}"/>
    <cellStyle name="Comma 3 2 5 4" xfId="152" xr:uid="{00000000-0005-0000-0000-0000C53B0000}"/>
    <cellStyle name="Comma 3 2 5 4 2" xfId="408" xr:uid="{00000000-0005-0000-0000-0000C63B0000}"/>
    <cellStyle name="Comma 3 2 5 4 2 2" xfId="920" xr:uid="{00000000-0005-0000-0000-0000C73B0000}"/>
    <cellStyle name="Comma 3 2 5 4 2 2 2" xfId="1944" xr:uid="{00000000-0005-0000-0000-0000C83B0000}"/>
    <cellStyle name="Comma 3 2 5 4 2 2 2 2" xfId="3992" xr:uid="{00000000-0005-0000-0000-0000C93B0000}"/>
    <cellStyle name="Comma 3 2 5 4 2 2 2 2 2" xfId="8089" xr:uid="{00000000-0005-0000-0000-0000CA3B0000}"/>
    <cellStyle name="Comma 3 2 5 4 2 2 2 2 2 2" xfId="16282" xr:uid="{00000000-0005-0000-0000-0000CB3B0000}"/>
    <cellStyle name="Comma 3 2 5 4 2 2 2 2 2 2 2" xfId="32668" xr:uid="{00000000-0005-0000-0000-0000CC3B0000}"/>
    <cellStyle name="Comma 3 2 5 4 2 2 2 2 2 3" xfId="24475" xr:uid="{00000000-0005-0000-0000-0000CD3B0000}"/>
    <cellStyle name="Comma 3 2 5 4 2 2 2 2 3" xfId="12185" xr:uid="{00000000-0005-0000-0000-0000CE3B0000}"/>
    <cellStyle name="Comma 3 2 5 4 2 2 2 2 3 2" xfId="28571" xr:uid="{00000000-0005-0000-0000-0000CF3B0000}"/>
    <cellStyle name="Comma 3 2 5 4 2 2 2 2 4" xfId="20378" xr:uid="{00000000-0005-0000-0000-0000D03B0000}"/>
    <cellStyle name="Comma 3 2 5 4 2 2 2 3" xfId="6040" xr:uid="{00000000-0005-0000-0000-0000D13B0000}"/>
    <cellStyle name="Comma 3 2 5 4 2 2 2 3 2" xfId="14233" xr:uid="{00000000-0005-0000-0000-0000D23B0000}"/>
    <cellStyle name="Comma 3 2 5 4 2 2 2 3 2 2" xfId="30619" xr:uid="{00000000-0005-0000-0000-0000D33B0000}"/>
    <cellStyle name="Comma 3 2 5 4 2 2 2 3 3" xfId="22426" xr:uid="{00000000-0005-0000-0000-0000D43B0000}"/>
    <cellStyle name="Comma 3 2 5 4 2 2 2 4" xfId="10137" xr:uid="{00000000-0005-0000-0000-0000D53B0000}"/>
    <cellStyle name="Comma 3 2 5 4 2 2 2 4 2" xfId="26523" xr:uid="{00000000-0005-0000-0000-0000D63B0000}"/>
    <cellStyle name="Comma 3 2 5 4 2 2 2 5" xfId="18330" xr:uid="{00000000-0005-0000-0000-0000D73B0000}"/>
    <cellStyle name="Comma 3 2 5 4 2 2 3" xfId="2968" xr:uid="{00000000-0005-0000-0000-0000D83B0000}"/>
    <cellStyle name="Comma 3 2 5 4 2 2 3 2" xfId="7065" xr:uid="{00000000-0005-0000-0000-0000D93B0000}"/>
    <cellStyle name="Comma 3 2 5 4 2 2 3 2 2" xfId="15258" xr:uid="{00000000-0005-0000-0000-0000DA3B0000}"/>
    <cellStyle name="Comma 3 2 5 4 2 2 3 2 2 2" xfId="31644" xr:uid="{00000000-0005-0000-0000-0000DB3B0000}"/>
    <cellStyle name="Comma 3 2 5 4 2 2 3 2 3" xfId="23451" xr:uid="{00000000-0005-0000-0000-0000DC3B0000}"/>
    <cellStyle name="Comma 3 2 5 4 2 2 3 3" xfId="11161" xr:uid="{00000000-0005-0000-0000-0000DD3B0000}"/>
    <cellStyle name="Comma 3 2 5 4 2 2 3 3 2" xfId="27547" xr:uid="{00000000-0005-0000-0000-0000DE3B0000}"/>
    <cellStyle name="Comma 3 2 5 4 2 2 3 4" xfId="19354" xr:uid="{00000000-0005-0000-0000-0000DF3B0000}"/>
    <cellStyle name="Comma 3 2 5 4 2 2 4" xfId="5016" xr:uid="{00000000-0005-0000-0000-0000E03B0000}"/>
    <cellStyle name="Comma 3 2 5 4 2 2 4 2" xfId="13209" xr:uid="{00000000-0005-0000-0000-0000E13B0000}"/>
    <cellStyle name="Comma 3 2 5 4 2 2 4 2 2" xfId="29595" xr:uid="{00000000-0005-0000-0000-0000E23B0000}"/>
    <cellStyle name="Comma 3 2 5 4 2 2 4 3" xfId="21402" xr:uid="{00000000-0005-0000-0000-0000E33B0000}"/>
    <cellStyle name="Comma 3 2 5 4 2 2 5" xfId="9113" xr:uid="{00000000-0005-0000-0000-0000E43B0000}"/>
    <cellStyle name="Comma 3 2 5 4 2 2 5 2" xfId="25499" xr:uid="{00000000-0005-0000-0000-0000E53B0000}"/>
    <cellStyle name="Comma 3 2 5 4 2 2 6" xfId="17306" xr:uid="{00000000-0005-0000-0000-0000E63B0000}"/>
    <cellStyle name="Comma 3 2 5 4 2 3" xfId="1432" xr:uid="{00000000-0005-0000-0000-0000E73B0000}"/>
    <cellStyle name="Comma 3 2 5 4 2 3 2" xfId="3480" xr:uid="{00000000-0005-0000-0000-0000E83B0000}"/>
    <cellStyle name="Comma 3 2 5 4 2 3 2 2" xfId="7577" xr:uid="{00000000-0005-0000-0000-0000E93B0000}"/>
    <cellStyle name="Comma 3 2 5 4 2 3 2 2 2" xfId="15770" xr:uid="{00000000-0005-0000-0000-0000EA3B0000}"/>
    <cellStyle name="Comma 3 2 5 4 2 3 2 2 2 2" xfId="32156" xr:uid="{00000000-0005-0000-0000-0000EB3B0000}"/>
    <cellStyle name="Comma 3 2 5 4 2 3 2 2 3" xfId="23963" xr:uid="{00000000-0005-0000-0000-0000EC3B0000}"/>
    <cellStyle name="Comma 3 2 5 4 2 3 2 3" xfId="11673" xr:uid="{00000000-0005-0000-0000-0000ED3B0000}"/>
    <cellStyle name="Comma 3 2 5 4 2 3 2 3 2" xfId="28059" xr:uid="{00000000-0005-0000-0000-0000EE3B0000}"/>
    <cellStyle name="Comma 3 2 5 4 2 3 2 4" xfId="19866" xr:uid="{00000000-0005-0000-0000-0000EF3B0000}"/>
    <cellStyle name="Comma 3 2 5 4 2 3 3" xfId="5528" xr:uid="{00000000-0005-0000-0000-0000F03B0000}"/>
    <cellStyle name="Comma 3 2 5 4 2 3 3 2" xfId="13721" xr:uid="{00000000-0005-0000-0000-0000F13B0000}"/>
    <cellStyle name="Comma 3 2 5 4 2 3 3 2 2" xfId="30107" xr:uid="{00000000-0005-0000-0000-0000F23B0000}"/>
    <cellStyle name="Comma 3 2 5 4 2 3 3 3" xfId="21914" xr:uid="{00000000-0005-0000-0000-0000F33B0000}"/>
    <cellStyle name="Comma 3 2 5 4 2 3 4" xfId="9625" xr:uid="{00000000-0005-0000-0000-0000F43B0000}"/>
    <cellStyle name="Comma 3 2 5 4 2 3 4 2" xfId="26011" xr:uid="{00000000-0005-0000-0000-0000F53B0000}"/>
    <cellStyle name="Comma 3 2 5 4 2 3 5" xfId="17818" xr:uid="{00000000-0005-0000-0000-0000F63B0000}"/>
    <cellStyle name="Comma 3 2 5 4 2 4" xfId="2456" xr:uid="{00000000-0005-0000-0000-0000F73B0000}"/>
    <cellStyle name="Comma 3 2 5 4 2 4 2" xfId="6553" xr:uid="{00000000-0005-0000-0000-0000F83B0000}"/>
    <cellStyle name="Comma 3 2 5 4 2 4 2 2" xfId="14746" xr:uid="{00000000-0005-0000-0000-0000F93B0000}"/>
    <cellStyle name="Comma 3 2 5 4 2 4 2 2 2" xfId="31132" xr:uid="{00000000-0005-0000-0000-0000FA3B0000}"/>
    <cellStyle name="Comma 3 2 5 4 2 4 2 3" xfId="22939" xr:uid="{00000000-0005-0000-0000-0000FB3B0000}"/>
    <cellStyle name="Comma 3 2 5 4 2 4 3" xfId="10649" xr:uid="{00000000-0005-0000-0000-0000FC3B0000}"/>
    <cellStyle name="Comma 3 2 5 4 2 4 3 2" xfId="27035" xr:uid="{00000000-0005-0000-0000-0000FD3B0000}"/>
    <cellStyle name="Comma 3 2 5 4 2 4 4" xfId="18842" xr:uid="{00000000-0005-0000-0000-0000FE3B0000}"/>
    <cellStyle name="Comma 3 2 5 4 2 5" xfId="4504" xr:uid="{00000000-0005-0000-0000-0000FF3B0000}"/>
    <cellStyle name="Comma 3 2 5 4 2 5 2" xfId="12697" xr:uid="{00000000-0005-0000-0000-0000003C0000}"/>
    <cellStyle name="Comma 3 2 5 4 2 5 2 2" xfId="29083" xr:uid="{00000000-0005-0000-0000-0000013C0000}"/>
    <cellStyle name="Comma 3 2 5 4 2 5 3" xfId="20890" xr:uid="{00000000-0005-0000-0000-0000023C0000}"/>
    <cellStyle name="Comma 3 2 5 4 2 6" xfId="8601" xr:uid="{00000000-0005-0000-0000-0000033C0000}"/>
    <cellStyle name="Comma 3 2 5 4 2 6 2" xfId="24987" xr:uid="{00000000-0005-0000-0000-0000043C0000}"/>
    <cellStyle name="Comma 3 2 5 4 2 7" xfId="16794" xr:uid="{00000000-0005-0000-0000-0000053C0000}"/>
    <cellStyle name="Comma 3 2 5 4 3" xfId="664" xr:uid="{00000000-0005-0000-0000-0000063C0000}"/>
    <cellStyle name="Comma 3 2 5 4 3 2" xfId="1688" xr:uid="{00000000-0005-0000-0000-0000073C0000}"/>
    <cellStyle name="Comma 3 2 5 4 3 2 2" xfId="3736" xr:uid="{00000000-0005-0000-0000-0000083C0000}"/>
    <cellStyle name="Comma 3 2 5 4 3 2 2 2" xfId="7833" xr:uid="{00000000-0005-0000-0000-0000093C0000}"/>
    <cellStyle name="Comma 3 2 5 4 3 2 2 2 2" xfId="16026" xr:uid="{00000000-0005-0000-0000-00000A3C0000}"/>
    <cellStyle name="Comma 3 2 5 4 3 2 2 2 2 2" xfId="32412" xr:uid="{00000000-0005-0000-0000-00000B3C0000}"/>
    <cellStyle name="Comma 3 2 5 4 3 2 2 2 3" xfId="24219" xr:uid="{00000000-0005-0000-0000-00000C3C0000}"/>
    <cellStyle name="Comma 3 2 5 4 3 2 2 3" xfId="11929" xr:uid="{00000000-0005-0000-0000-00000D3C0000}"/>
    <cellStyle name="Comma 3 2 5 4 3 2 2 3 2" xfId="28315" xr:uid="{00000000-0005-0000-0000-00000E3C0000}"/>
    <cellStyle name="Comma 3 2 5 4 3 2 2 4" xfId="20122" xr:uid="{00000000-0005-0000-0000-00000F3C0000}"/>
    <cellStyle name="Comma 3 2 5 4 3 2 3" xfId="5784" xr:uid="{00000000-0005-0000-0000-0000103C0000}"/>
    <cellStyle name="Comma 3 2 5 4 3 2 3 2" xfId="13977" xr:uid="{00000000-0005-0000-0000-0000113C0000}"/>
    <cellStyle name="Comma 3 2 5 4 3 2 3 2 2" xfId="30363" xr:uid="{00000000-0005-0000-0000-0000123C0000}"/>
    <cellStyle name="Comma 3 2 5 4 3 2 3 3" xfId="22170" xr:uid="{00000000-0005-0000-0000-0000133C0000}"/>
    <cellStyle name="Comma 3 2 5 4 3 2 4" xfId="9881" xr:uid="{00000000-0005-0000-0000-0000143C0000}"/>
    <cellStyle name="Comma 3 2 5 4 3 2 4 2" xfId="26267" xr:uid="{00000000-0005-0000-0000-0000153C0000}"/>
    <cellStyle name="Comma 3 2 5 4 3 2 5" xfId="18074" xr:uid="{00000000-0005-0000-0000-0000163C0000}"/>
    <cellStyle name="Comma 3 2 5 4 3 3" xfId="2712" xr:uid="{00000000-0005-0000-0000-0000173C0000}"/>
    <cellStyle name="Comma 3 2 5 4 3 3 2" xfId="6809" xr:uid="{00000000-0005-0000-0000-0000183C0000}"/>
    <cellStyle name="Comma 3 2 5 4 3 3 2 2" xfId="15002" xr:uid="{00000000-0005-0000-0000-0000193C0000}"/>
    <cellStyle name="Comma 3 2 5 4 3 3 2 2 2" xfId="31388" xr:uid="{00000000-0005-0000-0000-00001A3C0000}"/>
    <cellStyle name="Comma 3 2 5 4 3 3 2 3" xfId="23195" xr:uid="{00000000-0005-0000-0000-00001B3C0000}"/>
    <cellStyle name="Comma 3 2 5 4 3 3 3" xfId="10905" xr:uid="{00000000-0005-0000-0000-00001C3C0000}"/>
    <cellStyle name="Comma 3 2 5 4 3 3 3 2" xfId="27291" xr:uid="{00000000-0005-0000-0000-00001D3C0000}"/>
    <cellStyle name="Comma 3 2 5 4 3 3 4" xfId="19098" xr:uid="{00000000-0005-0000-0000-00001E3C0000}"/>
    <cellStyle name="Comma 3 2 5 4 3 4" xfId="4760" xr:uid="{00000000-0005-0000-0000-00001F3C0000}"/>
    <cellStyle name="Comma 3 2 5 4 3 4 2" xfId="12953" xr:uid="{00000000-0005-0000-0000-0000203C0000}"/>
    <cellStyle name="Comma 3 2 5 4 3 4 2 2" xfId="29339" xr:uid="{00000000-0005-0000-0000-0000213C0000}"/>
    <cellStyle name="Comma 3 2 5 4 3 4 3" xfId="21146" xr:uid="{00000000-0005-0000-0000-0000223C0000}"/>
    <cellStyle name="Comma 3 2 5 4 3 5" xfId="8857" xr:uid="{00000000-0005-0000-0000-0000233C0000}"/>
    <cellStyle name="Comma 3 2 5 4 3 5 2" xfId="25243" xr:uid="{00000000-0005-0000-0000-0000243C0000}"/>
    <cellStyle name="Comma 3 2 5 4 3 6" xfId="17050" xr:uid="{00000000-0005-0000-0000-0000253C0000}"/>
    <cellStyle name="Comma 3 2 5 4 4" xfId="1176" xr:uid="{00000000-0005-0000-0000-0000263C0000}"/>
    <cellStyle name="Comma 3 2 5 4 4 2" xfId="3224" xr:uid="{00000000-0005-0000-0000-0000273C0000}"/>
    <cellStyle name="Comma 3 2 5 4 4 2 2" xfId="7321" xr:uid="{00000000-0005-0000-0000-0000283C0000}"/>
    <cellStyle name="Comma 3 2 5 4 4 2 2 2" xfId="15514" xr:uid="{00000000-0005-0000-0000-0000293C0000}"/>
    <cellStyle name="Comma 3 2 5 4 4 2 2 2 2" xfId="31900" xr:uid="{00000000-0005-0000-0000-00002A3C0000}"/>
    <cellStyle name="Comma 3 2 5 4 4 2 2 3" xfId="23707" xr:uid="{00000000-0005-0000-0000-00002B3C0000}"/>
    <cellStyle name="Comma 3 2 5 4 4 2 3" xfId="11417" xr:uid="{00000000-0005-0000-0000-00002C3C0000}"/>
    <cellStyle name="Comma 3 2 5 4 4 2 3 2" xfId="27803" xr:uid="{00000000-0005-0000-0000-00002D3C0000}"/>
    <cellStyle name="Comma 3 2 5 4 4 2 4" xfId="19610" xr:uid="{00000000-0005-0000-0000-00002E3C0000}"/>
    <cellStyle name="Comma 3 2 5 4 4 3" xfId="5272" xr:uid="{00000000-0005-0000-0000-00002F3C0000}"/>
    <cellStyle name="Comma 3 2 5 4 4 3 2" xfId="13465" xr:uid="{00000000-0005-0000-0000-0000303C0000}"/>
    <cellStyle name="Comma 3 2 5 4 4 3 2 2" xfId="29851" xr:uid="{00000000-0005-0000-0000-0000313C0000}"/>
    <cellStyle name="Comma 3 2 5 4 4 3 3" xfId="21658" xr:uid="{00000000-0005-0000-0000-0000323C0000}"/>
    <cellStyle name="Comma 3 2 5 4 4 4" xfId="9369" xr:uid="{00000000-0005-0000-0000-0000333C0000}"/>
    <cellStyle name="Comma 3 2 5 4 4 4 2" xfId="25755" xr:uid="{00000000-0005-0000-0000-0000343C0000}"/>
    <cellStyle name="Comma 3 2 5 4 4 5" xfId="17562" xr:uid="{00000000-0005-0000-0000-0000353C0000}"/>
    <cellStyle name="Comma 3 2 5 4 5" xfId="2200" xr:uid="{00000000-0005-0000-0000-0000363C0000}"/>
    <cellStyle name="Comma 3 2 5 4 5 2" xfId="6297" xr:uid="{00000000-0005-0000-0000-0000373C0000}"/>
    <cellStyle name="Comma 3 2 5 4 5 2 2" xfId="14490" xr:uid="{00000000-0005-0000-0000-0000383C0000}"/>
    <cellStyle name="Comma 3 2 5 4 5 2 2 2" xfId="30876" xr:uid="{00000000-0005-0000-0000-0000393C0000}"/>
    <cellStyle name="Comma 3 2 5 4 5 2 3" xfId="22683" xr:uid="{00000000-0005-0000-0000-00003A3C0000}"/>
    <cellStyle name="Comma 3 2 5 4 5 3" xfId="10393" xr:uid="{00000000-0005-0000-0000-00003B3C0000}"/>
    <cellStyle name="Comma 3 2 5 4 5 3 2" xfId="26779" xr:uid="{00000000-0005-0000-0000-00003C3C0000}"/>
    <cellStyle name="Comma 3 2 5 4 5 4" xfId="18586" xr:uid="{00000000-0005-0000-0000-00003D3C0000}"/>
    <cellStyle name="Comma 3 2 5 4 6" xfId="4248" xr:uid="{00000000-0005-0000-0000-00003E3C0000}"/>
    <cellStyle name="Comma 3 2 5 4 6 2" xfId="12441" xr:uid="{00000000-0005-0000-0000-00003F3C0000}"/>
    <cellStyle name="Comma 3 2 5 4 6 2 2" xfId="28827" xr:uid="{00000000-0005-0000-0000-0000403C0000}"/>
    <cellStyle name="Comma 3 2 5 4 6 3" xfId="20634" xr:uid="{00000000-0005-0000-0000-0000413C0000}"/>
    <cellStyle name="Comma 3 2 5 4 7" xfId="8345" xr:uid="{00000000-0005-0000-0000-0000423C0000}"/>
    <cellStyle name="Comma 3 2 5 4 7 2" xfId="24731" xr:uid="{00000000-0005-0000-0000-0000433C0000}"/>
    <cellStyle name="Comma 3 2 5 4 8" xfId="16538" xr:uid="{00000000-0005-0000-0000-0000443C0000}"/>
    <cellStyle name="Comma 3 2 5 5" xfId="280" xr:uid="{00000000-0005-0000-0000-0000453C0000}"/>
    <cellStyle name="Comma 3 2 5 5 2" xfId="792" xr:uid="{00000000-0005-0000-0000-0000463C0000}"/>
    <cellStyle name="Comma 3 2 5 5 2 2" xfId="1816" xr:uid="{00000000-0005-0000-0000-0000473C0000}"/>
    <cellStyle name="Comma 3 2 5 5 2 2 2" xfId="3864" xr:uid="{00000000-0005-0000-0000-0000483C0000}"/>
    <cellStyle name="Comma 3 2 5 5 2 2 2 2" xfId="7961" xr:uid="{00000000-0005-0000-0000-0000493C0000}"/>
    <cellStyle name="Comma 3 2 5 5 2 2 2 2 2" xfId="16154" xr:uid="{00000000-0005-0000-0000-00004A3C0000}"/>
    <cellStyle name="Comma 3 2 5 5 2 2 2 2 2 2" xfId="32540" xr:uid="{00000000-0005-0000-0000-00004B3C0000}"/>
    <cellStyle name="Comma 3 2 5 5 2 2 2 2 3" xfId="24347" xr:uid="{00000000-0005-0000-0000-00004C3C0000}"/>
    <cellStyle name="Comma 3 2 5 5 2 2 2 3" xfId="12057" xr:uid="{00000000-0005-0000-0000-00004D3C0000}"/>
    <cellStyle name="Comma 3 2 5 5 2 2 2 3 2" xfId="28443" xr:uid="{00000000-0005-0000-0000-00004E3C0000}"/>
    <cellStyle name="Comma 3 2 5 5 2 2 2 4" xfId="20250" xr:uid="{00000000-0005-0000-0000-00004F3C0000}"/>
    <cellStyle name="Comma 3 2 5 5 2 2 3" xfId="5912" xr:uid="{00000000-0005-0000-0000-0000503C0000}"/>
    <cellStyle name="Comma 3 2 5 5 2 2 3 2" xfId="14105" xr:uid="{00000000-0005-0000-0000-0000513C0000}"/>
    <cellStyle name="Comma 3 2 5 5 2 2 3 2 2" xfId="30491" xr:uid="{00000000-0005-0000-0000-0000523C0000}"/>
    <cellStyle name="Comma 3 2 5 5 2 2 3 3" xfId="22298" xr:uid="{00000000-0005-0000-0000-0000533C0000}"/>
    <cellStyle name="Comma 3 2 5 5 2 2 4" xfId="10009" xr:uid="{00000000-0005-0000-0000-0000543C0000}"/>
    <cellStyle name="Comma 3 2 5 5 2 2 4 2" xfId="26395" xr:uid="{00000000-0005-0000-0000-0000553C0000}"/>
    <cellStyle name="Comma 3 2 5 5 2 2 5" xfId="18202" xr:uid="{00000000-0005-0000-0000-0000563C0000}"/>
    <cellStyle name="Comma 3 2 5 5 2 3" xfId="2840" xr:uid="{00000000-0005-0000-0000-0000573C0000}"/>
    <cellStyle name="Comma 3 2 5 5 2 3 2" xfId="6937" xr:uid="{00000000-0005-0000-0000-0000583C0000}"/>
    <cellStyle name="Comma 3 2 5 5 2 3 2 2" xfId="15130" xr:uid="{00000000-0005-0000-0000-0000593C0000}"/>
    <cellStyle name="Comma 3 2 5 5 2 3 2 2 2" xfId="31516" xr:uid="{00000000-0005-0000-0000-00005A3C0000}"/>
    <cellStyle name="Comma 3 2 5 5 2 3 2 3" xfId="23323" xr:uid="{00000000-0005-0000-0000-00005B3C0000}"/>
    <cellStyle name="Comma 3 2 5 5 2 3 3" xfId="11033" xr:uid="{00000000-0005-0000-0000-00005C3C0000}"/>
    <cellStyle name="Comma 3 2 5 5 2 3 3 2" xfId="27419" xr:uid="{00000000-0005-0000-0000-00005D3C0000}"/>
    <cellStyle name="Comma 3 2 5 5 2 3 4" xfId="19226" xr:uid="{00000000-0005-0000-0000-00005E3C0000}"/>
    <cellStyle name="Comma 3 2 5 5 2 4" xfId="4888" xr:uid="{00000000-0005-0000-0000-00005F3C0000}"/>
    <cellStyle name="Comma 3 2 5 5 2 4 2" xfId="13081" xr:uid="{00000000-0005-0000-0000-0000603C0000}"/>
    <cellStyle name="Comma 3 2 5 5 2 4 2 2" xfId="29467" xr:uid="{00000000-0005-0000-0000-0000613C0000}"/>
    <cellStyle name="Comma 3 2 5 5 2 4 3" xfId="21274" xr:uid="{00000000-0005-0000-0000-0000623C0000}"/>
    <cellStyle name="Comma 3 2 5 5 2 5" xfId="8985" xr:uid="{00000000-0005-0000-0000-0000633C0000}"/>
    <cellStyle name="Comma 3 2 5 5 2 5 2" xfId="25371" xr:uid="{00000000-0005-0000-0000-0000643C0000}"/>
    <cellStyle name="Comma 3 2 5 5 2 6" xfId="17178" xr:uid="{00000000-0005-0000-0000-0000653C0000}"/>
    <cellStyle name="Comma 3 2 5 5 3" xfId="1304" xr:uid="{00000000-0005-0000-0000-0000663C0000}"/>
    <cellStyle name="Comma 3 2 5 5 3 2" xfId="3352" xr:uid="{00000000-0005-0000-0000-0000673C0000}"/>
    <cellStyle name="Comma 3 2 5 5 3 2 2" xfId="7449" xr:uid="{00000000-0005-0000-0000-0000683C0000}"/>
    <cellStyle name="Comma 3 2 5 5 3 2 2 2" xfId="15642" xr:uid="{00000000-0005-0000-0000-0000693C0000}"/>
    <cellStyle name="Comma 3 2 5 5 3 2 2 2 2" xfId="32028" xr:uid="{00000000-0005-0000-0000-00006A3C0000}"/>
    <cellStyle name="Comma 3 2 5 5 3 2 2 3" xfId="23835" xr:uid="{00000000-0005-0000-0000-00006B3C0000}"/>
    <cellStyle name="Comma 3 2 5 5 3 2 3" xfId="11545" xr:uid="{00000000-0005-0000-0000-00006C3C0000}"/>
    <cellStyle name="Comma 3 2 5 5 3 2 3 2" xfId="27931" xr:uid="{00000000-0005-0000-0000-00006D3C0000}"/>
    <cellStyle name="Comma 3 2 5 5 3 2 4" xfId="19738" xr:uid="{00000000-0005-0000-0000-00006E3C0000}"/>
    <cellStyle name="Comma 3 2 5 5 3 3" xfId="5400" xr:uid="{00000000-0005-0000-0000-00006F3C0000}"/>
    <cellStyle name="Comma 3 2 5 5 3 3 2" xfId="13593" xr:uid="{00000000-0005-0000-0000-0000703C0000}"/>
    <cellStyle name="Comma 3 2 5 5 3 3 2 2" xfId="29979" xr:uid="{00000000-0005-0000-0000-0000713C0000}"/>
    <cellStyle name="Comma 3 2 5 5 3 3 3" xfId="21786" xr:uid="{00000000-0005-0000-0000-0000723C0000}"/>
    <cellStyle name="Comma 3 2 5 5 3 4" xfId="9497" xr:uid="{00000000-0005-0000-0000-0000733C0000}"/>
    <cellStyle name="Comma 3 2 5 5 3 4 2" xfId="25883" xr:uid="{00000000-0005-0000-0000-0000743C0000}"/>
    <cellStyle name="Comma 3 2 5 5 3 5" xfId="17690" xr:uid="{00000000-0005-0000-0000-0000753C0000}"/>
    <cellStyle name="Comma 3 2 5 5 4" xfId="2328" xr:uid="{00000000-0005-0000-0000-0000763C0000}"/>
    <cellStyle name="Comma 3 2 5 5 4 2" xfId="6425" xr:uid="{00000000-0005-0000-0000-0000773C0000}"/>
    <cellStyle name="Comma 3 2 5 5 4 2 2" xfId="14618" xr:uid="{00000000-0005-0000-0000-0000783C0000}"/>
    <cellStyle name="Comma 3 2 5 5 4 2 2 2" xfId="31004" xr:uid="{00000000-0005-0000-0000-0000793C0000}"/>
    <cellStyle name="Comma 3 2 5 5 4 2 3" xfId="22811" xr:uid="{00000000-0005-0000-0000-00007A3C0000}"/>
    <cellStyle name="Comma 3 2 5 5 4 3" xfId="10521" xr:uid="{00000000-0005-0000-0000-00007B3C0000}"/>
    <cellStyle name="Comma 3 2 5 5 4 3 2" xfId="26907" xr:uid="{00000000-0005-0000-0000-00007C3C0000}"/>
    <cellStyle name="Comma 3 2 5 5 4 4" xfId="18714" xr:uid="{00000000-0005-0000-0000-00007D3C0000}"/>
    <cellStyle name="Comma 3 2 5 5 5" xfId="4376" xr:uid="{00000000-0005-0000-0000-00007E3C0000}"/>
    <cellStyle name="Comma 3 2 5 5 5 2" xfId="12569" xr:uid="{00000000-0005-0000-0000-00007F3C0000}"/>
    <cellStyle name="Comma 3 2 5 5 5 2 2" xfId="28955" xr:uid="{00000000-0005-0000-0000-0000803C0000}"/>
    <cellStyle name="Comma 3 2 5 5 5 3" xfId="20762" xr:uid="{00000000-0005-0000-0000-0000813C0000}"/>
    <cellStyle name="Comma 3 2 5 5 6" xfId="8473" xr:uid="{00000000-0005-0000-0000-0000823C0000}"/>
    <cellStyle name="Comma 3 2 5 5 6 2" xfId="24859" xr:uid="{00000000-0005-0000-0000-0000833C0000}"/>
    <cellStyle name="Comma 3 2 5 5 7" xfId="16666" xr:uid="{00000000-0005-0000-0000-0000843C0000}"/>
    <cellStyle name="Comma 3 2 5 6" xfId="536" xr:uid="{00000000-0005-0000-0000-0000853C0000}"/>
    <cellStyle name="Comma 3 2 5 6 2" xfId="1560" xr:uid="{00000000-0005-0000-0000-0000863C0000}"/>
    <cellStyle name="Comma 3 2 5 6 2 2" xfId="3608" xr:uid="{00000000-0005-0000-0000-0000873C0000}"/>
    <cellStyle name="Comma 3 2 5 6 2 2 2" xfId="7705" xr:uid="{00000000-0005-0000-0000-0000883C0000}"/>
    <cellStyle name="Comma 3 2 5 6 2 2 2 2" xfId="15898" xr:uid="{00000000-0005-0000-0000-0000893C0000}"/>
    <cellStyle name="Comma 3 2 5 6 2 2 2 2 2" xfId="32284" xr:uid="{00000000-0005-0000-0000-00008A3C0000}"/>
    <cellStyle name="Comma 3 2 5 6 2 2 2 3" xfId="24091" xr:uid="{00000000-0005-0000-0000-00008B3C0000}"/>
    <cellStyle name="Comma 3 2 5 6 2 2 3" xfId="11801" xr:uid="{00000000-0005-0000-0000-00008C3C0000}"/>
    <cellStyle name="Comma 3 2 5 6 2 2 3 2" xfId="28187" xr:uid="{00000000-0005-0000-0000-00008D3C0000}"/>
    <cellStyle name="Comma 3 2 5 6 2 2 4" xfId="19994" xr:uid="{00000000-0005-0000-0000-00008E3C0000}"/>
    <cellStyle name="Comma 3 2 5 6 2 3" xfId="5656" xr:uid="{00000000-0005-0000-0000-00008F3C0000}"/>
    <cellStyle name="Comma 3 2 5 6 2 3 2" xfId="13849" xr:uid="{00000000-0005-0000-0000-0000903C0000}"/>
    <cellStyle name="Comma 3 2 5 6 2 3 2 2" xfId="30235" xr:uid="{00000000-0005-0000-0000-0000913C0000}"/>
    <cellStyle name="Comma 3 2 5 6 2 3 3" xfId="22042" xr:uid="{00000000-0005-0000-0000-0000923C0000}"/>
    <cellStyle name="Comma 3 2 5 6 2 4" xfId="9753" xr:uid="{00000000-0005-0000-0000-0000933C0000}"/>
    <cellStyle name="Comma 3 2 5 6 2 4 2" xfId="26139" xr:uid="{00000000-0005-0000-0000-0000943C0000}"/>
    <cellStyle name="Comma 3 2 5 6 2 5" xfId="17946" xr:uid="{00000000-0005-0000-0000-0000953C0000}"/>
    <cellStyle name="Comma 3 2 5 6 3" xfId="2584" xr:uid="{00000000-0005-0000-0000-0000963C0000}"/>
    <cellStyle name="Comma 3 2 5 6 3 2" xfId="6681" xr:uid="{00000000-0005-0000-0000-0000973C0000}"/>
    <cellStyle name="Comma 3 2 5 6 3 2 2" xfId="14874" xr:uid="{00000000-0005-0000-0000-0000983C0000}"/>
    <cellStyle name="Comma 3 2 5 6 3 2 2 2" xfId="31260" xr:uid="{00000000-0005-0000-0000-0000993C0000}"/>
    <cellStyle name="Comma 3 2 5 6 3 2 3" xfId="23067" xr:uid="{00000000-0005-0000-0000-00009A3C0000}"/>
    <cellStyle name="Comma 3 2 5 6 3 3" xfId="10777" xr:uid="{00000000-0005-0000-0000-00009B3C0000}"/>
    <cellStyle name="Comma 3 2 5 6 3 3 2" xfId="27163" xr:uid="{00000000-0005-0000-0000-00009C3C0000}"/>
    <cellStyle name="Comma 3 2 5 6 3 4" xfId="18970" xr:uid="{00000000-0005-0000-0000-00009D3C0000}"/>
    <cellStyle name="Comma 3 2 5 6 4" xfId="4632" xr:uid="{00000000-0005-0000-0000-00009E3C0000}"/>
    <cellStyle name="Comma 3 2 5 6 4 2" xfId="12825" xr:uid="{00000000-0005-0000-0000-00009F3C0000}"/>
    <cellStyle name="Comma 3 2 5 6 4 2 2" xfId="29211" xr:uid="{00000000-0005-0000-0000-0000A03C0000}"/>
    <cellStyle name="Comma 3 2 5 6 4 3" xfId="21018" xr:uid="{00000000-0005-0000-0000-0000A13C0000}"/>
    <cellStyle name="Comma 3 2 5 6 5" xfId="8729" xr:uid="{00000000-0005-0000-0000-0000A23C0000}"/>
    <cellStyle name="Comma 3 2 5 6 5 2" xfId="25115" xr:uid="{00000000-0005-0000-0000-0000A33C0000}"/>
    <cellStyle name="Comma 3 2 5 6 6" xfId="16922" xr:uid="{00000000-0005-0000-0000-0000A43C0000}"/>
    <cellStyle name="Comma 3 2 5 7" xfId="1048" xr:uid="{00000000-0005-0000-0000-0000A53C0000}"/>
    <cellStyle name="Comma 3 2 5 7 2" xfId="3096" xr:uid="{00000000-0005-0000-0000-0000A63C0000}"/>
    <cellStyle name="Comma 3 2 5 7 2 2" xfId="7193" xr:uid="{00000000-0005-0000-0000-0000A73C0000}"/>
    <cellStyle name="Comma 3 2 5 7 2 2 2" xfId="15386" xr:uid="{00000000-0005-0000-0000-0000A83C0000}"/>
    <cellStyle name="Comma 3 2 5 7 2 2 2 2" xfId="31772" xr:uid="{00000000-0005-0000-0000-0000A93C0000}"/>
    <cellStyle name="Comma 3 2 5 7 2 2 3" xfId="23579" xr:uid="{00000000-0005-0000-0000-0000AA3C0000}"/>
    <cellStyle name="Comma 3 2 5 7 2 3" xfId="11289" xr:uid="{00000000-0005-0000-0000-0000AB3C0000}"/>
    <cellStyle name="Comma 3 2 5 7 2 3 2" xfId="27675" xr:uid="{00000000-0005-0000-0000-0000AC3C0000}"/>
    <cellStyle name="Comma 3 2 5 7 2 4" xfId="19482" xr:uid="{00000000-0005-0000-0000-0000AD3C0000}"/>
    <cellStyle name="Comma 3 2 5 7 3" xfId="5144" xr:uid="{00000000-0005-0000-0000-0000AE3C0000}"/>
    <cellStyle name="Comma 3 2 5 7 3 2" xfId="13337" xr:uid="{00000000-0005-0000-0000-0000AF3C0000}"/>
    <cellStyle name="Comma 3 2 5 7 3 2 2" xfId="29723" xr:uid="{00000000-0005-0000-0000-0000B03C0000}"/>
    <cellStyle name="Comma 3 2 5 7 3 3" xfId="21530" xr:uid="{00000000-0005-0000-0000-0000B13C0000}"/>
    <cellStyle name="Comma 3 2 5 7 4" xfId="9241" xr:uid="{00000000-0005-0000-0000-0000B23C0000}"/>
    <cellStyle name="Comma 3 2 5 7 4 2" xfId="25627" xr:uid="{00000000-0005-0000-0000-0000B33C0000}"/>
    <cellStyle name="Comma 3 2 5 7 5" xfId="17434" xr:uid="{00000000-0005-0000-0000-0000B43C0000}"/>
    <cellStyle name="Comma 3 2 5 8" xfId="2072" xr:uid="{00000000-0005-0000-0000-0000B53C0000}"/>
    <cellStyle name="Comma 3 2 5 8 2" xfId="6169" xr:uid="{00000000-0005-0000-0000-0000B63C0000}"/>
    <cellStyle name="Comma 3 2 5 8 2 2" xfId="14362" xr:uid="{00000000-0005-0000-0000-0000B73C0000}"/>
    <cellStyle name="Comma 3 2 5 8 2 2 2" xfId="30748" xr:uid="{00000000-0005-0000-0000-0000B83C0000}"/>
    <cellStyle name="Comma 3 2 5 8 2 3" xfId="22555" xr:uid="{00000000-0005-0000-0000-0000B93C0000}"/>
    <cellStyle name="Comma 3 2 5 8 3" xfId="10265" xr:uid="{00000000-0005-0000-0000-0000BA3C0000}"/>
    <cellStyle name="Comma 3 2 5 8 3 2" xfId="26651" xr:uid="{00000000-0005-0000-0000-0000BB3C0000}"/>
    <cellStyle name="Comma 3 2 5 8 4" xfId="18458" xr:uid="{00000000-0005-0000-0000-0000BC3C0000}"/>
    <cellStyle name="Comma 3 2 5 9" xfId="4120" xr:uid="{00000000-0005-0000-0000-0000BD3C0000}"/>
    <cellStyle name="Comma 3 2 5 9 2" xfId="12313" xr:uid="{00000000-0005-0000-0000-0000BE3C0000}"/>
    <cellStyle name="Comma 3 2 5 9 2 2" xfId="28699" xr:uid="{00000000-0005-0000-0000-0000BF3C0000}"/>
    <cellStyle name="Comma 3 2 5 9 3" xfId="20506" xr:uid="{00000000-0005-0000-0000-0000C03C0000}"/>
    <cellStyle name="Comma 3 2 6" xfId="40" xr:uid="{00000000-0005-0000-0000-0000C13C0000}"/>
    <cellStyle name="Comma 3 2 6 10" xfId="16426" xr:uid="{00000000-0005-0000-0000-0000C23C0000}"/>
    <cellStyle name="Comma 3 2 6 2" xfId="104" xr:uid="{00000000-0005-0000-0000-0000C33C0000}"/>
    <cellStyle name="Comma 3 2 6 2 2" xfId="232" xr:uid="{00000000-0005-0000-0000-0000C43C0000}"/>
    <cellStyle name="Comma 3 2 6 2 2 2" xfId="488" xr:uid="{00000000-0005-0000-0000-0000C53C0000}"/>
    <cellStyle name="Comma 3 2 6 2 2 2 2" xfId="1000" xr:uid="{00000000-0005-0000-0000-0000C63C0000}"/>
    <cellStyle name="Comma 3 2 6 2 2 2 2 2" xfId="2024" xr:uid="{00000000-0005-0000-0000-0000C73C0000}"/>
    <cellStyle name="Comma 3 2 6 2 2 2 2 2 2" xfId="4072" xr:uid="{00000000-0005-0000-0000-0000C83C0000}"/>
    <cellStyle name="Comma 3 2 6 2 2 2 2 2 2 2" xfId="8169" xr:uid="{00000000-0005-0000-0000-0000C93C0000}"/>
    <cellStyle name="Comma 3 2 6 2 2 2 2 2 2 2 2" xfId="16362" xr:uid="{00000000-0005-0000-0000-0000CA3C0000}"/>
    <cellStyle name="Comma 3 2 6 2 2 2 2 2 2 2 2 2" xfId="32748" xr:uid="{00000000-0005-0000-0000-0000CB3C0000}"/>
    <cellStyle name="Comma 3 2 6 2 2 2 2 2 2 2 3" xfId="24555" xr:uid="{00000000-0005-0000-0000-0000CC3C0000}"/>
    <cellStyle name="Comma 3 2 6 2 2 2 2 2 2 3" xfId="12265" xr:uid="{00000000-0005-0000-0000-0000CD3C0000}"/>
    <cellStyle name="Comma 3 2 6 2 2 2 2 2 2 3 2" xfId="28651" xr:uid="{00000000-0005-0000-0000-0000CE3C0000}"/>
    <cellStyle name="Comma 3 2 6 2 2 2 2 2 2 4" xfId="20458" xr:uid="{00000000-0005-0000-0000-0000CF3C0000}"/>
    <cellStyle name="Comma 3 2 6 2 2 2 2 2 3" xfId="6120" xr:uid="{00000000-0005-0000-0000-0000D03C0000}"/>
    <cellStyle name="Comma 3 2 6 2 2 2 2 2 3 2" xfId="14313" xr:uid="{00000000-0005-0000-0000-0000D13C0000}"/>
    <cellStyle name="Comma 3 2 6 2 2 2 2 2 3 2 2" xfId="30699" xr:uid="{00000000-0005-0000-0000-0000D23C0000}"/>
    <cellStyle name="Comma 3 2 6 2 2 2 2 2 3 3" xfId="22506" xr:uid="{00000000-0005-0000-0000-0000D33C0000}"/>
    <cellStyle name="Comma 3 2 6 2 2 2 2 2 4" xfId="10217" xr:uid="{00000000-0005-0000-0000-0000D43C0000}"/>
    <cellStyle name="Comma 3 2 6 2 2 2 2 2 4 2" xfId="26603" xr:uid="{00000000-0005-0000-0000-0000D53C0000}"/>
    <cellStyle name="Comma 3 2 6 2 2 2 2 2 5" xfId="18410" xr:uid="{00000000-0005-0000-0000-0000D63C0000}"/>
    <cellStyle name="Comma 3 2 6 2 2 2 2 3" xfId="3048" xr:uid="{00000000-0005-0000-0000-0000D73C0000}"/>
    <cellStyle name="Comma 3 2 6 2 2 2 2 3 2" xfId="7145" xr:uid="{00000000-0005-0000-0000-0000D83C0000}"/>
    <cellStyle name="Comma 3 2 6 2 2 2 2 3 2 2" xfId="15338" xr:uid="{00000000-0005-0000-0000-0000D93C0000}"/>
    <cellStyle name="Comma 3 2 6 2 2 2 2 3 2 2 2" xfId="31724" xr:uid="{00000000-0005-0000-0000-0000DA3C0000}"/>
    <cellStyle name="Comma 3 2 6 2 2 2 2 3 2 3" xfId="23531" xr:uid="{00000000-0005-0000-0000-0000DB3C0000}"/>
    <cellStyle name="Comma 3 2 6 2 2 2 2 3 3" xfId="11241" xr:uid="{00000000-0005-0000-0000-0000DC3C0000}"/>
    <cellStyle name="Comma 3 2 6 2 2 2 2 3 3 2" xfId="27627" xr:uid="{00000000-0005-0000-0000-0000DD3C0000}"/>
    <cellStyle name="Comma 3 2 6 2 2 2 2 3 4" xfId="19434" xr:uid="{00000000-0005-0000-0000-0000DE3C0000}"/>
    <cellStyle name="Comma 3 2 6 2 2 2 2 4" xfId="5096" xr:uid="{00000000-0005-0000-0000-0000DF3C0000}"/>
    <cellStyle name="Comma 3 2 6 2 2 2 2 4 2" xfId="13289" xr:uid="{00000000-0005-0000-0000-0000E03C0000}"/>
    <cellStyle name="Comma 3 2 6 2 2 2 2 4 2 2" xfId="29675" xr:uid="{00000000-0005-0000-0000-0000E13C0000}"/>
    <cellStyle name="Comma 3 2 6 2 2 2 2 4 3" xfId="21482" xr:uid="{00000000-0005-0000-0000-0000E23C0000}"/>
    <cellStyle name="Comma 3 2 6 2 2 2 2 5" xfId="9193" xr:uid="{00000000-0005-0000-0000-0000E33C0000}"/>
    <cellStyle name="Comma 3 2 6 2 2 2 2 5 2" xfId="25579" xr:uid="{00000000-0005-0000-0000-0000E43C0000}"/>
    <cellStyle name="Comma 3 2 6 2 2 2 2 6" xfId="17386" xr:uid="{00000000-0005-0000-0000-0000E53C0000}"/>
    <cellStyle name="Comma 3 2 6 2 2 2 3" xfId="1512" xr:uid="{00000000-0005-0000-0000-0000E63C0000}"/>
    <cellStyle name="Comma 3 2 6 2 2 2 3 2" xfId="3560" xr:uid="{00000000-0005-0000-0000-0000E73C0000}"/>
    <cellStyle name="Comma 3 2 6 2 2 2 3 2 2" xfId="7657" xr:uid="{00000000-0005-0000-0000-0000E83C0000}"/>
    <cellStyle name="Comma 3 2 6 2 2 2 3 2 2 2" xfId="15850" xr:uid="{00000000-0005-0000-0000-0000E93C0000}"/>
    <cellStyle name="Comma 3 2 6 2 2 2 3 2 2 2 2" xfId="32236" xr:uid="{00000000-0005-0000-0000-0000EA3C0000}"/>
    <cellStyle name="Comma 3 2 6 2 2 2 3 2 2 3" xfId="24043" xr:uid="{00000000-0005-0000-0000-0000EB3C0000}"/>
    <cellStyle name="Comma 3 2 6 2 2 2 3 2 3" xfId="11753" xr:uid="{00000000-0005-0000-0000-0000EC3C0000}"/>
    <cellStyle name="Comma 3 2 6 2 2 2 3 2 3 2" xfId="28139" xr:uid="{00000000-0005-0000-0000-0000ED3C0000}"/>
    <cellStyle name="Comma 3 2 6 2 2 2 3 2 4" xfId="19946" xr:uid="{00000000-0005-0000-0000-0000EE3C0000}"/>
    <cellStyle name="Comma 3 2 6 2 2 2 3 3" xfId="5608" xr:uid="{00000000-0005-0000-0000-0000EF3C0000}"/>
    <cellStyle name="Comma 3 2 6 2 2 2 3 3 2" xfId="13801" xr:uid="{00000000-0005-0000-0000-0000F03C0000}"/>
    <cellStyle name="Comma 3 2 6 2 2 2 3 3 2 2" xfId="30187" xr:uid="{00000000-0005-0000-0000-0000F13C0000}"/>
    <cellStyle name="Comma 3 2 6 2 2 2 3 3 3" xfId="21994" xr:uid="{00000000-0005-0000-0000-0000F23C0000}"/>
    <cellStyle name="Comma 3 2 6 2 2 2 3 4" xfId="9705" xr:uid="{00000000-0005-0000-0000-0000F33C0000}"/>
    <cellStyle name="Comma 3 2 6 2 2 2 3 4 2" xfId="26091" xr:uid="{00000000-0005-0000-0000-0000F43C0000}"/>
    <cellStyle name="Comma 3 2 6 2 2 2 3 5" xfId="17898" xr:uid="{00000000-0005-0000-0000-0000F53C0000}"/>
    <cellStyle name="Comma 3 2 6 2 2 2 4" xfId="2536" xr:uid="{00000000-0005-0000-0000-0000F63C0000}"/>
    <cellStyle name="Comma 3 2 6 2 2 2 4 2" xfId="6633" xr:uid="{00000000-0005-0000-0000-0000F73C0000}"/>
    <cellStyle name="Comma 3 2 6 2 2 2 4 2 2" xfId="14826" xr:uid="{00000000-0005-0000-0000-0000F83C0000}"/>
    <cellStyle name="Comma 3 2 6 2 2 2 4 2 2 2" xfId="31212" xr:uid="{00000000-0005-0000-0000-0000F93C0000}"/>
    <cellStyle name="Comma 3 2 6 2 2 2 4 2 3" xfId="23019" xr:uid="{00000000-0005-0000-0000-0000FA3C0000}"/>
    <cellStyle name="Comma 3 2 6 2 2 2 4 3" xfId="10729" xr:uid="{00000000-0005-0000-0000-0000FB3C0000}"/>
    <cellStyle name="Comma 3 2 6 2 2 2 4 3 2" xfId="27115" xr:uid="{00000000-0005-0000-0000-0000FC3C0000}"/>
    <cellStyle name="Comma 3 2 6 2 2 2 4 4" xfId="18922" xr:uid="{00000000-0005-0000-0000-0000FD3C0000}"/>
    <cellStyle name="Comma 3 2 6 2 2 2 5" xfId="4584" xr:uid="{00000000-0005-0000-0000-0000FE3C0000}"/>
    <cellStyle name="Comma 3 2 6 2 2 2 5 2" xfId="12777" xr:uid="{00000000-0005-0000-0000-0000FF3C0000}"/>
    <cellStyle name="Comma 3 2 6 2 2 2 5 2 2" xfId="29163" xr:uid="{00000000-0005-0000-0000-0000003D0000}"/>
    <cellStyle name="Comma 3 2 6 2 2 2 5 3" xfId="20970" xr:uid="{00000000-0005-0000-0000-0000013D0000}"/>
    <cellStyle name="Comma 3 2 6 2 2 2 6" xfId="8681" xr:uid="{00000000-0005-0000-0000-0000023D0000}"/>
    <cellStyle name="Comma 3 2 6 2 2 2 6 2" xfId="25067" xr:uid="{00000000-0005-0000-0000-0000033D0000}"/>
    <cellStyle name="Comma 3 2 6 2 2 2 7" xfId="16874" xr:uid="{00000000-0005-0000-0000-0000043D0000}"/>
    <cellStyle name="Comma 3 2 6 2 2 3" xfId="744" xr:uid="{00000000-0005-0000-0000-0000053D0000}"/>
    <cellStyle name="Comma 3 2 6 2 2 3 2" xfId="1768" xr:uid="{00000000-0005-0000-0000-0000063D0000}"/>
    <cellStyle name="Comma 3 2 6 2 2 3 2 2" xfId="3816" xr:uid="{00000000-0005-0000-0000-0000073D0000}"/>
    <cellStyle name="Comma 3 2 6 2 2 3 2 2 2" xfId="7913" xr:uid="{00000000-0005-0000-0000-0000083D0000}"/>
    <cellStyle name="Comma 3 2 6 2 2 3 2 2 2 2" xfId="16106" xr:uid="{00000000-0005-0000-0000-0000093D0000}"/>
    <cellStyle name="Comma 3 2 6 2 2 3 2 2 2 2 2" xfId="32492" xr:uid="{00000000-0005-0000-0000-00000A3D0000}"/>
    <cellStyle name="Comma 3 2 6 2 2 3 2 2 2 3" xfId="24299" xr:uid="{00000000-0005-0000-0000-00000B3D0000}"/>
    <cellStyle name="Comma 3 2 6 2 2 3 2 2 3" xfId="12009" xr:uid="{00000000-0005-0000-0000-00000C3D0000}"/>
    <cellStyle name="Comma 3 2 6 2 2 3 2 2 3 2" xfId="28395" xr:uid="{00000000-0005-0000-0000-00000D3D0000}"/>
    <cellStyle name="Comma 3 2 6 2 2 3 2 2 4" xfId="20202" xr:uid="{00000000-0005-0000-0000-00000E3D0000}"/>
    <cellStyle name="Comma 3 2 6 2 2 3 2 3" xfId="5864" xr:uid="{00000000-0005-0000-0000-00000F3D0000}"/>
    <cellStyle name="Comma 3 2 6 2 2 3 2 3 2" xfId="14057" xr:uid="{00000000-0005-0000-0000-0000103D0000}"/>
    <cellStyle name="Comma 3 2 6 2 2 3 2 3 2 2" xfId="30443" xr:uid="{00000000-0005-0000-0000-0000113D0000}"/>
    <cellStyle name="Comma 3 2 6 2 2 3 2 3 3" xfId="22250" xr:uid="{00000000-0005-0000-0000-0000123D0000}"/>
    <cellStyle name="Comma 3 2 6 2 2 3 2 4" xfId="9961" xr:uid="{00000000-0005-0000-0000-0000133D0000}"/>
    <cellStyle name="Comma 3 2 6 2 2 3 2 4 2" xfId="26347" xr:uid="{00000000-0005-0000-0000-0000143D0000}"/>
    <cellStyle name="Comma 3 2 6 2 2 3 2 5" xfId="18154" xr:uid="{00000000-0005-0000-0000-0000153D0000}"/>
    <cellStyle name="Comma 3 2 6 2 2 3 3" xfId="2792" xr:uid="{00000000-0005-0000-0000-0000163D0000}"/>
    <cellStyle name="Comma 3 2 6 2 2 3 3 2" xfId="6889" xr:uid="{00000000-0005-0000-0000-0000173D0000}"/>
    <cellStyle name="Comma 3 2 6 2 2 3 3 2 2" xfId="15082" xr:uid="{00000000-0005-0000-0000-0000183D0000}"/>
    <cellStyle name="Comma 3 2 6 2 2 3 3 2 2 2" xfId="31468" xr:uid="{00000000-0005-0000-0000-0000193D0000}"/>
    <cellStyle name="Comma 3 2 6 2 2 3 3 2 3" xfId="23275" xr:uid="{00000000-0005-0000-0000-00001A3D0000}"/>
    <cellStyle name="Comma 3 2 6 2 2 3 3 3" xfId="10985" xr:uid="{00000000-0005-0000-0000-00001B3D0000}"/>
    <cellStyle name="Comma 3 2 6 2 2 3 3 3 2" xfId="27371" xr:uid="{00000000-0005-0000-0000-00001C3D0000}"/>
    <cellStyle name="Comma 3 2 6 2 2 3 3 4" xfId="19178" xr:uid="{00000000-0005-0000-0000-00001D3D0000}"/>
    <cellStyle name="Comma 3 2 6 2 2 3 4" xfId="4840" xr:uid="{00000000-0005-0000-0000-00001E3D0000}"/>
    <cellStyle name="Comma 3 2 6 2 2 3 4 2" xfId="13033" xr:uid="{00000000-0005-0000-0000-00001F3D0000}"/>
    <cellStyle name="Comma 3 2 6 2 2 3 4 2 2" xfId="29419" xr:uid="{00000000-0005-0000-0000-0000203D0000}"/>
    <cellStyle name="Comma 3 2 6 2 2 3 4 3" xfId="21226" xr:uid="{00000000-0005-0000-0000-0000213D0000}"/>
    <cellStyle name="Comma 3 2 6 2 2 3 5" xfId="8937" xr:uid="{00000000-0005-0000-0000-0000223D0000}"/>
    <cellStyle name="Comma 3 2 6 2 2 3 5 2" xfId="25323" xr:uid="{00000000-0005-0000-0000-0000233D0000}"/>
    <cellStyle name="Comma 3 2 6 2 2 3 6" xfId="17130" xr:uid="{00000000-0005-0000-0000-0000243D0000}"/>
    <cellStyle name="Comma 3 2 6 2 2 4" xfId="1256" xr:uid="{00000000-0005-0000-0000-0000253D0000}"/>
    <cellStyle name="Comma 3 2 6 2 2 4 2" xfId="3304" xr:uid="{00000000-0005-0000-0000-0000263D0000}"/>
    <cellStyle name="Comma 3 2 6 2 2 4 2 2" xfId="7401" xr:uid="{00000000-0005-0000-0000-0000273D0000}"/>
    <cellStyle name="Comma 3 2 6 2 2 4 2 2 2" xfId="15594" xr:uid="{00000000-0005-0000-0000-0000283D0000}"/>
    <cellStyle name="Comma 3 2 6 2 2 4 2 2 2 2" xfId="31980" xr:uid="{00000000-0005-0000-0000-0000293D0000}"/>
    <cellStyle name="Comma 3 2 6 2 2 4 2 2 3" xfId="23787" xr:uid="{00000000-0005-0000-0000-00002A3D0000}"/>
    <cellStyle name="Comma 3 2 6 2 2 4 2 3" xfId="11497" xr:uid="{00000000-0005-0000-0000-00002B3D0000}"/>
    <cellStyle name="Comma 3 2 6 2 2 4 2 3 2" xfId="27883" xr:uid="{00000000-0005-0000-0000-00002C3D0000}"/>
    <cellStyle name="Comma 3 2 6 2 2 4 2 4" xfId="19690" xr:uid="{00000000-0005-0000-0000-00002D3D0000}"/>
    <cellStyle name="Comma 3 2 6 2 2 4 3" xfId="5352" xr:uid="{00000000-0005-0000-0000-00002E3D0000}"/>
    <cellStyle name="Comma 3 2 6 2 2 4 3 2" xfId="13545" xr:uid="{00000000-0005-0000-0000-00002F3D0000}"/>
    <cellStyle name="Comma 3 2 6 2 2 4 3 2 2" xfId="29931" xr:uid="{00000000-0005-0000-0000-0000303D0000}"/>
    <cellStyle name="Comma 3 2 6 2 2 4 3 3" xfId="21738" xr:uid="{00000000-0005-0000-0000-0000313D0000}"/>
    <cellStyle name="Comma 3 2 6 2 2 4 4" xfId="9449" xr:uid="{00000000-0005-0000-0000-0000323D0000}"/>
    <cellStyle name="Comma 3 2 6 2 2 4 4 2" xfId="25835" xr:uid="{00000000-0005-0000-0000-0000333D0000}"/>
    <cellStyle name="Comma 3 2 6 2 2 4 5" xfId="17642" xr:uid="{00000000-0005-0000-0000-0000343D0000}"/>
    <cellStyle name="Comma 3 2 6 2 2 5" xfId="2280" xr:uid="{00000000-0005-0000-0000-0000353D0000}"/>
    <cellStyle name="Comma 3 2 6 2 2 5 2" xfId="6377" xr:uid="{00000000-0005-0000-0000-0000363D0000}"/>
    <cellStyle name="Comma 3 2 6 2 2 5 2 2" xfId="14570" xr:uid="{00000000-0005-0000-0000-0000373D0000}"/>
    <cellStyle name="Comma 3 2 6 2 2 5 2 2 2" xfId="30956" xr:uid="{00000000-0005-0000-0000-0000383D0000}"/>
    <cellStyle name="Comma 3 2 6 2 2 5 2 3" xfId="22763" xr:uid="{00000000-0005-0000-0000-0000393D0000}"/>
    <cellStyle name="Comma 3 2 6 2 2 5 3" xfId="10473" xr:uid="{00000000-0005-0000-0000-00003A3D0000}"/>
    <cellStyle name="Comma 3 2 6 2 2 5 3 2" xfId="26859" xr:uid="{00000000-0005-0000-0000-00003B3D0000}"/>
    <cellStyle name="Comma 3 2 6 2 2 5 4" xfId="18666" xr:uid="{00000000-0005-0000-0000-00003C3D0000}"/>
    <cellStyle name="Comma 3 2 6 2 2 6" xfId="4328" xr:uid="{00000000-0005-0000-0000-00003D3D0000}"/>
    <cellStyle name="Comma 3 2 6 2 2 6 2" xfId="12521" xr:uid="{00000000-0005-0000-0000-00003E3D0000}"/>
    <cellStyle name="Comma 3 2 6 2 2 6 2 2" xfId="28907" xr:uid="{00000000-0005-0000-0000-00003F3D0000}"/>
    <cellStyle name="Comma 3 2 6 2 2 6 3" xfId="20714" xr:uid="{00000000-0005-0000-0000-0000403D0000}"/>
    <cellStyle name="Comma 3 2 6 2 2 7" xfId="8425" xr:uid="{00000000-0005-0000-0000-0000413D0000}"/>
    <cellStyle name="Comma 3 2 6 2 2 7 2" xfId="24811" xr:uid="{00000000-0005-0000-0000-0000423D0000}"/>
    <cellStyle name="Comma 3 2 6 2 2 8" xfId="16618" xr:uid="{00000000-0005-0000-0000-0000433D0000}"/>
    <cellStyle name="Comma 3 2 6 2 3" xfId="360" xr:uid="{00000000-0005-0000-0000-0000443D0000}"/>
    <cellStyle name="Comma 3 2 6 2 3 2" xfId="872" xr:uid="{00000000-0005-0000-0000-0000453D0000}"/>
    <cellStyle name="Comma 3 2 6 2 3 2 2" xfId="1896" xr:uid="{00000000-0005-0000-0000-0000463D0000}"/>
    <cellStyle name="Comma 3 2 6 2 3 2 2 2" xfId="3944" xr:uid="{00000000-0005-0000-0000-0000473D0000}"/>
    <cellStyle name="Comma 3 2 6 2 3 2 2 2 2" xfId="8041" xr:uid="{00000000-0005-0000-0000-0000483D0000}"/>
    <cellStyle name="Comma 3 2 6 2 3 2 2 2 2 2" xfId="16234" xr:uid="{00000000-0005-0000-0000-0000493D0000}"/>
    <cellStyle name="Comma 3 2 6 2 3 2 2 2 2 2 2" xfId="32620" xr:uid="{00000000-0005-0000-0000-00004A3D0000}"/>
    <cellStyle name="Comma 3 2 6 2 3 2 2 2 2 3" xfId="24427" xr:uid="{00000000-0005-0000-0000-00004B3D0000}"/>
    <cellStyle name="Comma 3 2 6 2 3 2 2 2 3" xfId="12137" xr:uid="{00000000-0005-0000-0000-00004C3D0000}"/>
    <cellStyle name="Comma 3 2 6 2 3 2 2 2 3 2" xfId="28523" xr:uid="{00000000-0005-0000-0000-00004D3D0000}"/>
    <cellStyle name="Comma 3 2 6 2 3 2 2 2 4" xfId="20330" xr:uid="{00000000-0005-0000-0000-00004E3D0000}"/>
    <cellStyle name="Comma 3 2 6 2 3 2 2 3" xfId="5992" xr:uid="{00000000-0005-0000-0000-00004F3D0000}"/>
    <cellStyle name="Comma 3 2 6 2 3 2 2 3 2" xfId="14185" xr:uid="{00000000-0005-0000-0000-0000503D0000}"/>
    <cellStyle name="Comma 3 2 6 2 3 2 2 3 2 2" xfId="30571" xr:uid="{00000000-0005-0000-0000-0000513D0000}"/>
    <cellStyle name="Comma 3 2 6 2 3 2 2 3 3" xfId="22378" xr:uid="{00000000-0005-0000-0000-0000523D0000}"/>
    <cellStyle name="Comma 3 2 6 2 3 2 2 4" xfId="10089" xr:uid="{00000000-0005-0000-0000-0000533D0000}"/>
    <cellStyle name="Comma 3 2 6 2 3 2 2 4 2" xfId="26475" xr:uid="{00000000-0005-0000-0000-0000543D0000}"/>
    <cellStyle name="Comma 3 2 6 2 3 2 2 5" xfId="18282" xr:uid="{00000000-0005-0000-0000-0000553D0000}"/>
    <cellStyle name="Comma 3 2 6 2 3 2 3" xfId="2920" xr:uid="{00000000-0005-0000-0000-0000563D0000}"/>
    <cellStyle name="Comma 3 2 6 2 3 2 3 2" xfId="7017" xr:uid="{00000000-0005-0000-0000-0000573D0000}"/>
    <cellStyle name="Comma 3 2 6 2 3 2 3 2 2" xfId="15210" xr:uid="{00000000-0005-0000-0000-0000583D0000}"/>
    <cellStyle name="Comma 3 2 6 2 3 2 3 2 2 2" xfId="31596" xr:uid="{00000000-0005-0000-0000-0000593D0000}"/>
    <cellStyle name="Comma 3 2 6 2 3 2 3 2 3" xfId="23403" xr:uid="{00000000-0005-0000-0000-00005A3D0000}"/>
    <cellStyle name="Comma 3 2 6 2 3 2 3 3" xfId="11113" xr:uid="{00000000-0005-0000-0000-00005B3D0000}"/>
    <cellStyle name="Comma 3 2 6 2 3 2 3 3 2" xfId="27499" xr:uid="{00000000-0005-0000-0000-00005C3D0000}"/>
    <cellStyle name="Comma 3 2 6 2 3 2 3 4" xfId="19306" xr:uid="{00000000-0005-0000-0000-00005D3D0000}"/>
    <cellStyle name="Comma 3 2 6 2 3 2 4" xfId="4968" xr:uid="{00000000-0005-0000-0000-00005E3D0000}"/>
    <cellStyle name="Comma 3 2 6 2 3 2 4 2" xfId="13161" xr:uid="{00000000-0005-0000-0000-00005F3D0000}"/>
    <cellStyle name="Comma 3 2 6 2 3 2 4 2 2" xfId="29547" xr:uid="{00000000-0005-0000-0000-0000603D0000}"/>
    <cellStyle name="Comma 3 2 6 2 3 2 4 3" xfId="21354" xr:uid="{00000000-0005-0000-0000-0000613D0000}"/>
    <cellStyle name="Comma 3 2 6 2 3 2 5" xfId="9065" xr:uid="{00000000-0005-0000-0000-0000623D0000}"/>
    <cellStyle name="Comma 3 2 6 2 3 2 5 2" xfId="25451" xr:uid="{00000000-0005-0000-0000-0000633D0000}"/>
    <cellStyle name="Comma 3 2 6 2 3 2 6" xfId="17258" xr:uid="{00000000-0005-0000-0000-0000643D0000}"/>
    <cellStyle name="Comma 3 2 6 2 3 3" xfId="1384" xr:uid="{00000000-0005-0000-0000-0000653D0000}"/>
    <cellStyle name="Comma 3 2 6 2 3 3 2" xfId="3432" xr:uid="{00000000-0005-0000-0000-0000663D0000}"/>
    <cellStyle name="Comma 3 2 6 2 3 3 2 2" xfId="7529" xr:uid="{00000000-0005-0000-0000-0000673D0000}"/>
    <cellStyle name="Comma 3 2 6 2 3 3 2 2 2" xfId="15722" xr:uid="{00000000-0005-0000-0000-0000683D0000}"/>
    <cellStyle name="Comma 3 2 6 2 3 3 2 2 2 2" xfId="32108" xr:uid="{00000000-0005-0000-0000-0000693D0000}"/>
    <cellStyle name="Comma 3 2 6 2 3 3 2 2 3" xfId="23915" xr:uid="{00000000-0005-0000-0000-00006A3D0000}"/>
    <cellStyle name="Comma 3 2 6 2 3 3 2 3" xfId="11625" xr:uid="{00000000-0005-0000-0000-00006B3D0000}"/>
    <cellStyle name="Comma 3 2 6 2 3 3 2 3 2" xfId="28011" xr:uid="{00000000-0005-0000-0000-00006C3D0000}"/>
    <cellStyle name="Comma 3 2 6 2 3 3 2 4" xfId="19818" xr:uid="{00000000-0005-0000-0000-00006D3D0000}"/>
    <cellStyle name="Comma 3 2 6 2 3 3 3" xfId="5480" xr:uid="{00000000-0005-0000-0000-00006E3D0000}"/>
    <cellStyle name="Comma 3 2 6 2 3 3 3 2" xfId="13673" xr:uid="{00000000-0005-0000-0000-00006F3D0000}"/>
    <cellStyle name="Comma 3 2 6 2 3 3 3 2 2" xfId="30059" xr:uid="{00000000-0005-0000-0000-0000703D0000}"/>
    <cellStyle name="Comma 3 2 6 2 3 3 3 3" xfId="21866" xr:uid="{00000000-0005-0000-0000-0000713D0000}"/>
    <cellStyle name="Comma 3 2 6 2 3 3 4" xfId="9577" xr:uid="{00000000-0005-0000-0000-0000723D0000}"/>
    <cellStyle name="Comma 3 2 6 2 3 3 4 2" xfId="25963" xr:uid="{00000000-0005-0000-0000-0000733D0000}"/>
    <cellStyle name="Comma 3 2 6 2 3 3 5" xfId="17770" xr:uid="{00000000-0005-0000-0000-0000743D0000}"/>
    <cellStyle name="Comma 3 2 6 2 3 4" xfId="2408" xr:uid="{00000000-0005-0000-0000-0000753D0000}"/>
    <cellStyle name="Comma 3 2 6 2 3 4 2" xfId="6505" xr:uid="{00000000-0005-0000-0000-0000763D0000}"/>
    <cellStyle name="Comma 3 2 6 2 3 4 2 2" xfId="14698" xr:uid="{00000000-0005-0000-0000-0000773D0000}"/>
    <cellStyle name="Comma 3 2 6 2 3 4 2 2 2" xfId="31084" xr:uid="{00000000-0005-0000-0000-0000783D0000}"/>
    <cellStyle name="Comma 3 2 6 2 3 4 2 3" xfId="22891" xr:uid="{00000000-0005-0000-0000-0000793D0000}"/>
    <cellStyle name="Comma 3 2 6 2 3 4 3" xfId="10601" xr:uid="{00000000-0005-0000-0000-00007A3D0000}"/>
    <cellStyle name="Comma 3 2 6 2 3 4 3 2" xfId="26987" xr:uid="{00000000-0005-0000-0000-00007B3D0000}"/>
    <cellStyle name="Comma 3 2 6 2 3 4 4" xfId="18794" xr:uid="{00000000-0005-0000-0000-00007C3D0000}"/>
    <cellStyle name="Comma 3 2 6 2 3 5" xfId="4456" xr:uid="{00000000-0005-0000-0000-00007D3D0000}"/>
    <cellStyle name="Comma 3 2 6 2 3 5 2" xfId="12649" xr:uid="{00000000-0005-0000-0000-00007E3D0000}"/>
    <cellStyle name="Comma 3 2 6 2 3 5 2 2" xfId="29035" xr:uid="{00000000-0005-0000-0000-00007F3D0000}"/>
    <cellStyle name="Comma 3 2 6 2 3 5 3" xfId="20842" xr:uid="{00000000-0005-0000-0000-0000803D0000}"/>
    <cellStyle name="Comma 3 2 6 2 3 6" xfId="8553" xr:uid="{00000000-0005-0000-0000-0000813D0000}"/>
    <cellStyle name="Comma 3 2 6 2 3 6 2" xfId="24939" xr:uid="{00000000-0005-0000-0000-0000823D0000}"/>
    <cellStyle name="Comma 3 2 6 2 3 7" xfId="16746" xr:uid="{00000000-0005-0000-0000-0000833D0000}"/>
    <cellStyle name="Comma 3 2 6 2 4" xfId="616" xr:uid="{00000000-0005-0000-0000-0000843D0000}"/>
    <cellStyle name="Comma 3 2 6 2 4 2" xfId="1640" xr:uid="{00000000-0005-0000-0000-0000853D0000}"/>
    <cellStyle name="Comma 3 2 6 2 4 2 2" xfId="3688" xr:uid="{00000000-0005-0000-0000-0000863D0000}"/>
    <cellStyle name="Comma 3 2 6 2 4 2 2 2" xfId="7785" xr:uid="{00000000-0005-0000-0000-0000873D0000}"/>
    <cellStyle name="Comma 3 2 6 2 4 2 2 2 2" xfId="15978" xr:uid="{00000000-0005-0000-0000-0000883D0000}"/>
    <cellStyle name="Comma 3 2 6 2 4 2 2 2 2 2" xfId="32364" xr:uid="{00000000-0005-0000-0000-0000893D0000}"/>
    <cellStyle name="Comma 3 2 6 2 4 2 2 2 3" xfId="24171" xr:uid="{00000000-0005-0000-0000-00008A3D0000}"/>
    <cellStyle name="Comma 3 2 6 2 4 2 2 3" xfId="11881" xr:uid="{00000000-0005-0000-0000-00008B3D0000}"/>
    <cellStyle name="Comma 3 2 6 2 4 2 2 3 2" xfId="28267" xr:uid="{00000000-0005-0000-0000-00008C3D0000}"/>
    <cellStyle name="Comma 3 2 6 2 4 2 2 4" xfId="20074" xr:uid="{00000000-0005-0000-0000-00008D3D0000}"/>
    <cellStyle name="Comma 3 2 6 2 4 2 3" xfId="5736" xr:uid="{00000000-0005-0000-0000-00008E3D0000}"/>
    <cellStyle name="Comma 3 2 6 2 4 2 3 2" xfId="13929" xr:uid="{00000000-0005-0000-0000-00008F3D0000}"/>
    <cellStyle name="Comma 3 2 6 2 4 2 3 2 2" xfId="30315" xr:uid="{00000000-0005-0000-0000-0000903D0000}"/>
    <cellStyle name="Comma 3 2 6 2 4 2 3 3" xfId="22122" xr:uid="{00000000-0005-0000-0000-0000913D0000}"/>
    <cellStyle name="Comma 3 2 6 2 4 2 4" xfId="9833" xr:uid="{00000000-0005-0000-0000-0000923D0000}"/>
    <cellStyle name="Comma 3 2 6 2 4 2 4 2" xfId="26219" xr:uid="{00000000-0005-0000-0000-0000933D0000}"/>
    <cellStyle name="Comma 3 2 6 2 4 2 5" xfId="18026" xr:uid="{00000000-0005-0000-0000-0000943D0000}"/>
    <cellStyle name="Comma 3 2 6 2 4 3" xfId="2664" xr:uid="{00000000-0005-0000-0000-0000953D0000}"/>
    <cellStyle name="Comma 3 2 6 2 4 3 2" xfId="6761" xr:uid="{00000000-0005-0000-0000-0000963D0000}"/>
    <cellStyle name="Comma 3 2 6 2 4 3 2 2" xfId="14954" xr:uid="{00000000-0005-0000-0000-0000973D0000}"/>
    <cellStyle name="Comma 3 2 6 2 4 3 2 2 2" xfId="31340" xr:uid="{00000000-0005-0000-0000-0000983D0000}"/>
    <cellStyle name="Comma 3 2 6 2 4 3 2 3" xfId="23147" xr:uid="{00000000-0005-0000-0000-0000993D0000}"/>
    <cellStyle name="Comma 3 2 6 2 4 3 3" xfId="10857" xr:uid="{00000000-0005-0000-0000-00009A3D0000}"/>
    <cellStyle name="Comma 3 2 6 2 4 3 3 2" xfId="27243" xr:uid="{00000000-0005-0000-0000-00009B3D0000}"/>
    <cellStyle name="Comma 3 2 6 2 4 3 4" xfId="19050" xr:uid="{00000000-0005-0000-0000-00009C3D0000}"/>
    <cellStyle name="Comma 3 2 6 2 4 4" xfId="4712" xr:uid="{00000000-0005-0000-0000-00009D3D0000}"/>
    <cellStyle name="Comma 3 2 6 2 4 4 2" xfId="12905" xr:uid="{00000000-0005-0000-0000-00009E3D0000}"/>
    <cellStyle name="Comma 3 2 6 2 4 4 2 2" xfId="29291" xr:uid="{00000000-0005-0000-0000-00009F3D0000}"/>
    <cellStyle name="Comma 3 2 6 2 4 4 3" xfId="21098" xr:uid="{00000000-0005-0000-0000-0000A03D0000}"/>
    <cellStyle name="Comma 3 2 6 2 4 5" xfId="8809" xr:uid="{00000000-0005-0000-0000-0000A13D0000}"/>
    <cellStyle name="Comma 3 2 6 2 4 5 2" xfId="25195" xr:uid="{00000000-0005-0000-0000-0000A23D0000}"/>
    <cellStyle name="Comma 3 2 6 2 4 6" xfId="17002" xr:uid="{00000000-0005-0000-0000-0000A33D0000}"/>
    <cellStyle name="Comma 3 2 6 2 5" xfId="1128" xr:uid="{00000000-0005-0000-0000-0000A43D0000}"/>
    <cellStyle name="Comma 3 2 6 2 5 2" xfId="3176" xr:uid="{00000000-0005-0000-0000-0000A53D0000}"/>
    <cellStyle name="Comma 3 2 6 2 5 2 2" xfId="7273" xr:uid="{00000000-0005-0000-0000-0000A63D0000}"/>
    <cellStyle name="Comma 3 2 6 2 5 2 2 2" xfId="15466" xr:uid="{00000000-0005-0000-0000-0000A73D0000}"/>
    <cellStyle name="Comma 3 2 6 2 5 2 2 2 2" xfId="31852" xr:uid="{00000000-0005-0000-0000-0000A83D0000}"/>
    <cellStyle name="Comma 3 2 6 2 5 2 2 3" xfId="23659" xr:uid="{00000000-0005-0000-0000-0000A93D0000}"/>
    <cellStyle name="Comma 3 2 6 2 5 2 3" xfId="11369" xr:uid="{00000000-0005-0000-0000-0000AA3D0000}"/>
    <cellStyle name="Comma 3 2 6 2 5 2 3 2" xfId="27755" xr:uid="{00000000-0005-0000-0000-0000AB3D0000}"/>
    <cellStyle name="Comma 3 2 6 2 5 2 4" xfId="19562" xr:uid="{00000000-0005-0000-0000-0000AC3D0000}"/>
    <cellStyle name="Comma 3 2 6 2 5 3" xfId="5224" xr:uid="{00000000-0005-0000-0000-0000AD3D0000}"/>
    <cellStyle name="Comma 3 2 6 2 5 3 2" xfId="13417" xr:uid="{00000000-0005-0000-0000-0000AE3D0000}"/>
    <cellStyle name="Comma 3 2 6 2 5 3 2 2" xfId="29803" xr:uid="{00000000-0005-0000-0000-0000AF3D0000}"/>
    <cellStyle name="Comma 3 2 6 2 5 3 3" xfId="21610" xr:uid="{00000000-0005-0000-0000-0000B03D0000}"/>
    <cellStyle name="Comma 3 2 6 2 5 4" xfId="9321" xr:uid="{00000000-0005-0000-0000-0000B13D0000}"/>
    <cellStyle name="Comma 3 2 6 2 5 4 2" xfId="25707" xr:uid="{00000000-0005-0000-0000-0000B23D0000}"/>
    <cellStyle name="Comma 3 2 6 2 5 5" xfId="17514" xr:uid="{00000000-0005-0000-0000-0000B33D0000}"/>
    <cellStyle name="Comma 3 2 6 2 6" xfId="2152" xr:uid="{00000000-0005-0000-0000-0000B43D0000}"/>
    <cellStyle name="Comma 3 2 6 2 6 2" xfId="6249" xr:uid="{00000000-0005-0000-0000-0000B53D0000}"/>
    <cellStyle name="Comma 3 2 6 2 6 2 2" xfId="14442" xr:uid="{00000000-0005-0000-0000-0000B63D0000}"/>
    <cellStyle name="Comma 3 2 6 2 6 2 2 2" xfId="30828" xr:uid="{00000000-0005-0000-0000-0000B73D0000}"/>
    <cellStyle name="Comma 3 2 6 2 6 2 3" xfId="22635" xr:uid="{00000000-0005-0000-0000-0000B83D0000}"/>
    <cellStyle name="Comma 3 2 6 2 6 3" xfId="10345" xr:uid="{00000000-0005-0000-0000-0000B93D0000}"/>
    <cellStyle name="Comma 3 2 6 2 6 3 2" xfId="26731" xr:uid="{00000000-0005-0000-0000-0000BA3D0000}"/>
    <cellStyle name="Comma 3 2 6 2 6 4" xfId="18538" xr:uid="{00000000-0005-0000-0000-0000BB3D0000}"/>
    <cellStyle name="Comma 3 2 6 2 7" xfId="4200" xr:uid="{00000000-0005-0000-0000-0000BC3D0000}"/>
    <cellStyle name="Comma 3 2 6 2 7 2" xfId="12393" xr:uid="{00000000-0005-0000-0000-0000BD3D0000}"/>
    <cellStyle name="Comma 3 2 6 2 7 2 2" xfId="28779" xr:uid="{00000000-0005-0000-0000-0000BE3D0000}"/>
    <cellStyle name="Comma 3 2 6 2 7 3" xfId="20586" xr:uid="{00000000-0005-0000-0000-0000BF3D0000}"/>
    <cellStyle name="Comma 3 2 6 2 8" xfId="8297" xr:uid="{00000000-0005-0000-0000-0000C03D0000}"/>
    <cellStyle name="Comma 3 2 6 2 8 2" xfId="24683" xr:uid="{00000000-0005-0000-0000-0000C13D0000}"/>
    <cellStyle name="Comma 3 2 6 2 9" xfId="16490" xr:uid="{00000000-0005-0000-0000-0000C23D0000}"/>
    <cellStyle name="Comma 3 2 6 3" xfId="168" xr:uid="{00000000-0005-0000-0000-0000C33D0000}"/>
    <cellStyle name="Comma 3 2 6 3 2" xfId="424" xr:uid="{00000000-0005-0000-0000-0000C43D0000}"/>
    <cellStyle name="Comma 3 2 6 3 2 2" xfId="936" xr:uid="{00000000-0005-0000-0000-0000C53D0000}"/>
    <cellStyle name="Comma 3 2 6 3 2 2 2" xfId="1960" xr:uid="{00000000-0005-0000-0000-0000C63D0000}"/>
    <cellStyle name="Comma 3 2 6 3 2 2 2 2" xfId="4008" xr:uid="{00000000-0005-0000-0000-0000C73D0000}"/>
    <cellStyle name="Comma 3 2 6 3 2 2 2 2 2" xfId="8105" xr:uid="{00000000-0005-0000-0000-0000C83D0000}"/>
    <cellStyle name="Comma 3 2 6 3 2 2 2 2 2 2" xfId="16298" xr:uid="{00000000-0005-0000-0000-0000C93D0000}"/>
    <cellStyle name="Comma 3 2 6 3 2 2 2 2 2 2 2" xfId="32684" xr:uid="{00000000-0005-0000-0000-0000CA3D0000}"/>
    <cellStyle name="Comma 3 2 6 3 2 2 2 2 2 3" xfId="24491" xr:uid="{00000000-0005-0000-0000-0000CB3D0000}"/>
    <cellStyle name="Comma 3 2 6 3 2 2 2 2 3" xfId="12201" xr:uid="{00000000-0005-0000-0000-0000CC3D0000}"/>
    <cellStyle name="Comma 3 2 6 3 2 2 2 2 3 2" xfId="28587" xr:uid="{00000000-0005-0000-0000-0000CD3D0000}"/>
    <cellStyle name="Comma 3 2 6 3 2 2 2 2 4" xfId="20394" xr:uid="{00000000-0005-0000-0000-0000CE3D0000}"/>
    <cellStyle name="Comma 3 2 6 3 2 2 2 3" xfId="6056" xr:uid="{00000000-0005-0000-0000-0000CF3D0000}"/>
    <cellStyle name="Comma 3 2 6 3 2 2 2 3 2" xfId="14249" xr:uid="{00000000-0005-0000-0000-0000D03D0000}"/>
    <cellStyle name="Comma 3 2 6 3 2 2 2 3 2 2" xfId="30635" xr:uid="{00000000-0005-0000-0000-0000D13D0000}"/>
    <cellStyle name="Comma 3 2 6 3 2 2 2 3 3" xfId="22442" xr:uid="{00000000-0005-0000-0000-0000D23D0000}"/>
    <cellStyle name="Comma 3 2 6 3 2 2 2 4" xfId="10153" xr:uid="{00000000-0005-0000-0000-0000D33D0000}"/>
    <cellStyle name="Comma 3 2 6 3 2 2 2 4 2" xfId="26539" xr:uid="{00000000-0005-0000-0000-0000D43D0000}"/>
    <cellStyle name="Comma 3 2 6 3 2 2 2 5" xfId="18346" xr:uid="{00000000-0005-0000-0000-0000D53D0000}"/>
    <cellStyle name="Comma 3 2 6 3 2 2 3" xfId="2984" xr:uid="{00000000-0005-0000-0000-0000D63D0000}"/>
    <cellStyle name="Comma 3 2 6 3 2 2 3 2" xfId="7081" xr:uid="{00000000-0005-0000-0000-0000D73D0000}"/>
    <cellStyle name="Comma 3 2 6 3 2 2 3 2 2" xfId="15274" xr:uid="{00000000-0005-0000-0000-0000D83D0000}"/>
    <cellStyle name="Comma 3 2 6 3 2 2 3 2 2 2" xfId="31660" xr:uid="{00000000-0005-0000-0000-0000D93D0000}"/>
    <cellStyle name="Comma 3 2 6 3 2 2 3 2 3" xfId="23467" xr:uid="{00000000-0005-0000-0000-0000DA3D0000}"/>
    <cellStyle name="Comma 3 2 6 3 2 2 3 3" xfId="11177" xr:uid="{00000000-0005-0000-0000-0000DB3D0000}"/>
    <cellStyle name="Comma 3 2 6 3 2 2 3 3 2" xfId="27563" xr:uid="{00000000-0005-0000-0000-0000DC3D0000}"/>
    <cellStyle name="Comma 3 2 6 3 2 2 3 4" xfId="19370" xr:uid="{00000000-0005-0000-0000-0000DD3D0000}"/>
    <cellStyle name="Comma 3 2 6 3 2 2 4" xfId="5032" xr:uid="{00000000-0005-0000-0000-0000DE3D0000}"/>
    <cellStyle name="Comma 3 2 6 3 2 2 4 2" xfId="13225" xr:uid="{00000000-0005-0000-0000-0000DF3D0000}"/>
    <cellStyle name="Comma 3 2 6 3 2 2 4 2 2" xfId="29611" xr:uid="{00000000-0005-0000-0000-0000E03D0000}"/>
    <cellStyle name="Comma 3 2 6 3 2 2 4 3" xfId="21418" xr:uid="{00000000-0005-0000-0000-0000E13D0000}"/>
    <cellStyle name="Comma 3 2 6 3 2 2 5" xfId="9129" xr:uid="{00000000-0005-0000-0000-0000E23D0000}"/>
    <cellStyle name="Comma 3 2 6 3 2 2 5 2" xfId="25515" xr:uid="{00000000-0005-0000-0000-0000E33D0000}"/>
    <cellStyle name="Comma 3 2 6 3 2 2 6" xfId="17322" xr:uid="{00000000-0005-0000-0000-0000E43D0000}"/>
    <cellStyle name="Comma 3 2 6 3 2 3" xfId="1448" xr:uid="{00000000-0005-0000-0000-0000E53D0000}"/>
    <cellStyle name="Comma 3 2 6 3 2 3 2" xfId="3496" xr:uid="{00000000-0005-0000-0000-0000E63D0000}"/>
    <cellStyle name="Comma 3 2 6 3 2 3 2 2" xfId="7593" xr:uid="{00000000-0005-0000-0000-0000E73D0000}"/>
    <cellStyle name="Comma 3 2 6 3 2 3 2 2 2" xfId="15786" xr:uid="{00000000-0005-0000-0000-0000E83D0000}"/>
    <cellStyle name="Comma 3 2 6 3 2 3 2 2 2 2" xfId="32172" xr:uid="{00000000-0005-0000-0000-0000E93D0000}"/>
    <cellStyle name="Comma 3 2 6 3 2 3 2 2 3" xfId="23979" xr:uid="{00000000-0005-0000-0000-0000EA3D0000}"/>
    <cellStyle name="Comma 3 2 6 3 2 3 2 3" xfId="11689" xr:uid="{00000000-0005-0000-0000-0000EB3D0000}"/>
    <cellStyle name="Comma 3 2 6 3 2 3 2 3 2" xfId="28075" xr:uid="{00000000-0005-0000-0000-0000EC3D0000}"/>
    <cellStyle name="Comma 3 2 6 3 2 3 2 4" xfId="19882" xr:uid="{00000000-0005-0000-0000-0000ED3D0000}"/>
    <cellStyle name="Comma 3 2 6 3 2 3 3" xfId="5544" xr:uid="{00000000-0005-0000-0000-0000EE3D0000}"/>
    <cellStyle name="Comma 3 2 6 3 2 3 3 2" xfId="13737" xr:uid="{00000000-0005-0000-0000-0000EF3D0000}"/>
    <cellStyle name="Comma 3 2 6 3 2 3 3 2 2" xfId="30123" xr:uid="{00000000-0005-0000-0000-0000F03D0000}"/>
    <cellStyle name="Comma 3 2 6 3 2 3 3 3" xfId="21930" xr:uid="{00000000-0005-0000-0000-0000F13D0000}"/>
    <cellStyle name="Comma 3 2 6 3 2 3 4" xfId="9641" xr:uid="{00000000-0005-0000-0000-0000F23D0000}"/>
    <cellStyle name="Comma 3 2 6 3 2 3 4 2" xfId="26027" xr:uid="{00000000-0005-0000-0000-0000F33D0000}"/>
    <cellStyle name="Comma 3 2 6 3 2 3 5" xfId="17834" xr:uid="{00000000-0005-0000-0000-0000F43D0000}"/>
    <cellStyle name="Comma 3 2 6 3 2 4" xfId="2472" xr:uid="{00000000-0005-0000-0000-0000F53D0000}"/>
    <cellStyle name="Comma 3 2 6 3 2 4 2" xfId="6569" xr:uid="{00000000-0005-0000-0000-0000F63D0000}"/>
    <cellStyle name="Comma 3 2 6 3 2 4 2 2" xfId="14762" xr:uid="{00000000-0005-0000-0000-0000F73D0000}"/>
    <cellStyle name="Comma 3 2 6 3 2 4 2 2 2" xfId="31148" xr:uid="{00000000-0005-0000-0000-0000F83D0000}"/>
    <cellStyle name="Comma 3 2 6 3 2 4 2 3" xfId="22955" xr:uid="{00000000-0005-0000-0000-0000F93D0000}"/>
    <cellStyle name="Comma 3 2 6 3 2 4 3" xfId="10665" xr:uid="{00000000-0005-0000-0000-0000FA3D0000}"/>
    <cellStyle name="Comma 3 2 6 3 2 4 3 2" xfId="27051" xr:uid="{00000000-0005-0000-0000-0000FB3D0000}"/>
    <cellStyle name="Comma 3 2 6 3 2 4 4" xfId="18858" xr:uid="{00000000-0005-0000-0000-0000FC3D0000}"/>
    <cellStyle name="Comma 3 2 6 3 2 5" xfId="4520" xr:uid="{00000000-0005-0000-0000-0000FD3D0000}"/>
    <cellStyle name="Comma 3 2 6 3 2 5 2" xfId="12713" xr:uid="{00000000-0005-0000-0000-0000FE3D0000}"/>
    <cellStyle name="Comma 3 2 6 3 2 5 2 2" xfId="29099" xr:uid="{00000000-0005-0000-0000-0000FF3D0000}"/>
    <cellStyle name="Comma 3 2 6 3 2 5 3" xfId="20906" xr:uid="{00000000-0005-0000-0000-0000003E0000}"/>
    <cellStyle name="Comma 3 2 6 3 2 6" xfId="8617" xr:uid="{00000000-0005-0000-0000-0000013E0000}"/>
    <cellStyle name="Comma 3 2 6 3 2 6 2" xfId="25003" xr:uid="{00000000-0005-0000-0000-0000023E0000}"/>
    <cellStyle name="Comma 3 2 6 3 2 7" xfId="16810" xr:uid="{00000000-0005-0000-0000-0000033E0000}"/>
    <cellStyle name="Comma 3 2 6 3 3" xfId="680" xr:uid="{00000000-0005-0000-0000-0000043E0000}"/>
    <cellStyle name="Comma 3 2 6 3 3 2" xfId="1704" xr:uid="{00000000-0005-0000-0000-0000053E0000}"/>
    <cellStyle name="Comma 3 2 6 3 3 2 2" xfId="3752" xr:uid="{00000000-0005-0000-0000-0000063E0000}"/>
    <cellStyle name="Comma 3 2 6 3 3 2 2 2" xfId="7849" xr:uid="{00000000-0005-0000-0000-0000073E0000}"/>
    <cellStyle name="Comma 3 2 6 3 3 2 2 2 2" xfId="16042" xr:uid="{00000000-0005-0000-0000-0000083E0000}"/>
    <cellStyle name="Comma 3 2 6 3 3 2 2 2 2 2" xfId="32428" xr:uid="{00000000-0005-0000-0000-0000093E0000}"/>
    <cellStyle name="Comma 3 2 6 3 3 2 2 2 3" xfId="24235" xr:uid="{00000000-0005-0000-0000-00000A3E0000}"/>
    <cellStyle name="Comma 3 2 6 3 3 2 2 3" xfId="11945" xr:uid="{00000000-0005-0000-0000-00000B3E0000}"/>
    <cellStyle name="Comma 3 2 6 3 3 2 2 3 2" xfId="28331" xr:uid="{00000000-0005-0000-0000-00000C3E0000}"/>
    <cellStyle name="Comma 3 2 6 3 3 2 2 4" xfId="20138" xr:uid="{00000000-0005-0000-0000-00000D3E0000}"/>
    <cellStyle name="Comma 3 2 6 3 3 2 3" xfId="5800" xr:uid="{00000000-0005-0000-0000-00000E3E0000}"/>
    <cellStyle name="Comma 3 2 6 3 3 2 3 2" xfId="13993" xr:uid="{00000000-0005-0000-0000-00000F3E0000}"/>
    <cellStyle name="Comma 3 2 6 3 3 2 3 2 2" xfId="30379" xr:uid="{00000000-0005-0000-0000-0000103E0000}"/>
    <cellStyle name="Comma 3 2 6 3 3 2 3 3" xfId="22186" xr:uid="{00000000-0005-0000-0000-0000113E0000}"/>
    <cellStyle name="Comma 3 2 6 3 3 2 4" xfId="9897" xr:uid="{00000000-0005-0000-0000-0000123E0000}"/>
    <cellStyle name="Comma 3 2 6 3 3 2 4 2" xfId="26283" xr:uid="{00000000-0005-0000-0000-0000133E0000}"/>
    <cellStyle name="Comma 3 2 6 3 3 2 5" xfId="18090" xr:uid="{00000000-0005-0000-0000-0000143E0000}"/>
    <cellStyle name="Comma 3 2 6 3 3 3" xfId="2728" xr:uid="{00000000-0005-0000-0000-0000153E0000}"/>
    <cellStyle name="Comma 3 2 6 3 3 3 2" xfId="6825" xr:uid="{00000000-0005-0000-0000-0000163E0000}"/>
    <cellStyle name="Comma 3 2 6 3 3 3 2 2" xfId="15018" xr:uid="{00000000-0005-0000-0000-0000173E0000}"/>
    <cellStyle name="Comma 3 2 6 3 3 3 2 2 2" xfId="31404" xr:uid="{00000000-0005-0000-0000-0000183E0000}"/>
    <cellStyle name="Comma 3 2 6 3 3 3 2 3" xfId="23211" xr:uid="{00000000-0005-0000-0000-0000193E0000}"/>
    <cellStyle name="Comma 3 2 6 3 3 3 3" xfId="10921" xr:uid="{00000000-0005-0000-0000-00001A3E0000}"/>
    <cellStyle name="Comma 3 2 6 3 3 3 3 2" xfId="27307" xr:uid="{00000000-0005-0000-0000-00001B3E0000}"/>
    <cellStyle name="Comma 3 2 6 3 3 3 4" xfId="19114" xr:uid="{00000000-0005-0000-0000-00001C3E0000}"/>
    <cellStyle name="Comma 3 2 6 3 3 4" xfId="4776" xr:uid="{00000000-0005-0000-0000-00001D3E0000}"/>
    <cellStyle name="Comma 3 2 6 3 3 4 2" xfId="12969" xr:uid="{00000000-0005-0000-0000-00001E3E0000}"/>
    <cellStyle name="Comma 3 2 6 3 3 4 2 2" xfId="29355" xr:uid="{00000000-0005-0000-0000-00001F3E0000}"/>
    <cellStyle name="Comma 3 2 6 3 3 4 3" xfId="21162" xr:uid="{00000000-0005-0000-0000-0000203E0000}"/>
    <cellStyle name="Comma 3 2 6 3 3 5" xfId="8873" xr:uid="{00000000-0005-0000-0000-0000213E0000}"/>
    <cellStyle name="Comma 3 2 6 3 3 5 2" xfId="25259" xr:uid="{00000000-0005-0000-0000-0000223E0000}"/>
    <cellStyle name="Comma 3 2 6 3 3 6" xfId="17066" xr:uid="{00000000-0005-0000-0000-0000233E0000}"/>
    <cellStyle name="Comma 3 2 6 3 4" xfId="1192" xr:uid="{00000000-0005-0000-0000-0000243E0000}"/>
    <cellStyle name="Comma 3 2 6 3 4 2" xfId="3240" xr:uid="{00000000-0005-0000-0000-0000253E0000}"/>
    <cellStyle name="Comma 3 2 6 3 4 2 2" xfId="7337" xr:uid="{00000000-0005-0000-0000-0000263E0000}"/>
    <cellStyle name="Comma 3 2 6 3 4 2 2 2" xfId="15530" xr:uid="{00000000-0005-0000-0000-0000273E0000}"/>
    <cellStyle name="Comma 3 2 6 3 4 2 2 2 2" xfId="31916" xr:uid="{00000000-0005-0000-0000-0000283E0000}"/>
    <cellStyle name="Comma 3 2 6 3 4 2 2 3" xfId="23723" xr:uid="{00000000-0005-0000-0000-0000293E0000}"/>
    <cellStyle name="Comma 3 2 6 3 4 2 3" xfId="11433" xr:uid="{00000000-0005-0000-0000-00002A3E0000}"/>
    <cellStyle name="Comma 3 2 6 3 4 2 3 2" xfId="27819" xr:uid="{00000000-0005-0000-0000-00002B3E0000}"/>
    <cellStyle name="Comma 3 2 6 3 4 2 4" xfId="19626" xr:uid="{00000000-0005-0000-0000-00002C3E0000}"/>
    <cellStyle name="Comma 3 2 6 3 4 3" xfId="5288" xr:uid="{00000000-0005-0000-0000-00002D3E0000}"/>
    <cellStyle name="Comma 3 2 6 3 4 3 2" xfId="13481" xr:uid="{00000000-0005-0000-0000-00002E3E0000}"/>
    <cellStyle name="Comma 3 2 6 3 4 3 2 2" xfId="29867" xr:uid="{00000000-0005-0000-0000-00002F3E0000}"/>
    <cellStyle name="Comma 3 2 6 3 4 3 3" xfId="21674" xr:uid="{00000000-0005-0000-0000-0000303E0000}"/>
    <cellStyle name="Comma 3 2 6 3 4 4" xfId="9385" xr:uid="{00000000-0005-0000-0000-0000313E0000}"/>
    <cellStyle name="Comma 3 2 6 3 4 4 2" xfId="25771" xr:uid="{00000000-0005-0000-0000-0000323E0000}"/>
    <cellStyle name="Comma 3 2 6 3 4 5" xfId="17578" xr:uid="{00000000-0005-0000-0000-0000333E0000}"/>
    <cellStyle name="Comma 3 2 6 3 5" xfId="2216" xr:uid="{00000000-0005-0000-0000-0000343E0000}"/>
    <cellStyle name="Comma 3 2 6 3 5 2" xfId="6313" xr:uid="{00000000-0005-0000-0000-0000353E0000}"/>
    <cellStyle name="Comma 3 2 6 3 5 2 2" xfId="14506" xr:uid="{00000000-0005-0000-0000-0000363E0000}"/>
    <cellStyle name="Comma 3 2 6 3 5 2 2 2" xfId="30892" xr:uid="{00000000-0005-0000-0000-0000373E0000}"/>
    <cellStyle name="Comma 3 2 6 3 5 2 3" xfId="22699" xr:uid="{00000000-0005-0000-0000-0000383E0000}"/>
    <cellStyle name="Comma 3 2 6 3 5 3" xfId="10409" xr:uid="{00000000-0005-0000-0000-0000393E0000}"/>
    <cellStyle name="Comma 3 2 6 3 5 3 2" xfId="26795" xr:uid="{00000000-0005-0000-0000-00003A3E0000}"/>
    <cellStyle name="Comma 3 2 6 3 5 4" xfId="18602" xr:uid="{00000000-0005-0000-0000-00003B3E0000}"/>
    <cellStyle name="Comma 3 2 6 3 6" xfId="4264" xr:uid="{00000000-0005-0000-0000-00003C3E0000}"/>
    <cellStyle name="Comma 3 2 6 3 6 2" xfId="12457" xr:uid="{00000000-0005-0000-0000-00003D3E0000}"/>
    <cellStyle name="Comma 3 2 6 3 6 2 2" xfId="28843" xr:uid="{00000000-0005-0000-0000-00003E3E0000}"/>
    <cellStyle name="Comma 3 2 6 3 6 3" xfId="20650" xr:uid="{00000000-0005-0000-0000-00003F3E0000}"/>
    <cellStyle name="Comma 3 2 6 3 7" xfId="8361" xr:uid="{00000000-0005-0000-0000-0000403E0000}"/>
    <cellStyle name="Comma 3 2 6 3 7 2" xfId="24747" xr:uid="{00000000-0005-0000-0000-0000413E0000}"/>
    <cellStyle name="Comma 3 2 6 3 8" xfId="16554" xr:uid="{00000000-0005-0000-0000-0000423E0000}"/>
    <cellStyle name="Comma 3 2 6 4" xfId="296" xr:uid="{00000000-0005-0000-0000-0000433E0000}"/>
    <cellStyle name="Comma 3 2 6 4 2" xfId="808" xr:uid="{00000000-0005-0000-0000-0000443E0000}"/>
    <cellStyle name="Comma 3 2 6 4 2 2" xfId="1832" xr:uid="{00000000-0005-0000-0000-0000453E0000}"/>
    <cellStyle name="Comma 3 2 6 4 2 2 2" xfId="3880" xr:uid="{00000000-0005-0000-0000-0000463E0000}"/>
    <cellStyle name="Comma 3 2 6 4 2 2 2 2" xfId="7977" xr:uid="{00000000-0005-0000-0000-0000473E0000}"/>
    <cellStyle name="Comma 3 2 6 4 2 2 2 2 2" xfId="16170" xr:uid="{00000000-0005-0000-0000-0000483E0000}"/>
    <cellStyle name="Comma 3 2 6 4 2 2 2 2 2 2" xfId="32556" xr:uid="{00000000-0005-0000-0000-0000493E0000}"/>
    <cellStyle name="Comma 3 2 6 4 2 2 2 2 3" xfId="24363" xr:uid="{00000000-0005-0000-0000-00004A3E0000}"/>
    <cellStyle name="Comma 3 2 6 4 2 2 2 3" xfId="12073" xr:uid="{00000000-0005-0000-0000-00004B3E0000}"/>
    <cellStyle name="Comma 3 2 6 4 2 2 2 3 2" xfId="28459" xr:uid="{00000000-0005-0000-0000-00004C3E0000}"/>
    <cellStyle name="Comma 3 2 6 4 2 2 2 4" xfId="20266" xr:uid="{00000000-0005-0000-0000-00004D3E0000}"/>
    <cellStyle name="Comma 3 2 6 4 2 2 3" xfId="5928" xr:uid="{00000000-0005-0000-0000-00004E3E0000}"/>
    <cellStyle name="Comma 3 2 6 4 2 2 3 2" xfId="14121" xr:uid="{00000000-0005-0000-0000-00004F3E0000}"/>
    <cellStyle name="Comma 3 2 6 4 2 2 3 2 2" xfId="30507" xr:uid="{00000000-0005-0000-0000-0000503E0000}"/>
    <cellStyle name="Comma 3 2 6 4 2 2 3 3" xfId="22314" xr:uid="{00000000-0005-0000-0000-0000513E0000}"/>
    <cellStyle name="Comma 3 2 6 4 2 2 4" xfId="10025" xr:uid="{00000000-0005-0000-0000-0000523E0000}"/>
    <cellStyle name="Comma 3 2 6 4 2 2 4 2" xfId="26411" xr:uid="{00000000-0005-0000-0000-0000533E0000}"/>
    <cellStyle name="Comma 3 2 6 4 2 2 5" xfId="18218" xr:uid="{00000000-0005-0000-0000-0000543E0000}"/>
    <cellStyle name="Comma 3 2 6 4 2 3" xfId="2856" xr:uid="{00000000-0005-0000-0000-0000553E0000}"/>
    <cellStyle name="Comma 3 2 6 4 2 3 2" xfId="6953" xr:uid="{00000000-0005-0000-0000-0000563E0000}"/>
    <cellStyle name="Comma 3 2 6 4 2 3 2 2" xfId="15146" xr:uid="{00000000-0005-0000-0000-0000573E0000}"/>
    <cellStyle name="Comma 3 2 6 4 2 3 2 2 2" xfId="31532" xr:uid="{00000000-0005-0000-0000-0000583E0000}"/>
    <cellStyle name="Comma 3 2 6 4 2 3 2 3" xfId="23339" xr:uid="{00000000-0005-0000-0000-0000593E0000}"/>
    <cellStyle name="Comma 3 2 6 4 2 3 3" xfId="11049" xr:uid="{00000000-0005-0000-0000-00005A3E0000}"/>
    <cellStyle name="Comma 3 2 6 4 2 3 3 2" xfId="27435" xr:uid="{00000000-0005-0000-0000-00005B3E0000}"/>
    <cellStyle name="Comma 3 2 6 4 2 3 4" xfId="19242" xr:uid="{00000000-0005-0000-0000-00005C3E0000}"/>
    <cellStyle name="Comma 3 2 6 4 2 4" xfId="4904" xr:uid="{00000000-0005-0000-0000-00005D3E0000}"/>
    <cellStyle name="Comma 3 2 6 4 2 4 2" xfId="13097" xr:uid="{00000000-0005-0000-0000-00005E3E0000}"/>
    <cellStyle name="Comma 3 2 6 4 2 4 2 2" xfId="29483" xr:uid="{00000000-0005-0000-0000-00005F3E0000}"/>
    <cellStyle name="Comma 3 2 6 4 2 4 3" xfId="21290" xr:uid="{00000000-0005-0000-0000-0000603E0000}"/>
    <cellStyle name="Comma 3 2 6 4 2 5" xfId="9001" xr:uid="{00000000-0005-0000-0000-0000613E0000}"/>
    <cellStyle name="Comma 3 2 6 4 2 5 2" xfId="25387" xr:uid="{00000000-0005-0000-0000-0000623E0000}"/>
    <cellStyle name="Comma 3 2 6 4 2 6" xfId="17194" xr:uid="{00000000-0005-0000-0000-0000633E0000}"/>
    <cellStyle name="Comma 3 2 6 4 3" xfId="1320" xr:uid="{00000000-0005-0000-0000-0000643E0000}"/>
    <cellStyle name="Comma 3 2 6 4 3 2" xfId="3368" xr:uid="{00000000-0005-0000-0000-0000653E0000}"/>
    <cellStyle name="Comma 3 2 6 4 3 2 2" xfId="7465" xr:uid="{00000000-0005-0000-0000-0000663E0000}"/>
    <cellStyle name="Comma 3 2 6 4 3 2 2 2" xfId="15658" xr:uid="{00000000-0005-0000-0000-0000673E0000}"/>
    <cellStyle name="Comma 3 2 6 4 3 2 2 2 2" xfId="32044" xr:uid="{00000000-0005-0000-0000-0000683E0000}"/>
    <cellStyle name="Comma 3 2 6 4 3 2 2 3" xfId="23851" xr:uid="{00000000-0005-0000-0000-0000693E0000}"/>
    <cellStyle name="Comma 3 2 6 4 3 2 3" xfId="11561" xr:uid="{00000000-0005-0000-0000-00006A3E0000}"/>
    <cellStyle name="Comma 3 2 6 4 3 2 3 2" xfId="27947" xr:uid="{00000000-0005-0000-0000-00006B3E0000}"/>
    <cellStyle name="Comma 3 2 6 4 3 2 4" xfId="19754" xr:uid="{00000000-0005-0000-0000-00006C3E0000}"/>
    <cellStyle name="Comma 3 2 6 4 3 3" xfId="5416" xr:uid="{00000000-0005-0000-0000-00006D3E0000}"/>
    <cellStyle name="Comma 3 2 6 4 3 3 2" xfId="13609" xr:uid="{00000000-0005-0000-0000-00006E3E0000}"/>
    <cellStyle name="Comma 3 2 6 4 3 3 2 2" xfId="29995" xr:uid="{00000000-0005-0000-0000-00006F3E0000}"/>
    <cellStyle name="Comma 3 2 6 4 3 3 3" xfId="21802" xr:uid="{00000000-0005-0000-0000-0000703E0000}"/>
    <cellStyle name="Comma 3 2 6 4 3 4" xfId="9513" xr:uid="{00000000-0005-0000-0000-0000713E0000}"/>
    <cellStyle name="Comma 3 2 6 4 3 4 2" xfId="25899" xr:uid="{00000000-0005-0000-0000-0000723E0000}"/>
    <cellStyle name="Comma 3 2 6 4 3 5" xfId="17706" xr:uid="{00000000-0005-0000-0000-0000733E0000}"/>
    <cellStyle name="Comma 3 2 6 4 4" xfId="2344" xr:uid="{00000000-0005-0000-0000-0000743E0000}"/>
    <cellStyle name="Comma 3 2 6 4 4 2" xfId="6441" xr:uid="{00000000-0005-0000-0000-0000753E0000}"/>
    <cellStyle name="Comma 3 2 6 4 4 2 2" xfId="14634" xr:uid="{00000000-0005-0000-0000-0000763E0000}"/>
    <cellStyle name="Comma 3 2 6 4 4 2 2 2" xfId="31020" xr:uid="{00000000-0005-0000-0000-0000773E0000}"/>
    <cellStyle name="Comma 3 2 6 4 4 2 3" xfId="22827" xr:uid="{00000000-0005-0000-0000-0000783E0000}"/>
    <cellStyle name="Comma 3 2 6 4 4 3" xfId="10537" xr:uid="{00000000-0005-0000-0000-0000793E0000}"/>
    <cellStyle name="Comma 3 2 6 4 4 3 2" xfId="26923" xr:uid="{00000000-0005-0000-0000-00007A3E0000}"/>
    <cellStyle name="Comma 3 2 6 4 4 4" xfId="18730" xr:uid="{00000000-0005-0000-0000-00007B3E0000}"/>
    <cellStyle name="Comma 3 2 6 4 5" xfId="4392" xr:uid="{00000000-0005-0000-0000-00007C3E0000}"/>
    <cellStyle name="Comma 3 2 6 4 5 2" xfId="12585" xr:uid="{00000000-0005-0000-0000-00007D3E0000}"/>
    <cellStyle name="Comma 3 2 6 4 5 2 2" xfId="28971" xr:uid="{00000000-0005-0000-0000-00007E3E0000}"/>
    <cellStyle name="Comma 3 2 6 4 5 3" xfId="20778" xr:uid="{00000000-0005-0000-0000-00007F3E0000}"/>
    <cellStyle name="Comma 3 2 6 4 6" xfId="8489" xr:uid="{00000000-0005-0000-0000-0000803E0000}"/>
    <cellStyle name="Comma 3 2 6 4 6 2" xfId="24875" xr:uid="{00000000-0005-0000-0000-0000813E0000}"/>
    <cellStyle name="Comma 3 2 6 4 7" xfId="16682" xr:uid="{00000000-0005-0000-0000-0000823E0000}"/>
    <cellStyle name="Comma 3 2 6 5" xfId="552" xr:uid="{00000000-0005-0000-0000-0000833E0000}"/>
    <cellStyle name="Comma 3 2 6 5 2" xfId="1576" xr:uid="{00000000-0005-0000-0000-0000843E0000}"/>
    <cellStyle name="Comma 3 2 6 5 2 2" xfId="3624" xr:uid="{00000000-0005-0000-0000-0000853E0000}"/>
    <cellStyle name="Comma 3 2 6 5 2 2 2" xfId="7721" xr:uid="{00000000-0005-0000-0000-0000863E0000}"/>
    <cellStyle name="Comma 3 2 6 5 2 2 2 2" xfId="15914" xr:uid="{00000000-0005-0000-0000-0000873E0000}"/>
    <cellStyle name="Comma 3 2 6 5 2 2 2 2 2" xfId="32300" xr:uid="{00000000-0005-0000-0000-0000883E0000}"/>
    <cellStyle name="Comma 3 2 6 5 2 2 2 3" xfId="24107" xr:uid="{00000000-0005-0000-0000-0000893E0000}"/>
    <cellStyle name="Comma 3 2 6 5 2 2 3" xfId="11817" xr:uid="{00000000-0005-0000-0000-00008A3E0000}"/>
    <cellStyle name="Comma 3 2 6 5 2 2 3 2" xfId="28203" xr:uid="{00000000-0005-0000-0000-00008B3E0000}"/>
    <cellStyle name="Comma 3 2 6 5 2 2 4" xfId="20010" xr:uid="{00000000-0005-0000-0000-00008C3E0000}"/>
    <cellStyle name="Comma 3 2 6 5 2 3" xfId="5672" xr:uid="{00000000-0005-0000-0000-00008D3E0000}"/>
    <cellStyle name="Comma 3 2 6 5 2 3 2" xfId="13865" xr:uid="{00000000-0005-0000-0000-00008E3E0000}"/>
    <cellStyle name="Comma 3 2 6 5 2 3 2 2" xfId="30251" xr:uid="{00000000-0005-0000-0000-00008F3E0000}"/>
    <cellStyle name="Comma 3 2 6 5 2 3 3" xfId="22058" xr:uid="{00000000-0005-0000-0000-0000903E0000}"/>
    <cellStyle name="Comma 3 2 6 5 2 4" xfId="9769" xr:uid="{00000000-0005-0000-0000-0000913E0000}"/>
    <cellStyle name="Comma 3 2 6 5 2 4 2" xfId="26155" xr:uid="{00000000-0005-0000-0000-0000923E0000}"/>
    <cellStyle name="Comma 3 2 6 5 2 5" xfId="17962" xr:uid="{00000000-0005-0000-0000-0000933E0000}"/>
    <cellStyle name="Comma 3 2 6 5 3" xfId="2600" xr:uid="{00000000-0005-0000-0000-0000943E0000}"/>
    <cellStyle name="Comma 3 2 6 5 3 2" xfId="6697" xr:uid="{00000000-0005-0000-0000-0000953E0000}"/>
    <cellStyle name="Comma 3 2 6 5 3 2 2" xfId="14890" xr:uid="{00000000-0005-0000-0000-0000963E0000}"/>
    <cellStyle name="Comma 3 2 6 5 3 2 2 2" xfId="31276" xr:uid="{00000000-0005-0000-0000-0000973E0000}"/>
    <cellStyle name="Comma 3 2 6 5 3 2 3" xfId="23083" xr:uid="{00000000-0005-0000-0000-0000983E0000}"/>
    <cellStyle name="Comma 3 2 6 5 3 3" xfId="10793" xr:uid="{00000000-0005-0000-0000-0000993E0000}"/>
    <cellStyle name="Comma 3 2 6 5 3 3 2" xfId="27179" xr:uid="{00000000-0005-0000-0000-00009A3E0000}"/>
    <cellStyle name="Comma 3 2 6 5 3 4" xfId="18986" xr:uid="{00000000-0005-0000-0000-00009B3E0000}"/>
    <cellStyle name="Comma 3 2 6 5 4" xfId="4648" xr:uid="{00000000-0005-0000-0000-00009C3E0000}"/>
    <cellStyle name="Comma 3 2 6 5 4 2" xfId="12841" xr:uid="{00000000-0005-0000-0000-00009D3E0000}"/>
    <cellStyle name="Comma 3 2 6 5 4 2 2" xfId="29227" xr:uid="{00000000-0005-0000-0000-00009E3E0000}"/>
    <cellStyle name="Comma 3 2 6 5 4 3" xfId="21034" xr:uid="{00000000-0005-0000-0000-00009F3E0000}"/>
    <cellStyle name="Comma 3 2 6 5 5" xfId="8745" xr:uid="{00000000-0005-0000-0000-0000A03E0000}"/>
    <cellStyle name="Comma 3 2 6 5 5 2" xfId="25131" xr:uid="{00000000-0005-0000-0000-0000A13E0000}"/>
    <cellStyle name="Comma 3 2 6 5 6" xfId="16938" xr:uid="{00000000-0005-0000-0000-0000A23E0000}"/>
    <cellStyle name="Comma 3 2 6 6" xfId="1064" xr:uid="{00000000-0005-0000-0000-0000A33E0000}"/>
    <cellStyle name="Comma 3 2 6 6 2" xfId="3112" xr:uid="{00000000-0005-0000-0000-0000A43E0000}"/>
    <cellStyle name="Comma 3 2 6 6 2 2" xfId="7209" xr:uid="{00000000-0005-0000-0000-0000A53E0000}"/>
    <cellStyle name="Comma 3 2 6 6 2 2 2" xfId="15402" xr:uid="{00000000-0005-0000-0000-0000A63E0000}"/>
    <cellStyle name="Comma 3 2 6 6 2 2 2 2" xfId="31788" xr:uid="{00000000-0005-0000-0000-0000A73E0000}"/>
    <cellStyle name="Comma 3 2 6 6 2 2 3" xfId="23595" xr:uid="{00000000-0005-0000-0000-0000A83E0000}"/>
    <cellStyle name="Comma 3 2 6 6 2 3" xfId="11305" xr:uid="{00000000-0005-0000-0000-0000A93E0000}"/>
    <cellStyle name="Comma 3 2 6 6 2 3 2" xfId="27691" xr:uid="{00000000-0005-0000-0000-0000AA3E0000}"/>
    <cellStyle name="Comma 3 2 6 6 2 4" xfId="19498" xr:uid="{00000000-0005-0000-0000-0000AB3E0000}"/>
    <cellStyle name="Comma 3 2 6 6 3" xfId="5160" xr:uid="{00000000-0005-0000-0000-0000AC3E0000}"/>
    <cellStyle name="Comma 3 2 6 6 3 2" xfId="13353" xr:uid="{00000000-0005-0000-0000-0000AD3E0000}"/>
    <cellStyle name="Comma 3 2 6 6 3 2 2" xfId="29739" xr:uid="{00000000-0005-0000-0000-0000AE3E0000}"/>
    <cellStyle name="Comma 3 2 6 6 3 3" xfId="21546" xr:uid="{00000000-0005-0000-0000-0000AF3E0000}"/>
    <cellStyle name="Comma 3 2 6 6 4" xfId="9257" xr:uid="{00000000-0005-0000-0000-0000B03E0000}"/>
    <cellStyle name="Comma 3 2 6 6 4 2" xfId="25643" xr:uid="{00000000-0005-0000-0000-0000B13E0000}"/>
    <cellStyle name="Comma 3 2 6 6 5" xfId="17450" xr:uid="{00000000-0005-0000-0000-0000B23E0000}"/>
    <cellStyle name="Comma 3 2 6 7" xfId="2088" xr:uid="{00000000-0005-0000-0000-0000B33E0000}"/>
    <cellStyle name="Comma 3 2 6 7 2" xfId="6185" xr:uid="{00000000-0005-0000-0000-0000B43E0000}"/>
    <cellStyle name="Comma 3 2 6 7 2 2" xfId="14378" xr:uid="{00000000-0005-0000-0000-0000B53E0000}"/>
    <cellStyle name="Comma 3 2 6 7 2 2 2" xfId="30764" xr:uid="{00000000-0005-0000-0000-0000B63E0000}"/>
    <cellStyle name="Comma 3 2 6 7 2 3" xfId="22571" xr:uid="{00000000-0005-0000-0000-0000B73E0000}"/>
    <cellStyle name="Comma 3 2 6 7 3" xfId="10281" xr:uid="{00000000-0005-0000-0000-0000B83E0000}"/>
    <cellStyle name="Comma 3 2 6 7 3 2" xfId="26667" xr:uid="{00000000-0005-0000-0000-0000B93E0000}"/>
    <cellStyle name="Comma 3 2 6 7 4" xfId="18474" xr:uid="{00000000-0005-0000-0000-0000BA3E0000}"/>
    <cellStyle name="Comma 3 2 6 8" xfId="4136" xr:uid="{00000000-0005-0000-0000-0000BB3E0000}"/>
    <cellStyle name="Comma 3 2 6 8 2" xfId="12329" xr:uid="{00000000-0005-0000-0000-0000BC3E0000}"/>
    <cellStyle name="Comma 3 2 6 8 2 2" xfId="28715" xr:uid="{00000000-0005-0000-0000-0000BD3E0000}"/>
    <cellStyle name="Comma 3 2 6 8 3" xfId="20522" xr:uid="{00000000-0005-0000-0000-0000BE3E0000}"/>
    <cellStyle name="Comma 3 2 6 9" xfId="8233" xr:uid="{00000000-0005-0000-0000-0000BF3E0000}"/>
    <cellStyle name="Comma 3 2 6 9 2" xfId="24619" xr:uid="{00000000-0005-0000-0000-0000C03E0000}"/>
    <cellStyle name="Comma 3 2 7" xfId="72" xr:uid="{00000000-0005-0000-0000-0000C13E0000}"/>
    <cellStyle name="Comma 3 2 7 2" xfId="200" xr:uid="{00000000-0005-0000-0000-0000C23E0000}"/>
    <cellStyle name="Comma 3 2 7 2 2" xfId="456" xr:uid="{00000000-0005-0000-0000-0000C33E0000}"/>
    <cellStyle name="Comma 3 2 7 2 2 2" xfId="968" xr:uid="{00000000-0005-0000-0000-0000C43E0000}"/>
    <cellStyle name="Comma 3 2 7 2 2 2 2" xfId="1992" xr:uid="{00000000-0005-0000-0000-0000C53E0000}"/>
    <cellStyle name="Comma 3 2 7 2 2 2 2 2" xfId="4040" xr:uid="{00000000-0005-0000-0000-0000C63E0000}"/>
    <cellStyle name="Comma 3 2 7 2 2 2 2 2 2" xfId="8137" xr:uid="{00000000-0005-0000-0000-0000C73E0000}"/>
    <cellStyle name="Comma 3 2 7 2 2 2 2 2 2 2" xfId="16330" xr:uid="{00000000-0005-0000-0000-0000C83E0000}"/>
    <cellStyle name="Comma 3 2 7 2 2 2 2 2 2 2 2" xfId="32716" xr:uid="{00000000-0005-0000-0000-0000C93E0000}"/>
    <cellStyle name="Comma 3 2 7 2 2 2 2 2 2 3" xfId="24523" xr:uid="{00000000-0005-0000-0000-0000CA3E0000}"/>
    <cellStyle name="Comma 3 2 7 2 2 2 2 2 3" xfId="12233" xr:uid="{00000000-0005-0000-0000-0000CB3E0000}"/>
    <cellStyle name="Comma 3 2 7 2 2 2 2 2 3 2" xfId="28619" xr:uid="{00000000-0005-0000-0000-0000CC3E0000}"/>
    <cellStyle name="Comma 3 2 7 2 2 2 2 2 4" xfId="20426" xr:uid="{00000000-0005-0000-0000-0000CD3E0000}"/>
    <cellStyle name="Comma 3 2 7 2 2 2 2 3" xfId="6088" xr:uid="{00000000-0005-0000-0000-0000CE3E0000}"/>
    <cellStyle name="Comma 3 2 7 2 2 2 2 3 2" xfId="14281" xr:uid="{00000000-0005-0000-0000-0000CF3E0000}"/>
    <cellStyle name="Comma 3 2 7 2 2 2 2 3 2 2" xfId="30667" xr:uid="{00000000-0005-0000-0000-0000D03E0000}"/>
    <cellStyle name="Comma 3 2 7 2 2 2 2 3 3" xfId="22474" xr:uid="{00000000-0005-0000-0000-0000D13E0000}"/>
    <cellStyle name="Comma 3 2 7 2 2 2 2 4" xfId="10185" xr:uid="{00000000-0005-0000-0000-0000D23E0000}"/>
    <cellStyle name="Comma 3 2 7 2 2 2 2 4 2" xfId="26571" xr:uid="{00000000-0005-0000-0000-0000D33E0000}"/>
    <cellStyle name="Comma 3 2 7 2 2 2 2 5" xfId="18378" xr:uid="{00000000-0005-0000-0000-0000D43E0000}"/>
    <cellStyle name="Comma 3 2 7 2 2 2 3" xfId="3016" xr:uid="{00000000-0005-0000-0000-0000D53E0000}"/>
    <cellStyle name="Comma 3 2 7 2 2 2 3 2" xfId="7113" xr:uid="{00000000-0005-0000-0000-0000D63E0000}"/>
    <cellStyle name="Comma 3 2 7 2 2 2 3 2 2" xfId="15306" xr:uid="{00000000-0005-0000-0000-0000D73E0000}"/>
    <cellStyle name="Comma 3 2 7 2 2 2 3 2 2 2" xfId="31692" xr:uid="{00000000-0005-0000-0000-0000D83E0000}"/>
    <cellStyle name="Comma 3 2 7 2 2 2 3 2 3" xfId="23499" xr:uid="{00000000-0005-0000-0000-0000D93E0000}"/>
    <cellStyle name="Comma 3 2 7 2 2 2 3 3" xfId="11209" xr:uid="{00000000-0005-0000-0000-0000DA3E0000}"/>
    <cellStyle name="Comma 3 2 7 2 2 2 3 3 2" xfId="27595" xr:uid="{00000000-0005-0000-0000-0000DB3E0000}"/>
    <cellStyle name="Comma 3 2 7 2 2 2 3 4" xfId="19402" xr:uid="{00000000-0005-0000-0000-0000DC3E0000}"/>
    <cellStyle name="Comma 3 2 7 2 2 2 4" xfId="5064" xr:uid="{00000000-0005-0000-0000-0000DD3E0000}"/>
    <cellStyle name="Comma 3 2 7 2 2 2 4 2" xfId="13257" xr:uid="{00000000-0005-0000-0000-0000DE3E0000}"/>
    <cellStyle name="Comma 3 2 7 2 2 2 4 2 2" xfId="29643" xr:uid="{00000000-0005-0000-0000-0000DF3E0000}"/>
    <cellStyle name="Comma 3 2 7 2 2 2 4 3" xfId="21450" xr:uid="{00000000-0005-0000-0000-0000E03E0000}"/>
    <cellStyle name="Comma 3 2 7 2 2 2 5" xfId="9161" xr:uid="{00000000-0005-0000-0000-0000E13E0000}"/>
    <cellStyle name="Comma 3 2 7 2 2 2 5 2" xfId="25547" xr:uid="{00000000-0005-0000-0000-0000E23E0000}"/>
    <cellStyle name="Comma 3 2 7 2 2 2 6" xfId="17354" xr:uid="{00000000-0005-0000-0000-0000E33E0000}"/>
    <cellStyle name="Comma 3 2 7 2 2 3" xfId="1480" xr:uid="{00000000-0005-0000-0000-0000E43E0000}"/>
    <cellStyle name="Comma 3 2 7 2 2 3 2" xfId="3528" xr:uid="{00000000-0005-0000-0000-0000E53E0000}"/>
    <cellStyle name="Comma 3 2 7 2 2 3 2 2" xfId="7625" xr:uid="{00000000-0005-0000-0000-0000E63E0000}"/>
    <cellStyle name="Comma 3 2 7 2 2 3 2 2 2" xfId="15818" xr:uid="{00000000-0005-0000-0000-0000E73E0000}"/>
    <cellStyle name="Comma 3 2 7 2 2 3 2 2 2 2" xfId="32204" xr:uid="{00000000-0005-0000-0000-0000E83E0000}"/>
    <cellStyle name="Comma 3 2 7 2 2 3 2 2 3" xfId="24011" xr:uid="{00000000-0005-0000-0000-0000E93E0000}"/>
    <cellStyle name="Comma 3 2 7 2 2 3 2 3" xfId="11721" xr:uid="{00000000-0005-0000-0000-0000EA3E0000}"/>
    <cellStyle name="Comma 3 2 7 2 2 3 2 3 2" xfId="28107" xr:uid="{00000000-0005-0000-0000-0000EB3E0000}"/>
    <cellStyle name="Comma 3 2 7 2 2 3 2 4" xfId="19914" xr:uid="{00000000-0005-0000-0000-0000EC3E0000}"/>
    <cellStyle name="Comma 3 2 7 2 2 3 3" xfId="5576" xr:uid="{00000000-0005-0000-0000-0000ED3E0000}"/>
    <cellStyle name="Comma 3 2 7 2 2 3 3 2" xfId="13769" xr:uid="{00000000-0005-0000-0000-0000EE3E0000}"/>
    <cellStyle name="Comma 3 2 7 2 2 3 3 2 2" xfId="30155" xr:uid="{00000000-0005-0000-0000-0000EF3E0000}"/>
    <cellStyle name="Comma 3 2 7 2 2 3 3 3" xfId="21962" xr:uid="{00000000-0005-0000-0000-0000F03E0000}"/>
    <cellStyle name="Comma 3 2 7 2 2 3 4" xfId="9673" xr:uid="{00000000-0005-0000-0000-0000F13E0000}"/>
    <cellStyle name="Comma 3 2 7 2 2 3 4 2" xfId="26059" xr:uid="{00000000-0005-0000-0000-0000F23E0000}"/>
    <cellStyle name="Comma 3 2 7 2 2 3 5" xfId="17866" xr:uid="{00000000-0005-0000-0000-0000F33E0000}"/>
    <cellStyle name="Comma 3 2 7 2 2 4" xfId="2504" xr:uid="{00000000-0005-0000-0000-0000F43E0000}"/>
    <cellStyle name="Comma 3 2 7 2 2 4 2" xfId="6601" xr:uid="{00000000-0005-0000-0000-0000F53E0000}"/>
    <cellStyle name="Comma 3 2 7 2 2 4 2 2" xfId="14794" xr:uid="{00000000-0005-0000-0000-0000F63E0000}"/>
    <cellStyle name="Comma 3 2 7 2 2 4 2 2 2" xfId="31180" xr:uid="{00000000-0005-0000-0000-0000F73E0000}"/>
    <cellStyle name="Comma 3 2 7 2 2 4 2 3" xfId="22987" xr:uid="{00000000-0005-0000-0000-0000F83E0000}"/>
    <cellStyle name="Comma 3 2 7 2 2 4 3" xfId="10697" xr:uid="{00000000-0005-0000-0000-0000F93E0000}"/>
    <cellStyle name="Comma 3 2 7 2 2 4 3 2" xfId="27083" xr:uid="{00000000-0005-0000-0000-0000FA3E0000}"/>
    <cellStyle name="Comma 3 2 7 2 2 4 4" xfId="18890" xr:uid="{00000000-0005-0000-0000-0000FB3E0000}"/>
    <cellStyle name="Comma 3 2 7 2 2 5" xfId="4552" xr:uid="{00000000-0005-0000-0000-0000FC3E0000}"/>
    <cellStyle name="Comma 3 2 7 2 2 5 2" xfId="12745" xr:uid="{00000000-0005-0000-0000-0000FD3E0000}"/>
    <cellStyle name="Comma 3 2 7 2 2 5 2 2" xfId="29131" xr:uid="{00000000-0005-0000-0000-0000FE3E0000}"/>
    <cellStyle name="Comma 3 2 7 2 2 5 3" xfId="20938" xr:uid="{00000000-0005-0000-0000-0000FF3E0000}"/>
    <cellStyle name="Comma 3 2 7 2 2 6" xfId="8649" xr:uid="{00000000-0005-0000-0000-0000003F0000}"/>
    <cellStyle name="Comma 3 2 7 2 2 6 2" xfId="25035" xr:uid="{00000000-0005-0000-0000-0000013F0000}"/>
    <cellStyle name="Comma 3 2 7 2 2 7" xfId="16842" xr:uid="{00000000-0005-0000-0000-0000023F0000}"/>
    <cellStyle name="Comma 3 2 7 2 3" xfId="712" xr:uid="{00000000-0005-0000-0000-0000033F0000}"/>
    <cellStyle name="Comma 3 2 7 2 3 2" xfId="1736" xr:uid="{00000000-0005-0000-0000-0000043F0000}"/>
    <cellStyle name="Comma 3 2 7 2 3 2 2" xfId="3784" xr:uid="{00000000-0005-0000-0000-0000053F0000}"/>
    <cellStyle name="Comma 3 2 7 2 3 2 2 2" xfId="7881" xr:uid="{00000000-0005-0000-0000-0000063F0000}"/>
    <cellStyle name="Comma 3 2 7 2 3 2 2 2 2" xfId="16074" xr:uid="{00000000-0005-0000-0000-0000073F0000}"/>
    <cellStyle name="Comma 3 2 7 2 3 2 2 2 2 2" xfId="32460" xr:uid="{00000000-0005-0000-0000-0000083F0000}"/>
    <cellStyle name="Comma 3 2 7 2 3 2 2 2 3" xfId="24267" xr:uid="{00000000-0005-0000-0000-0000093F0000}"/>
    <cellStyle name="Comma 3 2 7 2 3 2 2 3" xfId="11977" xr:uid="{00000000-0005-0000-0000-00000A3F0000}"/>
    <cellStyle name="Comma 3 2 7 2 3 2 2 3 2" xfId="28363" xr:uid="{00000000-0005-0000-0000-00000B3F0000}"/>
    <cellStyle name="Comma 3 2 7 2 3 2 2 4" xfId="20170" xr:uid="{00000000-0005-0000-0000-00000C3F0000}"/>
    <cellStyle name="Comma 3 2 7 2 3 2 3" xfId="5832" xr:uid="{00000000-0005-0000-0000-00000D3F0000}"/>
    <cellStyle name="Comma 3 2 7 2 3 2 3 2" xfId="14025" xr:uid="{00000000-0005-0000-0000-00000E3F0000}"/>
    <cellStyle name="Comma 3 2 7 2 3 2 3 2 2" xfId="30411" xr:uid="{00000000-0005-0000-0000-00000F3F0000}"/>
    <cellStyle name="Comma 3 2 7 2 3 2 3 3" xfId="22218" xr:uid="{00000000-0005-0000-0000-0000103F0000}"/>
    <cellStyle name="Comma 3 2 7 2 3 2 4" xfId="9929" xr:uid="{00000000-0005-0000-0000-0000113F0000}"/>
    <cellStyle name="Comma 3 2 7 2 3 2 4 2" xfId="26315" xr:uid="{00000000-0005-0000-0000-0000123F0000}"/>
    <cellStyle name="Comma 3 2 7 2 3 2 5" xfId="18122" xr:uid="{00000000-0005-0000-0000-0000133F0000}"/>
    <cellStyle name="Comma 3 2 7 2 3 3" xfId="2760" xr:uid="{00000000-0005-0000-0000-0000143F0000}"/>
    <cellStyle name="Comma 3 2 7 2 3 3 2" xfId="6857" xr:uid="{00000000-0005-0000-0000-0000153F0000}"/>
    <cellStyle name="Comma 3 2 7 2 3 3 2 2" xfId="15050" xr:uid="{00000000-0005-0000-0000-0000163F0000}"/>
    <cellStyle name="Comma 3 2 7 2 3 3 2 2 2" xfId="31436" xr:uid="{00000000-0005-0000-0000-0000173F0000}"/>
    <cellStyle name="Comma 3 2 7 2 3 3 2 3" xfId="23243" xr:uid="{00000000-0005-0000-0000-0000183F0000}"/>
    <cellStyle name="Comma 3 2 7 2 3 3 3" xfId="10953" xr:uid="{00000000-0005-0000-0000-0000193F0000}"/>
    <cellStyle name="Comma 3 2 7 2 3 3 3 2" xfId="27339" xr:uid="{00000000-0005-0000-0000-00001A3F0000}"/>
    <cellStyle name="Comma 3 2 7 2 3 3 4" xfId="19146" xr:uid="{00000000-0005-0000-0000-00001B3F0000}"/>
    <cellStyle name="Comma 3 2 7 2 3 4" xfId="4808" xr:uid="{00000000-0005-0000-0000-00001C3F0000}"/>
    <cellStyle name="Comma 3 2 7 2 3 4 2" xfId="13001" xr:uid="{00000000-0005-0000-0000-00001D3F0000}"/>
    <cellStyle name="Comma 3 2 7 2 3 4 2 2" xfId="29387" xr:uid="{00000000-0005-0000-0000-00001E3F0000}"/>
    <cellStyle name="Comma 3 2 7 2 3 4 3" xfId="21194" xr:uid="{00000000-0005-0000-0000-00001F3F0000}"/>
    <cellStyle name="Comma 3 2 7 2 3 5" xfId="8905" xr:uid="{00000000-0005-0000-0000-0000203F0000}"/>
    <cellStyle name="Comma 3 2 7 2 3 5 2" xfId="25291" xr:uid="{00000000-0005-0000-0000-0000213F0000}"/>
    <cellStyle name="Comma 3 2 7 2 3 6" xfId="17098" xr:uid="{00000000-0005-0000-0000-0000223F0000}"/>
    <cellStyle name="Comma 3 2 7 2 4" xfId="1224" xr:uid="{00000000-0005-0000-0000-0000233F0000}"/>
    <cellStyle name="Comma 3 2 7 2 4 2" xfId="3272" xr:uid="{00000000-0005-0000-0000-0000243F0000}"/>
    <cellStyle name="Comma 3 2 7 2 4 2 2" xfId="7369" xr:uid="{00000000-0005-0000-0000-0000253F0000}"/>
    <cellStyle name="Comma 3 2 7 2 4 2 2 2" xfId="15562" xr:uid="{00000000-0005-0000-0000-0000263F0000}"/>
    <cellStyle name="Comma 3 2 7 2 4 2 2 2 2" xfId="31948" xr:uid="{00000000-0005-0000-0000-0000273F0000}"/>
    <cellStyle name="Comma 3 2 7 2 4 2 2 3" xfId="23755" xr:uid="{00000000-0005-0000-0000-0000283F0000}"/>
    <cellStyle name="Comma 3 2 7 2 4 2 3" xfId="11465" xr:uid="{00000000-0005-0000-0000-0000293F0000}"/>
    <cellStyle name="Comma 3 2 7 2 4 2 3 2" xfId="27851" xr:uid="{00000000-0005-0000-0000-00002A3F0000}"/>
    <cellStyle name="Comma 3 2 7 2 4 2 4" xfId="19658" xr:uid="{00000000-0005-0000-0000-00002B3F0000}"/>
    <cellStyle name="Comma 3 2 7 2 4 3" xfId="5320" xr:uid="{00000000-0005-0000-0000-00002C3F0000}"/>
    <cellStyle name="Comma 3 2 7 2 4 3 2" xfId="13513" xr:uid="{00000000-0005-0000-0000-00002D3F0000}"/>
    <cellStyle name="Comma 3 2 7 2 4 3 2 2" xfId="29899" xr:uid="{00000000-0005-0000-0000-00002E3F0000}"/>
    <cellStyle name="Comma 3 2 7 2 4 3 3" xfId="21706" xr:uid="{00000000-0005-0000-0000-00002F3F0000}"/>
    <cellStyle name="Comma 3 2 7 2 4 4" xfId="9417" xr:uid="{00000000-0005-0000-0000-0000303F0000}"/>
    <cellStyle name="Comma 3 2 7 2 4 4 2" xfId="25803" xr:uid="{00000000-0005-0000-0000-0000313F0000}"/>
    <cellStyle name="Comma 3 2 7 2 4 5" xfId="17610" xr:uid="{00000000-0005-0000-0000-0000323F0000}"/>
    <cellStyle name="Comma 3 2 7 2 5" xfId="2248" xr:uid="{00000000-0005-0000-0000-0000333F0000}"/>
    <cellStyle name="Comma 3 2 7 2 5 2" xfId="6345" xr:uid="{00000000-0005-0000-0000-0000343F0000}"/>
    <cellStyle name="Comma 3 2 7 2 5 2 2" xfId="14538" xr:uid="{00000000-0005-0000-0000-0000353F0000}"/>
    <cellStyle name="Comma 3 2 7 2 5 2 2 2" xfId="30924" xr:uid="{00000000-0005-0000-0000-0000363F0000}"/>
    <cellStyle name="Comma 3 2 7 2 5 2 3" xfId="22731" xr:uid="{00000000-0005-0000-0000-0000373F0000}"/>
    <cellStyle name="Comma 3 2 7 2 5 3" xfId="10441" xr:uid="{00000000-0005-0000-0000-0000383F0000}"/>
    <cellStyle name="Comma 3 2 7 2 5 3 2" xfId="26827" xr:uid="{00000000-0005-0000-0000-0000393F0000}"/>
    <cellStyle name="Comma 3 2 7 2 5 4" xfId="18634" xr:uid="{00000000-0005-0000-0000-00003A3F0000}"/>
    <cellStyle name="Comma 3 2 7 2 6" xfId="4296" xr:uid="{00000000-0005-0000-0000-00003B3F0000}"/>
    <cellStyle name="Comma 3 2 7 2 6 2" xfId="12489" xr:uid="{00000000-0005-0000-0000-00003C3F0000}"/>
    <cellStyle name="Comma 3 2 7 2 6 2 2" xfId="28875" xr:uid="{00000000-0005-0000-0000-00003D3F0000}"/>
    <cellStyle name="Comma 3 2 7 2 6 3" xfId="20682" xr:uid="{00000000-0005-0000-0000-00003E3F0000}"/>
    <cellStyle name="Comma 3 2 7 2 7" xfId="8393" xr:uid="{00000000-0005-0000-0000-00003F3F0000}"/>
    <cellStyle name="Comma 3 2 7 2 7 2" xfId="24779" xr:uid="{00000000-0005-0000-0000-0000403F0000}"/>
    <cellStyle name="Comma 3 2 7 2 8" xfId="16586" xr:uid="{00000000-0005-0000-0000-0000413F0000}"/>
    <cellStyle name="Comma 3 2 7 3" xfId="328" xr:uid="{00000000-0005-0000-0000-0000423F0000}"/>
    <cellStyle name="Comma 3 2 7 3 2" xfId="840" xr:uid="{00000000-0005-0000-0000-0000433F0000}"/>
    <cellStyle name="Comma 3 2 7 3 2 2" xfId="1864" xr:uid="{00000000-0005-0000-0000-0000443F0000}"/>
    <cellStyle name="Comma 3 2 7 3 2 2 2" xfId="3912" xr:uid="{00000000-0005-0000-0000-0000453F0000}"/>
    <cellStyle name="Comma 3 2 7 3 2 2 2 2" xfId="8009" xr:uid="{00000000-0005-0000-0000-0000463F0000}"/>
    <cellStyle name="Comma 3 2 7 3 2 2 2 2 2" xfId="16202" xr:uid="{00000000-0005-0000-0000-0000473F0000}"/>
    <cellStyle name="Comma 3 2 7 3 2 2 2 2 2 2" xfId="32588" xr:uid="{00000000-0005-0000-0000-0000483F0000}"/>
    <cellStyle name="Comma 3 2 7 3 2 2 2 2 3" xfId="24395" xr:uid="{00000000-0005-0000-0000-0000493F0000}"/>
    <cellStyle name="Comma 3 2 7 3 2 2 2 3" xfId="12105" xr:uid="{00000000-0005-0000-0000-00004A3F0000}"/>
    <cellStyle name="Comma 3 2 7 3 2 2 2 3 2" xfId="28491" xr:uid="{00000000-0005-0000-0000-00004B3F0000}"/>
    <cellStyle name="Comma 3 2 7 3 2 2 2 4" xfId="20298" xr:uid="{00000000-0005-0000-0000-00004C3F0000}"/>
    <cellStyle name="Comma 3 2 7 3 2 2 3" xfId="5960" xr:uid="{00000000-0005-0000-0000-00004D3F0000}"/>
    <cellStyle name="Comma 3 2 7 3 2 2 3 2" xfId="14153" xr:uid="{00000000-0005-0000-0000-00004E3F0000}"/>
    <cellStyle name="Comma 3 2 7 3 2 2 3 2 2" xfId="30539" xr:uid="{00000000-0005-0000-0000-00004F3F0000}"/>
    <cellStyle name="Comma 3 2 7 3 2 2 3 3" xfId="22346" xr:uid="{00000000-0005-0000-0000-0000503F0000}"/>
    <cellStyle name="Comma 3 2 7 3 2 2 4" xfId="10057" xr:uid="{00000000-0005-0000-0000-0000513F0000}"/>
    <cellStyle name="Comma 3 2 7 3 2 2 4 2" xfId="26443" xr:uid="{00000000-0005-0000-0000-0000523F0000}"/>
    <cellStyle name="Comma 3 2 7 3 2 2 5" xfId="18250" xr:uid="{00000000-0005-0000-0000-0000533F0000}"/>
    <cellStyle name="Comma 3 2 7 3 2 3" xfId="2888" xr:uid="{00000000-0005-0000-0000-0000543F0000}"/>
    <cellStyle name="Comma 3 2 7 3 2 3 2" xfId="6985" xr:uid="{00000000-0005-0000-0000-0000553F0000}"/>
    <cellStyle name="Comma 3 2 7 3 2 3 2 2" xfId="15178" xr:uid="{00000000-0005-0000-0000-0000563F0000}"/>
    <cellStyle name="Comma 3 2 7 3 2 3 2 2 2" xfId="31564" xr:uid="{00000000-0005-0000-0000-0000573F0000}"/>
    <cellStyle name="Comma 3 2 7 3 2 3 2 3" xfId="23371" xr:uid="{00000000-0005-0000-0000-0000583F0000}"/>
    <cellStyle name="Comma 3 2 7 3 2 3 3" xfId="11081" xr:uid="{00000000-0005-0000-0000-0000593F0000}"/>
    <cellStyle name="Comma 3 2 7 3 2 3 3 2" xfId="27467" xr:uid="{00000000-0005-0000-0000-00005A3F0000}"/>
    <cellStyle name="Comma 3 2 7 3 2 3 4" xfId="19274" xr:uid="{00000000-0005-0000-0000-00005B3F0000}"/>
    <cellStyle name="Comma 3 2 7 3 2 4" xfId="4936" xr:uid="{00000000-0005-0000-0000-00005C3F0000}"/>
    <cellStyle name="Comma 3 2 7 3 2 4 2" xfId="13129" xr:uid="{00000000-0005-0000-0000-00005D3F0000}"/>
    <cellStyle name="Comma 3 2 7 3 2 4 2 2" xfId="29515" xr:uid="{00000000-0005-0000-0000-00005E3F0000}"/>
    <cellStyle name="Comma 3 2 7 3 2 4 3" xfId="21322" xr:uid="{00000000-0005-0000-0000-00005F3F0000}"/>
    <cellStyle name="Comma 3 2 7 3 2 5" xfId="9033" xr:uid="{00000000-0005-0000-0000-0000603F0000}"/>
    <cellStyle name="Comma 3 2 7 3 2 5 2" xfId="25419" xr:uid="{00000000-0005-0000-0000-0000613F0000}"/>
    <cellStyle name="Comma 3 2 7 3 2 6" xfId="17226" xr:uid="{00000000-0005-0000-0000-0000623F0000}"/>
    <cellStyle name="Comma 3 2 7 3 3" xfId="1352" xr:uid="{00000000-0005-0000-0000-0000633F0000}"/>
    <cellStyle name="Comma 3 2 7 3 3 2" xfId="3400" xr:uid="{00000000-0005-0000-0000-0000643F0000}"/>
    <cellStyle name="Comma 3 2 7 3 3 2 2" xfId="7497" xr:uid="{00000000-0005-0000-0000-0000653F0000}"/>
    <cellStyle name="Comma 3 2 7 3 3 2 2 2" xfId="15690" xr:uid="{00000000-0005-0000-0000-0000663F0000}"/>
    <cellStyle name="Comma 3 2 7 3 3 2 2 2 2" xfId="32076" xr:uid="{00000000-0005-0000-0000-0000673F0000}"/>
    <cellStyle name="Comma 3 2 7 3 3 2 2 3" xfId="23883" xr:uid="{00000000-0005-0000-0000-0000683F0000}"/>
    <cellStyle name="Comma 3 2 7 3 3 2 3" xfId="11593" xr:uid="{00000000-0005-0000-0000-0000693F0000}"/>
    <cellStyle name="Comma 3 2 7 3 3 2 3 2" xfId="27979" xr:uid="{00000000-0005-0000-0000-00006A3F0000}"/>
    <cellStyle name="Comma 3 2 7 3 3 2 4" xfId="19786" xr:uid="{00000000-0005-0000-0000-00006B3F0000}"/>
    <cellStyle name="Comma 3 2 7 3 3 3" xfId="5448" xr:uid="{00000000-0005-0000-0000-00006C3F0000}"/>
    <cellStyle name="Comma 3 2 7 3 3 3 2" xfId="13641" xr:uid="{00000000-0005-0000-0000-00006D3F0000}"/>
    <cellStyle name="Comma 3 2 7 3 3 3 2 2" xfId="30027" xr:uid="{00000000-0005-0000-0000-00006E3F0000}"/>
    <cellStyle name="Comma 3 2 7 3 3 3 3" xfId="21834" xr:uid="{00000000-0005-0000-0000-00006F3F0000}"/>
    <cellStyle name="Comma 3 2 7 3 3 4" xfId="9545" xr:uid="{00000000-0005-0000-0000-0000703F0000}"/>
    <cellStyle name="Comma 3 2 7 3 3 4 2" xfId="25931" xr:uid="{00000000-0005-0000-0000-0000713F0000}"/>
    <cellStyle name="Comma 3 2 7 3 3 5" xfId="17738" xr:uid="{00000000-0005-0000-0000-0000723F0000}"/>
    <cellStyle name="Comma 3 2 7 3 4" xfId="2376" xr:uid="{00000000-0005-0000-0000-0000733F0000}"/>
    <cellStyle name="Comma 3 2 7 3 4 2" xfId="6473" xr:uid="{00000000-0005-0000-0000-0000743F0000}"/>
    <cellStyle name="Comma 3 2 7 3 4 2 2" xfId="14666" xr:uid="{00000000-0005-0000-0000-0000753F0000}"/>
    <cellStyle name="Comma 3 2 7 3 4 2 2 2" xfId="31052" xr:uid="{00000000-0005-0000-0000-0000763F0000}"/>
    <cellStyle name="Comma 3 2 7 3 4 2 3" xfId="22859" xr:uid="{00000000-0005-0000-0000-0000773F0000}"/>
    <cellStyle name="Comma 3 2 7 3 4 3" xfId="10569" xr:uid="{00000000-0005-0000-0000-0000783F0000}"/>
    <cellStyle name="Comma 3 2 7 3 4 3 2" xfId="26955" xr:uid="{00000000-0005-0000-0000-0000793F0000}"/>
    <cellStyle name="Comma 3 2 7 3 4 4" xfId="18762" xr:uid="{00000000-0005-0000-0000-00007A3F0000}"/>
    <cellStyle name="Comma 3 2 7 3 5" xfId="4424" xr:uid="{00000000-0005-0000-0000-00007B3F0000}"/>
    <cellStyle name="Comma 3 2 7 3 5 2" xfId="12617" xr:uid="{00000000-0005-0000-0000-00007C3F0000}"/>
    <cellStyle name="Comma 3 2 7 3 5 2 2" xfId="29003" xr:uid="{00000000-0005-0000-0000-00007D3F0000}"/>
    <cellStyle name="Comma 3 2 7 3 5 3" xfId="20810" xr:uid="{00000000-0005-0000-0000-00007E3F0000}"/>
    <cellStyle name="Comma 3 2 7 3 6" xfId="8521" xr:uid="{00000000-0005-0000-0000-00007F3F0000}"/>
    <cellStyle name="Comma 3 2 7 3 6 2" xfId="24907" xr:uid="{00000000-0005-0000-0000-0000803F0000}"/>
    <cellStyle name="Comma 3 2 7 3 7" xfId="16714" xr:uid="{00000000-0005-0000-0000-0000813F0000}"/>
    <cellStyle name="Comma 3 2 7 4" xfId="584" xr:uid="{00000000-0005-0000-0000-0000823F0000}"/>
    <cellStyle name="Comma 3 2 7 4 2" xfId="1608" xr:uid="{00000000-0005-0000-0000-0000833F0000}"/>
    <cellStyle name="Comma 3 2 7 4 2 2" xfId="3656" xr:uid="{00000000-0005-0000-0000-0000843F0000}"/>
    <cellStyle name="Comma 3 2 7 4 2 2 2" xfId="7753" xr:uid="{00000000-0005-0000-0000-0000853F0000}"/>
    <cellStyle name="Comma 3 2 7 4 2 2 2 2" xfId="15946" xr:uid="{00000000-0005-0000-0000-0000863F0000}"/>
    <cellStyle name="Comma 3 2 7 4 2 2 2 2 2" xfId="32332" xr:uid="{00000000-0005-0000-0000-0000873F0000}"/>
    <cellStyle name="Comma 3 2 7 4 2 2 2 3" xfId="24139" xr:uid="{00000000-0005-0000-0000-0000883F0000}"/>
    <cellStyle name="Comma 3 2 7 4 2 2 3" xfId="11849" xr:uid="{00000000-0005-0000-0000-0000893F0000}"/>
    <cellStyle name="Comma 3 2 7 4 2 2 3 2" xfId="28235" xr:uid="{00000000-0005-0000-0000-00008A3F0000}"/>
    <cellStyle name="Comma 3 2 7 4 2 2 4" xfId="20042" xr:uid="{00000000-0005-0000-0000-00008B3F0000}"/>
    <cellStyle name="Comma 3 2 7 4 2 3" xfId="5704" xr:uid="{00000000-0005-0000-0000-00008C3F0000}"/>
    <cellStyle name="Comma 3 2 7 4 2 3 2" xfId="13897" xr:uid="{00000000-0005-0000-0000-00008D3F0000}"/>
    <cellStyle name="Comma 3 2 7 4 2 3 2 2" xfId="30283" xr:uid="{00000000-0005-0000-0000-00008E3F0000}"/>
    <cellStyle name="Comma 3 2 7 4 2 3 3" xfId="22090" xr:uid="{00000000-0005-0000-0000-00008F3F0000}"/>
    <cellStyle name="Comma 3 2 7 4 2 4" xfId="9801" xr:uid="{00000000-0005-0000-0000-0000903F0000}"/>
    <cellStyle name="Comma 3 2 7 4 2 4 2" xfId="26187" xr:uid="{00000000-0005-0000-0000-0000913F0000}"/>
    <cellStyle name="Comma 3 2 7 4 2 5" xfId="17994" xr:uid="{00000000-0005-0000-0000-0000923F0000}"/>
    <cellStyle name="Comma 3 2 7 4 3" xfId="2632" xr:uid="{00000000-0005-0000-0000-0000933F0000}"/>
    <cellStyle name="Comma 3 2 7 4 3 2" xfId="6729" xr:uid="{00000000-0005-0000-0000-0000943F0000}"/>
    <cellStyle name="Comma 3 2 7 4 3 2 2" xfId="14922" xr:uid="{00000000-0005-0000-0000-0000953F0000}"/>
    <cellStyle name="Comma 3 2 7 4 3 2 2 2" xfId="31308" xr:uid="{00000000-0005-0000-0000-0000963F0000}"/>
    <cellStyle name="Comma 3 2 7 4 3 2 3" xfId="23115" xr:uid="{00000000-0005-0000-0000-0000973F0000}"/>
    <cellStyle name="Comma 3 2 7 4 3 3" xfId="10825" xr:uid="{00000000-0005-0000-0000-0000983F0000}"/>
    <cellStyle name="Comma 3 2 7 4 3 3 2" xfId="27211" xr:uid="{00000000-0005-0000-0000-0000993F0000}"/>
    <cellStyle name="Comma 3 2 7 4 3 4" xfId="19018" xr:uid="{00000000-0005-0000-0000-00009A3F0000}"/>
    <cellStyle name="Comma 3 2 7 4 4" xfId="4680" xr:uid="{00000000-0005-0000-0000-00009B3F0000}"/>
    <cellStyle name="Comma 3 2 7 4 4 2" xfId="12873" xr:uid="{00000000-0005-0000-0000-00009C3F0000}"/>
    <cellStyle name="Comma 3 2 7 4 4 2 2" xfId="29259" xr:uid="{00000000-0005-0000-0000-00009D3F0000}"/>
    <cellStyle name="Comma 3 2 7 4 4 3" xfId="21066" xr:uid="{00000000-0005-0000-0000-00009E3F0000}"/>
    <cellStyle name="Comma 3 2 7 4 5" xfId="8777" xr:uid="{00000000-0005-0000-0000-00009F3F0000}"/>
    <cellStyle name="Comma 3 2 7 4 5 2" xfId="25163" xr:uid="{00000000-0005-0000-0000-0000A03F0000}"/>
    <cellStyle name="Comma 3 2 7 4 6" xfId="16970" xr:uid="{00000000-0005-0000-0000-0000A13F0000}"/>
    <cellStyle name="Comma 3 2 7 5" xfId="1096" xr:uid="{00000000-0005-0000-0000-0000A23F0000}"/>
    <cellStyle name="Comma 3 2 7 5 2" xfId="3144" xr:uid="{00000000-0005-0000-0000-0000A33F0000}"/>
    <cellStyle name="Comma 3 2 7 5 2 2" xfId="7241" xr:uid="{00000000-0005-0000-0000-0000A43F0000}"/>
    <cellStyle name="Comma 3 2 7 5 2 2 2" xfId="15434" xr:uid="{00000000-0005-0000-0000-0000A53F0000}"/>
    <cellStyle name="Comma 3 2 7 5 2 2 2 2" xfId="31820" xr:uid="{00000000-0005-0000-0000-0000A63F0000}"/>
    <cellStyle name="Comma 3 2 7 5 2 2 3" xfId="23627" xr:uid="{00000000-0005-0000-0000-0000A73F0000}"/>
    <cellStyle name="Comma 3 2 7 5 2 3" xfId="11337" xr:uid="{00000000-0005-0000-0000-0000A83F0000}"/>
    <cellStyle name="Comma 3 2 7 5 2 3 2" xfId="27723" xr:uid="{00000000-0005-0000-0000-0000A93F0000}"/>
    <cellStyle name="Comma 3 2 7 5 2 4" xfId="19530" xr:uid="{00000000-0005-0000-0000-0000AA3F0000}"/>
    <cellStyle name="Comma 3 2 7 5 3" xfId="5192" xr:uid="{00000000-0005-0000-0000-0000AB3F0000}"/>
    <cellStyle name="Comma 3 2 7 5 3 2" xfId="13385" xr:uid="{00000000-0005-0000-0000-0000AC3F0000}"/>
    <cellStyle name="Comma 3 2 7 5 3 2 2" xfId="29771" xr:uid="{00000000-0005-0000-0000-0000AD3F0000}"/>
    <cellStyle name="Comma 3 2 7 5 3 3" xfId="21578" xr:uid="{00000000-0005-0000-0000-0000AE3F0000}"/>
    <cellStyle name="Comma 3 2 7 5 4" xfId="9289" xr:uid="{00000000-0005-0000-0000-0000AF3F0000}"/>
    <cellStyle name="Comma 3 2 7 5 4 2" xfId="25675" xr:uid="{00000000-0005-0000-0000-0000B03F0000}"/>
    <cellStyle name="Comma 3 2 7 5 5" xfId="17482" xr:uid="{00000000-0005-0000-0000-0000B13F0000}"/>
    <cellStyle name="Comma 3 2 7 6" xfId="2120" xr:uid="{00000000-0005-0000-0000-0000B23F0000}"/>
    <cellStyle name="Comma 3 2 7 6 2" xfId="6217" xr:uid="{00000000-0005-0000-0000-0000B33F0000}"/>
    <cellStyle name="Comma 3 2 7 6 2 2" xfId="14410" xr:uid="{00000000-0005-0000-0000-0000B43F0000}"/>
    <cellStyle name="Comma 3 2 7 6 2 2 2" xfId="30796" xr:uid="{00000000-0005-0000-0000-0000B53F0000}"/>
    <cellStyle name="Comma 3 2 7 6 2 3" xfId="22603" xr:uid="{00000000-0005-0000-0000-0000B63F0000}"/>
    <cellStyle name="Comma 3 2 7 6 3" xfId="10313" xr:uid="{00000000-0005-0000-0000-0000B73F0000}"/>
    <cellStyle name="Comma 3 2 7 6 3 2" xfId="26699" xr:uid="{00000000-0005-0000-0000-0000B83F0000}"/>
    <cellStyle name="Comma 3 2 7 6 4" xfId="18506" xr:uid="{00000000-0005-0000-0000-0000B93F0000}"/>
    <cellStyle name="Comma 3 2 7 7" xfId="4168" xr:uid="{00000000-0005-0000-0000-0000BA3F0000}"/>
    <cellStyle name="Comma 3 2 7 7 2" xfId="12361" xr:uid="{00000000-0005-0000-0000-0000BB3F0000}"/>
    <cellStyle name="Comma 3 2 7 7 2 2" xfId="28747" xr:uid="{00000000-0005-0000-0000-0000BC3F0000}"/>
    <cellStyle name="Comma 3 2 7 7 3" xfId="20554" xr:uid="{00000000-0005-0000-0000-0000BD3F0000}"/>
    <cellStyle name="Comma 3 2 7 8" xfId="8265" xr:uid="{00000000-0005-0000-0000-0000BE3F0000}"/>
    <cellStyle name="Comma 3 2 7 8 2" xfId="24651" xr:uid="{00000000-0005-0000-0000-0000BF3F0000}"/>
    <cellStyle name="Comma 3 2 7 9" xfId="16458" xr:uid="{00000000-0005-0000-0000-0000C03F0000}"/>
    <cellStyle name="Comma 3 2 8" xfId="136" xr:uid="{00000000-0005-0000-0000-0000C13F0000}"/>
    <cellStyle name="Comma 3 2 8 2" xfId="392" xr:uid="{00000000-0005-0000-0000-0000C23F0000}"/>
    <cellStyle name="Comma 3 2 8 2 2" xfId="904" xr:uid="{00000000-0005-0000-0000-0000C33F0000}"/>
    <cellStyle name="Comma 3 2 8 2 2 2" xfId="1928" xr:uid="{00000000-0005-0000-0000-0000C43F0000}"/>
    <cellStyle name="Comma 3 2 8 2 2 2 2" xfId="3976" xr:uid="{00000000-0005-0000-0000-0000C53F0000}"/>
    <cellStyle name="Comma 3 2 8 2 2 2 2 2" xfId="8073" xr:uid="{00000000-0005-0000-0000-0000C63F0000}"/>
    <cellStyle name="Comma 3 2 8 2 2 2 2 2 2" xfId="16266" xr:uid="{00000000-0005-0000-0000-0000C73F0000}"/>
    <cellStyle name="Comma 3 2 8 2 2 2 2 2 2 2" xfId="32652" xr:uid="{00000000-0005-0000-0000-0000C83F0000}"/>
    <cellStyle name="Comma 3 2 8 2 2 2 2 2 3" xfId="24459" xr:uid="{00000000-0005-0000-0000-0000C93F0000}"/>
    <cellStyle name="Comma 3 2 8 2 2 2 2 3" xfId="12169" xr:uid="{00000000-0005-0000-0000-0000CA3F0000}"/>
    <cellStyle name="Comma 3 2 8 2 2 2 2 3 2" xfId="28555" xr:uid="{00000000-0005-0000-0000-0000CB3F0000}"/>
    <cellStyle name="Comma 3 2 8 2 2 2 2 4" xfId="20362" xr:uid="{00000000-0005-0000-0000-0000CC3F0000}"/>
    <cellStyle name="Comma 3 2 8 2 2 2 3" xfId="6024" xr:uid="{00000000-0005-0000-0000-0000CD3F0000}"/>
    <cellStyle name="Comma 3 2 8 2 2 2 3 2" xfId="14217" xr:uid="{00000000-0005-0000-0000-0000CE3F0000}"/>
    <cellStyle name="Comma 3 2 8 2 2 2 3 2 2" xfId="30603" xr:uid="{00000000-0005-0000-0000-0000CF3F0000}"/>
    <cellStyle name="Comma 3 2 8 2 2 2 3 3" xfId="22410" xr:uid="{00000000-0005-0000-0000-0000D03F0000}"/>
    <cellStyle name="Comma 3 2 8 2 2 2 4" xfId="10121" xr:uid="{00000000-0005-0000-0000-0000D13F0000}"/>
    <cellStyle name="Comma 3 2 8 2 2 2 4 2" xfId="26507" xr:uid="{00000000-0005-0000-0000-0000D23F0000}"/>
    <cellStyle name="Comma 3 2 8 2 2 2 5" xfId="18314" xr:uid="{00000000-0005-0000-0000-0000D33F0000}"/>
    <cellStyle name="Comma 3 2 8 2 2 3" xfId="2952" xr:uid="{00000000-0005-0000-0000-0000D43F0000}"/>
    <cellStyle name="Comma 3 2 8 2 2 3 2" xfId="7049" xr:uid="{00000000-0005-0000-0000-0000D53F0000}"/>
    <cellStyle name="Comma 3 2 8 2 2 3 2 2" xfId="15242" xr:uid="{00000000-0005-0000-0000-0000D63F0000}"/>
    <cellStyle name="Comma 3 2 8 2 2 3 2 2 2" xfId="31628" xr:uid="{00000000-0005-0000-0000-0000D73F0000}"/>
    <cellStyle name="Comma 3 2 8 2 2 3 2 3" xfId="23435" xr:uid="{00000000-0005-0000-0000-0000D83F0000}"/>
    <cellStyle name="Comma 3 2 8 2 2 3 3" xfId="11145" xr:uid="{00000000-0005-0000-0000-0000D93F0000}"/>
    <cellStyle name="Comma 3 2 8 2 2 3 3 2" xfId="27531" xr:uid="{00000000-0005-0000-0000-0000DA3F0000}"/>
    <cellStyle name="Comma 3 2 8 2 2 3 4" xfId="19338" xr:uid="{00000000-0005-0000-0000-0000DB3F0000}"/>
    <cellStyle name="Comma 3 2 8 2 2 4" xfId="5000" xr:uid="{00000000-0005-0000-0000-0000DC3F0000}"/>
    <cellStyle name="Comma 3 2 8 2 2 4 2" xfId="13193" xr:uid="{00000000-0005-0000-0000-0000DD3F0000}"/>
    <cellStyle name="Comma 3 2 8 2 2 4 2 2" xfId="29579" xr:uid="{00000000-0005-0000-0000-0000DE3F0000}"/>
    <cellStyle name="Comma 3 2 8 2 2 4 3" xfId="21386" xr:uid="{00000000-0005-0000-0000-0000DF3F0000}"/>
    <cellStyle name="Comma 3 2 8 2 2 5" xfId="9097" xr:uid="{00000000-0005-0000-0000-0000E03F0000}"/>
    <cellStyle name="Comma 3 2 8 2 2 5 2" xfId="25483" xr:uid="{00000000-0005-0000-0000-0000E13F0000}"/>
    <cellStyle name="Comma 3 2 8 2 2 6" xfId="17290" xr:uid="{00000000-0005-0000-0000-0000E23F0000}"/>
    <cellStyle name="Comma 3 2 8 2 3" xfId="1416" xr:uid="{00000000-0005-0000-0000-0000E33F0000}"/>
    <cellStyle name="Comma 3 2 8 2 3 2" xfId="3464" xr:uid="{00000000-0005-0000-0000-0000E43F0000}"/>
    <cellStyle name="Comma 3 2 8 2 3 2 2" xfId="7561" xr:uid="{00000000-0005-0000-0000-0000E53F0000}"/>
    <cellStyle name="Comma 3 2 8 2 3 2 2 2" xfId="15754" xr:uid="{00000000-0005-0000-0000-0000E63F0000}"/>
    <cellStyle name="Comma 3 2 8 2 3 2 2 2 2" xfId="32140" xr:uid="{00000000-0005-0000-0000-0000E73F0000}"/>
    <cellStyle name="Comma 3 2 8 2 3 2 2 3" xfId="23947" xr:uid="{00000000-0005-0000-0000-0000E83F0000}"/>
    <cellStyle name="Comma 3 2 8 2 3 2 3" xfId="11657" xr:uid="{00000000-0005-0000-0000-0000E93F0000}"/>
    <cellStyle name="Comma 3 2 8 2 3 2 3 2" xfId="28043" xr:uid="{00000000-0005-0000-0000-0000EA3F0000}"/>
    <cellStyle name="Comma 3 2 8 2 3 2 4" xfId="19850" xr:uid="{00000000-0005-0000-0000-0000EB3F0000}"/>
    <cellStyle name="Comma 3 2 8 2 3 3" xfId="5512" xr:uid="{00000000-0005-0000-0000-0000EC3F0000}"/>
    <cellStyle name="Comma 3 2 8 2 3 3 2" xfId="13705" xr:uid="{00000000-0005-0000-0000-0000ED3F0000}"/>
    <cellStyle name="Comma 3 2 8 2 3 3 2 2" xfId="30091" xr:uid="{00000000-0005-0000-0000-0000EE3F0000}"/>
    <cellStyle name="Comma 3 2 8 2 3 3 3" xfId="21898" xr:uid="{00000000-0005-0000-0000-0000EF3F0000}"/>
    <cellStyle name="Comma 3 2 8 2 3 4" xfId="9609" xr:uid="{00000000-0005-0000-0000-0000F03F0000}"/>
    <cellStyle name="Comma 3 2 8 2 3 4 2" xfId="25995" xr:uid="{00000000-0005-0000-0000-0000F13F0000}"/>
    <cellStyle name="Comma 3 2 8 2 3 5" xfId="17802" xr:uid="{00000000-0005-0000-0000-0000F23F0000}"/>
    <cellStyle name="Comma 3 2 8 2 4" xfId="2440" xr:uid="{00000000-0005-0000-0000-0000F33F0000}"/>
    <cellStyle name="Comma 3 2 8 2 4 2" xfId="6537" xr:uid="{00000000-0005-0000-0000-0000F43F0000}"/>
    <cellStyle name="Comma 3 2 8 2 4 2 2" xfId="14730" xr:uid="{00000000-0005-0000-0000-0000F53F0000}"/>
    <cellStyle name="Comma 3 2 8 2 4 2 2 2" xfId="31116" xr:uid="{00000000-0005-0000-0000-0000F63F0000}"/>
    <cellStyle name="Comma 3 2 8 2 4 2 3" xfId="22923" xr:uid="{00000000-0005-0000-0000-0000F73F0000}"/>
    <cellStyle name="Comma 3 2 8 2 4 3" xfId="10633" xr:uid="{00000000-0005-0000-0000-0000F83F0000}"/>
    <cellStyle name="Comma 3 2 8 2 4 3 2" xfId="27019" xr:uid="{00000000-0005-0000-0000-0000F93F0000}"/>
    <cellStyle name="Comma 3 2 8 2 4 4" xfId="18826" xr:uid="{00000000-0005-0000-0000-0000FA3F0000}"/>
    <cellStyle name="Comma 3 2 8 2 5" xfId="4488" xr:uid="{00000000-0005-0000-0000-0000FB3F0000}"/>
    <cellStyle name="Comma 3 2 8 2 5 2" xfId="12681" xr:uid="{00000000-0005-0000-0000-0000FC3F0000}"/>
    <cellStyle name="Comma 3 2 8 2 5 2 2" xfId="29067" xr:uid="{00000000-0005-0000-0000-0000FD3F0000}"/>
    <cellStyle name="Comma 3 2 8 2 5 3" xfId="20874" xr:uid="{00000000-0005-0000-0000-0000FE3F0000}"/>
    <cellStyle name="Comma 3 2 8 2 6" xfId="8585" xr:uid="{00000000-0005-0000-0000-0000FF3F0000}"/>
    <cellStyle name="Comma 3 2 8 2 6 2" xfId="24971" xr:uid="{00000000-0005-0000-0000-000000400000}"/>
    <cellStyle name="Comma 3 2 8 2 7" xfId="16778" xr:uid="{00000000-0005-0000-0000-000001400000}"/>
    <cellStyle name="Comma 3 2 8 3" xfId="648" xr:uid="{00000000-0005-0000-0000-000002400000}"/>
    <cellStyle name="Comma 3 2 8 3 2" xfId="1672" xr:uid="{00000000-0005-0000-0000-000003400000}"/>
    <cellStyle name="Comma 3 2 8 3 2 2" xfId="3720" xr:uid="{00000000-0005-0000-0000-000004400000}"/>
    <cellStyle name="Comma 3 2 8 3 2 2 2" xfId="7817" xr:uid="{00000000-0005-0000-0000-000005400000}"/>
    <cellStyle name="Comma 3 2 8 3 2 2 2 2" xfId="16010" xr:uid="{00000000-0005-0000-0000-000006400000}"/>
    <cellStyle name="Comma 3 2 8 3 2 2 2 2 2" xfId="32396" xr:uid="{00000000-0005-0000-0000-000007400000}"/>
    <cellStyle name="Comma 3 2 8 3 2 2 2 3" xfId="24203" xr:uid="{00000000-0005-0000-0000-000008400000}"/>
    <cellStyle name="Comma 3 2 8 3 2 2 3" xfId="11913" xr:uid="{00000000-0005-0000-0000-000009400000}"/>
    <cellStyle name="Comma 3 2 8 3 2 2 3 2" xfId="28299" xr:uid="{00000000-0005-0000-0000-00000A400000}"/>
    <cellStyle name="Comma 3 2 8 3 2 2 4" xfId="20106" xr:uid="{00000000-0005-0000-0000-00000B400000}"/>
    <cellStyle name="Comma 3 2 8 3 2 3" xfId="5768" xr:uid="{00000000-0005-0000-0000-00000C400000}"/>
    <cellStyle name="Comma 3 2 8 3 2 3 2" xfId="13961" xr:uid="{00000000-0005-0000-0000-00000D400000}"/>
    <cellStyle name="Comma 3 2 8 3 2 3 2 2" xfId="30347" xr:uid="{00000000-0005-0000-0000-00000E400000}"/>
    <cellStyle name="Comma 3 2 8 3 2 3 3" xfId="22154" xr:uid="{00000000-0005-0000-0000-00000F400000}"/>
    <cellStyle name="Comma 3 2 8 3 2 4" xfId="9865" xr:uid="{00000000-0005-0000-0000-000010400000}"/>
    <cellStyle name="Comma 3 2 8 3 2 4 2" xfId="26251" xr:uid="{00000000-0005-0000-0000-000011400000}"/>
    <cellStyle name="Comma 3 2 8 3 2 5" xfId="18058" xr:uid="{00000000-0005-0000-0000-000012400000}"/>
    <cellStyle name="Comma 3 2 8 3 3" xfId="2696" xr:uid="{00000000-0005-0000-0000-000013400000}"/>
    <cellStyle name="Comma 3 2 8 3 3 2" xfId="6793" xr:uid="{00000000-0005-0000-0000-000014400000}"/>
    <cellStyle name="Comma 3 2 8 3 3 2 2" xfId="14986" xr:uid="{00000000-0005-0000-0000-000015400000}"/>
    <cellStyle name="Comma 3 2 8 3 3 2 2 2" xfId="31372" xr:uid="{00000000-0005-0000-0000-000016400000}"/>
    <cellStyle name="Comma 3 2 8 3 3 2 3" xfId="23179" xr:uid="{00000000-0005-0000-0000-000017400000}"/>
    <cellStyle name="Comma 3 2 8 3 3 3" xfId="10889" xr:uid="{00000000-0005-0000-0000-000018400000}"/>
    <cellStyle name="Comma 3 2 8 3 3 3 2" xfId="27275" xr:uid="{00000000-0005-0000-0000-000019400000}"/>
    <cellStyle name="Comma 3 2 8 3 3 4" xfId="19082" xr:uid="{00000000-0005-0000-0000-00001A400000}"/>
    <cellStyle name="Comma 3 2 8 3 4" xfId="4744" xr:uid="{00000000-0005-0000-0000-00001B400000}"/>
    <cellStyle name="Comma 3 2 8 3 4 2" xfId="12937" xr:uid="{00000000-0005-0000-0000-00001C400000}"/>
    <cellStyle name="Comma 3 2 8 3 4 2 2" xfId="29323" xr:uid="{00000000-0005-0000-0000-00001D400000}"/>
    <cellStyle name="Comma 3 2 8 3 4 3" xfId="21130" xr:uid="{00000000-0005-0000-0000-00001E400000}"/>
    <cellStyle name="Comma 3 2 8 3 5" xfId="8841" xr:uid="{00000000-0005-0000-0000-00001F400000}"/>
    <cellStyle name="Comma 3 2 8 3 5 2" xfId="25227" xr:uid="{00000000-0005-0000-0000-000020400000}"/>
    <cellStyle name="Comma 3 2 8 3 6" xfId="17034" xr:uid="{00000000-0005-0000-0000-000021400000}"/>
    <cellStyle name="Comma 3 2 8 4" xfId="1160" xr:uid="{00000000-0005-0000-0000-000022400000}"/>
    <cellStyle name="Comma 3 2 8 4 2" xfId="3208" xr:uid="{00000000-0005-0000-0000-000023400000}"/>
    <cellStyle name="Comma 3 2 8 4 2 2" xfId="7305" xr:uid="{00000000-0005-0000-0000-000024400000}"/>
    <cellStyle name="Comma 3 2 8 4 2 2 2" xfId="15498" xr:uid="{00000000-0005-0000-0000-000025400000}"/>
    <cellStyle name="Comma 3 2 8 4 2 2 2 2" xfId="31884" xr:uid="{00000000-0005-0000-0000-000026400000}"/>
    <cellStyle name="Comma 3 2 8 4 2 2 3" xfId="23691" xr:uid="{00000000-0005-0000-0000-000027400000}"/>
    <cellStyle name="Comma 3 2 8 4 2 3" xfId="11401" xr:uid="{00000000-0005-0000-0000-000028400000}"/>
    <cellStyle name="Comma 3 2 8 4 2 3 2" xfId="27787" xr:uid="{00000000-0005-0000-0000-000029400000}"/>
    <cellStyle name="Comma 3 2 8 4 2 4" xfId="19594" xr:uid="{00000000-0005-0000-0000-00002A400000}"/>
    <cellStyle name="Comma 3 2 8 4 3" xfId="5256" xr:uid="{00000000-0005-0000-0000-00002B400000}"/>
    <cellStyle name="Comma 3 2 8 4 3 2" xfId="13449" xr:uid="{00000000-0005-0000-0000-00002C400000}"/>
    <cellStyle name="Comma 3 2 8 4 3 2 2" xfId="29835" xr:uid="{00000000-0005-0000-0000-00002D400000}"/>
    <cellStyle name="Comma 3 2 8 4 3 3" xfId="21642" xr:uid="{00000000-0005-0000-0000-00002E400000}"/>
    <cellStyle name="Comma 3 2 8 4 4" xfId="9353" xr:uid="{00000000-0005-0000-0000-00002F400000}"/>
    <cellStyle name="Comma 3 2 8 4 4 2" xfId="25739" xr:uid="{00000000-0005-0000-0000-000030400000}"/>
    <cellStyle name="Comma 3 2 8 4 5" xfId="17546" xr:uid="{00000000-0005-0000-0000-000031400000}"/>
    <cellStyle name="Comma 3 2 8 5" xfId="2184" xr:uid="{00000000-0005-0000-0000-000032400000}"/>
    <cellStyle name="Comma 3 2 8 5 2" xfId="6281" xr:uid="{00000000-0005-0000-0000-000033400000}"/>
    <cellStyle name="Comma 3 2 8 5 2 2" xfId="14474" xr:uid="{00000000-0005-0000-0000-000034400000}"/>
    <cellStyle name="Comma 3 2 8 5 2 2 2" xfId="30860" xr:uid="{00000000-0005-0000-0000-000035400000}"/>
    <cellStyle name="Comma 3 2 8 5 2 3" xfId="22667" xr:uid="{00000000-0005-0000-0000-000036400000}"/>
    <cellStyle name="Comma 3 2 8 5 3" xfId="10377" xr:uid="{00000000-0005-0000-0000-000037400000}"/>
    <cellStyle name="Comma 3 2 8 5 3 2" xfId="26763" xr:uid="{00000000-0005-0000-0000-000038400000}"/>
    <cellStyle name="Comma 3 2 8 5 4" xfId="18570" xr:uid="{00000000-0005-0000-0000-000039400000}"/>
    <cellStyle name="Comma 3 2 8 6" xfId="4232" xr:uid="{00000000-0005-0000-0000-00003A400000}"/>
    <cellStyle name="Comma 3 2 8 6 2" xfId="12425" xr:uid="{00000000-0005-0000-0000-00003B400000}"/>
    <cellStyle name="Comma 3 2 8 6 2 2" xfId="28811" xr:uid="{00000000-0005-0000-0000-00003C400000}"/>
    <cellStyle name="Comma 3 2 8 6 3" xfId="20618" xr:uid="{00000000-0005-0000-0000-00003D400000}"/>
    <cellStyle name="Comma 3 2 8 7" xfId="8329" xr:uid="{00000000-0005-0000-0000-00003E400000}"/>
    <cellStyle name="Comma 3 2 8 7 2" xfId="24715" xr:uid="{00000000-0005-0000-0000-00003F400000}"/>
    <cellStyle name="Comma 3 2 8 8" xfId="16522" xr:uid="{00000000-0005-0000-0000-000040400000}"/>
    <cellStyle name="Comma 3 2 9" xfId="264" xr:uid="{00000000-0005-0000-0000-000041400000}"/>
    <cellStyle name="Comma 3 2 9 2" xfId="776" xr:uid="{00000000-0005-0000-0000-000042400000}"/>
    <cellStyle name="Comma 3 2 9 2 2" xfId="1800" xr:uid="{00000000-0005-0000-0000-000043400000}"/>
    <cellStyle name="Comma 3 2 9 2 2 2" xfId="3848" xr:uid="{00000000-0005-0000-0000-000044400000}"/>
    <cellStyle name="Comma 3 2 9 2 2 2 2" xfId="7945" xr:uid="{00000000-0005-0000-0000-000045400000}"/>
    <cellStyle name="Comma 3 2 9 2 2 2 2 2" xfId="16138" xr:uid="{00000000-0005-0000-0000-000046400000}"/>
    <cellStyle name="Comma 3 2 9 2 2 2 2 2 2" xfId="32524" xr:uid="{00000000-0005-0000-0000-000047400000}"/>
    <cellStyle name="Comma 3 2 9 2 2 2 2 3" xfId="24331" xr:uid="{00000000-0005-0000-0000-000048400000}"/>
    <cellStyle name="Comma 3 2 9 2 2 2 3" xfId="12041" xr:uid="{00000000-0005-0000-0000-000049400000}"/>
    <cellStyle name="Comma 3 2 9 2 2 2 3 2" xfId="28427" xr:uid="{00000000-0005-0000-0000-00004A400000}"/>
    <cellStyle name="Comma 3 2 9 2 2 2 4" xfId="20234" xr:uid="{00000000-0005-0000-0000-00004B400000}"/>
    <cellStyle name="Comma 3 2 9 2 2 3" xfId="5896" xr:uid="{00000000-0005-0000-0000-00004C400000}"/>
    <cellStyle name="Comma 3 2 9 2 2 3 2" xfId="14089" xr:uid="{00000000-0005-0000-0000-00004D400000}"/>
    <cellStyle name="Comma 3 2 9 2 2 3 2 2" xfId="30475" xr:uid="{00000000-0005-0000-0000-00004E400000}"/>
    <cellStyle name="Comma 3 2 9 2 2 3 3" xfId="22282" xr:uid="{00000000-0005-0000-0000-00004F400000}"/>
    <cellStyle name="Comma 3 2 9 2 2 4" xfId="9993" xr:uid="{00000000-0005-0000-0000-000050400000}"/>
    <cellStyle name="Comma 3 2 9 2 2 4 2" xfId="26379" xr:uid="{00000000-0005-0000-0000-000051400000}"/>
    <cellStyle name="Comma 3 2 9 2 2 5" xfId="18186" xr:uid="{00000000-0005-0000-0000-000052400000}"/>
    <cellStyle name="Comma 3 2 9 2 3" xfId="2824" xr:uid="{00000000-0005-0000-0000-000053400000}"/>
    <cellStyle name="Comma 3 2 9 2 3 2" xfId="6921" xr:uid="{00000000-0005-0000-0000-000054400000}"/>
    <cellStyle name="Comma 3 2 9 2 3 2 2" xfId="15114" xr:uid="{00000000-0005-0000-0000-000055400000}"/>
    <cellStyle name="Comma 3 2 9 2 3 2 2 2" xfId="31500" xr:uid="{00000000-0005-0000-0000-000056400000}"/>
    <cellStyle name="Comma 3 2 9 2 3 2 3" xfId="23307" xr:uid="{00000000-0005-0000-0000-000057400000}"/>
    <cellStyle name="Comma 3 2 9 2 3 3" xfId="11017" xr:uid="{00000000-0005-0000-0000-000058400000}"/>
    <cellStyle name="Comma 3 2 9 2 3 3 2" xfId="27403" xr:uid="{00000000-0005-0000-0000-000059400000}"/>
    <cellStyle name="Comma 3 2 9 2 3 4" xfId="19210" xr:uid="{00000000-0005-0000-0000-00005A400000}"/>
    <cellStyle name="Comma 3 2 9 2 4" xfId="4872" xr:uid="{00000000-0005-0000-0000-00005B400000}"/>
    <cellStyle name="Comma 3 2 9 2 4 2" xfId="13065" xr:uid="{00000000-0005-0000-0000-00005C400000}"/>
    <cellStyle name="Comma 3 2 9 2 4 2 2" xfId="29451" xr:uid="{00000000-0005-0000-0000-00005D400000}"/>
    <cellStyle name="Comma 3 2 9 2 4 3" xfId="21258" xr:uid="{00000000-0005-0000-0000-00005E400000}"/>
    <cellStyle name="Comma 3 2 9 2 5" xfId="8969" xr:uid="{00000000-0005-0000-0000-00005F400000}"/>
    <cellStyle name="Comma 3 2 9 2 5 2" xfId="25355" xr:uid="{00000000-0005-0000-0000-000060400000}"/>
    <cellStyle name="Comma 3 2 9 2 6" xfId="17162" xr:uid="{00000000-0005-0000-0000-000061400000}"/>
    <cellStyle name="Comma 3 2 9 3" xfId="1288" xr:uid="{00000000-0005-0000-0000-000062400000}"/>
    <cellStyle name="Comma 3 2 9 3 2" xfId="3336" xr:uid="{00000000-0005-0000-0000-000063400000}"/>
    <cellStyle name="Comma 3 2 9 3 2 2" xfId="7433" xr:uid="{00000000-0005-0000-0000-000064400000}"/>
    <cellStyle name="Comma 3 2 9 3 2 2 2" xfId="15626" xr:uid="{00000000-0005-0000-0000-000065400000}"/>
    <cellStyle name="Comma 3 2 9 3 2 2 2 2" xfId="32012" xr:uid="{00000000-0005-0000-0000-000066400000}"/>
    <cellStyle name="Comma 3 2 9 3 2 2 3" xfId="23819" xr:uid="{00000000-0005-0000-0000-000067400000}"/>
    <cellStyle name="Comma 3 2 9 3 2 3" xfId="11529" xr:uid="{00000000-0005-0000-0000-000068400000}"/>
    <cellStyle name="Comma 3 2 9 3 2 3 2" xfId="27915" xr:uid="{00000000-0005-0000-0000-000069400000}"/>
    <cellStyle name="Comma 3 2 9 3 2 4" xfId="19722" xr:uid="{00000000-0005-0000-0000-00006A400000}"/>
    <cellStyle name="Comma 3 2 9 3 3" xfId="5384" xr:uid="{00000000-0005-0000-0000-00006B400000}"/>
    <cellStyle name="Comma 3 2 9 3 3 2" xfId="13577" xr:uid="{00000000-0005-0000-0000-00006C400000}"/>
    <cellStyle name="Comma 3 2 9 3 3 2 2" xfId="29963" xr:uid="{00000000-0005-0000-0000-00006D400000}"/>
    <cellStyle name="Comma 3 2 9 3 3 3" xfId="21770" xr:uid="{00000000-0005-0000-0000-00006E400000}"/>
    <cellStyle name="Comma 3 2 9 3 4" xfId="9481" xr:uid="{00000000-0005-0000-0000-00006F400000}"/>
    <cellStyle name="Comma 3 2 9 3 4 2" xfId="25867" xr:uid="{00000000-0005-0000-0000-000070400000}"/>
    <cellStyle name="Comma 3 2 9 3 5" xfId="17674" xr:uid="{00000000-0005-0000-0000-000071400000}"/>
    <cellStyle name="Comma 3 2 9 4" xfId="2312" xr:uid="{00000000-0005-0000-0000-000072400000}"/>
    <cellStyle name="Comma 3 2 9 4 2" xfId="6409" xr:uid="{00000000-0005-0000-0000-000073400000}"/>
    <cellStyle name="Comma 3 2 9 4 2 2" xfId="14602" xr:uid="{00000000-0005-0000-0000-000074400000}"/>
    <cellStyle name="Comma 3 2 9 4 2 2 2" xfId="30988" xr:uid="{00000000-0005-0000-0000-000075400000}"/>
    <cellStyle name="Comma 3 2 9 4 2 3" xfId="22795" xr:uid="{00000000-0005-0000-0000-000076400000}"/>
    <cellStyle name="Comma 3 2 9 4 3" xfId="10505" xr:uid="{00000000-0005-0000-0000-000077400000}"/>
    <cellStyle name="Comma 3 2 9 4 3 2" xfId="26891" xr:uid="{00000000-0005-0000-0000-000078400000}"/>
    <cellStyle name="Comma 3 2 9 4 4" xfId="18698" xr:uid="{00000000-0005-0000-0000-000079400000}"/>
    <cellStyle name="Comma 3 2 9 5" xfId="4360" xr:uid="{00000000-0005-0000-0000-00007A400000}"/>
    <cellStyle name="Comma 3 2 9 5 2" xfId="12553" xr:uid="{00000000-0005-0000-0000-00007B400000}"/>
    <cellStyle name="Comma 3 2 9 5 2 2" xfId="28939" xr:uid="{00000000-0005-0000-0000-00007C400000}"/>
    <cellStyle name="Comma 3 2 9 5 3" xfId="20746" xr:uid="{00000000-0005-0000-0000-00007D400000}"/>
    <cellStyle name="Comma 3 2 9 6" xfId="8457" xr:uid="{00000000-0005-0000-0000-00007E400000}"/>
    <cellStyle name="Comma 3 2 9 6 2" xfId="24843" xr:uid="{00000000-0005-0000-0000-00007F400000}"/>
    <cellStyle name="Comma 3 2 9 7" xfId="16650" xr:uid="{00000000-0005-0000-0000-000080400000}"/>
    <cellStyle name="Comma 3 3" xfId="6" xr:uid="{00000000-0005-0000-0000-000081400000}"/>
    <cellStyle name="Comma 3 3 10" xfId="1033" xr:uid="{00000000-0005-0000-0000-000082400000}"/>
    <cellStyle name="Comma 3 3 10 2" xfId="3081" xr:uid="{00000000-0005-0000-0000-000083400000}"/>
    <cellStyle name="Comma 3 3 10 2 2" xfId="7178" xr:uid="{00000000-0005-0000-0000-000084400000}"/>
    <cellStyle name="Comma 3 3 10 2 2 2" xfId="15371" xr:uid="{00000000-0005-0000-0000-000085400000}"/>
    <cellStyle name="Comma 3 3 10 2 2 2 2" xfId="31757" xr:uid="{00000000-0005-0000-0000-000086400000}"/>
    <cellStyle name="Comma 3 3 10 2 2 3" xfId="23564" xr:uid="{00000000-0005-0000-0000-000087400000}"/>
    <cellStyle name="Comma 3 3 10 2 3" xfId="11274" xr:uid="{00000000-0005-0000-0000-000088400000}"/>
    <cellStyle name="Comma 3 3 10 2 3 2" xfId="27660" xr:uid="{00000000-0005-0000-0000-000089400000}"/>
    <cellStyle name="Comma 3 3 10 2 4" xfId="19467" xr:uid="{00000000-0005-0000-0000-00008A400000}"/>
    <cellStyle name="Comma 3 3 10 3" xfId="5129" xr:uid="{00000000-0005-0000-0000-00008B400000}"/>
    <cellStyle name="Comma 3 3 10 3 2" xfId="13322" xr:uid="{00000000-0005-0000-0000-00008C400000}"/>
    <cellStyle name="Comma 3 3 10 3 2 2" xfId="29708" xr:uid="{00000000-0005-0000-0000-00008D400000}"/>
    <cellStyle name="Comma 3 3 10 3 3" xfId="21515" xr:uid="{00000000-0005-0000-0000-00008E400000}"/>
    <cellStyle name="Comma 3 3 10 4" xfId="9226" xr:uid="{00000000-0005-0000-0000-00008F400000}"/>
    <cellStyle name="Comma 3 3 10 4 2" xfId="25612" xr:uid="{00000000-0005-0000-0000-000090400000}"/>
    <cellStyle name="Comma 3 3 10 5" xfId="17419" xr:uid="{00000000-0005-0000-0000-000091400000}"/>
    <cellStyle name="Comma 3 3 11" xfId="2057" xr:uid="{00000000-0005-0000-0000-000092400000}"/>
    <cellStyle name="Comma 3 3 11 2" xfId="6154" xr:uid="{00000000-0005-0000-0000-000093400000}"/>
    <cellStyle name="Comma 3 3 11 2 2" xfId="14347" xr:uid="{00000000-0005-0000-0000-000094400000}"/>
    <cellStyle name="Comma 3 3 11 2 2 2" xfId="30733" xr:uid="{00000000-0005-0000-0000-000095400000}"/>
    <cellStyle name="Comma 3 3 11 2 3" xfId="22540" xr:uid="{00000000-0005-0000-0000-000096400000}"/>
    <cellStyle name="Comma 3 3 11 3" xfId="10250" xr:uid="{00000000-0005-0000-0000-000097400000}"/>
    <cellStyle name="Comma 3 3 11 3 2" xfId="26636" xr:uid="{00000000-0005-0000-0000-000098400000}"/>
    <cellStyle name="Comma 3 3 11 4" xfId="18443" xr:uid="{00000000-0005-0000-0000-000099400000}"/>
    <cellStyle name="Comma 3 3 12" xfId="4105" xr:uid="{00000000-0005-0000-0000-00009A400000}"/>
    <cellStyle name="Comma 3 3 12 2" xfId="12298" xr:uid="{00000000-0005-0000-0000-00009B400000}"/>
    <cellStyle name="Comma 3 3 12 2 2" xfId="28684" xr:uid="{00000000-0005-0000-0000-00009C400000}"/>
    <cellStyle name="Comma 3 3 12 3" xfId="20491" xr:uid="{00000000-0005-0000-0000-00009D400000}"/>
    <cellStyle name="Comma 3 3 13" xfId="8202" xr:uid="{00000000-0005-0000-0000-00009E400000}"/>
    <cellStyle name="Comma 3 3 13 2" xfId="24588" xr:uid="{00000000-0005-0000-0000-00009F400000}"/>
    <cellStyle name="Comma 3 3 14" xfId="16395" xr:uid="{00000000-0005-0000-0000-0000A0400000}"/>
    <cellStyle name="Comma 3 3 2" xfId="13" xr:uid="{00000000-0005-0000-0000-0000A1400000}"/>
    <cellStyle name="Comma 3 3 2 10" xfId="2061" xr:uid="{00000000-0005-0000-0000-0000A2400000}"/>
    <cellStyle name="Comma 3 3 2 10 2" xfId="6158" xr:uid="{00000000-0005-0000-0000-0000A3400000}"/>
    <cellStyle name="Comma 3 3 2 10 2 2" xfId="14351" xr:uid="{00000000-0005-0000-0000-0000A4400000}"/>
    <cellStyle name="Comma 3 3 2 10 2 2 2" xfId="30737" xr:uid="{00000000-0005-0000-0000-0000A5400000}"/>
    <cellStyle name="Comma 3 3 2 10 2 3" xfId="22544" xr:uid="{00000000-0005-0000-0000-0000A6400000}"/>
    <cellStyle name="Comma 3 3 2 10 3" xfId="10254" xr:uid="{00000000-0005-0000-0000-0000A7400000}"/>
    <cellStyle name="Comma 3 3 2 10 3 2" xfId="26640" xr:uid="{00000000-0005-0000-0000-0000A8400000}"/>
    <cellStyle name="Comma 3 3 2 10 4" xfId="18447" xr:uid="{00000000-0005-0000-0000-0000A9400000}"/>
    <cellStyle name="Comma 3 3 2 11" xfId="4109" xr:uid="{00000000-0005-0000-0000-0000AA400000}"/>
    <cellStyle name="Comma 3 3 2 11 2" xfId="12302" xr:uid="{00000000-0005-0000-0000-0000AB400000}"/>
    <cellStyle name="Comma 3 3 2 11 2 2" xfId="28688" xr:uid="{00000000-0005-0000-0000-0000AC400000}"/>
    <cellStyle name="Comma 3 3 2 11 3" xfId="20495" xr:uid="{00000000-0005-0000-0000-0000AD400000}"/>
    <cellStyle name="Comma 3 3 2 12" xfId="8206" xr:uid="{00000000-0005-0000-0000-0000AE400000}"/>
    <cellStyle name="Comma 3 3 2 12 2" xfId="24592" xr:uid="{00000000-0005-0000-0000-0000AF400000}"/>
    <cellStyle name="Comma 3 3 2 13" xfId="16399" xr:uid="{00000000-0005-0000-0000-0000B0400000}"/>
    <cellStyle name="Comma 3 3 2 2" xfId="21" xr:uid="{00000000-0005-0000-0000-0000B1400000}"/>
    <cellStyle name="Comma 3 3 2 2 10" xfId="4117" xr:uid="{00000000-0005-0000-0000-0000B2400000}"/>
    <cellStyle name="Comma 3 3 2 2 10 2" xfId="12310" xr:uid="{00000000-0005-0000-0000-0000B3400000}"/>
    <cellStyle name="Comma 3 3 2 2 10 2 2" xfId="28696" xr:uid="{00000000-0005-0000-0000-0000B4400000}"/>
    <cellStyle name="Comma 3 3 2 2 10 3" xfId="20503" xr:uid="{00000000-0005-0000-0000-0000B5400000}"/>
    <cellStyle name="Comma 3 3 2 2 11" xfId="8214" xr:uid="{00000000-0005-0000-0000-0000B6400000}"/>
    <cellStyle name="Comma 3 3 2 2 11 2" xfId="24600" xr:uid="{00000000-0005-0000-0000-0000B7400000}"/>
    <cellStyle name="Comma 3 3 2 2 12" xfId="16407" xr:uid="{00000000-0005-0000-0000-0000B8400000}"/>
    <cellStyle name="Comma 3 3 2 2 2" xfId="37" xr:uid="{00000000-0005-0000-0000-0000B9400000}"/>
    <cellStyle name="Comma 3 3 2 2 2 10" xfId="8230" xr:uid="{00000000-0005-0000-0000-0000BA400000}"/>
    <cellStyle name="Comma 3 3 2 2 2 10 2" xfId="24616" xr:uid="{00000000-0005-0000-0000-0000BB400000}"/>
    <cellStyle name="Comma 3 3 2 2 2 11" xfId="16423" xr:uid="{00000000-0005-0000-0000-0000BC400000}"/>
    <cellStyle name="Comma 3 3 2 2 2 2" xfId="69" xr:uid="{00000000-0005-0000-0000-0000BD400000}"/>
    <cellStyle name="Comma 3 3 2 2 2 2 10" xfId="16455" xr:uid="{00000000-0005-0000-0000-0000BE400000}"/>
    <cellStyle name="Comma 3 3 2 2 2 2 2" xfId="133" xr:uid="{00000000-0005-0000-0000-0000BF400000}"/>
    <cellStyle name="Comma 3 3 2 2 2 2 2 2" xfId="261" xr:uid="{00000000-0005-0000-0000-0000C0400000}"/>
    <cellStyle name="Comma 3 3 2 2 2 2 2 2 2" xfId="517" xr:uid="{00000000-0005-0000-0000-0000C1400000}"/>
    <cellStyle name="Comma 3 3 2 2 2 2 2 2 2 2" xfId="1029" xr:uid="{00000000-0005-0000-0000-0000C2400000}"/>
    <cellStyle name="Comma 3 3 2 2 2 2 2 2 2 2 2" xfId="2053" xr:uid="{00000000-0005-0000-0000-0000C3400000}"/>
    <cellStyle name="Comma 3 3 2 2 2 2 2 2 2 2 2 2" xfId="4101" xr:uid="{00000000-0005-0000-0000-0000C4400000}"/>
    <cellStyle name="Comma 3 3 2 2 2 2 2 2 2 2 2 2 2" xfId="8198" xr:uid="{00000000-0005-0000-0000-0000C5400000}"/>
    <cellStyle name="Comma 3 3 2 2 2 2 2 2 2 2 2 2 2 2" xfId="16391" xr:uid="{00000000-0005-0000-0000-0000C6400000}"/>
    <cellStyle name="Comma 3 3 2 2 2 2 2 2 2 2 2 2 2 2 2" xfId="32777" xr:uid="{00000000-0005-0000-0000-0000C7400000}"/>
    <cellStyle name="Comma 3 3 2 2 2 2 2 2 2 2 2 2 2 3" xfId="24584" xr:uid="{00000000-0005-0000-0000-0000C8400000}"/>
    <cellStyle name="Comma 3 3 2 2 2 2 2 2 2 2 2 2 3" xfId="12294" xr:uid="{00000000-0005-0000-0000-0000C9400000}"/>
    <cellStyle name="Comma 3 3 2 2 2 2 2 2 2 2 2 2 3 2" xfId="28680" xr:uid="{00000000-0005-0000-0000-0000CA400000}"/>
    <cellStyle name="Comma 3 3 2 2 2 2 2 2 2 2 2 2 4" xfId="20487" xr:uid="{00000000-0005-0000-0000-0000CB400000}"/>
    <cellStyle name="Comma 3 3 2 2 2 2 2 2 2 2 2 3" xfId="6149" xr:uid="{00000000-0005-0000-0000-0000CC400000}"/>
    <cellStyle name="Comma 3 3 2 2 2 2 2 2 2 2 2 3 2" xfId="14342" xr:uid="{00000000-0005-0000-0000-0000CD400000}"/>
    <cellStyle name="Comma 3 3 2 2 2 2 2 2 2 2 2 3 2 2" xfId="30728" xr:uid="{00000000-0005-0000-0000-0000CE400000}"/>
    <cellStyle name="Comma 3 3 2 2 2 2 2 2 2 2 2 3 3" xfId="22535" xr:uid="{00000000-0005-0000-0000-0000CF400000}"/>
    <cellStyle name="Comma 3 3 2 2 2 2 2 2 2 2 2 4" xfId="10246" xr:uid="{00000000-0005-0000-0000-0000D0400000}"/>
    <cellStyle name="Comma 3 3 2 2 2 2 2 2 2 2 2 4 2" xfId="26632" xr:uid="{00000000-0005-0000-0000-0000D1400000}"/>
    <cellStyle name="Comma 3 3 2 2 2 2 2 2 2 2 2 5" xfId="18439" xr:uid="{00000000-0005-0000-0000-0000D2400000}"/>
    <cellStyle name="Comma 3 3 2 2 2 2 2 2 2 2 3" xfId="3077" xr:uid="{00000000-0005-0000-0000-0000D3400000}"/>
    <cellStyle name="Comma 3 3 2 2 2 2 2 2 2 2 3 2" xfId="7174" xr:uid="{00000000-0005-0000-0000-0000D4400000}"/>
    <cellStyle name="Comma 3 3 2 2 2 2 2 2 2 2 3 2 2" xfId="15367" xr:uid="{00000000-0005-0000-0000-0000D5400000}"/>
    <cellStyle name="Comma 3 3 2 2 2 2 2 2 2 2 3 2 2 2" xfId="31753" xr:uid="{00000000-0005-0000-0000-0000D6400000}"/>
    <cellStyle name="Comma 3 3 2 2 2 2 2 2 2 2 3 2 3" xfId="23560" xr:uid="{00000000-0005-0000-0000-0000D7400000}"/>
    <cellStyle name="Comma 3 3 2 2 2 2 2 2 2 2 3 3" xfId="11270" xr:uid="{00000000-0005-0000-0000-0000D8400000}"/>
    <cellStyle name="Comma 3 3 2 2 2 2 2 2 2 2 3 3 2" xfId="27656" xr:uid="{00000000-0005-0000-0000-0000D9400000}"/>
    <cellStyle name="Comma 3 3 2 2 2 2 2 2 2 2 3 4" xfId="19463" xr:uid="{00000000-0005-0000-0000-0000DA400000}"/>
    <cellStyle name="Comma 3 3 2 2 2 2 2 2 2 2 4" xfId="5125" xr:uid="{00000000-0005-0000-0000-0000DB400000}"/>
    <cellStyle name="Comma 3 3 2 2 2 2 2 2 2 2 4 2" xfId="13318" xr:uid="{00000000-0005-0000-0000-0000DC400000}"/>
    <cellStyle name="Comma 3 3 2 2 2 2 2 2 2 2 4 2 2" xfId="29704" xr:uid="{00000000-0005-0000-0000-0000DD400000}"/>
    <cellStyle name="Comma 3 3 2 2 2 2 2 2 2 2 4 3" xfId="21511" xr:uid="{00000000-0005-0000-0000-0000DE400000}"/>
    <cellStyle name="Comma 3 3 2 2 2 2 2 2 2 2 5" xfId="9222" xr:uid="{00000000-0005-0000-0000-0000DF400000}"/>
    <cellStyle name="Comma 3 3 2 2 2 2 2 2 2 2 5 2" xfId="25608" xr:uid="{00000000-0005-0000-0000-0000E0400000}"/>
    <cellStyle name="Comma 3 3 2 2 2 2 2 2 2 2 6" xfId="17415" xr:uid="{00000000-0005-0000-0000-0000E1400000}"/>
    <cellStyle name="Comma 3 3 2 2 2 2 2 2 2 3" xfId="1541" xr:uid="{00000000-0005-0000-0000-0000E2400000}"/>
    <cellStyle name="Comma 3 3 2 2 2 2 2 2 2 3 2" xfId="3589" xr:uid="{00000000-0005-0000-0000-0000E3400000}"/>
    <cellStyle name="Comma 3 3 2 2 2 2 2 2 2 3 2 2" xfId="7686" xr:uid="{00000000-0005-0000-0000-0000E4400000}"/>
    <cellStyle name="Comma 3 3 2 2 2 2 2 2 2 3 2 2 2" xfId="15879" xr:uid="{00000000-0005-0000-0000-0000E5400000}"/>
    <cellStyle name="Comma 3 3 2 2 2 2 2 2 2 3 2 2 2 2" xfId="32265" xr:uid="{00000000-0005-0000-0000-0000E6400000}"/>
    <cellStyle name="Comma 3 3 2 2 2 2 2 2 2 3 2 2 3" xfId="24072" xr:uid="{00000000-0005-0000-0000-0000E7400000}"/>
    <cellStyle name="Comma 3 3 2 2 2 2 2 2 2 3 2 3" xfId="11782" xr:uid="{00000000-0005-0000-0000-0000E8400000}"/>
    <cellStyle name="Comma 3 3 2 2 2 2 2 2 2 3 2 3 2" xfId="28168" xr:uid="{00000000-0005-0000-0000-0000E9400000}"/>
    <cellStyle name="Comma 3 3 2 2 2 2 2 2 2 3 2 4" xfId="19975" xr:uid="{00000000-0005-0000-0000-0000EA400000}"/>
    <cellStyle name="Comma 3 3 2 2 2 2 2 2 2 3 3" xfId="5637" xr:uid="{00000000-0005-0000-0000-0000EB400000}"/>
    <cellStyle name="Comma 3 3 2 2 2 2 2 2 2 3 3 2" xfId="13830" xr:uid="{00000000-0005-0000-0000-0000EC400000}"/>
    <cellStyle name="Comma 3 3 2 2 2 2 2 2 2 3 3 2 2" xfId="30216" xr:uid="{00000000-0005-0000-0000-0000ED400000}"/>
    <cellStyle name="Comma 3 3 2 2 2 2 2 2 2 3 3 3" xfId="22023" xr:uid="{00000000-0005-0000-0000-0000EE400000}"/>
    <cellStyle name="Comma 3 3 2 2 2 2 2 2 2 3 4" xfId="9734" xr:uid="{00000000-0005-0000-0000-0000EF400000}"/>
    <cellStyle name="Comma 3 3 2 2 2 2 2 2 2 3 4 2" xfId="26120" xr:uid="{00000000-0005-0000-0000-0000F0400000}"/>
    <cellStyle name="Comma 3 3 2 2 2 2 2 2 2 3 5" xfId="17927" xr:uid="{00000000-0005-0000-0000-0000F1400000}"/>
    <cellStyle name="Comma 3 3 2 2 2 2 2 2 2 4" xfId="2565" xr:uid="{00000000-0005-0000-0000-0000F2400000}"/>
    <cellStyle name="Comma 3 3 2 2 2 2 2 2 2 4 2" xfId="6662" xr:uid="{00000000-0005-0000-0000-0000F3400000}"/>
    <cellStyle name="Comma 3 3 2 2 2 2 2 2 2 4 2 2" xfId="14855" xr:uid="{00000000-0005-0000-0000-0000F4400000}"/>
    <cellStyle name="Comma 3 3 2 2 2 2 2 2 2 4 2 2 2" xfId="31241" xr:uid="{00000000-0005-0000-0000-0000F5400000}"/>
    <cellStyle name="Comma 3 3 2 2 2 2 2 2 2 4 2 3" xfId="23048" xr:uid="{00000000-0005-0000-0000-0000F6400000}"/>
    <cellStyle name="Comma 3 3 2 2 2 2 2 2 2 4 3" xfId="10758" xr:uid="{00000000-0005-0000-0000-0000F7400000}"/>
    <cellStyle name="Comma 3 3 2 2 2 2 2 2 2 4 3 2" xfId="27144" xr:uid="{00000000-0005-0000-0000-0000F8400000}"/>
    <cellStyle name="Comma 3 3 2 2 2 2 2 2 2 4 4" xfId="18951" xr:uid="{00000000-0005-0000-0000-0000F9400000}"/>
    <cellStyle name="Comma 3 3 2 2 2 2 2 2 2 5" xfId="4613" xr:uid="{00000000-0005-0000-0000-0000FA400000}"/>
    <cellStyle name="Comma 3 3 2 2 2 2 2 2 2 5 2" xfId="12806" xr:uid="{00000000-0005-0000-0000-0000FB400000}"/>
    <cellStyle name="Comma 3 3 2 2 2 2 2 2 2 5 2 2" xfId="29192" xr:uid="{00000000-0005-0000-0000-0000FC400000}"/>
    <cellStyle name="Comma 3 3 2 2 2 2 2 2 2 5 3" xfId="20999" xr:uid="{00000000-0005-0000-0000-0000FD400000}"/>
    <cellStyle name="Comma 3 3 2 2 2 2 2 2 2 6" xfId="8710" xr:uid="{00000000-0005-0000-0000-0000FE400000}"/>
    <cellStyle name="Comma 3 3 2 2 2 2 2 2 2 6 2" xfId="25096" xr:uid="{00000000-0005-0000-0000-0000FF400000}"/>
    <cellStyle name="Comma 3 3 2 2 2 2 2 2 2 7" xfId="16903" xr:uid="{00000000-0005-0000-0000-000000410000}"/>
    <cellStyle name="Comma 3 3 2 2 2 2 2 2 3" xfId="773" xr:uid="{00000000-0005-0000-0000-000001410000}"/>
    <cellStyle name="Comma 3 3 2 2 2 2 2 2 3 2" xfId="1797" xr:uid="{00000000-0005-0000-0000-000002410000}"/>
    <cellStyle name="Comma 3 3 2 2 2 2 2 2 3 2 2" xfId="3845" xr:uid="{00000000-0005-0000-0000-000003410000}"/>
    <cellStyle name="Comma 3 3 2 2 2 2 2 2 3 2 2 2" xfId="7942" xr:uid="{00000000-0005-0000-0000-000004410000}"/>
    <cellStyle name="Comma 3 3 2 2 2 2 2 2 3 2 2 2 2" xfId="16135" xr:uid="{00000000-0005-0000-0000-000005410000}"/>
    <cellStyle name="Comma 3 3 2 2 2 2 2 2 3 2 2 2 2 2" xfId="32521" xr:uid="{00000000-0005-0000-0000-000006410000}"/>
    <cellStyle name="Comma 3 3 2 2 2 2 2 2 3 2 2 2 3" xfId="24328" xr:uid="{00000000-0005-0000-0000-000007410000}"/>
    <cellStyle name="Comma 3 3 2 2 2 2 2 2 3 2 2 3" xfId="12038" xr:uid="{00000000-0005-0000-0000-000008410000}"/>
    <cellStyle name="Comma 3 3 2 2 2 2 2 2 3 2 2 3 2" xfId="28424" xr:uid="{00000000-0005-0000-0000-000009410000}"/>
    <cellStyle name="Comma 3 3 2 2 2 2 2 2 3 2 2 4" xfId="20231" xr:uid="{00000000-0005-0000-0000-00000A410000}"/>
    <cellStyle name="Comma 3 3 2 2 2 2 2 2 3 2 3" xfId="5893" xr:uid="{00000000-0005-0000-0000-00000B410000}"/>
    <cellStyle name="Comma 3 3 2 2 2 2 2 2 3 2 3 2" xfId="14086" xr:uid="{00000000-0005-0000-0000-00000C410000}"/>
    <cellStyle name="Comma 3 3 2 2 2 2 2 2 3 2 3 2 2" xfId="30472" xr:uid="{00000000-0005-0000-0000-00000D410000}"/>
    <cellStyle name="Comma 3 3 2 2 2 2 2 2 3 2 3 3" xfId="22279" xr:uid="{00000000-0005-0000-0000-00000E410000}"/>
    <cellStyle name="Comma 3 3 2 2 2 2 2 2 3 2 4" xfId="9990" xr:uid="{00000000-0005-0000-0000-00000F410000}"/>
    <cellStyle name="Comma 3 3 2 2 2 2 2 2 3 2 4 2" xfId="26376" xr:uid="{00000000-0005-0000-0000-000010410000}"/>
    <cellStyle name="Comma 3 3 2 2 2 2 2 2 3 2 5" xfId="18183" xr:uid="{00000000-0005-0000-0000-000011410000}"/>
    <cellStyle name="Comma 3 3 2 2 2 2 2 2 3 3" xfId="2821" xr:uid="{00000000-0005-0000-0000-000012410000}"/>
    <cellStyle name="Comma 3 3 2 2 2 2 2 2 3 3 2" xfId="6918" xr:uid="{00000000-0005-0000-0000-000013410000}"/>
    <cellStyle name="Comma 3 3 2 2 2 2 2 2 3 3 2 2" xfId="15111" xr:uid="{00000000-0005-0000-0000-000014410000}"/>
    <cellStyle name="Comma 3 3 2 2 2 2 2 2 3 3 2 2 2" xfId="31497" xr:uid="{00000000-0005-0000-0000-000015410000}"/>
    <cellStyle name="Comma 3 3 2 2 2 2 2 2 3 3 2 3" xfId="23304" xr:uid="{00000000-0005-0000-0000-000016410000}"/>
    <cellStyle name="Comma 3 3 2 2 2 2 2 2 3 3 3" xfId="11014" xr:uid="{00000000-0005-0000-0000-000017410000}"/>
    <cellStyle name="Comma 3 3 2 2 2 2 2 2 3 3 3 2" xfId="27400" xr:uid="{00000000-0005-0000-0000-000018410000}"/>
    <cellStyle name="Comma 3 3 2 2 2 2 2 2 3 3 4" xfId="19207" xr:uid="{00000000-0005-0000-0000-000019410000}"/>
    <cellStyle name="Comma 3 3 2 2 2 2 2 2 3 4" xfId="4869" xr:uid="{00000000-0005-0000-0000-00001A410000}"/>
    <cellStyle name="Comma 3 3 2 2 2 2 2 2 3 4 2" xfId="13062" xr:uid="{00000000-0005-0000-0000-00001B410000}"/>
    <cellStyle name="Comma 3 3 2 2 2 2 2 2 3 4 2 2" xfId="29448" xr:uid="{00000000-0005-0000-0000-00001C410000}"/>
    <cellStyle name="Comma 3 3 2 2 2 2 2 2 3 4 3" xfId="21255" xr:uid="{00000000-0005-0000-0000-00001D410000}"/>
    <cellStyle name="Comma 3 3 2 2 2 2 2 2 3 5" xfId="8966" xr:uid="{00000000-0005-0000-0000-00001E410000}"/>
    <cellStyle name="Comma 3 3 2 2 2 2 2 2 3 5 2" xfId="25352" xr:uid="{00000000-0005-0000-0000-00001F410000}"/>
    <cellStyle name="Comma 3 3 2 2 2 2 2 2 3 6" xfId="17159" xr:uid="{00000000-0005-0000-0000-000020410000}"/>
    <cellStyle name="Comma 3 3 2 2 2 2 2 2 4" xfId="1285" xr:uid="{00000000-0005-0000-0000-000021410000}"/>
    <cellStyle name="Comma 3 3 2 2 2 2 2 2 4 2" xfId="3333" xr:uid="{00000000-0005-0000-0000-000022410000}"/>
    <cellStyle name="Comma 3 3 2 2 2 2 2 2 4 2 2" xfId="7430" xr:uid="{00000000-0005-0000-0000-000023410000}"/>
    <cellStyle name="Comma 3 3 2 2 2 2 2 2 4 2 2 2" xfId="15623" xr:uid="{00000000-0005-0000-0000-000024410000}"/>
    <cellStyle name="Comma 3 3 2 2 2 2 2 2 4 2 2 2 2" xfId="32009" xr:uid="{00000000-0005-0000-0000-000025410000}"/>
    <cellStyle name="Comma 3 3 2 2 2 2 2 2 4 2 2 3" xfId="23816" xr:uid="{00000000-0005-0000-0000-000026410000}"/>
    <cellStyle name="Comma 3 3 2 2 2 2 2 2 4 2 3" xfId="11526" xr:uid="{00000000-0005-0000-0000-000027410000}"/>
    <cellStyle name="Comma 3 3 2 2 2 2 2 2 4 2 3 2" xfId="27912" xr:uid="{00000000-0005-0000-0000-000028410000}"/>
    <cellStyle name="Comma 3 3 2 2 2 2 2 2 4 2 4" xfId="19719" xr:uid="{00000000-0005-0000-0000-000029410000}"/>
    <cellStyle name="Comma 3 3 2 2 2 2 2 2 4 3" xfId="5381" xr:uid="{00000000-0005-0000-0000-00002A410000}"/>
    <cellStyle name="Comma 3 3 2 2 2 2 2 2 4 3 2" xfId="13574" xr:uid="{00000000-0005-0000-0000-00002B410000}"/>
    <cellStyle name="Comma 3 3 2 2 2 2 2 2 4 3 2 2" xfId="29960" xr:uid="{00000000-0005-0000-0000-00002C410000}"/>
    <cellStyle name="Comma 3 3 2 2 2 2 2 2 4 3 3" xfId="21767" xr:uid="{00000000-0005-0000-0000-00002D410000}"/>
    <cellStyle name="Comma 3 3 2 2 2 2 2 2 4 4" xfId="9478" xr:uid="{00000000-0005-0000-0000-00002E410000}"/>
    <cellStyle name="Comma 3 3 2 2 2 2 2 2 4 4 2" xfId="25864" xr:uid="{00000000-0005-0000-0000-00002F410000}"/>
    <cellStyle name="Comma 3 3 2 2 2 2 2 2 4 5" xfId="17671" xr:uid="{00000000-0005-0000-0000-000030410000}"/>
    <cellStyle name="Comma 3 3 2 2 2 2 2 2 5" xfId="2309" xr:uid="{00000000-0005-0000-0000-000031410000}"/>
    <cellStyle name="Comma 3 3 2 2 2 2 2 2 5 2" xfId="6406" xr:uid="{00000000-0005-0000-0000-000032410000}"/>
    <cellStyle name="Comma 3 3 2 2 2 2 2 2 5 2 2" xfId="14599" xr:uid="{00000000-0005-0000-0000-000033410000}"/>
    <cellStyle name="Comma 3 3 2 2 2 2 2 2 5 2 2 2" xfId="30985" xr:uid="{00000000-0005-0000-0000-000034410000}"/>
    <cellStyle name="Comma 3 3 2 2 2 2 2 2 5 2 3" xfId="22792" xr:uid="{00000000-0005-0000-0000-000035410000}"/>
    <cellStyle name="Comma 3 3 2 2 2 2 2 2 5 3" xfId="10502" xr:uid="{00000000-0005-0000-0000-000036410000}"/>
    <cellStyle name="Comma 3 3 2 2 2 2 2 2 5 3 2" xfId="26888" xr:uid="{00000000-0005-0000-0000-000037410000}"/>
    <cellStyle name="Comma 3 3 2 2 2 2 2 2 5 4" xfId="18695" xr:uid="{00000000-0005-0000-0000-000038410000}"/>
    <cellStyle name="Comma 3 3 2 2 2 2 2 2 6" xfId="4357" xr:uid="{00000000-0005-0000-0000-000039410000}"/>
    <cellStyle name="Comma 3 3 2 2 2 2 2 2 6 2" xfId="12550" xr:uid="{00000000-0005-0000-0000-00003A410000}"/>
    <cellStyle name="Comma 3 3 2 2 2 2 2 2 6 2 2" xfId="28936" xr:uid="{00000000-0005-0000-0000-00003B410000}"/>
    <cellStyle name="Comma 3 3 2 2 2 2 2 2 6 3" xfId="20743" xr:uid="{00000000-0005-0000-0000-00003C410000}"/>
    <cellStyle name="Comma 3 3 2 2 2 2 2 2 7" xfId="8454" xr:uid="{00000000-0005-0000-0000-00003D410000}"/>
    <cellStyle name="Comma 3 3 2 2 2 2 2 2 7 2" xfId="24840" xr:uid="{00000000-0005-0000-0000-00003E410000}"/>
    <cellStyle name="Comma 3 3 2 2 2 2 2 2 8" xfId="16647" xr:uid="{00000000-0005-0000-0000-00003F410000}"/>
    <cellStyle name="Comma 3 3 2 2 2 2 2 3" xfId="389" xr:uid="{00000000-0005-0000-0000-000040410000}"/>
    <cellStyle name="Comma 3 3 2 2 2 2 2 3 2" xfId="901" xr:uid="{00000000-0005-0000-0000-000041410000}"/>
    <cellStyle name="Comma 3 3 2 2 2 2 2 3 2 2" xfId="1925" xr:uid="{00000000-0005-0000-0000-000042410000}"/>
    <cellStyle name="Comma 3 3 2 2 2 2 2 3 2 2 2" xfId="3973" xr:uid="{00000000-0005-0000-0000-000043410000}"/>
    <cellStyle name="Comma 3 3 2 2 2 2 2 3 2 2 2 2" xfId="8070" xr:uid="{00000000-0005-0000-0000-000044410000}"/>
    <cellStyle name="Comma 3 3 2 2 2 2 2 3 2 2 2 2 2" xfId="16263" xr:uid="{00000000-0005-0000-0000-000045410000}"/>
    <cellStyle name="Comma 3 3 2 2 2 2 2 3 2 2 2 2 2 2" xfId="32649" xr:uid="{00000000-0005-0000-0000-000046410000}"/>
    <cellStyle name="Comma 3 3 2 2 2 2 2 3 2 2 2 2 3" xfId="24456" xr:uid="{00000000-0005-0000-0000-000047410000}"/>
    <cellStyle name="Comma 3 3 2 2 2 2 2 3 2 2 2 3" xfId="12166" xr:uid="{00000000-0005-0000-0000-000048410000}"/>
    <cellStyle name="Comma 3 3 2 2 2 2 2 3 2 2 2 3 2" xfId="28552" xr:uid="{00000000-0005-0000-0000-000049410000}"/>
    <cellStyle name="Comma 3 3 2 2 2 2 2 3 2 2 2 4" xfId="20359" xr:uid="{00000000-0005-0000-0000-00004A410000}"/>
    <cellStyle name="Comma 3 3 2 2 2 2 2 3 2 2 3" xfId="6021" xr:uid="{00000000-0005-0000-0000-00004B410000}"/>
    <cellStyle name="Comma 3 3 2 2 2 2 2 3 2 2 3 2" xfId="14214" xr:uid="{00000000-0005-0000-0000-00004C410000}"/>
    <cellStyle name="Comma 3 3 2 2 2 2 2 3 2 2 3 2 2" xfId="30600" xr:uid="{00000000-0005-0000-0000-00004D410000}"/>
    <cellStyle name="Comma 3 3 2 2 2 2 2 3 2 2 3 3" xfId="22407" xr:uid="{00000000-0005-0000-0000-00004E410000}"/>
    <cellStyle name="Comma 3 3 2 2 2 2 2 3 2 2 4" xfId="10118" xr:uid="{00000000-0005-0000-0000-00004F410000}"/>
    <cellStyle name="Comma 3 3 2 2 2 2 2 3 2 2 4 2" xfId="26504" xr:uid="{00000000-0005-0000-0000-000050410000}"/>
    <cellStyle name="Comma 3 3 2 2 2 2 2 3 2 2 5" xfId="18311" xr:uid="{00000000-0005-0000-0000-000051410000}"/>
    <cellStyle name="Comma 3 3 2 2 2 2 2 3 2 3" xfId="2949" xr:uid="{00000000-0005-0000-0000-000052410000}"/>
    <cellStyle name="Comma 3 3 2 2 2 2 2 3 2 3 2" xfId="7046" xr:uid="{00000000-0005-0000-0000-000053410000}"/>
    <cellStyle name="Comma 3 3 2 2 2 2 2 3 2 3 2 2" xfId="15239" xr:uid="{00000000-0005-0000-0000-000054410000}"/>
    <cellStyle name="Comma 3 3 2 2 2 2 2 3 2 3 2 2 2" xfId="31625" xr:uid="{00000000-0005-0000-0000-000055410000}"/>
    <cellStyle name="Comma 3 3 2 2 2 2 2 3 2 3 2 3" xfId="23432" xr:uid="{00000000-0005-0000-0000-000056410000}"/>
    <cellStyle name="Comma 3 3 2 2 2 2 2 3 2 3 3" xfId="11142" xr:uid="{00000000-0005-0000-0000-000057410000}"/>
    <cellStyle name="Comma 3 3 2 2 2 2 2 3 2 3 3 2" xfId="27528" xr:uid="{00000000-0005-0000-0000-000058410000}"/>
    <cellStyle name="Comma 3 3 2 2 2 2 2 3 2 3 4" xfId="19335" xr:uid="{00000000-0005-0000-0000-000059410000}"/>
    <cellStyle name="Comma 3 3 2 2 2 2 2 3 2 4" xfId="4997" xr:uid="{00000000-0005-0000-0000-00005A410000}"/>
    <cellStyle name="Comma 3 3 2 2 2 2 2 3 2 4 2" xfId="13190" xr:uid="{00000000-0005-0000-0000-00005B410000}"/>
    <cellStyle name="Comma 3 3 2 2 2 2 2 3 2 4 2 2" xfId="29576" xr:uid="{00000000-0005-0000-0000-00005C410000}"/>
    <cellStyle name="Comma 3 3 2 2 2 2 2 3 2 4 3" xfId="21383" xr:uid="{00000000-0005-0000-0000-00005D410000}"/>
    <cellStyle name="Comma 3 3 2 2 2 2 2 3 2 5" xfId="9094" xr:uid="{00000000-0005-0000-0000-00005E410000}"/>
    <cellStyle name="Comma 3 3 2 2 2 2 2 3 2 5 2" xfId="25480" xr:uid="{00000000-0005-0000-0000-00005F410000}"/>
    <cellStyle name="Comma 3 3 2 2 2 2 2 3 2 6" xfId="17287" xr:uid="{00000000-0005-0000-0000-000060410000}"/>
    <cellStyle name="Comma 3 3 2 2 2 2 2 3 3" xfId="1413" xr:uid="{00000000-0005-0000-0000-000061410000}"/>
    <cellStyle name="Comma 3 3 2 2 2 2 2 3 3 2" xfId="3461" xr:uid="{00000000-0005-0000-0000-000062410000}"/>
    <cellStyle name="Comma 3 3 2 2 2 2 2 3 3 2 2" xfId="7558" xr:uid="{00000000-0005-0000-0000-000063410000}"/>
    <cellStyle name="Comma 3 3 2 2 2 2 2 3 3 2 2 2" xfId="15751" xr:uid="{00000000-0005-0000-0000-000064410000}"/>
    <cellStyle name="Comma 3 3 2 2 2 2 2 3 3 2 2 2 2" xfId="32137" xr:uid="{00000000-0005-0000-0000-000065410000}"/>
    <cellStyle name="Comma 3 3 2 2 2 2 2 3 3 2 2 3" xfId="23944" xr:uid="{00000000-0005-0000-0000-000066410000}"/>
    <cellStyle name="Comma 3 3 2 2 2 2 2 3 3 2 3" xfId="11654" xr:uid="{00000000-0005-0000-0000-000067410000}"/>
    <cellStyle name="Comma 3 3 2 2 2 2 2 3 3 2 3 2" xfId="28040" xr:uid="{00000000-0005-0000-0000-000068410000}"/>
    <cellStyle name="Comma 3 3 2 2 2 2 2 3 3 2 4" xfId="19847" xr:uid="{00000000-0005-0000-0000-000069410000}"/>
    <cellStyle name="Comma 3 3 2 2 2 2 2 3 3 3" xfId="5509" xr:uid="{00000000-0005-0000-0000-00006A410000}"/>
    <cellStyle name="Comma 3 3 2 2 2 2 2 3 3 3 2" xfId="13702" xr:uid="{00000000-0005-0000-0000-00006B410000}"/>
    <cellStyle name="Comma 3 3 2 2 2 2 2 3 3 3 2 2" xfId="30088" xr:uid="{00000000-0005-0000-0000-00006C410000}"/>
    <cellStyle name="Comma 3 3 2 2 2 2 2 3 3 3 3" xfId="21895" xr:uid="{00000000-0005-0000-0000-00006D410000}"/>
    <cellStyle name="Comma 3 3 2 2 2 2 2 3 3 4" xfId="9606" xr:uid="{00000000-0005-0000-0000-00006E410000}"/>
    <cellStyle name="Comma 3 3 2 2 2 2 2 3 3 4 2" xfId="25992" xr:uid="{00000000-0005-0000-0000-00006F410000}"/>
    <cellStyle name="Comma 3 3 2 2 2 2 2 3 3 5" xfId="17799" xr:uid="{00000000-0005-0000-0000-000070410000}"/>
    <cellStyle name="Comma 3 3 2 2 2 2 2 3 4" xfId="2437" xr:uid="{00000000-0005-0000-0000-000071410000}"/>
    <cellStyle name="Comma 3 3 2 2 2 2 2 3 4 2" xfId="6534" xr:uid="{00000000-0005-0000-0000-000072410000}"/>
    <cellStyle name="Comma 3 3 2 2 2 2 2 3 4 2 2" xfId="14727" xr:uid="{00000000-0005-0000-0000-000073410000}"/>
    <cellStyle name="Comma 3 3 2 2 2 2 2 3 4 2 2 2" xfId="31113" xr:uid="{00000000-0005-0000-0000-000074410000}"/>
    <cellStyle name="Comma 3 3 2 2 2 2 2 3 4 2 3" xfId="22920" xr:uid="{00000000-0005-0000-0000-000075410000}"/>
    <cellStyle name="Comma 3 3 2 2 2 2 2 3 4 3" xfId="10630" xr:uid="{00000000-0005-0000-0000-000076410000}"/>
    <cellStyle name="Comma 3 3 2 2 2 2 2 3 4 3 2" xfId="27016" xr:uid="{00000000-0005-0000-0000-000077410000}"/>
    <cellStyle name="Comma 3 3 2 2 2 2 2 3 4 4" xfId="18823" xr:uid="{00000000-0005-0000-0000-000078410000}"/>
    <cellStyle name="Comma 3 3 2 2 2 2 2 3 5" xfId="4485" xr:uid="{00000000-0005-0000-0000-000079410000}"/>
    <cellStyle name="Comma 3 3 2 2 2 2 2 3 5 2" xfId="12678" xr:uid="{00000000-0005-0000-0000-00007A410000}"/>
    <cellStyle name="Comma 3 3 2 2 2 2 2 3 5 2 2" xfId="29064" xr:uid="{00000000-0005-0000-0000-00007B410000}"/>
    <cellStyle name="Comma 3 3 2 2 2 2 2 3 5 3" xfId="20871" xr:uid="{00000000-0005-0000-0000-00007C410000}"/>
    <cellStyle name="Comma 3 3 2 2 2 2 2 3 6" xfId="8582" xr:uid="{00000000-0005-0000-0000-00007D410000}"/>
    <cellStyle name="Comma 3 3 2 2 2 2 2 3 6 2" xfId="24968" xr:uid="{00000000-0005-0000-0000-00007E410000}"/>
    <cellStyle name="Comma 3 3 2 2 2 2 2 3 7" xfId="16775" xr:uid="{00000000-0005-0000-0000-00007F410000}"/>
    <cellStyle name="Comma 3 3 2 2 2 2 2 4" xfId="645" xr:uid="{00000000-0005-0000-0000-000080410000}"/>
    <cellStyle name="Comma 3 3 2 2 2 2 2 4 2" xfId="1669" xr:uid="{00000000-0005-0000-0000-000081410000}"/>
    <cellStyle name="Comma 3 3 2 2 2 2 2 4 2 2" xfId="3717" xr:uid="{00000000-0005-0000-0000-000082410000}"/>
    <cellStyle name="Comma 3 3 2 2 2 2 2 4 2 2 2" xfId="7814" xr:uid="{00000000-0005-0000-0000-000083410000}"/>
    <cellStyle name="Comma 3 3 2 2 2 2 2 4 2 2 2 2" xfId="16007" xr:uid="{00000000-0005-0000-0000-000084410000}"/>
    <cellStyle name="Comma 3 3 2 2 2 2 2 4 2 2 2 2 2" xfId="32393" xr:uid="{00000000-0005-0000-0000-000085410000}"/>
    <cellStyle name="Comma 3 3 2 2 2 2 2 4 2 2 2 3" xfId="24200" xr:uid="{00000000-0005-0000-0000-000086410000}"/>
    <cellStyle name="Comma 3 3 2 2 2 2 2 4 2 2 3" xfId="11910" xr:uid="{00000000-0005-0000-0000-000087410000}"/>
    <cellStyle name="Comma 3 3 2 2 2 2 2 4 2 2 3 2" xfId="28296" xr:uid="{00000000-0005-0000-0000-000088410000}"/>
    <cellStyle name="Comma 3 3 2 2 2 2 2 4 2 2 4" xfId="20103" xr:uid="{00000000-0005-0000-0000-000089410000}"/>
    <cellStyle name="Comma 3 3 2 2 2 2 2 4 2 3" xfId="5765" xr:uid="{00000000-0005-0000-0000-00008A410000}"/>
    <cellStyle name="Comma 3 3 2 2 2 2 2 4 2 3 2" xfId="13958" xr:uid="{00000000-0005-0000-0000-00008B410000}"/>
    <cellStyle name="Comma 3 3 2 2 2 2 2 4 2 3 2 2" xfId="30344" xr:uid="{00000000-0005-0000-0000-00008C410000}"/>
    <cellStyle name="Comma 3 3 2 2 2 2 2 4 2 3 3" xfId="22151" xr:uid="{00000000-0005-0000-0000-00008D410000}"/>
    <cellStyle name="Comma 3 3 2 2 2 2 2 4 2 4" xfId="9862" xr:uid="{00000000-0005-0000-0000-00008E410000}"/>
    <cellStyle name="Comma 3 3 2 2 2 2 2 4 2 4 2" xfId="26248" xr:uid="{00000000-0005-0000-0000-00008F410000}"/>
    <cellStyle name="Comma 3 3 2 2 2 2 2 4 2 5" xfId="18055" xr:uid="{00000000-0005-0000-0000-000090410000}"/>
    <cellStyle name="Comma 3 3 2 2 2 2 2 4 3" xfId="2693" xr:uid="{00000000-0005-0000-0000-000091410000}"/>
    <cellStyle name="Comma 3 3 2 2 2 2 2 4 3 2" xfId="6790" xr:uid="{00000000-0005-0000-0000-000092410000}"/>
    <cellStyle name="Comma 3 3 2 2 2 2 2 4 3 2 2" xfId="14983" xr:uid="{00000000-0005-0000-0000-000093410000}"/>
    <cellStyle name="Comma 3 3 2 2 2 2 2 4 3 2 2 2" xfId="31369" xr:uid="{00000000-0005-0000-0000-000094410000}"/>
    <cellStyle name="Comma 3 3 2 2 2 2 2 4 3 2 3" xfId="23176" xr:uid="{00000000-0005-0000-0000-000095410000}"/>
    <cellStyle name="Comma 3 3 2 2 2 2 2 4 3 3" xfId="10886" xr:uid="{00000000-0005-0000-0000-000096410000}"/>
    <cellStyle name="Comma 3 3 2 2 2 2 2 4 3 3 2" xfId="27272" xr:uid="{00000000-0005-0000-0000-000097410000}"/>
    <cellStyle name="Comma 3 3 2 2 2 2 2 4 3 4" xfId="19079" xr:uid="{00000000-0005-0000-0000-000098410000}"/>
    <cellStyle name="Comma 3 3 2 2 2 2 2 4 4" xfId="4741" xr:uid="{00000000-0005-0000-0000-000099410000}"/>
    <cellStyle name="Comma 3 3 2 2 2 2 2 4 4 2" xfId="12934" xr:uid="{00000000-0005-0000-0000-00009A410000}"/>
    <cellStyle name="Comma 3 3 2 2 2 2 2 4 4 2 2" xfId="29320" xr:uid="{00000000-0005-0000-0000-00009B410000}"/>
    <cellStyle name="Comma 3 3 2 2 2 2 2 4 4 3" xfId="21127" xr:uid="{00000000-0005-0000-0000-00009C410000}"/>
    <cellStyle name="Comma 3 3 2 2 2 2 2 4 5" xfId="8838" xr:uid="{00000000-0005-0000-0000-00009D410000}"/>
    <cellStyle name="Comma 3 3 2 2 2 2 2 4 5 2" xfId="25224" xr:uid="{00000000-0005-0000-0000-00009E410000}"/>
    <cellStyle name="Comma 3 3 2 2 2 2 2 4 6" xfId="17031" xr:uid="{00000000-0005-0000-0000-00009F410000}"/>
    <cellStyle name="Comma 3 3 2 2 2 2 2 5" xfId="1157" xr:uid="{00000000-0005-0000-0000-0000A0410000}"/>
    <cellStyle name="Comma 3 3 2 2 2 2 2 5 2" xfId="3205" xr:uid="{00000000-0005-0000-0000-0000A1410000}"/>
    <cellStyle name="Comma 3 3 2 2 2 2 2 5 2 2" xfId="7302" xr:uid="{00000000-0005-0000-0000-0000A2410000}"/>
    <cellStyle name="Comma 3 3 2 2 2 2 2 5 2 2 2" xfId="15495" xr:uid="{00000000-0005-0000-0000-0000A3410000}"/>
    <cellStyle name="Comma 3 3 2 2 2 2 2 5 2 2 2 2" xfId="31881" xr:uid="{00000000-0005-0000-0000-0000A4410000}"/>
    <cellStyle name="Comma 3 3 2 2 2 2 2 5 2 2 3" xfId="23688" xr:uid="{00000000-0005-0000-0000-0000A5410000}"/>
    <cellStyle name="Comma 3 3 2 2 2 2 2 5 2 3" xfId="11398" xr:uid="{00000000-0005-0000-0000-0000A6410000}"/>
    <cellStyle name="Comma 3 3 2 2 2 2 2 5 2 3 2" xfId="27784" xr:uid="{00000000-0005-0000-0000-0000A7410000}"/>
    <cellStyle name="Comma 3 3 2 2 2 2 2 5 2 4" xfId="19591" xr:uid="{00000000-0005-0000-0000-0000A8410000}"/>
    <cellStyle name="Comma 3 3 2 2 2 2 2 5 3" xfId="5253" xr:uid="{00000000-0005-0000-0000-0000A9410000}"/>
    <cellStyle name="Comma 3 3 2 2 2 2 2 5 3 2" xfId="13446" xr:uid="{00000000-0005-0000-0000-0000AA410000}"/>
    <cellStyle name="Comma 3 3 2 2 2 2 2 5 3 2 2" xfId="29832" xr:uid="{00000000-0005-0000-0000-0000AB410000}"/>
    <cellStyle name="Comma 3 3 2 2 2 2 2 5 3 3" xfId="21639" xr:uid="{00000000-0005-0000-0000-0000AC410000}"/>
    <cellStyle name="Comma 3 3 2 2 2 2 2 5 4" xfId="9350" xr:uid="{00000000-0005-0000-0000-0000AD410000}"/>
    <cellStyle name="Comma 3 3 2 2 2 2 2 5 4 2" xfId="25736" xr:uid="{00000000-0005-0000-0000-0000AE410000}"/>
    <cellStyle name="Comma 3 3 2 2 2 2 2 5 5" xfId="17543" xr:uid="{00000000-0005-0000-0000-0000AF410000}"/>
    <cellStyle name="Comma 3 3 2 2 2 2 2 6" xfId="2181" xr:uid="{00000000-0005-0000-0000-0000B0410000}"/>
    <cellStyle name="Comma 3 3 2 2 2 2 2 6 2" xfId="6278" xr:uid="{00000000-0005-0000-0000-0000B1410000}"/>
    <cellStyle name="Comma 3 3 2 2 2 2 2 6 2 2" xfId="14471" xr:uid="{00000000-0005-0000-0000-0000B2410000}"/>
    <cellStyle name="Comma 3 3 2 2 2 2 2 6 2 2 2" xfId="30857" xr:uid="{00000000-0005-0000-0000-0000B3410000}"/>
    <cellStyle name="Comma 3 3 2 2 2 2 2 6 2 3" xfId="22664" xr:uid="{00000000-0005-0000-0000-0000B4410000}"/>
    <cellStyle name="Comma 3 3 2 2 2 2 2 6 3" xfId="10374" xr:uid="{00000000-0005-0000-0000-0000B5410000}"/>
    <cellStyle name="Comma 3 3 2 2 2 2 2 6 3 2" xfId="26760" xr:uid="{00000000-0005-0000-0000-0000B6410000}"/>
    <cellStyle name="Comma 3 3 2 2 2 2 2 6 4" xfId="18567" xr:uid="{00000000-0005-0000-0000-0000B7410000}"/>
    <cellStyle name="Comma 3 3 2 2 2 2 2 7" xfId="4229" xr:uid="{00000000-0005-0000-0000-0000B8410000}"/>
    <cellStyle name="Comma 3 3 2 2 2 2 2 7 2" xfId="12422" xr:uid="{00000000-0005-0000-0000-0000B9410000}"/>
    <cellStyle name="Comma 3 3 2 2 2 2 2 7 2 2" xfId="28808" xr:uid="{00000000-0005-0000-0000-0000BA410000}"/>
    <cellStyle name="Comma 3 3 2 2 2 2 2 7 3" xfId="20615" xr:uid="{00000000-0005-0000-0000-0000BB410000}"/>
    <cellStyle name="Comma 3 3 2 2 2 2 2 8" xfId="8326" xr:uid="{00000000-0005-0000-0000-0000BC410000}"/>
    <cellStyle name="Comma 3 3 2 2 2 2 2 8 2" xfId="24712" xr:uid="{00000000-0005-0000-0000-0000BD410000}"/>
    <cellStyle name="Comma 3 3 2 2 2 2 2 9" xfId="16519" xr:uid="{00000000-0005-0000-0000-0000BE410000}"/>
    <cellStyle name="Comma 3 3 2 2 2 2 3" xfId="197" xr:uid="{00000000-0005-0000-0000-0000BF410000}"/>
    <cellStyle name="Comma 3 3 2 2 2 2 3 2" xfId="453" xr:uid="{00000000-0005-0000-0000-0000C0410000}"/>
    <cellStyle name="Comma 3 3 2 2 2 2 3 2 2" xfId="965" xr:uid="{00000000-0005-0000-0000-0000C1410000}"/>
    <cellStyle name="Comma 3 3 2 2 2 2 3 2 2 2" xfId="1989" xr:uid="{00000000-0005-0000-0000-0000C2410000}"/>
    <cellStyle name="Comma 3 3 2 2 2 2 3 2 2 2 2" xfId="4037" xr:uid="{00000000-0005-0000-0000-0000C3410000}"/>
    <cellStyle name="Comma 3 3 2 2 2 2 3 2 2 2 2 2" xfId="8134" xr:uid="{00000000-0005-0000-0000-0000C4410000}"/>
    <cellStyle name="Comma 3 3 2 2 2 2 3 2 2 2 2 2 2" xfId="16327" xr:uid="{00000000-0005-0000-0000-0000C5410000}"/>
    <cellStyle name="Comma 3 3 2 2 2 2 3 2 2 2 2 2 2 2" xfId="32713" xr:uid="{00000000-0005-0000-0000-0000C6410000}"/>
    <cellStyle name="Comma 3 3 2 2 2 2 3 2 2 2 2 2 3" xfId="24520" xr:uid="{00000000-0005-0000-0000-0000C7410000}"/>
    <cellStyle name="Comma 3 3 2 2 2 2 3 2 2 2 2 3" xfId="12230" xr:uid="{00000000-0005-0000-0000-0000C8410000}"/>
    <cellStyle name="Comma 3 3 2 2 2 2 3 2 2 2 2 3 2" xfId="28616" xr:uid="{00000000-0005-0000-0000-0000C9410000}"/>
    <cellStyle name="Comma 3 3 2 2 2 2 3 2 2 2 2 4" xfId="20423" xr:uid="{00000000-0005-0000-0000-0000CA410000}"/>
    <cellStyle name="Comma 3 3 2 2 2 2 3 2 2 2 3" xfId="6085" xr:uid="{00000000-0005-0000-0000-0000CB410000}"/>
    <cellStyle name="Comma 3 3 2 2 2 2 3 2 2 2 3 2" xfId="14278" xr:uid="{00000000-0005-0000-0000-0000CC410000}"/>
    <cellStyle name="Comma 3 3 2 2 2 2 3 2 2 2 3 2 2" xfId="30664" xr:uid="{00000000-0005-0000-0000-0000CD410000}"/>
    <cellStyle name="Comma 3 3 2 2 2 2 3 2 2 2 3 3" xfId="22471" xr:uid="{00000000-0005-0000-0000-0000CE410000}"/>
    <cellStyle name="Comma 3 3 2 2 2 2 3 2 2 2 4" xfId="10182" xr:uid="{00000000-0005-0000-0000-0000CF410000}"/>
    <cellStyle name="Comma 3 3 2 2 2 2 3 2 2 2 4 2" xfId="26568" xr:uid="{00000000-0005-0000-0000-0000D0410000}"/>
    <cellStyle name="Comma 3 3 2 2 2 2 3 2 2 2 5" xfId="18375" xr:uid="{00000000-0005-0000-0000-0000D1410000}"/>
    <cellStyle name="Comma 3 3 2 2 2 2 3 2 2 3" xfId="3013" xr:uid="{00000000-0005-0000-0000-0000D2410000}"/>
    <cellStyle name="Comma 3 3 2 2 2 2 3 2 2 3 2" xfId="7110" xr:uid="{00000000-0005-0000-0000-0000D3410000}"/>
    <cellStyle name="Comma 3 3 2 2 2 2 3 2 2 3 2 2" xfId="15303" xr:uid="{00000000-0005-0000-0000-0000D4410000}"/>
    <cellStyle name="Comma 3 3 2 2 2 2 3 2 2 3 2 2 2" xfId="31689" xr:uid="{00000000-0005-0000-0000-0000D5410000}"/>
    <cellStyle name="Comma 3 3 2 2 2 2 3 2 2 3 2 3" xfId="23496" xr:uid="{00000000-0005-0000-0000-0000D6410000}"/>
    <cellStyle name="Comma 3 3 2 2 2 2 3 2 2 3 3" xfId="11206" xr:uid="{00000000-0005-0000-0000-0000D7410000}"/>
    <cellStyle name="Comma 3 3 2 2 2 2 3 2 2 3 3 2" xfId="27592" xr:uid="{00000000-0005-0000-0000-0000D8410000}"/>
    <cellStyle name="Comma 3 3 2 2 2 2 3 2 2 3 4" xfId="19399" xr:uid="{00000000-0005-0000-0000-0000D9410000}"/>
    <cellStyle name="Comma 3 3 2 2 2 2 3 2 2 4" xfId="5061" xr:uid="{00000000-0005-0000-0000-0000DA410000}"/>
    <cellStyle name="Comma 3 3 2 2 2 2 3 2 2 4 2" xfId="13254" xr:uid="{00000000-0005-0000-0000-0000DB410000}"/>
    <cellStyle name="Comma 3 3 2 2 2 2 3 2 2 4 2 2" xfId="29640" xr:uid="{00000000-0005-0000-0000-0000DC410000}"/>
    <cellStyle name="Comma 3 3 2 2 2 2 3 2 2 4 3" xfId="21447" xr:uid="{00000000-0005-0000-0000-0000DD410000}"/>
    <cellStyle name="Comma 3 3 2 2 2 2 3 2 2 5" xfId="9158" xr:uid="{00000000-0005-0000-0000-0000DE410000}"/>
    <cellStyle name="Comma 3 3 2 2 2 2 3 2 2 5 2" xfId="25544" xr:uid="{00000000-0005-0000-0000-0000DF410000}"/>
    <cellStyle name="Comma 3 3 2 2 2 2 3 2 2 6" xfId="17351" xr:uid="{00000000-0005-0000-0000-0000E0410000}"/>
    <cellStyle name="Comma 3 3 2 2 2 2 3 2 3" xfId="1477" xr:uid="{00000000-0005-0000-0000-0000E1410000}"/>
    <cellStyle name="Comma 3 3 2 2 2 2 3 2 3 2" xfId="3525" xr:uid="{00000000-0005-0000-0000-0000E2410000}"/>
    <cellStyle name="Comma 3 3 2 2 2 2 3 2 3 2 2" xfId="7622" xr:uid="{00000000-0005-0000-0000-0000E3410000}"/>
    <cellStyle name="Comma 3 3 2 2 2 2 3 2 3 2 2 2" xfId="15815" xr:uid="{00000000-0005-0000-0000-0000E4410000}"/>
    <cellStyle name="Comma 3 3 2 2 2 2 3 2 3 2 2 2 2" xfId="32201" xr:uid="{00000000-0005-0000-0000-0000E5410000}"/>
    <cellStyle name="Comma 3 3 2 2 2 2 3 2 3 2 2 3" xfId="24008" xr:uid="{00000000-0005-0000-0000-0000E6410000}"/>
    <cellStyle name="Comma 3 3 2 2 2 2 3 2 3 2 3" xfId="11718" xr:uid="{00000000-0005-0000-0000-0000E7410000}"/>
    <cellStyle name="Comma 3 3 2 2 2 2 3 2 3 2 3 2" xfId="28104" xr:uid="{00000000-0005-0000-0000-0000E8410000}"/>
    <cellStyle name="Comma 3 3 2 2 2 2 3 2 3 2 4" xfId="19911" xr:uid="{00000000-0005-0000-0000-0000E9410000}"/>
    <cellStyle name="Comma 3 3 2 2 2 2 3 2 3 3" xfId="5573" xr:uid="{00000000-0005-0000-0000-0000EA410000}"/>
    <cellStyle name="Comma 3 3 2 2 2 2 3 2 3 3 2" xfId="13766" xr:uid="{00000000-0005-0000-0000-0000EB410000}"/>
    <cellStyle name="Comma 3 3 2 2 2 2 3 2 3 3 2 2" xfId="30152" xr:uid="{00000000-0005-0000-0000-0000EC410000}"/>
    <cellStyle name="Comma 3 3 2 2 2 2 3 2 3 3 3" xfId="21959" xr:uid="{00000000-0005-0000-0000-0000ED410000}"/>
    <cellStyle name="Comma 3 3 2 2 2 2 3 2 3 4" xfId="9670" xr:uid="{00000000-0005-0000-0000-0000EE410000}"/>
    <cellStyle name="Comma 3 3 2 2 2 2 3 2 3 4 2" xfId="26056" xr:uid="{00000000-0005-0000-0000-0000EF410000}"/>
    <cellStyle name="Comma 3 3 2 2 2 2 3 2 3 5" xfId="17863" xr:uid="{00000000-0005-0000-0000-0000F0410000}"/>
    <cellStyle name="Comma 3 3 2 2 2 2 3 2 4" xfId="2501" xr:uid="{00000000-0005-0000-0000-0000F1410000}"/>
    <cellStyle name="Comma 3 3 2 2 2 2 3 2 4 2" xfId="6598" xr:uid="{00000000-0005-0000-0000-0000F2410000}"/>
    <cellStyle name="Comma 3 3 2 2 2 2 3 2 4 2 2" xfId="14791" xr:uid="{00000000-0005-0000-0000-0000F3410000}"/>
    <cellStyle name="Comma 3 3 2 2 2 2 3 2 4 2 2 2" xfId="31177" xr:uid="{00000000-0005-0000-0000-0000F4410000}"/>
    <cellStyle name="Comma 3 3 2 2 2 2 3 2 4 2 3" xfId="22984" xr:uid="{00000000-0005-0000-0000-0000F5410000}"/>
    <cellStyle name="Comma 3 3 2 2 2 2 3 2 4 3" xfId="10694" xr:uid="{00000000-0005-0000-0000-0000F6410000}"/>
    <cellStyle name="Comma 3 3 2 2 2 2 3 2 4 3 2" xfId="27080" xr:uid="{00000000-0005-0000-0000-0000F7410000}"/>
    <cellStyle name="Comma 3 3 2 2 2 2 3 2 4 4" xfId="18887" xr:uid="{00000000-0005-0000-0000-0000F8410000}"/>
    <cellStyle name="Comma 3 3 2 2 2 2 3 2 5" xfId="4549" xr:uid="{00000000-0005-0000-0000-0000F9410000}"/>
    <cellStyle name="Comma 3 3 2 2 2 2 3 2 5 2" xfId="12742" xr:uid="{00000000-0005-0000-0000-0000FA410000}"/>
    <cellStyle name="Comma 3 3 2 2 2 2 3 2 5 2 2" xfId="29128" xr:uid="{00000000-0005-0000-0000-0000FB410000}"/>
    <cellStyle name="Comma 3 3 2 2 2 2 3 2 5 3" xfId="20935" xr:uid="{00000000-0005-0000-0000-0000FC410000}"/>
    <cellStyle name="Comma 3 3 2 2 2 2 3 2 6" xfId="8646" xr:uid="{00000000-0005-0000-0000-0000FD410000}"/>
    <cellStyle name="Comma 3 3 2 2 2 2 3 2 6 2" xfId="25032" xr:uid="{00000000-0005-0000-0000-0000FE410000}"/>
    <cellStyle name="Comma 3 3 2 2 2 2 3 2 7" xfId="16839" xr:uid="{00000000-0005-0000-0000-0000FF410000}"/>
    <cellStyle name="Comma 3 3 2 2 2 2 3 3" xfId="709" xr:uid="{00000000-0005-0000-0000-000000420000}"/>
    <cellStyle name="Comma 3 3 2 2 2 2 3 3 2" xfId="1733" xr:uid="{00000000-0005-0000-0000-000001420000}"/>
    <cellStyle name="Comma 3 3 2 2 2 2 3 3 2 2" xfId="3781" xr:uid="{00000000-0005-0000-0000-000002420000}"/>
    <cellStyle name="Comma 3 3 2 2 2 2 3 3 2 2 2" xfId="7878" xr:uid="{00000000-0005-0000-0000-000003420000}"/>
    <cellStyle name="Comma 3 3 2 2 2 2 3 3 2 2 2 2" xfId="16071" xr:uid="{00000000-0005-0000-0000-000004420000}"/>
    <cellStyle name="Comma 3 3 2 2 2 2 3 3 2 2 2 2 2" xfId="32457" xr:uid="{00000000-0005-0000-0000-000005420000}"/>
    <cellStyle name="Comma 3 3 2 2 2 2 3 3 2 2 2 3" xfId="24264" xr:uid="{00000000-0005-0000-0000-000006420000}"/>
    <cellStyle name="Comma 3 3 2 2 2 2 3 3 2 2 3" xfId="11974" xr:uid="{00000000-0005-0000-0000-000007420000}"/>
    <cellStyle name="Comma 3 3 2 2 2 2 3 3 2 2 3 2" xfId="28360" xr:uid="{00000000-0005-0000-0000-000008420000}"/>
    <cellStyle name="Comma 3 3 2 2 2 2 3 3 2 2 4" xfId="20167" xr:uid="{00000000-0005-0000-0000-000009420000}"/>
    <cellStyle name="Comma 3 3 2 2 2 2 3 3 2 3" xfId="5829" xr:uid="{00000000-0005-0000-0000-00000A420000}"/>
    <cellStyle name="Comma 3 3 2 2 2 2 3 3 2 3 2" xfId="14022" xr:uid="{00000000-0005-0000-0000-00000B420000}"/>
    <cellStyle name="Comma 3 3 2 2 2 2 3 3 2 3 2 2" xfId="30408" xr:uid="{00000000-0005-0000-0000-00000C420000}"/>
    <cellStyle name="Comma 3 3 2 2 2 2 3 3 2 3 3" xfId="22215" xr:uid="{00000000-0005-0000-0000-00000D420000}"/>
    <cellStyle name="Comma 3 3 2 2 2 2 3 3 2 4" xfId="9926" xr:uid="{00000000-0005-0000-0000-00000E420000}"/>
    <cellStyle name="Comma 3 3 2 2 2 2 3 3 2 4 2" xfId="26312" xr:uid="{00000000-0005-0000-0000-00000F420000}"/>
    <cellStyle name="Comma 3 3 2 2 2 2 3 3 2 5" xfId="18119" xr:uid="{00000000-0005-0000-0000-000010420000}"/>
    <cellStyle name="Comma 3 3 2 2 2 2 3 3 3" xfId="2757" xr:uid="{00000000-0005-0000-0000-000011420000}"/>
    <cellStyle name="Comma 3 3 2 2 2 2 3 3 3 2" xfId="6854" xr:uid="{00000000-0005-0000-0000-000012420000}"/>
    <cellStyle name="Comma 3 3 2 2 2 2 3 3 3 2 2" xfId="15047" xr:uid="{00000000-0005-0000-0000-000013420000}"/>
    <cellStyle name="Comma 3 3 2 2 2 2 3 3 3 2 2 2" xfId="31433" xr:uid="{00000000-0005-0000-0000-000014420000}"/>
    <cellStyle name="Comma 3 3 2 2 2 2 3 3 3 2 3" xfId="23240" xr:uid="{00000000-0005-0000-0000-000015420000}"/>
    <cellStyle name="Comma 3 3 2 2 2 2 3 3 3 3" xfId="10950" xr:uid="{00000000-0005-0000-0000-000016420000}"/>
    <cellStyle name="Comma 3 3 2 2 2 2 3 3 3 3 2" xfId="27336" xr:uid="{00000000-0005-0000-0000-000017420000}"/>
    <cellStyle name="Comma 3 3 2 2 2 2 3 3 3 4" xfId="19143" xr:uid="{00000000-0005-0000-0000-000018420000}"/>
    <cellStyle name="Comma 3 3 2 2 2 2 3 3 4" xfId="4805" xr:uid="{00000000-0005-0000-0000-000019420000}"/>
    <cellStyle name="Comma 3 3 2 2 2 2 3 3 4 2" xfId="12998" xr:uid="{00000000-0005-0000-0000-00001A420000}"/>
    <cellStyle name="Comma 3 3 2 2 2 2 3 3 4 2 2" xfId="29384" xr:uid="{00000000-0005-0000-0000-00001B420000}"/>
    <cellStyle name="Comma 3 3 2 2 2 2 3 3 4 3" xfId="21191" xr:uid="{00000000-0005-0000-0000-00001C420000}"/>
    <cellStyle name="Comma 3 3 2 2 2 2 3 3 5" xfId="8902" xr:uid="{00000000-0005-0000-0000-00001D420000}"/>
    <cellStyle name="Comma 3 3 2 2 2 2 3 3 5 2" xfId="25288" xr:uid="{00000000-0005-0000-0000-00001E420000}"/>
    <cellStyle name="Comma 3 3 2 2 2 2 3 3 6" xfId="17095" xr:uid="{00000000-0005-0000-0000-00001F420000}"/>
    <cellStyle name="Comma 3 3 2 2 2 2 3 4" xfId="1221" xr:uid="{00000000-0005-0000-0000-000020420000}"/>
    <cellStyle name="Comma 3 3 2 2 2 2 3 4 2" xfId="3269" xr:uid="{00000000-0005-0000-0000-000021420000}"/>
    <cellStyle name="Comma 3 3 2 2 2 2 3 4 2 2" xfId="7366" xr:uid="{00000000-0005-0000-0000-000022420000}"/>
    <cellStyle name="Comma 3 3 2 2 2 2 3 4 2 2 2" xfId="15559" xr:uid="{00000000-0005-0000-0000-000023420000}"/>
    <cellStyle name="Comma 3 3 2 2 2 2 3 4 2 2 2 2" xfId="31945" xr:uid="{00000000-0005-0000-0000-000024420000}"/>
    <cellStyle name="Comma 3 3 2 2 2 2 3 4 2 2 3" xfId="23752" xr:uid="{00000000-0005-0000-0000-000025420000}"/>
    <cellStyle name="Comma 3 3 2 2 2 2 3 4 2 3" xfId="11462" xr:uid="{00000000-0005-0000-0000-000026420000}"/>
    <cellStyle name="Comma 3 3 2 2 2 2 3 4 2 3 2" xfId="27848" xr:uid="{00000000-0005-0000-0000-000027420000}"/>
    <cellStyle name="Comma 3 3 2 2 2 2 3 4 2 4" xfId="19655" xr:uid="{00000000-0005-0000-0000-000028420000}"/>
    <cellStyle name="Comma 3 3 2 2 2 2 3 4 3" xfId="5317" xr:uid="{00000000-0005-0000-0000-000029420000}"/>
    <cellStyle name="Comma 3 3 2 2 2 2 3 4 3 2" xfId="13510" xr:uid="{00000000-0005-0000-0000-00002A420000}"/>
    <cellStyle name="Comma 3 3 2 2 2 2 3 4 3 2 2" xfId="29896" xr:uid="{00000000-0005-0000-0000-00002B420000}"/>
    <cellStyle name="Comma 3 3 2 2 2 2 3 4 3 3" xfId="21703" xr:uid="{00000000-0005-0000-0000-00002C420000}"/>
    <cellStyle name="Comma 3 3 2 2 2 2 3 4 4" xfId="9414" xr:uid="{00000000-0005-0000-0000-00002D420000}"/>
    <cellStyle name="Comma 3 3 2 2 2 2 3 4 4 2" xfId="25800" xr:uid="{00000000-0005-0000-0000-00002E420000}"/>
    <cellStyle name="Comma 3 3 2 2 2 2 3 4 5" xfId="17607" xr:uid="{00000000-0005-0000-0000-00002F420000}"/>
    <cellStyle name="Comma 3 3 2 2 2 2 3 5" xfId="2245" xr:uid="{00000000-0005-0000-0000-000030420000}"/>
    <cellStyle name="Comma 3 3 2 2 2 2 3 5 2" xfId="6342" xr:uid="{00000000-0005-0000-0000-000031420000}"/>
    <cellStyle name="Comma 3 3 2 2 2 2 3 5 2 2" xfId="14535" xr:uid="{00000000-0005-0000-0000-000032420000}"/>
    <cellStyle name="Comma 3 3 2 2 2 2 3 5 2 2 2" xfId="30921" xr:uid="{00000000-0005-0000-0000-000033420000}"/>
    <cellStyle name="Comma 3 3 2 2 2 2 3 5 2 3" xfId="22728" xr:uid="{00000000-0005-0000-0000-000034420000}"/>
    <cellStyle name="Comma 3 3 2 2 2 2 3 5 3" xfId="10438" xr:uid="{00000000-0005-0000-0000-000035420000}"/>
    <cellStyle name="Comma 3 3 2 2 2 2 3 5 3 2" xfId="26824" xr:uid="{00000000-0005-0000-0000-000036420000}"/>
    <cellStyle name="Comma 3 3 2 2 2 2 3 5 4" xfId="18631" xr:uid="{00000000-0005-0000-0000-000037420000}"/>
    <cellStyle name="Comma 3 3 2 2 2 2 3 6" xfId="4293" xr:uid="{00000000-0005-0000-0000-000038420000}"/>
    <cellStyle name="Comma 3 3 2 2 2 2 3 6 2" xfId="12486" xr:uid="{00000000-0005-0000-0000-000039420000}"/>
    <cellStyle name="Comma 3 3 2 2 2 2 3 6 2 2" xfId="28872" xr:uid="{00000000-0005-0000-0000-00003A420000}"/>
    <cellStyle name="Comma 3 3 2 2 2 2 3 6 3" xfId="20679" xr:uid="{00000000-0005-0000-0000-00003B420000}"/>
    <cellStyle name="Comma 3 3 2 2 2 2 3 7" xfId="8390" xr:uid="{00000000-0005-0000-0000-00003C420000}"/>
    <cellStyle name="Comma 3 3 2 2 2 2 3 7 2" xfId="24776" xr:uid="{00000000-0005-0000-0000-00003D420000}"/>
    <cellStyle name="Comma 3 3 2 2 2 2 3 8" xfId="16583" xr:uid="{00000000-0005-0000-0000-00003E420000}"/>
    <cellStyle name="Comma 3 3 2 2 2 2 4" xfId="325" xr:uid="{00000000-0005-0000-0000-00003F420000}"/>
    <cellStyle name="Comma 3 3 2 2 2 2 4 2" xfId="837" xr:uid="{00000000-0005-0000-0000-000040420000}"/>
    <cellStyle name="Comma 3 3 2 2 2 2 4 2 2" xfId="1861" xr:uid="{00000000-0005-0000-0000-000041420000}"/>
    <cellStyle name="Comma 3 3 2 2 2 2 4 2 2 2" xfId="3909" xr:uid="{00000000-0005-0000-0000-000042420000}"/>
    <cellStyle name="Comma 3 3 2 2 2 2 4 2 2 2 2" xfId="8006" xr:uid="{00000000-0005-0000-0000-000043420000}"/>
    <cellStyle name="Comma 3 3 2 2 2 2 4 2 2 2 2 2" xfId="16199" xr:uid="{00000000-0005-0000-0000-000044420000}"/>
    <cellStyle name="Comma 3 3 2 2 2 2 4 2 2 2 2 2 2" xfId="32585" xr:uid="{00000000-0005-0000-0000-000045420000}"/>
    <cellStyle name="Comma 3 3 2 2 2 2 4 2 2 2 2 3" xfId="24392" xr:uid="{00000000-0005-0000-0000-000046420000}"/>
    <cellStyle name="Comma 3 3 2 2 2 2 4 2 2 2 3" xfId="12102" xr:uid="{00000000-0005-0000-0000-000047420000}"/>
    <cellStyle name="Comma 3 3 2 2 2 2 4 2 2 2 3 2" xfId="28488" xr:uid="{00000000-0005-0000-0000-000048420000}"/>
    <cellStyle name="Comma 3 3 2 2 2 2 4 2 2 2 4" xfId="20295" xr:uid="{00000000-0005-0000-0000-000049420000}"/>
    <cellStyle name="Comma 3 3 2 2 2 2 4 2 2 3" xfId="5957" xr:uid="{00000000-0005-0000-0000-00004A420000}"/>
    <cellStyle name="Comma 3 3 2 2 2 2 4 2 2 3 2" xfId="14150" xr:uid="{00000000-0005-0000-0000-00004B420000}"/>
    <cellStyle name="Comma 3 3 2 2 2 2 4 2 2 3 2 2" xfId="30536" xr:uid="{00000000-0005-0000-0000-00004C420000}"/>
    <cellStyle name="Comma 3 3 2 2 2 2 4 2 2 3 3" xfId="22343" xr:uid="{00000000-0005-0000-0000-00004D420000}"/>
    <cellStyle name="Comma 3 3 2 2 2 2 4 2 2 4" xfId="10054" xr:uid="{00000000-0005-0000-0000-00004E420000}"/>
    <cellStyle name="Comma 3 3 2 2 2 2 4 2 2 4 2" xfId="26440" xr:uid="{00000000-0005-0000-0000-00004F420000}"/>
    <cellStyle name="Comma 3 3 2 2 2 2 4 2 2 5" xfId="18247" xr:uid="{00000000-0005-0000-0000-000050420000}"/>
    <cellStyle name="Comma 3 3 2 2 2 2 4 2 3" xfId="2885" xr:uid="{00000000-0005-0000-0000-000051420000}"/>
    <cellStyle name="Comma 3 3 2 2 2 2 4 2 3 2" xfId="6982" xr:uid="{00000000-0005-0000-0000-000052420000}"/>
    <cellStyle name="Comma 3 3 2 2 2 2 4 2 3 2 2" xfId="15175" xr:uid="{00000000-0005-0000-0000-000053420000}"/>
    <cellStyle name="Comma 3 3 2 2 2 2 4 2 3 2 2 2" xfId="31561" xr:uid="{00000000-0005-0000-0000-000054420000}"/>
    <cellStyle name="Comma 3 3 2 2 2 2 4 2 3 2 3" xfId="23368" xr:uid="{00000000-0005-0000-0000-000055420000}"/>
    <cellStyle name="Comma 3 3 2 2 2 2 4 2 3 3" xfId="11078" xr:uid="{00000000-0005-0000-0000-000056420000}"/>
    <cellStyle name="Comma 3 3 2 2 2 2 4 2 3 3 2" xfId="27464" xr:uid="{00000000-0005-0000-0000-000057420000}"/>
    <cellStyle name="Comma 3 3 2 2 2 2 4 2 3 4" xfId="19271" xr:uid="{00000000-0005-0000-0000-000058420000}"/>
    <cellStyle name="Comma 3 3 2 2 2 2 4 2 4" xfId="4933" xr:uid="{00000000-0005-0000-0000-000059420000}"/>
    <cellStyle name="Comma 3 3 2 2 2 2 4 2 4 2" xfId="13126" xr:uid="{00000000-0005-0000-0000-00005A420000}"/>
    <cellStyle name="Comma 3 3 2 2 2 2 4 2 4 2 2" xfId="29512" xr:uid="{00000000-0005-0000-0000-00005B420000}"/>
    <cellStyle name="Comma 3 3 2 2 2 2 4 2 4 3" xfId="21319" xr:uid="{00000000-0005-0000-0000-00005C420000}"/>
    <cellStyle name="Comma 3 3 2 2 2 2 4 2 5" xfId="9030" xr:uid="{00000000-0005-0000-0000-00005D420000}"/>
    <cellStyle name="Comma 3 3 2 2 2 2 4 2 5 2" xfId="25416" xr:uid="{00000000-0005-0000-0000-00005E420000}"/>
    <cellStyle name="Comma 3 3 2 2 2 2 4 2 6" xfId="17223" xr:uid="{00000000-0005-0000-0000-00005F420000}"/>
    <cellStyle name="Comma 3 3 2 2 2 2 4 3" xfId="1349" xr:uid="{00000000-0005-0000-0000-000060420000}"/>
    <cellStyle name="Comma 3 3 2 2 2 2 4 3 2" xfId="3397" xr:uid="{00000000-0005-0000-0000-000061420000}"/>
    <cellStyle name="Comma 3 3 2 2 2 2 4 3 2 2" xfId="7494" xr:uid="{00000000-0005-0000-0000-000062420000}"/>
    <cellStyle name="Comma 3 3 2 2 2 2 4 3 2 2 2" xfId="15687" xr:uid="{00000000-0005-0000-0000-000063420000}"/>
    <cellStyle name="Comma 3 3 2 2 2 2 4 3 2 2 2 2" xfId="32073" xr:uid="{00000000-0005-0000-0000-000064420000}"/>
    <cellStyle name="Comma 3 3 2 2 2 2 4 3 2 2 3" xfId="23880" xr:uid="{00000000-0005-0000-0000-000065420000}"/>
    <cellStyle name="Comma 3 3 2 2 2 2 4 3 2 3" xfId="11590" xr:uid="{00000000-0005-0000-0000-000066420000}"/>
    <cellStyle name="Comma 3 3 2 2 2 2 4 3 2 3 2" xfId="27976" xr:uid="{00000000-0005-0000-0000-000067420000}"/>
    <cellStyle name="Comma 3 3 2 2 2 2 4 3 2 4" xfId="19783" xr:uid="{00000000-0005-0000-0000-000068420000}"/>
    <cellStyle name="Comma 3 3 2 2 2 2 4 3 3" xfId="5445" xr:uid="{00000000-0005-0000-0000-000069420000}"/>
    <cellStyle name="Comma 3 3 2 2 2 2 4 3 3 2" xfId="13638" xr:uid="{00000000-0005-0000-0000-00006A420000}"/>
    <cellStyle name="Comma 3 3 2 2 2 2 4 3 3 2 2" xfId="30024" xr:uid="{00000000-0005-0000-0000-00006B420000}"/>
    <cellStyle name="Comma 3 3 2 2 2 2 4 3 3 3" xfId="21831" xr:uid="{00000000-0005-0000-0000-00006C420000}"/>
    <cellStyle name="Comma 3 3 2 2 2 2 4 3 4" xfId="9542" xr:uid="{00000000-0005-0000-0000-00006D420000}"/>
    <cellStyle name="Comma 3 3 2 2 2 2 4 3 4 2" xfId="25928" xr:uid="{00000000-0005-0000-0000-00006E420000}"/>
    <cellStyle name="Comma 3 3 2 2 2 2 4 3 5" xfId="17735" xr:uid="{00000000-0005-0000-0000-00006F420000}"/>
    <cellStyle name="Comma 3 3 2 2 2 2 4 4" xfId="2373" xr:uid="{00000000-0005-0000-0000-000070420000}"/>
    <cellStyle name="Comma 3 3 2 2 2 2 4 4 2" xfId="6470" xr:uid="{00000000-0005-0000-0000-000071420000}"/>
    <cellStyle name="Comma 3 3 2 2 2 2 4 4 2 2" xfId="14663" xr:uid="{00000000-0005-0000-0000-000072420000}"/>
    <cellStyle name="Comma 3 3 2 2 2 2 4 4 2 2 2" xfId="31049" xr:uid="{00000000-0005-0000-0000-000073420000}"/>
    <cellStyle name="Comma 3 3 2 2 2 2 4 4 2 3" xfId="22856" xr:uid="{00000000-0005-0000-0000-000074420000}"/>
    <cellStyle name="Comma 3 3 2 2 2 2 4 4 3" xfId="10566" xr:uid="{00000000-0005-0000-0000-000075420000}"/>
    <cellStyle name="Comma 3 3 2 2 2 2 4 4 3 2" xfId="26952" xr:uid="{00000000-0005-0000-0000-000076420000}"/>
    <cellStyle name="Comma 3 3 2 2 2 2 4 4 4" xfId="18759" xr:uid="{00000000-0005-0000-0000-000077420000}"/>
    <cellStyle name="Comma 3 3 2 2 2 2 4 5" xfId="4421" xr:uid="{00000000-0005-0000-0000-000078420000}"/>
    <cellStyle name="Comma 3 3 2 2 2 2 4 5 2" xfId="12614" xr:uid="{00000000-0005-0000-0000-000079420000}"/>
    <cellStyle name="Comma 3 3 2 2 2 2 4 5 2 2" xfId="29000" xr:uid="{00000000-0005-0000-0000-00007A420000}"/>
    <cellStyle name="Comma 3 3 2 2 2 2 4 5 3" xfId="20807" xr:uid="{00000000-0005-0000-0000-00007B420000}"/>
    <cellStyle name="Comma 3 3 2 2 2 2 4 6" xfId="8518" xr:uid="{00000000-0005-0000-0000-00007C420000}"/>
    <cellStyle name="Comma 3 3 2 2 2 2 4 6 2" xfId="24904" xr:uid="{00000000-0005-0000-0000-00007D420000}"/>
    <cellStyle name="Comma 3 3 2 2 2 2 4 7" xfId="16711" xr:uid="{00000000-0005-0000-0000-00007E420000}"/>
    <cellStyle name="Comma 3 3 2 2 2 2 5" xfId="581" xr:uid="{00000000-0005-0000-0000-00007F420000}"/>
    <cellStyle name="Comma 3 3 2 2 2 2 5 2" xfId="1605" xr:uid="{00000000-0005-0000-0000-000080420000}"/>
    <cellStyle name="Comma 3 3 2 2 2 2 5 2 2" xfId="3653" xr:uid="{00000000-0005-0000-0000-000081420000}"/>
    <cellStyle name="Comma 3 3 2 2 2 2 5 2 2 2" xfId="7750" xr:uid="{00000000-0005-0000-0000-000082420000}"/>
    <cellStyle name="Comma 3 3 2 2 2 2 5 2 2 2 2" xfId="15943" xr:uid="{00000000-0005-0000-0000-000083420000}"/>
    <cellStyle name="Comma 3 3 2 2 2 2 5 2 2 2 2 2" xfId="32329" xr:uid="{00000000-0005-0000-0000-000084420000}"/>
    <cellStyle name="Comma 3 3 2 2 2 2 5 2 2 2 3" xfId="24136" xr:uid="{00000000-0005-0000-0000-000085420000}"/>
    <cellStyle name="Comma 3 3 2 2 2 2 5 2 2 3" xfId="11846" xr:uid="{00000000-0005-0000-0000-000086420000}"/>
    <cellStyle name="Comma 3 3 2 2 2 2 5 2 2 3 2" xfId="28232" xr:uid="{00000000-0005-0000-0000-000087420000}"/>
    <cellStyle name="Comma 3 3 2 2 2 2 5 2 2 4" xfId="20039" xr:uid="{00000000-0005-0000-0000-000088420000}"/>
    <cellStyle name="Comma 3 3 2 2 2 2 5 2 3" xfId="5701" xr:uid="{00000000-0005-0000-0000-000089420000}"/>
    <cellStyle name="Comma 3 3 2 2 2 2 5 2 3 2" xfId="13894" xr:uid="{00000000-0005-0000-0000-00008A420000}"/>
    <cellStyle name="Comma 3 3 2 2 2 2 5 2 3 2 2" xfId="30280" xr:uid="{00000000-0005-0000-0000-00008B420000}"/>
    <cellStyle name="Comma 3 3 2 2 2 2 5 2 3 3" xfId="22087" xr:uid="{00000000-0005-0000-0000-00008C420000}"/>
    <cellStyle name="Comma 3 3 2 2 2 2 5 2 4" xfId="9798" xr:uid="{00000000-0005-0000-0000-00008D420000}"/>
    <cellStyle name="Comma 3 3 2 2 2 2 5 2 4 2" xfId="26184" xr:uid="{00000000-0005-0000-0000-00008E420000}"/>
    <cellStyle name="Comma 3 3 2 2 2 2 5 2 5" xfId="17991" xr:uid="{00000000-0005-0000-0000-00008F420000}"/>
    <cellStyle name="Comma 3 3 2 2 2 2 5 3" xfId="2629" xr:uid="{00000000-0005-0000-0000-000090420000}"/>
    <cellStyle name="Comma 3 3 2 2 2 2 5 3 2" xfId="6726" xr:uid="{00000000-0005-0000-0000-000091420000}"/>
    <cellStyle name="Comma 3 3 2 2 2 2 5 3 2 2" xfId="14919" xr:uid="{00000000-0005-0000-0000-000092420000}"/>
    <cellStyle name="Comma 3 3 2 2 2 2 5 3 2 2 2" xfId="31305" xr:uid="{00000000-0005-0000-0000-000093420000}"/>
    <cellStyle name="Comma 3 3 2 2 2 2 5 3 2 3" xfId="23112" xr:uid="{00000000-0005-0000-0000-000094420000}"/>
    <cellStyle name="Comma 3 3 2 2 2 2 5 3 3" xfId="10822" xr:uid="{00000000-0005-0000-0000-000095420000}"/>
    <cellStyle name="Comma 3 3 2 2 2 2 5 3 3 2" xfId="27208" xr:uid="{00000000-0005-0000-0000-000096420000}"/>
    <cellStyle name="Comma 3 3 2 2 2 2 5 3 4" xfId="19015" xr:uid="{00000000-0005-0000-0000-000097420000}"/>
    <cellStyle name="Comma 3 3 2 2 2 2 5 4" xfId="4677" xr:uid="{00000000-0005-0000-0000-000098420000}"/>
    <cellStyle name="Comma 3 3 2 2 2 2 5 4 2" xfId="12870" xr:uid="{00000000-0005-0000-0000-000099420000}"/>
    <cellStyle name="Comma 3 3 2 2 2 2 5 4 2 2" xfId="29256" xr:uid="{00000000-0005-0000-0000-00009A420000}"/>
    <cellStyle name="Comma 3 3 2 2 2 2 5 4 3" xfId="21063" xr:uid="{00000000-0005-0000-0000-00009B420000}"/>
    <cellStyle name="Comma 3 3 2 2 2 2 5 5" xfId="8774" xr:uid="{00000000-0005-0000-0000-00009C420000}"/>
    <cellStyle name="Comma 3 3 2 2 2 2 5 5 2" xfId="25160" xr:uid="{00000000-0005-0000-0000-00009D420000}"/>
    <cellStyle name="Comma 3 3 2 2 2 2 5 6" xfId="16967" xr:uid="{00000000-0005-0000-0000-00009E420000}"/>
    <cellStyle name="Comma 3 3 2 2 2 2 6" xfId="1093" xr:uid="{00000000-0005-0000-0000-00009F420000}"/>
    <cellStyle name="Comma 3 3 2 2 2 2 6 2" xfId="3141" xr:uid="{00000000-0005-0000-0000-0000A0420000}"/>
    <cellStyle name="Comma 3 3 2 2 2 2 6 2 2" xfId="7238" xr:uid="{00000000-0005-0000-0000-0000A1420000}"/>
    <cellStyle name="Comma 3 3 2 2 2 2 6 2 2 2" xfId="15431" xr:uid="{00000000-0005-0000-0000-0000A2420000}"/>
    <cellStyle name="Comma 3 3 2 2 2 2 6 2 2 2 2" xfId="31817" xr:uid="{00000000-0005-0000-0000-0000A3420000}"/>
    <cellStyle name="Comma 3 3 2 2 2 2 6 2 2 3" xfId="23624" xr:uid="{00000000-0005-0000-0000-0000A4420000}"/>
    <cellStyle name="Comma 3 3 2 2 2 2 6 2 3" xfId="11334" xr:uid="{00000000-0005-0000-0000-0000A5420000}"/>
    <cellStyle name="Comma 3 3 2 2 2 2 6 2 3 2" xfId="27720" xr:uid="{00000000-0005-0000-0000-0000A6420000}"/>
    <cellStyle name="Comma 3 3 2 2 2 2 6 2 4" xfId="19527" xr:uid="{00000000-0005-0000-0000-0000A7420000}"/>
    <cellStyle name="Comma 3 3 2 2 2 2 6 3" xfId="5189" xr:uid="{00000000-0005-0000-0000-0000A8420000}"/>
    <cellStyle name="Comma 3 3 2 2 2 2 6 3 2" xfId="13382" xr:uid="{00000000-0005-0000-0000-0000A9420000}"/>
    <cellStyle name="Comma 3 3 2 2 2 2 6 3 2 2" xfId="29768" xr:uid="{00000000-0005-0000-0000-0000AA420000}"/>
    <cellStyle name="Comma 3 3 2 2 2 2 6 3 3" xfId="21575" xr:uid="{00000000-0005-0000-0000-0000AB420000}"/>
    <cellStyle name="Comma 3 3 2 2 2 2 6 4" xfId="9286" xr:uid="{00000000-0005-0000-0000-0000AC420000}"/>
    <cellStyle name="Comma 3 3 2 2 2 2 6 4 2" xfId="25672" xr:uid="{00000000-0005-0000-0000-0000AD420000}"/>
    <cellStyle name="Comma 3 3 2 2 2 2 6 5" xfId="17479" xr:uid="{00000000-0005-0000-0000-0000AE420000}"/>
    <cellStyle name="Comma 3 3 2 2 2 2 7" xfId="2117" xr:uid="{00000000-0005-0000-0000-0000AF420000}"/>
    <cellStyle name="Comma 3 3 2 2 2 2 7 2" xfId="6214" xr:uid="{00000000-0005-0000-0000-0000B0420000}"/>
    <cellStyle name="Comma 3 3 2 2 2 2 7 2 2" xfId="14407" xr:uid="{00000000-0005-0000-0000-0000B1420000}"/>
    <cellStyle name="Comma 3 3 2 2 2 2 7 2 2 2" xfId="30793" xr:uid="{00000000-0005-0000-0000-0000B2420000}"/>
    <cellStyle name="Comma 3 3 2 2 2 2 7 2 3" xfId="22600" xr:uid="{00000000-0005-0000-0000-0000B3420000}"/>
    <cellStyle name="Comma 3 3 2 2 2 2 7 3" xfId="10310" xr:uid="{00000000-0005-0000-0000-0000B4420000}"/>
    <cellStyle name="Comma 3 3 2 2 2 2 7 3 2" xfId="26696" xr:uid="{00000000-0005-0000-0000-0000B5420000}"/>
    <cellStyle name="Comma 3 3 2 2 2 2 7 4" xfId="18503" xr:uid="{00000000-0005-0000-0000-0000B6420000}"/>
    <cellStyle name="Comma 3 3 2 2 2 2 8" xfId="4165" xr:uid="{00000000-0005-0000-0000-0000B7420000}"/>
    <cellStyle name="Comma 3 3 2 2 2 2 8 2" xfId="12358" xr:uid="{00000000-0005-0000-0000-0000B8420000}"/>
    <cellStyle name="Comma 3 3 2 2 2 2 8 2 2" xfId="28744" xr:uid="{00000000-0005-0000-0000-0000B9420000}"/>
    <cellStyle name="Comma 3 3 2 2 2 2 8 3" xfId="20551" xr:uid="{00000000-0005-0000-0000-0000BA420000}"/>
    <cellStyle name="Comma 3 3 2 2 2 2 9" xfId="8262" xr:uid="{00000000-0005-0000-0000-0000BB420000}"/>
    <cellStyle name="Comma 3 3 2 2 2 2 9 2" xfId="24648" xr:uid="{00000000-0005-0000-0000-0000BC420000}"/>
    <cellStyle name="Comma 3 3 2 2 2 3" xfId="101" xr:uid="{00000000-0005-0000-0000-0000BD420000}"/>
    <cellStyle name="Comma 3 3 2 2 2 3 2" xfId="229" xr:uid="{00000000-0005-0000-0000-0000BE420000}"/>
    <cellStyle name="Comma 3 3 2 2 2 3 2 2" xfId="485" xr:uid="{00000000-0005-0000-0000-0000BF420000}"/>
    <cellStyle name="Comma 3 3 2 2 2 3 2 2 2" xfId="997" xr:uid="{00000000-0005-0000-0000-0000C0420000}"/>
    <cellStyle name="Comma 3 3 2 2 2 3 2 2 2 2" xfId="2021" xr:uid="{00000000-0005-0000-0000-0000C1420000}"/>
    <cellStyle name="Comma 3 3 2 2 2 3 2 2 2 2 2" xfId="4069" xr:uid="{00000000-0005-0000-0000-0000C2420000}"/>
    <cellStyle name="Comma 3 3 2 2 2 3 2 2 2 2 2 2" xfId="8166" xr:uid="{00000000-0005-0000-0000-0000C3420000}"/>
    <cellStyle name="Comma 3 3 2 2 2 3 2 2 2 2 2 2 2" xfId="16359" xr:uid="{00000000-0005-0000-0000-0000C4420000}"/>
    <cellStyle name="Comma 3 3 2 2 2 3 2 2 2 2 2 2 2 2" xfId="32745" xr:uid="{00000000-0005-0000-0000-0000C5420000}"/>
    <cellStyle name="Comma 3 3 2 2 2 3 2 2 2 2 2 2 3" xfId="24552" xr:uid="{00000000-0005-0000-0000-0000C6420000}"/>
    <cellStyle name="Comma 3 3 2 2 2 3 2 2 2 2 2 3" xfId="12262" xr:uid="{00000000-0005-0000-0000-0000C7420000}"/>
    <cellStyle name="Comma 3 3 2 2 2 3 2 2 2 2 2 3 2" xfId="28648" xr:uid="{00000000-0005-0000-0000-0000C8420000}"/>
    <cellStyle name="Comma 3 3 2 2 2 3 2 2 2 2 2 4" xfId="20455" xr:uid="{00000000-0005-0000-0000-0000C9420000}"/>
    <cellStyle name="Comma 3 3 2 2 2 3 2 2 2 2 3" xfId="6117" xr:uid="{00000000-0005-0000-0000-0000CA420000}"/>
    <cellStyle name="Comma 3 3 2 2 2 3 2 2 2 2 3 2" xfId="14310" xr:uid="{00000000-0005-0000-0000-0000CB420000}"/>
    <cellStyle name="Comma 3 3 2 2 2 3 2 2 2 2 3 2 2" xfId="30696" xr:uid="{00000000-0005-0000-0000-0000CC420000}"/>
    <cellStyle name="Comma 3 3 2 2 2 3 2 2 2 2 3 3" xfId="22503" xr:uid="{00000000-0005-0000-0000-0000CD420000}"/>
    <cellStyle name="Comma 3 3 2 2 2 3 2 2 2 2 4" xfId="10214" xr:uid="{00000000-0005-0000-0000-0000CE420000}"/>
    <cellStyle name="Comma 3 3 2 2 2 3 2 2 2 2 4 2" xfId="26600" xr:uid="{00000000-0005-0000-0000-0000CF420000}"/>
    <cellStyle name="Comma 3 3 2 2 2 3 2 2 2 2 5" xfId="18407" xr:uid="{00000000-0005-0000-0000-0000D0420000}"/>
    <cellStyle name="Comma 3 3 2 2 2 3 2 2 2 3" xfId="3045" xr:uid="{00000000-0005-0000-0000-0000D1420000}"/>
    <cellStyle name="Comma 3 3 2 2 2 3 2 2 2 3 2" xfId="7142" xr:uid="{00000000-0005-0000-0000-0000D2420000}"/>
    <cellStyle name="Comma 3 3 2 2 2 3 2 2 2 3 2 2" xfId="15335" xr:uid="{00000000-0005-0000-0000-0000D3420000}"/>
    <cellStyle name="Comma 3 3 2 2 2 3 2 2 2 3 2 2 2" xfId="31721" xr:uid="{00000000-0005-0000-0000-0000D4420000}"/>
    <cellStyle name="Comma 3 3 2 2 2 3 2 2 2 3 2 3" xfId="23528" xr:uid="{00000000-0005-0000-0000-0000D5420000}"/>
    <cellStyle name="Comma 3 3 2 2 2 3 2 2 2 3 3" xfId="11238" xr:uid="{00000000-0005-0000-0000-0000D6420000}"/>
    <cellStyle name="Comma 3 3 2 2 2 3 2 2 2 3 3 2" xfId="27624" xr:uid="{00000000-0005-0000-0000-0000D7420000}"/>
    <cellStyle name="Comma 3 3 2 2 2 3 2 2 2 3 4" xfId="19431" xr:uid="{00000000-0005-0000-0000-0000D8420000}"/>
    <cellStyle name="Comma 3 3 2 2 2 3 2 2 2 4" xfId="5093" xr:uid="{00000000-0005-0000-0000-0000D9420000}"/>
    <cellStyle name="Comma 3 3 2 2 2 3 2 2 2 4 2" xfId="13286" xr:uid="{00000000-0005-0000-0000-0000DA420000}"/>
    <cellStyle name="Comma 3 3 2 2 2 3 2 2 2 4 2 2" xfId="29672" xr:uid="{00000000-0005-0000-0000-0000DB420000}"/>
    <cellStyle name="Comma 3 3 2 2 2 3 2 2 2 4 3" xfId="21479" xr:uid="{00000000-0005-0000-0000-0000DC420000}"/>
    <cellStyle name="Comma 3 3 2 2 2 3 2 2 2 5" xfId="9190" xr:uid="{00000000-0005-0000-0000-0000DD420000}"/>
    <cellStyle name="Comma 3 3 2 2 2 3 2 2 2 5 2" xfId="25576" xr:uid="{00000000-0005-0000-0000-0000DE420000}"/>
    <cellStyle name="Comma 3 3 2 2 2 3 2 2 2 6" xfId="17383" xr:uid="{00000000-0005-0000-0000-0000DF420000}"/>
    <cellStyle name="Comma 3 3 2 2 2 3 2 2 3" xfId="1509" xr:uid="{00000000-0005-0000-0000-0000E0420000}"/>
    <cellStyle name="Comma 3 3 2 2 2 3 2 2 3 2" xfId="3557" xr:uid="{00000000-0005-0000-0000-0000E1420000}"/>
    <cellStyle name="Comma 3 3 2 2 2 3 2 2 3 2 2" xfId="7654" xr:uid="{00000000-0005-0000-0000-0000E2420000}"/>
    <cellStyle name="Comma 3 3 2 2 2 3 2 2 3 2 2 2" xfId="15847" xr:uid="{00000000-0005-0000-0000-0000E3420000}"/>
    <cellStyle name="Comma 3 3 2 2 2 3 2 2 3 2 2 2 2" xfId="32233" xr:uid="{00000000-0005-0000-0000-0000E4420000}"/>
    <cellStyle name="Comma 3 3 2 2 2 3 2 2 3 2 2 3" xfId="24040" xr:uid="{00000000-0005-0000-0000-0000E5420000}"/>
    <cellStyle name="Comma 3 3 2 2 2 3 2 2 3 2 3" xfId="11750" xr:uid="{00000000-0005-0000-0000-0000E6420000}"/>
    <cellStyle name="Comma 3 3 2 2 2 3 2 2 3 2 3 2" xfId="28136" xr:uid="{00000000-0005-0000-0000-0000E7420000}"/>
    <cellStyle name="Comma 3 3 2 2 2 3 2 2 3 2 4" xfId="19943" xr:uid="{00000000-0005-0000-0000-0000E8420000}"/>
    <cellStyle name="Comma 3 3 2 2 2 3 2 2 3 3" xfId="5605" xr:uid="{00000000-0005-0000-0000-0000E9420000}"/>
    <cellStyle name="Comma 3 3 2 2 2 3 2 2 3 3 2" xfId="13798" xr:uid="{00000000-0005-0000-0000-0000EA420000}"/>
    <cellStyle name="Comma 3 3 2 2 2 3 2 2 3 3 2 2" xfId="30184" xr:uid="{00000000-0005-0000-0000-0000EB420000}"/>
    <cellStyle name="Comma 3 3 2 2 2 3 2 2 3 3 3" xfId="21991" xr:uid="{00000000-0005-0000-0000-0000EC420000}"/>
    <cellStyle name="Comma 3 3 2 2 2 3 2 2 3 4" xfId="9702" xr:uid="{00000000-0005-0000-0000-0000ED420000}"/>
    <cellStyle name="Comma 3 3 2 2 2 3 2 2 3 4 2" xfId="26088" xr:uid="{00000000-0005-0000-0000-0000EE420000}"/>
    <cellStyle name="Comma 3 3 2 2 2 3 2 2 3 5" xfId="17895" xr:uid="{00000000-0005-0000-0000-0000EF420000}"/>
    <cellStyle name="Comma 3 3 2 2 2 3 2 2 4" xfId="2533" xr:uid="{00000000-0005-0000-0000-0000F0420000}"/>
    <cellStyle name="Comma 3 3 2 2 2 3 2 2 4 2" xfId="6630" xr:uid="{00000000-0005-0000-0000-0000F1420000}"/>
    <cellStyle name="Comma 3 3 2 2 2 3 2 2 4 2 2" xfId="14823" xr:uid="{00000000-0005-0000-0000-0000F2420000}"/>
    <cellStyle name="Comma 3 3 2 2 2 3 2 2 4 2 2 2" xfId="31209" xr:uid="{00000000-0005-0000-0000-0000F3420000}"/>
    <cellStyle name="Comma 3 3 2 2 2 3 2 2 4 2 3" xfId="23016" xr:uid="{00000000-0005-0000-0000-0000F4420000}"/>
    <cellStyle name="Comma 3 3 2 2 2 3 2 2 4 3" xfId="10726" xr:uid="{00000000-0005-0000-0000-0000F5420000}"/>
    <cellStyle name="Comma 3 3 2 2 2 3 2 2 4 3 2" xfId="27112" xr:uid="{00000000-0005-0000-0000-0000F6420000}"/>
    <cellStyle name="Comma 3 3 2 2 2 3 2 2 4 4" xfId="18919" xr:uid="{00000000-0005-0000-0000-0000F7420000}"/>
    <cellStyle name="Comma 3 3 2 2 2 3 2 2 5" xfId="4581" xr:uid="{00000000-0005-0000-0000-0000F8420000}"/>
    <cellStyle name="Comma 3 3 2 2 2 3 2 2 5 2" xfId="12774" xr:uid="{00000000-0005-0000-0000-0000F9420000}"/>
    <cellStyle name="Comma 3 3 2 2 2 3 2 2 5 2 2" xfId="29160" xr:uid="{00000000-0005-0000-0000-0000FA420000}"/>
    <cellStyle name="Comma 3 3 2 2 2 3 2 2 5 3" xfId="20967" xr:uid="{00000000-0005-0000-0000-0000FB420000}"/>
    <cellStyle name="Comma 3 3 2 2 2 3 2 2 6" xfId="8678" xr:uid="{00000000-0005-0000-0000-0000FC420000}"/>
    <cellStyle name="Comma 3 3 2 2 2 3 2 2 6 2" xfId="25064" xr:uid="{00000000-0005-0000-0000-0000FD420000}"/>
    <cellStyle name="Comma 3 3 2 2 2 3 2 2 7" xfId="16871" xr:uid="{00000000-0005-0000-0000-0000FE420000}"/>
    <cellStyle name="Comma 3 3 2 2 2 3 2 3" xfId="741" xr:uid="{00000000-0005-0000-0000-0000FF420000}"/>
    <cellStyle name="Comma 3 3 2 2 2 3 2 3 2" xfId="1765" xr:uid="{00000000-0005-0000-0000-000000430000}"/>
    <cellStyle name="Comma 3 3 2 2 2 3 2 3 2 2" xfId="3813" xr:uid="{00000000-0005-0000-0000-000001430000}"/>
    <cellStyle name="Comma 3 3 2 2 2 3 2 3 2 2 2" xfId="7910" xr:uid="{00000000-0005-0000-0000-000002430000}"/>
    <cellStyle name="Comma 3 3 2 2 2 3 2 3 2 2 2 2" xfId="16103" xr:uid="{00000000-0005-0000-0000-000003430000}"/>
    <cellStyle name="Comma 3 3 2 2 2 3 2 3 2 2 2 2 2" xfId="32489" xr:uid="{00000000-0005-0000-0000-000004430000}"/>
    <cellStyle name="Comma 3 3 2 2 2 3 2 3 2 2 2 3" xfId="24296" xr:uid="{00000000-0005-0000-0000-000005430000}"/>
    <cellStyle name="Comma 3 3 2 2 2 3 2 3 2 2 3" xfId="12006" xr:uid="{00000000-0005-0000-0000-000006430000}"/>
    <cellStyle name="Comma 3 3 2 2 2 3 2 3 2 2 3 2" xfId="28392" xr:uid="{00000000-0005-0000-0000-000007430000}"/>
    <cellStyle name="Comma 3 3 2 2 2 3 2 3 2 2 4" xfId="20199" xr:uid="{00000000-0005-0000-0000-000008430000}"/>
    <cellStyle name="Comma 3 3 2 2 2 3 2 3 2 3" xfId="5861" xr:uid="{00000000-0005-0000-0000-000009430000}"/>
    <cellStyle name="Comma 3 3 2 2 2 3 2 3 2 3 2" xfId="14054" xr:uid="{00000000-0005-0000-0000-00000A430000}"/>
    <cellStyle name="Comma 3 3 2 2 2 3 2 3 2 3 2 2" xfId="30440" xr:uid="{00000000-0005-0000-0000-00000B430000}"/>
    <cellStyle name="Comma 3 3 2 2 2 3 2 3 2 3 3" xfId="22247" xr:uid="{00000000-0005-0000-0000-00000C430000}"/>
    <cellStyle name="Comma 3 3 2 2 2 3 2 3 2 4" xfId="9958" xr:uid="{00000000-0005-0000-0000-00000D430000}"/>
    <cellStyle name="Comma 3 3 2 2 2 3 2 3 2 4 2" xfId="26344" xr:uid="{00000000-0005-0000-0000-00000E430000}"/>
    <cellStyle name="Comma 3 3 2 2 2 3 2 3 2 5" xfId="18151" xr:uid="{00000000-0005-0000-0000-00000F430000}"/>
    <cellStyle name="Comma 3 3 2 2 2 3 2 3 3" xfId="2789" xr:uid="{00000000-0005-0000-0000-000010430000}"/>
    <cellStyle name="Comma 3 3 2 2 2 3 2 3 3 2" xfId="6886" xr:uid="{00000000-0005-0000-0000-000011430000}"/>
    <cellStyle name="Comma 3 3 2 2 2 3 2 3 3 2 2" xfId="15079" xr:uid="{00000000-0005-0000-0000-000012430000}"/>
    <cellStyle name="Comma 3 3 2 2 2 3 2 3 3 2 2 2" xfId="31465" xr:uid="{00000000-0005-0000-0000-000013430000}"/>
    <cellStyle name="Comma 3 3 2 2 2 3 2 3 3 2 3" xfId="23272" xr:uid="{00000000-0005-0000-0000-000014430000}"/>
    <cellStyle name="Comma 3 3 2 2 2 3 2 3 3 3" xfId="10982" xr:uid="{00000000-0005-0000-0000-000015430000}"/>
    <cellStyle name="Comma 3 3 2 2 2 3 2 3 3 3 2" xfId="27368" xr:uid="{00000000-0005-0000-0000-000016430000}"/>
    <cellStyle name="Comma 3 3 2 2 2 3 2 3 3 4" xfId="19175" xr:uid="{00000000-0005-0000-0000-000017430000}"/>
    <cellStyle name="Comma 3 3 2 2 2 3 2 3 4" xfId="4837" xr:uid="{00000000-0005-0000-0000-000018430000}"/>
    <cellStyle name="Comma 3 3 2 2 2 3 2 3 4 2" xfId="13030" xr:uid="{00000000-0005-0000-0000-000019430000}"/>
    <cellStyle name="Comma 3 3 2 2 2 3 2 3 4 2 2" xfId="29416" xr:uid="{00000000-0005-0000-0000-00001A430000}"/>
    <cellStyle name="Comma 3 3 2 2 2 3 2 3 4 3" xfId="21223" xr:uid="{00000000-0005-0000-0000-00001B430000}"/>
    <cellStyle name="Comma 3 3 2 2 2 3 2 3 5" xfId="8934" xr:uid="{00000000-0005-0000-0000-00001C430000}"/>
    <cellStyle name="Comma 3 3 2 2 2 3 2 3 5 2" xfId="25320" xr:uid="{00000000-0005-0000-0000-00001D430000}"/>
    <cellStyle name="Comma 3 3 2 2 2 3 2 3 6" xfId="17127" xr:uid="{00000000-0005-0000-0000-00001E430000}"/>
    <cellStyle name="Comma 3 3 2 2 2 3 2 4" xfId="1253" xr:uid="{00000000-0005-0000-0000-00001F430000}"/>
    <cellStyle name="Comma 3 3 2 2 2 3 2 4 2" xfId="3301" xr:uid="{00000000-0005-0000-0000-000020430000}"/>
    <cellStyle name="Comma 3 3 2 2 2 3 2 4 2 2" xfId="7398" xr:uid="{00000000-0005-0000-0000-000021430000}"/>
    <cellStyle name="Comma 3 3 2 2 2 3 2 4 2 2 2" xfId="15591" xr:uid="{00000000-0005-0000-0000-000022430000}"/>
    <cellStyle name="Comma 3 3 2 2 2 3 2 4 2 2 2 2" xfId="31977" xr:uid="{00000000-0005-0000-0000-000023430000}"/>
    <cellStyle name="Comma 3 3 2 2 2 3 2 4 2 2 3" xfId="23784" xr:uid="{00000000-0005-0000-0000-000024430000}"/>
    <cellStyle name="Comma 3 3 2 2 2 3 2 4 2 3" xfId="11494" xr:uid="{00000000-0005-0000-0000-000025430000}"/>
    <cellStyle name="Comma 3 3 2 2 2 3 2 4 2 3 2" xfId="27880" xr:uid="{00000000-0005-0000-0000-000026430000}"/>
    <cellStyle name="Comma 3 3 2 2 2 3 2 4 2 4" xfId="19687" xr:uid="{00000000-0005-0000-0000-000027430000}"/>
    <cellStyle name="Comma 3 3 2 2 2 3 2 4 3" xfId="5349" xr:uid="{00000000-0005-0000-0000-000028430000}"/>
    <cellStyle name="Comma 3 3 2 2 2 3 2 4 3 2" xfId="13542" xr:uid="{00000000-0005-0000-0000-000029430000}"/>
    <cellStyle name="Comma 3 3 2 2 2 3 2 4 3 2 2" xfId="29928" xr:uid="{00000000-0005-0000-0000-00002A430000}"/>
    <cellStyle name="Comma 3 3 2 2 2 3 2 4 3 3" xfId="21735" xr:uid="{00000000-0005-0000-0000-00002B430000}"/>
    <cellStyle name="Comma 3 3 2 2 2 3 2 4 4" xfId="9446" xr:uid="{00000000-0005-0000-0000-00002C430000}"/>
    <cellStyle name="Comma 3 3 2 2 2 3 2 4 4 2" xfId="25832" xr:uid="{00000000-0005-0000-0000-00002D430000}"/>
    <cellStyle name="Comma 3 3 2 2 2 3 2 4 5" xfId="17639" xr:uid="{00000000-0005-0000-0000-00002E430000}"/>
    <cellStyle name="Comma 3 3 2 2 2 3 2 5" xfId="2277" xr:uid="{00000000-0005-0000-0000-00002F430000}"/>
    <cellStyle name="Comma 3 3 2 2 2 3 2 5 2" xfId="6374" xr:uid="{00000000-0005-0000-0000-000030430000}"/>
    <cellStyle name="Comma 3 3 2 2 2 3 2 5 2 2" xfId="14567" xr:uid="{00000000-0005-0000-0000-000031430000}"/>
    <cellStyle name="Comma 3 3 2 2 2 3 2 5 2 2 2" xfId="30953" xr:uid="{00000000-0005-0000-0000-000032430000}"/>
    <cellStyle name="Comma 3 3 2 2 2 3 2 5 2 3" xfId="22760" xr:uid="{00000000-0005-0000-0000-000033430000}"/>
    <cellStyle name="Comma 3 3 2 2 2 3 2 5 3" xfId="10470" xr:uid="{00000000-0005-0000-0000-000034430000}"/>
    <cellStyle name="Comma 3 3 2 2 2 3 2 5 3 2" xfId="26856" xr:uid="{00000000-0005-0000-0000-000035430000}"/>
    <cellStyle name="Comma 3 3 2 2 2 3 2 5 4" xfId="18663" xr:uid="{00000000-0005-0000-0000-000036430000}"/>
    <cellStyle name="Comma 3 3 2 2 2 3 2 6" xfId="4325" xr:uid="{00000000-0005-0000-0000-000037430000}"/>
    <cellStyle name="Comma 3 3 2 2 2 3 2 6 2" xfId="12518" xr:uid="{00000000-0005-0000-0000-000038430000}"/>
    <cellStyle name="Comma 3 3 2 2 2 3 2 6 2 2" xfId="28904" xr:uid="{00000000-0005-0000-0000-000039430000}"/>
    <cellStyle name="Comma 3 3 2 2 2 3 2 6 3" xfId="20711" xr:uid="{00000000-0005-0000-0000-00003A430000}"/>
    <cellStyle name="Comma 3 3 2 2 2 3 2 7" xfId="8422" xr:uid="{00000000-0005-0000-0000-00003B430000}"/>
    <cellStyle name="Comma 3 3 2 2 2 3 2 7 2" xfId="24808" xr:uid="{00000000-0005-0000-0000-00003C430000}"/>
    <cellStyle name="Comma 3 3 2 2 2 3 2 8" xfId="16615" xr:uid="{00000000-0005-0000-0000-00003D430000}"/>
    <cellStyle name="Comma 3 3 2 2 2 3 3" xfId="357" xr:uid="{00000000-0005-0000-0000-00003E430000}"/>
    <cellStyle name="Comma 3 3 2 2 2 3 3 2" xfId="869" xr:uid="{00000000-0005-0000-0000-00003F430000}"/>
    <cellStyle name="Comma 3 3 2 2 2 3 3 2 2" xfId="1893" xr:uid="{00000000-0005-0000-0000-000040430000}"/>
    <cellStyle name="Comma 3 3 2 2 2 3 3 2 2 2" xfId="3941" xr:uid="{00000000-0005-0000-0000-000041430000}"/>
    <cellStyle name="Comma 3 3 2 2 2 3 3 2 2 2 2" xfId="8038" xr:uid="{00000000-0005-0000-0000-000042430000}"/>
    <cellStyle name="Comma 3 3 2 2 2 3 3 2 2 2 2 2" xfId="16231" xr:uid="{00000000-0005-0000-0000-000043430000}"/>
    <cellStyle name="Comma 3 3 2 2 2 3 3 2 2 2 2 2 2" xfId="32617" xr:uid="{00000000-0005-0000-0000-000044430000}"/>
    <cellStyle name="Comma 3 3 2 2 2 3 3 2 2 2 2 3" xfId="24424" xr:uid="{00000000-0005-0000-0000-000045430000}"/>
    <cellStyle name="Comma 3 3 2 2 2 3 3 2 2 2 3" xfId="12134" xr:uid="{00000000-0005-0000-0000-000046430000}"/>
    <cellStyle name="Comma 3 3 2 2 2 3 3 2 2 2 3 2" xfId="28520" xr:uid="{00000000-0005-0000-0000-000047430000}"/>
    <cellStyle name="Comma 3 3 2 2 2 3 3 2 2 2 4" xfId="20327" xr:uid="{00000000-0005-0000-0000-000048430000}"/>
    <cellStyle name="Comma 3 3 2 2 2 3 3 2 2 3" xfId="5989" xr:uid="{00000000-0005-0000-0000-000049430000}"/>
    <cellStyle name="Comma 3 3 2 2 2 3 3 2 2 3 2" xfId="14182" xr:uid="{00000000-0005-0000-0000-00004A430000}"/>
    <cellStyle name="Comma 3 3 2 2 2 3 3 2 2 3 2 2" xfId="30568" xr:uid="{00000000-0005-0000-0000-00004B430000}"/>
    <cellStyle name="Comma 3 3 2 2 2 3 3 2 2 3 3" xfId="22375" xr:uid="{00000000-0005-0000-0000-00004C430000}"/>
    <cellStyle name="Comma 3 3 2 2 2 3 3 2 2 4" xfId="10086" xr:uid="{00000000-0005-0000-0000-00004D430000}"/>
    <cellStyle name="Comma 3 3 2 2 2 3 3 2 2 4 2" xfId="26472" xr:uid="{00000000-0005-0000-0000-00004E430000}"/>
    <cellStyle name="Comma 3 3 2 2 2 3 3 2 2 5" xfId="18279" xr:uid="{00000000-0005-0000-0000-00004F430000}"/>
    <cellStyle name="Comma 3 3 2 2 2 3 3 2 3" xfId="2917" xr:uid="{00000000-0005-0000-0000-000050430000}"/>
    <cellStyle name="Comma 3 3 2 2 2 3 3 2 3 2" xfId="7014" xr:uid="{00000000-0005-0000-0000-000051430000}"/>
    <cellStyle name="Comma 3 3 2 2 2 3 3 2 3 2 2" xfId="15207" xr:uid="{00000000-0005-0000-0000-000052430000}"/>
    <cellStyle name="Comma 3 3 2 2 2 3 3 2 3 2 2 2" xfId="31593" xr:uid="{00000000-0005-0000-0000-000053430000}"/>
    <cellStyle name="Comma 3 3 2 2 2 3 3 2 3 2 3" xfId="23400" xr:uid="{00000000-0005-0000-0000-000054430000}"/>
    <cellStyle name="Comma 3 3 2 2 2 3 3 2 3 3" xfId="11110" xr:uid="{00000000-0005-0000-0000-000055430000}"/>
    <cellStyle name="Comma 3 3 2 2 2 3 3 2 3 3 2" xfId="27496" xr:uid="{00000000-0005-0000-0000-000056430000}"/>
    <cellStyle name="Comma 3 3 2 2 2 3 3 2 3 4" xfId="19303" xr:uid="{00000000-0005-0000-0000-000057430000}"/>
    <cellStyle name="Comma 3 3 2 2 2 3 3 2 4" xfId="4965" xr:uid="{00000000-0005-0000-0000-000058430000}"/>
    <cellStyle name="Comma 3 3 2 2 2 3 3 2 4 2" xfId="13158" xr:uid="{00000000-0005-0000-0000-000059430000}"/>
    <cellStyle name="Comma 3 3 2 2 2 3 3 2 4 2 2" xfId="29544" xr:uid="{00000000-0005-0000-0000-00005A430000}"/>
    <cellStyle name="Comma 3 3 2 2 2 3 3 2 4 3" xfId="21351" xr:uid="{00000000-0005-0000-0000-00005B430000}"/>
    <cellStyle name="Comma 3 3 2 2 2 3 3 2 5" xfId="9062" xr:uid="{00000000-0005-0000-0000-00005C430000}"/>
    <cellStyle name="Comma 3 3 2 2 2 3 3 2 5 2" xfId="25448" xr:uid="{00000000-0005-0000-0000-00005D430000}"/>
    <cellStyle name="Comma 3 3 2 2 2 3 3 2 6" xfId="17255" xr:uid="{00000000-0005-0000-0000-00005E430000}"/>
    <cellStyle name="Comma 3 3 2 2 2 3 3 3" xfId="1381" xr:uid="{00000000-0005-0000-0000-00005F430000}"/>
    <cellStyle name="Comma 3 3 2 2 2 3 3 3 2" xfId="3429" xr:uid="{00000000-0005-0000-0000-000060430000}"/>
    <cellStyle name="Comma 3 3 2 2 2 3 3 3 2 2" xfId="7526" xr:uid="{00000000-0005-0000-0000-000061430000}"/>
    <cellStyle name="Comma 3 3 2 2 2 3 3 3 2 2 2" xfId="15719" xr:uid="{00000000-0005-0000-0000-000062430000}"/>
    <cellStyle name="Comma 3 3 2 2 2 3 3 3 2 2 2 2" xfId="32105" xr:uid="{00000000-0005-0000-0000-000063430000}"/>
    <cellStyle name="Comma 3 3 2 2 2 3 3 3 2 2 3" xfId="23912" xr:uid="{00000000-0005-0000-0000-000064430000}"/>
    <cellStyle name="Comma 3 3 2 2 2 3 3 3 2 3" xfId="11622" xr:uid="{00000000-0005-0000-0000-000065430000}"/>
    <cellStyle name="Comma 3 3 2 2 2 3 3 3 2 3 2" xfId="28008" xr:uid="{00000000-0005-0000-0000-000066430000}"/>
    <cellStyle name="Comma 3 3 2 2 2 3 3 3 2 4" xfId="19815" xr:uid="{00000000-0005-0000-0000-000067430000}"/>
    <cellStyle name="Comma 3 3 2 2 2 3 3 3 3" xfId="5477" xr:uid="{00000000-0005-0000-0000-000068430000}"/>
    <cellStyle name="Comma 3 3 2 2 2 3 3 3 3 2" xfId="13670" xr:uid="{00000000-0005-0000-0000-000069430000}"/>
    <cellStyle name="Comma 3 3 2 2 2 3 3 3 3 2 2" xfId="30056" xr:uid="{00000000-0005-0000-0000-00006A430000}"/>
    <cellStyle name="Comma 3 3 2 2 2 3 3 3 3 3" xfId="21863" xr:uid="{00000000-0005-0000-0000-00006B430000}"/>
    <cellStyle name="Comma 3 3 2 2 2 3 3 3 4" xfId="9574" xr:uid="{00000000-0005-0000-0000-00006C430000}"/>
    <cellStyle name="Comma 3 3 2 2 2 3 3 3 4 2" xfId="25960" xr:uid="{00000000-0005-0000-0000-00006D430000}"/>
    <cellStyle name="Comma 3 3 2 2 2 3 3 3 5" xfId="17767" xr:uid="{00000000-0005-0000-0000-00006E430000}"/>
    <cellStyle name="Comma 3 3 2 2 2 3 3 4" xfId="2405" xr:uid="{00000000-0005-0000-0000-00006F430000}"/>
    <cellStyle name="Comma 3 3 2 2 2 3 3 4 2" xfId="6502" xr:uid="{00000000-0005-0000-0000-000070430000}"/>
    <cellStyle name="Comma 3 3 2 2 2 3 3 4 2 2" xfId="14695" xr:uid="{00000000-0005-0000-0000-000071430000}"/>
    <cellStyle name="Comma 3 3 2 2 2 3 3 4 2 2 2" xfId="31081" xr:uid="{00000000-0005-0000-0000-000072430000}"/>
    <cellStyle name="Comma 3 3 2 2 2 3 3 4 2 3" xfId="22888" xr:uid="{00000000-0005-0000-0000-000073430000}"/>
    <cellStyle name="Comma 3 3 2 2 2 3 3 4 3" xfId="10598" xr:uid="{00000000-0005-0000-0000-000074430000}"/>
    <cellStyle name="Comma 3 3 2 2 2 3 3 4 3 2" xfId="26984" xr:uid="{00000000-0005-0000-0000-000075430000}"/>
    <cellStyle name="Comma 3 3 2 2 2 3 3 4 4" xfId="18791" xr:uid="{00000000-0005-0000-0000-000076430000}"/>
    <cellStyle name="Comma 3 3 2 2 2 3 3 5" xfId="4453" xr:uid="{00000000-0005-0000-0000-000077430000}"/>
    <cellStyle name="Comma 3 3 2 2 2 3 3 5 2" xfId="12646" xr:uid="{00000000-0005-0000-0000-000078430000}"/>
    <cellStyle name="Comma 3 3 2 2 2 3 3 5 2 2" xfId="29032" xr:uid="{00000000-0005-0000-0000-000079430000}"/>
    <cellStyle name="Comma 3 3 2 2 2 3 3 5 3" xfId="20839" xr:uid="{00000000-0005-0000-0000-00007A430000}"/>
    <cellStyle name="Comma 3 3 2 2 2 3 3 6" xfId="8550" xr:uid="{00000000-0005-0000-0000-00007B430000}"/>
    <cellStyle name="Comma 3 3 2 2 2 3 3 6 2" xfId="24936" xr:uid="{00000000-0005-0000-0000-00007C430000}"/>
    <cellStyle name="Comma 3 3 2 2 2 3 3 7" xfId="16743" xr:uid="{00000000-0005-0000-0000-00007D430000}"/>
    <cellStyle name="Comma 3 3 2 2 2 3 4" xfId="613" xr:uid="{00000000-0005-0000-0000-00007E430000}"/>
    <cellStyle name="Comma 3 3 2 2 2 3 4 2" xfId="1637" xr:uid="{00000000-0005-0000-0000-00007F430000}"/>
    <cellStyle name="Comma 3 3 2 2 2 3 4 2 2" xfId="3685" xr:uid="{00000000-0005-0000-0000-000080430000}"/>
    <cellStyle name="Comma 3 3 2 2 2 3 4 2 2 2" xfId="7782" xr:uid="{00000000-0005-0000-0000-000081430000}"/>
    <cellStyle name="Comma 3 3 2 2 2 3 4 2 2 2 2" xfId="15975" xr:uid="{00000000-0005-0000-0000-000082430000}"/>
    <cellStyle name="Comma 3 3 2 2 2 3 4 2 2 2 2 2" xfId="32361" xr:uid="{00000000-0005-0000-0000-000083430000}"/>
    <cellStyle name="Comma 3 3 2 2 2 3 4 2 2 2 3" xfId="24168" xr:uid="{00000000-0005-0000-0000-000084430000}"/>
    <cellStyle name="Comma 3 3 2 2 2 3 4 2 2 3" xfId="11878" xr:uid="{00000000-0005-0000-0000-000085430000}"/>
    <cellStyle name="Comma 3 3 2 2 2 3 4 2 2 3 2" xfId="28264" xr:uid="{00000000-0005-0000-0000-000086430000}"/>
    <cellStyle name="Comma 3 3 2 2 2 3 4 2 2 4" xfId="20071" xr:uid="{00000000-0005-0000-0000-000087430000}"/>
    <cellStyle name="Comma 3 3 2 2 2 3 4 2 3" xfId="5733" xr:uid="{00000000-0005-0000-0000-000088430000}"/>
    <cellStyle name="Comma 3 3 2 2 2 3 4 2 3 2" xfId="13926" xr:uid="{00000000-0005-0000-0000-000089430000}"/>
    <cellStyle name="Comma 3 3 2 2 2 3 4 2 3 2 2" xfId="30312" xr:uid="{00000000-0005-0000-0000-00008A430000}"/>
    <cellStyle name="Comma 3 3 2 2 2 3 4 2 3 3" xfId="22119" xr:uid="{00000000-0005-0000-0000-00008B430000}"/>
    <cellStyle name="Comma 3 3 2 2 2 3 4 2 4" xfId="9830" xr:uid="{00000000-0005-0000-0000-00008C430000}"/>
    <cellStyle name="Comma 3 3 2 2 2 3 4 2 4 2" xfId="26216" xr:uid="{00000000-0005-0000-0000-00008D430000}"/>
    <cellStyle name="Comma 3 3 2 2 2 3 4 2 5" xfId="18023" xr:uid="{00000000-0005-0000-0000-00008E430000}"/>
    <cellStyle name="Comma 3 3 2 2 2 3 4 3" xfId="2661" xr:uid="{00000000-0005-0000-0000-00008F430000}"/>
    <cellStyle name="Comma 3 3 2 2 2 3 4 3 2" xfId="6758" xr:uid="{00000000-0005-0000-0000-000090430000}"/>
    <cellStyle name="Comma 3 3 2 2 2 3 4 3 2 2" xfId="14951" xr:uid="{00000000-0005-0000-0000-000091430000}"/>
    <cellStyle name="Comma 3 3 2 2 2 3 4 3 2 2 2" xfId="31337" xr:uid="{00000000-0005-0000-0000-000092430000}"/>
    <cellStyle name="Comma 3 3 2 2 2 3 4 3 2 3" xfId="23144" xr:uid="{00000000-0005-0000-0000-000093430000}"/>
    <cellStyle name="Comma 3 3 2 2 2 3 4 3 3" xfId="10854" xr:uid="{00000000-0005-0000-0000-000094430000}"/>
    <cellStyle name="Comma 3 3 2 2 2 3 4 3 3 2" xfId="27240" xr:uid="{00000000-0005-0000-0000-000095430000}"/>
    <cellStyle name="Comma 3 3 2 2 2 3 4 3 4" xfId="19047" xr:uid="{00000000-0005-0000-0000-000096430000}"/>
    <cellStyle name="Comma 3 3 2 2 2 3 4 4" xfId="4709" xr:uid="{00000000-0005-0000-0000-000097430000}"/>
    <cellStyle name="Comma 3 3 2 2 2 3 4 4 2" xfId="12902" xr:uid="{00000000-0005-0000-0000-000098430000}"/>
    <cellStyle name="Comma 3 3 2 2 2 3 4 4 2 2" xfId="29288" xr:uid="{00000000-0005-0000-0000-000099430000}"/>
    <cellStyle name="Comma 3 3 2 2 2 3 4 4 3" xfId="21095" xr:uid="{00000000-0005-0000-0000-00009A430000}"/>
    <cellStyle name="Comma 3 3 2 2 2 3 4 5" xfId="8806" xr:uid="{00000000-0005-0000-0000-00009B430000}"/>
    <cellStyle name="Comma 3 3 2 2 2 3 4 5 2" xfId="25192" xr:uid="{00000000-0005-0000-0000-00009C430000}"/>
    <cellStyle name="Comma 3 3 2 2 2 3 4 6" xfId="16999" xr:uid="{00000000-0005-0000-0000-00009D430000}"/>
    <cellStyle name="Comma 3 3 2 2 2 3 5" xfId="1125" xr:uid="{00000000-0005-0000-0000-00009E430000}"/>
    <cellStyle name="Comma 3 3 2 2 2 3 5 2" xfId="3173" xr:uid="{00000000-0005-0000-0000-00009F430000}"/>
    <cellStyle name="Comma 3 3 2 2 2 3 5 2 2" xfId="7270" xr:uid="{00000000-0005-0000-0000-0000A0430000}"/>
    <cellStyle name="Comma 3 3 2 2 2 3 5 2 2 2" xfId="15463" xr:uid="{00000000-0005-0000-0000-0000A1430000}"/>
    <cellStyle name="Comma 3 3 2 2 2 3 5 2 2 2 2" xfId="31849" xr:uid="{00000000-0005-0000-0000-0000A2430000}"/>
    <cellStyle name="Comma 3 3 2 2 2 3 5 2 2 3" xfId="23656" xr:uid="{00000000-0005-0000-0000-0000A3430000}"/>
    <cellStyle name="Comma 3 3 2 2 2 3 5 2 3" xfId="11366" xr:uid="{00000000-0005-0000-0000-0000A4430000}"/>
    <cellStyle name="Comma 3 3 2 2 2 3 5 2 3 2" xfId="27752" xr:uid="{00000000-0005-0000-0000-0000A5430000}"/>
    <cellStyle name="Comma 3 3 2 2 2 3 5 2 4" xfId="19559" xr:uid="{00000000-0005-0000-0000-0000A6430000}"/>
    <cellStyle name="Comma 3 3 2 2 2 3 5 3" xfId="5221" xr:uid="{00000000-0005-0000-0000-0000A7430000}"/>
    <cellStyle name="Comma 3 3 2 2 2 3 5 3 2" xfId="13414" xr:uid="{00000000-0005-0000-0000-0000A8430000}"/>
    <cellStyle name="Comma 3 3 2 2 2 3 5 3 2 2" xfId="29800" xr:uid="{00000000-0005-0000-0000-0000A9430000}"/>
    <cellStyle name="Comma 3 3 2 2 2 3 5 3 3" xfId="21607" xr:uid="{00000000-0005-0000-0000-0000AA430000}"/>
    <cellStyle name="Comma 3 3 2 2 2 3 5 4" xfId="9318" xr:uid="{00000000-0005-0000-0000-0000AB430000}"/>
    <cellStyle name="Comma 3 3 2 2 2 3 5 4 2" xfId="25704" xr:uid="{00000000-0005-0000-0000-0000AC430000}"/>
    <cellStyle name="Comma 3 3 2 2 2 3 5 5" xfId="17511" xr:uid="{00000000-0005-0000-0000-0000AD430000}"/>
    <cellStyle name="Comma 3 3 2 2 2 3 6" xfId="2149" xr:uid="{00000000-0005-0000-0000-0000AE430000}"/>
    <cellStyle name="Comma 3 3 2 2 2 3 6 2" xfId="6246" xr:uid="{00000000-0005-0000-0000-0000AF430000}"/>
    <cellStyle name="Comma 3 3 2 2 2 3 6 2 2" xfId="14439" xr:uid="{00000000-0005-0000-0000-0000B0430000}"/>
    <cellStyle name="Comma 3 3 2 2 2 3 6 2 2 2" xfId="30825" xr:uid="{00000000-0005-0000-0000-0000B1430000}"/>
    <cellStyle name="Comma 3 3 2 2 2 3 6 2 3" xfId="22632" xr:uid="{00000000-0005-0000-0000-0000B2430000}"/>
    <cellStyle name="Comma 3 3 2 2 2 3 6 3" xfId="10342" xr:uid="{00000000-0005-0000-0000-0000B3430000}"/>
    <cellStyle name="Comma 3 3 2 2 2 3 6 3 2" xfId="26728" xr:uid="{00000000-0005-0000-0000-0000B4430000}"/>
    <cellStyle name="Comma 3 3 2 2 2 3 6 4" xfId="18535" xr:uid="{00000000-0005-0000-0000-0000B5430000}"/>
    <cellStyle name="Comma 3 3 2 2 2 3 7" xfId="4197" xr:uid="{00000000-0005-0000-0000-0000B6430000}"/>
    <cellStyle name="Comma 3 3 2 2 2 3 7 2" xfId="12390" xr:uid="{00000000-0005-0000-0000-0000B7430000}"/>
    <cellStyle name="Comma 3 3 2 2 2 3 7 2 2" xfId="28776" xr:uid="{00000000-0005-0000-0000-0000B8430000}"/>
    <cellStyle name="Comma 3 3 2 2 2 3 7 3" xfId="20583" xr:uid="{00000000-0005-0000-0000-0000B9430000}"/>
    <cellStyle name="Comma 3 3 2 2 2 3 8" xfId="8294" xr:uid="{00000000-0005-0000-0000-0000BA430000}"/>
    <cellStyle name="Comma 3 3 2 2 2 3 8 2" xfId="24680" xr:uid="{00000000-0005-0000-0000-0000BB430000}"/>
    <cellStyle name="Comma 3 3 2 2 2 3 9" xfId="16487" xr:uid="{00000000-0005-0000-0000-0000BC430000}"/>
    <cellStyle name="Comma 3 3 2 2 2 4" xfId="165" xr:uid="{00000000-0005-0000-0000-0000BD430000}"/>
    <cellStyle name="Comma 3 3 2 2 2 4 2" xfId="421" xr:uid="{00000000-0005-0000-0000-0000BE430000}"/>
    <cellStyle name="Comma 3 3 2 2 2 4 2 2" xfId="933" xr:uid="{00000000-0005-0000-0000-0000BF430000}"/>
    <cellStyle name="Comma 3 3 2 2 2 4 2 2 2" xfId="1957" xr:uid="{00000000-0005-0000-0000-0000C0430000}"/>
    <cellStyle name="Comma 3 3 2 2 2 4 2 2 2 2" xfId="4005" xr:uid="{00000000-0005-0000-0000-0000C1430000}"/>
    <cellStyle name="Comma 3 3 2 2 2 4 2 2 2 2 2" xfId="8102" xr:uid="{00000000-0005-0000-0000-0000C2430000}"/>
    <cellStyle name="Comma 3 3 2 2 2 4 2 2 2 2 2 2" xfId="16295" xr:uid="{00000000-0005-0000-0000-0000C3430000}"/>
    <cellStyle name="Comma 3 3 2 2 2 4 2 2 2 2 2 2 2" xfId="32681" xr:uid="{00000000-0005-0000-0000-0000C4430000}"/>
    <cellStyle name="Comma 3 3 2 2 2 4 2 2 2 2 2 3" xfId="24488" xr:uid="{00000000-0005-0000-0000-0000C5430000}"/>
    <cellStyle name="Comma 3 3 2 2 2 4 2 2 2 2 3" xfId="12198" xr:uid="{00000000-0005-0000-0000-0000C6430000}"/>
    <cellStyle name="Comma 3 3 2 2 2 4 2 2 2 2 3 2" xfId="28584" xr:uid="{00000000-0005-0000-0000-0000C7430000}"/>
    <cellStyle name="Comma 3 3 2 2 2 4 2 2 2 2 4" xfId="20391" xr:uid="{00000000-0005-0000-0000-0000C8430000}"/>
    <cellStyle name="Comma 3 3 2 2 2 4 2 2 2 3" xfId="6053" xr:uid="{00000000-0005-0000-0000-0000C9430000}"/>
    <cellStyle name="Comma 3 3 2 2 2 4 2 2 2 3 2" xfId="14246" xr:uid="{00000000-0005-0000-0000-0000CA430000}"/>
    <cellStyle name="Comma 3 3 2 2 2 4 2 2 2 3 2 2" xfId="30632" xr:uid="{00000000-0005-0000-0000-0000CB430000}"/>
    <cellStyle name="Comma 3 3 2 2 2 4 2 2 2 3 3" xfId="22439" xr:uid="{00000000-0005-0000-0000-0000CC430000}"/>
    <cellStyle name="Comma 3 3 2 2 2 4 2 2 2 4" xfId="10150" xr:uid="{00000000-0005-0000-0000-0000CD430000}"/>
    <cellStyle name="Comma 3 3 2 2 2 4 2 2 2 4 2" xfId="26536" xr:uid="{00000000-0005-0000-0000-0000CE430000}"/>
    <cellStyle name="Comma 3 3 2 2 2 4 2 2 2 5" xfId="18343" xr:uid="{00000000-0005-0000-0000-0000CF430000}"/>
    <cellStyle name="Comma 3 3 2 2 2 4 2 2 3" xfId="2981" xr:uid="{00000000-0005-0000-0000-0000D0430000}"/>
    <cellStyle name="Comma 3 3 2 2 2 4 2 2 3 2" xfId="7078" xr:uid="{00000000-0005-0000-0000-0000D1430000}"/>
    <cellStyle name="Comma 3 3 2 2 2 4 2 2 3 2 2" xfId="15271" xr:uid="{00000000-0005-0000-0000-0000D2430000}"/>
    <cellStyle name="Comma 3 3 2 2 2 4 2 2 3 2 2 2" xfId="31657" xr:uid="{00000000-0005-0000-0000-0000D3430000}"/>
    <cellStyle name="Comma 3 3 2 2 2 4 2 2 3 2 3" xfId="23464" xr:uid="{00000000-0005-0000-0000-0000D4430000}"/>
    <cellStyle name="Comma 3 3 2 2 2 4 2 2 3 3" xfId="11174" xr:uid="{00000000-0005-0000-0000-0000D5430000}"/>
    <cellStyle name="Comma 3 3 2 2 2 4 2 2 3 3 2" xfId="27560" xr:uid="{00000000-0005-0000-0000-0000D6430000}"/>
    <cellStyle name="Comma 3 3 2 2 2 4 2 2 3 4" xfId="19367" xr:uid="{00000000-0005-0000-0000-0000D7430000}"/>
    <cellStyle name="Comma 3 3 2 2 2 4 2 2 4" xfId="5029" xr:uid="{00000000-0005-0000-0000-0000D8430000}"/>
    <cellStyle name="Comma 3 3 2 2 2 4 2 2 4 2" xfId="13222" xr:uid="{00000000-0005-0000-0000-0000D9430000}"/>
    <cellStyle name="Comma 3 3 2 2 2 4 2 2 4 2 2" xfId="29608" xr:uid="{00000000-0005-0000-0000-0000DA430000}"/>
    <cellStyle name="Comma 3 3 2 2 2 4 2 2 4 3" xfId="21415" xr:uid="{00000000-0005-0000-0000-0000DB430000}"/>
    <cellStyle name="Comma 3 3 2 2 2 4 2 2 5" xfId="9126" xr:uid="{00000000-0005-0000-0000-0000DC430000}"/>
    <cellStyle name="Comma 3 3 2 2 2 4 2 2 5 2" xfId="25512" xr:uid="{00000000-0005-0000-0000-0000DD430000}"/>
    <cellStyle name="Comma 3 3 2 2 2 4 2 2 6" xfId="17319" xr:uid="{00000000-0005-0000-0000-0000DE430000}"/>
    <cellStyle name="Comma 3 3 2 2 2 4 2 3" xfId="1445" xr:uid="{00000000-0005-0000-0000-0000DF430000}"/>
    <cellStyle name="Comma 3 3 2 2 2 4 2 3 2" xfId="3493" xr:uid="{00000000-0005-0000-0000-0000E0430000}"/>
    <cellStyle name="Comma 3 3 2 2 2 4 2 3 2 2" xfId="7590" xr:uid="{00000000-0005-0000-0000-0000E1430000}"/>
    <cellStyle name="Comma 3 3 2 2 2 4 2 3 2 2 2" xfId="15783" xr:uid="{00000000-0005-0000-0000-0000E2430000}"/>
    <cellStyle name="Comma 3 3 2 2 2 4 2 3 2 2 2 2" xfId="32169" xr:uid="{00000000-0005-0000-0000-0000E3430000}"/>
    <cellStyle name="Comma 3 3 2 2 2 4 2 3 2 2 3" xfId="23976" xr:uid="{00000000-0005-0000-0000-0000E4430000}"/>
    <cellStyle name="Comma 3 3 2 2 2 4 2 3 2 3" xfId="11686" xr:uid="{00000000-0005-0000-0000-0000E5430000}"/>
    <cellStyle name="Comma 3 3 2 2 2 4 2 3 2 3 2" xfId="28072" xr:uid="{00000000-0005-0000-0000-0000E6430000}"/>
    <cellStyle name="Comma 3 3 2 2 2 4 2 3 2 4" xfId="19879" xr:uid="{00000000-0005-0000-0000-0000E7430000}"/>
    <cellStyle name="Comma 3 3 2 2 2 4 2 3 3" xfId="5541" xr:uid="{00000000-0005-0000-0000-0000E8430000}"/>
    <cellStyle name="Comma 3 3 2 2 2 4 2 3 3 2" xfId="13734" xr:uid="{00000000-0005-0000-0000-0000E9430000}"/>
    <cellStyle name="Comma 3 3 2 2 2 4 2 3 3 2 2" xfId="30120" xr:uid="{00000000-0005-0000-0000-0000EA430000}"/>
    <cellStyle name="Comma 3 3 2 2 2 4 2 3 3 3" xfId="21927" xr:uid="{00000000-0005-0000-0000-0000EB430000}"/>
    <cellStyle name="Comma 3 3 2 2 2 4 2 3 4" xfId="9638" xr:uid="{00000000-0005-0000-0000-0000EC430000}"/>
    <cellStyle name="Comma 3 3 2 2 2 4 2 3 4 2" xfId="26024" xr:uid="{00000000-0005-0000-0000-0000ED430000}"/>
    <cellStyle name="Comma 3 3 2 2 2 4 2 3 5" xfId="17831" xr:uid="{00000000-0005-0000-0000-0000EE430000}"/>
    <cellStyle name="Comma 3 3 2 2 2 4 2 4" xfId="2469" xr:uid="{00000000-0005-0000-0000-0000EF430000}"/>
    <cellStyle name="Comma 3 3 2 2 2 4 2 4 2" xfId="6566" xr:uid="{00000000-0005-0000-0000-0000F0430000}"/>
    <cellStyle name="Comma 3 3 2 2 2 4 2 4 2 2" xfId="14759" xr:uid="{00000000-0005-0000-0000-0000F1430000}"/>
    <cellStyle name="Comma 3 3 2 2 2 4 2 4 2 2 2" xfId="31145" xr:uid="{00000000-0005-0000-0000-0000F2430000}"/>
    <cellStyle name="Comma 3 3 2 2 2 4 2 4 2 3" xfId="22952" xr:uid="{00000000-0005-0000-0000-0000F3430000}"/>
    <cellStyle name="Comma 3 3 2 2 2 4 2 4 3" xfId="10662" xr:uid="{00000000-0005-0000-0000-0000F4430000}"/>
    <cellStyle name="Comma 3 3 2 2 2 4 2 4 3 2" xfId="27048" xr:uid="{00000000-0005-0000-0000-0000F5430000}"/>
    <cellStyle name="Comma 3 3 2 2 2 4 2 4 4" xfId="18855" xr:uid="{00000000-0005-0000-0000-0000F6430000}"/>
    <cellStyle name="Comma 3 3 2 2 2 4 2 5" xfId="4517" xr:uid="{00000000-0005-0000-0000-0000F7430000}"/>
    <cellStyle name="Comma 3 3 2 2 2 4 2 5 2" xfId="12710" xr:uid="{00000000-0005-0000-0000-0000F8430000}"/>
    <cellStyle name="Comma 3 3 2 2 2 4 2 5 2 2" xfId="29096" xr:uid="{00000000-0005-0000-0000-0000F9430000}"/>
    <cellStyle name="Comma 3 3 2 2 2 4 2 5 3" xfId="20903" xr:uid="{00000000-0005-0000-0000-0000FA430000}"/>
    <cellStyle name="Comma 3 3 2 2 2 4 2 6" xfId="8614" xr:uid="{00000000-0005-0000-0000-0000FB430000}"/>
    <cellStyle name="Comma 3 3 2 2 2 4 2 6 2" xfId="25000" xr:uid="{00000000-0005-0000-0000-0000FC430000}"/>
    <cellStyle name="Comma 3 3 2 2 2 4 2 7" xfId="16807" xr:uid="{00000000-0005-0000-0000-0000FD430000}"/>
    <cellStyle name="Comma 3 3 2 2 2 4 3" xfId="677" xr:uid="{00000000-0005-0000-0000-0000FE430000}"/>
    <cellStyle name="Comma 3 3 2 2 2 4 3 2" xfId="1701" xr:uid="{00000000-0005-0000-0000-0000FF430000}"/>
    <cellStyle name="Comma 3 3 2 2 2 4 3 2 2" xfId="3749" xr:uid="{00000000-0005-0000-0000-000000440000}"/>
    <cellStyle name="Comma 3 3 2 2 2 4 3 2 2 2" xfId="7846" xr:uid="{00000000-0005-0000-0000-000001440000}"/>
    <cellStyle name="Comma 3 3 2 2 2 4 3 2 2 2 2" xfId="16039" xr:uid="{00000000-0005-0000-0000-000002440000}"/>
    <cellStyle name="Comma 3 3 2 2 2 4 3 2 2 2 2 2" xfId="32425" xr:uid="{00000000-0005-0000-0000-000003440000}"/>
    <cellStyle name="Comma 3 3 2 2 2 4 3 2 2 2 3" xfId="24232" xr:uid="{00000000-0005-0000-0000-000004440000}"/>
    <cellStyle name="Comma 3 3 2 2 2 4 3 2 2 3" xfId="11942" xr:uid="{00000000-0005-0000-0000-000005440000}"/>
    <cellStyle name="Comma 3 3 2 2 2 4 3 2 2 3 2" xfId="28328" xr:uid="{00000000-0005-0000-0000-000006440000}"/>
    <cellStyle name="Comma 3 3 2 2 2 4 3 2 2 4" xfId="20135" xr:uid="{00000000-0005-0000-0000-000007440000}"/>
    <cellStyle name="Comma 3 3 2 2 2 4 3 2 3" xfId="5797" xr:uid="{00000000-0005-0000-0000-000008440000}"/>
    <cellStyle name="Comma 3 3 2 2 2 4 3 2 3 2" xfId="13990" xr:uid="{00000000-0005-0000-0000-000009440000}"/>
    <cellStyle name="Comma 3 3 2 2 2 4 3 2 3 2 2" xfId="30376" xr:uid="{00000000-0005-0000-0000-00000A440000}"/>
    <cellStyle name="Comma 3 3 2 2 2 4 3 2 3 3" xfId="22183" xr:uid="{00000000-0005-0000-0000-00000B440000}"/>
    <cellStyle name="Comma 3 3 2 2 2 4 3 2 4" xfId="9894" xr:uid="{00000000-0005-0000-0000-00000C440000}"/>
    <cellStyle name="Comma 3 3 2 2 2 4 3 2 4 2" xfId="26280" xr:uid="{00000000-0005-0000-0000-00000D440000}"/>
    <cellStyle name="Comma 3 3 2 2 2 4 3 2 5" xfId="18087" xr:uid="{00000000-0005-0000-0000-00000E440000}"/>
    <cellStyle name="Comma 3 3 2 2 2 4 3 3" xfId="2725" xr:uid="{00000000-0005-0000-0000-00000F440000}"/>
    <cellStyle name="Comma 3 3 2 2 2 4 3 3 2" xfId="6822" xr:uid="{00000000-0005-0000-0000-000010440000}"/>
    <cellStyle name="Comma 3 3 2 2 2 4 3 3 2 2" xfId="15015" xr:uid="{00000000-0005-0000-0000-000011440000}"/>
    <cellStyle name="Comma 3 3 2 2 2 4 3 3 2 2 2" xfId="31401" xr:uid="{00000000-0005-0000-0000-000012440000}"/>
    <cellStyle name="Comma 3 3 2 2 2 4 3 3 2 3" xfId="23208" xr:uid="{00000000-0005-0000-0000-000013440000}"/>
    <cellStyle name="Comma 3 3 2 2 2 4 3 3 3" xfId="10918" xr:uid="{00000000-0005-0000-0000-000014440000}"/>
    <cellStyle name="Comma 3 3 2 2 2 4 3 3 3 2" xfId="27304" xr:uid="{00000000-0005-0000-0000-000015440000}"/>
    <cellStyle name="Comma 3 3 2 2 2 4 3 3 4" xfId="19111" xr:uid="{00000000-0005-0000-0000-000016440000}"/>
    <cellStyle name="Comma 3 3 2 2 2 4 3 4" xfId="4773" xr:uid="{00000000-0005-0000-0000-000017440000}"/>
    <cellStyle name="Comma 3 3 2 2 2 4 3 4 2" xfId="12966" xr:uid="{00000000-0005-0000-0000-000018440000}"/>
    <cellStyle name="Comma 3 3 2 2 2 4 3 4 2 2" xfId="29352" xr:uid="{00000000-0005-0000-0000-000019440000}"/>
    <cellStyle name="Comma 3 3 2 2 2 4 3 4 3" xfId="21159" xr:uid="{00000000-0005-0000-0000-00001A440000}"/>
    <cellStyle name="Comma 3 3 2 2 2 4 3 5" xfId="8870" xr:uid="{00000000-0005-0000-0000-00001B440000}"/>
    <cellStyle name="Comma 3 3 2 2 2 4 3 5 2" xfId="25256" xr:uid="{00000000-0005-0000-0000-00001C440000}"/>
    <cellStyle name="Comma 3 3 2 2 2 4 3 6" xfId="17063" xr:uid="{00000000-0005-0000-0000-00001D440000}"/>
    <cellStyle name="Comma 3 3 2 2 2 4 4" xfId="1189" xr:uid="{00000000-0005-0000-0000-00001E440000}"/>
    <cellStyle name="Comma 3 3 2 2 2 4 4 2" xfId="3237" xr:uid="{00000000-0005-0000-0000-00001F440000}"/>
    <cellStyle name="Comma 3 3 2 2 2 4 4 2 2" xfId="7334" xr:uid="{00000000-0005-0000-0000-000020440000}"/>
    <cellStyle name="Comma 3 3 2 2 2 4 4 2 2 2" xfId="15527" xr:uid="{00000000-0005-0000-0000-000021440000}"/>
    <cellStyle name="Comma 3 3 2 2 2 4 4 2 2 2 2" xfId="31913" xr:uid="{00000000-0005-0000-0000-000022440000}"/>
    <cellStyle name="Comma 3 3 2 2 2 4 4 2 2 3" xfId="23720" xr:uid="{00000000-0005-0000-0000-000023440000}"/>
    <cellStyle name="Comma 3 3 2 2 2 4 4 2 3" xfId="11430" xr:uid="{00000000-0005-0000-0000-000024440000}"/>
    <cellStyle name="Comma 3 3 2 2 2 4 4 2 3 2" xfId="27816" xr:uid="{00000000-0005-0000-0000-000025440000}"/>
    <cellStyle name="Comma 3 3 2 2 2 4 4 2 4" xfId="19623" xr:uid="{00000000-0005-0000-0000-000026440000}"/>
    <cellStyle name="Comma 3 3 2 2 2 4 4 3" xfId="5285" xr:uid="{00000000-0005-0000-0000-000027440000}"/>
    <cellStyle name="Comma 3 3 2 2 2 4 4 3 2" xfId="13478" xr:uid="{00000000-0005-0000-0000-000028440000}"/>
    <cellStyle name="Comma 3 3 2 2 2 4 4 3 2 2" xfId="29864" xr:uid="{00000000-0005-0000-0000-000029440000}"/>
    <cellStyle name="Comma 3 3 2 2 2 4 4 3 3" xfId="21671" xr:uid="{00000000-0005-0000-0000-00002A440000}"/>
    <cellStyle name="Comma 3 3 2 2 2 4 4 4" xfId="9382" xr:uid="{00000000-0005-0000-0000-00002B440000}"/>
    <cellStyle name="Comma 3 3 2 2 2 4 4 4 2" xfId="25768" xr:uid="{00000000-0005-0000-0000-00002C440000}"/>
    <cellStyle name="Comma 3 3 2 2 2 4 4 5" xfId="17575" xr:uid="{00000000-0005-0000-0000-00002D440000}"/>
    <cellStyle name="Comma 3 3 2 2 2 4 5" xfId="2213" xr:uid="{00000000-0005-0000-0000-00002E440000}"/>
    <cellStyle name="Comma 3 3 2 2 2 4 5 2" xfId="6310" xr:uid="{00000000-0005-0000-0000-00002F440000}"/>
    <cellStyle name="Comma 3 3 2 2 2 4 5 2 2" xfId="14503" xr:uid="{00000000-0005-0000-0000-000030440000}"/>
    <cellStyle name="Comma 3 3 2 2 2 4 5 2 2 2" xfId="30889" xr:uid="{00000000-0005-0000-0000-000031440000}"/>
    <cellStyle name="Comma 3 3 2 2 2 4 5 2 3" xfId="22696" xr:uid="{00000000-0005-0000-0000-000032440000}"/>
    <cellStyle name="Comma 3 3 2 2 2 4 5 3" xfId="10406" xr:uid="{00000000-0005-0000-0000-000033440000}"/>
    <cellStyle name="Comma 3 3 2 2 2 4 5 3 2" xfId="26792" xr:uid="{00000000-0005-0000-0000-000034440000}"/>
    <cellStyle name="Comma 3 3 2 2 2 4 5 4" xfId="18599" xr:uid="{00000000-0005-0000-0000-000035440000}"/>
    <cellStyle name="Comma 3 3 2 2 2 4 6" xfId="4261" xr:uid="{00000000-0005-0000-0000-000036440000}"/>
    <cellStyle name="Comma 3 3 2 2 2 4 6 2" xfId="12454" xr:uid="{00000000-0005-0000-0000-000037440000}"/>
    <cellStyle name="Comma 3 3 2 2 2 4 6 2 2" xfId="28840" xr:uid="{00000000-0005-0000-0000-000038440000}"/>
    <cellStyle name="Comma 3 3 2 2 2 4 6 3" xfId="20647" xr:uid="{00000000-0005-0000-0000-000039440000}"/>
    <cellStyle name="Comma 3 3 2 2 2 4 7" xfId="8358" xr:uid="{00000000-0005-0000-0000-00003A440000}"/>
    <cellStyle name="Comma 3 3 2 2 2 4 7 2" xfId="24744" xr:uid="{00000000-0005-0000-0000-00003B440000}"/>
    <cellStyle name="Comma 3 3 2 2 2 4 8" xfId="16551" xr:uid="{00000000-0005-0000-0000-00003C440000}"/>
    <cellStyle name="Comma 3 3 2 2 2 5" xfId="293" xr:uid="{00000000-0005-0000-0000-00003D440000}"/>
    <cellStyle name="Comma 3 3 2 2 2 5 2" xfId="805" xr:uid="{00000000-0005-0000-0000-00003E440000}"/>
    <cellStyle name="Comma 3 3 2 2 2 5 2 2" xfId="1829" xr:uid="{00000000-0005-0000-0000-00003F440000}"/>
    <cellStyle name="Comma 3 3 2 2 2 5 2 2 2" xfId="3877" xr:uid="{00000000-0005-0000-0000-000040440000}"/>
    <cellStyle name="Comma 3 3 2 2 2 5 2 2 2 2" xfId="7974" xr:uid="{00000000-0005-0000-0000-000041440000}"/>
    <cellStyle name="Comma 3 3 2 2 2 5 2 2 2 2 2" xfId="16167" xr:uid="{00000000-0005-0000-0000-000042440000}"/>
    <cellStyle name="Comma 3 3 2 2 2 5 2 2 2 2 2 2" xfId="32553" xr:uid="{00000000-0005-0000-0000-000043440000}"/>
    <cellStyle name="Comma 3 3 2 2 2 5 2 2 2 2 3" xfId="24360" xr:uid="{00000000-0005-0000-0000-000044440000}"/>
    <cellStyle name="Comma 3 3 2 2 2 5 2 2 2 3" xfId="12070" xr:uid="{00000000-0005-0000-0000-000045440000}"/>
    <cellStyle name="Comma 3 3 2 2 2 5 2 2 2 3 2" xfId="28456" xr:uid="{00000000-0005-0000-0000-000046440000}"/>
    <cellStyle name="Comma 3 3 2 2 2 5 2 2 2 4" xfId="20263" xr:uid="{00000000-0005-0000-0000-000047440000}"/>
    <cellStyle name="Comma 3 3 2 2 2 5 2 2 3" xfId="5925" xr:uid="{00000000-0005-0000-0000-000048440000}"/>
    <cellStyle name="Comma 3 3 2 2 2 5 2 2 3 2" xfId="14118" xr:uid="{00000000-0005-0000-0000-000049440000}"/>
    <cellStyle name="Comma 3 3 2 2 2 5 2 2 3 2 2" xfId="30504" xr:uid="{00000000-0005-0000-0000-00004A440000}"/>
    <cellStyle name="Comma 3 3 2 2 2 5 2 2 3 3" xfId="22311" xr:uid="{00000000-0005-0000-0000-00004B440000}"/>
    <cellStyle name="Comma 3 3 2 2 2 5 2 2 4" xfId="10022" xr:uid="{00000000-0005-0000-0000-00004C440000}"/>
    <cellStyle name="Comma 3 3 2 2 2 5 2 2 4 2" xfId="26408" xr:uid="{00000000-0005-0000-0000-00004D440000}"/>
    <cellStyle name="Comma 3 3 2 2 2 5 2 2 5" xfId="18215" xr:uid="{00000000-0005-0000-0000-00004E440000}"/>
    <cellStyle name="Comma 3 3 2 2 2 5 2 3" xfId="2853" xr:uid="{00000000-0005-0000-0000-00004F440000}"/>
    <cellStyle name="Comma 3 3 2 2 2 5 2 3 2" xfId="6950" xr:uid="{00000000-0005-0000-0000-000050440000}"/>
    <cellStyle name="Comma 3 3 2 2 2 5 2 3 2 2" xfId="15143" xr:uid="{00000000-0005-0000-0000-000051440000}"/>
    <cellStyle name="Comma 3 3 2 2 2 5 2 3 2 2 2" xfId="31529" xr:uid="{00000000-0005-0000-0000-000052440000}"/>
    <cellStyle name="Comma 3 3 2 2 2 5 2 3 2 3" xfId="23336" xr:uid="{00000000-0005-0000-0000-000053440000}"/>
    <cellStyle name="Comma 3 3 2 2 2 5 2 3 3" xfId="11046" xr:uid="{00000000-0005-0000-0000-000054440000}"/>
    <cellStyle name="Comma 3 3 2 2 2 5 2 3 3 2" xfId="27432" xr:uid="{00000000-0005-0000-0000-000055440000}"/>
    <cellStyle name="Comma 3 3 2 2 2 5 2 3 4" xfId="19239" xr:uid="{00000000-0005-0000-0000-000056440000}"/>
    <cellStyle name="Comma 3 3 2 2 2 5 2 4" xfId="4901" xr:uid="{00000000-0005-0000-0000-000057440000}"/>
    <cellStyle name="Comma 3 3 2 2 2 5 2 4 2" xfId="13094" xr:uid="{00000000-0005-0000-0000-000058440000}"/>
    <cellStyle name="Comma 3 3 2 2 2 5 2 4 2 2" xfId="29480" xr:uid="{00000000-0005-0000-0000-000059440000}"/>
    <cellStyle name="Comma 3 3 2 2 2 5 2 4 3" xfId="21287" xr:uid="{00000000-0005-0000-0000-00005A440000}"/>
    <cellStyle name="Comma 3 3 2 2 2 5 2 5" xfId="8998" xr:uid="{00000000-0005-0000-0000-00005B440000}"/>
    <cellStyle name="Comma 3 3 2 2 2 5 2 5 2" xfId="25384" xr:uid="{00000000-0005-0000-0000-00005C440000}"/>
    <cellStyle name="Comma 3 3 2 2 2 5 2 6" xfId="17191" xr:uid="{00000000-0005-0000-0000-00005D440000}"/>
    <cellStyle name="Comma 3 3 2 2 2 5 3" xfId="1317" xr:uid="{00000000-0005-0000-0000-00005E440000}"/>
    <cellStyle name="Comma 3 3 2 2 2 5 3 2" xfId="3365" xr:uid="{00000000-0005-0000-0000-00005F440000}"/>
    <cellStyle name="Comma 3 3 2 2 2 5 3 2 2" xfId="7462" xr:uid="{00000000-0005-0000-0000-000060440000}"/>
    <cellStyle name="Comma 3 3 2 2 2 5 3 2 2 2" xfId="15655" xr:uid="{00000000-0005-0000-0000-000061440000}"/>
    <cellStyle name="Comma 3 3 2 2 2 5 3 2 2 2 2" xfId="32041" xr:uid="{00000000-0005-0000-0000-000062440000}"/>
    <cellStyle name="Comma 3 3 2 2 2 5 3 2 2 3" xfId="23848" xr:uid="{00000000-0005-0000-0000-000063440000}"/>
    <cellStyle name="Comma 3 3 2 2 2 5 3 2 3" xfId="11558" xr:uid="{00000000-0005-0000-0000-000064440000}"/>
    <cellStyle name="Comma 3 3 2 2 2 5 3 2 3 2" xfId="27944" xr:uid="{00000000-0005-0000-0000-000065440000}"/>
    <cellStyle name="Comma 3 3 2 2 2 5 3 2 4" xfId="19751" xr:uid="{00000000-0005-0000-0000-000066440000}"/>
    <cellStyle name="Comma 3 3 2 2 2 5 3 3" xfId="5413" xr:uid="{00000000-0005-0000-0000-000067440000}"/>
    <cellStyle name="Comma 3 3 2 2 2 5 3 3 2" xfId="13606" xr:uid="{00000000-0005-0000-0000-000068440000}"/>
    <cellStyle name="Comma 3 3 2 2 2 5 3 3 2 2" xfId="29992" xr:uid="{00000000-0005-0000-0000-000069440000}"/>
    <cellStyle name="Comma 3 3 2 2 2 5 3 3 3" xfId="21799" xr:uid="{00000000-0005-0000-0000-00006A440000}"/>
    <cellStyle name="Comma 3 3 2 2 2 5 3 4" xfId="9510" xr:uid="{00000000-0005-0000-0000-00006B440000}"/>
    <cellStyle name="Comma 3 3 2 2 2 5 3 4 2" xfId="25896" xr:uid="{00000000-0005-0000-0000-00006C440000}"/>
    <cellStyle name="Comma 3 3 2 2 2 5 3 5" xfId="17703" xr:uid="{00000000-0005-0000-0000-00006D440000}"/>
    <cellStyle name="Comma 3 3 2 2 2 5 4" xfId="2341" xr:uid="{00000000-0005-0000-0000-00006E440000}"/>
    <cellStyle name="Comma 3 3 2 2 2 5 4 2" xfId="6438" xr:uid="{00000000-0005-0000-0000-00006F440000}"/>
    <cellStyle name="Comma 3 3 2 2 2 5 4 2 2" xfId="14631" xr:uid="{00000000-0005-0000-0000-000070440000}"/>
    <cellStyle name="Comma 3 3 2 2 2 5 4 2 2 2" xfId="31017" xr:uid="{00000000-0005-0000-0000-000071440000}"/>
    <cellStyle name="Comma 3 3 2 2 2 5 4 2 3" xfId="22824" xr:uid="{00000000-0005-0000-0000-000072440000}"/>
    <cellStyle name="Comma 3 3 2 2 2 5 4 3" xfId="10534" xr:uid="{00000000-0005-0000-0000-000073440000}"/>
    <cellStyle name="Comma 3 3 2 2 2 5 4 3 2" xfId="26920" xr:uid="{00000000-0005-0000-0000-000074440000}"/>
    <cellStyle name="Comma 3 3 2 2 2 5 4 4" xfId="18727" xr:uid="{00000000-0005-0000-0000-000075440000}"/>
    <cellStyle name="Comma 3 3 2 2 2 5 5" xfId="4389" xr:uid="{00000000-0005-0000-0000-000076440000}"/>
    <cellStyle name="Comma 3 3 2 2 2 5 5 2" xfId="12582" xr:uid="{00000000-0005-0000-0000-000077440000}"/>
    <cellStyle name="Comma 3 3 2 2 2 5 5 2 2" xfId="28968" xr:uid="{00000000-0005-0000-0000-000078440000}"/>
    <cellStyle name="Comma 3 3 2 2 2 5 5 3" xfId="20775" xr:uid="{00000000-0005-0000-0000-000079440000}"/>
    <cellStyle name="Comma 3 3 2 2 2 5 6" xfId="8486" xr:uid="{00000000-0005-0000-0000-00007A440000}"/>
    <cellStyle name="Comma 3 3 2 2 2 5 6 2" xfId="24872" xr:uid="{00000000-0005-0000-0000-00007B440000}"/>
    <cellStyle name="Comma 3 3 2 2 2 5 7" xfId="16679" xr:uid="{00000000-0005-0000-0000-00007C440000}"/>
    <cellStyle name="Comma 3 3 2 2 2 6" xfId="549" xr:uid="{00000000-0005-0000-0000-00007D440000}"/>
    <cellStyle name="Comma 3 3 2 2 2 6 2" xfId="1573" xr:uid="{00000000-0005-0000-0000-00007E440000}"/>
    <cellStyle name="Comma 3 3 2 2 2 6 2 2" xfId="3621" xr:uid="{00000000-0005-0000-0000-00007F440000}"/>
    <cellStyle name="Comma 3 3 2 2 2 6 2 2 2" xfId="7718" xr:uid="{00000000-0005-0000-0000-000080440000}"/>
    <cellStyle name="Comma 3 3 2 2 2 6 2 2 2 2" xfId="15911" xr:uid="{00000000-0005-0000-0000-000081440000}"/>
    <cellStyle name="Comma 3 3 2 2 2 6 2 2 2 2 2" xfId="32297" xr:uid="{00000000-0005-0000-0000-000082440000}"/>
    <cellStyle name="Comma 3 3 2 2 2 6 2 2 2 3" xfId="24104" xr:uid="{00000000-0005-0000-0000-000083440000}"/>
    <cellStyle name="Comma 3 3 2 2 2 6 2 2 3" xfId="11814" xr:uid="{00000000-0005-0000-0000-000084440000}"/>
    <cellStyle name="Comma 3 3 2 2 2 6 2 2 3 2" xfId="28200" xr:uid="{00000000-0005-0000-0000-000085440000}"/>
    <cellStyle name="Comma 3 3 2 2 2 6 2 2 4" xfId="20007" xr:uid="{00000000-0005-0000-0000-000086440000}"/>
    <cellStyle name="Comma 3 3 2 2 2 6 2 3" xfId="5669" xr:uid="{00000000-0005-0000-0000-000087440000}"/>
    <cellStyle name="Comma 3 3 2 2 2 6 2 3 2" xfId="13862" xr:uid="{00000000-0005-0000-0000-000088440000}"/>
    <cellStyle name="Comma 3 3 2 2 2 6 2 3 2 2" xfId="30248" xr:uid="{00000000-0005-0000-0000-000089440000}"/>
    <cellStyle name="Comma 3 3 2 2 2 6 2 3 3" xfId="22055" xr:uid="{00000000-0005-0000-0000-00008A440000}"/>
    <cellStyle name="Comma 3 3 2 2 2 6 2 4" xfId="9766" xr:uid="{00000000-0005-0000-0000-00008B440000}"/>
    <cellStyle name="Comma 3 3 2 2 2 6 2 4 2" xfId="26152" xr:uid="{00000000-0005-0000-0000-00008C440000}"/>
    <cellStyle name="Comma 3 3 2 2 2 6 2 5" xfId="17959" xr:uid="{00000000-0005-0000-0000-00008D440000}"/>
    <cellStyle name="Comma 3 3 2 2 2 6 3" xfId="2597" xr:uid="{00000000-0005-0000-0000-00008E440000}"/>
    <cellStyle name="Comma 3 3 2 2 2 6 3 2" xfId="6694" xr:uid="{00000000-0005-0000-0000-00008F440000}"/>
    <cellStyle name="Comma 3 3 2 2 2 6 3 2 2" xfId="14887" xr:uid="{00000000-0005-0000-0000-000090440000}"/>
    <cellStyle name="Comma 3 3 2 2 2 6 3 2 2 2" xfId="31273" xr:uid="{00000000-0005-0000-0000-000091440000}"/>
    <cellStyle name="Comma 3 3 2 2 2 6 3 2 3" xfId="23080" xr:uid="{00000000-0005-0000-0000-000092440000}"/>
    <cellStyle name="Comma 3 3 2 2 2 6 3 3" xfId="10790" xr:uid="{00000000-0005-0000-0000-000093440000}"/>
    <cellStyle name="Comma 3 3 2 2 2 6 3 3 2" xfId="27176" xr:uid="{00000000-0005-0000-0000-000094440000}"/>
    <cellStyle name="Comma 3 3 2 2 2 6 3 4" xfId="18983" xr:uid="{00000000-0005-0000-0000-000095440000}"/>
    <cellStyle name="Comma 3 3 2 2 2 6 4" xfId="4645" xr:uid="{00000000-0005-0000-0000-000096440000}"/>
    <cellStyle name="Comma 3 3 2 2 2 6 4 2" xfId="12838" xr:uid="{00000000-0005-0000-0000-000097440000}"/>
    <cellStyle name="Comma 3 3 2 2 2 6 4 2 2" xfId="29224" xr:uid="{00000000-0005-0000-0000-000098440000}"/>
    <cellStyle name="Comma 3 3 2 2 2 6 4 3" xfId="21031" xr:uid="{00000000-0005-0000-0000-000099440000}"/>
    <cellStyle name="Comma 3 3 2 2 2 6 5" xfId="8742" xr:uid="{00000000-0005-0000-0000-00009A440000}"/>
    <cellStyle name="Comma 3 3 2 2 2 6 5 2" xfId="25128" xr:uid="{00000000-0005-0000-0000-00009B440000}"/>
    <cellStyle name="Comma 3 3 2 2 2 6 6" xfId="16935" xr:uid="{00000000-0005-0000-0000-00009C440000}"/>
    <cellStyle name="Comma 3 3 2 2 2 7" xfId="1061" xr:uid="{00000000-0005-0000-0000-00009D440000}"/>
    <cellStyle name="Comma 3 3 2 2 2 7 2" xfId="3109" xr:uid="{00000000-0005-0000-0000-00009E440000}"/>
    <cellStyle name="Comma 3 3 2 2 2 7 2 2" xfId="7206" xr:uid="{00000000-0005-0000-0000-00009F440000}"/>
    <cellStyle name="Comma 3 3 2 2 2 7 2 2 2" xfId="15399" xr:uid="{00000000-0005-0000-0000-0000A0440000}"/>
    <cellStyle name="Comma 3 3 2 2 2 7 2 2 2 2" xfId="31785" xr:uid="{00000000-0005-0000-0000-0000A1440000}"/>
    <cellStyle name="Comma 3 3 2 2 2 7 2 2 3" xfId="23592" xr:uid="{00000000-0005-0000-0000-0000A2440000}"/>
    <cellStyle name="Comma 3 3 2 2 2 7 2 3" xfId="11302" xr:uid="{00000000-0005-0000-0000-0000A3440000}"/>
    <cellStyle name="Comma 3 3 2 2 2 7 2 3 2" xfId="27688" xr:uid="{00000000-0005-0000-0000-0000A4440000}"/>
    <cellStyle name="Comma 3 3 2 2 2 7 2 4" xfId="19495" xr:uid="{00000000-0005-0000-0000-0000A5440000}"/>
    <cellStyle name="Comma 3 3 2 2 2 7 3" xfId="5157" xr:uid="{00000000-0005-0000-0000-0000A6440000}"/>
    <cellStyle name="Comma 3 3 2 2 2 7 3 2" xfId="13350" xr:uid="{00000000-0005-0000-0000-0000A7440000}"/>
    <cellStyle name="Comma 3 3 2 2 2 7 3 2 2" xfId="29736" xr:uid="{00000000-0005-0000-0000-0000A8440000}"/>
    <cellStyle name="Comma 3 3 2 2 2 7 3 3" xfId="21543" xr:uid="{00000000-0005-0000-0000-0000A9440000}"/>
    <cellStyle name="Comma 3 3 2 2 2 7 4" xfId="9254" xr:uid="{00000000-0005-0000-0000-0000AA440000}"/>
    <cellStyle name="Comma 3 3 2 2 2 7 4 2" xfId="25640" xr:uid="{00000000-0005-0000-0000-0000AB440000}"/>
    <cellStyle name="Comma 3 3 2 2 2 7 5" xfId="17447" xr:uid="{00000000-0005-0000-0000-0000AC440000}"/>
    <cellStyle name="Comma 3 3 2 2 2 8" xfId="2085" xr:uid="{00000000-0005-0000-0000-0000AD440000}"/>
    <cellStyle name="Comma 3 3 2 2 2 8 2" xfId="6182" xr:uid="{00000000-0005-0000-0000-0000AE440000}"/>
    <cellStyle name="Comma 3 3 2 2 2 8 2 2" xfId="14375" xr:uid="{00000000-0005-0000-0000-0000AF440000}"/>
    <cellStyle name="Comma 3 3 2 2 2 8 2 2 2" xfId="30761" xr:uid="{00000000-0005-0000-0000-0000B0440000}"/>
    <cellStyle name="Comma 3 3 2 2 2 8 2 3" xfId="22568" xr:uid="{00000000-0005-0000-0000-0000B1440000}"/>
    <cellStyle name="Comma 3 3 2 2 2 8 3" xfId="10278" xr:uid="{00000000-0005-0000-0000-0000B2440000}"/>
    <cellStyle name="Comma 3 3 2 2 2 8 3 2" xfId="26664" xr:uid="{00000000-0005-0000-0000-0000B3440000}"/>
    <cellStyle name="Comma 3 3 2 2 2 8 4" xfId="18471" xr:uid="{00000000-0005-0000-0000-0000B4440000}"/>
    <cellStyle name="Comma 3 3 2 2 2 9" xfId="4133" xr:uid="{00000000-0005-0000-0000-0000B5440000}"/>
    <cellStyle name="Comma 3 3 2 2 2 9 2" xfId="12326" xr:uid="{00000000-0005-0000-0000-0000B6440000}"/>
    <cellStyle name="Comma 3 3 2 2 2 9 2 2" xfId="28712" xr:uid="{00000000-0005-0000-0000-0000B7440000}"/>
    <cellStyle name="Comma 3 3 2 2 2 9 3" xfId="20519" xr:uid="{00000000-0005-0000-0000-0000B8440000}"/>
    <cellStyle name="Comma 3 3 2 2 3" xfId="53" xr:uid="{00000000-0005-0000-0000-0000B9440000}"/>
    <cellStyle name="Comma 3 3 2 2 3 10" xfId="16439" xr:uid="{00000000-0005-0000-0000-0000BA440000}"/>
    <cellStyle name="Comma 3 3 2 2 3 2" xfId="117" xr:uid="{00000000-0005-0000-0000-0000BB440000}"/>
    <cellStyle name="Comma 3 3 2 2 3 2 2" xfId="245" xr:uid="{00000000-0005-0000-0000-0000BC440000}"/>
    <cellStyle name="Comma 3 3 2 2 3 2 2 2" xfId="501" xr:uid="{00000000-0005-0000-0000-0000BD440000}"/>
    <cellStyle name="Comma 3 3 2 2 3 2 2 2 2" xfId="1013" xr:uid="{00000000-0005-0000-0000-0000BE440000}"/>
    <cellStyle name="Comma 3 3 2 2 3 2 2 2 2 2" xfId="2037" xr:uid="{00000000-0005-0000-0000-0000BF440000}"/>
    <cellStyle name="Comma 3 3 2 2 3 2 2 2 2 2 2" xfId="4085" xr:uid="{00000000-0005-0000-0000-0000C0440000}"/>
    <cellStyle name="Comma 3 3 2 2 3 2 2 2 2 2 2 2" xfId="8182" xr:uid="{00000000-0005-0000-0000-0000C1440000}"/>
    <cellStyle name="Comma 3 3 2 2 3 2 2 2 2 2 2 2 2" xfId="16375" xr:uid="{00000000-0005-0000-0000-0000C2440000}"/>
    <cellStyle name="Comma 3 3 2 2 3 2 2 2 2 2 2 2 2 2" xfId="32761" xr:uid="{00000000-0005-0000-0000-0000C3440000}"/>
    <cellStyle name="Comma 3 3 2 2 3 2 2 2 2 2 2 2 3" xfId="24568" xr:uid="{00000000-0005-0000-0000-0000C4440000}"/>
    <cellStyle name="Comma 3 3 2 2 3 2 2 2 2 2 2 3" xfId="12278" xr:uid="{00000000-0005-0000-0000-0000C5440000}"/>
    <cellStyle name="Comma 3 3 2 2 3 2 2 2 2 2 2 3 2" xfId="28664" xr:uid="{00000000-0005-0000-0000-0000C6440000}"/>
    <cellStyle name="Comma 3 3 2 2 3 2 2 2 2 2 2 4" xfId="20471" xr:uid="{00000000-0005-0000-0000-0000C7440000}"/>
    <cellStyle name="Comma 3 3 2 2 3 2 2 2 2 2 3" xfId="6133" xr:uid="{00000000-0005-0000-0000-0000C8440000}"/>
    <cellStyle name="Comma 3 3 2 2 3 2 2 2 2 2 3 2" xfId="14326" xr:uid="{00000000-0005-0000-0000-0000C9440000}"/>
    <cellStyle name="Comma 3 3 2 2 3 2 2 2 2 2 3 2 2" xfId="30712" xr:uid="{00000000-0005-0000-0000-0000CA440000}"/>
    <cellStyle name="Comma 3 3 2 2 3 2 2 2 2 2 3 3" xfId="22519" xr:uid="{00000000-0005-0000-0000-0000CB440000}"/>
    <cellStyle name="Comma 3 3 2 2 3 2 2 2 2 2 4" xfId="10230" xr:uid="{00000000-0005-0000-0000-0000CC440000}"/>
    <cellStyle name="Comma 3 3 2 2 3 2 2 2 2 2 4 2" xfId="26616" xr:uid="{00000000-0005-0000-0000-0000CD440000}"/>
    <cellStyle name="Comma 3 3 2 2 3 2 2 2 2 2 5" xfId="18423" xr:uid="{00000000-0005-0000-0000-0000CE440000}"/>
    <cellStyle name="Comma 3 3 2 2 3 2 2 2 2 3" xfId="3061" xr:uid="{00000000-0005-0000-0000-0000CF440000}"/>
    <cellStyle name="Comma 3 3 2 2 3 2 2 2 2 3 2" xfId="7158" xr:uid="{00000000-0005-0000-0000-0000D0440000}"/>
    <cellStyle name="Comma 3 3 2 2 3 2 2 2 2 3 2 2" xfId="15351" xr:uid="{00000000-0005-0000-0000-0000D1440000}"/>
    <cellStyle name="Comma 3 3 2 2 3 2 2 2 2 3 2 2 2" xfId="31737" xr:uid="{00000000-0005-0000-0000-0000D2440000}"/>
    <cellStyle name="Comma 3 3 2 2 3 2 2 2 2 3 2 3" xfId="23544" xr:uid="{00000000-0005-0000-0000-0000D3440000}"/>
    <cellStyle name="Comma 3 3 2 2 3 2 2 2 2 3 3" xfId="11254" xr:uid="{00000000-0005-0000-0000-0000D4440000}"/>
    <cellStyle name="Comma 3 3 2 2 3 2 2 2 2 3 3 2" xfId="27640" xr:uid="{00000000-0005-0000-0000-0000D5440000}"/>
    <cellStyle name="Comma 3 3 2 2 3 2 2 2 2 3 4" xfId="19447" xr:uid="{00000000-0005-0000-0000-0000D6440000}"/>
    <cellStyle name="Comma 3 3 2 2 3 2 2 2 2 4" xfId="5109" xr:uid="{00000000-0005-0000-0000-0000D7440000}"/>
    <cellStyle name="Comma 3 3 2 2 3 2 2 2 2 4 2" xfId="13302" xr:uid="{00000000-0005-0000-0000-0000D8440000}"/>
    <cellStyle name="Comma 3 3 2 2 3 2 2 2 2 4 2 2" xfId="29688" xr:uid="{00000000-0005-0000-0000-0000D9440000}"/>
    <cellStyle name="Comma 3 3 2 2 3 2 2 2 2 4 3" xfId="21495" xr:uid="{00000000-0005-0000-0000-0000DA440000}"/>
    <cellStyle name="Comma 3 3 2 2 3 2 2 2 2 5" xfId="9206" xr:uid="{00000000-0005-0000-0000-0000DB440000}"/>
    <cellStyle name="Comma 3 3 2 2 3 2 2 2 2 5 2" xfId="25592" xr:uid="{00000000-0005-0000-0000-0000DC440000}"/>
    <cellStyle name="Comma 3 3 2 2 3 2 2 2 2 6" xfId="17399" xr:uid="{00000000-0005-0000-0000-0000DD440000}"/>
    <cellStyle name="Comma 3 3 2 2 3 2 2 2 3" xfId="1525" xr:uid="{00000000-0005-0000-0000-0000DE440000}"/>
    <cellStyle name="Comma 3 3 2 2 3 2 2 2 3 2" xfId="3573" xr:uid="{00000000-0005-0000-0000-0000DF440000}"/>
    <cellStyle name="Comma 3 3 2 2 3 2 2 2 3 2 2" xfId="7670" xr:uid="{00000000-0005-0000-0000-0000E0440000}"/>
    <cellStyle name="Comma 3 3 2 2 3 2 2 2 3 2 2 2" xfId="15863" xr:uid="{00000000-0005-0000-0000-0000E1440000}"/>
    <cellStyle name="Comma 3 3 2 2 3 2 2 2 3 2 2 2 2" xfId="32249" xr:uid="{00000000-0005-0000-0000-0000E2440000}"/>
    <cellStyle name="Comma 3 3 2 2 3 2 2 2 3 2 2 3" xfId="24056" xr:uid="{00000000-0005-0000-0000-0000E3440000}"/>
    <cellStyle name="Comma 3 3 2 2 3 2 2 2 3 2 3" xfId="11766" xr:uid="{00000000-0005-0000-0000-0000E4440000}"/>
    <cellStyle name="Comma 3 3 2 2 3 2 2 2 3 2 3 2" xfId="28152" xr:uid="{00000000-0005-0000-0000-0000E5440000}"/>
    <cellStyle name="Comma 3 3 2 2 3 2 2 2 3 2 4" xfId="19959" xr:uid="{00000000-0005-0000-0000-0000E6440000}"/>
    <cellStyle name="Comma 3 3 2 2 3 2 2 2 3 3" xfId="5621" xr:uid="{00000000-0005-0000-0000-0000E7440000}"/>
    <cellStyle name="Comma 3 3 2 2 3 2 2 2 3 3 2" xfId="13814" xr:uid="{00000000-0005-0000-0000-0000E8440000}"/>
    <cellStyle name="Comma 3 3 2 2 3 2 2 2 3 3 2 2" xfId="30200" xr:uid="{00000000-0005-0000-0000-0000E9440000}"/>
    <cellStyle name="Comma 3 3 2 2 3 2 2 2 3 3 3" xfId="22007" xr:uid="{00000000-0005-0000-0000-0000EA440000}"/>
    <cellStyle name="Comma 3 3 2 2 3 2 2 2 3 4" xfId="9718" xr:uid="{00000000-0005-0000-0000-0000EB440000}"/>
    <cellStyle name="Comma 3 3 2 2 3 2 2 2 3 4 2" xfId="26104" xr:uid="{00000000-0005-0000-0000-0000EC440000}"/>
    <cellStyle name="Comma 3 3 2 2 3 2 2 2 3 5" xfId="17911" xr:uid="{00000000-0005-0000-0000-0000ED440000}"/>
    <cellStyle name="Comma 3 3 2 2 3 2 2 2 4" xfId="2549" xr:uid="{00000000-0005-0000-0000-0000EE440000}"/>
    <cellStyle name="Comma 3 3 2 2 3 2 2 2 4 2" xfId="6646" xr:uid="{00000000-0005-0000-0000-0000EF440000}"/>
    <cellStyle name="Comma 3 3 2 2 3 2 2 2 4 2 2" xfId="14839" xr:uid="{00000000-0005-0000-0000-0000F0440000}"/>
    <cellStyle name="Comma 3 3 2 2 3 2 2 2 4 2 2 2" xfId="31225" xr:uid="{00000000-0005-0000-0000-0000F1440000}"/>
    <cellStyle name="Comma 3 3 2 2 3 2 2 2 4 2 3" xfId="23032" xr:uid="{00000000-0005-0000-0000-0000F2440000}"/>
    <cellStyle name="Comma 3 3 2 2 3 2 2 2 4 3" xfId="10742" xr:uid="{00000000-0005-0000-0000-0000F3440000}"/>
    <cellStyle name="Comma 3 3 2 2 3 2 2 2 4 3 2" xfId="27128" xr:uid="{00000000-0005-0000-0000-0000F4440000}"/>
    <cellStyle name="Comma 3 3 2 2 3 2 2 2 4 4" xfId="18935" xr:uid="{00000000-0005-0000-0000-0000F5440000}"/>
    <cellStyle name="Comma 3 3 2 2 3 2 2 2 5" xfId="4597" xr:uid="{00000000-0005-0000-0000-0000F6440000}"/>
    <cellStyle name="Comma 3 3 2 2 3 2 2 2 5 2" xfId="12790" xr:uid="{00000000-0005-0000-0000-0000F7440000}"/>
    <cellStyle name="Comma 3 3 2 2 3 2 2 2 5 2 2" xfId="29176" xr:uid="{00000000-0005-0000-0000-0000F8440000}"/>
    <cellStyle name="Comma 3 3 2 2 3 2 2 2 5 3" xfId="20983" xr:uid="{00000000-0005-0000-0000-0000F9440000}"/>
    <cellStyle name="Comma 3 3 2 2 3 2 2 2 6" xfId="8694" xr:uid="{00000000-0005-0000-0000-0000FA440000}"/>
    <cellStyle name="Comma 3 3 2 2 3 2 2 2 6 2" xfId="25080" xr:uid="{00000000-0005-0000-0000-0000FB440000}"/>
    <cellStyle name="Comma 3 3 2 2 3 2 2 2 7" xfId="16887" xr:uid="{00000000-0005-0000-0000-0000FC440000}"/>
    <cellStyle name="Comma 3 3 2 2 3 2 2 3" xfId="757" xr:uid="{00000000-0005-0000-0000-0000FD440000}"/>
    <cellStyle name="Comma 3 3 2 2 3 2 2 3 2" xfId="1781" xr:uid="{00000000-0005-0000-0000-0000FE440000}"/>
    <cellStyle name="Comma 3 3 2 2 3 2 2 3 2 2" xfId="3829" xr:uid="{00000000-0005-0000-0000-0000FF440000}"/>
    <cellStyle name="Comma 3 3 2 2 3 2 2 3 2 2 2" xfId="7926" xr:uid="{00000000-0005-0000-0000-000000450000}"/>
    <cellStyle name="Comma 3 3 2 2 3 2 2 3 2 2 2 2" xfId="16119" xr:uid="{00000000-0005-0000-0000-000001450000}"/>
    <cellStyle name="Comma 3 3 2 2 3 2 2 3 2 2 2 2 2" xfId="32505" xr:uid="{00000000-0005-0000-0000-000002450000}"/>
    <cellStyle name="Comma 3 3 2 2 3 2 2 3 2 2 2 3" xfId="24312" xr:uid="{00000000-0005-0000-0000-000003450000}"/>
    <cellStyle name="Comma 3 3 2 2 3 2 2 3 2 2 3" xfId="12022" xr:uid="{00000000-0005-0000-0000-000004450000}"/>
    <cellStyle name="Comma 3 3 2 2 3 2 2 3 2 2 3 2" xfId="28408" xr:uid="{00000000-0005-0000-0000-000005450000}"/>
    <cellStyle name="Comma 3 3 2 2 3 2 2 3 2 2 4" xfId="20215" xr:uid="{00000000-0005-0000-0000-000006450000}"/>
    <cellStyle name="Comma 3 3 2 2 3 2 2 3 2 3" xfId="5877" xr:uid="{00000000-0005-0000-0000-000007450000}"/>
    <cellStyle name="Comma 3 3 2 2 3 2 2 3 2 3 2" xfId="14070" xr:uid="{00000000-0005-0000-0000-000008450000}"/>
    <cellStyle name="Comma 3 3 2 2 3 2 2 3 2 3 2 2" xfId="30456" xr:uid="{00000000-0005-0000-0000-000009450000}"/>
    <cellStyle name="Comma 3 3 2 2 3 2 2 3 2 3 3" xfId="22263" xr:uid="{00000000-0005-0000-0000-00000A450000}"/>
    <cellStyle name="Comma 3 3 2 2 3 2 2 3 2 4" xfId="9974" xr:uid="{00000000-0005-0000-0000-00000B450000}"/>
    <cellStyle name="Comma 3 3 2 2 3 2 2 3 2 4 2" xfId="26360" xr:uid="{00000000-0005-0000-0000-00000C450000}"/>
    <cellStyle name="Comma 3 3 2 2 3 2 2 3 2 5" xfId="18167" xr:uid="{00000000-0005-0000-0000-00000D450000}"/>
    <cellStyle name="Comma 3 3 2 2 3 2 2 3 3" xfId="2805" xr:uid="{00000000-0005-0000-0000-00000E450000}"/>
    <cellStyle name="Comma 3 3 2 2 3 2 2 3 3 2" xfId="6902" xr:uid="{00000000-0005-0000-0000-00000F450000}"/>
    <cellStyle name="Comma 3 3 2 2 3 2 2 3 3 2 2" xfId="15095" xr:uid="{00000000-0005-0000-0000-000010450000}"/>
    <cellStyle name="Comma 3 3 2 2 3 2 2 3 3 2 2 2" xfId="31481" xr:uid="{00000000-0005-0000-0000-000011450000}"/>
    <cellStyle name="Comma 3 3 2 2 3 2 2 3 3 2 3" xfId="23288" xr:uid="{00000000-0005-0000-0000-000012450000}"/>
    <cellStyle name="Comma 3 3 2 2 3 2 2 3 3 3" xfId="10998" xr:uid="{00000000-0005-0000-0000-000013450000}"/>
    <cellStyle name="Comma 3 3 2 2 3 2 2 3 3 3 2" xfId="27384" xr:uid="{00000000-0005-0000-0000-000014450000}"/>
    <cellStyle name="Comma 3 3 2 2 3 2 2 3 3 4" xfId="19191" xr:uid="{00000000-0005-0000-0000-000015450000}"/>
    <cellStyle name="Comma 3 3 2 2 3 2 2 3 4" xfId="4853" xr:uid="{00000000-0005-0000-0000-000016450000}"/>
    <cellStyle name="Comma 3 3 2 2 3 2 2 3 4 2" xfId="13046" xr:uid="{00000000-0005-0000-0000-000017450000}"/>
    <cellStyle name="Comma 3 3 2 2 3 2 2 3 4 2 2" xfId="29432" xr:uid="{00000000-0005-0000-0000-000018450000}"/>
    <cellStyle name="Comma 3 3 2 2 3 2 2 3 4 3" xfId="21239" xr:uid="{00000000-0005-0000-0000-000019450000}"/>
    <cellStyle name="Comma 3 3 2 2 3 2 2 3 5" xfId="8950" xr:uid="{00000000-0005-0000-0000-00001A450000}"/>
    <cellStyle name="Comma 3 3 2 2 3 2 2 3 5 2" xfId="25336" xr:uid="{00000000-0005-0000-0000-00001B450000}"/>
    <cellStyle name="Comma 3 3 2 2 3 2 2 3 6" xfId="17143" xr:uid="{00000000-0005-0000-0000-00001C450000}"/>
    <cellStyle name="Comma 3 3 2 2 3 2 2 4" xfId="1269" xr:uid="{00000000-0005-0000-0000-00001D450000}"/>
    <cellStyle name="Comma 3 3 2 2 3 2 2 4 2" xfId="3317" xr:uid="{00000000-0005-0000-0000-00001E450000}"/>
    <cellStyle name="Comma 3 3 2 2 3 2 2 4 2 2" xfId="7414" xr:uid="{00000000-0005-0000-0000-00001F450000}"/>
    <cellStyle name="Comma 3 3 2 2 3 2 2 4 2 2 2" xfId="15607" xr:uid="{00000000-0005-0000-0000-000020450000}"/>
    <cellStyle name="Comma 3 3 2 2 3 2 2 4 2 2 2 2" xfId="31993" xr:uid="{00000000-0005-0000-0000-000021450000}"/>
    <cellStyle name="Comma 3 3 2 2 3 2 2 4 2 2 3" xfId="23800" xr:uid="{00000000-0005-0000-0000-000022450000}"/>
    <cellStyle name="Comma 3 3 2 2 3 2 2 4 2 3" xfId="11510" xr:uid="{00000000-0005-0000-0000-000023450000}"/>
    <cellStyle name="Comma 3 3 2 2 3 2 2 4 2 3 2" xfId="27896" xr:uid="{00000000-0005-0000-0000-000024450000}"/>
    <cellStyle name="Comma 3 3 2 2 3 2 2 4 2 4" xfId="19703" xr:uid="{00000000-0005-0000-0000-000025450000}"/>
    <cellStyle name="Comma 3 3 2 2 3 2 2 4 3" xfId="5365" xr:uid="{00000000-0005-0000-0000-000026450000}"/>
    <cellStyle name="Comma 3 3 2 2 3 2 2 4 3 2" xfId="13558" xr:uid="{00000000-0005-0000-0000-000027450000}"/>
    <cellStyle name="Comma 3 3 2 2 3 2 2 4 3 2 2" xfId="29944" xr:uid="{00000000-0005-0000-0000-000028450000}"/>
    <cellStyle name="Comma 3 3 2 2 3 2 2 4 3 3" xfId="21751" xr:uid="{00000000-0005-0000-0000-000029450000}"/>
    <cellStyle name="Comma 3 3 2 2 3 2 2 4 4" xfId="9462" xr:uid="{00000000-0005-0000-0000-00002A450000}"/>
    <cellStyle name="Comma 3 3 2 2 3 2 2 4 4 2" xfId="25848" xr:uid="{00000000-0005-0000-0000-00002B450000}"/>
    <cellStyle name="Comma 3 3 2 2 3 2 2 4 5" xfId="17655" xr:uid="{00000000-0005-0000-0000-00002C450000}"/>
    <cellStyle name="Comma 3 3 2 2 3 2 2 5" xfId="2293" xr:uid="{00000000-0005-0000-0000-00002D450000}"/>
    <cellStyle name="Comma 3 3 2 2 3 2 2 5 2" xfId="6390" xr:uid="{00000000-0005-0000-0000-00002E450000}"/>
    <cellStyle name="Comma 3 3 2 2 3 2 2 5 2 2" xfId="14583" xr:uid="{00000000-0005-0000-0000-00002F450000}"/>
    <cellStyle name="Comma 3 3 2 2 3 2 2 5 2 2 2" xfId="30969" xr:uid="{00000000-0005-0000-0000-000030450000}"/>
    <cellStyle name="Comma 3 3 2 2 3 2 2 5 2 3" xfId="22776" xr:uid="{00000000-0005-0000-0000-000031450000}"/>
    <cellStyle name="Comma 3 3 2 2 3 2 2 5 3" xfId="10486" xr:uid="{00000000-0005-0000-0000-000032450000}"/>
    <cellStyle name="Comma 3 3 2 2 3 2 2 5 3 2" xfId="26872" xr:uid="{00000000-0005-0000-0000-000033450000}"/>
    <cellStyle name="Comma 3 3 2 2 3 2 2 5 4" xfId="18679" xr:uid="{00000000-0005-0000-0000-000034450000}"/>
    <cellStyle name="Comma 3 3 2 2 3 2 2 6" xfId="4341" xr:uid="{00000000-0005-0000-0000-000035450000}"/>
    <cellStyle name="Comma 3 3 2 2 3 2 2 6 2" xfId="12534" xr:uid="{00000000-0005-0000-0000-000036450000}"/>
    <cellStyle name="Comma 3 3 2 2 3 2 2 6 2 2" xfId="28920" xr:uid="{00000000-0005-0000-0000-000037450000}"/>
    <cellStyle name="Comma 3 3 2 2 3 2 2 6 3" xfId="20727" xr:uid="{00000000-0005-0000-0000-000038450000}"/>
    <cellStyle name="Comma 3 3 2 2 3 2 2 7" xfId="8438" xr:uid="{00000000-0005-0000-0000-000039450000}"/>
    <cellStyle name="Comma 3 3 2 2 3 2 2 7 2" xfId="24824" xr:uid="{00000000-0005-0000-0000-00003A450000}"/>
    <cellStyle name="Comma 3 3 2 2 3 2 2 8" xfId="16631" xr:uid="{00000000-0005-0000-0000-00003B450000}"/>
    <cellStyle name="Comma 3 3 2 2 3 2 3" xfId="373" xr:uid="{00000000-0005-0000-0000-00003C450000}"/>
    <cellStyle name="Comma 3 3 2 2 3 2 3 2" xfId="885" xr:uid="{00000000-0005-0000-0000-00003D450000}"/>
    <cellStyle name="Comma 3 3 2 2 3 2 3 2 2" xfId="1909" xr:uid="{00000000-0005-0000-0000-00003E450000}"/>
    <cellStyle name="Comma 3 3 2 2 3 2 3 2 2 2" xfId="3957" xr:uid="{00000000-0005-0000-0000-00003F450000}"/>
    <cellStyle name="Comma 3 3 2 2 3 2 3 2 2 2 2" xfId="8054" xr:uid="{00000000-0005-0000-0000-000040450000}"/>
    <cellStyle name="Comma 3 3 2 2 3 2 3 2 2 2 2 2" xfId="16247" xr:uid="{00000000-0005-0000-0000-000041450000}"/>
    <cellStyle name="Comma 3 3 2 2 3 2 3 2 2 2 2 2 2" xfId="32633" xr:uid="{00000000-0005-0000-0000-000042450000}"/>
    <cellStyle name="Comma 3 3 2 2 3 2 3 2 2 2 2 3" xfId="24440" xr:uid="{00000000-0005-0000-0000-000043450000}"/>
    <cellStyle name="Comma 3 3 2 2 3 2 3 2 2 2 3" xfId="12150" xr:uid="{00000000-0005-0000-0000-000044450000}"/>
    <cellStyle name="Comma 3 3 2 2 3 2 3 2 2 2 3 2" xfId="28536" xr:uid="{00000000-0005-0000-0000-000045450000}"/>
    <cellStyle name="Comma 3 3 2 2 3 2 3 2 2 2 4" xfId="20343" xr:uid="{00000000-0005-0000-0000-000046450000}"/>
    <cellStyle name="Comma 3 3 2 2 3 2 3 2 2 3" xfId="6005" xr:uid="{00000000-0005-0000-0000-000047450000}"/>
    <cellStyle name="Comma 3 3 2 2 3 2 3 2 2 3 2" xfId="14198" xr:uid="{00000000-0005-0000-0000-000048450000}"/>
    <cellStyle name="Comma 3 3 2 2 3 2 3 2 2 3 2 2" xfId="30584" xr:uid="{00000000-0005-0000-0000-000049450000}"/>
    <cellStyle name="Comma 3 3 2 2 3 2 3 2 2 3 3" xfId="22391" xr:uid="{00000000-0005-0000-0000-00004A450000}"/>
    <cellStyle name="Comma 3 3 2 2 3 2 3 2 2 4" xfId="10102" xr:uid="{00000000-0005-0000-0000-00004B450000}"/>
    <cellStyle name="Comma 3 3 2 2 3 2 3 2 2 4 2" xfId="26488" xr:uid="{00000000-0005-0000-0000-00004C450000}"/>
    <cellStyle name="Comma 3 3 2 2 3 2 3 2 2 5" xfId="18295" xr:uid="{00000000-0005-0000-0000-00004D450000}"/>
    <cellStyle name="Comma 3 3 2 2 3 2 3 2 3" xfId="2933" xr:uid="{00000000-0005-0000-0000-00004E450000}"/>
    <cellStyle name="Comma 3 3 2 2 3 2 3 2 3 2" xfId="7030" xr:uid="{00000000-0005-0000-0000-00004F450000}"/>
    <cellStyle name="Comma 3 3 2 2 3 2 3 2 3 2 2" xfId="15223" xr:uid="{00000000-0005-0000-0000-000050450000}"/>
    <cellStyle name="Comma 3 3 2 2 3 2 3 2 3 2 2 2" xfId="31609" xr:uid="{00000000-0005-0000-0000-000051450000}"/>
    <cellStyle name="Comma 3 3 2 2 3 2 3 2 3 2 3" xfId="23416" xr:uid="{00000000-0005-0000-0000-000052450000}"/>
    <cellStyle name="Comma 3 3 2 2 3 2 3 2 3 3" xfId="11126" xr:uid="{00000000-0005-0000-0000-000053450000}"/>
    <cellStyle name="Comma 3 3 2 2 3 2 3 2 3 3 2" xfId="27512" xr:uid="{00000000-0005-0000-0000-000054450000}"/>
    <cellStyle name="Comma 3 3 2 2 3 2 3 2 3 4" xfId="19319" xr:uid="{00000000-0005-0000-0000-000055450000}"/>
    <cellStyle name="Comma 3 3 2 2 3 2 3 2 4" xfId="4981" xr:uid="{00000000-0005-0000-0000-000056450000}"/>
    <cellStyle name="Comma 3 3 2 2 3 2 3 2 4 2" xfId="13174" xr:uid="{00000000-0005-0000-0000-000057450000}"/>
    <cellStyle name="Comma 3 3 2 2 3 2 3 2 4 2 2" xfId="29560" xr:uid="{00000000-0005-0000-0000-000058450000}"/>
    <cellStyle name="Comma 3 3 2 2 3 2 3 2 4 3" xfId="21367" xr:uid="{00000000-0005-0000-0000-000059450000}"/>
    <cellStyle name="Comma 3 3 2 2 3 2 3 2 5" xfId="9078" xr:uid="{00000000-0005-0000-0000-00005A450000}"/>
    <cellStyle name="Comma 3 3 2 2 3 2 3 2 5 2" xfId="25464" xr:uid="{00000000-0005-0000-0000-00005B450000}"/>
    <cellStyle name="Comma 3 3 2 2 3 2 3 2 6" xfId="17271" xr:uid="{00000000-0005-0000-0000-00005C450000}"/>
    <cellStyle name="Comma 3 3 2 2 3 2 3 3" xfId="1397" xr:uid="{00000000-0005-0000-0000-00005D450000}"/>
    <cellStyle name="Comma 3 3 2 2 3 2 3 3 2" xfId="3445" xr:uid="{00000000-0005-0000-0000-00005E450000}"/>
    <cellStyle name="Comma 3 3 2 2 3 2 3 3 2 2" xfId="7542" xr:uid="{00000000-0005-0000-0000-00005F450000}"/>
    <cellStyle name="Comma 3 3 2 2 3 2 3 3 2 2 2" xfId="15735" xr:uid="{00000000-0005-0000-0000-000060450000}"/>
    <cellStyle name="Comma 3 3 2 2 3 2 3 3 2 2 2 2" xfId="32121" xr:uid="{00000000-0005-0000-0000-000061450000}"/>
    <cellStyle name="Comma 3 3 2 2 3 2 3 3 2 2 3" xfId="23928" xr:uid="{00000000-0005-0000-0000-000062450000}"/>
    <cellStyle name="Comma 3 3 2 2 3 2 3 3 2 3" xfId="11638" xr:uid="{00000000-0005-0000-0000-000063450000}"/>
    <cellStyle name="Comma 3 3 2 2 3 2 3 3 2 3 2" xfId="28024" xr:uid="{00000000-0005-0000-0000-000064450000}"/>
    <cellStyle name="Comma 3 3 2 2 3 2 3 3 2 4" xfId="19831" xr:uid="{00000000-0005-0000-0000-000065450000}"/>
    <cellStyle name="Comma 3 3 2 2 3 2 3 3 3" xfId="5493" xr:uid="{00000000-0005-0000-0000-000066450000}"/>
    <cellStyle name="Comma 3 3 2 2 3 2 3 3 3 2" xfId="13686" xr:uid="{00000000-0005-0000-0000-000067450000}"/>
    <cellStyle name="Comma 3 3 2 2 3 2 3 3 3 2 2" xfId="30072" xr:uid="{00000000-0005-0000-0000-000068450000}"/>
    <cellStyle name="Comma 3 3 2 2 3 2 3 3 3 3" xfId="21879" xr:uid="{00000000-0005-0000-0000-000069450000}"/>
    <cellStyle name="Comma 3 3 2 2 3 2 3 3 4" xfId="9590" xr:uid="{00000000-0005-0000-0000-00006A450000}"/>
    <cellStyle name="Comma 3 3 2 2 3 2 3 3 4 2" xfId="25976" xr:uid="{00000000-0005-0000-0000-00006B450000}"/>
    <cellStyle name="Comma 3 3 2 2 3 2 3 3 5" xfId="17783" xr:uid="{00000000-0005-0000-0000-00006C450000}"/>
    <cellStyle name="Comma 3 3 2 2 3 2 3 4" xfId="2421" xr:uid="{00000000-0005-0000-0000-00006D450000}"/>
    <cellStyle name="Comma 3 3 2 2 3 2 3 4 2" xfId="6518" xr:uid="{00000000-0005-0000-0000-00006E450000}"/>
    <cellStyle name="Comma 3 3 2 2 3 2 3 4 2 2" xfId="14711" xr:uid="{00000000-0005-0000-0000-00006F450000}"/>
    <cellStyle name="Comma 3 3 2 2 3 2 3 4 2 2 2" xfId="31097" xr:uid="{00000000-0005-0000-0000-000070450000}"/>
    <cellStyle name="Comma 3 3 2 2 3 2 3 4 2 3" xfId="22904" xr:uid="{00000000-0005-0000-0000-000071450000}"/>
    <cellStyle name="Comma 3 3 2 2 3 2 3 4 3" xfId="10614" xr:uid="{00000000-0005-0000-0000-000072450000}"/>
    <cellStyle name="Comma 3 3 2 2 3 2 3 4 3 2" xfId="27000" xr:uid="{00000000-0005-0000-0000-000073450000}"/>
    <cellStyle name="Comma 3 3 2 2 3 2 3 4 4" xfId="18807" xr:uid="{00000000-0005-0000-0000-000074450000}"/>
    <cellStyle name="Comma 3 3 2 2 3 2 3 5" xfId="4469" xr:uid="{00000000-0005-0000-0000-000075450000}"/>
    <cellStyle name="Comma 3 3 2 2 3 2 3 5 2" xfId="12662" xr:uid="{00000000-0005-0000-0000-000076450000}"/>
    <cellStyle name="Comma 3 3 2 2 3 2 3 5 2 2" xfId="29048" xr:uid="{00000000-0005-0000-0000-000077450000}"/>
    <cellStyle name="Comma 3 3 2 2 3 2 3 5 3" xfId="20855" xr:uid="{00000000-0005-0000-0000-000078450000}"/>
    <cellStyle name="Comma 3 3 2 2 3 2 3 6" xfId="8566" xr:uid="{00000000-0005-0000-0000-000079450000}"/>
    <cellStyle name="Comma 3 3 2 2 3 2 3 6 2" xfId="24952" xr:uid="{00000000-0005-0000-0000-00007A450000}"/>
    <cellStyle name="Comma 3 3 2 2 3 2 3 7" xfId="16759" xr:uid="{00000000-0005-0000-0000-00007B450000}"/>
    <cellStyle name="Comma 3 3 2 2 3 2 4" xfId="629" xr:uid="{00000000-0005-0000-0000-00007C450000}"/>
    <cellStyle name="Comma 3 3 2 2 3 2 4 2" xfId="1653" xr:uid="{00000000-0005-0000-0000-00007D450000}"/>
    <cellStyle name="Comma 3 3 2 2 3 2 4 2 2" xfId="3701" xr:uid="{00000000-0005-0000-0000-00007E450000}"/>
    <cellStyle name="Comma 3 3 2 2 3 2 4 2 2 2" xfId="7798" xr:uid="{00000000-0005-0000-0000-00007F450000}"/>
    <cellStyle name="Comma 3 3 2 2 3 2 4 2 2 2 2" xfId="15991" xr:uid="{00000000-0005-0000-0000-000080450000}"/>
    <cellStyle name="Comma 3 3 2 2 3 2 4 2 2 2 2 2" xfId="32377" xr:uid="{00000000-0005-0000-0000-000081450000}"/>
    <cellStyle name="Comma 3 3 2 2 3 2 4 2 2 2 3" xfId="24184" xr:uid="{00000000-0005-0000-0000-000082450000}"/>
    <cellStyle name="Comma 3 3 2 2 3 2 4 2 2 3" xfId="11894" xr:uid="{00000000-0005-0000-0000-000083450000}"/>
    <cellStyle name="Comma 3 3 2 2 3 2 4 2 2 3 2" xfId="28280" xr:uid="{00000000-0005-0000-0000-000084450000}"/>
    <cellStyle name="Comma 3 3 2 2 3 2 4 2 2 4" xfId="20087" xr:uid="{00000000-0005-0000-0000-000085450000}"/>
    <cellStyle name="Comma 3 3 2 2 3 2 4 2 3" xfId="5749" xr:uid="{00000000-0005-0000-0000-000086450000}"/>
    <cellStyle name="Comma 3 3 2 2 3 2 4 2 3 2" xfId="13942" xr:uid="{00000000-0005-0000-0000-000087450000}"/>
    <cellStyle name="Comma 3 3 2 2 3 2 4 2 3 2 2" xfId="30328" xr:uid="{00000000-0005-0000-0000-000088450000}"/>
    <cellStyle name="Comma 3 3 2 2 3 2 4 2 3 3" xfId="22135" xr:uid="{00000000-0005-0000-0000-000089450000}"/>
    <cellStyle name="Comma 3 3 2 2 3 2 4 2 4" xfId="9846" xr:uid="{00000000-0005-0000-0000-00008A450000}"/>
    <cellStyle name="Comma 3 3 2 2 3 2 4 2 4 2" xfId="26232" xr:uid="{00000000-0005-0000-0000-00008B450000}"/>
    <cellStyle name="Comma 3 3 2 2 3 2 4 2 5" xfId="18039" xr:uid="{00000000-0005-0000-0000-00008C450000}"/>
    <cellStyle name="Comma 3 3 2 2 3 2 4 3" xfId="2677" xr:uid="{00000000-0005-0000-0000-00008D450000}"/>
    <cellStyle name="Comma 3 3 2 2 3 2 4 3 2" xfId="6774" xr:uid="{00000000-0005-0000-0000-00008E450000}"/>
    <cellStyle name="Comma 3 3 2 2 3 2 4 3 2 2" xfId="14967" xr:uid="{00000000-0005-0000-0000-00008F450000}"/>
    <cellStyle name="Comma 3 3 2 2 3 2 4 3 2 2 2" xfId="31353" xr:uid="{00000000-0005-0000-0000-000090450000}"/>
    <cellStyle name="Comma 3 3 2 2 3 2 4 3 2 3" xfId="23160" xr:uid="{00000000-0005-0000-0000-000091450000}"/>
    <cellStyle name="Comma 3 3 2 2 3 2 4 3 3" xfId="10870" xr:uid="{00000000-0005-0000-0000-000092450000}"/>
    <cellStyle name="Comma 3 3 2 2 3 2 4 3 3 2" xfId="27256" xr:uid="{00000000-0005-0000-0000-000093450000}"/>
    <cellStyle name="Comma 3 3 2 2 3 2 4 3 4" xfId="19063" xr:uid="{00000000-0005-0000-0000-000094450000}"/>
    <cellStyle name="Comma 3 3 2 2 3 2 4 4" xfId="4725" xr:uid="{00000000-0005-0000-0000-000095450000}"/>
    <cellStyle name="Comma 3 3 2 2 3 2 4 4 2" xfId="12918" xr:uid="{00000000-0005-0000-0000-000096450000}"/>
    <cellStyle name="Comma 3 3 2 2 3 2 4 4 2 2" xfId="29304" xr:uid="{00000000-0005-0000-0000-000097450000}"/>
    <cellStyle name="Comma 3 3 2 2 3 2 4 4 3" xfId="21111" xr:uid="{00000000-0005-0000-0000-000098450000}"/>
    <cellStyle name="Comma 3 3 2 2 3 2 4 5" xfId="8822" xr:uid="{00000000-0005-0000-0000-000099450000}"/>
    <cellStyle name="Comma 3 3 2 2 3 2 4 5 2" xfId="25208" xr:uid="{00000000-0005-0000-0000-00009A450000}"/>
    <cellStyle name="Comma 3 3 2 2 3 2 4 6" xfId="17015" xr:uid="{00000000-0005-0000-0000-00009B450000}"/>
    <cellStyle name="Comma 3 3 2 2 3 2 5" xfId="1141" xr:uid="{00000000-0005-0000-0000-00009C450000}"/>
    <cellStyle name="Comma 3 3 2 2 3 2 5 2" xfId="3189" xr:uid="{00000000-0005-0000-0000-00009D450000}"/>
    <cellStyle name="Comma 3 3 2 2 3 2 5 2 2" xfId="7286" xr:uid="{00000000-0005-0000-0000-00009E450000}"/>
    <cellStyle name="Comma 3 3 2 2 3 2 5 2 2 2" xfId="15479" xr:uid="{00000000-0005-0000-0000-00009F450000}"/>
    <cellStyle name="Comma 3 3 2 2 3 2 5 2 2 2 2" xfId="31865" xr:uid="{00000000-0005-0000-0000-0000A0450000}"/>
    <cellStyle name="Comma 3 3 2 2 3 2 5 2 2 3" xfId="23672" xr:uid="{00000000-0005-0000-0000-0000A1450000}"/>
    <cellStyle name="Comma 3 3 2 2 3 2 5 2 3" xfId="11382" xr:uid="{00000000-0005-0000-0000-0000A2450000}"/>
    <cellStyle name="Comma 3 3 2 2 3 2 5 2 3 2" xfId="27768" xr:uid="{00000000-0005-0000-0000-0000A3450000}"/>
    <cellStyle name="Comma 3 3 2 2 3 2 5 2 4" xfId="19575" xr:uid="{00000000-0005-0000-0000-0000A4450000}"/>
    <cellStyle name="Comma 3 3 2 2 3 2 5 3" xfId="5237" xr:uid="{00000000-0005-0000-0000-0000A5450000}"/>
    <cellStyle name="Comma 3 3 2 2 3 2 5 3 2" xfId="13430" xr:uid="{00000000-0005-0000-0000-0000A6450000}"/>
    <cellStyle name="Comma 3 3 2 2 3 2 5 3 2 2" xfId="29816" xr:uid="{00000000-0005-0000-0000-0000A7450000}"/>
    <cellStyle name="Comma 3 3 2 2 3 2 5 3 3" xfId="21623" xr:uid="{00000000-0005-0000-0000-0000A8450000}"/>
    <cellStyle name="Comma 3 3 2 2 3 2 5 4" xfId="9334" xr:uid="{00000000-0005-0000-0000-0000A9450000}"/>
    <cellStyle name="Comma 3 3 2 2 3 2 5 4 2" xfId="25720" xr:uid="{00000000-0005-0000-0000-0000AA450000}"/>
    <cellStyle name="Comma 3 3 2 2 3 2 5 5" xfId="17527" xr:uid="{00000000-0005-0000-0000-0000AB450000}"/>
    <cellStyle name="Comma 3 3 2 2 3 2 6" xfId="2165" xr:uid="{00000000-0005-0000-0000-0000AC450000}"/>
    <cellStyle name="Comma 3 3 2 2 3 2 6 2" xfId="6262" xr:uid="{00000000-0005-0000-0000-0000AD450000}"/>
    <cellStyle name="Comma 3 3 2 2 3 2 6 2 2" xfId="14455" xr:uid="{00000000-0005-0000-0000-0000AE450000}"/>
    <cellStyle name="Comma 3 3 2 2 3 2 6 2 2 2" xfId="30841" xr:uid="{00000000-0005-0000-0000-0000AF450000}"/>
    <cellStyle name="Comma 3 3 2 2 3 2 6 2 3" xfId="22648" xr:uid="{00000000-0005-0000-0000-0000B0450000}"/>
    <cellStyle name="Comma 3 3 2 2 3 2 6 3" xfId="10358" xr:uid="{00000000-0005-0000-0000-0000B1450000}"/>
    <cellStyle name="Comma 3 3 2 2 3 2 6 3 2" xfId="26744" xr:uid="{00000000-0005-0000-0000-0000B2450000}"/>
    <cellStyle name="Comma 3 3 2 2 3 2 6 4" xfId="18551" xr:uid="{00000000-0005-0000-0000-0000B3450000}"/>
    <cellStyle name="Comma 3 3 2 2 3 2 7" xfId="4213" xr:uid="{00000000-0005-0000-0000-0000B4450000}"/>
    <cellStyle name="Comma 3 3 2 2 3 2 7 2" xfId="12406" xr:uid="{00000000-0005-0000-0000-0000B5450000}"/>
    <cellStyle name="Comma 3 3 2 2 3 2 7 2 2" xfId="28792" xr:uid="{00000000-0005-0000-0000-0000B6450000}"/>
    <cellStyle name="Comma 3 3 2 2 3 2 7 3" xfId="20599" xr:uid="{00000000-0005-0000-0000-0000B7450000}"/>
    <cellStyle name="Comma 3 3 2 2 3 2 8" xfId="8310" xr:uid="{00000000-0005-0000-0000-0000B8450000}"/>
    <cellStyle name="Comma 3 3 2 2 3 2 8 2" xfId="24696" xr:uid="{00000000-0005-0000-0000-0000B9450000}"/>
    <cellStyle name="Comma 3 3 2 2 3 2 9" xfId="16503" xr:uid="{00000000-0005-0000-0000-0000BA450000}"/>
    <cellStyle name="Comma 3 3 2 2 3 3" xfId="181" xr:uid="{00000000-0005-0000-0000-0000BB450000}"/>
    <cellStyle name="Comma 3 3 2 2 3 3 2" xfId="437" xr:uid="{00000000-0005-0000-0000-0000BC450000}"/>
    <cellStyle name="Comma 3 3 2 2 3 3 2 2" xfId="949" xr:uid="{00000000-0005-0000-0000-0000BD450000}"/>
    <cellStyle name="Comma 3 3 2 2 3 3 2 2 2" xfId="1973" xr:uid="{00000000-0005-0000-0000-0000BE450000}"/>
    <cellStyle name="Comma 3 3 2 2 3 3 2 2 2 2" xfId="4021" xr:uid="{00000000-0005-0000-0000-0000BF450000}"/>
    <cellStyle name="Comma 3 3 2 2 3 3 2 2 2 2 2" xfId="8118" xr:uid="{00000000-0005-0000-0000-0000C0450000}"/>
    <cellStyle name="Comma 3 3 2 2 3 3 2 2 2 2 2 2" xfId="16311" xr:uid="{00000000-0005-0000-0000-0000C1450000}"/>
    <cellStyle name="Comma 3 3 2 2 3 3 2 2 2 2 2 2 2" xfId="32697" xr:uid="{00000000-0005-0000-0000-0000C2450000}"/>
    <cellStyle name="Comma 3 3 2 2 3 3 2 2 2 2 2 3" xfId="24504" xr:uid="{00000000-0005-0000-0000-0000C3450000}"/>
    <cellStyle name="Comma 3 3 2 2 3 3 2 2 2 2 3" xfId="12214" xr:uid="{00000000-0005-0000-0000-0000C4450000}"/>
    <cellStyle name="Comma 3 3 2 2 3 3 2 2 2 2 3 2" xfId="28600" xr:uid="{00000000-0005-0000-0000-0000C5450000}"/>
    <cellStyle name="Comma 3 3 2 2 3 3 2 2 2 2 4" xfId="20407" xr:uid="{00000000-0005-0000-0000-0000C6450000}"/>
    <cellStyle name="Comma 3 3 2 2 3 3 2 2 2 3" xfId="6069" xr:uid="{00000000-0005-0000-0000-0000C7450000}"/>
    <cellStyle name="Comma 3 3 2 2 3 3 2 2 2 3 2" xfId="14262" xr:uid="{00000000-0005-0000-0000-0000C8450000}"/>
    <cellStyle name="Comma 3 3 2 2 3 3 2 2 2 3 2 2" xfId="30648" xr:uid="{00000000-0005-0000-0000-0000C9450000}"/>
    <cellStyle name="Comma 3 3 2 2 3 3 2 2 2 3 3" xfId="22455" xr:uid="{00000000-0005-0000-0000-0000CA450000}"/>
    <cellStyle name="Comma 3 3 2 2 3 3 2 2 2 4" xfId="10166" xr:uid="{00000000-0005-0000-0000-0000CB450000}"/>
    <cellStyle name="Comma 3 3 2 2 3 3 2 2 2 4 2" xfId="26552" xr:uid="{00000000-0005-0000-0000-0000CC450000}"/>
    <cellStyle name="Comma 3 3 2 2 3 3 2 2 2 5" xfId="18359" xr:uid="{00000000-0005-0000-0000-0000CD450000}"/>
    <cellStyle name="Comma 3 3 2 2 3 3 2 2 3" xfId="2997" xr:uid="{00000000-0005-0000-0000-0000CE450000}"/>
    <cellStyle name="Comma 3 3 2 2 3 3 2 2 3 2" xfId="7094" xr:uid="{00000000-0005-0000-0000-0000CF450000}"/>
    <cellStyle name="Comma 3 3 2 2 3 3 2 2 3 2 2" xfId="15287" xr:uid="{00000000-0005-0000-0000-0000D0450000}"/>
    <cellStyle name="Comma 3 3 2 2 3 3 2 2 3 2 2 2" xfId="31673" xr:uid="{00000000-0005-0000-0000-0000D1450000}"/>
    <cellStyle name="Comma 3 3 2 2 3 3 2 2 3 2 3" xfId="23480" xr:uid="{00000000-0005-0000-0000-0000D2450000}"/>
    <cellStyle name="Comma 3 3 2 2 3 3 2 2 3 3" xfId="11190" xr:uid="{00000000-0005-0000-0000-0000D3450000}"/>
    <cellStyle name="Comma 3 3 2 2 3 3 2 2 3 3 2" xfId="27576" xr:uid="{00000000-0005-0000-0000-0000D4450000}"/>
    <cellStyle name="Comma 3 3 2 2 3 3 2 2 3 4" xfId="19383" xr:uid="{00000000-0005-0000-0000-0000D5450000}"/>
    <cellStyle name="Comma 3 3 2 2 3 3 2 2 4" xfId="5045" xr:uid="{00000000-0005-0000-0000-0000D6450000}"/>
    <cellStyle name="Comma 3 3 2 2 3 3 2 2 4 2" xfId="13238" xr:uid="{00000000-0005-0000-0000-0000D7450000}"/>
    <cellStyle name="Comma 3 3 2 2 3 3 2 2 4 2 2" xfId="29624" xr:uid="{00000000-0005-0000-0000-0000D8450000}"/>
    <cellStyle name="Comma 3 3 2 2 3 3 2 2 4 3" xfId="21431" xr:uid="{00000000-0005-0000-0000-0000D9450000}"/>
    <cellStyle name="Comma 3 3 2 2 3 3 2 2 5" xfId="9142" xr:uid="{00000000-0005-0000-0000-0000DA450000}"/>
    <cellStyle name="Comma 3 3 2 2 3 3 2 2 5 2" xfId="25528" xr:uid="{00000000-0005-0000-0000-0000DB450000}"/>
    <cellStyle name="Comma 3 3 2 2 3 3 2 2 6" xfId="17335" xr:uid="{00000000-0005-0000-0000-0000DC450000}"/>
    <cellStyle name="Comma 3 3 2 2 3 3 2 3" xfId="1461" xr:uid="{00000000-0005-0000-0000-0000DD450000}"/>
    <cellStyle name="Comma 3 3 2 2 3 3 2 3 2" xfId="3509" xr:uid="{00000000-0005-0000-0000-0000DE450000}"/>
    <cellStyle name="Comma 3 3 2 2 3 3 2 3 2 2" xfId="7606" xr:uid="{00000000-0005-0000-0000-0000DF450000}"/>
    <cellStyle name="Comma 3 3 2 2 3 3 2 3 2 2 2" xfId="15799" xr:uid="{00000000-0005-0000-0000-0000E0450000}"/>
    <cellStyle name="Comma 3 3 2 2 3 3 2 3 2 2 2 2" xfId="32185" xr:uid="{00000000-0005-0000-0000-0000E1450000}"/>
    <cellStyle name="Comma 3 3 2 2 3 3 2 3 2 2 3" xfId="23992" xr:uid="{00000000-0005-0000-0000-0000E2450000}"/>
    <cellStyle name="Comma 3 3 2 2 3 3 2 3 2 3" xfId="11702" xr:uid="{00000000-0005-0000-0000-0000E3450000}"/>
    <cellStyle name="Comma 3 3 2 2 3 3 2 3 2 3 2" xfId="28088" xr:uid="{00000000-0005-0000-0000-0000E4450000}"/>
    <cellStyle name="Comma 3 3 2 2 3 3 2 3 2 4" xfId="19895" xr:uid="{00000000-0005-0000-0000-0000E5450000}"/>
    <cellStyle name="Comma 3 3 2 2 3 3 2 3 3" xfId="5557" xr:uid="{00000000-0005-0000-0000-0000E6450000}"/>
    <cellStyle name="Comma 3 3 2 2 3 3 2 3 3 2" xfId="13750" xr:uid="{00000000-0005-0000-0000-0000E7450000}"/>
    <cellStyle name="Comma 3 3 2 2 3 3 2 3 3 2 2" xfId="30136" xr:uid="{00000000-0005-0000-0000-0000E8450000}"/>
    <cellStyle name="Comma 3 3 2 2 3 3 2 3 3 3" xfId="21943" xr:uid="{00000000-0005-0000-0000-0000E9450000}"/>
    <cellStyle name="Comma 3 3 2 2 3 3 2 3 4" xfId="9654" xr:uid="{00000000-0005-0000-0000-0000EA450000}"/>
    <cellStyle name="Comma 3 3 2 2 3 3 2 3 4 2" xfId="26040" xr:uid="{00000000-0005-0000-0000-0000EB450000}"/>
    <cellStyle name="Comma 3 3 2 2 3 3 2 3 5" xfId="17847" xr:uid="{00000000-0005-0000-0000-0000EC450000}"/>
    <cellStyle name="Comma 3 3 2 2 3 3 2 4" xfId="2485" xr:uid="{00000000-0005-0000-0000-0000ED450000}"/>
    <cellStyle name="Comma 3 3 2 2 3 3 2 4 2" xfId="6582" xr:uid="{00000000-0005-0000-0000-0000EE450000}"/>
    <cellStyle name="Comma 3 3 2 2 3 3 2 4 2 2" xfId="14775" xr:uid="{00000000-0005-0000-0000-0000EF450000}"/>
    <cellStyle name="Comma 3 3 2 2 3 3 2 4 2 2 2" xfId="31161" xr:uid="{00000000-0005-0000-0000-0000F0450000}"/>
    <cellStyle name="Comma 3 3 2 2 3 3 2 4 2 3" xfId="22968" xr:uid="{00000000-0005-0000-0000-0000F1450000}"/>
    <cellStyle name="Comma 3 3 2 2 3 3 2 4 3" xfId="10678" xr:uid="{00000000-0005-0000-0000-0000F2450000}"/>
    <cellStyle name="Comma 3 3 2 2 3 3 2 4 3 2" xfId="27064" xr:uid="{00000000-0005-0000-0000-0000F3450000}"/>
    <cellStyle name="Comma 3 3 2 2 3 3 2 4 4" xfId="18871" xr:uid="{00000000-0005-0000-0000-0000F4450000}"/>
    <cellStyle name="Comma 3 3 2 2 3 3 2 5" xfId="4533" xr:uid="{00000000-0005-0000-0000-0000F5450000}"/>
    <cellStyle name="Comma 3 3 2 2 3 3 2 5 2" xfId="12726" xr:uid="{00000000-0005-0000-0000-0000F6450000}"/>
    <cellStyle name="Comma 3 3 2 2 3 3 2 5 2 2" xfId="29112" xr:uid="{00000000-0005-0000-0000-0000F7450000}"/>
    <cellStyle name="Comma 3 3 2 2 3 3 2 5 3" xfId="20919" xr:uid="{00000000-0005-0000-0000-0000F8450000}"/>
    <cellStyle name="Comma 3 3 2 2 3 3 2 6" xfId="8630" xr:uid="{00000000-0005-0000-0000-0000F9450000}"/>
    <cellStyle name="Comma 3 3 2 2 3 3 2 6 2" xfId="25016" xr:uid="{00000000-0005-0000-0000-0000FA450000}"/>
    <cellStyle name="Comma 3 3 2 2 3 3 2 7" xfId="16823" xr:uid="{00000000-0005-0000-0000-0000FB450000}"/>
    <cellStyle name="Comma 3 3 2 2 3 3 3" xfId="693" xr:uid="{00000000-0005-0000-0000-0000FC450000}"/>
    <cellStyle name="Comma 3 3 2 2 3 3 3 2" xfId="1717" xr:uid="{00000000-0005-0000-0000-0000FD450000}"/>
    <cellStyle name="Comma 3 3 2 2 3 3 3 2 2" xfId="3765" xr:uid="{00000000-0005-0000-0000-0000FE450000}"/>
    <cellStyle name="Comma 3 3 2 2 3 3 3 2 2 2" xfId="7862" xr:uid="{00000000-0005-0000-0000-0000FF450000}"/>
    <cellStyle name="Comma 3 3 2 2 3 3 3 2 2 2 2" xfId="16055" xr:uid="{00000000-0005-0000-0000-000000460000}"/>
    <cellStyle name="Comma 3 3 2 2 3 3 3 2 2 2 2 2" xfId="32441" xr:uid="{00000000-0005-0000-0000-000001460000}"/>
    <cellStyle name="Comma 3 3 2 2 3 3 3 2 2 2 3" xfId="24248" xr:uid="{00000000-0005-0000-0000-000002460000}"/>
    <cellStyle name="Comma 3 3 2 2 3 3 3 2 2 3" xfId="11958" xr:uid="{00000000-0005-0000-0000-000003460000}"/>
    <cellStyle name="Comma 3 3 2 2 3 3 3 2 2 3 2" xfId="28344" xr:uid="{00000000-0005-0000-0000-000004460000}"/>
    <cellStyle name="Comma 3 3 2 2 3 3 3 2 2 4" xfId="20151" xr:uid="{00000000-0005-0000-0000-000005460000}"/>
    <cellStyle name="Comma 3 3 2 2 3 3 3 2 3" xfId="5813" xr:uid="{00000000-0005-0000-0000-000006460000}"/>
    <cellStyle name="Comma 3 3 2 2 3 3 3 2 3 2" xfId="14006" xr:uid="{00000000-0005-0000-0000-000007460000}"/>
    <cellStyle name="Comma 3 3 2 2 3 3 3 2 3 2 2" xfId="30392" xr:uid="{00000000-0005-0000-0000-000008460000}"/>
    <cellStyle name="Comma 3 3 2 2 3 3 3 2 3 3" xfId="22199" xr:uid="{00000000-0005-0000-0000-000009460000}"/>
    <cellStyle name="Comma 3 3 2 2 3 3 3 2 4" xfId="9910" xr:uid="{00000000-0005-0000-0000-00000A460000}"/>
    <cellStyle name="Comma 3 3 2 2 3 3 3 2 4 2" xfId="26296" xr:uid="{00000000-0005-0000-0000-00000B460000}"/>
    <cellStyle name="Comma 3 3 2 2 3 3 3 2 5" xfId="18103" xr:uid="{00000000-0005-0000-0000-00000C460000}"/>
    <cellStyle name="Comma 3 3 2 2 3 3 3 3" xfId="2741" xr:uid="{00000000-0005-0000-0000-00000D460000}"/>
    <cellStyle name="Comma 3 3 2 2 3 3 3 3 2" xfId="6838" xr:uid="{00000000-0005-0000-0000-00000E460000}"/>
    <cellStyle name="Comma 3 3 2 2 3 3 3 3 2 2" xfId="15031" xr:uid="{00000000-0005-0000-0000-00000F460000}"/>
    <cellStyle name="Comma 3 3 2 2 3 3 3 3 2 2 2" xfId="31417" xr:uid="{00000000-0005-0000-0000-000010460000}"/>
    <cellStyle name="Comma 3 3 2 2 3 3 3 3 2 3" xfId="23224" xr:uid="{00000000-0005-0000-0000-000011460000}"/>
    <cellStyle name="Comma 3 3 2 2 3 3 3 3 3" xfId="10934" xr:uid="{00000000-0005-0000-0000-000012460000}"/>
    <cellStyle name="Comma 3 3 2 2 3 3 3 3 3 2" xfId="27320" xr:uid="{00000000-0005-0000-0000-000013460000}"/>
    <cellStyle name="Comma 3 3 2 2 3 3 3 3 4" xfId="19127" xr:uid="{00000000-0005-0000-0000-000014460000}"/>
    <cellStyle name="Comma 3 3 2 2 3 3 3 4" xfId="4789" xr:uid="{00000000-0005-0000-0000-000015460000}"/>
    <cellStyle name="Comma 3 3 2 2 3 3 3 4 2" xfId="12982" xr:uid="{00000000-0005-0000-0000-000016460000}"/>
    <cellStyle name="Comma 3 3 2 2 3 3 3 4 2 2" xfId="29368" xr:uid="{00000000-0005-0000-0000-000017460000}"/>
    <cellStyle name="Comma 3 3 2 2 3 3 3 4 3" xfId="21175" xr:uid="{00000000-0005-0000-0000-000018460000}"/>
    <cellStyle name="Comma 3 3 2 2 3 3 3 5" xfId="8886" xr:uid="{00000000-0005-0000-0000-000019460000}"/>
    <cellStyle name="Comma 3 3 2 2 3 3 3 5 2" xfId="25272" xr:uid="{00000000-0005-0000-0000-00001A460000}"/>
    <cellStyle name="Comma 3 3 2 2 3 3 3 6" xfId="17079" xr:uid="{00000000-0005-0000-0000-00001B460000}"/>
    <cellStyle name="Comma 3 3 2 2 3 3 4" xfId="1205" xr:uid="{00000000-0005-0000-0000-00001C460000}"/>
    <cellStyle name="Comma 3 3 2 2 3 3 4 2" xfId="3253" xr:uid="{00000000-0005-0000-0000-00001D460000}"/>
    <cellStyle name="Comma 3 3 2 2 3 3 4 2 2" xfId="7350" xr:uid="{00000000-0005-0000-0000-00001E460000}"/>
    <cellStyle name="Comma 3 3 2 2 3 3 4 2 2 2" xfId="15543" xr:uid="{00000000-0005-0000-0000-00001F460000}"/>
    <cellStyle name="Comma 3 3 2 2 3 3 4 2 2 2 2" xfId="31929" xr:uid="{00000000-0005-0000-0000-000020460000}"/>
    <cellStyle name="Comma 3 3 2 2 3 3 4 2 2 3" xfId="23736" xr:uid="{00000000-0005-0000-0000-000021460000}"/>
    <cellStyle name="Comma 3 3 2 2 3 3 4 2 3" xfId="11446" xr:uid="{00000000-0005-0000-0000-000022460000}"/>
    <cellStyle name="Comma 3 3 2 2 3 3 4 2 3 2" xfId="27832" xr:uid="{00000000-0005-0000-0000-000023460000}"/>
    <cellStyle name="Comma 3 3 2 2 3 3 4 2 4" xfId="19639" xr:uid="{00000000-0005-0000-0000-000024460000}"/>
    <cellStyle name="Comma 3 3 2 2 3 3 4 3" xfId="5301" xr:uid="{00000000-0005-0000-0000-000025460000}"/>
    <cellStyle name="Comma 3 3 2 2 3 3 4 3 2" xfId="13494" xr:uid="{00000000-0005-0000-0000-000026460000}"/>
    <cellStyle name="Comma 3 3 2 2 3 3 4 3 2 2" xfId="29880" xr:uid="{00000000-0005-0000-0000-000027460000}"/>
    <cellStyle name="Comma 3 3 2 2 3 3 4 3 3" xfId="21687" xr:uid="{00000000-0005-0000-0000-000028460000}"/>
    <cellStyle name="Comma 3 3 2 2 3 3 4 4" xfId="9398" xr:uid="{00000000-0005-0000-0000-000029460000}"/>
    <cellStyle name="Comma 3 3 2 2 3 3 4 4 2" xfId="25784" xr:uid="{00000000-0005-0000-0000-00002A460000}"/>
    <cellStyle name="Comma 3 3 2 2 3 3 4 5" xfId="17591" xr:uid="{00000000-0005-0000-0000-00002B460000}"/>
    <cellStyle name="Comma 3 3 2 2 3 3 5" xfId="2229" xr:uid="{00000000-0005-0000-0000-00002C460000}"/>
    <cellStyle name="Comma 3 3 2 2 3 3 5 2" xfId="6326" xr:uid="{00000000-0005-0000-0000-00002D460000}"/>
    <cellStyle name="Comma 3 3 2 2 3 3 5 2 2" xfId="14519" xr:uid="{00000000-0005-0000-0000-00002E460000}"/>
    <cellStyle name="Comma 3 3 2 2 3 3 5 2 2 2" xfId="30905" xr:uid="{00000000-0005-0000-0000-00002F460000}"/>
    <cellStyle name="Comma 3 3 2 2 3 3 5 2 3" xfId="22712" xr:uid="{00000000-0005-0000-0000-000030460000}"/>
    <cellStyle name="Comma 3 3 2 2 3 3 5 3" xfId="10422" xr:uid="{00000000-0005-0000-0000-000031460000}"/>
    <cellStyle name="Comma 3 3 2 2 3 3 5 3 2" xfId="26808" xr:uid="{00000000-0005-0000-0000-000032460000}"/>
    <cellStyle name="Comma 3 3 2 2 3 3 5 4" xfId="18615" xr:uid="{00000000-0005-0000-0000-000033460000}"/>
    <cellStyle name="Comma 3 3 2 2 3 3 6" xfId="4277" xr:uid="{00000000-0005-0000-0000-000034460000}"/>
    <cellStyle name="Comma 3 3 2 2 3 3 6 2" xfId="12470" xr:uid="{00000000-0005-0000-0000-000035460000}"/>
    <cellStyle name="Comma 3 3 2 2 3 3 6 2 2" xfId="28856" xr:uid="{00000000-0005-0000-0000-000036460000}"/>
    <cellStyle name="Comma 3 3 2 2 3 3 6 3" xfId="20663" xr:uid="{00000000-0005-0000-0000-000037460000}"/>
    <cellStyle name="Comma 3 3 2 2 3 3 7" xfId="8374" xr:uid="{00000000-0005-0000-0000-000038460000}"/>
    <cellStyle name="Comma 3 3 2 2 3 3 7 2" xfId="24760" xr:uid="{00000000-0005-0000-0000-000039460000}"/>
    <cellStyle name="Comma 3 3 2 2 3 3 8" xfId="16567" xr:uid="{00000000-0005-0000-0000-00003A460000}"/>
    <cellStyle name="Comma 3 3 2 2 3 4" xfId="309" xr:uid="{00000000-0005-0000-0000-00003B460000}"/>
    <cellStyle name="Comma 3 3 2 2 3 4 2" xfId="821" xr:uid="{00000000-0005-0000-0000-00003C460000}"/>
    <cellStyle name="Comma 3 3 2 2 3 4 2 2" xfId="1845" xr:uid="{00000000-0005-0000-0000-00003D460000}"/>
    <cellStyle name="Comma 3 3 2 2 3 4 2 2 2" xfId="3893" xr:uid="{00000000-0005-0000-0000-00003E460000}"/>
    <cellStyle name="Comma 3 3 2 2 3 4 2 2 2 2" xfId="7990" xr:uid="{00000000-0005-0000-0000-00003F460000}"/>
    <cellStyle name="Comma 3 3 2 2 3 4 2 2 2 2 2" xfId="16183" xr:uid="{00000000-0005-0000-0000-000040460000}"/>
    <cellStyle name="Comma 3 3 2 2 3 4 2 2 2 2 2 2" xfId="32569" xr:uid="{00000000-0005-0000-0000-000041460000}"/>
    <cellStyle name="Comma 3 3 2 2 3 4 2 2 2 2 3" xfId="24376" xr:uid="{00000000-0005-0000-0000-000042460000}"/>
    <cellStyle name="Comma 3 3 2 2 3 4 2 2 2 3" xfId="12086" xr:uid="{00000000-0005-0000-0000-000043460000}"/>
    <cellStyle name="Comma 3 3 2 2 3 4 2 2 2 3 2" xfId="28472" xr:uid="{00000000-0005-0000-0000-000044460000}"/>
    <cellStyle name="Comma 3 3 2 2 3 4 2 2 2 4" xfId="20279" xr:uid="{00000000-0005-0000-0000-000045460000}"/>
    <cellStyle name="Comma 3 3 2 2 3 4 2 2 3" xfId="5941" xr:uid="{00000000-0005-0000-0000-000046460000}"/>
    <cellStyle name="Comma 3 3 2 2 3 4 2 2 3 2" xfId="14134" xr:uid="{00000000-0005-0000-0000-000047460000}"/>
    <cellStyle name="Comma 3 3 2 2 3 4 2 2 3 2 2" xfId="30520" xr:uid="{00000000-0005-0000-0000-000048460000}"/>
    <cellStyle name="Comma 3 3 2 2 3 4 2 2 3 3" xfId="22327" xr:uid="{00000000-0005-0000-0000-000049460000}"/>
    <cellStyle name="Comma 3 3 2 2 3 4 2 2 4" xfId="10038" xr:uid="{00000000-0005-0000-0000-00004A460000}"/>
    <cellStyle name="Comma 3 3 2 2 3 4 2 2 4 2" xfId="26424" xr:uid="{00000000-0005-0000-0000-00004B460000}"/>
    <cellStyle name="Comma 3 3 2 2 3 4 2 2 5" xfId="18231" xr:uid="{00000000-0005-0000-0000-00004C460000}"/>
    <cellStyle name="Comma 3 3 2 2 3 4 2 3" xfId="2869" xr:uid="{00000000-0005-0000-0000-00004D460000}"/>
    <cellStyle name="Comma 3 3 2 2 3 4 2 3 2" xfId="6966" xr:uid="{00000000-0005-0000-0000-00004E460000}"/>
    <cellStyle name="Comma 3 3 2 2 3 4 2 3 2 2" xfId="15159" xr:uid="{00000000-0005-0000-0000-00004F460000}"/>
    <cellStyle name="Comma 3 3 2 2 3 4 2 3 2 2 2" xfId="31545" xr:uid="{00000000-0005-0000-0000-000050460000}"/>
    <cellStyle name="Comma 3 3 2 2 3 4 2 3 2 3" xfId="23352" xr:uid="{00000000-0005-0000-0000-000051460000}"/>
    <cellStyle name="Comma 3 3 2 2 3 4 2 3 3" xfId="11062" xr:uid="{00000000-0005-0000-0000-000052460000}"/>
    <cellStyle name="Comma 3 3 2 2 3 4 2 3 3 2" xfId="27448" xr:uid="{00000000-0005-0000-0000-000053460000}"/>
    <cellStyle name="Comma 3 3 2 2 3 4 2 3 4" xfId="19255" xr:uid="{00000000-0005-0000-0000-000054460000}"/>
    <cellStyle name="Comma 3 3 2 2 3 4 2 4" xfId="4917" xr:uid="{00000000-0005-0000-0000-000055460000}"/>
    <cellStyle name="Comma 3 3 2 2 3 4 2 4 2" xfId="13110" xr:uid="{00000000-0005-0000-0000-000056460000}"/>
    <cellStyle name="Comma 3 3 2 2 3 4 2 4 2 2" xfId="29496" xr:uid="{00000000-0005-0000-0000-000057460000}"/>
    <cellStyle name="Comma 3 3 2 2 3 4 2 4 3" xfId="21303" xr:uid="{00000000-0005-0000-0000-000058460000}"/>
    <cellStyle name="Comma 3 3 2 2 3 4 2 5" xfId="9014" xr:uid="{00000000-0005-0000-0000-000059460000}"/>
    <cellStyle name="Comma 3 3 2 2 3 4 2 5 2" xfId="25400" xr:uid="{00000000-0005-0000-0000-00005A460000}"/>
    <cellStyle name="Comma 3 3 2 2 3 4 2 6" xfId="17207" xr:uid="{00000000-0005-0000-0000-00005B460000}"/>
    <cellStyle name="Comma 3 3 2 2 3 4 3" xfId="1333" xr:uid="{00000000-0005-0000-0000-00005C460000}"/>
    <cellStyle name="Comma 3 3 2 2 3 4 3 2" xfId="3381" xr:uid="{00000000-0005-0000-0000-00005D460000}"/>
    <cellStyle name="Comma 3 3 2 2 3 4 3 2 2" xfId="7478" xr:uid="{00000000-0005-0000-0000-00005E460000}"/>
    <cellStyle name="Comma 3 3 2 2 3 4 3 2 2 2" xfId="15671" xr:uid="{00000000-0005-0000-0000-00005F460000}"/>
    <cellStyle name="Comma 3 3 2 2 3 4 3 2 2 2 2" xfId="32057" xr:uid="{00000000-0005-0000-0000-000060460000}"/>
    <cellStyle name="Comma 3 3 2 2 3 4 3 2 2 3" xfId="23864" xr:uid="{00000000-0005-0000-0000-000061460000}"/>
    <cellStyle name="Comma 3 3 2 2 3 4 3 2 3" xfId="11574" xr:uid="{00000000-0005-0000-0000-000062460000}"/>
    <cellStyle name="Comma 3 3 2 2 3 4 3 2 3 2" xfId="27960" xr:uid="{00000000-0005-0000-0000-000063460000}"/>
    <cellStyle name="Comma 3 3 2 2 3 4 3 2 4" xfId="19767" xr:uid="{00000000-0005-0000-0000-000064460000}"/>
    <cellStyle name="Comma 3 3 2 2 3 4 3 3" xfId="5429" xr:uid="{00000000-0005-0000-0000-000065460000}"/>
    <cellStyle name="Comma 3 3 2 2 3 4 3 3 2" xfId="13622" xr:uid="{00000000-0005-0000-0000-000066460000}"/>
    <cellStyle name="Comma 3 3 2 2 3 4 3 3 2 2" xfId="30008" xr:uid="{00000000-0005-0000-0000-000067460000}"/>
    <cellStyle name="Comma 3 3 2 2 3 4 3 3 3" xfId="21815" xr:uid="{00000000-0005-0000-0000-000068460000}"/>
    <cellStyle name="Comma 3 3 2 2 3 4 3 4" xfId="9526" xr:uid="{00000000-0005-0000-0000-000069460000}"/>
    <cellStyle name="Comma 3 3 2 2 3 4 3 4 2" xfId="25912" xr:uid="{00000000-0005-0000-0000-00006A460000}"/>
    <cellStyle name="Comma 3 3 2 2 3 4 3 5" xfId="17719" xr:uid="{00000000-0005-0000-0000-00006B460000}"/>
    <cellStyle name="Comma 3 3 2 2 3 4 4" xfId="2357" xr:uid="{00000000-0005-0000-0000-00006C460000}"/>
    <cellStyle name="Comma 3 3 2 2 3 4 4 2" xfId="6454" xr:uid="{00000000-0005-0000-0000-00006D460000}"/>
    <cellStyle name="Comma 3 3 2 2 3 4 4 2 2" xfId="14647" xr:uid="{00000000-0005-0000-0000-00006E460000}"/>
    <cellStyle name="Comma 3 3 2 2 3 4 4 2 2 2" xfId="31033" xr:uid="{00000000-0005-0000-0000-00006F460000}"/>
    <cellStyle name="Comma 3 3 2 2 3 4 4 2 3" xfId="22840" xr:uid="{00000000-0005-0000-0000-000070460000}"/>
    <cellStyle name="Comma 3 3 2 2 3 4 4 3" xfId="10550" xr:uid="{00000000-0005-0000-0000-000071460000}"/>
    <cellStyle name="Comma 3 3 2 2 3 4 4 3 2" xfId="26936" xr:uid="{00000000-0005-0000-0000-000072460000}"/>
    <cellStyle name="Comma 3 3 2 2 3 4 4 4" xfId="18743" xr:uid="{00000000-0005-0000-0000-000073460000}"/>
    <cellStyle name="Comma 3 3 2 2 3 4 5" xfId="4405" xr:uid="{00000000-0005-0000-0000-000074460000}"/>
    <cellStyle name="Comma 3 3 2 2 3 4 5 2" xfId="12598" xr:uid="{00000000-0005-0000-0000-000075460000}"/>
    <cellStyle name="Comma 3 3 2 2 3 4 5 2 2" xfId="28984" xr:uid="{00000000-0005-0000-0000-000076460000}"/>
    <cellStyle name="Comma 3 3 2 2 3 4 5 3" xfId="20791" xr:uid="{00000000-0005-0000-0000-000077460000}"/>
    <cellStyle name="Comma 3 3 2 2 3 4 6" xfId="8502" xr:uid="{00000000-0005-0000-0000-000078460000}"/>
    <cellStyle name="Comma 3 3 2 2 3 4 6 2" xfId="24888" xr:uid="{00000000-0005-0000-0000-000079460000}"/>
    <cellStyle name="Comma 3 3 2 2 3 4 7" xfId="16695" xr:uid="{00000000-0005-0000-0000-00007A460000}"/>
    <cellStyle name="Comma 3 3 2 2 3 5" xfId="565" xr:uid="{00000000-0005-0000-0000-00007B460000}"/>
    <cellStyle name="Comma 3 3 2 2 3 5 2" xfId="1589" xr:uid="{00000000-0005-0000-0000-00007C460000}"/>
    <cellStyle name="Comma 3 3 2 2 3 5 2 2" xfId="3637" xr:uid="{00000000-0005-0000-0000-00007D460000}"/>
    <cellStyle name="Comma 3 3 2 2 3 5 2 2 2" xfId="7734" xr:uid="{00000000-0005-0000-0000-00007E460000}"/>
    <cellStyle name="Comma 3 3 2 2 3 5 2 2 2 2" xfId="15927" xr:uid="{00000000-0005-0000-0000-00007F460000}"/>
    <cellStyle name="Comma 3 3 2 2 3 5 2 2 2 2 2" xfId="32313" xr:uid="{00000000-0005-0000-0000-000080460000}"/>
    <cellStyle name="Comma 3 3 2 2 3 5 2 2 2 3" xfId="24120" xr:uid="{00000000-0005-0000-0000-000081460000}"/>
    <cellStyle name="Comma 3 3 2 2 3 5 2 2 3" xfId="11830" xr:uid="{00000000-0005-0000-0000-000082460000}"/>
    <cellStyle name="Comma 3 3 2 2 3 5 2 2 3 2" xfId="28216" xr:uid="{00000000-0005-0000-0000-000083460000}"/>
    <cellStyle name="Comma 3 3 2 2 3 5 2 2 4" xfId="20023" xr:uid="{00000000-0005-0000-0000-000084460000}"/>
    <cellStyle name="Comma 3 3 2 2 3 5 2 3" xfId="5685" xr:uid="{00000000-0005-0000-0000-000085460000}"/>
    <cellStyle name="Comma 3 3 2 2 3 5 2 3 2" xfId="13878" xr:uid="{00000000-0005-0000-0000-000086460000}"/>
    <cellStyle name="Comma 3 3 2 2 3 5 2 3 2 2" xfId="30264" xr:uid="{00000000-0005-0000-0000-000087460000}"/>
    <cellStyle name="Comma 3 3 2 2 3 5 2 3 3" xfId="22071" xr:uid="{00000000-0005-0000-0000-000088460000}"/>
    <cellStyle name="Comma 3 3 2 2 3 5 2 4" xfId="9782" xr:uid="{00000000-0005-0000-0000-000089460000}"/>
    <cellStyle name="Comma 3 3 2 2 3 5 2 4 2" xfId="26168" xr:uid="{00000000-0005-0000-0000-00008A460000}"/>
    <cellStyle name="Comma 3 3 2 2 3 5 2 5" xfId="17975" xr:uid="{00000000-0005-0000-0000-00008B460000}"/>
    <cellStyle name="Comma 3 3 2 2 3 5 3" xfId="2613" xr:uid="{00000000-0005-0000-0000-00008C460000}"/>
    <cellStyle name="Comma 3 3 2 2 3 5 3 2" xfId="6710" xr:uid="{00000000-0005-0000-0000-00008D460000}"/>
    <cellStyle name="Comma 3 3 2 2 3 5 3 2 2" xfId="14903" xr:uid="{00000000-0005-0000-0000-00008E460000}"/>
    <cellStyle name="Comma 3 3 2 2 3 5 3 2 2 2" xfId="31289" xr:uid="{00000000-0005-0000-0000-00008F460000}"/>
    <cellStyle name="Comma 3 3 2 2 3 5 3 2 3" xfId="23096" xr:uid="{00000000-0005-0000-0000-000090460000}"/>
    <cellStyle name="Comma 3 3 2 2 3 5 3 3" xfId="10806" xr:uid="{00000000-0005-0000-0000-000091460000}"/>
    <cellStyle name="Comma 3 3 2 2 3 5 3 3 2" xfId="27192" xr:uid="{00000000-0005-0000-0000-000092460000}"/>
    <cellStyle name="Comma 3 3 2 2 3 5 3 4" xfId="18999" xr:uid="{00000000-0005-0000-0000-000093460000}"/>
    <cellStyle name="Comma 3 3 2 2 3 5 4" xfId="4661" xr:uid="{00000000-0005-0000-0000-000094460000}"/>
    <cellStyle name="Comma 3 3 2 2 3 5 4 2" xfId="12854" xr:uid="{00000000-0005-0000-0000-000095460000}"/>
    <cellStyle name="Comma 3 3 2 2 3 5 4 2 2" xfId="29240" xr:uid="{00000000-0005-0000-0000-000096460000}"/>
    <cellStyle name="Comma 3 3 2 2 3 5 4 3" xfId="21047" xr:uid="{00000000-0005-0000-0000-000097460000}"/>
    <cellStyle name="Comma 3 3 2 2 3 5 5" xfId="8758" xr:uid="{00000000-0005-0000-0000-000098460000}"/>
    <cellStyle name="Comma 3 3 2 2 3 5 5 2" xfId="25144" xr:uid="{00000000-0005-0000-0000-000099460000}"/>
    <cellStyle name="Comma 3 3 2 2 3 5 6" xfId="16951" xr:uid="{00000000-0005-0000-0000-00009A460000}"/>
    <cellStyle name="Comma 3 3 2 2 3 6" xfId="1077" xr:uid="{00000000-0005-0000-0000-00009B460000}"/>
    <cellStyle name="Comma 3 3 2 2 3 6 2" xfId="3125" xr:uid="{00000000-0005-0000-0000-00009C460000}"/>
    <cellStyle name="Comma 3 3 2 2 3 6 2 2" xfId="7222" xr:uid="{00000000-0005-0000-0000-00009D460000}"/>
    <cellStyle name="Comma 3 3 2 2 3 6 2 2 2" xfId="15415" xr:uid="{00000000-0005-0000-0000-00009E460000}"/>
    <cellStyle name="Comma 3 3 2 2 3 6 2 2 2 2" xfId="31801" xr:uid="{00000000-0005-0000-0000-00009F460000}"/>
    <cellStyle name="Comma 3 3 2 2 3 6 2 2 3" xfId="23608" xr:uid="{00000000-0005-0000-0000-0000A0460000}"/>
    <cellStyle name="Comma 3 3 2 2 3 6 2 3" xfId="11318" xr:uid="{00000000-0005-0000-0000-0000A1460000}"/>
    <cellStyle name="Comma 3 3 2 2 3 6 2 3 2" xfId="27704" xr:uid="{00000000-0005-0000-0000-0000A2460000}"/>
    <cellStyle name="Comma 3 3 2 2 3 6 2 4" xfId="19511" xr:uid="{00000000-0005-0000-0000-0000A3460000}"/>
    <cellStyle name="Comma 3 3 2 2 3 6 3" xfId="5173" xr:uid="{00000000-0005-0000-0000-0000A4460000}"/>
    <cellStyle name="Comma 3 3 2 2 3 6 3 2" xfId="13366" xr:uid="{00000000-0005-0000-0000-0000A5460000}"/>
    <cellStyle name="Comma 3 3 2 2 3 6 3 2 2" xfId="29752" xr:uid="{00000000-0005-0000-0000-0000A6460000}"/>
    <cellStyle name="Comma 3 3 2 2 3 6 3 3" xfId="21559" xr:uid="{00000000-0005-0000-0000-0000A7460000}"/>
    <cellStyle name="Comma 3 3 2 2 3 6 4" xfId="9270" xr:uid="{00000000-0005-0000-0000-0000A8460000}"/>
    <cellStyle name="Comma 3 3 2 2 3 6 4 2" xfId="25656" xr:uid="{00000000-0005-0000-0000-0000A9460000}"/>
    <cellStyle name="Comma 3 3 2 2 3 6 5" xfId="17463" xr:uid="{00000000-0005-0000-0000-0000AA460000}"/>
    <cellStyle name="Comma 3 3 2 2 3 7" xfId="2101" xr:uid="{00000000-0005-0000-0000-0000AB460000}"/>
    <cellStyle name="Comma 3 3 2 2 3 7 2" xfId="6198" xr:uid="{00000000-0005-0000-0000-0000AC460000}"/>
    <cellStyle name="Comma 3 3 2 2 3 7 2 2" xfId="14391" xr:uid="{00000000-0005-0000-0000-0000AD460000}"/>
    <cellStyle name="Comma 3 3 2 2 3 7 2 2 2" xfId="30777" xr:uid="{00000000-0005-0000-0000-0000AE460000}"/>
    <cellStyle name="Comma 3 3 2 2 3 7 2 3" xfId="22584" xr:uid="{00000000-0005-0000-0000-0000AF460000}"/>
    <cellStyle name="Comma 3 3 2 2 3 7 3" xfId="10294" xr:uid="{00000000-0005-0000-0000-0000B0460000}"/>
    <cellStyle name="Comma 3 3 2 2 3 7 3 2" xfId="26680" xr:uid="{00000000-0005-0000-0000-0000B1460000}"/>
    <cellStyle name="Comma 3 3 2 2 3 7 4" xfId="18487" xr:uid="{00000000-0005-0000-0000-0000B2460000}"/>
    <cellStyle name="Comma 3 3 2 2 3 8" xfId="4149" xr:uid="{00000000-0005-0000-0000-0000B3460000}"/>
    <cellStyle name="Comma 3 3 2 2 3 8 2" xfId="12342" xr:uid="{00000000-0005-0000-0000-0000B4460000}"/>
    <cellStyle name="Comma 3 3 2 2 3 8 2 2" xfId="28728" xr:uid="{00000000-0005-0000-0000-0000B5460000}"/>
    <cellStyle name="Comma 3 3 2 2 3 8 3" xfId="20535" xr:uid="{00000000-0005-0000-0000-0000B6460000}"/>
    <cellStyle name="Comma 3 3 2 2 3 9" xfId="8246" xr:uid="{00000000-0005-0000-0000-0000B7460000}"/>
    <cellStyle name="Comma 3 3 2 2 3 9 2" xfId="24632" xr:uid="{00000000-0005-0000-0000-0000B8460000}"/>
    <cellStyle name="Comma 3 3 2 2 4" xfId="85" xr:uid="{00000000-0005-0000-0000-0000B9460000}"/>
    <cellStyle name="Comma 3 3 2 2 4 2" xfId="213" xr:uid="{00000000-0005-0000-0000-0000BA460000}"/>
    <cellStyle name="Comma 3 3 2 2 4 2 2" xfId="469" xr:uid="{00000000-0005-0000-0000-0000BB460000}"/>
    <cellStyle name="Comma 3 3 2 2 4 2 2 2" xfId="981" xr:uid="{00000000-0005-0000-0000-0000BC460000}"/>
    <cellStyle name="Comma 3 3 2 2 4 2 2 2 2" xfId="2005" xr:uid="{00000000-0005-0000-0000-0000BD460000}"/>
    <cellStyle name="Comma 3 3 2 2 4 2 2 2 2 2" xfId="4053" xr:uid="{00000000-0005-0000-0000-0000BE460000}"/>
    <cellStyle name="Comma 3 3 2 2 4 2 2 2 2 2 2" xfId="8150" xr:uid="{00000000-0005-0000-0000-0000BF460000}"/>
    <cellStyle name="Comma 3 3 2 2 4 2 2 2 2 2 2 2" xfId="16343" xr:uid="{00000000-0005-0000-0000-0000C0460000}"/>
    <cellStyle name="Comma 3 3 2 2 4 2 2 2 2 2 2 2 2" xfId="32729" xr:uid="{00000000-0005-0000-0000-0000C1460000}"/>
    <cellStyle name="Comma 3 3 2 2 4 2 2 2 2 2 2 3" xfId="24536" xr:uid="{00000000-0005-0000-0000-0000C2460000}"/>
    <cellStyle name="Comma 3 3 2 2 4 2 2 2 2 2 3" xfId="12246" xr:uid="{00000000-0005-0000-0000-0000C3460000}"/>
    <cellStyle name="Comma 3 3 2 2 4 2 2 2 2 2 3 2" xfId="28632" xr:uid="{00000000-0005-0000-0000-0000C4460000}"/>
    <cellStyle name="Comma 3 3 2 2 4 2 2 2 2 2 4" xfId="20439" xr:uid="{00000000-0005-0000-0000-0000C5460000}"/>
    <cellStyle name="Comma 3 3 2 2 4 2 2 2 2 3" xfId="6101" xr:uid="{00000000-0005-0000-0000-0000C6460000}"/>
    <cellStyle name="Comma 3 3 2 2 4 2 2 2 2 3 2" xfId="14294" xr:uid="{00000000-0005-0000-0000-0000C7460000}"/>
    <cellStyle name="Comma 3 3 2 2 4 2 2 2 2 3 2 2" xfId="30680" xr:uid="{00000000-0005-0000-0000-0000C8460000}"/>
    <cellStyle name="Comma 3 3 2 2 4 2 2 2 2 3 3" xfId="22487" xr:uid="{00000000-0005-0000-0000-0000C9460000}"/>
    <cellStyle name="Comma 3 3 2 2 4 2 2 2 2 4" xfId="10198" xr:uid="{00000000-0005-0000-0000-0000CA460000}"/>
    <cellStyle name="Comma 3 3 2 2 4 2 2 2 2 4 2" xfId="26584" xr:uid="{00000000-0005-0000-0000-0000CB460000}"/>
    <cellStyle name="Comma 3 3 2 2 4 2 2 2 2 5" xfId="18391" xr:uid="{00000000-0005-0000-0000-0000CC460000}"/>
    <cellStyle name="Comma 3 3 2 2 4 2 2 2 3" xfId="3029" xr:uid="{00000000-0005-0000-0000-0000CD460000}"/>
    <cellStyle name="Comma 3 3 2 2 4 2 2 2 3 2" xfId="7126" xr:uid="{00000000-0005-0000-0000-0000CE460000}"/>
    <cellStyle name="Comma 3 3 2 2 4 2 2 2 3 2 2" xfId="15319" xr:uid="{00000000-0005-0000-0000-0000CF460000}"/>
    <cellStyle name="Comma 3 3 2 2 4 2 2 2 3 2 2 2" xfId="31705" xr:uid="{00000000-0005-0000-0000-0000D0460000}"/>
    <cellStyle name="Comma 3 3 2 2 4 2 2 2 3 2 3" xfId="23512" xr:uid="{00000000-0005-0000-0000-0000D1460000}"/>
    <cellStyle name="Comma 3 3 2 2 4 2 2 2 3 3" xfId="11222" xr:uid="{00000000-0005-0000-0000-0000D2460000}"/>
    <cellStyle name="Comma 3 3 2 2 4 2 2 2 3 3 2" xfId="27608" xr:uid="{00000000-0005-0000-0000-0000D3460000}"/>
    <cellStyle name="Comma 3 3 2 2 4 2 2 2 3 4" xfId="19415" xr:uid="{00000000-0005-0000-0000-0000D4460000}"/>
    <cellStyle name="Comma 3 3 2 2 4 2 2 2 4" xfId="5077" xr:uid="{00000000-0005-0000-0000-0000D5460000}"/>
    <cellStyle name="Comma 3 3 2 2 4 2 2 2 4 2" xfId="13270" xr:uid="{00000000-0005-0000-0000-0000D6460000}"/>
    <cellStyle name="Comma 3 3 2 2 4 2 2 2 4 2 2" xfId="29656" xr:uid="{00000000-0005-0000-0000-0000D7460000}"/>
    <cellStyle name="Comma 3 3 2 2 4 2 2 2 4 3" xfId="21463" xr:uid="{00000000-0005-0000-0000-0000D8460000}"/>
    <cellStyle name="Comma 3 3 2 2 4 2 2 2 5" xfId="9174" xr:uid="{00000000-0005-0000-0000-0000D9460000}"/>
    <cellStyle name="Comma 3 3 2 2 4 2 2 2 5 2" xfId="25560" xr:uid="{00000000-0005-0000-0000-0000DA460000}"/>
    <cellStyle name="Comma 3 3 2 2 4 2 2 2 6" xfId="17367" xr:uid="{00000000-0005-0000-0000-0000DB460000}"/>
    <cellStyle name="Comma 3 3 2 2 4 2 2 3" xfId="1493" xr:uid="{00000000-0005-0000-0000-0000DC460000}"/>
    <cellStyle name="Comma 3 3 2 2 4 2 2 3 2" xfId="3541" xr:uid="{00000000-0005-0000-0000-0000DD460000}"/>
    <cellStyle name="Comma 3 3 2 2 4 2 2 3 2 2" xfId="7638" xr:uid="{00000000-0005-0000-0000-0000DE460000}"/>
    <cellStyle name="Comma 3 3 2 2 4 2 2 3 2 2 2" xfId="15831" xr:uid="{00000000-0005-0000-0000-0000DF460000}"/>
    <cellStyle name="Comma 3 3 2 2 4 2 2 3 2 2 2 2" xfId="32217" xr:uid="{00000000-0005-0000-0000-0000E0460000}"/>
    <cellStyle name="Comma 3 3 2 2 4 2 2 3 2 2 3" xfId="24024" xr:uid="{00000000-0005-0000-0000-0000E1460000}"/>
    <cellStyle name="Comma 3 3 2 2 4 2 2 3 2 3" xfId="11734" xr:uid="{00000000-0005-0000-0000-0000E2460000}"/>
    <cellStyle name="Comma 3 3 2 2 4 2 2 3 2 3 2" xfId="28120" xr:uid="{00000000-0005-0000-0000-0000E3460000}"/>
    <cellStyle name="Comma 3 3 2 2 4 2 2 3 2 4" xfId="19927" xr:uid="{00000000-0005-0000-0000-0000E4460000}"/>
    <cellStyle name="Comma 3 3 2 2 4 2 2 3 3" xfId="5589" xr:uid="{00000000-0005-0000-0000-0000E5460000}"/>
    <cellStyle name="Comma 3 3 2 2 4 2 2 3 3 2" xfId="13782" xr:uid="{00000000-0005-0000-0000-0000E6460000}"/>
    <cellStyle name="Comma 3 3 2 2 4 2 2 3 3 2 2" xfId="30168" xr:uid="{00000000-0005-0000-0000-0000E7460000}"/>
    <cellStyle name="Comma 3 3 2 2 4 2 2 3 3 3" xfId="21975" xr:uid="{00000000-0005-0000-0000-0000E8460000}"/>
    <cellStyle name="Comma 3 3 2 2 4 2 2 3 4" xfId="9686" xr:uid="{00000000-0005-0000-0000-0000E9460000}"/>
    <cellStyle name="Comma 3 3 2 2 4 2 2 3 4 2" xfId="26072" xr:uid="{00000000-0005-0000-0000-0000EA460000}"/>
    <cellStyle name="Comma 3 3 2 2 4 2 2 3 5" xfId="17879" xr:uid="{00000000-0005-0000-0000-0000EB460000}"/>
    <cellStyle name="Comma 3 3 2 2 4 2 2 4" xfId="2517" xr:uid="{00000000-0005-0000-0000-0000EC460000}"/>
    <cellStyle name="Comma 3 3 2 2 4 2 2 4 2" xfId="6614" xr:uid="{00000000-0005-0000-0000-0000ED460000}"/>
    <cellStyle name="Comma 3 3 2 2 4 2 2 4 2 2" xfId="14807" xr:uid="{00000000-0005-0000-0000-0000EE460000}"/>
    <cellStyle name="Comma 3 3 2 2 4 2 2 4 2 2 2" xfId="31193" xr:uid="{00000000-0005-0000-0000-0000EF460000}"/>
    <cellStyle name="Comma 3 3 2 2 4 2 2 4 2 3" xfId="23000" xr:uid="{00000000-0005-0000-0000-0000F0460000}"/>
    <cellStyle name="Comma 3 3 2 2 4 2 2 4 3" xfId="10710" xr:uid="{00000000-0005-0000-0000-0000F1460000}"/>
    <cellStyle name="Comma 3 3 2 2 4 2 2 4 3 2" xfId="27096" xr:uid="{00000000-0005-0000-0000-0000F2460000}"/>
    <cellStyle name="Comma 3 3 2 2 4 2 2 4 4" xfId="18903" xr:uid="{00000000-0005-0000-0000-0000F3460000}"/>
    <cellStyle name="Comma 3 3 2 2 4 2 2 5" xfId="4565" xr:uid="{00000000-0005-0000-0000-0000F4460000}"/>
    <cellStyle name="Comma 3 3 2 2 4 2 2 5 2" xfId="12758" xr:uid="{00000000-0005-0000-0000-0000F5460000}"/>
    <cellStyle name="Comma 3 3 2 2 4 2 2 5 2 2" xfId="29144" xr:uid="{00000000-0005-0000-0000-0000F6460000}"/>
    <cellStyle name="Comma 3 3 2 2 4 2 2 5 3" xfId="20951" xr:uid="{00000000-0005-0000-0000-0000F7460000}"/>
    <cellStyle name="Comma 3 3 2 2 4 2 2 6" xfId="8662" xr:uid="{00000000-0005-0000-0000-0000F8460000}"/>
    <cellStyle name="Comma 3 3 2 2 4 2 2 6 2" xfId="25048" xr:uid="{00000000-0005-0000-0000-0000F9460000}"/>
    <cellStyle name="Comma 3 3 2 2 4 2 2 7" xfId="16855" xr:uid="{00000000-0005-0000-0000-0000FA460000}"/>
    <cellStyle name="Comma 3 3 2 2 4 2 3" xfId="725" xr:uid="{00000000-0005-0000-0000-0000FB460000}"/>
    <cellStyle name="Comma 3 3 2 2 4 2 3 2" xfId="1749" xr:uid="{00000000-0005-0000-0000-0000FC460000}"/>
    <cellStyle name="Comma 3 3 2 2 4 2 3 2 2" xfId="3797" xr:uid="{00000000-0005-0000-0000-0000FD460000}"/>
    <cellStyle name="Comma 3 3 2 2 4 2 3 2 2 2" xfId="7894" xr:uid="{00000000-0005-0000-0000-0000FE460000}"/>
    <cellStyle name="Comma 3 3 2 2 4 2 3 2 2 2 2" xfId="16087" xr:uid="{00000000-0005-0000-0000-0000FF460000}"/>
    <cellStyle name="Comma 3 3 2 2 4 2 3 2 2 2 2 2" xfId="32473" xr:uid="{00000000-0005-0000-0000-000000470000}"/>
    <cellStyle name="Comma 3 3 2 2 4 2 3 2 2 2 3" xfId="24280" xr:uid="{00000000-0005-0000-0000-000001470000}"/>
    <cellStyle name="Comma 3 3 2 2 4 2 3 2 2 3" xfId="11990" xr:uid="{00000000-0005-0000-0000-000002470000}"/>
    <cellStyle name="Comma 3 3 2 2 4 2 3 2 2 3 2" xfId="28376" xr:uid="{00000000-0005-0000-0000-000003470000}"/>
    <cellStyle name="Comma 3 3 2 2 4 2 3 2 2 4" xfId="20183" xr:uid="{00000000-0005-0000-0000-000004470000}"/>
    <cellStyle name="Comma 3 3 2 2 4 2 3 2 3" xfId="5845" xr:uid="{00000000-0005-0000-0000-000005470000}"/>
    <cellStyle name="Comma 3 3 2 2 4 2 3 2 3 2" xfId="14038" xr:uid="{00000000-0005-0000-0000-000006470000}"/>
    <cellStyle name="Comma 3 3 2 2 4 2 3 2 3 2 2" xfId="30424" xr:uid="{00000000-0005-0000-0000-000007470000}"/>
    <cellStyle name="Comma 3 3 2 2 4 2 3 2 3 3" xfId="22231" xr:uid="{00000000-0005-0000-0000-000008470000}"/>
    <cellStyle name="Comma 3 3 2 2 4 2 3 2 4" xfId="9942" xr:uid="{00000000-0005-0000-0000-000009470000}"/>
    <cellStyle name="Comma 3 3 2 2 4 2 3 2 4 2" xfId="26328" xr:uid="{00000000-0005-0000-0000-00000A470000}"/>
    <cellStyle name="Comma 3 3 2 2 4 2 3 2 5" xfId="18135" xr:uid="{00000000-0005-0000-0000-00000B470000}"/>
    <cellStyle name="Comma 3 3 2 2 4 2 3 3" xfId="2773" xr:uid="{00000000-0005-0000-0000-00000C470000}"/>
    <cellStyle name="Comma 3 3 2 2 4 2 3 3 2" xfId="6870" xr:uid="{00000000-0005-0000-0000-00000D470000}"/>
    <cellStyle name="Comma 3 3 2 2 4 2 3 3 2 2" xfId="15063" xr:uid="{00000000-0005-0000-0000-00000E470000}"/>
    <cellStyle name="Comma 3 3 2 2 4 2 3 3 2 2 2" xfId="31449" xr:uid="{00000000-0005-0000-0000-00000F470000}"/>
    <cellStyle name="Comma 3 3 2 2 4 2 3 3 2 3" xfId="23256" xr:uid="{00000000-0005-0000-0000-000010470000}"/>
    <cellStyle name="Comma 3 3 2 2 4 2 3 3 3" xfId="10966" xr:uid="{00000000-0005-0000-0000-000011470000}"/>
    <cellStyle name="Comma 3 3 2 2 4 2 3 3 3 2" xfId="27352" xr:uid="{00000000-0005-0000-0000-000012470000}"/>
    <cellStyle name="Comma 3 3 2 2 4 2 3 3 4" xfId="19159" xr:uid="{00000000-0005-0000-0000-000013470000}"/>
    <cellStyle name="Comma 3 3 2 2 4 2 3 4" xfId="4821" xr:uid="{00000000-0005-0000-0000-000014470000}"/>
    <cellStyle name="Comma 3 3 2 2 4 2 3 4 2" xfId="13014" xr:uid="{00000000-0005-0000-0000-000015470000}"/>
    <cellStyle name="Comma 3 3 2 2 4 2 3 4 2 2" xfId="29400" xr:uid="{00000000-0005-0000-0000-000016470000}"/>
    <cellStyle name="Comma 3 3 2 2 4 2 3 4 3" xfId="21207" xr:uid="{00000000-0005-0000-0000-000017470000}"/>
    <cellStyle name="Comma 3 3 2 2 4 2 3 5" xfId="8918" xr:uid="{00000000-0005-0000-0000-000018470000}"/>
    <cellStyle name="Comma 3 3 2 2 4 2 3 5 2" xfId="25304" xr:uid="{00000000-0005-0000-0000-000019470000}"/>
    <cellStyle name="Comma 3 3 2 2 4 2 3 6" xfId="17111" xr:uid="{00000000-0005-0000-0000-00001A470000}"/>
    <cellStyle name="Comma 3 3 2 2 4 2 4" xfId="1237" xr:uid="{00000000-0005-0000-0000-00001B470000}"/>
    <cellStyle name="Comma 3 3 2 2 4 2 4 2" xfId="3285" xr:uid="{00000000-0005-0000-0000-00001C470000}"/>
    <cellStyle name="Comma 3 3 2 2 4 2 4 2 2" xfId="7382" xr:uid="{00000000-0005-0000-0000-00001D470000}"/>
    <cellStyle name="Comma 3 3 2 2 4 2 4 2 2 2" xfId="15575" xr:uid="{00000000-0005-0000-0000-00001E470000}"/>
    <cellStyle name="Comma 3 3 2 2 4 2 4 2 2 2 2" xfId="31961" xr:uid="{00000000-0005-0000-0000-00001F470000}"/>
    <cellStyle name="Comma 3 3 2 2 4 2 4 2 2 3" xfId="23768" xr:uid="{00000000-0005-0000-0000-000020470000}"/>
    <cellStyle name="Comma 3 3 2 2 4 2 4 2 3" xfId="11478" xr:uid="{00000000-0005-0000-0000-000021470000}"/>
    <cellStyle name="Comma 3 3 2 2 4 2 4 2 3 2" xfId="27864" xr:uid="{00000000-0005-0000-0000-000022470000}"/>
    <cellStyle name="Comma 3 3 2 2 4 2 4 2 4" xfId="19671" xr:uid="{00000000-0005-0000-0000-000023470000}"/>
    <cellStyle name="Comma 3 3 2 2 4 2 4 3" xfId="5333" xr:uid="{00000000-0005-0000-0000-000024470000}"/>
    <cellStyle name="Comma 3 3 2 2 4 2 4 3 2" xfId="13526" xr:uid="{00000000-0005-0000-0000-000025470000}"/>
    <cellStyle name="Comma 3 3 2 2 4 2 4 3 2 2" xfId="29912" xr:uid="{00000000-0005-0000-0000-000026470000}"/>
    <cellStyle name="Comma 3 3 2 2 4 2 4 3 3" xfId="21719" xr:uid="{00000000-0005-0000-0000-000027470000}"/>
    <cellStyle name="Comma 3 3 2 2 4 2 4 4" xfId="9430" xr:uid="{00000000-0005-0000-0000-000028470000}"/>
    <cellStyle name="Comma 3 3 2 2 4 2 4 4 2" xfId="25816" xr:uid="{00000000-0005-0000-0000-000029470000}"/>
    <cellStyle name="Comma 3 3 2 2 4 2 4 5" xfId="17623" xr:uid="{00000000-0005-0000-0000-00002A470000}"/>
    <cellStyle name="Comma 3 3 2 2 4 2 5" xfId="2261" xr:uid="{00000000-0005-0000-0000-00002B470000}"/>
    <cellStyle name="Comma 3 3 2 2 4 2 5 2" xfId="6358" xr:uid="{00000000-0005-0000-0000-00002C470000}"/>
    <cellStyle name="Comma 3 3 2 2 4 2 5 2 2" xfId="14551" xr:uid="{00000000-0005-0000-0000-00002D470000}"/>
    <cellStyle name="Comma 3 3 2 2 4 2 5 2 2 2" xfId="30937" xr:uid="{00000000-0005-0000-0000-00002E470000}"/>
    <cellStyle name="Comma 3 3 2 2 4 2 5 2 3" xfId="22744" xr:uid="{00000000-0005-0000-0000-00002F470000}"/>
    <cellStyle name="Comma 3 3 2 2 4 2 5 3" xfId="10454" xr:uid="{00000000-0005-0000-0000-000030470000}"/>
    <cellStyle name="Comma 3 3 2 2 4 2 5 3 2" xfId="26840" xr:uid="{00000000-0005-0000-0000-000031470000}"/>
    <cellStyle name="Comma 3 3 2 2 4 2 5 4" xfId="18647" xr:uid="{00000000-0005-0000-0000-000032470000}"/>
    <cellStyle name="Comma 3 3 2 2 4 2 6" xfId="4309" xr:uid="{00000000-0005-0000-0000-000033470000}"/>
    <cellStyle name="Comma 3 3 2 2 4 2 6 2" xfId="12502" xr:uid="{00000000-0005-0000-0000-000034470000}"/>
    <cellStyle name="Comma 3 3 2 2 4 2 6 2 2" xfId="28888" xr:uid="{00000000-0005-0000-0000-000035470000}"/>
    <cellStyle name="Comma 3 3 2 2 4 2 6 3" xfId="20695" xr:uid="{00000000-0005-0000-0000-000036470000}"/>
    <cellStyle name="Comma 3 3 2 2 4 2 7" xfId="8406" xr:uid="{00000000-0005-0000-0000-000037470000}"/>
    <cellStyle name="Comma 3 3 2 2 4 2 7 2" xfId="24792" xr:uid="{00000000-0005-0000-0000-000038470000}"/>
    <cellStyle name="Comma 3 3 2 2 4 2 8" xfId="16599" xr:uid="{00000000-0005-0000-0000-000039470000}"/>
    <cellStyle name="Comma 3 3 2 2 4 3" xfId="341" xr:uid="{00000000-0005-0000-0000-00003A470000}"/>
    <cellStyle name="Comma 3 3 2 2 4 3 2" xfId="853" xr:uid="{00000000-0005-0000-0000-00003B470000}"/>
    <cellStyle name="Comma 3 3 2 2 4 3 2 2" xfId="1877" xr:uid="{00000000-0005-0000-0000-00003C470000}"/>
    <cellStyle name="Comma 3 3 2 2 4 3 2 2 2" xfId="3925" xr:uid="{00000000-0005-0000-0000-00003D470000}"/>
    <cellStyle name="Comma 3 3 2 2 4 3 2 2 2 2" xfId="8022" xr:uid="{00000000-0005-0000-0000-00003E470000}"/>
    <cellStyle name="Comma 3 3 2 2 4 3 2 2 2 2 2" xfId="16215" xr:uid="{00000000-0005-0000-0000-00003F470000}"/>
    <cellStyle name="Comma 3 3 2 2 4 3 2 2 2 2 2 2" xfId="32601" xr:uid="{00000000-0005-0000-0000-000040470000}"/>
    <cellStyle name="Comma 3 3 2 2 4 3 2 2 2 2 3" xfId="24408" xr:uid="{00000000-0005-0000-0000-000041470000}"/>
    <cellStyle name="Comma 3 3 2 2 4 3 2 2 2 3" xfId="12118" xr:uid="{00000000-0005-0000-0000-000042470000}"/>
    <cellStyle name="Comma 3 3 2 2 4 3 2 2 2 3 2" xfId="28504" xr:uid="{00000000-0005-0000-0000-000043470000}"/>
    <cellStyle name="Comma 3 3 2 2 4 3 2 2 2 4" xfId="20311" xr:uid="{00000000-0005-0000-0000-000044470000}"/>
    <cellStyle name="Comma 3 3 2 2 4 3 2 2 3" xfId="5973" xr:uid="{00000000-0005-0000-0000-000045470000}"/>
    <cellStyle name="Comma 3 3 2 2 4 3 2 2 3 2" xfId="14166" xr:uid="{00000000-0005-0000-0000-000046470000}"/>
    <cellStyle name="Comma 3 3 2 2 4 3 2 2 3 2 2" xfId="30552" xr:uid="{00000000-0005-0000-0000-000047470000}"/>
    <cellStyle name="Comma 3 3 2 2 4 3 2 2 3 3" xfId="22359" xr:uid="{00000000-0005-0000-0000-000048470000}"/>
    <cellStyle name="Comma 3 3 2 2 4 3 2 2 4" xfId="10070" xr:uid="{00000000-0005-0000-0000-000049470000}"/>
    <cellStyle name="Comma 3 3 2 2 4 3 2 2 4 2" xfId="26456" xr:uid="{00000000-0005-0000-0000-00004A470000}"/>
    <cellStyle name="Comma 3 3 2 2 4 3 2 2 5" xfId="18263" xr:uid="{00000000-0005-0000-0000-00004B470000}"/>
    <cellStyle name="Comma 3 3 2 2 4 3 2 3" xfId="2901" xr:uid="{00000000-0005-0000-0000-00004C470000}"/>
    <cellStyle name="Comma 3 3 2 2 4 3 2 3 2" xfId="6998" xr:uid="{00000000-0005-0000-0000-00004D470000}"/>
    <cellStyle name="Comma 3 3 2 2 4 3 2 3 2 2" xfId="15191" xr:uid="{00000000-0005-0000-0000-00004E470000}"/>
    <cellStyle name="Comma 3 3 2 2 4 3 2 3 2 2 2" xfId="31577" xr:uid="{00000000-0005-0000-0000-00004F470000}"/>
    <cellStyle name="Comma 3 3 2 2 4 3 2 3 2 3" xfId="23384" xr:uid="{00000000-0005-0000-0000-000050470000}"/>
    <cellStyle name="Comma 3 3 2 2 4 3 2 3 3" xfId="11094" xr:uid="{00000000-0005-0000-0000-000051470000}"/>
    <cellStyle name="Comma 3 3 2 2 4 3 2 3 3 2" xfId="27480" xr:uid="{00000000-0005-0000-0000-000052470000}"/>
    <cellStyle name="Comma 3 3 2 2 4 3 2 3 4" xfId="19287" xr:uid="{00000000-0005-0000-0000-000053470000}"/>
    <cellStyle name="Comma 3 3 2 2 4 3 2 4" xfId="4949" xr:uid="{00000000-0005-0000-0000-000054470000}"/>
    <cellStyle name="Comma 3 3 2 2 4 3 2 4 2" xfId="13142" xr:uid="{00000000-0005-0000-0000-000055470000}"/>
    <cellStyle name="Comma 3 3 2 2 4 3 2 4 2 2" xfId="29528" xr:uid="{00000000-0005-0000-0000-000056470000}"/>
    <cellStyle name="Comma 3 3 2 2 4 3 2 4 3" xfId="21335" xr:uid="{00000000-0005-0000-0000-000057470000}"/>
    <cellStyle name="Comma 3 3 2 2 4 3 2 5" xfId="9046" xr:uid="{00000000-0005-0000-0000-000058470000}"/>
    <cellStyle name="Comma 3 3 2 2 4 3 2 5 2" xfId="25432" xr:uid="{00000000-0005-0000-0000-000059470000}"/>
    <cellStyle name="Comma 3 3 2 2 4 3 2 6" xfId="17239" xr:uid="{00000000-0005-0000-0000-00005A470000}"/>
    <cellStyle name="Comma 3 3 2 2 4 3 3" xfId="1365" xr:uid="{00000000-0005-0000-0000-00005B470000}"/>
    <cellStyle name="Comma 3 3 2 2 4 3 3 2" xfId="3413" xr:uid="{00000000-0005-0000-0000-00005C470000}"/>
    <cellStyle name="Comma 3 3 2 2 4 3 3 2 2" xfId="7510" xr:uid="{00000000-0005-0000-0000-00005D470000}"/>
    <cellStyle name="Comma 3 3 2 2 4 3 3 2 2 2" xfId="15703" xr:uid="{00000000-0005-0000-0000-00005E470000}"/>
    <cellStyle name="Comma 3 3 2 2 4 3 3 2 2 2 2" xfId="32089" xr:uid="{00000000-0005-0000-0000-00005F470000}"/>
    <cellStyle name="Comma 3 3 2 2 4 3 3 2 2 3" xfId="23896" xr:uid="{00000000-0005-0000-0000-000060470000}"/>
    <cellStyle name="Comma 3 3 2 2 4 3 3 2 3" xfId="11606" xr:uid="{00000000-0005-0000-0000-000061470000}"/>
    <cellStyle name="Comma 3 3 2 2 4 3 3 2 3 2" xfId="27992" xr:uid="{00000000-0005-0000-0000-000062470000}"/>
    <cellStyle name="Comma 3 3 2 2 4 3 3 2 4" xfId="19799" xr:uid="{00000000-0005-0000-0000-000063470000}"/>
    <cellStyle name="Comma 3 3 2 2 4 3 3 3" xfId="5461" xr:uid="{00000000-0005-0000-0000-000064470000}"/>
    <cellStyle name="Comma 3 3 2 2 4 3 3 3 2" xfId="13654" xr:uid="{00000000-0005-0000-0000-000065470000}"/>
    <cellStyle name="Comma 3 3 2 2 4 3 3 3 2 2" xfId="30040" xr:uid="{00000000-0005-0000-0000-000066470000}"/>
    <cellStyle name="Comma 3 3 2 2 4 3 3 3 3" xfId="21847" xr:uid="{00000000-0005-0000-0000-000067470000}"/>
    <cellStyle name="Comma 3 3 2 2 4 3 3 4" xfId="9558" xr:uid="{00000000-0005-0000-0000-000068470000}"/>
    <cellStyle name="Comma 3 3 2 2 4 3 3 4 2" xfId="25944" xr:uid="{00000000-0005-0000-0000-000069470000}"/>
    <cellStyle name="Comma 3 3 2 2 4 3 3 5" xfId="17751" xr:uid="{00000000-0005-0000-0000-00006A470000}"/>
    <cellStyle name="Comma 3 3 2 2 4 3 4" xfId="2389" xr:uid="{00000000-0005-0000-0000-00006B470000}"/>
    <cellStyle name="Comma 3 3 2 2 4 3 4 2" xfId="6486" xr:uid="{00000000-0005-0000-0000-00006C470000}"/>
    <cellStyle name="Comma 3 3 2 2 4 3 4 2 2" xfId="14679" xr:uid="{00000000-0005-0000-0000-00006D470000}"/>
    <cellStyle name="Comma 3 3 2 2 4 3 4 2 2 2" xfId="31065" xr:uid="{00000000-0005-0000-0000-00006E470000}"/>
    <cellStyle name="Comma 3 3 2 2 4 3 4 2 3" xfId="22872" xr:uid="{00000000-0005-0000-0000-00006F470000}"/>
    <cellStyle name="Comma 3 3 2 2 4 3 4 3" xfId="10582" xr:uid="{00000000-0005-0000-0000-000070470000}"/>
    <cellStyle name="Comma 3 3 2 2 4 3 4 3 2" xfId="26968" xr:uid="{00000000-0005-0000-0000-000071470000}"/>
    <cellStyle name="Comma 3 3 2 2 4 3 4 4" xfId="18775" xr:uid="{00000000-0005-0000-0000-000072470000}"/>
    <cellStyle name="Comma 3 3 2 2 4 3 5" xfId="4437" xr:uid="{00000000-0005-0000-0000-000073470000}"/>
    <cellStyle name="Comma 3 3 2 2 4 3 5 2" xfId="12630" xr:uid="{00000000-0005-0000-0000-000074470000}"/>
    <cellStyle name="Comma 3 3 2 2 4 3 5 2 2" xfId="29016" xr:uid="{00000000-0005-0000-0000-000075470000}"/>
    <cellStyle name="Comma 3 3 2 2 4 3 5 3" xfId="20823" xr:uid="{00000000-0005-0000-0000-000076470000}"/>
    <cellStyle name="Comma 3 3 2 2 4 3 6" xfId="8534" xr:uid="{00000000-0005-0000-0000-000077470000}"/>
    <cellStyle name="Comma 3 3 2 2 4 3 6 2" xfId="24920" xr:uid="{00000000-0005-0000-0000-000078470000}"/>
    <cellStyle name="Comma 3 3 2 2 4 3 7" xfId="16727" xr:uid="{00000000-0005-0000-0000-000079470000}"/>
    <cellStyle name="Comma 3 3 2 2 4 4" xfId="597" xr:uid="{00000000-0005-0000-0000-00007A470000}"/>
    <cellStyle name="Comma 3 3 2 2 4 4 2" xfId="1621" xr:uid="{00000000-0005-0000-0000-00007B470000}"/>
    <cellStyle name="Comma 3 3 2 2 4 4 2 2" xfId="3669" xr:uid="{00000000-0005-0000-0000-00007C470000}"/>
    <cellStyle name="Comma 3 3 2 2 4 4 2 2 2" xfId="7766" xr:uid="{00000000-0005-0000-0000-00007D470000}"/>
    <cellStyle name="Comma 3 3 2 2 4 4 2 2 2 2" xfId="15959" xr:uid="{00000000-0005-0000-0000-00007E470000}"/>
    <cellStyle name="Comma 3 3 2 2 4 4 2 2 2 2 2" xfId="32345" xr:uid="{00000000-0005-0000-0000-00007F470000}"/>
    <cellStyle name="Comma 3 3 2 2 4 4 2 2 2 3" xfId="24152" xr:uid="{00000000-0005-0000-0000-000080470000}"/>
    <cellStyle name="Comma 3 3 2 2 4 4 2 2 3" xfId="11862" xr:uid="{00000000-0005-0000-0000-000081470000}"/>
    <cellStyle name="Comma 3 3 2 2 4 4 2 2 3 2" xfId="28248" xr:uid="{00000000-0005-0000-0000-000082470000}"/>
    <cellStyle name="Comma 3 3 2 2 4 4 2 2 4" xfId="20055" xr:uid="{00000000-0005-0000-0000-000083470000}"/>
    <cellStyle name="Comma 3 3 2 2 4 4 2 3" xfId="5717" xr:uid="{00000000-0005-0000-0000-000084470000}"/>
    <cellStyle name="Comma 3 3 2 2 4 4 2 3 2" xfId="13910" xr:uid="{00000000-0005-0000-0000-000085470000}"/>
    <cellStyle name="Comma 3 3 2 2 4 4 2 3 2 2" xfId="30296" xr:uid="{00000000-0005-0000-0000-000086470000}"/>
    <cellStyle name="Comma 3 3 2 2 4 4 2 3 3" xfId="22103" xr:uid="{00000000-0005-0000-0000-000087470000}"/>
    <cellStyle name="Comma 3 3 2 2 4 4 2 4" xfId="9814" xr:uid="{00000000-0005-0000-0000-000088470000}"/>
    <cellStyle name="Comma 3 3 2 2 4 4 2 4 2" xfId="26200" xr:uid="{00000000-0005-0000-0000-000089470000}"/>
    <cellStyle name="Comma 3 3 2 2 4 4 2 5" xfId="18007" xr:uid="{00000000-0005-0000-0000-00008A470000}"/>
    <cellStyle name="Comma 3 3 2 2 4 4 3" xfId="2645" xr:uid="{00000000-0005-0000-0000-00008B470000}"/>
    <cellStyle name="Comma 3 3 2 2 4 4 3 2" xfId="6742" xr:uid="{00000000-0005-0000-0000-00008C470000}"/>
    <cellStyle name="Comma 3 3 2 2 4 4 3 2 2" xfId="14935" xr:uid="{00000000-0005-0000-0000-00008D470000}"/>
    <cellStyle name="Comma 3 3 2 2 4 4 3 2 2 2" xfId="31321" xr:uid="{00000000-0005-0000-0000-00008E470000}"/>
    <cellStyle name="Comma 3 3 2 2 4 4 3 2 3" xfId="23128" xr:uid="{00000000-0005-0000-0000-00008F470000}"/>
    <cellStyle name="Comma 3 3 2 2 4 4 3 3" xfId="10838" xr:uid="{00000000-0005-0000-0000-000090470000}"/>
    <cellStyle name="Comma 3 3 2 2 4 4 3 3 2" xfId="27224" xr:uid="{00000000-0005-0000-0000-000091470000}"/>
    <cellStyle name="Comma 3 3 2 2 4 4 3 4" xfId="19031" xr:uid="{00000000-0005-0000-0000-000092470000}"/>
    <cellStyle name="Comma 3 3 2 2 4 4 4" xfId="4693" xr:uid="{00000000-0005-0000-0000-000093470000}"/>
    <cellStyle name="Comma 3 3 2 2 4 4 4 2" xfId="12886" xr:uid="{00000000-0005-0000-0000-000094470000}"/>
    <cellStyle name="Comma 3 3 2 2 4 4 4 2 2" xfId="29272" xr:uid="{00000000-0005-0000-0000-000095470000}"/>
    <cellStyle name="Comma 3 3 2 2 4 4 4 3" xfId="21079" xr:uid="{00000000-0005-0000-0000-000096470000}"/>
    <cellStyle name="Comma 3 3 2 2 4 4 5" xfId="8790" xr:uid="{00000000-0005-0000-0000-000097470000}"/>
    <cellStyle name="Comma 3 3 2 2 4 4 5 2" xfId="25176" xr:uid="{00000000-0005-0000-0000-000098470000}"/>
    <cellStyle name="Comma 3 3 2 2 4 4 6" xfId="16983" xr:uid="{00000000-0005-0000-0000-000099470000}"/>
    <cellStyle name="Comma 3 3 2 2 4 5" xfId="1109" xr:uid="{00000000-0005-0000-0000-00009A470000}"/>
    <cellStyle name="Comma 3 3 2 2 4 5 2" xfId="3157" xr:uid="{00000000-0005-0000-0000-00009B470000}"/>
    <cellStyle name="Comma 3 3 2 2 4 5 2 2" xfId="7254" xr:uid="{00000000-0005-0000-0000-00009C470000}"/>
    <cellStyle name="Comma 3 3 2 2 4 5 2 2 2" xfId="15447" xr:uid="{00000000-0005-0000-0000-00009D470000}"/>
    <cellStyle name="Comma 3 3 2 2 4 5 2 2 2 2" xfId="31833" xr:uid="{00000000-0005-0000-0000-00009E470000}"/>
    <cellStyle name="Comma 3 3 2 2 4 5 2 2 3" xfId="23640" xr:uid="{00000000-0005-0000-0000-00009F470000}"/>
    <cellStyle name="Comma 3 3 2 2 4 5 2 3" xfId="11350" xr:uid="{00000000-0005-0000-0000-0000A0470000}"/>
    <cellStyle name="Comma 3 3 2 2 4 5 2 3 2" xfId="27736" xr:uid="{00000000-0005-0000-0000-0000A1470000}"/>
    <cellStyle name="Comma 3 3 2 2 4 5 2 4" xfId="19543" xr:uid="{00000000-0005-0000-0000-0000A2470000}"/>
    <cellStyle name="Comma 3 3 2 2 4 5 3" xfId="5205" xr:uid="{00000000-0005-0000-0000-0000A3470000}"/>
    <cellStyle name="Comma 3 3 2 2 4 5 3 2" xfId="13398" xr:uid="{00000000-0005-0000-0000-0000A4470000}"/>
    <cellStyle name="Comma 3 3 2 2 4 5 3 2 2" xfId="29784" xr:uid="{00000000-0005-0000-0000-0000A5470000}"/>
    <cellStyle name="Comma 3 3 2 2 4 5 3 3" xfId="21591" xr:uid="{00000000-0005-0000-0000-0000A6470000}"/>
    <cellStyle name="Comma 3 3 2 2 4 5 4" xfId="9302" xr:uid="{00000000-0005-0000-0000-0000A7470000}"/>
    <cellStyle name="Comma 3 3 2 2 4 5 4 2" xfId="25688" xr:uid="{00000000-0005-0000-0000-0000A8470000}"/>
    <cellStyle name="Comma 3 3 2 2 4 5 5" xfId="17495" xr:uid="{00000000-0005-0000-0000-0000A9470000}"/>
    <cellStyle name="Comma 3 3 2 2 4 6" xfId="2133" xr:uid="{00000000-0005-0000-0000-0000AA470000}"/>
    <cellStyle name="Comma 3 3 2 2 4 6 2" xfId="6230" xr:uid="{00000000-0005-0000-0000-0000AB470000}"/>
    <cellStyle name="Comma 3 3 2 2 4 6 2 2" xfId="14423" xr:uid="{00000000-0005-0000-0000-0000AC470000}"/>
    <cellStyle name="Comma 3 3 2 2 4 6 2 2 2" xfId="30809" xr:uid="{00000000-0005-0000-0000-0000AD470000}"/>
    <cellStyle name="Comma 3 3 2 2 4 6 2 3" xfId="22616" xr:uid="{00000000-0005-0000-0000-0000AE470000}"/>
    <cellStyle name="Comma 3 3 2 2 4 6 3" xfId="10326" xr:uid="{00000000-0005-0000-0000-0000AF470000}"/>
    <cellStyle name="Comma 3 3 2 2 4 6 3 2" xfId="26712" xr:uid="{00000000-0005-0000-0000-0000B0470000}"/>
    <cellStyle name="Comma 3 3 2 2 4 6 4" xfId="18519" xr:uid="{00000000-0005-0000-0000-0000B1470000}"/>
    <cellStyle name="Comma 3 3 2 2 4 7" xfId="4181" xr:uid="{00000000-0005-0000-0000-0000B2470000}"/>
    <cellStyle name="Comma 3 3 2 2 4 7 2" xfId="12374" xr:uid="{00000000-0005-0000-0000-0000B3470000}"/>
    <cellStyle name="Comma 3 3 2 2 4 7 2 2" xfId="28760" xr:uid="{00000000-0005-0000-0000-0000B4470000}"/>
    <cellStyle name="Comma 3 3 2 2 4 7 3" xfId="20567" xr:uid="{00000000-0005-0000-0000-0000B5470000}"/>
    <cellStyle name="Comma 3 3 2 2 4 8" xfId="8278" xr:uid="{00000000-0005-0000-0000-0000B6470000}"/>
    <cellStyle name="Comma 3 3 2 2 4 8 2" xfId="24664" xr:uid="{00000000-0005-0000-0000-0000B7470000}"/>
    <cellStyle name="Comma 3 3 2 2 4 9" xfId="16471" xr:uid="{00000000-0005-0000-0000-0000B8470000}"/>
    <cellStyle name="Comma 3 3 2 2 5" xfId="149" xr:uid="{00000000-0005-0000-0000-0000B9470000}"/>
    <cellStyle name="Comma 3 3 2 2 5 2" xfId="405" xr:uid="{00000000-0005-0000-0000-0000BA470000}"/>
    <cellStyle name="Comma 3 3 2 2 5 2 2" xfId="917" xr:uid="{00000000-0005-0000-0000-0000BB470000}"/>
    <cellStyle name="Comma 3 3 2 2 5 2 2 2" xfId="1941" xr:uid="{00000000-0005-0000-0000-0000BC470000}"/>
    <cellStyle name="Comma 3 3 2 2 5 2 2 2 2" xfId="3989" xr:uid="{00000000-0005-0000-0000-0000BD470000}"/>
    <cellStyle name="Comma 3 3 2 2 5 2 2 2 2 2" xfId="8086" xr:uid="{00000000-0005-0000-0000-0000BE470000}"/>
    <cellStyle name="Comma 3 3 2 2 5 2 2 2 2 2 2" xfId="16279" xr:uid="{00000000-0005-0000-0000-0000BF470000}"/>
    <cellStyle name="Comma 3 3 2 2 5 2 2 2 2 2 2 2" xfId="32665" xr:uid="{00000000-0005-0000-0000-0000C0470000}"/>
    <cellStyle name="Comma 3 3 2 2 5 2 2 2 2 2 3" xfId="24472" xr:uid="{00000000-0005-0000-0000-0000C1470000}"/>
    <cellStyle name="Comma 3 3 2 2 5 2 2 2 2 3" xfId="12182" xr:uid="{00000000-0005-0000-0000-0000C2470000}"/>
    <cellStyle name="Comma 3 3 2 2 5 2 2 2 2 3 2" xfId="28568" xr:uid="{00000000-0005-0000-0000-0000C3470000}"/>
    <cellStyle name="Comma 3 3 2 2 5 2 2 2 2 4" xfId="20375" xr:uid="{00000000-0005-0000-0000-0000C4470000}"/>
    <cellStyle name="Comma 3 3 2 2 5 2 2 2 3" xfId="6037" xr:uid="{00000000-0005-0000-0000-0000C5470000}"/>
    <cellStyle name="Comma 3 3 2 2 5 2 2 2 3 2" xfId="14230" xr:uid="{00000000-0005-0000-0000-0000C6470000}"/>
    <cellStyle name="Comma 3 3 2 2 5 2 2 2 3 2 2" xfId="30616" xr:uid="{00000000-0005-0000-0000-0000C7470000}"/>
    <cellStyle name="Comma 3 3 2 2 5 2 2 2 3 3" xfId="22423" xr:uid="{00000000-0005-0000-0000-0000C8470000}"/>
    <cellStyle name="Comma 3 3 2 2 5 2 2 2 4" xfId="10134" xr:uid="{00000000-0005-0000-0000-0000C9470000}"/>
    <cellStyle name="Comma 3 3 2 2 5 2 2 2 4 2" xfId="26520" xr:uid="{00000000-0005-0000-0000-0000CA470000}"/>
    <cellStyle name="Comma 3 3 2 2 5 2 2 2 5" xfId="18327" xr:uid="{00000000-0005-0000-0000-0000CB470000}"/>
    <cellStyle name="Comma 3 3 2 2 5 2 2 3" xfId="2965" xr:uid="{00000000-0005-0000-0000-0000CC470000}"/>
    <cellStyle name="Comma 3 3 2 2 5 2 2 3 2" xfId="7062" xr:uid="{00000000-0005-0000-0000-0000CD470000}"/>
    <cellStyle name="Comma 3 3 2 2 5 2 2 3 2 2" xfId="15255" xr:uid="{00000000-0005-0000-0000-0000CE470000}"/>
    <cellStyle name="Comma 3 3 2 2 5 2 2 3 2 2 2" xfId="31641" xr:uid="{00000000-0005-0000-0000-0000CF470000}"/>
    <cellStyle name="Comma 3 3 2 2 5 2 2 3 2 3" xfId="23448" xr:uid="{00000000-0005-0000-0000-0000D0470000}"/>
    <cellStyle name="Comma 3 3 2 2 5 2 2 3 3" xfId="11158" xr:uid="{00000000-0005-0000-0000-0000D1470000}"/>
    <cellStyle name="Comma 3 3 2 2 5 2 2 3 3 2" xfId="27544" xr:uid="{00000000-0005-0000-0000-0000D2470000}"/>
    <cellStyle name="Comma 3 3 2 2 5 2 2 3 4" xfId="19351" xr:uid="{00000000-0005-0000-0000-0000D3470000}"/>
    <cellStyle name="Comma 3 3 2 2 5 2 2 4" xfId="5013" xr:uid="{00000000-0005-0000-0000-0000D4470000}"/>
    <cellStyle name="Comma 3 3 2 2 5 2 2 4 2" xfId="13206" xr:uid="{00000000-0005-0000-0000-0000D5470000}"/>
    <cellStyle name="Comma 3 3 2 2 5 2 2 4 2 2" xfId="29592" xr:uid="{00000000-0005-0000-0000-0000D6470000}"/>
    <cellStyle name="Comma 3 3 2 2 5 2 2 4 3" xfId="21399" xr:uid="{00000000-0005-0000-0000-0000D7470000}"/>
    <cellStyle name="Comma 3 3 2 2 5 2 2 5" xfId="9110" xr:uid="{00000000-0005-0000-0000-0000D8470000}"/>
    <cellStyle name="Comma 3 3 2 2 5 2 2 5 2" xfId="25496" xr:uid="{00000000-0005-0000-0000-0000D9470000}"/>
    <cellStyle name="Comma 3 3 2 2 5 2 2 6" xfId="17303" xr:uid="{00000000-0005-0000-0000-0000DA470000}"/>
    <cellStyle name="Comma 3 3 2 2 5 2 3" xfId="1429" xr:uid="{00000000-0005-0000-0000-0000DB470000}"/>
    <cellStyle name="Comma 3 3 2 2 5 2 3 2" xfId="3477" xr:uid="{00000000-0005-0000-0000-0000DC470000}"/>
    <cellStyle name="Comma 3 3 2 2 5 2 3 2 2" xfId="7574" xr:uid="{00000000-0005-0000-0000-0000DD470000}"/>
    <cellStyle name="Comma 3 3 2 2 5 2 3 2 2 2" xfId="15767" xr:uid="{00000000-0005-0000-0000-0000DE470000}"/>
    <cellStyle name="Comma 3 3 2 2 5 2 3 2 2 2 2" xfId="32153" xr:uid="{00000000-0005-0000-0000-0000DF470000}"/>
    <cellStyle name="Comma 3 3 2 2 5 2 3 2 2 3" xfId="23960" xr:uid="{00000000-0005-0000-0000-0000E0470000}"/>
    <cellStyle name="Comma 3 3 2 2 5 2 3 2 3" xfId="11670" xr:uid="{00000000-0005-0000-0000-0000E1470000}"/>
    <cellStyle name="Comma 3 3 2 2 5 2 3 2 3 2" xfId="28056" xr:uid="{00000000-0005-0000-0000-0000E2470000}"/>
    <cellStyle name="Comma 3 3 2 2 5 2 3 2 4" xfId="19863" xr:uid="{00000000-0005-0000-0000-0000E3470000}"/>
    <cellStyle name="Comma 3 3 2 2 5 2 3 3" xfId="5525" xr:uid="{00000000-0005-0000-0000-0000E4470000}"/>
    <cellStyle name="Comma 3 3 2 2 5 2 3 3 2" xfId="13718" xr:uid="{00000000-0005-0000-0000-0000E5470000}"/>
    <cellStyle name="Comma 3 3 2 2 5 2 3 3 2 2" xfId="30104" xr:uid="{00000000-0005-0000-0000-0000E6470000}"/>
    <cellStyle name="Comma 3 3 2 2 5 2 3 3 3" xfId="21911" xr:uid="{00000000-0005-0000-0000-0000E7470000}"/>
    <cellStyle name="Comma 3 3 2 2 5 2 3 4" xfId="9622" xr:uid="{00000000-0005-0000-0000-0000E8470000}"/>
    <cellStyle name="Comma 3 3 2 2 5 2 3 4 2" xfId="26008" xr:uid="{00000000-0005-0000-0000-0000E9470000}"/>
    <cellStyle name="Comma 3 3 2 2 5 2 3 5" xfId="17815" xr:uid="{00000000-0005-0000-0000-0000EA470000}"/>
    <cellStyle name="Comma 3 3 2 2 5 2 4" xfId="2453" xr:uid="{00000000-0005-0000-0000-0000EB470000}"/>
    <cellStyle name="Comma 3 3 2 2 5 2 4 2" xfId="6550" xr:uid="{00000000-0005-0000-0000-0000EC470000}"/>
    <cellStyle name="Comma 3 3 2 2 5 2 4 2 2" xfId="14743" xr:uid="{00000000-0005-0000-0000-0000ED470000}"/>
    <cellStyle name="Comma 3 3 2 2 5 2 4 2 2 2" xfId="31129" xr:uid="{00000000-0005-0000-0000-0000EE470000}"/>
    <cellStyle name="Comma 3 3 2 2 5 2 4 2 3" xfId="22936" xr:uid="{00000000-0005-0000-0000-0000EF470000}"/>
    <cellStyle name="Comma 3 3 2 2 5 2 4 3" xfId="10646" xr:uid="{00000000-0005-0000-0000-0000F0470000}"/>
    <cellStyle name="Comma 3 3 2 2 5 2 4 3 2" xfId="27032" xr:uid="{00000000-0005-0000-0000-0000F1470000}"/>
    <cellStyle name="Comma 3 3 2 2 5 2 4 4" xfId="18839" xr:uid="{00000000-0005-0000-0000-0000F2470000}"/>
    <cellStyle name="Comma 3 3 2 2 5 2 5" xfId="4501" xr:uid="{00000000-0005-0000-0000-0000F3470000}"/>
    <cellStyle name="Comma 3 3 2 2 5 2 5 2" xfId="12694" xr:uid="{00000000-0005-0000-0000-0000F4470000}"/>
    <cellStyle name="Comma 3 3 2 2 5 2 5 2 2" xfId="29080" xr:uid="{00000000-0005-0000-0000-0000F5470000}"/>
    <cellStyle name="Comma 3 3 2 2 5 2 5 3" xfId="20887" xr:uid="{00000000-0005-0000-0000-0000F6470000}"/>
    <cellStyle name="Comma 3 3 2 2 5 2 6" xfId="8598" xr:uid="{00000000-0005-0000-0000-0000F7470000}"/>
    <cellStyle name="Comma 3 3 2 2 5 2 6 2" xfId="24984" xr:uid="{00000000-0005-0000-0000-0000F8470000}"/>
    <cellStyle name="Comma 3 3 2 2 5 2 7" xfId="16791" xr:uid="{00000000-0005-0000-0000-0000F9470000}"/>
    <cellStyle name="Comma 3 3 2 2 5 3" xfId="661" xr:uid="{00000000-0005-0000-0000-0000FA470000}"/>
    <cellStyle name="Comma 3 3 2 2 5 3 2" xfId="1685" xr:uid="{00000000-0005-0000-0000-0000FB470000}"/>
    <cellStyle name="Comma 3 3 2 2 5 3 2 2" xfId="3733" xr:uid="{00000000-0005-0000-0000-0000FC470000}"/>
    <cellStyle name="Comma 3 3 2 2 5 3 2 2 2" xfId="7830" xr:uid="{00000000-0005-0000-0000-0000FD470000}"/>
    <cellStyle name="Comma 3 3 2 2 5 3 2 2 2 2" xfId="16023" xr:uid="{00000000-0005-0000-0000-0000FE470000}"/>
    <cellStyle name="Comma 3 3 2 2 5 3 2 2 2 2 2" xfId="32409" xr:uid="{00000000-0005-0000-0000-0000FF470000}"/>
    <cellStyle name="Comma 3 3 2 2 5 3 2 2 2 3" xfId="24216" xr:uid="{00000000-0005-0000-0000-000000480000}"/>
    <cellStyle name="Comma 3 3 2 2 5 3 2 2 3" xfId="11926" xr:uid="{00000000-0005-0000-0000-000001480000}"/>
    <cellStyle name="Comma 3 3 2 2 5 3 2 2 3 2" xfId="28312" xr:uid="{00000000-0005-0000-0000-000002480000}"/>
    <cellStyle name="Comma 3 3 2 2 5 3 2 2 4" xfId="20119" xr:uid="{00000000-0005-0000-0000-000003480000}"/>
    <cellStyle name="Comma 3 3 2 2 5 3 2 3" xfId="5781" xr:uid="{00000000-0005-0000-0000-000004480000}"/>
    <cellStyle name="Comma 3 3 2 2 5 3 2 3 2" xfId="13974" xr:uid="{00000000-0005-0000-0000-000005480000}"/>
    <cellStyle name="Comma 3 3 2 2 5 3 2 3 2 2" xfId="30360" xr:uid="{00000000-0005-0000-0000-000006480000}"/>
    <cellStyle name="Comma 3 3 2 2 5 3 2 3 3" xfId="22167" xr:uid="{00000000-0005-0000-0000-000007480000}"/>
    <cellStyle name="Comma 3 3 2 2 5 3 2 4" xfId="9878" xr:uid="{00000000-0005-0000-0000-000008480000}"/>
    <cellStyle name="Comma 3 3 2 2 5 3 2 4 2" xfId="26264" xr:uid="{00000000-0005-0000-0000-000009480000}"/>
    <cellStyle name="Comma 3 3 2 2 5 3 2 5" xfId="18071" xr:uid="{00000000-0005-0000-0000-00000A480000}"/>
    <cellStyle name="Comma 3 3 2 2 5 3 3" xfId="2709" xr:uid="{00000000-0005-0000-0000-00000B480000}"/>
    <cellStyle name="Comma 3 3 2 2 5 3 3 2" xfId="6806" xr:uid="{00000000-0005-0000-0000-00000C480000}"/>
    <cellStyle name="Comma 3 3 2 2 5 3 3 2 2" xfId="14999" xr:uid="{00000000-0005-0000-0000-00000D480000}"/>
    <cellStyle name="Comma 3 3 2 2 5 3 3 2 2 2" xfId="31385" xr:uid="{00000000-0005-0000-0000-00000E480000}"/>
    <cellStyle name="Comma 3 3 2 2 5 3 3 2 3" xfId="23192" xr:uid="{00000000-0005-0000-0000-00000F480000}"/>
    <cellStyle name="Comma 3 3 2 2 5 3 3 3" xfId="10902" xr:uid="{00000000-0005-0000-0000-000010480000}"/>
    <cellStyle name="Comma 3 3 2 2 5 3 3 3 2" xfId="27288" xr:uid="{00000000-0005-0000-0000-000011480000}"/>
    <cellStyle name="Comma 3 3 2 2 5 3 3 4" xfId="19095" xr:uid="{00000000-0005-0000-0000-000012480000}"/>
    <cellStyle name="Comma 3 3 2 2 5 3 4" xfId="4757" xr:uid="{00000000-0005-0000-0000-000013480000}"/>
    <cellStyle name="Comma 3 3 2 2 5 3 4 2" xfId="12950" xr:uid="{00000000-0005-0000-0000-000014480000}"/>
    <cellStyle name="Comma 3 3 2 2 5 3 4 2 2" xfId="29336" xr:uid="{00000000-0005-0000-0000-000015480000}"/>
    <cellStyle name="Comma 3 3 2 2 5 3 4 3" xfId="21143" xr:uid="{00000000-0005-0000-0000-000016480000}"/>
    <cellStyle name="Comma 3 3 2 2 5 3 5" xfId="8854" xr:uid="{00000000-0005-0000-0000-000017480000}"/>
    <cellStyle name="Comma 3 3 2 2 5 3 5 2" xfId="25240" xr:uid="{00000000-0005-0000-0000-000018480000}"/>
    <cellStyle name="Comma 3 3 2 2 5 3 6" xfId="17047" xr:uid="{00000000-0005-0000-0000-000019480000}"/>
    <cellStyle name="Comma 3 3 2 2 5 4" xfId="1173" xr:uid="{00000000-0005-0000-0000-00001A480000}"/>
    <cellStyle name="Comma 3 3 2 2 5 4 2" xfId="3221" xr:uid="{00000000-0005-0000-0000-00001B480000}"/>
    <cellStyle name="Comma 3 3 2 2 5 4 2 2" xfId="7318" xr:uid="{00000000-0005-0000-0000-00001C480000}"/>
    <cellStyle name="Comma 3 3 2 2 5 4 2 2 2" xfId="15511" xr:uid="{00000000-0005-0000-0000-00001D480000}"/>
    <cellStyle name="Comma 3 3 2 2 5 4 2 2 2 2" xfId="31897" xr:uid="{00000000-0005-0000-0000-00001E480000}"/>
    <cellStyle name="Comma 3 3 2 2 5 4 2 2 3" xfId="23704" xr:uid="{00000000-0005-0000-0000-00001F480000}"/>
    <cellStyle name="Comma 3 3 2 2 5 4 2 3" xfId="11414" xr:uid="{00000000-0005-0000-0000-000020480000}"/>
    <cellStyle name="Comma 3 3 2 2 5 4 2 3 2" xfId="27800" xr:uid="{00000000-0005-0000-0000-000021480000}"/>
    <cellStyle name="Comma 3 3 2 2 5 4 2 4" xfId="19607" xr:uid="{00000000-0005-0000-0000-000022480000}"/>
    <cellStyle name="Comma 3 3 2 2 5 4 3" xfId="5269" xr:uid="{00000000-0005-0000-0000-000023480000}"/>
    <cellStyle name="Comma 3 3 2 2 5 4 3 2" xfId="13462" xr:uid="{00000000-0005-0000-0000-000024480000}"/>
    <cellStyle name="Comma 3 3 2 2 5 4 3 2 2" xfId="29848" xr:uid="{00000000-0005-0000-0000-000025480000}"/>
    <cellStyle name="Comma 3 3 2 2 5 4 3 3" xfId="21655" xr:uid="{00000000-0005-0000-0000-000026480000}"/>
    <cellStyle name="Comma 3 3 2 2 5 4 4" xfId="9366" xr:uid="{00000000-0005-0000-0000-000027480000}"/>
    <cellStyle name="Comma 3 3 2 2 5 4 4 2" xfId="25752" xr:uid="{00000000-0005-0000-0000-000028480000}"/>
    <cellStyle name="Comma 3 3 2 2 5 4 5" xfId="17559" xr:uid="{00000000-0005-0000-0000-000029480000}"/>
    <cellStyle name="Comma 3 3 2 2 5 5" xfId="2197" xr:uid="{00000000-0005-0000-0000-00002A480000}"/>
    <cellStyle name="Comma 3 3 2 2 5 5 2" xfId="6294" xr:uid="{00000000-0005-0000-0000-00002B480000}"/>
    <cellStyle name="Comma 3 3 2 2 5 5 2 2" xfId="14487" xr:uid="{00000000-0005-0000-0000-00002C480000}"/>
    <cellStyle name="Comma 3 3 2 2 5 5 2 2 2" xfId="30873" xr:uid="{00000000-0005-0000-0000-00002D480000}"/>
    <cellStyle name="Comma 3 3 2 2 5 5 2 3" xfId="22680" xr:uid="{00000000-0005-0000-0000-00002E480000}"/>
    <cellStyle name="Comma 3 3 2 2 5 5 3" xfId="10390" xr:uid="{00000000-0005-0000-0000-00002F480000}"/>
    <cellStyle name="Comma 3 3 2 2 5 5 3 2" xfId="26776" xr:uid="{00000000-0005-0000-0000-000030480000}"/>
    <cellStyle name="Comma 3 3 2 2 5 5 4" xfId="18583" xr:uid="{00000000-0005-0000-0000-000031480000}"/>
    <cellStyle name="Comma 3 3 2 2 5 6" xfId="4245" xr:uid="{00000000-0005-0000-0000-000032480000}"/>
    <cellStyle name="Comma 3 3 2 2 5 6 2" xfId="12438" xr:uid="{00000000-0005-0000-0000-000033480000}"/>
    <cellStyle name="Comma 3 3 2 2 5 6 2 2" xfId="28824" xr:uid="{00000000-0005-0000-0000-000034480000}"/>
    <cellStyle name="Comma 3 3 2 2 5 6 3" xfId="20631" xr:uid="{00000000-0005-0000-0000-000035480000}"/>
    <cellStyle name="Comma 3 3 2 2 5 7" xfId="8342" xr:uid="{00000000-0005-0000-0000-000036480000}"/>
    <cellStyle name="Comma 3 3 2 2 5 7 2" xfId="24728" xr:uid="{00000000-0005-0000-0000-000037480000}"/>
    <cellStyle name="Comma 3 3 2 2 5 8" xfId="16535" xr:uid="{00000000-0005-0000-0000-000038480000}"/>
    <cellStyle name="Comma 3 3 2 2 6" xfId="277" xr:uid="{00000000-0005-0000-0000-000039480000}"/>
    <cellStyle name="Comma 3 3 2 2 6 2" xfId="789" xr:uid="{00000000-0005-0000-0000-00003A480000}"/>
    <cellStyle name="Comma 3 3 2 2 6 2 2" xfId="1813" xr:uid="{00000000-0005-0000-0000-00003B480000}"/>
    <cellStyle name="Comma 3 3 2 2 6 2 2 2" xfId="3861" xr:uid="{00000000-0005-0000-0000-00003C480000}"/>
    <cellStyle name="Comma 3 3 2 2 6 2 2 2 2" xfId="7958" xr:uid="{00000000-0005-0000-0000-00003D480000}"/>
    <cellStyle name="Comma 3 3 2 2 6 2 2 2 2 2" xfId="16151" xr:uid="{00000000-0005-0000-0000-00003E480000}"/>
    <cellStyle name="Comma 3 3 2 2 6 2 2 2 2 2 2" xfId="32537" xr:uid="{00000000-0005-0000-0000-00003F480000}"/>
    <cellStyle name="Comma 3 3 2 2 6 2 2 2 2 3" xfId="24344" xr:uid="{00000000-0005-0000-0000-000040480000}"/>
    <cellStyle name="Comma 3 3 2 2 6 2 2 2 3" xfId="12054" xr:uid="{00000000-0005-0000-0000-000041480000}"/>
    <cellStyle name="Comma 3 3 2 2 6 2 2 2 3 2" xfId="28440" xr:uid="{00000000-0005-0000-0000-000042480000}"/>
    <cellStyle name="Comma 3 3 2 2 6 2 2 2 4" xfId="20247" xr:uid="{00000000-0005-0000-0000-000043480000}"/>
    <cellStyle name="Comma 3 3 2 2 6 2 2 3" xfId="5909" xr:uid="{00000000-0005-0000-0000-000044480000}"/>
    <cellStyle name="Comma 3 3 2 2 6 2 2 3 2" xfId="14102" xr:uid="{00000000-0005-0000-0000-000045480000}"/>
    <cellStyle name="Comma 3 3 2 2 6 2 2 3 2 2" xfId="30488" xr:uid="{00000000-0005-0000-0000-000046480000}"/>
    <cellStyle name="Comma 3 3 2 2 6 2 2 3 3" xfId="22295" xr:uid="{00000000-0005-0000-0000-000047480000}"/>
    <cellStyle name="Comma 3 3 2 2 6 2 2 4" xfId="10006" xr:uid="{00000000-0005-0000-0000-000048480000}"/>
    <cellStyle name="Comma 3 3 2 2 6 2 2 4 2" xfId="26392" xr:uid="{00000000-0005-0000-0000-000049480000}"/>
    <cellStyle name="Comma 3 3 2 2 6 2 2 5" xfId="18199" xr:uid="{00000000-0005-0000-0000-00004A480000}"/>
    <cellStyle name="Comma 3 3 2 2 6 2 3" xfId="2837" xr:uid="{00000000-0005-0000-0000-00004B480000}"/>
    <cellStyle name="Comma 3 3 2 2 6 2 3 2" xfId="6934" xr:uid="{00000000-0005-0000-0000-00004C480000}"/>
    <cellStyle name="Comma 3 3 2 2 6 2 3 2 2" xfId="15127" xr:uid="{00000000-0005-0000-0000-00004D480000}"/>
    <cellStyle name="Comma 3 3 2 2 6 2 3 2 2 2" xfId="31513" xr:uid="{00000000-0005-0000-0000-00004E480000}"/>
    <cellStyle name="Comma 3 3 2 2 6 2 3 2 3" xfId="23320" xr:uid="{00000000-0005-0000-0000-00004F480000}"/>
    <cellStyle name="Comma 3 3 2 2 6 2 3 3" xfId="11030" xr:uid="{00000000-0005-0000-0000-000050480000}"/>
    <cellStyle name="Comma 3 3 2 2 6 2 3 3 2" xfId="27416" xr:uid="{00000000-0005-0000-0000-000051480000}"/>
    <cellStyle name="Comma 3 3 2 2 6 2 3 4" xfId="19223" xr:uid="{00000000-0005-0000-0000-000052480000}"/>
    <cellStyle name="Comma 3 3 2 2 6 2 4" xfId="4885" xr:uid="{00000000-0005-0000-0000-000053480000}"/>
    <cellStyle name="Comma 3 3 2 2 6 2 4 2" xfId="13078" xr:uid="{00000000-0005-0000-0000-000054480000}"/>
    <cellStyle name="Comma 3 3 2 2 6 2 4 2 2" xfId="29464" xr:uid="{00000000-0005-0000-0000-000055480000}"/>
    <cellStyle name="Comma 3 3 2 2 6 2 4 3" xfId="21271" xr:uid="{00000000-0005-0000-0000-000056480000}"/>
    <cellStyle name="Comma 3 3 2 2 6 2 5" xfId="8982" xr:uid="{00000000-0005-0000-0000-000057480000}"/>
    <cellStyle name="Comma 3 3 2 2 6 2 5 2" xfId="25368" xr:uid="{00000000-0005-0000-0000-000058480000}"/>
    <cellStyle name="Comma 3 3 2 2 6 2 6" xfId="17175" xr:uid="{00000000-0005-0000-0000-000059480000}"/>
    <cellStyle name="Comma 3 3 2 2 6 3" xfId="1301" xr:uid="{00000000-0005-0000-0000-00005A480000}"/>
    <cellStyle name="Comma 3 3 2 2 6 3 2" xfId="3349" xr:uid="{00000000-0005-0000-0000-00005B480000}"/>
    <cellStyle name="Comma 3 3 2 2 6 3 2 2" xfId="7446" xr:uid="{00000000-0005-0000-0000-00005C480000}"/>
    <cellStyle name="Comma 3 3 2 2 6 3 2 2 2" xfId="15639" xr:uid="{00000000-0005-0000-0000-00005D480000}"/>
    <cellStyle name="Comma 3 3 2 2 6 3 2 2 2 2" xfId="32025" xr:uid="{00000000-0005-0000-0000-00005E480000}"/>
    <cellStyle name="Comma 3 3 2 2 6 3 2 2 3" xfId="23832" xr:uid="{00000000-0005-0000-0000-00005F480000}"/>
    <cellStyle name="Comma 3 3 2 2 6 3 2 3" xfId="11542" xr:uid="{00000000-0005-0000-0000-000060480000}"/>
    <cellStyle name="Comma 3 3 2 2 6 3 2 3 2" xfId="27928" xr:uid="{00000000-0005-0000-0000-000061480000}"/>
    <cellStyle name="Comma 3 3 2 2 6 3 2 4" xfId="19735" xr:uid="{00000000-0005-0000-0000-000062480000}"/>
    <cellStyle name="Comma 3 3 2 2 6 3 3" xfId="5397" xr:uid="{00000000-0005-0000-0000-000063480000}"/>
    <cellStyle name="Comma 3 3 2 2 6 3 3 2" xfId="13590" xr:uid="{00000000-0005-0000-0000-000064480000}"/>
    <cellStyle name="Comma 3 3 2 2 6 3 3 2 2" xfId="29976" xr:uid="{00000000-0005-0000-0000-000065480000}"/>
    <cellStyle name="Comma 3 3 2 2 6 3 3 3" xfId="21783" xr:uid="{00000000-0005-0000-0000-000066480000}"/>
    <cellStyle name="Comma 3 3 2 2 6 3 4" xfId="9494" xr:uid="{00000000-0005-0000-0000-000067480000}"/>
    <cellStyle name="Comma 3 3 2 2 6 3 4 2" xfId="25880" xr:uid="{00000000-0005-0000-0000-000068480000}"/>
    <cellStyle name="Comma 3 3 2 2 6 3 5" xfId="17687" xr:uid="{00000000-0005-0000-0000-000069480000}"/>
    <cellStyle name="Comma 3 3 2 2 6 4" xfId="2325" xr:uid="{00000000-0005-0000-0000-00006A480000}"/>
    <cellStyle name="Comma 3 3 2 2 6 4 2" xfId="6422" xr:uid="{00000000-0005-0000-0000-00006B480000}"/>
    <cellStyle name="Comma 3 3 2 2 6 4 2 2" xfId="14615" xr:uid="{00000000-0005-0000-0000-00006C480000}"/>
    <cellStyle name="Comma 3 3 2 2 6 4 2 2 2" xfId="31001" xr:uid="{00000000-0005-0000-0000-00006D480000}"/>
    <cellStyle name="Comma 3 3 2 2 6 4 2 3" xfId="22808" xr:uid="{00000000-0005-0000-0000-00006E480000}"/>
    <cellStyle name="Comma 3 3 2 2 6 4 3" xfId="10518" xr:uid="{00000000-0005-0000-0000-00006F480000}"/>
    <cellStyle name="Comma 3 3 2 2 6 4 3 2" xfId="26904" xr:uid="{00000000-0005-0000-0000-000070480000}"/>
    <cellStyle name="Comma 3 3 2 2 6 4 4" xfId="18711" xr:uid="{00000000-0005-0000-0000-000071480000}"/>
    <cellStyle name="Comma 3 3 2 2 6 5" xfId="4373" xr:uid="{00000000-0005-0000-0000-000072480000}"/>
    <cellStyle name="Comma 3 3 2 2 6 5 2" xfId="12566" xr:uid="{00000000-0005-0000-0000-000073480000}"/>
    <cellStyle name="Comma 3 3 2 2 6 5 2 2" xfId="28952" xr:uid="{00000000-0005-0000-0000-000074480000}"/>
    <cellStyle name="Comma 3 3 2 2 6 5 3" xfId="20759" xr:uid="{00000000-0005-0000-0000-000075480000}"/>
    <cellStyle name="Comma 3 3 2 2 6 6" xfId="8470" xr:uid="{00000000-0005-0000-0000-000076480000}"/>
    <cellStyle name="Comma 3 3 2 2 6 6 2" xfId="24856" xr:uid="{00000000-0005-0000-0000-000077480000}"/>
    <cellStyle name="Comma 3 3 2 2 6 7" xfId="16663" xr:uid="{00000000-0005-0000-0000-000078480000}"/>
    <cellStyle name="Comma 3 3 2 2 7" xfId="533" xr:uid="{00000000-0005-0000-0000-000079480000}"/>
    <cellStyle name="Comma 3 3 2 2 7 2" xfId="1557" xr:uid="{00000000-0005-0000-0000-00007A480000}"/>
    <cellStyle name="Comma 3 3 2 2 7 2 2" xfId="3605" xr:uid="{00000000-0005-0000-0000-00007B480000}"/>
    <cellStyle name="Comma 3 3 2 2 7 2 2 2" xfId="7702" xr:uid="{00000000-0005-0000-0000-00007C480000}"/>
    <cellStyle name="Comma 3 3 2 2 7 2 2 2 2" xfId="15895" xr:uid="{00000000-0005-0000-0000-00007D480000}"/>
    <cellStyle name="Comma 3 3 2 2 7 2 2 2 2 2" xfId="32281" xr:uid="{00000000-0005-0000-0000-00007E480000}"/>
    <cellStyle name="Comma 3 3 2 2 7 2 2 2 3" xfId="24088" xr:uid="{00000000-0005-0000-0000-00007F480000}"/>
    <cellStyle name="Comma 3 3 2 2 7 2 2 3" xfId="11798" xr:uid="{00000000-0005-0000-0000-000080480000}"/>
    <cellStyle name="Comma 3 3 2 2 7 2 2 3 2" xfId="28184" xr:uid="{00000000-0005-0000-0000-000081480000}"/>
    <cellStyle name="Comma 3 3 2 2 7 2 2 4" xfId="19991" xr:uid="{00000000-0005-0000-0000-000082480000}"/>
    <cellStyle name="Comma 3 3 2 2 7 2 3" xfId="5653" xr:uid="{00000000-0005-0000-0000-000083480000}"/>
    <cellStyle name="Comma 3 3 2 2 7 2 3 2" xfId="13846" xr:uid="{00000000-0005-0000-0000-000084480000}"/>
    <cellStyle name="Comma 3 3 2 2 7 2 3 2 2" xfId="30232" xr:uid="{00000000-0005-0000-0000-000085480000}"/>
    <cellStyle name="Comma 3 3 2 2 7 2 3 3" xfId="22039" xr:uid="{00000000-0005-0000-0000-000086480000}"/>
    <cellStyle name="Comma 3 3 2 2 7 2 4" xfId="9750" xr:uid="{00000000-0005-0000-0000-000087480000}"/>
    <cellStyle name="Comma 3 3 2 2 7 2 4 2" xfId="26136" xr:uid="{00000000-0005-0000-0000-000088480000}"/>
    <cellStyle name="Comma 3 3 2 2 7 2 5" xfId="17943" xr:uid="{00000000-0005-0000-0000-000089480000}"/>
    <cellStyle name="Comma 3 3 2 2 7 3" xfId="2581" xr:uid="{00000000-0005-0000-0000-00008A480000}"/>
    <cellStyle name="Comma 3 3 2 2 7 3 2" xfId="6678" xr:uid="{00000000-0005-0000-0000-00008B480000}"/>
    <cellStyle name="Comma 3 3 2 2 7 3 2 2" xfId="14871" xr:uid="{00000000-0005-0000-0000-00008C480000}"/>
    <cellStyle name="Comma 3 3 2 2 7 3 2 2 2" xfId="31257" xr:uid="{00000000-0005-0000-0000-00008D480000}"/>
    <cellStyle name="Comma 3 3 2 2 7 3 2 3" xfId="23064" xr:uid="{00000000-0005-0000-0000-00008E480000}"/>
    <cellStyle name="Comma 3 3 2 2 7 3 3" xfId="10774" xr:uid="{00000000-0005-0000-0000-00008F480000}"/>
    <cellStyle name="Comma 3 3 2 2 7 3 3 2" xfId="27160" xr:uid="{00000000-0005-0000-0000-000090480000}"/>
    <cellStyle name="Comma 3 3 2 2 7 3 4" xfId="18967" xr:uid="{00000000-0005-0000-0000-000091480000}"/>
    <cellStyle name="Comma 3 3 2 2 7 4" xfId="4629" xr:uid="{00000000-0005-0000-0000-000092480000}"/>
    <cellStyle name="Comma 3 3 2 2 7 4 2" xfId="12822" xr:uid="{00000000-0005-0000-0000-000093480000}"/>
    <cellStyle name="Comma 3 3 2 2 7 4 2 2" xfId="29208" xr:uid="{00000000-0005-0000-0000-000094480000}"/>
    <cellStyle name="Comma 3 3 2 2 7 4 3" xfId="21015" xr:uid="{00000000-0005-0000-0000-000095480000}"/>
    <cellStyle name="Comma 3 3 2 2 7 5" xfId="8726" xr:uid="{00000000-0005-0000-0000-000096480000}"/>
    <cellStyle name="Comma 3 3 2 2 7 5 2" xfId="25112" xr:uid="{00000000-0005-0000-0000-000097480000}"/>
    <cellStyle name="Comma 3 3 2 2 7 6" xfId="16919" xr:uid="{00000000-0005-0000-0000-000098480000}"/>
    <cellStyle name="Comma 3 3 2 2 8" xfId="1045" xr:uid="{00000000-0005-0000-0000-000099480000}"/>
    <cellStyle name="Comma 3 3 2 2 8 2" xfId="3093" xr:uid="{00000000-0005-0000-0000-00009A480000}"/>
    <cellStyle name="Comma 3 3 2 2 8 2 2" xfId="7190" xr:uid="{00000000-0005-0000-0000-00009B480000}"/>
    <cellStyle name="Comma 3 3 2 2 8 2 2 2" xfId="15383" xr:uid="{00000000-0005-0000-0000-00009C480000}"/>
    <cellStyle name="Comma 3 3 2 2 8 2 2 2 2" xfId="31769" xr:uid="{00000000-0005-0000-0000-00009D480000}"/>
    <cellStyle name="Comma 3 3 2 2 8 2 2 3" xfId="23576" xr:uid="{00000000-0005-0000-0000-00009E480000}"/>
    <cellStyle name="Comma 3 3 2 2 8 2 3" xfId="11286" xr:uid="{00000000-0005-0000-0000-00009F480000}"/>
    <cellStyle name="Comma 3 3 2 2 8 2 3 2" xfId="27672" xr:uid="{00000000-0005-0000-0000-0000A0480000}"/>
    <cellStyle name="Comma 3 3 2 2 8 2 4" xfId="19479" xr:uid="{00000000-0005-0000-0000-0000A1480000}"/>
    <cellStyle name="Comma 3 3 2 2 8 3" xfId="5141" xr:uid="{00000000-0005-0000-0000-0000A2480000}"/>
    <cellStyle name="Comma 3 3 2 2 8 3 2" xfId="13334" xr:uid="{00000000-0005-0000-0000-0000A3480000}"/>
    <cellStyle name="Comma 3 3 2 2 8 3 2 2" xfId="29720" xr:uid="{00000000-0005-0000-0000-0000A4480000}"/>
    <cellStyle name="Comma 3 3 2 2 8 3 3" xfId="21527" xr:uid="{00000000-0005-0000-0000-0000A5480000}"/>
    <cellStyle name="Comma 3 3 2 2 8 4" xfId="9238" xr:uid="{00000000-0005-0000-0000-0000A6480000}"/>
    <cellStyle name="Comma 3 3 2 2 8 4 2" xfId="25624" xr:uid="{00000000-0005-0000-0000-0000A7480000}"/>
    <cellStyle name="Comma 3 3 2 2 8 5" xfId="17431" xr:uid="{00000000-0005-0000-0000-0000A8480000}"/>
    <cellStyle name="Comma 3 3 2 2 9" xfId="2069" xr:uid="{00000000-0005-0000-0000-0000A9480000}"/>
    <cellStyle name="Comma 3 3 2 2 9 2" xfId="6166" xr:uid="{00000000-0005-0000-0000-0000AA480000}"/>
    <cellStyle name="Comma 3 3 2 2 9 2 2" xfId="14359" xr:uid="{00000000-0005-0000-0000-0000AB480000}"/>
    <cellStyle name="Comma 3 3 2 2 9 2 2 2" xfId="30745" xr:uid="{00000000-0005-0000-0000-0000AC480000}"/>
    <cellStyle name="Comma 3 3 2 2 9 2 3" xfId="22552" xr:uid="{00000000-0005-0000-0000-0000AD480000}"/>
    <cellStyle name="Comma 3 3 2 2 9 3" xfId="10262" xr:uid="{00000000-0005-0000-0000-0000AE480000}"/>
    <cellStyle name="Comma 3 3 2 2 9 3 2" xfId="26648" xr:uid="{00000000-0005-0000-0000-0000AF480000}"/>
    <cellStyle name="Comma 3 3 2 2 9 4" xfId="18455" xr:uid="{00000000-0005-0000-0000-0000B0480000}"/>
    <cellStyle name="Comma 3 3 2 3" xfId="29" xr:uid="{00000000-0005-0000-0000-0000B1480000}"/>
    <cellStyle name="Comma 3 3 2 3 10" xfId="8222" xr:uid="{00000000-0005-0000-0000-0000B2480000}"/>
    <cellStyle name="Comma 3 3 2 3 10 2" xfId="24608" xr:uid="{00000000-0005-0000-0000-0000B3480000}"/>
    <cellStyle name="Comma 3 3 2 3 11" xfId="16415" xr:uid="{00000000-0005-0000-0000-0000B4480000}"/>
    <cellStyle name="Comma 3 3 2 3 2" xfId="61" xr:uid="{00000000-0005-0000-0000-0000B5480000}"/>
    <cellStyle name="Comma 3 3 2 3 2 10" xfId="16447" xr:uid="{00000000-0005-0000-0000-0000B6480000}"/>
    <cellStyle name="Comma 3 3 2 3 2 2" xfId="125" xr:uid="{00000000-0005-0000-0000-0000B7480000}"/>
    <cellStyle name="Comma 3 3 2 3 2 2 2" xfId="253" xr:uid="{00000000-0005-0000-0000-0000B8480000}"/>
    <cellStyle name="Comma 3 3 2 3 2 2 2 2" xfId="509" xr:uid="{00000000-0005-0000-0000-0000B9480000}"/>
    <cellStyle name="Comma 3 3 2 3 2 2 2 2 2" xfId="1021" xr:uid="{00000000-0005-0000-0000-0000BA480000}"/>
    <cellStyle name="Comma 3 3 2 3 2 2 2 2 2 2" xfId="2045" xr:uid="{00000000-0005-0000-0000-0000BB480000}"/>
    <cellStyle name="Comma 3 3 2 3 2 2 2 2 2 2 2" xfId="4093" xr:uid="{00000000-0005-0000-0000-0000BC480000}"/>
    <cellStyle name="Comma 3 3 2 3 2 2 2 2 2 2 2 2" xfId="8190" xr:uid="{00000000-0005-0000-0000-0000BD480000}"/>
    <cellStyle name="Comma 3 3 2 3 2 2 2 2 2 2 2 2 2" xfId="16383" xr:uid="{00000000-0005-0000-0000-0000BE480000}"/>
    <cellStyle name="Comma 3 3 2 3 2 2 2 2 2 2 2 2 2 2" xfId="32769" xr:uid="{00000000-0005-0000-0000-0000BF480000}"/>
    <cellStyle name="Comma 3 3 2 3 2 2 2 2 2 2 2 2 3" xfId="24576" xr:uid="{00000000-0005-0000-0000-0000C0480000}"/>
    <cellStyle name="Comma 3 3 2 3 2 2 2 2 2 2 2 3" xfId="12286" xr:uid="{00000000-0005-0000-0000-0000C1480000}"/>
    <cellStyle name="Comma 3 3 2 3 2 2 2 2 2 2 2 3 2" xfId="28672" xr:uid="{00000000-0005-0000-0000-0000C2480000}"/>
    <cellStyle name="Comma 3 3 2 3 2 2 2 2 2 2 2 4" xfId="20479" xr:uid="{00000000-0005-0000-0000-0000C3480000}"/>
    <cellStyle name="Comma 3 3 2 3 2 2 2 2 2 2 3" xfId="6141" xr:uid="{00000000-0005-0000-0000-0000C4480000}"/>
    <cellStyle name="Comma 3 3 2 3 2 2 2 2 2 2 3 2" xfId="14334" xr:uid="{00000000-0005-0000-0000-0000C5480000}"/>
    <cellStyle name="Comma 3 3 2 3 2 2 2 2 2 2 3 2 2" xfId="30720" xr:uid="{00000000-0005-0000-0000-0000C6480000}"/>
    <cellStyle name="Comma 3 3 2 3 2 2 2 2 2 2 3 3" xfId="22527" xr:uid="{00000000-0005-0000-0000-0000C7480000}"/>
    <cellStyle name="Comma 3 3 2 3 2 2 2 2 2 2 4" xfId="10238" xr:uid="{00000000-0005-0000-0000-0000C8480000}"/>
    <cellStyle name="Comma 3 3 2 3 2 2 2 2 2 2 4 2" xfId="26624" xr:uid="{00000000-0005-0000-0000-0000C9480000}"/>
    <cellStyle name="Comma 3 3 2 3 2 2 2 2 2 2 5" xfId="18431" xr:uid="{00000000-0005-0000-0000-0000CA480000}"/>
    <cellStyle name="Comma 3 3 2 3 2 2 2 2 2 3" xfId="3069" xr:uid="{00000000-0005-0000-0000-0000CB480000}"/>
    <cellStyle name="Comma 3 3 2 3 2 2 2 2 2 3 2" xfId="7166" xr:uid="{00000000-0005-0000-0000-0000CC480000}"/>
    <cellStyle name="Comma 3 3 2 3 2 2 2 2 2 3 2 2" xfId="15359" xr:uid="{00000000-0005-0000-0000-0000CD480000}"/>
    <cellStyle name="Comma 3 3 2 3 2 2 2 2 2 3 2 2 2" xfId="31745" xr:uid="{00000000-0005-0000-0000-0000CE480000}"/>
    <cellStyle name="Comma 3 3 2 3 2 2 2 2 2 3 2 3" xfId="23552" xr:uid="{00000000-0005-0000-0000-0000CF480000}"/>
    <cellStyle name="Comma 3 3 2 3 2 2 2 2 2 3 3" xfId="11262" xr:uid="{00000000-0005-0000-0000-0000D0480000}"/>
    <cellStyle name="Comma 3 3 2 3 2 2 2 2 2 3 3 2" xfId="27648" xr:uid="{00000000-0005-0000-0000-0000D1480000}"/>
    <cellStyle name="Comma 3 3 2 3 2 2 2 2 2 3 4" xfId="19455" xr:uid="{00000000-0005-0000-0000-0000D2480000}"/>
    <cellStyle name="Comma 3 3 2 3 2 2 2 2 2 4" xfId="5117" xr:uid="{00000000-0005-0000-0000-0000D3480000}"/>
    <cellStyle name="Comma 3 3 2 3 2 2 2 2 2 4 2" xfId="13310" xr:uid="{00000000-0005-0000-0000-0000D4480000}"/>
    <cellStyle name="Comma 3 3 2 3 2 2 2 2 2 4 2 2" xfId="29696" xr:uid="{00000000-0005-0000-0000-0000D5480000}"/>
    <cellStyle name="Comma 3 3 2 3 2 2 2 2 2 4 3" xfId="21503" xr:uid="{00000000-0005-0000-0000-0000D6480000}"/>
    <cellStyle name="Comma 3 3 2 3 2 2 2 2 2 5" xfId="9214" xr:uid="{00000000-0005-0000-0000-0000D7480000}"/>
    <cellStyle name="Comma 3 3 2 3 2 2 2 2 2 5 2" xfId="25600" xr:uid="{00000000-0005-0000-0000-0000D8480000}"/>
    <cellStyle name="Comma 3 3 2 3 2 2 2 2 2 6" xfId="17407" xr:uid="{00000000-0005-0000-0000-0000D9480000}"/>
    <cellStyle name="Comma 3 3 2 3 2 2 2 2 3" xfId="1533" xr:uid="{00000000-0005-0000-0000-0000DA480000}"/>
    <cellStyle name="Comma 3 3 2 3 2 2 2 2 3 2" xfId="3581" xr:uid="{00000000-0005-0000-0000-0000DB480000}"/>
    <cellStyle name="Comma 3 3 2 3 2 2 2 2 3 2 2" xfId="7678" xr:uid="{00000000-0005-0000-0000-0000DC480000}"/>
    <cellStyle name="Comma 3 3 2 3 2 2 2 2 3 2 2 2" xfId="15871" xr:uid="{00000000-0005-0000-0000-0000DD480000}"/>
    <cellStyle name="Comma 3 3 2 3 2 2 2 2 3 2 2 2 2" xfId="32257" xr:uid="{00000000-0005-0000-0000-0000DE480000}"/>
    <cellStyle name="Comma 3 3 2 3 2 2 2 2 3 2 2 3" xfId="24064" xr:uid="{00000000-0005-0000-0000-0000DF480000}"/>
    <cellStyle name="Comma 3 3 2 3 2 2 2 2 3 2 3" xfId="11774" xr:uid="{00000000-0005-0000-0000-0000E0480000}"/>
    <cellStyle name="Comma 3 3 2 3 2 2 2 2 3 2 3 2" xfId="28160" xr:uid="{00000000-0005-0000-0000-0000E1480000}"/>
    <cellStyle name="Comma 3 3 2 3 2 2 2 2 3 2 4" xfId="19967" xr:uid="{00000000-0005-0000-0000-0000E2480000}"/>
    <cellStyle name="Comma 3 3 2 3 2 2 2 2 3 3" xfId="5629" xr:uid="{00000000-0005-0000-0000-0000E3480000}"/>
    <cellStyle name="Comma 3 3 2 3 2 2 2 2 3 3 2" xfId="13822" xr:uid="{00000000-0005-0000-0000-0000E4480000}"/>
    <cellStyle name="Comma 3 3 2 3 2 2 2 2 3 3 2 2" xfId="30208" xr:uid="{00000000-0005-0000-0000-0000E5480000}"/>
    <cellStyle name="Comma 3 3 2 3 2 2 2 2 3 3 3" xfId="22015" xr:uid="{00000000-0005-0000-0000-0000E6480000}"/>
    <cellStyle name="Comma 3 3 2 3 2 2 2 2 3 4" xfId="9726" xr:uid="{00000000-0005-0000-0000-0000E7480000}"/>
    <cellStyle name="Comma 3 3 2 3 2 2 2 2 3 4 2" xfId="26112" xr:uid="{00000000-0005-0000-0000-0000E8480000}"/>
    <cellStyle name="Comma 3 3 2 3 2 2 2 2 3 5" xfId="17919" xr:uid="{00000000-0005-0000-0000-0000E9480000}"/>
    <cellStyle name="Comma 3 3 2 3 2 2 2 2 4" xfId="2557" xr:uid="{00000000-0005-0000-0000-0000EA480000}"/>
    <cellStyle name="Comma 3 3 2 3 2 2 2 2 4 2" xfId="6654" xr:uid="{00000000-0005-0000-0000-0000EB480000}"/>
    <cellStyle name="Comma 3 3 2 3 2 2 2 2 4 2 2" xfId="14847" xr:uid="{00000000-0005-0000-0000-0000EC480000}"/>
    <cellStyle name="Comma 3 3 2 3 2 2 2 2 4 2 2 2" xfId="31233" xr:uid="{00000000-0005-0000-0000-0000ED480000}"/>
    <cellStyle name="Comma 3 3 2 3 2 2 2 2 4 2 3" xfId="23040" xr:uid="{00000000-0005-0000-0000-0000EE480000}"/>
    <cellStyle name="Comma 3 3 2 3 2 2 2 2 4 3" xfId="10750" xr:uid="{00000000-0005-0000-0000-0000EF480000}"/>
    <cellStyle name="Comma 3 3 2 3 2 2 2 2 4 3 2" xfId="27136" xr:uid="{00000000-0005-0000-0000-0000F0480000}"/>
    <cellStyle name="Comma 3 3 2 3 2 2 2 2 4 4" xfId="18943" xr:uid="{00000000-0005-0000-0000-0000F1480000}"/>
    <cellStyle name="Comma 3 3 2 3 2 2 2 2 5" xfId="4605" xr:uid="{00000000-0005-0000-0000-0000F2480000}"/>
    <cellStyle name="Comma 3 3 2 3 2 2 2 2 5 2" xfId="12798" xr:uid="{00000000-0005-0000-0000-0000F3480000}"/>
    <cellStyle name="Comma 3 3 2 3 2 2 2 2 5 2 2" xfId="29184" xr:uid="{00000000-0005-0000-0000-0000F4480000}"/>
    <cellStyle name="Comma 3 3 2 3 2 2 2 2 5 3" xfId="20991" xr:uid="{00000000-0005-0000-0000-0000F5480000}"/>
    <cellStyle name="Comma 3 3 2 3 2 2 2 2 6" xfId="8702" xr:uid="{00000000-0005-0000-0000-0000F6480000}"/>
    <cellStyle name="Comma 3 3 2 3 2 2 2 2 6 2" xfId="25088" xr:uid="{00000000-0005-0000-0000-0000F7480000}"/>
    <cellStyle name="Comma 3 3 2 3 2 2 2 2 7" xfId="16895" xr:uid="{00000000-0005-0000-0000-0000F8480000}"/>
    <cellStyle name="Comma 3 3 2 3 2 2 2 3" xfId="765" xr:uid="{00000000-0005-0000-0000-0000F9480000}"/>
    <cellStyle name="Comma 3 3 2 3 2 2 2 3 2" xfId="1789" xr:uid="{00000000-0005-0000-0000-0000FA480000}"/>
    <cellStyle name="Comma 3 3 2 3 2 2 2 3 2 2" xfId="3837" xr:uid="{00000000-0005-0000-0000-0000FB480000}"/>
    <cellStyle name="Comma 3 3 2 3 2 2 2 3 2 2 2" xfId="7934" xr:uid="{00000000-0005-0000-0000-0000FC480000}"/>
    <cellStyle name="Comma 3 3 2 3 2 2 2 3 2 2 2 2" xfId="16127" xr:uid="{00000000-0005-0000-0000-0000FD480000}"/>
    <cellStyle name="Comma 3 3 2 3 2 2 2 3 2 2 2 2 2" xfId="32513" xr:uid="{00000000-0005-0000-0000-0000FE480000}"/>
    <cellStyle name="Comma 3 3 2 3 2 2 2 3 2 2 2 3" xfId="24320" xr:uid="{00000000-0005-0000-0000-0000FF480000}"/>
    <cellStyle name="Comma 3 3 2 3 2 2 2 3 2 2 3" xfId="12030" xr:uid="{00000000-0005-0000-0000-000000490000}"/>
    <cellStyle name="Comma 3 3 2 3 2 2 2 3 2 2 3 2" xfId="28416" xr:uid="{00000000-0005-0000-0000-000001490000}"/>
    <cellStyle name="Comma 3 3 2 3 2 2 2 3 2 2 4" xfId="20223" xr:uid="{00000000-0005-0000-0000-000002490000}"/>
    <cellStyle name="Comma 3 3 2 3 2 2 2 3 2 3" xfId="5885" xr:uid="{00000000-0005-0000-0000-000003490000}"/>
    <cellStyle name="Comma 3 3 2 3 2 2 2 3 2 3 2" xfId="14078" xr:uid="{00000000-0005-0000-0000-000004490000}"/>
    <cellStyle name="Comma 3 3 2 3 2 2 2 3 2 3 2 2" xfId="30464" xr:uid="{00000000-0005-0000-0000-000005490000}"/>
    <cellStyle name="Comma 3 3 2 3 2 2 2 3 2 3 3" xfId="22271" xr:uid="{00000000-0005-0000-0000-000006490000}"/>
    <cellStyle name="Comma 3 3 2 3 2 2 2 3 2 4" xfId="9982" xr:uid="{00000000-0005-0000-0000-000007490000}"/>
    <cellStyle name="Comma 3 3 2 3 2 2 2 3 2 4 2" xfId="26368" xr:uid="{00000000-0005-0000-0000-000008490000}"/>
    <cellStyle name="Comma 3 3 2 3 2 2 2 3 2 5" xfId="18175" xr:uid="{00000000-0005-0000-0000-000009490000}"/>
    <cellStyle name="Comma 3 3 2 3 2 2 2 3 3" xfId="2813" xr:uid="{00000000-0005-0000-0000-00000A490000}"/>
    <cellStyle name="Comma 3 3 2 3 2 2 2 3 3 2" xfId="6910" xr:uid="{00000000-0005-0000-0000-00000B490000}"/>
    <cellStyle name="Comma 3 3 2 3 2 2 2 3 3 2 2" xfId="15103" xr:uid="{00000000-0005-0000-0000-00000C490000}"/>
    <cellStyle name="Comma 3 3 2 3 2 2 2 3 3 2 2 2" xfId="31489" xr:uid="{00000000-0005-0000-0000-00000D490000}"/>
    <cellStyle name="Comma 3 3 2 3 2 2 2 3 3 2 3" xfId="23296" xr:uid="{00000000-0005-0000-0000-00000E490000}"/>
    <cellStyle name="Comma 3 3 2 3 2 2 2 3 3 3" xfId="11006" xr:uid="{00000000-0005-0000-0000-00000F490000}"/>
    <cellStyle name="Comma 3 3 2 3 2 2 2 3 3 3 2" xfId="27392" xr:uid="{00000000-0005-0000-0000-000010490000}"/>
    <cellStyle name="Comma 3 3 2 3 2 2 2 3 3 4" xfId="19199" xr:uid="{00000000-0005-0000-0000-000011490000}"/>
    <cellStyle name="Comma 3 3 2 3 2 2 2 3 4" xfId="4861" xr:uid="{00000000-0005-0000-0000-000012490000}"/>
    <cellStyle name="Comma 3 3 2 3 2 2 2 3 4 2" xfId="13054" xr:uid="{00000000-0005-0000-0000-000013490000}"/>
    <cellStyle name="Comma 3 3 2 3 2 2 2 3 4 2 2" xfId="29440" xr:uid="{00000000-0005-0000-0000-000014490000}"/>
    <cellStyle name="Comma 3 3 2 3 2 2 2 3 4 3" xfId="21247" xr:uid="{00000000-0005-0000-0000-000015490000}"/>
    <cellStyle name="Comma 3 3 2 3 2 2 2 3 5" xfId="8958" xr:uid="{00000000-0005-0000-0000-000016490000}"/>
    <cellStyle name="Comma 3 3 2 3 2 2 2 3 5 2" xfId="25344" xr:uid="{00000000-0005-0000-0000-000017490000}"/>
    <cellStyle name="Comma 3 3 2 3 2 2 2 3 6" xfId="17151" xr:uid="{00000000-0005-0000-0000-000018490000}"/>
    <cellStyle name="Comma 3 3 2 3 2 2 2 4" xfId="1277" xr:uid="{00000000-0005-0000-0000-000019490000}"/>
    <cellStyle name="Comma 3 3 2 3 2 2 2 4 2" xfId="3325" xr:uid="{00000000-0005-0000-0000-00001A490000}"/>
    <cellStyle name="Comma 3 3 2 3 2 2 2 4 2 2" xfId="7422" xr:uid="{00000000-0005-0000-0000-00001B490000}"/>
    <cellStyle name="Comma 3 3 2 3 2 2 2 4 2 2 2" xfId="15615" xr:uid="{00000000-0005-0000-0000-00001C490000}"/>
    <cellStyle name="Comma 3 3 2 3 2 2 2 4 2 2 2 2" xfId="32001" xr:uid="{00000000-0005-0000-0000-00001D490000}"/>
    <cellStyle name="Comma 3 3 2 3 2 2 2 4 2 2 3" xfId="23808" xr:uid="{00000000-0005-0000-0000-00001E490000}"/>
    <cellStyle name="Comma 3 3 2 3 2 2 2 4 2 3" xfId="11518" xr:uid="{00000000-0005-0000-0000-00001F490000}"/>
    <cellStyle name="Comma 3 3 2 3 2 2 2 4 2 3 2" xfId="27904" xr:uid="{00000000-0005-0000-0000-000020490000}"/>
    <cellStyle name="Comma 3 3 2 3 2 2 2 4 2 4" xfId="19711" xr:uid="{00000000-0005-0000-0000-000021490000}"/>
    <cellStyle name="Comma 3 3 2 3 2 2 2 4 3" xfId="5373" xr:uid="{00000000-0005-0000-0000-000022490000}"/>
    <cellStyle name="Comma 3 3 2 3 2 2 2 4 3 2" xfId="13566" xr:uid="{00000000-0005-0000-0000-000023490000}"/>
    <cellStyle name="Comma 3 3 2 3 2 2 2 4 3 2 2" xfId="29952" xr:uid="{00000000-0005-0000-0000-000024490000}"/>
    <cellStyle name="Comma 3 3 2 3 2 2 2 4 3 3" xfId="21759" xr:uid="{00000000-0005-0000-0000-000025490000}"/>
    <cellStyle name="Comma 3 3 2 3 2 2 2 4 4" xfId="9470" xr:uid="{00000000-0005-0000-0000-000026490000}"/>
    <cellStyle name="Comma 3 3 2 3 2 2 2 4 4 2" xfId="25856" xr:uid="{00000000-0005-0000-0000-000027490000}"/>
    <cellStyle name="Comma 3 3 2 3 2 2 2 4 5" xfId="17663" xr:uid="{00000000-0005-0000-0000-000028490000}"/>
    <cellStyle name="Comma 3 3 2 3 2 2 2 5" xfId="2301" xr:uid="{00000000-0005-0000-0000-000029490000}"/>
    <cellStyle name="Comma 3 3 2 3 2 2 2 5 2" xfId="6398" xr:uid="{00000000-0005-0000-0000-00002A490000}"/>
    <cellStyle name="Comma 3 3 2 3 2 2 2 5 2 2" xfId="14591" xr:uid="{00000000-0005-0000-0000-00002B490000}"/>
    <cellStyle name="Comma 3 3 2 3 2 2 2 5 2 2 2" xfId="30977" xr:uid="{00000000-0005-0000-0000-00002C490000}"/>
    <cellStyle name="Comma 3 3 2 3 2 2 2 5 2 3" xfId="22784" xr:uid="{00000000-0005-0000-0000-00002D490000}"/>
    <cellStyle name="Comma 3 3 2 3 2 2 2 5 3" xfId="10494" xr:uid="{00000000-0005-0000-0000-00002E490000}"/>
    <cellStyle name="Comma 3 3 2 3 2 2 2 5 3 2" xfId="26880" xr:uid="{00000000-0005-0000-0000-00002F490000}"/>
    <cellStyle name="Comma 3 3 2 3 2 2 2 5 4" xfId="18687" xr:uid="{00000000-0005-0000-0000-000030490000}"/>
    <cellStyle name="Comma 3 3 2 3 2 2 2 6" xfId="4349" xr:uid="{00000000-0005-0000-0000-000031490000}"/>
    <cellStyle name="Comma 3 3 2 3 2 2 2 6 2" xfId="12542" xr:uid="{00000000-0005-0000-0000-000032490000}"/>
    <cellStyle name="Comma 3 3 2 3 2 2 2 6 2 2" xfId="28928" xr:uid="{00000000-0005-0000-0000-000033490000}"/>
    <cellStyle name="Comma 3 3 2 3 2 2 2 6 3" xfId="20735" xr:uid="{00000000-0005-0000-0000-000034490000}"/>
    <cellStyle name="Comma 3 3 2 3 2 2 2 7" xfId="8446" xr:uid="{00000000-0005-0000-0000-000035490000}"/>
    <cellStyle name="Comma 3 3 2 3 2 2 2 7 2" xfId="24832" xr:uid="{00000000-0005-0000-0000-000036490000}"/>
    <cellStyle name="Comma 3 3 2 3 2 2 2 8" xfId="16639" xr:uid="{00000000-0005-0000-0000-000037490000}"/>
    <cellStyle name="Comma 3 3 2 3 2 2 3" xfId="381" xr:uid="{00000000-0005-0000-0000-000038490000}"/>
    <cellStyle name="Comma 3 3 2 3 2 2 3 2" xfId="893" xr:uid="{00000000-0005-0000-0000-000039490000}"/>
    <cellStyle name="Comma 3 3 2 3 2 2 3 2 2" xfId="1917" xr:uid="{00000000-0005-0000-0000-00003A490000}"/>
    <cellStyle name="Comma 3 3 2 3 2 2 3 2 2 2" xfId="3965" xr:uid="{00000000-0005-0000-0000-00003B490000}"/>
    <cellStyle name="Comma 3 3 2 3 2 2 3 2 2 2 2" xfId="8062" xr:uid="{00000000-0005-0000-0000-00003C490000}"/>
    <cellStyle name="Comma 3 3 2 3 2 2 3 2 2 2 2 2" xfId="16255" xr:uid="{00000000-0005-0000-0000-00003D490000}"/>
    <cellStyle name="Comma 3 3 2 3 2 2 3 2 2 2 2 2 2" xfId="32641" xr:uid="{00000000-0005-0000-0000-00003E490000}"/>
    <cellStyle name="Comma 3 3 2 3 2 2 3 2 2 2 2 3" xfId="24448" xr:uid="{00000000-0005-0000-0000-00003F490000}"/>
    <cellStyle name="Comma 3 3 2 3 2 2 3 2 2 2 3" xfId="12158" xr:uid="{00000000-0005-0000-0000-000040490000}"/>
    <cellStyle name="Comma 3 3 2 3 2 2 3 2 2 2 3 2" xfId="28544" xr:uid="{00000000-0005-0000-0000-000041490000}"/>
    <cellStyle name="Comma 3 3 2 3 2 2 3 2 2 2 4" xfId="20351" xr:uid="{00000000-0005-0000-0000-000042490000}"/>
    <cellStyle name="Comma 3 3 2 3 2 2 3 2 2 3" xfId="6013" xr:uid="{00000000-0005-0000-0000-000043490000}"/>
    <cellStyle name="Comma 3 3 2 3 2 2 3 2 2 3 2" xfId="14206" xr:uid="{00000000-0005-0000-0000-000044490000}"/>
    <cellStyle name="Comma 3 3 2 3 2 2 3 2 2 3 2 2" xfId="30592" xr:uid="{00000000-0005-0000-0000-000045490000}"/>
    <cellStyle name="Comma 3 3 2 3 2 2 3 2 2 3 3" xfId="22399" xr:uid="{00000000-0005-0000-0000-000046490000}"/>
    <cellStyle name="Comma 3 3 2 3 2 2 3 2 2 4" xfId="10110" xr:uid="{00000000-0005-0000-0000-000047490000}"/>
    <cellStyle name="Comma 3 3 2 3 2 2 3 2 2 4 2" xfId="26496" xr:uid="{00000000-0005-0000-0000-000048490000}"/>
    <cellStyle name="Comma 3 3 2 3 2 2 3 2 2 5" xfId="18303" xr:uid="{00000000-0005-0000-0000-000049490000}"/>
    <cellStyle name="Comma 3 3 2 3 2 2 3 2 3" xfId="2941" xr:uid="{00000000-0005-0000-0000-00004A490000}"/>
    <cellStyle name="Comma 3 3 2 3 2 2 3 2 3 2" xfId="7038" xr:uid="{00000000-0005-0000-0000-00004B490000}"/>
    <cellStyle name="Comma 3 3 2 3 2 2 3 2 3 2 2" xfId="15231" xr:uid="{00000000-0005-0000-0000-00004C490000}"/>
    <cellStyle name="Comma 3 3 2 3 2 2 3 2 3 2 2 2" xfId="31617" xr:uid="{00000000-0005-0000-0000-00004D490000}"/>
    <cellStyle name="Comma 3 3 2 3 2 2 3 2 3 2 3" xfId="23424" xr:uid="{00000000-0005-0000-0000-00004E490000}"/>
    <cellStyle name="Comma 3 3 2 3 2 2 3 2 3 3" xfId="11134" xr:uid="{00000000-0005-0000-0000-00004F490000}"/>
    <cellStyle name="Comma 3 3 2 3 2 2 3 2 3 3 2" xfId="27520" xr:uid="{00000000-0005-0000-0000-000050490000}"/>
    <cellStyle name="Comma 3 3 2 3 2 2 3 2 3 4" xfId="19327" xr:uid="{00000000-0005-0000-0000-000051490000}"/>
    <cellStyle name="Comma 3 3 2 3 2 2 3 2 4" xfId="4989" xr:uid="{00000000-0005-0000-0000-000052490000}"/>
    <cellStyle name="Comma 3 3 2 3 2 2 3 2 4 2" xfId="13182" xr:uid="{00000000-0005-0000-0000-000053490000}"/>
    <cellStyle name="Comma 3 3 2 3 2 2 3 2 4 2 2" xfId="29568" xr:uid="{00000000-0005-0000-0000-000054490000}"/>
    <cellStyle name="Comma 3 3 2 3 2 2 3 2 4 3" xfId="21375" xr:uid="{00000000-0005-0000-0000-000055490000}"/>
    <cellStyle name="Comma 3 3 2 3 2 2 3 2 5" xfId="9086" xr:uid="{00000000-0005-0000-0000-000056490000}"/>
    <cellStyle name="Comma 3 3 2 3 2 2 3 2 5 2" xfId="25472" xr:uid="{00000000-0005-0000-0000-000057490000}"/>
    <cellStyle name="Comma 3 3 2 3 2 2 3 2 6" xfId="17279" xr:uid="{00000000-0005-0000-0000-000058490000}"/>
    <cellStyle name="Comma 3 3 2 3 2 2 3 3" xfId="1405" xr:uid="{00000000-0005-0000-0000-000059490000}"/>
    <cellStyle name="Comma 3 3 2 3 2 2 3 3 2" xfId="3453" xr:uid="{00000000-0005-0000-0000-00005A490000}"/>
    <cellStyle name="Comma 3 3 2 3 2 2 3 3 2 2" xfId="7550" xr:uid="{00000000-0005-0000-0000-00005B490000}"/>
    <cellStyle name="Comma 3 3 2 3 2 2 3 3 2 2 2" xfId="15743" xr:uid="{00000000-0005-0000-0000-00005C490000}"/>
    <cellStyle name="Comma 3 3 2 3 2 2 3 3 2 2 2 2" xfId="32129" xr:uid="{00000000-0005-0000-0000-00005D490000}"/>
    <cellStyle name="Comma 3 3 2 3 2 2 3 3 2 2 3" xfId="23936" xr:uid="{00000000-0005-0000-0000-00005E490000}"/>
    <cellStyle name="Comma 3 3 2 3 2 2 3 3 2 3" xfId="11646" xr:uid="{00000000-0005-0000-0000-00005F490000}"/>
    <cellStyle name="Comma 3 3 2 3 2 2 3 3 2 3 2" xfId="28032" xr:uid="{00000000-0005-0000-0000-000060490000}"/>
    <cellStyle name="Comma 3 3 2 3 2 2 3 3 2 4" xfId="19839" xr:uid="{00000000-0005-0000-0000-000061490000}"/>
    <cellStyle name="Comma 3 3 2 3 2 2 3 3 3" xfId="5501" xr:uid="{00000000-0005-0000-0000-000062490000}"/>
    <cellStyle name="Comma 3 3 2 3 2 2 3 3 3 2" xfId="13694" xr:uid="{00000000-0005-0000-0000-000063490000}"/>
    <cellStyle name="Comma 3 3 2 3 2 2 3 3 3 2 2" xfId="30080" xr:uid="{00000000-0005-0000-0000-000064490000}"/>
    <cellStyle name="Comma 3 3 2 3 2 2 3 3 3 3" xfId="21887" xr:uid="{00000000-0005-0000-0000-000065490000}"/>
    <cellStyle name="Comma 3 3 2 3 2 2 3 3 4" xfId="9598" xr:uid="{00000000-0005-0000-0000-000066490000}"/>
    <cellStyle name="Comma 3 3 2 3 2 2 3 3 4 2" xfId="25984" xr:uid="{00000000-0005-0000-0000-000067490000}"/>
    <cellStyle name="Comma 3 3 2 3 2 2 3 3 5" xfId="17791" xr:uid="{00000000-0005-0000-0000-000068490000}"/>
    <cellStyle name="Comma 3 3 2 3 2 2 3 4" xfId="2429" xr:uid="{00000000-0005-0000-0000-000069490000}"/>
    <cellStyle name="Comma 3 3 2 3 2 2 3 4 2" xfId="6526" xr:uid="{00000000-0005-0000-0000-00006A490000}"/>
    <cellStyle name="Comma 3 3 2 3 2 2 3 4 2 2" xfId="14719" xr:uid="{00000000-0005-0000-0000-00006B490000}"/>
    <cellStyle name="Comma 3 3 2 3 2 2 3 4 2 2 2" xfId="31105" xr:uid="{00000000-0005-0000-0000-00006C490000}"/>
    <cellStyle name="Comma 3 3 2 3 2 2 3 4 2 3" xfId="22912" xr:uid="{00000000-0005-0000-0000-00006D490000}"/>
    <cellStyle name="Comma 3 3 2 3 2 2 3 4 3" xfId="10622" xr:uid="{00000000-0005-0000-0000-00006E490000}"/>
    <cellStyle name="Comma 3 3 2 3 2 2 3 4 3 2" xfId="27008" xr:uid="{00000000-0005-0000-0000-00006F490000}"/>
    <cellStyle name="Comma 3 3 2 3 2 2 3 4 4" xfId="18815" xr:uid="{00000000-0005-0000-0000-000070490000}"/>
    <cellStyle name="Comma 3 3 2 3 2 2 3 5" xfId="4477" xr:uid="{00000000-0005-0000-0000-000071490000}"/>
    <cellStyle name="Comma 3 3 2 3 2 2 3 5 2" xfId="12670" xr:uid="{00000000-0005-0000-0000-000072490000}"/>
    <cellStyle name="Comma 3 3 2 3 2 2 3 5 2 2" xfId="29056" xr:uid="{00000000-0005-0000-0000-000073490000}"/>
    <cellStyle name="Comma 3 3 2 3 2 2 3 5 3" xfId="20863" xr:uid="{00000000-0005-0000-0000-000074490000}"/>
    <cellStyle name="Comma 3 3 2 3 2 2 3 6" xfId="8574" xr:uid="{00000000-0005-0000-0000-000075490000}"/>
    <cellStyle name="Comma 3 3 2 3 2 2 3 6 2" xfId="24960" xr:uid="{00000000-0005-0000-0000-000076490000}"/>
    <cellStyle name="Comma 3 3 2 3 2 2 3 7" xfId="16767" xr:uid="{00000000-0005-0000-0000-000077490000}"/>
    <cellStyle name="Comma 3 3 2 3 2 2 4" xfId="637" xr:uid="{00000000-0005-0000-0000-000078490000}"/>
    <cellStyle name="Comma 3 3 2 3 2 2 4 2" xfId="1661" xr:uid="{00000000-0005-0000-0000-000079490000}"/>
    <cellStyle name="Comma 3 3 2 3 2 2 4 2 2" xfId="3709" xr:uid="{00000000-0005-0000-0000-00007A490000}"/>
    <cellStyle name="Comma 3 3 2 3 2 2 4 2 2 2" xfId="7806" xr:uid="{00000000-0005-0000-0000-00007B490000}"/>
    <cellStyle name="Comma 3 3 2 3 2 2 4 2 2 2 2" xfId="15999" xr:uid="{00000000-0005-0000-0000-00007C490000}"/>
    <cellStyle name="Comma 3 3 2 3 2 2 4 2 2 2 2 2" xfId="32385" xr:uid="{00000000-0005-0000-0000-00007D490000}"/>
    <cellStyle name="Comma 3 3 2 3 2 2 4 2 2 2 3" xfId="24192" xr:uid="{00000000-0005-0000-0000-00007E490000}"/>
    <cellStyle name="Comma 3 3 2 3 2 2 4 2 2 3" xfId="11902" xr:uid="{00000000-0005-0000-0000-00007F490000}"/>
    <cellStyle name="Comma 3 3 2 3 2 2 4 2 2 3 2" xfId="28288" xr:uid="{00000000-0005-0000-0000-000080490000}"/>
    <cellStyle name="Comma 3 3 2 3 2 2 4 2 2 4" xfId="20095" xr:uid="{00000000-0005-0000-0000-000081490000}"/>
    <cellStyle name="Comma 3 3 2 3 2 2 4 2 3" xfId="5757" xr:uid="{00000000-0005-0000-0000-000082490000}"/>
    <cellStyle name="Comma 3 3 2 3 2 2 4 2 3 2" xfId="13950" xr:uid="{00000000-0005-0000-0000-000083490000}"/>
    <cellStyle name="Comma 3 3 2 3 2 2 4 2 3 2 2" xfId="30336" xr:uid="{00000000-0005-0000-0000-000084490000}"/>
    <cellStyle name="Comma 3 3 2 3 2 2 4 2 3 3" xfId="22143" xr:uid="{00000000-0005-0000-0000-000085490000}"/>
    <cellStyle name="Comma 3 3 2 3 2 2 4 2 4" xfId="9854" xr:uid="{00000000-0005-0000-0000-000086490000}"/>
    <cellStyle name="Comma 3 3 2 3 2 2 4 2 4 2" xfId="26240" xr:uid="{00000000-0005-0000-0000-000087490000}"/>
    <cellStyle name="Comma 3 3 2 3 2 2 4 2 5" xfId="18047" xr:uid="{00000000-0005-0000-0000-000088490000}"/>
    <cellStyle name="Comma 3 3 2 3 2 2 4 3" xfId="2685" xr:uid="{00000000-0005-0000-0000-000089490000}"/>
    <cellStyle name="Comma 3 3 2 3 2 2 4 3 2" xfId="6782" xr:uid="{00000000-0005-0000-0000-00008A490000}"/>
    <cellStyle name="Comma 3 3 2 3 2 2 4 3 2 2" xfId="14975" xr:uid="{00000000-0005-0000-0000-00008B490000}"/>
    <cellStyle name="Comma 3 3 2 3 2 2 4 3 2 2 2" xfId="31361" xr:uid="{00000000-0005-0000-0000-00008C490000}"/>
    <cellStyle name="Comma 3 3 2 3 2 2 4 3 2 3" xfId="23168" xr:uid="{00000000-0005-0000-0000-00008D490000}"/>
    <cellStyle name="Comma 3 3 2 3 2 2 4 3 3" xfId="10878" xr:uid="{00000000-0005-0000-0000-00008E490000}"/>
    <cellStyle name="Comma 3 3 2 3 2 2 4 3 3 2" xfId="27264" xr:uid="{00000000-0005-0000-0000-00008F490000}"/>
    <cellStyle name="Comma 3 3 2 3 2 2 4 3 4" xfId="19071" xr:uid="{00000000-0005-0000-0000-000090490000}"/>
    <cellStyle name="Comma 3 3 2 3 2 2 4 4" xfId="4733" xr:uid="{00000000-0005-0000-0000-000091490000}"/>
    <cellStyle name="Comma 3 3 2 3 2 2 4 4 2" xfId="12926" xr:uid="{00000000-0005-0000-0000-000092490000}"/>
    <cellStyle name="Comma 3 3 2 3 2 2 4 4 2 2" xfId="29312" xr:uid="{00000000-0005-0000-0000-000093490000}"/>
    <cellStyle name="Comma 3 3 2 3 2 2 4 4 3" xfId="21119" xr:uid="{00000000-0005-0000-0000-000094490000}"/>
    <cellStyle name="Comma 3 3 2 3 2 2 4 5" xfId="8830" xr:uid="{00000000-0005-0000-0000-000095490000}"/>
    <cellStyle name="Comma 3 3 2 3 2 2 4 5 2" xfId="25216" xr:uid="{00000000-0005-0000-0000-000096490000}"/>
    <cellStyle name="Comma 3 3 2 3 2 2 4 6" xfId="17023" xr:uid="{00000000-0005-0000-0000-000097490000}"/>
    <cellStyle name="Comma 3 3 2 3 2 2 5" xfId="1149" xr:uid="{00000000-0005-0000-0000-000098490000}"/>
    <cellStyle name="Comma 3 3 2 3 2 2 5 2" xfId="3197" xr:uid="{00000000-0005-0000-0000-000099490000}"/>
    <cellStyle name="Comma 3 3 2 3 2 2 5 2 2" xfId="7294" xr:uid="{00000000-0005-0000-0000-00009A490000}"/>
    <cellStyle name="Comma 3 3 2 3 2 2 5 2 2 2" xfId="15487" xr:uid="{00000000-0005-0000-0000-00009B490000}"/>
    <cellStyle name="Comma 3 3 2 3 2 2 5 2 2 2 2" xfId="31873" xr:uid="{00000000-0005-0000-0000-00009C490000}"/>
    <cellStyle name="Comma 3 3 2 3 2 2 5 2 2 3" xfId="23680" xr:uid="{00000000-0005-0000-0000-00009D490000}"/>
    <cellStyle name="Comma 3 3 2 3 2 2 5 2 3" xfId="11390" xr:uid="{00000000-0005-0000-0000-00009E490000}"/>
    <cellStyle name="Comma 3 3 2 3 2 2 5 2 3 2" xfId="27776" xr:uid="{00000000-0005-0000-0000-00009F490000}"/>
    <cellStyle name="Comma 3 3 2 3 2 2 5 2 4" xfId="19583" xr:uid="{00000000-0005-0000-0000-0000A0490000}"/>
    <cellStyle name="Comma 3 3 2 3 2 2 5 3" xfId="5245" xr:uid="{00000000-0005-0000-0000-0000A1490000}"/>
    <cellStyle name="Comma 3 3 2 3 2 2 5 3 2" xfId="13438" xr:uid="{00000000-0005-0000-0000-0000A2490000}"/>
    <cellStyle name="Comma 3 3 2 3 2 2 5 3 2 2" xfId="29824" xr:uid="{00000000-0005-0000-0000-0000A3490000}"/>
    <cellStyle name="Comma 3 3 2 3 2 2 5 3 3" xfId="21631" xr:uid="{00000000-0005-0000-0000-0000A4490000}"/>
    <cellStyle name="Comma 3 3 2 3 2 2 5 4" xfId="9342" xr:uid="{00000000-0005-0000-0000-0000A5490000}"/>
    <cellStyle name="Comma 3 3 2 3 2 2 5 4 2" xfId="25728" xr:uid="{00000000-0005-0000-0000-0000A6490000}"/>
    <cellStyle name="Comma 3 3 2 3 2 2 5 5" xfId="17535" xr:uid="{00000000-0005-0000-0000-0000A7490000}"/>
    <cellStyle name="Comma 3 3 2 3 2 2 6" xfId="2173" xr:uid="{00000000-0005-0000-0000-0000A8490000}"/>
    <cellStyle name="Comma 3 3 2 3 2 2 6 2" xfId="6270" xr:uid="{00000000-0005-0000-0000-0000A9490000}"/>
    <cellStyle name="Comma 3 3 2 3 2 2 6 2 2" xfId="14463" xr:uid="{00000000-0005-0000-0000-0000AA490000}"/>
    <cellStyle name="Comma 3 3 2 3 2 2 6 2 2 2" xfId="30849" xr:uid="{00000000-0005-0000-0000-0000AB490000}"/>
    <cellStyle name="Comma 3 3 2 3 2 2 6 2 3" xfId="22656" xr:uid="{00000000-0005-0000-0000-0000AC490000}"/>
    <cellStyle name="Comma 3 3 2 3 2 2 6 3" xfId="10366" xr:uid="{00000000-0005-0000-0000-0000AD490000}"/>
    <cellStyle name="Comma 3 3 2 3 2 2 6 3 2" xfId="26752" xr:uid="{00000000-0005-0000-0000-0000AE490000}"/>
    <cellStyle name="Comma 3 3 2 3 2 2 6 4" xfId="18559" xr:uid="{00000000-0005-0000-0000-0000AF490000}"/>
    <cellStyle name="Comma 3 3 2 3 2 2 7" xfId="4221" xr:uid="{00000000-0005-0000-0000-0000B0490000}"/>
    <cellStyle name="Comma 3 3 2 3 2 2 7 2" xfId="12414" xr:uid="{00000000-0005-0000-0000-0000B1490000}"/>
    <cellStyle name="Comma 3 3 2 3 2 2 7 2 2" xfId="28800" xr:uid="{00000000-0005-0000-0000-0000B2490000}"/>
    <cellStyle name="Comma 3 3 2 3 2 2 7 3" xfId="20607" xr:uid="{00000000-0005-0000-0000-0000B3490000}"/>
    <cellStyle name="Comma 3 3 2 3 2 2 8" xfId="8318" xr:uid="{00000000-0005-0000-0000-0000B4490000}"/>
    <cellStyle name="Comma 3 3 2 3 2 2 8 2" xfId="24704" xr:uid="{00000000-0005-0000-0000-0000B5490000}"/>
    <cellStyle name="Comma 3 3 2 3 2 2 9" xfId="16511" xr:uid="{00000000-0005-0000-0000-0000B6490000}"/>
    <cellStyle name="Comma 3 3 2 3 2 3" xfId="189" xr:uid="{00000000-0005-0000-0000-0000B7490000}"/>
    <cellStyle name="Comma 3 3 2 3 2 3 2" xfId="445" xr:uid="{00000000-0005-0000-0000-0000B8490000}"/>
    <cellStyle name="Comma 3 3 2 3 2 3 2 2" xfId="957" xr:uid="{00000000-0005-0000-0000-0000B9490000}"/>
    <cellStyle name="Comma 3 3 2 3 2 3 2 2 2" xfId="1981" xr:uid="{00000000-0005-0000-0000-0000BA490000}"/>
    <cellStyle name="Comma 3 3 2 3 2 3 2 2 2 2" xfId="4029" xr:uid="{00000000-0005-0000-0000-0000BB490000}"/>
    <cellStyle name="Comma 3 3 2 3 2 3 2 2 2 2 2" xfId="8126" xr:uid="{00000000-0005-0000-0000-0000BC490000}"/>
    <cellStyle name="Comma 3 3 2 3 2 3 2 2 2 2 2 2" xfId="16319" xr:uid="{00000000-0005-0000-0000-0000BD490000}"/>
    <cellStyle name="Comma 3 3 2 3 2 3 2 2 2 2 2 2 2" xfId="32705" xr:uid="{00000000-0005-0000-0000-0000BE490000}"/>
    <cellStyle name="Comma 3 3 2 3 2 3 2 2 2 2 2 3" xfId="24512" xr:uid="{00000000-0005-0000-0000-0000BF490000}"/>
    <cellStyle name="Comma 3 3 2 3 2 3 2 2 2 2 3" xfId="12222" xr:uid="{00000000-0005-0000-0000-0000C0490000}"/>
    <cellStyle name="Comma 3 3 2 3 2 3 2 2 2 2 3 2" xfId="28608" xr:uid="{00000000-0005-0000-0000-0000C1490000}"/>
    <cellStyle name="Comma 3 3 2 3 2 3 2 2 2 2 4" xfId="20415" xr:uid="{00000000-0005-0000-0000-0000C2490000}"/>
    <cellStyle name="Comma 3 3 2 3 2 3 2 2 2 3" xfId="6077" xr:uid="{00000000-0005-0000-0000-0000C3490000}"/>
    <cellStyle name="Comma 3 3 2 3 2 3 2 2 2 3 2" xfId="14270" xr:uid="{00000000-0005-0000-0000-0000C4490000}"/>
    <cellStyle name="Comma 3 3 2 3 2 3 2 2 2 3 2 2" xfId="30656" xr:uid="{00000000-0005-0000-0000-0000C5490000}"/>
    <cellStyle name="Comma 3 3 2 3 2 3 2 2 2 3 3" xfId="22463" xr:uid="{00000000-0005-0000-0000-0000C6490000}"/>
    <cellStyle name="Comma 3 3 2 3 2 3 2 2 2 4" xfId="10174" xr:uid="{00000000-0005-0000-0000-0000C7490000}"/>
    <cellStyle name="Comma 3 3 2 3 2 3 2 2 2 4 2" xfId="26560" xr:uid="{00000000-0005-0000-0000-0000C8490000}"/>
    <cellStyle name="Comma 3 3 2 3 2 3 2 2 2 5" xfId="18367" xr:uid="{00000000-0005-0000-0000-0000C9490000}"/>
    <cellStyle name="Comma 3 3 2 3 2 3 2 2 3" xfId="3005" xr:uid="{00000000-0005-0000-0000-0000CA490000}"/>
    <cellStyle name="Comma 3 3 2 3 2 3 2 2 3 2" xfId="7102" xr:uid="{00000000-0005-0000-0000-0000CB490000}"/>
    <cellStyle name="Comma 3 3 2 3 2 3 2 2 3 2 2" xfId="15295" xr:uid="{00000000-0005-0000-0000-0000CC490000}"/>
    <cellStyle name="Comma 3 3 2 3 2 3 2 2 3 2 2 2" xfId="31681" xr:uid="{00000000-0005-0000-0000-0000CD490000}"/>
    <cellStyle name="Comma 3 3 2 3 2 3 2 2 3 2 3" xfId="23488" xr:uid="{00000000-0005-0000-0000-0000CE490000}"/>
    <cellStyle name="Comma 3 3 2 3 2 3 2 2 3 3" xfId="11198" xr:uid="{00000000-0005-0000-0000-0000CF490000}"/>
    <cellStyle name="Comma 3 3 2 3 2 3 2 2 3 3 2" xfId="27584" xr:uid="{00000000-0005-0000-0000-0000D0490000}"/>
    <cellStyle name="Comma 3 3 2 3 2 3 2 2 3 4" xfId="19391" xr:uid="{00000000-0005-0000-0000-0000D1490000}"/>
    <cellStyle name="Comma 3 3 2 3 2 3 2 2 4" xfId="5053" xr:uid="{00000000-0005-0000-0000-0000D2490000}"/>
    <cellStyle name="Comma 3 3 2 3 2 3 2 2 4 2" xfId="13246" xr:uid="{00000000-0005-0000-0000-0000D3490000}"/>
    <cellStyle name="Comma 3 3 2 3 2 3 2 2 4 2 2" xfId="29632" xr:uid="{00000000-0005-0000-0000-0000D4490000}"/>
    <cellStyle name="Comma 3 3 2 3 2 3 2 2 4 3" xfId="21439" xr:uid="{00000000-0005-0000-0000-0000D5490000}"/>
    <cellStyle name="Comma 3 3 2 3 2 3 2 2 5" xfId="9150" xr:uid="{00000000-0005-0000-0000-0000D6490000}"/>
    <cellStyle name="Comma 3 3 2 3 2 3 2 2 5 2" xfId="25536" xr:uid="{00000000-0005-0000-0000-0000D7490000}"/>
    <cellStyle name="Comma 3 3 2 3 2 3 2 2 6" xfId="17343" xr:uid="{00000000-0005-0000-0000-0000D8490000}"/>
    <cellStyle name="Comma 3 3 2 3 2 3 2 3" xfId="1469" xr:uid="{00000000-0005-0000-0000-0000D9490000}"/>
    <cellStyle name="Comma 3 3 2 3 2 3 2 3 2" xfId="3517" xr:uid="{00000000-0005-0000-0000-0000DA490000}"/>
    <cellStyle name="Comma 3 3 2 3 2 3 2 3 2 2" xfId="7614" xr:uid="{00000000-0005-0000-0000-0000DB490000}"/>
    <cellStyle name="Comma 3 3 2 3 2 3 2 3 2 2 2" xfId="15807" xr:uid="{00000000-0005-0000-0000-0000DC490000}"/>
    <cellStyle name="Comma 3 3 2 3 2 3 2 3 2 2 2 2" xfId="32193" xr:uid="{00000000-0005-0000-0000-0000DD490000}"/>
    <cellStyle name="Comma 3 3 2 3 2 3 2 3 2 2 3" xfId="24000" xr:uid="{00000000-0005-0000-0000-0000DE490000}"/>
    <cellStyle name="Comma 3 3 2 3 2 3 2 3 2 3" xfId="11710" xr:uid="{00000000-0005-0000-0000-0000DF490000}"/>
    <cellStyle name="Comma 3 3 2 3 2 3 2 3 2 3 2" xfId="28096" xr:uid="{00000000-0005-0000-0000-0000E0490000}"/>
    <cellStyle name="Comma 3 3 2 3 2 3 2 3 2 4" xfId="19903" xr:uid="{00000000-0005-0000-0000-0000E1490000}"/>
    <cellStyle name="Comma 3 3 2 3 2 3 2 3 3" xfId="5565" xr:uid="{00000000-0005-0000-0000-0000E2490000}"/>
    <cellStyle name="Comma 3 3 2 3 2 3 2 3 3 2" xfId="13758" xr:uid="{00000000-0005-0000-0000-0000E3490000}"/>
    <cellStyle name="Comma 3 3 2 3 2 3 2 3 3 2 2" xfId="30144" xr:uid="{00000000-0005-0000-0000-0000E4490000}"/>
    <cellStyle name="Comma 3 3 2 3 2 3 2 3 3 3" xfId="21951" xr:uid="{00000000-0005-0000-0000-0000E5490000}"/>
    <cellStyle name="Comma 3 3 2 3 2 3 2 3 4" xfId="9662" xr:uid="{00000000-0005-0000-0000-0000E6490000}"/>
    <cellStyle name="Comma 3 3 2 3 2 3 2 3 4 2" xfId="26048" xr:uid="{00000000-0005-0000-0000-0000E7490000}"/>
    <cellStyle name="Comma 3 3 2 3 2 3 2 3 5" xfId="17855" xr:uid="{00000000-0005-0000-0000-0000E8490000}"/>
    <cellStyle name="Comma 3 3 2 3 2 3 2 4" xfId="2493" xr:uid="{00000000-0005-0000-0000-0000E9490000}"/>
    <cellStyle name="Comma 3 3 2 3 2 3 2 4 2" xfId="6590" xr:uid="{00000000-0005-0000-0000-0000EA490000}"/>
    <cellStyle name="Comma 3 3 2 3 2 3 2 4 2 2" xfId="14783" xr:uid="{00000000-0005-0000-0000-0000EB490000}"/>
    <cellStyle name="Comma 3 3 2 3 2 3 2 4 2 2 2" xfId="31169" xr:uid="{00000000-0005-0000-0000-0000EC490000}"/>
    <cellStyle name="Comma 3 3 2 3 2 3 2 4 2 3" xfId="22976" xr:uid="{00000000-0005-0000-0000-0000ED490000}"/>
    <cellStyle name="Comma 3 3 2 3 2 3 2 4 3" xfId="10686" xr:uid="{00000000-0005-0000-0000-0000EE490000}"/>
    <cellStyle name="Comma 3 3 2 3 2 3 2 4 3 2" xfId="27072" xr:uid="{00000000-0005-0000-0000-0000EF490000}"/>
    <cellStyle name="Comma 3 3 2 3 2 3 2 4 4" xfId="18879" xr:uid="{00000000-0005-0000-0000-0000F0490000}"/>
    <cellStyle name="Comma 3 3 2 3 2 3 2 5" xfId="4541" xr:uid="{00000000-0005-0000-0000-0000F1490000}"/>
    <cellStyle name="Comma 3 3 2 3 2 3 2 5 2" xfId="12734" xr:uid="{00000000-0005-0000-0000-0000F2490000}"/>
    <cellStyle name="Comma 3 3 2 3 2 3 2 5 2 2" xfId="29120" xr:uid="{00000000-0005-0000-0000-0000F3490000}"/>
    <cellStyle name="Comma 3 3 2 3 2 3 2 5 3" xfId="20927" xr:uid="{00000000-0005-0000-0000-0000F4490000}"/>
    <cellStyle name="Comma 3 3 2 3 2 3 2 6" xfId="8638" xr:uid="{00000000-0005-0000-0000-0000F5490000}"/>
    <cellStyle name="Comma 3 3 2 3 2 3 2 6 2" xfId="25024" xr:uid="{00000000-0005-0000-0000-0000F6490000}"/>
    <cellStyle name="Comma 3 3 2 3 2 3 2 7" xfId="16831" xr:uid="{00000000-0005-0000-0000-0000F7490000}"/>
    <cellStyle name="Comma 3 3 2 3 2 3 3" xfId="701" xr:uid="{00000000-0005-0000-0000-0000F8490000}"/>
    <cellStyle name="Comma 3 3 2 3 2 3 3 2" xfId="1725" xr:uid="{00000000-0005-0000-0000-0000F9490000}"/>
    <cellStyle name="Comma 3 3 2 3 2 3 3 2 2" xfId="3773" xr:uid="{00000000-0005-0000-0000-0000FA490000}"/>
    <cellStyle name="Comma 3 3 2 3 2 3 3 2 2 2" xfId="7870" xr:uid="{00000000-0005-0000-0000-0000FB490000}"/>
    <cellStyle name="Comma 3 3 2 3 2 3 3 2 2 2 2" xfId="16063" xr:uid="{00000000-0005-0000-0000-0000FC490000}"/>
    <cellStyle name="Comma 3 3 2 3 2 3 3 2 2 2 2 2" xfId="32449" xr:uid="{00000000-0005-0000-0000-0000FD490000}"/>
    <cellStyle name="Comma 3 3 2 3 2 3 3 2 2 2 3" xfId="24256" xr:uid="{00000000-0005-0000-0000-0000FE490000}"/>
    <cellStyle name="Comma 3 3 2 3 2 3 3 2 2 3" xfId="11966" xr:uid="{00000000-0005-0000-0000-0000FF490000}"/>
    <cellStyle name="Comma 3 3 2 3 2 3 3 2 2 3 2" xfId="28352" xr:uid="{00000000-0005-0000-0000-0000004A0000}"/>
    <cellStyle name="Comma 3 3 2 3 2 3 3 2 2 4" xfId="20159" xr:uid="{00000000-0005-0000-0000-0000014A0000}"/>
    <cellStyle name="Comma 3 3 2 3 2 3 3 2 3" xfId="5821" xr:uid="{00000000-0005-0000-0000-0000024A0000}"/>
    <cellStyle name="Comma 3 3 2 3 2 3 3 2 3 2" xfId="14014" xr:uid="{00000000-0005-0000-0000-0000034A0000}"/>
    <cellStyle name="Comma 3 3 2 3 2 3 3 2 3 2 2" xfId="30400" xr:uid="{00000000-0005-0000-0000-0000044A0000}"/>
    <cellStyle name="Comma 3 3 2 3 2 3 3 2 3 3" xfId="22207" xr:uid="{00000000-0005-0000-0000-0000054A0000}"/>
    <cellStyle name="Comma 3 3 2 3 2 3 3 2 4" xfId="9918" xr:uid="{00000000-0005-0000-0000-0000064A0000}"/>
    <cellStyle name="Comma 3 3 2 3 2 3 3 2 4 2" xfId="26304" xr:uid="{00000000-0005-0000-0000-0000074A0000}"/>
    <cellStyle name="Comma 3 3 2 3 2 3 3 2 5" xfId="18111" xr:uid="{00000000-0005-0000-0000-0000084A0000}"/>
    <cellStyle name="Comma 3 3 2 3 2 3 3 3" xfId="2749" xr:uid="{00000000-0005-0000-0000-0000094A0000}"/>
    <cellStyle name="Comma 3 3 2 3 2 3 3 3 2" xfId="6846" xr:uid="{00000000-0005-0000-0000-00000A4A0000}"/>
    <cellStyle name="Comma 3 3 2 3 2 3 3 3 2 2" xfId="15039" xr:uid="{00000000-0005-0000-0000-00000B4A0000}"/>
    <cellStyle name="Comma 3 3 2 3 2 3 3 3 2 2 2" xfId="31425" xr:uid="{00000000-0005-0000-0000-00000C4A0000}"/>
    <cellStyle name="Comma 3 3 2 3 2 3 3 3 2 3" xfId="23232" xr:uid="{00000000-0005-0000-0000-00000D4A0000}"/>
    <cellStyle name="Comma 3 3 2 3 2 3 3 3 3" xfId="10942" xr:uid="{00000000-0005-0000-0000-00000E4A0000}"/>
    <cellStyle name="Comma 3 3 2 3 2 3 3 3 3 2" xfId="27328" xr:uid="{00000000-0005-0000-0000-00000F4A0000}"/>
    <cellStyle name="Comma 3 3 2 3 2 3 3 3 4" xfId="19135" xr:uid="{00000000-0005-0000-0000-0000104A0000}"/>
    <cellStyle name="Comma 3 3 2 3 2 3 3 4" xfId="4797" xr:uid="{00000000-0005-0000-0000-0000114A0000}"/>
    <cellStyle name="Comma 3 3 2 3 2 3 3 4 2" xfId="12990" xr:uid="{00000000-0005-0000-0000-0000124A0000}"/>
    <cellStyle name="Comma 3 3 2 3 2 3 3 4 2 2" xfId="29376" xr:uid="{00000000-0005-0000-0000-0000134A0000}"/>
    <cellStyle name="Comma 3 3 2 3 2 3 3 4 3" xfId="21183" xr:uid="{00000000-0005-0000-0000-0000144A0000}"/>
    <cellStyle name="Comma 3 3 2 3 2 3 3 5" xfId="8894" xr:uid="{00000000-0005-0000-0000-0000154A0000}"/>
    <cellStyle name="Comma 3 3 2 3 2 3 3 5 2" xfId="25280" xr:uid="{00000000-0005-0000-0000-0000164A0000}"/>
    <cellStyle name="Comma 3 3 2 3 2 3 3 6" xfId="17087" xr:uid="{00000000-0005-0000-0000-0000174A0000}"/>
    <cellStyle name="Comma 3 3 2 3 2 3 4" xfId="1213" xr:uid="{00000000-0005-0000-0000-0000184A0000}"/>
    <cellStyle name="Comma 3 3 2 3 2 3 4 2" xfId="3261" xr:uid="{00000000-0005-0000-0000-0000194A0000}"/>
    <cellStyle name="Comma 3 3 2 3 2 3 4 2 2" xfId="7358" xr:uid="{00000000-0005-0000-0000-00001A4A0000}"/>
    <cellStyle name="Comma 3 3 2 3 2 3 4 2 2 2" xfId="15551" xr:uid="{00000000-0005-0000-0000-00001B4A0000}"/>
    <cellStyle name="Comma 3 3 2 3 2 3 4 2 2 2 2" xfId="31937" xr:uid="{00000000-0005-0000-0000-00001C4A0000}"/>
    <cellStyle name="Comma 3 3 2 3 2 3 4 2 2 3" xfId="23744" xr:uid="{00000000-0005-0000-0000-00001D4A0000}"/>
    <cellStyle name="Comma 3 3 2 3 2 3 4 2 3" xfId="11454" xr:uid="{00000000-0005-0000-0000-00001E4A0000}"/>
    <cellStyle name="Comma 3 3 2 3 2 3 4 2 3 2" xfId="27840" xr:uid="{00000000-0005-0000-0000-00001F4A0000}"/>
    <cellStyle name="Comma 3 3 2 3 2 3 4 2 4" xfId="19647" xr:uid="{00000000-0005-0000-0000-0000204A0000}"/>
    <cellStyle name="Comma 3 3 2 3 2 3 4 3" xfId="5309" xr:uid="{00000000-0005-0000-0000-0000214A0000}"/>
    <cellStyle name="Comma 3 3 2 3 2 3 4 3 2" xfId="13502" xr:uid="{00000000-0005-0000-0000-0000224A0000}"/>
    <cellStyle name="Comma 3 3 2 3 2 3 4 3 2 2" xfId="29888" xr:uid="{00000000-0005-0000-0000-0000234A0000}"/>
    <cellStyle name="Comma 3 3 2 3 2 3 4 3 3" xfId="21695" xr:uid="{00000000-0005-0000-0000-0000244A0000}"/>
    <cellStyle name="Comma 3 3 2 3 2 3 4 4" xfId="9406" xr:uid="{00000000-0005-0000-0000-0000254A0000}"/>
    <cellStyle name="Comma 3 3 2 3 2 3 4 4 2" xfId="25792" xr:uid="{00000000-0005-0000-0000-0000264A0000}"/>
    <cellStyle name="Comma 3 3 2 3 2 3 4 5" xfId="17599" xr:uid="{00000000-0005-0000-0000-0000274A0000}"/>
    <cellStyle name="Comma 3 3 2 3 2 3 5" xfId="2237" xr:uid="{00000000-0005-0000-0000-0000284A0000}"/>
    <cellStyle name="Comma 3 3 2 3 2 3 5 2" xfId="6334" xr:uid="{00000000-0005-0000-0000-0000294A0000}"/>
    <cellStyle name="Comma 3 3 2 3 2 3 5 2 2" xfId="14527" xr:uid="{00000000-0005-0000-0000-00002A4A0000}"/>
    <cellStyle name="Comma 3 3 2 3 2 3 5 2 2 2" xfId="30913" xr:uid="{00000000-0005-0000-0000-00002B4A0000}"/>
    <cellStyle name="Comma 3 3 2 3 2 3 5 2 3" xfId="22720" xr:uid="{00000000-0005-0000-0000-00002C4A0000}"/>
    <cellStyle name="Comma 3 3 2 3 2 3 5 3" xfId="10430" xr:uid="{00000000-0005-0000-0000-00002D4A0000}"/>
    <cellStyle name="Comma 3 3 2 3 2 3 5 3 2" xfId="26816" xr:uid="{00000000-0005-0000-0000-00002E4A0000}"/>
    <cellStyle name="Comma 3 3 2 3 2 3 5 4" xfId="18623" xr:uid="{00000000-0005-0000-0000-00002F4A0000}"/>
    <cellStyle name="Comma 3 3 2 3 2 3 6" xfId="4285" xr:uid="{00000000-0005-0000-0000-0000304A0000}"/>
    <cellStyle name="Comma 3 3 2 3 2 3 6 2" xfId="12478" xr:uid="{00000000-0005-0000-0000-0000314A0000}"/>
    <cellStyle name="Comma 3 3 2 3 2 3 6 2 2" xfId="28864" xr:uid="{00000000-0005-0000-0000-0000324A0000}"/>
    <cellStyle name="Comma 3 3 2 3 2 3 6 3" xfId="20671" xr:uid="{00000000-0005-0000-0000-0000334A0000}"/>
    <cellStyle name="Comma 3 3 2 3 2 3 7" xfId="8382" xr:uid="{00000000-0005-0000-0000-0000344A0000}"/>
    <cellStyle name="Comma 3 3 2 3 2 3 7 2" xfId="24768" xr:uid="{00000000-0005-0000-0000-0000354A0000}"/>
    <cellStyle name="Comma 3 3 2 3 2 3 8" xfId="16575" xr:uid="{00000000-0005-0000-0000-0000364A0000}"/>
    <cellStyle name="Comma 3 3 2 3 2 4" xfId="317" xr:uid="{00000000-0005-0000-0000-0000374A0000}"/>
    <cellStyle name="Comma 3 3 2 3 2 4 2" xfId="829" xr:uid="{00000000-0005-0000-0000-0000384A0000}"/>
    <cellStyle name="Comma 3 3 2 3 2 4 2 2" xfId="1853" xr:uid="{00000000-0005-0000-0000-0000394A0000}"/>
    <cellStyle name="Comma 3 3 2 3 2 4 2 2 2" xfId="3901" xr:uid="{00000000-0005-0000-0000-00003A4A0000}"/>
    <cellStyle name="Comma 3 3 2 3 2 4 2 2 2 2" xfId="7998" xr:uid="{00000000-0005-0000-0000-00003B4A0000}"/>
    <cellStyle name="Comma 3 3 2 3 2 4 2 2 2 2 2" xfId="16191" xr:uid="{00000000-0005-0000-0000-00003C4A0000}"/>
    <cellStyle name="Comma 3 3 2 3 2 4 2 2 2 2 2 2" xfId="32577" xr:uid="{00000000-0005-0000-0000-00003D4A0000}"/>
    <cellStyle name="Comma 3 3 2 3 2 4 2 2 2 2 3" xfId="24384" xr:uid="{00000000-0005-0000-0000-00003E4A0000}"/>
    <cellStyle name="Comma 3 3 2 3 2 4 2 2 2 3" xfId="12094" xr:uid="{00000000-0005-0000-0000-00003F4A0000}"/>
    <cellStyle name="Comma 3 3 2 3 2 4 2 2 2 3 2" xfId="28480" xr:uid="{00000000-0005-0000-0000-0000404A0000}"/>
    <cellStyle name="Comma 3 3 2 3 2 4 2 2 2 4" xfId="20287" xr:uid="{00000000-0005-0000-0000-0000414A0000}"/>
    <cellStyle name="Comma 3 3 2 3 2 4 2 2 3" xfId="5949" xr:uid="{00000000-0005-0000-0000-0000424A0000}"/>
    <cellStyle name="Comma 3 3 2 3 2 4 2 2 3 2" xfId="14142" xr:uid="{00000000-0005-0000-0000-0000434A0000}"/>
    <cellStyle name="Comma 3 3 2 3 2 4 2 2 3 2 2" xfId="30528" xr:uid="{00000000-0005-0000-0000-0000444A0000}"/>
    <cellStyle name="Comma 3 3 2 3 2 4 2 2 3 3" xfId="22335" xr:uid="{00000000-0005-0000-0000-0000454A0000}"/>
    <cellStyle name="Comma 3 3 2 3 2 4 2 2 4" xfId="10046" xr:uid="{00000000-0005-0000-0000-0000464A0000}"/>
    <cellStyle name="Comma 3 3 2 3 2 4 2 2 4 2" xfId="26432" xr:uid="{00000000-0005-0000-0000-0000474A0000}"/>
    <cellStyle name="Comma 3 3 2 3 2 4 2 2 5" xfId="18239" xr:uid="{00000000-0005-0000-0000-0000484A0000}"/>
    <cellStyle name="Comma 3 3 2 3 2 4 2 3" xfId="2877" xr:uid="{00000000-0005-0000-0000-0000494A0000}"/>
    <cellStyle name="Comma 3 3 2 3 2 4 2 3 2" xfId="6974" xr:uid="{00000000-0005-0000-0000-00004A4A0000}"/>
    <cellStyle name="Comma 3 3 2 3 2 4 2 3 2 2" xfId="15167" xr:uid="{00000000-0005-0000-0000-00004B4A0000}"/>
    <cellStyle name="Comma 3 3 2 3 2 4 2 3 2 2 2" xfId="31553" xr:uid="{00000000-0005-0000-0000-00004C4A0000}"/>
    <cellStyle name="Comma 3 3 2 3 2 4 2 3 2 3" xfId="23360" xr:uid="{00000000-0005-0000-0000-00004D4A0000}"/>
    <cellStyle name="Comma 3 3 2 3 2 4 2 3 3" xfId="11070" xr:uid="{00000000-0005-0000-0000-00004E4A0000}"/>
    <cellStyle name="Comma 3 3 2 3 2 4 2 3 3 2" xfId="27456" xr:uid="{00000000-0005-0000-0000-00004F4A0000}"/>
    <cellStyle name="Comma 3 3 2 3 2 4 2 3 4" xfId="19263" xr:uid="{00000000-0005-0000-0000-0000504A0000}"/>
    <cellStyle name="Comma 3 3 2 3 2 4 2 4" xfId="4925" xr:uid="{00000000-0005-0000-0000-0000514A0000}"/>
    <cellStyle name="Comma 3 3 2 3 2 4 2 4 2" xfId="13118" xr:uid="{00000000-0005-0000-0000-0000524A0000}"/>
    <cellStyle name="Comma 3 3 2 3 2 4 2 4 2 2" xfId="29504" xr:uid="{00000000-0005-0000-0000-0000534A0000}"/>
    <cellStyle name="Comma 3 3 2 3 2 4 2 4 3" xfId="21311" xr:uid="{00000000-0005-0000-0000-0000544A0000}"/>
    <cellStyle name="Comma 3 3 2 3 2 4 2 5" xfId="9022" xr:uid="{00000000-0005-0000-0000-0000554A0000}"/>
    <cellStyle name="Comma 3 3 2 3 2 4 2 5 2" xfId="25408" xr:uid="{00000000-0005-0000-0000-0000564A0000}"/>
    <cellStyle name="Comma 3 3 2 3 2 4 2 6" xfId="17215" xr:uid="{00000000-0005-0000-0000-0000574A0000}"/>
    <cellStyle name="Comma 3 3 2 3 2 4 3" xfId="1341" xr:uid="{00000000-0005-0000-0000-0000584A0000}"/>
    <cellStyle name="Comma 3 3 2 3 2 4 3 2" xfId="3389" xr:uid="{00000000-0005-0000-0000-0000594A0000}"/>
    <cellStyle name="Comma 3 3 2 3 2 4 3 2 2" xfId="7486" xr:uid="{00000000-0005-0000-0000-00005A4A0000}"/>
    <cellStyle name="Comma 3 3 2 3 2 4 3 2 2 2" xfId="15679" xr:uid="{00000000-0005-0000-0000-00005B4A0000}"/>
    <cellStyle name="Comma 3 3 2 3 2 4 3 2 2 2 2" xfId="32065" xr:uid="{00000000-0005-0000-0000-00005C4A0000}"/>
    <cellStyle name="Comma 3 3 2 3 2 4 3 2 2 3" xfId="23872" xr:uid="{00000000-0005-0000-0000-00005D4A0000}"/>
    <cellStyle name="Comma 3 3 2 3 2 4 3 2 3" xfId="11582" xr:uid="{00000000-0005-0000-0000-00005E4A0000}"/>
    <cellStyle name="Comma 3 3 2 3 2 4 3 2 3 2" xfId="27968" xr:uid="{00000000-0005-0000-0000-00005F4A0000}"/>
    <cellStyle name="Comma 3 3 2 3 2 4 3 2 4" xfId="19775" xr:uid="{00000000-0005-0000-0000-0000604A0000}"/>
    <cellStyle name="Comma 3 3 2 3 2 4 3 3" xfId="5437" xr:uid="{00000000-0005-0000-0000-0000614A0000}"/>
    <cellStyle name="Comma 3 3 2 3 2 4 3 3 2" xfId="13630" xr:uid="{00000000-0005-0000-0000-0000624A0000}"/>
    <cellStyle name="Comma 3 3 2 3 2 4 3 3 2 2" xfId="30016" xr:uid="{00000000-0005-0000-0000-0000634A0000}"/>
    <cellStyle name="Comma 3 3 2 3 2 4 3 3 3" xfId="21823" xr:uid="{00000000-0005-0000-0000-0000644A0000}"/>
    <cellStyle name="Comma 3 3 2 3 2 4 3 4" xfId="9534" xr:uid="{00000000-0005-0000-0000-0000654A0000}"/>
    <cellStyle name="Comma 3 3 2 3 2 4 3 4 2" xfId="25920" xr:uid="{00000000-0005-0000-0000-0000664A0000}"/>
    <cellStyle name="Comma 3 3 2 3 2 4 3 5" xfId="17727" xr:uid="{00000000-0005-0000-0000-0000674A0000}"/>
    <cellStyle name="Comma 3 3 2 3 2 4 4" xfId="2365" xr:uid="{00000000-0005-0000-0000-0000684A0000}"/>
    <cellStyle name="Comma 3 3 2 3 2 4 4 2" xfId="6462" xr:uid="{00000000-0005-0000-0000-0000694A0000}"/>
    <cellStyle name="Comma 3 3 2 3 2 4 4 2 2" xfId="14655" xr:uid="{00000000-0005-0000-0000-00006A4A0000}"/>
    <cellStyle name="Comma 3 3 2 3 2 4 4 2 2 2" xfId="31041" xr:uid="{00000000-0005-0000-0000-00006B4A0000}"/>
    <cellStyle name="Comma 3 3 2 3 2 4 4 2 3" xfId="22848" xr:uid="{00000000-0005-0000-0000-00006C4A0000}"/>
    <cellStyle name="Comma 3 3 2 3 2 4 4 3" xfId="10558" xr:uid="{00000000-0005-0000-0000-00006D4A0000}"/>
    <cellStyle name="Comma 3 3 2 3 2 4 4 3 2" xfId="26944" xr:uid="{00000000-0005-0000-0000-00006E4A0000}"/>
    <cellStyle name="Comma 3 3 2 3 2 4 4 4" xfId="18751" xr:uid="{00000000-0005-0000-0000-00006F4A0000}"/>
    <cellStyle name="Comma 3 3 2 3 2 4 5" xfId="4413" xr:uid="{00000000-0005-0000-0000-0000704A0000}"/>
    <cellStyle name="Comma 3 3 2 3 2 4 5 2" xfId="12606" xr:uid="{00000000-0005-0000-0000-0000714A0000}"/>
    <cellStyle name="Comma 3 3 2 3 2 4 5 2 2" xfId="28992" xr:uid="{00000000-0005-0000-0000-0000724A0000}"/>
    <cellStyle name="Comma 3 3 2 3 2 4 5 3" xfId="20799" xr:uid="{00000000-0005-0000-0000-0000734A0000}"/>
    <cellStyle name="Comma 3 3 2 3 2 4 6" xfId="8510" xr:uid="{00000000-0005-0000-0000-0000744A0000}"/>
    <cellStyle name="Comma 3 3 2 3 2 4 6 2" xfId="24896" xr:uid="{00000000-0005-0000-0000-0000754A0000}"/>
    <cellStyle name="Comma 3 3 2 3 2 4 7" xfId="16703" xr:uid="{00000000-0005-0000-0000-0000764A0000}"/>
    <cellStyle name="Comma 3 3 2 3 2 5" xfId="573" xr:uid="{00000000-0005-0000-0000-0000774A0000}"/>
    <cellStyle name="Comma 3 3 2 3 2 5 2" xfId="1597" xr:uid="{00000000-0005-0000-0000-0000784A0000}"/>
    <cellStyle name="Comma 3 3 2 3 2 5 2 2" xfId="3645" xr:uid="{00000000-0005-0000-0000-0000794A0000}"/>
    <cellStyle name="Comma 3 3 2 3 2 5 2 2 2" xfId="7742" xr:uid="{00000000-0005-0000-0000-00007A4A0000}"/>
    <cellStyle name="Comma 3 3 2 3 2 5 2 2 2 2" xfId="15935" xr:uid="{00000000-0005-0000-0000-00007B4A0000}"/>
    <cellStyle name="Comma 3 3 2 3 2 5 2 2 2 2 2" xfId="32321" xr:uid="{00000000-0005-0000-0000-00007C4A0000}"/>
    <cellStyle name="Comma 3 3 2 3 2 5 2 2 2 3" xfId="24128" xr:uid="{00000000-0005-0000-0000-00007D4A0000}"/>
    <cellStyle name="Comma 3 3 2 3 2 5 2 2 3" xfId="11838" xr:uid="{00000000-0005-0000-0000-00007E4A0000}"/>
    <cellStyle name="Comma 3 3 2 3 2 5 2 2 3 2" xfId="28224" xr:uid="{00000000-0005-0000-0000-00007F4A0000}"/>
    <cellStyle name="Comma 3 3 2 3 2 5 2 2 4" xfId="20031" xr:uid="{00000000-0005-0000-0000-0000804A0000}"/>
    <cellStyle name="Comma 3 3 2 3 2 5 2 3" xfId="5693" xr:uid="{00000000-0005-0000-0000-0000814A0000}"/>
    <cellStyle name="Comma 3 3 2 3 2 5 2 3 2" xfId="13886" xr:uid="{00000000-0005-0000-0000-0000824A0000}"/>
    <cellStyle name="Comma 3 3 2 3 2 5 2 3 2 2" xfId="30272" xr:uid="{00000000-0005-0000-0000-0000834A0000}"/>
    <cellStyle name="Comma 3 3 2 3 2 5 2 3 3" xfId="22079" xr:uid="{00000000-0005-0000-0000-0000844A0000}"/>
    <cellStyle name="Comma 3 3 2 3 2 5 2 4" xfId="9790" xr:uid="{00000000-0005-0000-0000-0000854A0000}"/>
    <cellStyle name="Comma 3 3 2 3 2 5 2 4 2" xfId="26176" xr:uid="{00000000-0005-0000-0000-0000864A0000}"/>
    <cellStyle name="Comma 3 3 2 3 2 5 2 5" xfId="17983" xr:uid="{00000000-0005-0000-0000-0000874A0000}"/>
    <cellStyle name="Comma 3 3 2 3 2 5 3" xfId="2621" xr:uid="{00000000-0005-0000-0000-0000884A0000}"/>
    <cellStyle name="Comma 3 3 2 3 2 5 3 2" xfId="6718" xr:uid="{00000000-0005-0000-0000-0000894A0000}"/>
    <cellStyle name="Comma 3 3 2 3 2 5 3 2 2" xfId="14911" xr:uid="{00000000-0005-0000-0000-00008A4A0000}"/>
    <cellStyle name="Comma 3 3 2 3 2 5 3 2 2 2" xfId="31297" xr:uid="{00000000-0005-0000-0000-00008B4A0000}"/>
    <cellStyle name="Comma 3 3 2 3 2 5 3 2 3" xfId="23104" xr:uid="{00000000-0005-0000-0000-00008C4A0000}"/>
    <cellStyle name="Comma 3 3 2 3 2 5 3 3" xfId="10814" xr:uid="{00000000-0005-0000-0000-00008D4A0000}"/>
    <cellStyle name="Comma 3 3 2 3 2 5 3 3 2" xfId="27200" xr:uid="{00000000-0005-0000-0000-00008E4A0000}"/>
    <cellStyle name="Comma 3 3 2 3 2 5 3 4" xfId="19007" xr:uid="{00000000-0005-0000-0000-00008F4A0000}"/>
    <cellStyle name="Comma 3 3 2 3 2 5 4" xfId="4669" xr:uid="{00000000-0005-0000-0000-0000904A0000}"/>
    <cellStyle name="Comma 3 3 2 3 2 5 4 2" xfId="12862" xr:uid="{00000000-0005-0000-0000-0000914A0000}"/>
    <cellStyle name="Comma 3 3 2 3 2 5 4 2 2" xfId="29248" xr:uid="{00000000-0005-0000-0000-0000924A0000}"/>
    <cellStyle name="Comma 3 3 2 3 2 5 4 3" xfId="21055" xr:uid="{00000000-0005-0000-0000-0000934A0000}"/>
    <cellStyle name="Comma 3 3 2 3 2 5 5" xfId="8766" xr:uid="{00000000-0005-0000-0000-0000944A0000}"/>
    <cellStyle name="Comma 3 3 2 3 2 5 5 2" xfId="25152" xr:uid="{00000000-0005-0000-0000-0000954A0000}"/>
    <cellStyle name="Comma 3 3 2 3 2 5 6" xfId="16959" xr:uid="{00000000-0005-0000-0000-0000964A0000}"/>
    <cellStyle name="Comma 3 3 2 3 2 6" xfId="1085" xr:uid="{00000000-0005-0000-0000-0000974A0000}"/>
    <cellStyle name="Comma 3 3 2 3 2 6 2" xfId="3133" xr:uid="{00000000-0005-0000-0000-0000984A0000}"/>
    <cellStyle name="Comma 3 3 2 3 2 6 2 2" xfId="7230" xr:uid="{00000000-0005-0000-0000-0000994A0000}"/>
    <cellStyle name="Comma 3 3 2 3 2 6 2 2 2" xfId="15423" xr:uid="{00000000-0005-0000-0000-00009A4A0000}"/>
    <cellStyle name="Comma 3 3 2 3 2 6 2 2 2 2" xfId="31809" xr:uid="{00000000-0005-0000-0000-00009B4A0000}"/>
    <cellStyle name="Comma 3 3 2 3 2 6 2 2 3" xfId="23616" xr:uid="{00000000-0005-0000-0000-00009C4A0000}"/>
    <cellStyle name="Comma 3 3 2 3 2 6 2 3" xfId="11326" xr:uid="{00000000-0005-0000-0000-00009D4A0000}"/>
    <cellStyle name="Comma 3 3 2 3 2 6 2 3 2" xfId="27712" xr:uid="{00000000-0005-0000-0000-00009E4A0000}"/>
    <cellStyle name="Comma 3 3 2 3 2 6 2 4" xfId="19519" xr:uid="{00000000-0005-0000-0000-00009F4A0000}"/>
    <cellStyle name="Comma 3 3 2 3 2 6 3" xfId="5181" xr:uid="{00000000-0005-0000-0000-0000A04A0000}"/>
    <cellStyle name="Comma 3 3 2 3 2 6 3 2" xfId="13374" xr:uid="{00000000-0005-0000-0000-0000A14A0000}"/>
    <cellStyle name="Comma 3 3 2 3 2 6 3 2 2" xfId="29760" xr:uid="{00000000-0005-0000-0000-0000A24A0000}"/>
    <cellStyle name="Comma 3 3 2 3 2 6 3 3" xfId="21567" xr:uid="{00000000-0005-0000-0000-0000A34A0000}"/>
    <cellStyle name="Comma 3 3 2 3 2 6 4" xfId="9278" xr:uid="{00000000-0005-0000-0000-0000A44A0000}"/>
    <cellStyle name="Comma 3 3 2 3 2 6 4 2" xfId="25664" xr:uid="{00000000-0005-0000-0000-0000A54A0000}"/>
    <cellStyle name="Comma 3 3 2 3 2 6 5" xfId="17471" xr:uid="{00000000-0005-0000-0000-0000A64A0000}"/>
    <cellStyle name="Comma 3 3 2 3 2 7" xfId="2109" xr:uid="{00000000-0005-0000-0000-0000A74A0000}"/>
    <cellStyle name="Comma 3 3 2 3 2 7 2" xfId="6206" xr:uid="{00000000-0005-0000-0000-0000A84A0000}"/>
    <cellStyle name="Comma 3 3 2 3 2 7 2 2" xfId="14399" xr:uid="{00000000-0005-0000-0000-0000A94A0000}"/>
    <cellStyle name="Comma 3 3 2 3 2 7 2 2 2" xfId="30785" xr:uid="{00000000-0005-0000-0000-0000AA4A0000}"/>
    <cellStyle name="Comma 3 3 2 3 2 7 2 3" xfId="22592" xr:uid="{00000000-0005-0000-0000-0000AB4A0000}"/>
    <cellStyle name="Comma 3 3 2 3 2 7 3" xfId="10302" xr:uid="{00000000-0005-0000-0000-0000AC4A0000}"/>
    <cellStyle name="Comma 3 3 2 3 2 7 3 2" xfId="26688" xr:uid="{00000000-0005-0000-0000-0000AD4A0000}"/>
    <cellStyle name="Comma 3 3 2 3 2 7 4" xfId="18495" xr:uid="{00000000-0005-0000-0000-0000AE4A0000}"/>
    <cellStyle name="Comma 3 3 2 3 2 8" xfId="4157" xr:uid="{00000000-0005-0000-0000-0000AF4A0000}"/>
    <cellStyle name="Comma 3 3 2 3 2 8 2" xfId="12350" xr:uid="{00000000-0005-0000-0000-0000B04A0000}"/>
    <cellStyle name="Comma 3 3 2 3 2 8 2 2" xfId="28736" xr:uid="{00000000-0005-0000-0000-0000B14A0000}"/>
    <cellStyle name="Comma 3 3 2 3 2 8 3" xfId="20543" xr:uid="{00000000-0005-0000-0000-0000B24A0000}"/>
    <cellStyle name="Comma 3 3 2 3 2 9" xfId="8254" xr:uid="{00000000-0005-0000-0000-0000B34A0000}"/>
    <cellStyle name="Comma 3 3 2 3 2 9 2" xfId="24640" xr:uid="{00000000-0005-0000-0000-0000B44A0000}"/>
    <cellStyle name="Comma 3 3 2 3 3" xfId="93" xr:uid="{00000000-0005-0000-0000-0000B54A0000}"/>
    <cellStyle name="Comma 3 3 2 3 3 2" xfId="221" xr:uid="{00000000-0005-0000-0000-0000B64A0000}"/>
    <cellStyle name="Comma 3 3 2 3 3 2 2" xfId="477" xr:uid="{00000000-0005-0000-0000-0000B74A0000}"/>
    <cellStyle name="Comma 3 3 2 3 3 2 2 2" xfId="989" xr:uid="{00000000-0005-0000-0000-0000B84A0000}"/>
    <cellStyle name="Comma 3 3 2 3 3 2 2 2 2" xfId="2013" xr:uid="{00000000-0005-0000-0000-0000B94A0000}"/>
    <cellStyle name="Comma 3 3 2 3 3 2 2 2 2 2" xfId="4061" xr:uid="{00000000-0005-0000-0000-0000BA4A0000}"/>
    <cellStyle name="Comma 3 3 2 3 3 2 2 2 2 2 2" xfId="8158" xr:uid="{00000000-0005-0000-0000-0000BB4A0000}"/>
    <cellStyle name="Comma 3 3 2 3 3 2 2 2 2 2 2 2" xfId="16351" xr:uid="{00000000-0005-0000-0000-0000BC4A0000}"/>
    <cellStyle name="Comma 3 3 2 3 3 2 2 2 2 2 2 2 2" xfId="32737" xr:uid="{00000000-0005-0000-0000-0000BD4A0000}"/>
    <cellStyle name="Comma 3 3 2 3 3 2 2 2 2 2 2 3" xfId="24544" xr:uid="{00000000-0005-0000-0000-0000BE4A0000}"/>
    <cellStyle name="Comma 3 3 2 3 3 2 2 2 2 2 3" xfId="12254" xr:uid="{00000000-0005-0000-0000-0000BF4A0000}"/>
    <cellStyle name="Comma 3 3 2 3 3 2 2 2 2 2 3 2" xfId="28640" xr:uid="{00000000-0005-0000-0000-0000C04A0000}"/>
    <cellStyle name="Comma 3 3 2 3 3 2 2 2 2 2 4" xfId="20447" xr:uid="{00000000-0005-0000-0000-0000C14A0000}"/>
    <cellStyle name="Comma 3 3 2 3 3 2 2 2 2 3" xfId="6109" xr:uid="{00000000-0005-0000-0000-0000C24A0000}"/>
    <cellStyle name="Comma 3 3 2 3 3 2 2 2 2 3 2" xfId="14302" xr:uid="{00000000-0005-0000-0000-0000C34A0000}"/>
    <cellStyle name="Comma 3 3 2 3 3 2 2 2 2 3 2 2" xfId="30688" xr:uid="{00000000-0005-0000-0000-0000C44A0000}"/>
    <cellStyle name="Comma 3 3 2 3 3 2 2 2 2 3 3" xfId="22495" xr:uid="{00000000-0005-0000-0000-0000C54A0000}"/>
    <cellStyle name="Comma 3 3 2 3 3 2 2 2 2 4" xfId="10206" xr:uid="{00000000-0005-0000-0000-0000C64A0000}"/>
    <cellStyle name="Comma 3 3 2 3 3 2 2 2 2 4 2" xfId="26592" xr:uid="{00000000-0005-0000-0000-0000C74A0000}"/>
    <cellStyle name="Comma 3 3 2 3 3 2 2 2 2 5" xfId="18399" xr:uid="{00000000-0005-0000-0000-0000C84A0000}"/>
    <cellStyle name="Comma 3 3 2 3 3 2 2 2 3" xfId="3037" xr:uid="{00000000-0005-0000-0000-0000C94A0000}"/>
    <cellStyle name="Comma 3 3 2 3 3 2 2 2 3 2" xfId="7134" xr:uid="{00000000-0005-0000-0000-0000CA4A0000}"/>
    <cellStyle name="Comma 3 3 2 3 3 2 2 2 3 2 2" xfId="15327" xr:uid="{00000000-0005-0000-0000-0000CB4A0000}"/>
    <cellStyle name="Comma 3 3 2 3 3 2 2 2 3 2 2 2" xfId="31713" xr:uid="{00000000-0005-0000-0000-0000CC4A0000}"/>
    <cellStyle name="Comma 3 3 2 3 3 2 2 2 3 2 3" xfId="23520" xr:uid="{00000000-0005-0000-0000-0000CD4A0000}"/>
    <cellStyle name="Comma 3 3 2 3 3 2 2 2 3 3" xfId="11230" xr:uid="{00000000-0005-0000-0000-0000CE4A0000}"/>
    <cellStyle name="Comma 3 3 2 3 3 2 2 2 3 3 2" xfId="27616" xr:uid="{00000000-0005-0000-0000-0000CF4A0000}"/>
    <cellStyle name="Comma 3 3 2 3 3 2 2 2 3 4" xfId="19423" xr:uid="{00000000-0005-0000-0000-0000D04A0000}"/>
    <cellStyle name="Comma 3 3 2 3 3 2 2 2 4" xfId="5085" xr:uid="{00000000-0005-0000-0000-0000D14A0000}"/>
    <cellStyle name="Comma 3 3 2 3 3 2 2 2 4 2" xfId="13278" xr:uid="{00000000-0005-0000-0000-0000D24A0000}"/>
    <cellStyle name="Comma 3 3 2 3 3 2 2 2 4 2 2" xfId="29664" xr:uid="{00000000-0005-0000-0000-0000D34A0000}"/>
    <cellStyle name="Comma 3 3 2 3 3 2 2 2 4 3" xfId="21471" xr:uid="{00000000-0005-0000-0000-0000D44A0000}"/>
    <cellStyle name="Comma 3 3 2 3 3 2 2 2 5" xfId="9182" xr:uid="{00000000-0005-0000-0000-0000D54A0000}"/>
    <cellStyle name="Comma 3 3 2 3 3 2 2 2 5 2" xfId="25568" xr:uid="{00000000-0005-0000-0000-0000D64A0000}"/>
    <cellStyle name="Comma 3 3 2 3 3 2 2 2 6" xfId="17375" xr:uid="{00000000-0005-0000-0000-0000D74A0000}"/>
    <cellStyle name="Comma 3 3 2 3 3 2 2 3" xfId="1501" xr:uid="{00000000-0005-0000-0000-0000D84A0000}"/>
    <cellStyle name="Comma 3 3 2 3 3 2 2 3 2" xfId="3549" xr:uid="{00000000-0005-0000-0000-0000D94A0000}"/>
    <cellStyle name="Comma 3 3 2 3 3 2 2 3 2 2" xfId="7646" xr:uid="{00000000-0005-0000-0000-0000DA4A0000}"/>
    <cellStyle name="Comma 3 3 2 3 3 2 2 3 2 2 2" xfId="15839" xr:uid="{00000000-0005-0000-0000-0000DB4A0000}"/>
    <cellStyle name="Comma 3 3 2 3 3 2 2 3 2 2 2 2" xfId="32225" xr:uid="{00000000-0005-0000-0000-0000DC4A0000}"/>
    <cellStyle name="Comma 3 3 2 3 3 2 2 3 2 2 3" xfId="24032" xr:uid="{00000000-0005-0000-0000-0000DD4A0000}"/>
    <cellStyle name="Comma 3 3 2 3 3 2 2 3 2 3" xfId="11742" xr:uid="{00000000-0005-0000-0000-0000DE4A0000}"/>
    <cellStyle name="Comma 3 3 2 3 3 2 2 3 2 3 2" xfId="28128" xr:uid="{00000000-0005-0000-0000-0000DF4A0000}"/>
    <cellStyle name="Comma 3 3 2 3 3 2 2 3 2 4" xfId="19935" xr:uid="{00000000-0005-0000-0000-0000E04A0000}"/>
    <cellStyle name="Comma 3 3 2 3 3 2 2 3 3" xfId="5597" xr:uid="{00000000-0005-0000-0000-0000E14A0000}"/>
    <cellStyle name="Comma 3 3 2 3 3 2 2 3 3 2" xfId="13790" xr:uid="{00000000-0005-0000-0000-0000E24A0000}"/>
    <cellStyle name="Comma 3 3 2 3 3 2 2 3 3 2 2" xfId="30176" xr:uid="{00000000-0005-0000-0000-0000E34A0000}"/>
    <cellStyle name="Comma 3 3 2 3 3 2 2 3 3 3" xfId="21983" xr:uid="{00000000-0005-0000-0000-0000E44A0000}"/>
    <cellStyle name="Comma 3 3 2 3 3 2 2 3 4" xfId="9694" xr:uid="{00000000-0005-0000-0000-0000E54A0000}"/>
    <cellStyle name="Comma 3 3 2 3 3 2 2 3 4 2" xfId="26080" xr:uid="{00000000-0005-0000-0000-0000E64A0000}"/>
    <cellStyle name="Comma 3 3 2 3 3 2 2 3 5" xfId="17887" xr:uid="{00000000-0005-0000-0000-0000E74A0000}"/>
    <cellStyle name="Comma 3 3 2 3 3 2 2 4" xfId="2525" xr:uid="{00000000-0005-0000-0000-0000E84A0000}"/>
    <cellStyle name="Comma 3 3 2 3 3 2 2 4 2" xfId="6622" xr:uid="{00000000-0005-0000-0000-0000E94A0000}"/>
    <cellStyle name="Comma 3 3 2 3 3 2 2 4 2 2" xfId="14815" xr:uid="{00000000-0005-0000-0000-0000EA4A0000}"/>
    <cellStyle name="Comma 3 3 2 3 3 2 2 4 2 2 2" xfId="31201" xr:uid="{00000000-0005-0000-0000-0000EB4A0000}"/>
    <cellStyle name="Comma 3 3 2 3 3 2 2 4 2 3" xfId="23008" xr:uid="{00000000-0005-0000-0000-0000EC4A0000}"/>
    <cellStyle name="Comma 3 3 2 3 3 2 2 4 3" xfId="10718" xr:uid="{00000000-0005-0000-0000-0000ED4A0000}"/>
    <cellStyle name="Comma 3 3 2 3 3 2 2 4 3 2" xfId="27104" xr:uid="{00000000-0005-0000-0000-0000EE4A0000}"/>
    <cellStyle name="Comma 3 3 2 3 3 2 2 4 4" xfId="18911" xr:uid="{00000000-0005-0000-0000-0000EF4A0000}"/>
    <cellStyle name="Comma 3 3 2 3 3 2 2 5" xfId="4573" xr:uid="{00000000-0005-0000-0000-0000F04A0000}"/>
    <cellStyle name="Comma 3 3 2 3 3 2 2 5 2" xfId="12766" xr:uid="{00000000-0005-0000-0000-0000F14A0000}"/>
    <cellStyle name="Comma 3 3 2 3 3 2 2 5 2 2" xfId="29152" xr:uid="{00000000-0005-0000-0000-0000F24A0000}"/>
    <cellStyle name="Comma 3 3 2 3 3 2 2 5 3" xfId="20959" xr:uid="{00000000-0005-0000-0000-0000F34A0000}"/>
    <cellStyle name="Comma 3 3 2 3 3 2 2 6" xfId="8670" xr:uid="{00000000-0005-0000-0000-0000F44A0000}"/>
    <cellStyle name="Comma 3 3 2 3 3 2 2 6 2" xfId="25056" xr:uid="{00000000-0005-0000-0000-0000F54A0000}"/>
    <cellStyle name="Comma 3 3 2 3 3 2 2 7" xfId="16863" xr:uid="{00000000-0005-0000-0000-0000F64A0000}"/>
    <cellStyle name="Comma 3 3 2 3 3 2 3" xfId="733" xr:uid="{00000000-0005-0000-0000-0000F74A0000}"/>
    <cellStyle name="Comma 3 3 2 3 3 2 3 2" xfId="1757" xr:uid="{00000000-0005-0000-0000-0000F84A0000}"/>
    <cellStyle name="Comma 3 3 2 3 3 2 3 2 2" xfId="3805" xr:uid="{00000000-0005-0000-0000-0000F94A0000}"/>
    <cellStyle name="Comma 3 3 2 3 3 2 3 2 2 2" xfId="7902" xr:uid="{00000000-0005-0000-0000-0000FA4A0000}"/>
    <cellStyle name="Comma 3 3 2 3 3 2 3 2 2 2 2" xfId="16095" xr:uid="{00000000-0005-0000-0000-0000FB4A0000}"/>
    <cellStyle name="Comma 3 3 2 3 3 2 3 2 2 2 2 2" xfId="32481" xr:uid="{00000000-0005-0000-0000-0000FC4A0000}"/>
    <cellStyle name="Comma 3 3 2 3 3 2 3 2 2 2 3" xfId="24288" xr:uid="{00000000-0005-0000-0000-0000FD4A0000}"/>
    <cellStyle name="Comma 3 3 2 3 3 2 3 2 2 3" xfId="11998" xr:uid="{00000000-0005-0000-0000-0000FE4A0000}"/>
    <cellStyle name="Comma 3 3 2 3 3 2 3 2 2 3 2" xfId="28384" xr:uid="{00000000-0005-0000-0000-0000FF4A0000}"/>
    <cellStyle name="Comma 3 3 2 3 3 2 3 2 2 4" xfId="20191" xr:uid="{00000000-0005-0000-0000-0000004B0000}"/>
    <cellStyle name="Comma 3 3 2 3 3 2 3 2 3" xfId="5853" xr:uid="{00000000-0005-0000-0000-0000014B0000}"/>
    <cellStyle name="Comma 3 3 2 3 3 2 3 2 3 2" xfId="14046" xr:uid="{00000000-0005-0000-0000-0000024B0000}"/>
    <cellStyle name="Comma 3 3 2 3 3 2 3 2 3 2 2" xfId="30432" xr:uid="{00000000-0005-0000-0000-0000034B0000}"/>
    <cellStyle name="Comma 3 3 2 3 3 2 3 2 3 3" xfId="22239" xr:uid="{00000000-0005-0000-0000-0000044B0000}"/>
    <cellStyle name="Comma 3 3 2 3 3 2 3 2 4" xfId="9950" xr:uid="{00000000-0005-0000-0000-0000054B0000}"/>
    <cellStyle name="Comma 3 3 2 3 3 2 3 2 4 2" xfId="26336" xr:uid="{00000000-0005-0000-0000-0000064B0000}"/>
    <cellStyle name="Comma 3 3 2 3 3 2 3 2 5" xfId="18143" xr:uid="{00000000-0005-0000-0000-0000074B0000}"/>
    <cellStyle name="Comma 3 3 2 3 3 2 3 3" xfId="2781" xr:uid="{00000000-0005-0000-0000-0000084B0000}"/>
    <cellStyle name="Comma 3 3 2 3 3 2 3 3 2" xfId="6878" xr:uid="{00000000-0005-0000-0000-0000094B0000}"/>
    <cellStyle name="Comma 3 3 2 3 3 2 3 3 2 2" xfId="15071" xr:uid="{00000000-0005-0000-0000-00000A4B0000}"/>
    <cellStyle name="Comma 3 3 2 3 3 2 3 3 2 2 2" xfId="31457" xr:uid="{00000000-0005-0000-0000-00000B4B0000}"/>
    <cellStyle name="Comma 3 3 2 3 3 2 3 3 2 3" xfId="23264" xr:uid="{00000000-0005-0000-0000-00000C4B0000}"/>
    <cellStyle name="Comma 3 3 2 3 3 2 3 3 3" xfId="10974" xr:uid="{00000000-0005-0000-0000-00000D4B0000}"/>
    <cellStyle name="Comma 3 3 2 3 3 2 3 3 3 2" xfId="27360" xr:uid="{00000000-0005-0000-0000-00000E4B0000}"/>
    <cellStyle name="Comma 3 3 2 3 3 2 3 3 4" xfId="19167" xr:uid="{00000000-0005-0000-0000-00000F4B0000}"/>
    <cellStyle name="Comma 3 3 2 3 3 2 3 4" xfId="4829" xr:uid="{00000000-0005-0000-0000-0000104B0000}"/>
    <cellStyle name="Comma 3 3 2 3 3 2 3 4 2" xfId="13022" xr:uid="{00000000-0005-0000-0000-0000114B0000}"/>
    <cellStyle name="Comma 3 3 2 3 3 2 3 4 2 2" xfId="29408" xr:uid="{00000000-0005-0000-0000-0000124B0000}"/>
    <cellStyle name="Comma 3 3 2 3 3 2 3 4 3" xfId="21215" xr:uid="{00000000-0005-0000-0000-0000134B0000}"/>
    <cellStyle name="Comma 3 3 2 3 3 2 3 5" xfId="8926" xr:uid="{00000000-0005-0000-0000-0000144B0000}"/>
    <cellStyle name="Comma 3 3 2 3 3 2 3 5 2" xfId="25312" xr:uid="{00000000-0005-0000-0000-0000154B0000}"/>
    <cellStyle name="Comma 3 3 2 3 3 2 3 6" xfId="17119" xr:uid="{00000000-0005-0000-0000-0000164B0000}"/>
    <cellStyle name="Comma 3 3 2 3 3 2 4" xfId="1245" xr:uid="{00000000-0005-0000-0000-0000174B0000}"/>
    <cellStyle name="Comma 3 3 2 3 3 2 4 2" xfId="3293" xr:uid="{00000000-0005-0000-0000-0000184B0000}"/>
    <cellStyle name="Comma 3 3 2 3 3 2 4 2 2" xfId="7390" xr:uid="{00000000-0005-0000-0000-0000194B0000}"/>
    <cellStyle name="Comma 3 3 2 3 3 2 4 2 2 2" xfId="15583" xr:uid="{00000000-0005-0000-0000-00001A4B0000}"/>
    <cellStyle name="Comma 3 3 2 3 3 2 4 2 2 2 2" xfId="31969" xr:uid="{00000000-0005-0000-0000-00001B4B0000}"/>
    <cellStyle name="Comma 3 3 2 3 3 2 4 2 2 3" xfId="23776" xr:uid="{00000000-0005-0000-0000-00001C4B0000}"/>
    <cellStyle name="Comma 3 3 2 3 3 2 4 2 3" xfId="11486" xr:uid="{00000000-0005-0000-0000-00001D4B0000}"/>
    <cellStyle name="Comma 3 3 2 3 3 2 4 2 3 2" xfId="27872" xr:uid="{00000000-0005-0000-0000-00001E4B0000}"/>
    <cellStyle name="Comma 3 3 2 3 3 2 4 2 4" xfId="19679" xr:uid="{00000000-0005-0000-0000-00001F4B0000}"/>
    <cellStyle name="Comma 3 3 2 3 3 2 4 3" xfId="5341" xr:uid="{00000000-0005-0000-0000-0000204B0000}"/>
    <cellStyle name="Comma 3 3 2 3 3 2 4 3 2" xfId="13534" xr:uid="{00000000-0005-0000-0000-0000214B0000}"/>
    <cellStyle name="Comma 3 3 2 3 3 2 4 3 2 2" xfId="29920" xr:uid="{00000000-0005-0000-0000-0000224B0000}"/>
    <cellStyle name="Comma 3 3 2 3 3 2 4 3 3" xfId="21727" xr:uid="{00000000-0005-0000-0000-0000234B0000}"/>
    <cellStyle name="Comma 3 3 2 3 3 2 4 4" xfId="9438" xr:uid="{00000000-0005-0000-0000-0000244B0000}"/>
    <cellStyle name="Comma 3 3 2 3 3 2 4 4 2" xfId="25824" xr:uid="{00000000-0005-0000-0000-0000254B0000}"/>
    <cellStyle name="Comma 3 3 2 3 3 2 4 5" xfId="17631" xr:uid="{00000000-0005-0000-0000-0000264B0000}"/>
    <cellStyle name="Comma 3 3 2 3 3 2 5" xfId="2269" xr:uid="{00000000-0005-0000-0000-0000274B0000}"/>
    <cellStyle name="Comma 3 3 2 3 3 2 5 2" xfId="6366" xr:uid="{00000000-0005-0000-0000-0000284B0000}"/>
    <cellStyle name="Comma 3 3 2 3 3 2 5 2 2" xfId="14559" xr:uid="{00000000-0005-0000-0000-0000294B0000}"/>
    <cellStyle name="Comma 3 3 2 3 3 2 5 2 2 2" xfId="30945" xr:uid="{00000000-0005-0000-0000-00002A4B0000}"/>
    <cellStyle name="Comma 3 3 2 3 3 2 5 2 3" xfId="22752" xr:uid="{00000000-0005-0000-0000-00002B4B0000}"/>
    <cellStyle name="Comma 3 3 2 3 3 2 5 3" xfId="10462" xr:uid="{00000000-0005-0000-0000-00002C4B0000}"/>
    <cellStyle name="Comma 3 3 2 3 3 2 5 3 2" xfId="26848" xr:uid="{00000000-0005-0000-0000-00002D4B0000}"/>
    <cellStyle name="Comma 3 3 2 3 3 2 5 4" xfId="18655" xr:uid="{00000000-0005-0000-0000-00002E4B0000}"/>
    <cellStyle name="Comma 3 3 2 3 3 2 6" xfId="4317" xr:uid="{00000000-0005-0000-0000-00002F4B0000}"/>
    <cellStyle name="Comma 3 3 2 3 3 2 6 2" xfId="12510" xr:uid="{00000000-0005-0000-0000-0000304B0000}"/>
    <cellStyle name="Comma 3 3 2 3 3 2 6 2 2" xfId="28896" xr:uid="{00000000-0005-0000-0000-0000314B0000}"/>
    <cellStyle name="Comma 3 3 2 3 3 2 6 3" xfId="20703" xr:uid="{00000000-0005-0000-0000-0000324B0000}"/>
    <cellStyle name="Comma 3 3 2 3 3 2 7" xfId="8414" xr:uid="{00000000-0005-0000-0000-0000334B0000}"/>
    <cellStyle name="Comma 3 3 2 3 3 2 7 2" xfId="24800" xr:uid="{00000000-0005-0000-0000-0000344B0000}"/>
    <cellStyle name="Comma 3 3 2 3 3 2 8" xfId="16607" xr:uid="{00000000-0005-0000-0000-0000354B0000}"/>
    <cellStyle name="Comma 3 3 2 3 3 3" xfId="349" xr:uid="{00000000-0005-0000-0000-0000364B0000}"/>
    <cellStyle name="Comma 3 3 2 3 3 3 2" xfId="861" xr:uid="{00000000-0005-0000-0000-0000374B0000}"/>
    <cellStyle name="Comma 3 3 2 3 3 3 2 2" xfId="1885" xr:uid="{00000000-0005-0000-0000-0000384B0000}"/>
    <cellStyle name="Comma 3 3 2 3 3 3 2 2 2" xfId="3933" xr:uid="{00000000-0005-0000-0000-0000394B0000}"/>
    <cellStyle name="Comma 3 3 2 3 3 3 2 2 2 2" xfId="8030" xr:uid="{00000000-0005-0000-0000-00003A4B0000}"/>
    <cellStyle name="Comma 3 3 2 3 3 3 2 2 2 2 2" xfId="16223" xr:uid="{00000000-0005-0000-0000-00003B4B0000}"/>
    <cellStyle name="Comma 3 3 2 3 3 3 2 2 2 2 2 2" xfId="32609" xr:uid="{00000000-0005-0000-0000-00003C4B0000}"/>
    <cellStyle name="Comma 3 3 2 3 3 3 2 2 2 2 3" xfId="24416" xr:uid="{00000000-0005-0000-0000-00003D4B0000}"/>
    <cellStyle name="Comma 3 3 2 3 3 3 2 2 2 3" xfId="12126" xr:uid="{00000000-0005-0000-0000-00003E4B0000}"/>
    <cellStyle name="Comma 3 3 2 3 3 3 2 2 2 3 2" xfId="28512" xr:uid="{00000000-0005-0000-0000-00003F4B0000}"/>
    <cellStyle name="Comma 3 3 2 3 3 3 2 2 2 4" xfId="20319" xr:uid="{00000000-0005-0000-0000-0000404B0000}"/>
    <cellStyle name="Comma 3 3 2 3 3 3 2 2 3" xfId="5981" xr:uid="{00000000-0005-0000-0000-0000414B0000}"/>
    <cellStyle name="Comma 3 3 2 3 3 3 2 2 3 2" xfId="14174" xr:uid="{00000000-0005-0000-0000-0000424B0000}"/>
    <cellStyle name="Comma 3 3 2 3 3 3 2 2 3 2 2" xfId="30560" xr:uid="{00000000-0005-0000-0000-0000434B0000}"/>
    <cellStyle name="Comma 3 3 2 3 3 3 2 2 3 3" xfId="22367" xr:uid="{00000000-0005-0000-0000-0000444B0000}"/>
    <cellStyle name="Comma 3 3 2 3 3 3 2 2 4" xfId="10078" xr:uid="{00000000-0005-0000-0000-0000454B0000}"/>
    <cellStyle name="Comma 3 3 2 3 3 3 2 2 4 2" xfId="26464" xr:uid="{00000000-0005-0000-0000-0000464B0000}"/>
    <cellStyle name="Comma 3 3 2 3 3 3 2 2 5" xfId="18271" xr:uid="{00000000-0005-0000-0000-0000474B0000}"/>
    <cellStyle name="Comma 3 3 2 3 3 3 2 3" xfId="2909" xr:uid="{00000000-0005-0000-0000-0000484B0000}"/>
    <cellStyle name="Comma 3 3 2 3 3 3 2 3 2" xfId="7006" xr:uid="{00000000-0005-0000-0000-0000494B0000}"/>
    <cellStyle name="Comma 3 3 2 3 3 3 2 3 2 2" xfId="15199" xr:uid="{00000000-0005-0000-0000-00004A4B0000}"/>
    <cellStyle name="Comma 3 3 2 3 3 3 2 3 2 2 2" xfId="31585" xr:uid="{00000000-0005-0000-0000-00004B4B0000}"/>
    <cellStyle name="Comma 3 3 2 3 3 3 2 3 2 3" xfId="23392" xr:uid="{00000000-0005-0000-0000-00004C4B0000}"/>
    <cellStyle name="Comma 3 3 2 3 3 3 2 3 3" xfId="11102" xr:uid="{00000000-0005-0000-0000-00004D4B0000}"/>
    <cellStyle name="Comma 3 3 2 3 3 3 2 3 3 2" xfId="27488" xr:uid="{00000000-0005-0000-0000-00004E4B0000}"/>
    <cellStyle name="Comma 3 3 2 3 3 3 2 3 4" xfId="19295" xr:uid="{00000000-0005-0000-0000-00004F4B0000}"/>
    <cellStyle name="Comma 3 3 2 3 3 3 2 4" xfId="4957" xr:uid="{00000000-0005-0000-0000-0000504B0000}"/>
    <cellStyle name="Comma 3 3 2 3 3 3 2 4 2" xfId="13150" xr:uid="{00000000-0005-0000-0000-0000514B0000}"/>
    <cellStyle name="Comma 3 3 2 3 3 3 2 4 2 2" xfId="29536" xr:uid="{00000000-0005-0000-0000-0000524B0000}"/>
    <cellStyle name="Comma 3 3 2 3 3 3 2 4 3" xfId="21343" xr:uid="{00000000-0005-0000-0000-0000534B0000}"/>
    <cellStyle name="Comma 3 3 2 3 3 3 2 5" xfId="9054" xr:uid="{00000000-0005-0000-0000-0000544B0000}"/>
    <cellStyle name="Comma 3 3 2 3 3 3 2 5 2" xfId="25440" xr:uid="{00000000-0005-0000-0000-0000554B0000}"/>
    <cellStyle name="Comma 3 3 2 3 3 3 2 6" xfId="17247" xr:uid="{00000000-0005-0000-0000-0000564B0000}"/>
    <cellStyle name="Comma 3 3 2 3 3 3 3" xfId="1373" xr:uid="{00000000-0005-0000-0000-0000574B0000}"/>
    <cellStyle name="Comma 3 3 2 3 3 3 3 2" xfId="3421" xr:uid="{00000000-0005-0000-0000-0000584B0000}"/>
    <cellStyle name="Comma 3 3 2 3 3 3 3 2 2" xfId="7518" xr:uid="{00000000-0005-0000-0000-0000594B0000}"/>
    <cellStyle name="Comma 3 3 2 3 3 3 3 2 2 2" xfId="15711" xr:uid="{00000000-0005-0000-0000-00005A4B0000}"/>
    <cellStyle name="Comma 3 3 2 3 3 3 3 2 2 2 2" xfId="32097" xr:uid="{00000000-0005-0000-0000-00005B4B0000}"/>
    <cellStyle name="Comma 3 3 2 3 3 3 3 2 2 3" xfId="23904" xr:uid="{00000000-0005-0000-0000-00005C4B0000}"/>
    <cellStyle name="Comma 3 3 2 3 3 3 3 2 3" xfId="11614" xr:uid="{00000000-0005-0000-0000-00005D4B0000}"/>
    <cellStyle name="Comma 3 3 2 3 3 3 3 2 3 2" xfId="28000" xr:uid="{00000000-0005-0000-0000-00005E4B0000}"/>
    <cellStyle name="Comma 3 3 2 3 3 3 3 2 4" xfId="19807" xr:uid="{00000000-0005-0000-0000-00005F4B0000}"/>
    <cellStyle name="Comma 3 3 2 3 3 3 3 3" xfId="5469" xr:uid="{00000000-0005-0000-0000-0000604B0000}"/>
    <cellStyle name="Comma 3 3 2 3 3 3 3 3 2" xfId="13662" xr:uid="{00000000-0005-0000-0000-0000614B0000}"/>
    <cellStyle name="Comma 3 3 2 3 3 3 3 3 2 2" xfId="30048" xr:uid="{00000000-0005-0000-0000-0000624B0000}"/>
    <cellStyle name="Comma 3 3 2 3 3 3 3 3 3" xfId="21855" xr:uid="{00000000-0005-0000-0000-0000634B0000}"/>
    <cellStyle name="Comma 3 3 2 3 3 3 3 4" xfId="9566" xr:uid="{00000000-0005-0000-0000-0000644B0000}"/>
    <cellStyle name="Comma 3 3 2 3 3 3 3 4 2" xfId="25952" xr:uid="{00000000-0005-0000-0000-0000654B0000}"/>
    <cellStyle name="Comma 3 3 2 3 3 3 3 5" xfId="17759" xr:uid="{00000000-0005-0000-0000-0000664B0000}"/>
    <cellStyle name="Comma 3 3 2 3 3 3 4" xfId="2397" xr:uid="{00000000-0005-0000-0000-0000674B0000}"/>
    <cellStyle name="Comma 3 3 2 3 3 3 4 2" xfId="6494" xr:uid="{00000000-0005-0000-0000-0000684B0000}"/>
    <cellStyle name="Comma 3 3 2 3 3 3 4 2 2" xfId="14687" xr:uid="{00000000-0005-0000-0000-0000694B0000}"/>
    <cellStyle name="Comma 3 3 2 3 3 3 4 2 2 2" xfId="31073" xr:uid="{00000000-0005-0000-0000-00006A4B0000}"/>
    <cellStyle name="Comma 3 3 2 3 3 3 4 2 3" xfId="22880" xr:uid="{00000000-0005-0000-0000-00006B4B0000}"/>
    <cellStyle name="Comma 3 3 2 3 3 3 4 3" xfId="10590" xr:uid="{00000000-0005-0000-0000-00006C4B0000}"/>
    <cellStyle name="Comma 3 3 2 3 3 3 4 3 2" xfId="26976" xr:uid="{00000000-0005-0000-0000-00006D4B0000}"/>
    <cellStyle name="Comma 3 3 2 3 3 3 4 4" xfId="18783" xr:uid="{00000000-0005-0000-0000-00006E4B0000}"/>
    <cellStyle name="Comma 3 3 2 3 3 3 5" xfId="4445" xr:uid="{00000000-0005-0000-0000-00006F4B0000}"/>
    <cellStyle name="Comma 3 3 2 3 3 3 5 2" xfId="12638" xr:uid="{00000000-0005-0000-0000-0000704B0000}"/>
    <cellStyle name="Comma 3 3 2 3 3 3 5 2 2" xfId="29024" xr:uid="{00000000-0005-0000-0000-0000714B0000}"/>
    <cellStyle name="Comma 3 3 2 3 3 3 5 3" xfId="20831" xr:uid="{00000000-0005-0000-0000-0000724B0000}"/>
    <cellStyle name="Comma 3 3 2 3 3 3 6" xfId="8542" xr:uid="{00000000-0005-0000-0000-0000734B0000}"/>
    <cellStyle name="Comma 3 3 2 3 3 3 6 2" xfId="24928" xr:uid="{00000000-0005-0000-0000-0000744B0000}"/>
    <cellStyle name="Comma 3 3 2 3 3 3 7" xfId="16735" xr:uid="{00000000-0005-0000-0000-0000754B0000}"/>
    <cellStyle name="Comma 3 3 2 3 3 4" xfId="605" xr:uid="{00000000-0005-0000-0000-0000764B0000}"/>
    <cellStyle name="Comma 3 3 2 3 3 4 2" xfId="1629" xr:uid="{00000000-0005-0000-0000-0000774B0000}"/>
    <cellStyle name="Comma 3 3 2 3 3 4 2 2" xfId="3677" xr:uid="{00000000-0005-0000-0000-0000784B0000}"/>
    <cellStyle name="Comma 3 3 2 3 3 4 2 2 2" xfId="7774" xr:uid="{00000000-0005-0000-0000-0000794B0000}"/>
    <cellStyle name="Comma 3 3 2 3 3 4 2 2 2 2" xfId="15967" xr:uid="{00000000-0005-0000-0000-00007A4B0000}"/>
    <cellStyle name="Comma 3 3 2 3 3 4 2 2 2 2 2" xfId="32353" xr:uid="{00000000-0005-0000-0000-00007B4B0000}"/>
    <cellStyle name="Comma 3 3 2 3 3 4 2 2 2 3" xfId="24160" xr:uid="{00000000-0005-0000-0000-00007C4B0000}"/>
    <cellStyle name="Comma 3 3 2 3 3 4 2 2 3" xfId="11870" xr:uid="{00000000-0005-0000-0000-00007D4B0000}"/>
    <cellStyle name="Comma 3 3 2 3 3 4 2 2 3 2" xfId="28256" xr:uid="{00000000-0005-0000-0000-00007E4B0000}"/>
    <cellStyle name="Comma 3 3 2 3 3 4 2 2 4" xfId="20063" xr:uid="{00000000-0005-0000-0000-00007F4B0000}"/>
    <cellStyle name="Comma 3 3 2 3 3 4 2 3" xfId="5725" xr:uid="{00000000-0005-0000-0000-0000804B0000}"/>
    <cellStyle name="Comma 3 3 2 3 3 4 2 3 2" xfId="13918" xr:uid="{00000000-0005-0000-0000-0000814B0000}"/>
    <cellStyle name="Comma 3 3 2 3 3 4 2 3 2 2" xfId="30304" xr:uid="{00000000-0005-0000-0000-0000824B0000}"/>
    <cellStyle name="Comma 3 3 2 3 3 4 2 3 3" xfId="22111" xr:uid="{00000000-0005-0000-0000-0000834B0000}"/>
    <cellStyle name="Comma 3 3 2 3 3 4 2 4" xfId="9822" xr:uid="{00000000-0005-0000-0000-0000844B0000}"/>
    <cellStyle name="Comma 3 3 2 3 3 4 2 4 2" xfId="26208" xr:uid="{00000000-0005-0000-0000-0000854B0000}"/>
    <cellStyle name="Comma 3 3 2 3 3 4 2 5" xfId="18015" xr:uid="{00000000-0005-0000-0000-0000864B0000}"/>
    <cellStyle name="Comma 3 3 2 3 3 4 3" xfId="2653" xr:uid="{00000000-0005-0000-0000-0000874B0000}"/>
    <cellStyle name="Comma 3 3 2 3 3 4 3 2" xfId="6750" xr:uid="{00000000-0005-0000-0000-0000884B0000}"/>
    <cellStyle name="Comma 3 3 2 3 3 4 3 2 2" xfId="14943" xr:uid="{00000000-0005-0000-0000-0000894B0000}"/>
    <cellStyle name="Comma 3 3 2 3 3 4 3 2 2 2" xfId="31329" xr:uid="{00000000-0005-0000-0000-00008A4B0000}"/>
    <cellStyle name="Comma 3 3 2 3 3 4 3 2 3" xfId="23136" xr:uid="{00000000-0005-0000-0000-00008B4B0000}"/>
    <cellStyle name="Comma 3 3 2 3 3 4 3 3" xfId="10846" xr:uid="{00000000-0005-0000-0000-00008C4B0000}"/>
    <cellStyle name="Comma 3 3 2 3 3 4 3 3 2" xfId="27232" xr:uid="{00000000-0005-0000-0000-00008D4B0000}"/>
    <cellStyle name="Comma 3 3 2 3 3 4 3 4" xfId="19039" xr:uid="{00000000-0005-0000-0000-00008E4B0000}"/>
    <cellStyle name="Comma 3 3 2 3 3 4 4" xfId="4701" xr:uid="{00000000-0005-0000-0000-00008F4B0000}"/>
    <cellStyle name="Comma 3 3 2 3 3 4 4 2" xfId="12894" xr:uid="{00000000-0005-0000-0000-0000904B0000}"/>
    <cellStyle name="Comma 3 3 2 3 3 4 4 2 2" xfId="29280" xr:uid="{00000000-0005-0000-0000-0000914B0000}"/>
    <cellStyle name="Comma 3 3 2 3 3 4 4 3" xfId="21087" xr:uid="{00000000-0005-0000-0000-0000924B0000}"/>
    <cellStyle name="Comma 3 3 2 3 3 4 5" xfId="8798" xr:uid="{00000000-0005-0000-0000-0000934B0000}"/>
    <cellStyle name="Comma 3 3 2 3 3 4 5 2" xfId="25184" xr:uid="{00000000-0005-0000-0000-0000944B0000}"/>
    <cellStyle name="Comma 3 3 2 3 3 4 6" xfId="16991" xr:uid="{00000000-0005-0000-0000-0000954B0000}"/>
    <cellStyle name="Comma 3 3 2 3 3 5" xfId="1117" xr:uid="{00000000-0005-0000-0000-0000964B0000}"/>
    <cellStyle name="Comma 3 3 2 3 3 5 2" xfId="3165" xr:uid="{00000000-0005-0000-0000-0000974B0000}"/>
    <cellStyle name="Comma 3 3 2 3 3 5 2 2" xfId="7262" xr:uid="{00000000-0005-0000-0000-0000984B0000}"/>
    <cellStyle name="Comma 3 3 2 3 3 5 2 2 2" xfId="15455" xr:uid="{00000000-0005-0000-0000-0000994B0000}"/>
    <cellStyle name="Comma 3 3 2 3 3 5 2 2 2 2" xfId="31841" xr:uid="{00000000-0005-0000-0000-00009A4B0000}"/>
    <cellStyle name="Comma 3 3 2 3 3 5 2 2 3" xfId="23648" xr:uid="{00000000-0005-0000-0000-00009B4B0000}"/>
    <cellStyle name="Comma 3 3 2 3 3 5 2 3" xfId="11358" xr:uid="{00000000-0005-0000-0000-00009C4B0000}"/>
    <cellStyle name="Comma 3 3 2 3 3 5 2 3 2" xfId="27744" xr:uid="{00000000-0005-0000-0000-00009D4B0000}"/>
    <cellStyle name="Comma 3 3 2 3 3 5 2 4" xfId="19551" xr:uid="{00000000-0005-0000-0000-00009E4B0000}"/>
    <cellStyle name="Comma 3 3 2 3 3 5 3" xfId="5213" xr:uid="{00000000-0005-0000-0000-00009F4B0000}"/>
    <cellStyle name="Comma 3 3 2 3 3 5 3 2" xfId="13406" xr:uid="{00000000-0005-0000-0000-0000A04B0000}"/>
    <cellStyle name="Comma 3 3 2 3 3 5 3 2 2" xfId="29792" xr:uid="{00000000-0005-0000-0000-0000A14B0000}"/>
    <cellStyle name="Comma 3 3 2 3 3 5 3 3" xfId="21599" xr:uid="{00000000-0005-0000-0000-0000A24B0000}"/>
    <cellStyle name="Comma 3 3 2 3 3 5 4" xfId="9310" xr:uid="{00000000-0005-0000-0000-0000A34B0000}"/>
    <cellStyle name="Comma 3 3 2 3 3 5 4 2" xfId="25696" xr:uid="{00000000-0005-0000-0000-0000A44B0000}"/>
    <cellStyle name="Comma 3 3 2 3 3 5 5" xfId="17503" xr:uid="{00000000-0005-0000-0000-0000A54B0000}"/>
    <cellStyle name="Comma 3 3 2 3 3 6" xfId="2141" xr:uid="{00000000-0005-0000-0000-0000A64B0000}"/>
    <cellStyle name="Comma 3 3 2 3 3 6 2" xfId="6238" xr:uid="{00000000-0005-0000-0000-0000A74B0000}"/>
    <cellStyle name="Comma 3 3 2 3 3 6 2 2" xfId="14431" xr:uid="{00000000-0005-0000-0000-0000A84B0000}"/>
    <cellStyle name="Comma 3 3 2 3 3 6 2 2 2" xfId="30817" xr:uid="{00000000-0005-0000-0000-0000A94B0000}"/>
    <cellStyle name="Comma 3 3 2 3 3 6 2 3" xfId="22624" xr:uid="{00000000-0005-0000-0000-0000AA4B0000}"/>
    <cellStyle name="Comma 3 3 2 3 3 6 3" xfId="10334" xr:uid="{00000000-0005-0000-0000-0000AB4B0000}"/>
    <cellStyle name="Comma 3 3 2 3 3 6 3 2" xfId="26720" xr:uid="{00000000-0005-0000-0000-0000AC4B0000}"/>
    <cellStyle name="Comma 3 3 2 3 3 6 4" xfId="18527" xr:uid="{00000000-0005-0000-0000-0000AD4B0000}"/>
    <cellStyle name="Comma 3 3 2 3 3 7" xfId="4189" xr:uid="{00000000-0005-0000-0000-0000AE4B0000}"/>
    <cellStyle name="Comma 3 3 2 3 3 7 2" xfId="12382" xr:uid="{00000000-0005-0000-0000-0000AF4B0000}"/>
    <cellStyle name="Comma 3 3 2 3 3 7 2 2" xfId="28768" xr:uid="{00000000-0005-0000-0000-0000B04B0000}"/>
    <cellStyle name="Comma 3 3 2 3 3 7 3" xfId="20575" xr:uid="{00000000-0005-0000-0000-0000B14B0000}"/>
    <cellStyle name="Comma 3 3 2 3 3 8" xfId="8286" xr:uid="{00000000-0005-0000-0000-0000B24B0000}"/>
    <cellStyle name="Comma 3 3 2 3 3 8 2" xfId="24672" xr:uid="{00000000-0005-0000-0000-0000B34B0000}"/>
    <cellStyle name="Comma 3 3 2 3 3 9" xfId="16479" xr:uid="{00000000-0005-0000-0000-0000B44B0000}"/>
    <cellStyle name="Comma 3 3 2 3 4" xfId="157" xr:uid="{00000000-0005-0000-0000-0000B54B0000}"/>
    <cellStyle name="Comma 3 3 2 3 4 2" xfId="413" xr:uid="{00000000-0005-0000-0000-0000B64B0000}"/>
    <cellStyle name="Comma 3 3 2 3 4 2 2" xfId="925" xr:uid="{00000000-0005-0000-0000-0000B74B0000}"/>
    <cellStyle name="Comma 3 3 2 3 4 2 2 2" xfId="1949" xr:uid="{00000000-0005-0000-0000-0000B84B0000}"/>
    <cellStyle name="Comma 3 3 2 3 4 2 2 2 2" xfId="3997" xr:uid="{00000000-0005-0000-0000-0000B94B0000}"/>
    <cellStyle name="Comma 3 3 2 3 4 2 2 2 2 2" xfId="8094" xr:uid="{00000000-0005-0000-0000-0000BA4B0000}"/>
    <cellStyle name="Comma 3 3 2 3 4 2 2 2 2 2 2" xfId="16287" xr:uid="{00000000-0005-0000-0000-0000BB4B0000}"/>
    <cellStyle name="Comma 3 3 2 3 4 2 2 2 2 2 2 2" xfId="32673" xr:uid="{00000000-0005-0000-0000-0000BC4B0000}"/>
    <cellStyle name="Comma 3 3 2 3 4 2 2 2 2 2 3" xfId="24480" xr:uid="{00000000-0005-0000-0000-0000BD4B0000}"/>
    <cellStyle name="Comma 3 3 2 3 4 2 2 2 2 3" xfId="12190" xr:uid="{00000000-0005-0000-0000-0000BE4B0000}"/>
    <cellStyle name="Comma 3 3 2 3 4 2 2 2 2 3 2" xfId="28576" xr:uid="{00000000-0005-0000-0000-0000BF4B0000}"/>
    <cellStyle name="Comma 3 3 2 3 4 2 2 2 2 4" xfId="20383" xr:uid="{00000000-0005-0000-0000-0000C04B0000}"/>
    <cellStyle name="Comma 3 3 2 3 4 2 2 2 3" xfId="6045" xr:uid="{00000000-0005-0000-0000-0000C14B0000}"/>
    <cellStyle name="Comma 3 3 2 3 4 2 2 2 3 2" xfId="14238" xr:uid="{00000000-0005-0000-0000-0000C24B0000}"/>
    <cellStyle name="Comma 3 3 2 3 4 2 2 2 3 2 2" xfId="30624" xr:uid="{00000000-0005-0000-0000-0000C34B0000}"/>
    <cellStyle name="Comma 3 3 2 3 4 2 2 2 3 3" xfId="22431" xr:uid="{00000000-0005-0000-0000-0000C44B0000}"/>
    <cellStyle name="Comma 3 3 2 3 4 2 2 2 4" xfId="10142" xr:uid="{00000000-0005-0000-0000-0000C54B0000}"/>
    <cellStyle name="Comma 3 3 2 3 4 2 2 2 4 2" xfId="26528" xr:uid="{00000000-0005-0000-0000-0000C64B0000}"/>
    <cellStyle name="Comma 3 3 2 3 4 2 2 2 5" xfId="18335" xr:uid="{00000000-0005-0000-0000-0000C74B0000}"/>
    <cellStyle name="Comma 3 3 2 3 4 2 2 3" xfId="2973" xr:uid="{00000000-0005-0000-0000-0000C84B0000}"/>
    <cellStyle name="Comma 3 3 2 3 4 2 2 3 2" xfId="7070" xr:uid="{00000000-0005-0000-0000-0000C94B0000}"/>
    <cellStyle name="Comma 3 3 2 3 4 2 2 3 2 2" xfId="15263" xr:uid="{00000000-0005-0000-0000-0000CA4B0000}"/>
    <cellStyle name="Comma 3 3 2 3 4 2 2 3 2 2 2" xfId="31649" xr:uid="{00000000-0005-0000-0000-0000CB4B0000}"/>
    <cellStyle name="Comma 3 3 2 3 4 2 2 3 2 3" xfId="23456" xr:uid="{00000000-0005-0000-0000-0000CC4B0000}"/>
    <cellStyle name="Comma 3 3 2 3 4 2 2 3 3" xfId="11166" xr:uid="{00000000-0005-0000-0000-0000CD4B0000}"/>
    <cellStyle name="Comma 3 3 2 3 4 2 2 3 3 2" xfId="27552" xr:uid="{00000000-0005-0000-0000-0000CE4B0000}"/>
    <cellStyle name="Comma 3 3 2 3 4 2 2 3 4" xfId="19359" xr:uid="{00000000-0005-0000-0000-0000CF4B0000}"/>
    <cellStyle name="Comma 3 3 2 3 4 2 2 4" xfId="5021" xr:uid="{00000000-0005-0000-0000-0000D04B0000}"/>
    <cellStyle name="Comma 3 3 2 3 4 2 2 4 2" xfId="13214" xr:uid="{00000000-0005-0000-0000-0000D14B0000}"/>
    <cellStyle name="Comma 3 3 2 3 4 2 2 4 2 2" xfId="29600" xr:uid="{00000000-0005-0000-0000-0000D24B0000}"/>
    <cellStyle name="Comma 3 3 2 3 4 2 2 4 3" xfId="21407" xr:uid="{00000000-0005-0000-0000-0000D34B0000}"/>
    <cellStyle name="Comma 3 3 2 3 4 2 2 5" xfId="9118" xr:uid="{00000000-0005-0000-0000-0000D44B0000}"/>
    <cellStyle name="Comma 3 3 2 3 4 2 2 5 2" xfId="25504" xr:uid="{00000000-0005-0000-0000-0000D54B0000}"/>
    <cellStyle name="Comma 3 3 2 3 4 2 2 6" xfId="17311" xr:uid="{00000000-0005-0000-0000-0000D64B0000}"/>
    <cellStyle name="Comma 3 3 2 3 4 2 3" xfId="1437" xr:uid="{00000000-0005-0000-0000-0000D74B0000}"/>
    <cellStyle name="Comma 3 3 2 3 4 2 3 2" xfId="3485" xr:uid="{00000000-0005-0000-0000-0000D84B0000}"/>
    <cellStyle name="Comma 3 3 2 3 4 2 3 2 2" xfId="7582" xr:uid="{00000000-0005-0000-0000-0000D94B0000}"/>
    <cellStyle name="Comma 3 3 2 3 4 2 3 2 2 2" xfId="15775" xr:uid="{00000000-0005-0000-0000-0000DA4B0000}"/>
    <cellStyle name="Comma 3 3 2 3 4 2 3 2 2 2 2" xfId="32161" xr:uid="{00000000-0005-0000-0000-0000DB4B0000}"/>
    <cellStyle name="Comma 3 3 2 3 4 2 3 2 2 3" xfId="23968" xr:uid="{00000000-0005-0000-0000-0000DC4B0000}"/>
    <cellStyle name="Comma 3 3 2 3 4 2 3 2 3" xfId="11678" xr:uid="{00000000-0005-0000-0000-0000DD4B0000}"/>
    <cellStyle name="Comma 3 3 2 3 4 2 3 2 3 2" xfId="28064" xr:uid="{00000000-0005-0000-0000-0000DE4B0000}"/>
    <cellStyle name="Comma 3 3 2 3 4 2 3 2 4" xfId="19871" xr:uid="{00000000-0005-0000-0000-0000DF4B0000}"/>
    <cellStyle name="Comma 3 3 2 3 4 2 3 3" xfId="5533" xr:uid="{00000000-0005-0000-0000-0000E04B0000}"/>
    <cellStyle name="Comma 3 3 2 3 4 2 3 3 2" xfId="13726" xr:uid="{00000000-0005-0000-0000-0000E14B0000}"/>
    <cellStyle name="Comma 3 3 2 3 4 2 3 3 2 2" xfId="30112" xr:uid="{00000000-0005-0000-0000-0000E24B0000}"/>
    <cellStyle name="Comma 3 3 2 3 4 2 3 3 3" xfId="21919" xr:uid="{00000000-0005-0000-0000-0000E34B0000}"/>
    <cellStyle name="Comma 3 3 2 3 4 2 3 4" xfId="9630" xr:uid="{00000000-0005-0000-0000-0000E44B0000}"/>
    <cellStyle name="Comma 3 3 2 3 4 2 3 4 2" xfId="26016" xr:uid="{00000000-0005-0000-0000-0000E54B0000}"/>
    <cellStyle name="Comma 3 3 2 3 4 2 3 5" xfId="17823" xr:uid="{00000000-0005-0000-0000-0000E64B0000}"/>
    <cellStyle name="Comma 3 3 2 3 4 2 4" xfId="2461" xr:uid="{00000000-0005-0000-0000-0000E74B0000}"/>
    <cellStyle name="Comma 3 3 2 3 4 2 4 2" xfId="6558" xr:uid="{00000000-0005-0000-0000-0000E84B0000}"/>
    <cellStyle name="Comma 3 3 2 3 4 2 4 2 2" xfId="14751" xr:uid="{00000000-0005-0000-0000-0000E94B0000}"/>
    <cellStyle name="Comma 3 3 2 3 4 2 4 2 2 2" xfId="31137" xr:uid="{00000000-0005-0000-0000-0000EA4B0000}"/>
    <cellStyle name="Comma 3 3 2 3 4 2 4 2 3" xfId="22944" xr:uid="{00000000-0005-0000-0000-0000EB4B0000}"/>
    <cellStyle name="Comma 3 3 2 3 4 2 4 3" xfId="10654" xr:uid="{00000000-0005-0000-0000-0000EC4B0000}"/>
    <cellStyle name="Comma 3 3 2 3 4 2 4 3 2" xfId="27040" xr:uid="{00000000-0005-0000-0000-0000ED4B0000}"/>
    <cellStyle name="Comma 3 3 2 3 4 2 4 4" xfId="18847" xr:uid="{00000000-0005-0000-0000-0000EE4B0000}"/>
    <cellStyle name="Comma 3 3 2 3 4 2 5" xfId="4509" xr:uid="{00000000-0005-0000-0000-0000EF4B0000}"/>
    <cellStyle name="Comma 3 3 2 3 4 2 5 2" xfId="12702" xr:uid="{00000000-0005-0000-0000-0000F04B0000}"/>
    <cellStyle name="Comma 3 3 2 3 4 2 5 2 2" xfId="29088" xr:uid="{00000000-0005-0000-0000-0000F14B0000}"/>
    <cellStyle name="Comma 3 3 2 3 4 2 5 3" xfId="20895" xr:uid="{00000000-0005-0000-0000-0000F24B0000}"/>
    <cellStyle name="Comma 3 3 2 3 4 2 6" xfId="8606" xr:uid="{00000000-0005-0000-0000-0000F34B0000}"/>
    <cellStyle name="Comma 3 3 2 3 4 2 6 2" xfId="24992" xr:uid="{00000000-0005-0000-0000-0000F44B0000}"/>
    <cellStyle name="Comma 3 3 2 3 4 2 7" xfId="16799" xr:uid="{00000000-0005-0000-0000-0000F54B0000}"/>
    <cellStyle name="Comma 3 3 2 3 4 3" xfId="669" xr:uid="{00000000-0005-0000-0000-0000F64B0000}"/>
    <cellStyle name="Comma 3 3 2 3 4 3 2" xfId="1693" xr:uid="{00000000-0005-0000-0000-0000F74B0000}"/>
    <cellStyle name="Comma 3 3 2 3 4 3 2 2" xfId="3741" xr:uid="{00000000-0005-0000-0000-0000F84B0000}"/>
    <cellStyle name="Comma 3 3 2 3 4 3 2 2 2" xfId="7838" xr:uid="{00000000-0005-0000-0000-0000F94B0000}"/>
    <cellStyle name="Comma 3 3 2 3 4 3 2 2 2 2" xfId="16031" xr:uid="{00000000-0005-0000-0000-0000FA4B0000}"/>
    <cellStyle name="Comma 3 3 2 3 4 3 2 2 2 2 2" xfId="32417" xr:uid="{00000000-0005-0000-0000-0000FB4B0000}"/>
    <cellStyle name="Comma 3 3 2 3 4 3 2 2 2 3" xfId="24224" xr:uid="{00000000-0005-0000-0000-0000FC4B0000}"/>
    <cellStyle name="Comma 3 3 2 3 4 3 2 2 3" xfId="11934" xr:uid="{00000000-0005-0000-0000-0000FD4B0000}"/>
    <cellStyle name="Comma 3 3 2 3 4 3 2 2 3 2" xfId="28320" xr:uid="{00000000-0005-0000-0000-0000FE4B0000}"/>
    <cellStyle name="Comma 3 3 2 3 4 3 2 2 4" xfId="20127" xr:uid="{00000000-0005-0000-0000-0000FF4B0000}"/>
    <cellStyle name="Comma 3 3 2 3 4 3 2 3" xfId="5789" xr:uid="{00000000-0005-0000-0000-0000004C0000}"/>
    <cellStyle name="Comma 3 3 2 3 4 3 2 3 2" xfId="13982" xr:uid="{00000000-0005-0000-0000-0000014C0000}"/>
    <cellStyle name="Comma 3 3 2 3 4 3 2 3 2 2" xfId="30368" xr:uid="{00000000-0005-0000-0000-0000024C0000}"/>
    <cellStyle name="Comma 3 3 2 3 4 3 2 3 3" xfId="22175" xr:uid="{00000000-0005-0000-0000-0000034C0000}"/>
    <cellStyle name="Comma 3 3 2 3 4 3 2 4" xfId="9886" xr:uid="{00000000-0005-0000-0000-0000044C0000}"/>
    <cellStyle name="Comma 3 3 2 3 4 3 2 4 2" xfId="26272" xr:uid="{00000000-0005-0000-0000-0000054C0000}"/>
    <cellStyle name="Comma 3 3 2 3 4 3 2 5" xfId="18079" xr:uid="{00000000-0005-0000-0000-0000064C0000}"/>
    <cellStyle name="Comma 3 3 2 3 4 3 3" xfId="2717" xr:uid="{00000000-0005-0000-0000-0000074C0000}"/>
    <cellStyle name="Comma 3 3 2 3 4 3 3 2" xfId="6814" xr:uid="{00000000-0005-0000-0000-0000084C0000}"/>
    <cellStyle name="Comma 3 3 2 3 4 3 3 2 2" xfId="15007" xr:uid="{00000000-0005-0000-0000-0000094C0000}"/>
    <cellStyle name="Comma 3 3 2 3 4 3 3 2 2 2" xfId="31393" xr:uid="{00000000-0005-0000-0000-00000A4C0000}"/>
    <cellStyle name="Comma 3 3 2 3 4 3 3 2 3" xfId="23200" xr:uid="{00000000-0005-0000-0000-00000B4C0000}"/>
    <cellStyle name="Comma 3 3 2 3 4 3 3 3" xfId="10910" xr:uid="{00000000-0005-0000-0000-00000C4C0000}"/>
    <cellStyle name="Comma 3 3 2 3 4 3 3 3 2" xfId="27296" xr:uid="{00000000-0005-0000-0000-00000D4C0000}"/>
    <cellStyle name="Comma 3 3 2 3 4 3 3 4" xfId="19103" xr:uid="{00000000-0005-0000-0000-00000E4C0000}"/>
    <cellStyle name="Comma 3 3 2 3 4 3 4" xfId="4765" xr:uid="{00000000-0005-0000-0000-00000F4C0000}"/>
    <cellStyle name="Comma 3 3 2 3 4 3 4 2" xfId="12958" xr:uid="{00000000-0005-0000-0000-0000104C0000}"/>
    <cellStyle name="Comma 3 3 2 3 4 3 4 2 2" xfId="29344" xr:uid="{00000000-0005-0000-0000-0000114C0000}"/>
    <cellStyle name="Comma 3 3 2 3 4 3 4 3" xfId="21151" xr:uid="{00000000-0005-0000-0000-0000124C0000}"/>
    <cellStyle name="Comma 3 3 2 3 4 3 5" xfId="8862" xr:uid="{00000000-0005-0000-0000-0000134C0000}"/>
    <cellStyle name="Comma 3 3 2 3 4 3 5 2" xfId="25248" xr:uid="{00000000-0005-0000-0000-0000144C0000}"/>
    <cellStyle name="Comma 3 3 2 3 4 3 6" xfId="17055" xr:uid="{00000000-0005-0000-0000-0000154C0000}"/>
    <cellStyle name="Comma 3 3 2 3 4 4" xfId="1181" xr:uid="{00000000-0005-0000-0000-0000164C0000}"/>
    <cellStyle name="Comma 3 3 2 3 4 4 2" xfId="3229" xr:uid="{00000000-0005-0000-0000-0000174C0000}"/>
    <cellStyle name="Comma 3 3 2 3 4 4 2 2" xfId="7326" xr:uid="{00000000-0005-0000-0000-0000184C0000}"/>
    <cellStyle name="Comma 3 3 2 3 4 4 2 2 2" xfId="15519" xr:uid="{00000000-0005-0000-0000-0000194C0000}"/>
    <cellStyle name="Comma 3 3 2 3 4 4 2 2 2 2" xfId="31905" xr:uid="{00000000-0005-0000-0000-00001A4C0000}"/>
    <cellStyle name="Comma 3 3 2 3 4 4 2 2 3" xfId="23712" xr:uid="{00000000-0005-0000-0000-00001B4C0000}"/>
    <cellStyle name="Comma 3 3 2 3 4 4 2 3" xfId="11422" xr:uid="{00000000-0005-0000-0000-00001C4C0000}"/>
    <cellStyle name="Comma 3 3 2 3 4 4 2 3 2" xfId="27808" xr:uid="{00000000-0005-0000-0000-00001D4C0000}"/>
    <cellStyle name="Comma 3 3 2 3 4 4 2 4" xfId="19615" xr:uid="{00000000-0005-0000-0000-00001E4C0000}"/>
    <cellStyle name="Comma 3 3 2 3 4 4 3" xfId="5277" xr:uid="{00000000-0005-0000-0000-00001F4C0000}"/>
    <cellStyle name="Comma 3 3 2 3 4 4 3 2" xfId="13470" xr:uid="{00000000-0005-0000-0000-0000204C0000}"/>
    <cellStyle name="Comma 3 3 2 3 4 4 3 2 2" xfId="29856" xr:uid="{00000000-0005-0000-0000-0000214C0000}"/>
    <cellStyle name="Comma 3 3 2 3 4 4 3 3" xfId="21663" xr:uid="{00000000-0005-0000-0000-0000224C0000}"/>
    <cellStyle name="Comma 3 3 2 3 4 4 4" xfId="9374" xr:uid="{00000000-0005-0000-0000-0000234C0000}"/>
    <cellStyle name="Comma 3 3 2 3 4 4 4 2" xfId="25760" xr:uid="{00000000-0005-0000-0000-0000244C0000}"/>
    <cellStyle name="Comma 3 3 2 3 4 4 5" xfId="17567" xr:uid="{00000000-0005-0000-0000-0000254C0000}"/>
    <cellStyle name="Comma 3 3 2 3 4 5" xfId="2205" xr:uid="{00000000-0005-0000-0000-0000264C0000}"/>
    <cellStyle name="Comma 3 3 2 3 4 5 2" xfId="6302" xr:uid="{00000000-0005-0000-0000-0000274C0000}"/>
    <cellStyle name="Comma 3 3 2 3 4 5 2 2" xfId="14495" xr:uid="{00000000-0005-0000-0000-0000284C0000}"/>
    <cellStyle name="Comma 3 3 2 3 4 5 2 2 2" xfId="30881" xr:uid="{00000000-0005-0000-0000-0000294C0000}"/>
    <cellStyle name="Comma 3 3 2 3 4 5 2 3" xfId="22688" xr:uid="{00000000-0005-0000-0000-00002A4C0000}"/>
    <cellStyle name="Comma 3 3 2 3 4 5 3" xfId="10398" xr:uid="{00000000-0005-0000-0000-00002B4C0000}"/>
    <cellStyle name="Comma 3 3 2 3 4 5 3 2" xfId="26784" xr:uid="{00000000-0005-0000-0000-00002C4C0000}"/>
    <cellStyle name="Comma 3 3 2 3 4 5 4" xfId="18591" xr:uid="{00000000-0005-0000-0000-00002D4C0000}"/>
    <cellStyle name="Comma 3 3 2 3 4 6" xfId="4253" xr:uid="{00000000-0005-0000-0000-00002E4C0000}"/>
    <cellStyle name="Comma 3 3 2 3 4 6 2" xfId="12446" xr:uid="{00000000-0005-0000-0000-00002F4C0000}"/>
    <cellStyle name="Comma 3 3 2 3 4 6 2 2" xfId="28832" xr:uid="{00000000-0005-0000-0000-0000304C0000}"/>
    <cellStyle name="Comma 3 3 2 3 4 6 3" xfId="20639" xr:uid="{00000000-0005-0000-0000-0000314C0000}"/>
    <cellStyle name="Comma 3 3 2 3 4 7" xfId="8350" xr:uid="{00000000-0005-0000-0000-0000324C0000}"/>
    <cellStyle name="Comma 3 3 2 3 4 7 2" xfId="24736" xr:uid="{00000000-0005-0000-0000-0000334C0000}"/>
    <cellStyle name="Comma 3 3 2 3 4 8" xfId="16543" xr:uid="{00000000-0005-0000-0000-0000344C0000}"/>
    <cellStyle name="Comma 3 3 2 3 5" xfId="285" xr:uid="{00000000-0005-0000-0000-0000354C0000}"/>
    <cellStyle name="Comma 3 3 2 3 5 2" xfId="797" xr:uid="{00000000-0005-0000-0000-0000364C0000}"/>
    <cellStyle name="Comma 3 3 2 3 5 2 2" xfId="1821" xr:uid="{00000000-0005-0000-0000-0000374C0000}"/>
    <cellStyle name="Comma 3 3 2 3 5 2 2 2" xfId="3869" xr:uid="{00000000-0005-0000-0000-0000384C0000}"/>
    <cellStyle name="Comma 3 3 2 3 5 2 2 2 2" xfId="7966" xr:uid="{00000000-0005-0000-0000-0000394C0000}"/>
    <cellStyle name="Comma 3 3 2 3 5 2 2 2 2 2" xfId="16159" xr:uid="{00000000-0005-0000-0000-00003A4C0000}"/>
    <cellStyle name="Comma 3 3 2 3 5 2 2 2 2 2 2" xfId="32545" xr:uid="{00000000-0005-0000-0000-00003B4C0000}"/>
    <cellStyle name="Comma 3 3 2 3 5 2 2 2 2 3" xfId="24352" xr:uid="{00000000-0005-0000-0000-00003C4C0000}"/>
    <cellStyle name="Comma 3 3 2 3 5 2 2 2 3" xfId="12062" xr:uid="{00000000-0005-0000-0000-00003D4C0000}"/>
    <cellStyle name="Comma 3 3 2 3 5 2 2 2 3 2" xfId="28448" xr:uid="{00000000-0005-0000-0000-00003E4C0000}"/>
    <cellStyle name="Comma 3 3 2 3 5 2 2 2 4" xfId="20255" xr:uid="{00000000-0005-0000-0000-00003F4C0000}"/>
    <cellStyle name="Comma 3 3 2 3 5 2 2 3" xfId="5917" xr:uid="{00000000-0005-0000-0000-0000404C0000}"/>
    <cellStyle name="Comma 3 3 2 3 5 2 2 3 2" xfId="14110" xr:uid="{00000000-0005-0000-0000-0000414C0000}"/>
    <cellStyle name="Comma 3 3 2 3 5 2 2 3 2 2" xfId="30496" xr:uid="{00000000-0005-0000-0000-0000424C0000}"/>
    <cellStyle name="Comma 3 3 2 3 5 2 2 3 3" xfId="22303" xr:uid="{00000000-0005-0000-0000-0000434C0000}"/>
    <cellStyle name="Comma 3 3 2 3 5 2 2 4" xfId="10014" xr:uid="{00000000-0005-0000-0000-0000444C0000}"/>
    <cellStyle name="Comma 3 3 2 3 5 2 2 4 2" xfId="26400" xr:uid="{00000000-0005-0000-0000-0000454C0000}"/>
    <cellStyle name="Comma 3 3 2 3 5 2 2 5" xfId="18207" xr:uid="{00000000-0005-0000-0000-0000464C0000}"/>
    <cellStyle name="Comma 3 3 2 3 5 2 3" xfId="2845" xr:uid="{00000000-0005-0000-0000-0000474C0000}"/>
    <cellStyle name="Comma 3 3 2 3 5 2 3 2" xfId="6942" xr:uid="{00000000-0005-0000-0000-0000484C0000}"/>
    <cellStyle name="Comma 3 3 2 3 5 2 3 2 2" xfId="15135" xr:uid="{00000000-0005-0000-0000-0000494C0000}"/>
    <cellStyle name="Comma 3 3 2 3 5 2 3 2 2 2" xfId="31521" xr:uid="{00000000-0005-0000-0000-00004A4C0000}"/>
    <cellStyle name="Comma 3 3 2 3 5 2 3 2 3" xfId="23328" xr:uid="{00000000-0005-0000-0000-00004B4C0000}"/>
    <cellStyle name="Comma 3 3 2 3 5 2 3 3" xfId="11038" xr:uid="{00000000-0005-0000-0000-00004C4C0000}"/>
    <cellStyle name="Comma 3 3 2 3 5 2 3 3 2" xfId="27424" xr:uid="{00000000-0005-0000-0000-00004D4C0000}"/>
    <cellStyle name="Comma 3 3 2 3 5 2 3 4" xfId="19231" xr:uid="{00000000-0005-0000-0000-00004E4C0000}"/>
    <cellStyle name="Comma 3 3 2 3 5 2 4" xfId="4893" xr:uid="{00000000-0005-0000-0000-00004F4C0000}"/>
    <cellStyle name="Comma 3 3 2 3 5 2 4 2" xfId="13086" xr:uid="{00000000-0005-0000-0000-0000504C0000}"/>
    <cellStyle name="Comma 3 3 2 3 5 2 4 2 2" xfId="29472" xr:uid="{00000000-0005-0000-0000-0000514C0000}"/>
    <cellStyle name="Comma 3 3 2 3 5 2 4 3" xfId="21279" xr:uid="{00000000-0005-0000-0000-0000524C0000}"/>
    <cellStyle name="Comma 3 3 2 3 5 2 5" xfId="8990" xr:uid="{00000000-0005-0000-0000-0000534C0000}"/>
    <cellStyle name="Comma 3 3 2 3 5 2 5 2" xfId="25376" xr:uid="{00000000-0005-0000-0000-0000544C0000}"/>
    <cellStyle name="Comma 3 3 2 3 5 2 6" xfId="17183" xr:uid="{00000000-0005-0000-0000-0000554C0000}"/>
    <cellStyle name="Comma 3 3 2 3 5 3" xfId="1309" xr:uid="{00000000-0005-0000-0000-0000564C0000}"/>
    <cellStyle name="Comma 3 3 2 3 5 3 2" xfId="3357" xr:uid="{00000000-0005-0000-0000-0000574C0000}"/>
    <cellStyle name="Comma 3 3 2 3 5 3 2 2" xfId="7454" xr:uid="{00000000-0005-0000-0000-0000584C0000}"/>
    <cellStyle name="Comma 3 3 2 3 5 3 2 2 2" xfId="15647" xr:uid="{00000000-0005-0000-0000-0000594C0000}"/>
    <cellStyle name="Comma 3 3 2 3 5 3 2 2 2 2" xfId="32033" xr:uid="{00000000-0005-0000-0000-00005A4C0000}"/>
    <cellStyle name="Comma 3 3 2 3 5 3 2 2 3" xfId="23840" xr:uid="{00000000-0005-0000-0000-00005B4C0000}"/>
    <cellStyle name="Comma 3 3 2 3 5 3 2 3" xfId="11550" xr:uid="{00000000-0005-0000-0000-00005C4C0000}"/>
    <cellStyle name="Comma 3 3 2 3 5 3 2 3 2" xfId="27936" xr:uid="{00000000-0005-0000-0000-00005D4C0000}"/>
    <cellStyle name="Comma 3 3 2 3 5 3 2 4" xfId="19743" xr:uid="{00000000-0005-0000-0000-00005E4C0000}"/>
    <cellStyle name="Comma 3 3 2 3 5 3 3" xfId="5405" xr:uid="{00000000-0005-0000-0000-00005F4C0000}"/>
    <cellStyle name="Comma 3 3 2 3 5 3 3 2" xfId="13598" xr:uid="{00000000-0005-0000-0000-0000604C0000}"/>
    <cellStyle name="Comma 3 3 2 3 5 3 3 2 2" xfId="29984" xr:uid="{00000000-0005-0000-0000-0000614C0000}"/>
    <cellStyle name="Comma 3 3 2 3 5 3 3 3" xfId="21791" xr:uid="{00000000-0005-0000-0000-0000624C0000}"/>
    <cellStyle name="Comma 3 3 2 3 5 3 4" xfId="9502" xr:uid="{00000000-0005-0000-0000-0000634C0000}"/>
    <cellStyle name="Comma 3 3 2 3 5 3 4 2" xfId="25888" xr:uid="{00000000-0005-0000-0000-0000644C0000}"/>
    <cellStyle name="Comma 3 3 2 3 5 3 5" xfId="17695" xr:uid="{00000000-0005-0000-0000-0000654C0000}"/>
    <cellStyle name="Comma 3 3 2 3 5 4" xfId="2333" xr:uid="{00000000-0005-0000-0000-0000664C0000}"/>
    <cellStyle name="Comma 3 3 2 3 5 4 2" xfId="6430" xr:uid="{00000000-0005-0000-0000-0000674C0000}"/>
    <cellStyle name="Comma 3 3 2 3 5 4 2 2" xfId="14623" xr:uid="{00000000-0005-0000-0000-0000684C0000}"/>
    <cellStyle name="Comma 3 3 2 3 5 4 2 2 2" xfId="31009" xr:uid="{00000000-0005-0000-0000-0000694C0000}"/>
    <cellStyle name="Comma 3 3 2 3 5 4 2 3" xfId="22816" xr:uid="{00000000-0005-0000-0000-00006A4C0000}"/>
    <cellStyle name="Comma 3 3 2 3 5 4 3" xfId="10526" xr:uid="{00000000-0005-0000-0000-00006B4C0000}"/>
    <cellStyle name="Comma 3 3 2 3 5 4 3 2" xfId="26912" xr:uid="{00000000-0005-0000-0000-00006C4C0000}"/>
    <cellStyle name="Comma 3 3 2 3 5 4 4" xfId="18719" xr:uid="{00000000-0005-0000-0000-00006D4C0000}"/>
    <cellStyle name="Comma 3 3 2 3 5 5" xfId="4381" xr:uid="{00000000-0005-0000-0000-00006E4C0000}"/>
    <cellStyle name="Comma 3 3 2 3 5 5 2" xfId="12574" xr:uid="{00000000-0005-0000-0000-00006F4C0000}"/>
    <cellStyle name="Comma 3 3 2 3 5 5 2 2" xfId="28960" xr:uid="{00000000-0005-0000-0000-0000704C0000}"/>
    <cellStyle name="Comma 3 3 2 3 5 5 3" xfId="20767" xr:uid="{00000000-0005-0000-0000-0000714C0000}"/>
    <cellStyle name="Comma 3 3 2 3 5 6" xfId="8478" xr:uid="{00000000-0005-0000-0000-0000724C0000}"/>
    <cellStyle name="Comma 3 3 2 3 5 6 2" xfId="24864" xr:uid="{00000000-0005-0000-0000-0000734C0000}"/>
    <cellStyle name="Comma 3 3 2 3 5 7" xfId="16671" xr:uid="{00000000-0005-0000-0000-0000744C0000}"/>
    <cellStyle name="Comma 3 3 2 3 6" xfId="541" xr:uid="{00000000-0005-0000-0000-0000754C0000}"/>
    <cellStyle name="Comma 3 3 2 3 6 2" xfId="1565" xr:uid="{00000000-0005-0000-0000-0000764C0000}"/>
    <cellStyle name="Comma 3 3 2 3 6 2 2" xfId="3613" xr:uid="{00000000-0005-0000-0000-0000774C0000}"/>
    <cellStyle name="Comma 3 3 2 3 6 2 2 2" xfId="7710" xr:uid="{00000000-0005-0000-0000-0000784C0000}"/>
    <cellStyle name="Comma 3 3 2 3 6 2 2 2 2" xfId="15903" xr:uid="{00000000-0005-0000-0000-0000794C0000}"/>
    <cellStyle name="Comma 3 3 2 3 6 2 2 2 2 2" xfId="32289" xr:uid="{00000000-0005-0000-0000-00007A4C0000}"/>
    <cellStyle name="Comma 3 3 2 3 6 2 2 2 3" xfId="24096" xr:uid="{00000000-0005-0000-0000-00007B4C0000}"/>
    <cellStyle name="Comma 3 3 2 3 6 2 2 3" xfId="11806" xr:uid="{00000000-0005-0000-0000-00007C4C0000}"/>
    <cellStyle name="Comma 3 3 2 3 6 2 2 3 2" xfId="28192" xr:uid="{00000000-0005-0000-0000-00007D4C0000}"/>
    <cellStyle name="Comma 3 3 2 3 6 2 2 4" xfId="19999" xr:uid="{00000000-0005-0000-0000-00007E4C0000}"/>
    <cellStyle name="Comma 3 3 2 3 6 2 3" xfId="5661" xr:uid="{00000000-0005-0000-0000-00007F4C0000}"/>
    <cellStyle name="Comma 3 3 2 3 6 2 3 2" xfId="13854" xr:uid="{00000000-0005-0000-0000-0000804C0000}"/>
    <cellStyle name="Comma 3 3 2 3 6 2 3 2 2" xfId="30240" xr:uid="{00000000-0005-0000-0000-0000814C0000}"/>
    <cellStyle name="Comma 3 3 2 3 6 2 3 3" xfId="22047" xr:uid="{00000000-0005-0000-0000-0000824C0000}"/>
    <cellStyle name="Comma 3 3 2 3 6 2 4" xfId="9758" xr:uid="{00000000-0005-0000-0000-0000834C0000}"/>
    <cellStyle name="Comma 3 3 2 3 6 2 4 2" xfId="26144" xr:uid="{00000000-0005-0000-0000-0000844C0000}"/>
    <cellStyle name="Comma 3 3 2 3 6 2 5" xfId="17951" xr:uid="{00000000-0005-0000-0000-0000854C0000}"/>
    <cellStyle name="Comma 3 3 2 3 6 3" xfId="2589" xr:uid="{00000000-0005-0000-0000-0000864C0000}"/>
    <cellStyle name="Comma 3 3 2 3 6 3 2" xfId="6686" xr:uid="{00000000-0005-0000-0000-0000874C0000}"/>
    <cellStyle name="Comma 3 3 2 3 6 3 2 2" xfId="14879" xr:uid="{00000000-0005-0000-0000-0000884C0000}"/>
    <cellStyle name="Comma 3 3 2 3 6 3 2 2 2" xfId="31265" xr:uid="{00000000-0005-0000-0000-0000894C0000}"/>
    <cellStyle name="Comma 3 3 2 3 6 3 2 3" xfId="23072" xr:uid="{00000000-0005-0000-0000-00008A4C0000}"/>
    <cellStyle name="Comma 3 3 2 3 6 3 3" xfId="10782" xr:uid="{00000000-0005-0000-0000-00008B4C0000}"/>
    <cellStyle name="Comma 3 3 2 3 6 3 3 2" xfId="27168" xr:uid="{00000000-0005-0000-0000-00008C4C0000}"/>
    <cellStyle name="Comma 3 3 2 3 6 3 4" xfId="18975" xr:uid="{00000000-0005-0000-0000-00008D4C0000}"/>
    <cellStyle name="Comma 3 3 2 3 6 4" xfId="4637" xr:uid="{00000000-0005-0000-0000-00008E4C0000}"/>
    <cellStyle name="Comma 3 3 2 3 6 4 2" xfId="12830" xr:uid="{00000000-0005-0000-0000-00008F4C0000}"/>
    <cellStyle name="Comma 3 3 2 3 6 4 2 2" xfId="29216" xr:uid="{00000000-0005-0000-0000-0000904C0000}"/>
    <cellStyle name="Comma 3 3 2 3 6 4 3" xfId="21023" xr:uid="{00000000-0005-0000-0000-0000914C0000}"/>
    <cellStyle name="Comma 3 3 2 3 6 5" xfId="8734" xr:uid="{00000000-0005-0000-0000-0000924C0000}"/>
    <cellStyle name="Comma 3 3 2 3 6 5 2" xfId="25120" xr:uid="{00000000-0005-0000-0000-0000934C0000}"/>
    <cellStyle name="Comma 3 3 2 3 6 6" xfId="16927" xr:uid="{00000000-0005-0000-0000-0000944C0000}"/>
    <cellStyle name="Comma 3 3 2 3 7" xfId="1053" xr:uid="{00000000-0005-0000-0000-0000954C0000}"/>
    <cellStyle name="Comma 3 3 2 3 7 2" xfId="3101" xr:uid="{00000000-0005-0000-0000-0000964C0000}"/>
    <cellStyle name="Comma 3 3 2 3 7 2 2" xfId="7198" xr:uid="{00000000-0005-0000-0000-0000974C0000}"/>
    <cellStyle name="Comma 3 3 2 3 7 2 2 2" xfId="15391" xr:uid="{00000000-0005-0000-0000-0000984C0000}"/>
    <cellStyle name="Comma 3 3 2 3 7 2 2 2 2" xfId="31777" xr:uid="{00000000-0005-0000-0000-0000994C0000}"/>
    <cellStyle name="Comma 3 3 2 3 7 2 2 3" xfId="23584" xr:uid="{00000000-0005-0000-0000-00009A4C0000}"/>
    <cellStyle name="Comma 3 3 2 3 7 2 3" xfId="11294" xr:uid="{00000000-0005-0000-0000-00009B4C0000}"/>
    <cellStyle name="Comma 3 3 2 3 7 2 3 2" xfId="27680" xr:uid="{00000000-0005-0000-0000-00009C4C0000}"/>
    <cellStyle name="Comma 3 3 2 3 7 2 4" xfId="19487" xr:uid="{00000000-0005-0000-0000-00009D4C0000}"/>
    <cellStyle name="Comma 3 3 2 3 7 3" xfId="5149" xr:uid="{00000000-0005-0000-0000-00009E4C0000}"/>
    <cellStyle name="Comma 3 3 2 3 7 3 2" xfId="13342" xr:uid="{00000000-0005-0000-0000-00009F4C0000}"/>
    <cellStyle name="Comma 3 3 2 3 7 3 2 2" xfId="29728" xr:uid="{00000000-0005-0000-0000-0000A04C0000}"/>
    <cellStyle name="Comma 3 3 2 3 7 3 3" xfId="21535" xr:uid="{00000000-0005-0000-0000-0000A14C0000}"/>
    <cellStyle name="Comma 3 3 2 3 7 4" xfId="9246" xr:uid="{00000000-0005-0000-0000-0000A24C0000}"/>
    <cellStyle name="Comma 3 3 2 3 7 4 2" xfId="25632" xr:uid="{00000000-0005-0000-0000-0000A34C0000}"/>
    <cellStyle name="Comma 3 3 2 3 7 5" xfId="17439" xr:uid="{00000000-0005-0000-0000-0000A44C0000}"/>
    <cellStyle name="Comma 3 3 2 3 8" xfId="2077" xr:uid="{00000000-0005-0000-0000-0000A54C0000}"/>
    <cellStyle name="Comma 3 3 2 3 8 2" xfId="6174" xr:uid="{00000000-0005-0000-0000-0000A64C0000}"/>
    <cellStyle name="Comma 3 3 2 3 8 2 2" xfId="14367" xr:uid="{00000000-0005-0000-0000-0000A74C0000}"/>
    <cellStyle name="Comma 3 3 2 3 8 2 2 2" xfId="30753" xr:uid="{00000000-0005-0000-0000-0000A84C0000}"/>
    <cellStyle name="Comma 3 3 2 3 8 2 3" xfId="22560" xr:uid="{00000000-0005-0000-0000-0000A94C0000}"/>
    <cellStyle name="Comma 3 3 2 3 8 3" xfId="10270" xr:uid="{00000000-0005-0000-0000-0000AA4C0000}"/>
    <cellStyle name="Comma 3 3 2 3 8 3 2" xfId="26656" xr:uid="{00000000-0005-0000-0000-0000AB4C0000}"/>
    <cellStyle name="Comma 3 3 2 3 8 4" xfId="18463" xr:uid="{00000000-0005-0000-0000-0000AC4C0000}"/>
    <cellStyle name="Comma 3 3 2 3 9" xfId="4125" xr:uid="{00000000-0005-0000-0000-0000AD4C0000}"/>
    <cellStyle name="Comma 3 3 2 3 9 2" xfId="12318" xr:uid="{00000000-0005-0000-0000-0000AE4C0000}"/>
    <cellStyle name="Comma 3 3 2 3 9 2 2" xfId="28704" xr:uid="{00000000-0005-0000-0000-0000AF4C0000}"/>
    <cellStyle name="Comma 3 3 2 3 9 3" xfId="20511" xr:uid="{00000000-0005-0000-0000-0000B04C0000}"/>
    <cellStyle name="Comma 3 3 2 4" xfId="45" xr:uid="{00000000-0005-0000-0000-0000B14C0000}"/>
    <cellStyle name="Comma 3 3 2 4 10" xfId="16431" xr:uid="{00000000-0005-0000-0000-0000B24C0000}"/>
    <cellStyle name="Comma 3 3 2 4 2" xfId="109" xr:uid="{00000000-0005-0000-0000-0000B34C0000}"/>
    <cellStyle name="Comma 3 3 2 4 2 2" xfId="237" xr:uid="{00000000-0005-0000-0000-0000B44C0000}"/>
    <cellStyle name="Comma 3 3 2 4 2 2 2" xfId="493" xr:uid="{00000000-0005-0000-0000-0000B54C0000}"/>
    <cellStyle name="Comma 3 3 2 4 2 2 2 2" xfId="1005" xr:uid="{00000000-0005-0000-0000-0000B64C0000}"/>
    <cellStyle name="Comma 3 3 2 4 2 2 2 2 2" xfId="2029" xr:uid="{00000000-0005-0000-0000-0000B74C0000}"/>
    <cellStyle name="Comma 3 3 2 4 2 2 2 2 2 2" xfId="4077" xr:uid="{00000000-0005-0000-0000-0000B84C0000}"/>
    <cellStyle name="Comma 3 3 2 4 2 2 2 2 2 2 2" xfId="8174" xr:uid="{00000000-0005-0000-0000-0000B94C0000}"/>
    <cellStyle name="Comma 3 3 2 4 2 2 2 2 2 2 2 2" xfId="16367" xr:uid="{00000000-0005-0000-0000-0000BA4C0000}"/>
    <cellStyle name="Comma 3 3 2 4 2 2 2 2 2 2 2 2 2" xfId="32753" xr:uid="{00000000-0005-0000-0000-0000BB4C0000}"/>
    <cellStyle name="Comma 3 3 2 4 2 2 2 2 2 2 2 3" xfId="24560" xr:uid="{00000000-0005-0000-0000-0000BC4C0000}"/>
    <cellStyle name="Comma 3 3 2 4 2 2 2 2 2 2 3" xfId="12270" xr:uid="{00000000-0005-0000-0000-0000BD4C0000}"/>
    <cellStyle name="Comma 3 3 2 4 2 2 2 2 2 2 3 2" xfId="28656" xr:uid="{00000000-0005-0000-0000-0000BE4C0000}"/>
    <cellStyle name="Comma 3 3 2 4 2 2 2 2 2 2 4" xfId="20463" xr:uid="{00000000-0005-0000-0000-0000BF4C0000}"/>
    <cellStyle name="Comma 3 3 2 4 2 2 2 2 2 3" xfId="6125" xr:uid="{00000000-0005-0000-0000-0000C04C0000}"/>
    <cellStyle name="Comma 3 3 2 4 2 2 2 2 2 3 2" xfId="14318" xr:uid="{00000000-0005-0000-0000-0000C14C0000}"/>
    <cellStyle name="Comma 3 3 2 4 2 2 2 2 2 3 2 2" xfId="30704" xr:uid="{00000000-0005-0000-0000-0000C24C0000}"/>
    <cellStyle name="Comma 3 3 2 4 2 2 2 2 2 3 3" xfId="22511" xr:uid="{00000000-0005-0000-0000-0000C34C0000}"/>
    <cellStyle name="Comma 3 3 2 4 2 2 2 2 2 4" xfId="10222" xr:uid="{00000000-0005-0000-0000-0000C44C0000}"/>
    <cellStyle name="Comma 3 3 2 4 2 2 2 2 2 4 2" xfId="26608" xr:uid="{00000000-0005-0000-0000-0000C54C0000}"/>
    <cellStyle name="Comma 3 3 2 4 2 2 2 2 2 5" xfId="18415" xr:uid="{00000000-0005-0000-0000-0000C64C0000}"/>
    <cellStyle name="Comma 3 3 2 4 2 2 2 2 3" xfId="3053" xr:uid="{00000000-0005-0000-0000-0000C74C0000}"/>
    <cellStyle name="Comma 3 3 2 4 2 2 2 2 3 2" xfId="7150" xr:uid="{00000000-0005-0000-0000-0000C84C0000}"/>
    <cellStyle name="Comma 3 3 2 4 2 2 2 2 3 2 2" xfId="15343" xr:uid="{00000000-0005-0000-0000-0000C94C0000}"/>
    <cellStyle name="Comma 3 3 2 4 2 2 2 2 3 2 2 2" xfId="31729" xr:uid="{00000000-0005-0000-0000-0000CA4C0000}"/>
    <cellStyle name="Comma 3 3 2 4 2 2 2 2 3 2 3" xfId="23536" xr:uid="{00000000-0005-0000-0000-0000CB4C0000}"/>
    <cellStyle name="Comma 3 3 2 4 2 2 2 2 3 3" xfId="11246" xr:uid="{00000000-0005-0000-0000-0000CC4C0000}"/>
    <cellStyle name="Comma 3 3 2 4 2 2 2 2 3 3 2" xfId="27632" xr:uid="{00000000-0005-0000-0000-0000CD4C0000}"/>
    <cellStyle name="Comma 3 3 2 4 2 2 2 2 3 4" xfId="19439" xr:uid="{00000000-0005-0000-0000-0000CE4C0000}"/>
    <cellStyle name="Comma 3 3 2 4 2 2 2 2 4" xfId="5101" xr:uid="{00000000-0005-0000-0000-0000CF4C0000}"/>
    <cellStyle name="Comma 3 3 2 4 2 2 2 2 4 2" xfId="13294" xr:uid="{00000000-0005-0000-0000-0000D04C0000}"/>
    <cellStyle name="Comma 3 3 2 4 2 2 2 2 4 2 2" xfId="29680" xr:uid="{00000000-0005-0000-0000-0000D14C0000}"/>
    <cellStyle name="Comma 3 3 2 4 2 2 2 2 4 3" xfId="21487" xr:uid="{00000000-0005-0000-0000-0000D24C0000}"/>
    <cellStyle name="Comma 3 3 2 4 2 2 2 2 5" xfId="9198" xr:uid="{00000000-0005-0000-0000-0000D34C0000}"/>
    <cellStyle name="Comma 3 3 2 4 2 2 2 2 5 2" xfId="25584" xr:uid="{00000000-0005-0000-0000-0000D44C0000}"/>
    <cellStyle name="Comma 3 3 2 4 2 2 2 2 6" xfId="17391" xr:uid="{00000000-0005-0000-0000-0000D54C0000}"/>
    <cellStyle name="Comma 3 3 2 4 2 2 2 3" xfId="1517" xr:uid="{00000000-0005-0000-0000-0000D64C0000}"/>
    <cellStyle name="Comma 3 3 2 4 2 2 2 3 2" xfId="3565" xr:uid="{00000000-0005-0000-0000-0000D74C0000}"/>
    <cellStyle name="Comma 3 3 2 4 2 2 2 3 2 2" xfId="7662" xr:uid="{00000000-0005-0000-0000-0000D84C0000}"/>
    <cellStyle name="Comma 3 3 2 4 2 2 2 3 2 2 2" xfId="15855" xr:uid="{00000000-0005-0000-0000-0000D94C0000}"/>
    <cellStyle name="Comma 3 3 2 4 2 2 2 3 2 2 2 2" xfId="32241" xr:uid="{00000000-0005-0000-0000-0000DA4C0000}"/>
    <cellStyle name="Comma 3 3 2 4 2 2 2 3 2 2 3" xfId="24048" xr:uid="{00000000-0005-0000-0000-0000DB4C0000}"/>
    <cellStyle name="Comma 3 3 2 4 2 2 2 3 2 3" xfId="11758" xr:uid="{00000000-0005-0000-0000-0000DC4C0000}"/>
    <cellStyle name="Comma 3 3 2 4 2 2 2 3 2 3 2" xfId="28144" xr:uid="{00000000-0005-0000-0000-0000DD4C0000}"/>
    <cellStyle name="Comma 3 3 2 4 2 2 2 3 2 4" xfId="19951" xr:uid="{00000000-0005-0000-0000-0000DE4C0000}"/>
    <cellStyle name="Comma 3 3 2 4 2 2 2 3 3" xfId="5613" xr:uid="{00000000-0005-0000-0000-0000DF4C0000}"/>
    <cellStyle name="Comma 3 3 2 4 2 2 2 3 3 2" xfId="13806" xr:uid="{00000000-0005-0000-0000-0000E04C0000}"/>
    <cellStyle name="Comma 3 3 2 4 2 2 2 3 3 2 2" xfId="30192" xr:uid="{00000000-0005-0000-0000-0000E14C0000}"/>
    <cellStyle name="Comma 3 3 2 4 2 2 2 3 3 3" xfId="21999" xr:uid="{00000000-0005-0000-0000-0000E24C0000}"/>
    <cellStyle name="Comma 3 3 2 4 2 2 2 3 4" xfId="9710" xr:uid="{00000000-0005-0000-0000-0000E34C0000}"/>
    <cellStyle name="Comma 3 3 2 4 2 2 2 3 4 2" xfId="26096" xr:uid="{00000000-0005-0000-0000-0000E44C0000}"/>
    <cellStyle name="Comma 3 3 2 4 2 2 2 3 5" xfId="17903" xr:uid="{00000000-0005-0000-0000-0000E54C0000}"/>
    <cellStyle name="Comma 3 3 2 4 2 2 2 4" xfId="2541" xr:uid="{00000000-0005-0000-0000-0000E64C0000}"/>
    <cellStyle name="Comma 3 3 2 4 2 2 2 4 2" xfId="6638" xr:uid="{00000000-0005-0000-0000-0000E74C0000}"/>
    <cellStyle name="Comma 3 3 2 4 2 2 2 4 2 2" xfId="14831" xr:uid="{00000000-0005-0000-0000-0000E84C0000}"/>
    <cellStyle name="Comma 3 3 2 4 2 2 2 4 2 2 2" xfId="31217" xr:uid="{00000000-0005-0000-0000-0000E94C0000}"/>
    <cellStyle name="Comma 3 3 2 4 2 2 2 4 2 3" xfId="23024" xr:uid="{00000000-0005-0000-0000-0000EA4C0000}"/>
    <cellStyle name="Comma 3 3 2 4 2 2 2 4 3" xfId="10734" xr:uid="{00000000-0005-0000-0000-0000EB4C0000}"/>
    <cellStyle name="Comma 3 3 2 4 2 2 2 4 3 2" xfId="27120" xr:uid="{00000000-0005-0000-0000-0000EC4C0000}"/>
    <cellStyle name="Comma 3 3 2 4 2 2 2 4 4" xfId="18927" xr:uid="{00000000-0005-0000-0000-0000ED4C0000}"/>
    <cellStyle name="Comma 3 3 2 4 2 2 2 5" xfId="4589" xr:uid="{00000000-0005-0000-0000-0000EE4C0000}"/>
    <cellStyle name="Comma 3 3 2 4 2 2 2 5 2" xfId="12782" xr:uid="{00000000-0005-0000-0000-0000EF4C0000}"/>
    <cellStyle name="Comma 3 3 2 4 2 2 2 5 2 2" xfId="29168" xr:uid="{00000000-0005-0000-0000-0000F04C0000}"/>
    <cellStyle name="Comma 3 3 2 4 2 2 2 5 3" xfId="20975" xr:uid="{00000000-0005-0000-0000-0000F14C0000}"/>
    <cellStyle name="Comma 3 3 2 4 2 2 2 6" xfId="8686" xr:uid="{00000000-0005-0000-0000-0000F24C0000}"/>
    <cellStyle name="Comma 3 3 2 4 2 2 2 6 2" xfId="25072" xr:uid="{00000000-0005-0000-0000-0000F34C0000}"/>
    <cellStyle name="Comma 3 3 2 4 2 2 2 7" xfId="16879" xr:uid="{00000000-0005-0000-0000-0000F44C0000}"/>
    <cellStyle name="Comma 3 3 2 4 2 2 3" xfId="749" xr:uid="{00000000-0005-0000-0000-0000F54C0000}"/>
    <cellStyle name="Comma 3 3 2 4 2 2 3 2" xfId="1773" xr:uid="{00000000-0005-0000-0000-0000F64C0000}"/>
    <cellStyle name="Comma 3 3 2 4 2 2 3 2 2" xfId="3821" xr:uid="{00000000-0005-0000-0000-0000F74C0000}"/>
    <cellStyle name="Comma 3 3 2 4 2 2 3 2 2 2" xfId="7918" xr:uid="{00000000-0005-0000-0000-0000F84C0000}"/>
    <cellStyle name="Comma 3 3 2 4 2 2 3 2 2 2 2" xfId="16111" xr:uid="{00000000-0005-0000-0000-0000F94C0000}"/>
    <cellStyle name="Comma 3 3 2 4 2 2 3 2 2 2 2 2" xfId="32497" xr:uid="{00000000-0005-0000-0000-0000FA4C0000}"/>
    <cellStyle name="Comma 3 3 2 4 2 2 3 2 2 2 3" xfId="24304" xr:uid="{00000000-0005-0000-0000-0000FB4C0000}"/>
    <cellStyle name="Comma 3 3 2 4 2 2 3 2 2 3" xfId="12014" xr:uid="{00000000-0005-0000-0000-0000FC4C0000}"/>
    <cellStyle name="Comma 3 3 2 4 2 2 3 2 2 3 2" xfId="28400" xr:uid="{00000000-0005-0000-0000-0000FD4C0000}"/>
    <cellStyle name="Comma 3 3 2 4 2 2 3 2 2 4" xfId="20207" xr:uid="{00000000-0005-0000-0000-0000FE4C0000}"/>
    <cellStyle name="Comma 3 3 2 4 2 2 3 2 3" xfId="5869" xr:uid="{00000000-0005-0000-0000-0000FF4C0000}"/>
    <cellStyle name="Comma 3 3 2 4 2 2 3 2 3 2" xfId="14062" xr:uid="{00000000-0005-0000-0000-0000004D0000}"/>
    <cellStyle name="Comma 3 3 2 4 2 2 3 2 3 2 2" xfId="30448" xr:uid="{00000000-0005-0000-0000-0000014D0000}"/>
    <cellStyle name="Comma 3 3 2 4 2 2 3 2 3 3" xfId="22255" xr:uid="{00000000-0005-0000-0000-0000024D0000}"/>
    <cellStyle name="Comma 3 3 2 4 2 2 3 2 4" xfId="9966" xr:uid="{00000000-0005-0000-0000-0000034D0000}"/>
    <cellStyle name="Comma 3 3 2 4 2 2 3 2 4 2" xfId="26352" xr:uid="{00000000-0005-0000-0000-0000044D0000}"/>
    <cellStyle name="Comma 3 3 2 4 2 2 3 2 5" xfId="18159" xr:uid="{00000000-0005-0000-0000-0000054D0000}"/>
    <cellStyle name="Comma 3 3 2 4 2 2 3 3" xfId="2797" xr:uid="{00000000-0005-0000-0000-0000064D0000}"/>
    <cellStyle name="Comma 3 3 2 4 2 2 3 3 2" xfId="6894" xr:uid="{00000000-0005-0000-0000-0000074D0000}"/>
    <cellStyle name="Comma 3 3 2 4 2 2 3 3 2 2" xfId="15087" xr:uid="{00000000-0005-0000-0000-0000084D0000}"/>
    <cellStyle name="Comma 3 3 2 4 2 2 3 3 2 2 2" xfId="31473" xr:uid="{00000000-0005-0000-0000-0000094D0000}"/>
    <cellStyle name="Comma 3 3 2 4 2 2 3 3 2 3" xfId="23280" xr:uid="{00000000-0005-0000-0000-00000A4D0000}"/>
    <cellStyle name="Comma 3 3 2 4 2 2 3 3 3" xfId="10990" xr:uid="{00000000-0005-0000-0000-00000B4D0000}"/>
    <cellStyle name="Comma 3 3 2 4 2 2 3 3 3 2" xfId="27376" xr:uid="{00000000-0005-0000-0000-00000C4D0000}"/>
    <cellStyle name="Comma 3 3 2 4 2 2 3 3 4" xfId="19183" xr:uid="{00000000-0005-0000-0000-00000D4D0000}"/>
    <cellStyle name="Comma 3 3 2 4 2 2 3 4" xfId="4845" xr:uid="{00000000-0005-0000-0000-00000E4D0000}"/>
    <cellStyle name="Comma 3 3 2 4 2 2 3 4 2" xfId="13038" xr:uid="{00000000-0005-0000-0000-00000F4D0000}"/>
    <cellStyle name="Comma 3 3 2 4 2 2 3 4 2 2" xfId="29424" xr:uid="{00000000-0005-0000-0000-0000104D0000}"/>
    <cellStyle name="Comma 3 3 2 4 2 2 3 4 3" xfId="21231" xr:uid="{00000000-0005-0000-0000-0000114D0000}"/>
    <cellStyle name="Comma 3 3 2 4 2 2 3 5" xfId="8942" xr:uid="{00000000-0005-0000-0000-0000124D0000}"/>
    <cellStyle name="Comma 3 3 2 4 2 2 3 5 2" xfId="25328" xr:uid="{00000000-0005-0000-0000-0000134D0000}"/>
    <cellStyle name="Comma 3 3 2 4 2 2 3 6" xfId="17135" xr:uid="{00000000-0005-0000-0000-0000144D0000}"/>
    <cellStyle name="Comma 3 3 2 4 2 2 4" xfId="1261" xr:uid="{00000000-0005-0000-0000-0000154D0000}"/>
    <cellStyle name="Comma 3 3 2 4 2 2 4 2" xfId="3309" xr:uid="{00000000-0005-0000-0000-0000164D0000}"/>
    <cellStyle name="Comma 3 3 2 4 2 2 4 2 2" xfId="7406" xr:uid="{00000000-0005-0000-0000-0000174D0000}"/>
    <cellStyle name="Comma 3 3 2 4 2 2 4 2 2 2" xfId="15599" xr:uid="{00000000-0005-0000-0000-0000184D0000}"/>
    <cellStyle name="Comma 3 3 2 4 2 2 4 2 2 2 2" xfId="31985" xr:uid="{00000000-0005-0000-0000-0000194D0000}"/>
    <cellStyle name="Comma 3 3 2 4 2 2 4 2 2 3" xfId="23792" xr:uid="{00000000-0005-0000-0000-00001A4D0000}"/>
    <cellStyle name="Comma 3 3 2 4 2 2 4 2 3" xfId="11502" xr:uid="{00000000-0005-0000-0000-00001B4D0000}"/>
    <cellStyle name="Comma 3 3 2 4 2 2 4 2 3 2" xfId="27888" xr:uid="{00000000-0005-0000-0000-00001C4D0000}"/>
    <cellStyle name="Comma 3 3 2 4 2 2 4 2 4" xfId="19695" xr:uid="{00000000-0005-0000-0000-00001D4D0000}"/>
    <cellStyle name="Comma 3 3 2 4 2 2 4 3" xfId="5357" xr:uid="{00000000-0005-0000-0000-00001E4D0000}"/>
    <cellStyle name="Comma 3 3 2 4 2 2 4 3 2" xfId="13550" xr:uid="{00000000-0005-0000-0000-00001F4D0000}"/>
    <cellStyle name="Comma 3 3 2 4 2 2 4 3 2 2" xfId="29936" xr:uid="{00000000-0005-0000-0000-0000204D0000}"/>
    <cellStyle name="Comma 3 3 2 4 2 2 4 3 3" xfId="21743" xr:uid="{00000000-0005-0000-0000-0000214D0000}"/>
    <cellStyle name="Comma 3 3 2 4 2 2 4 4" xfId="9454" xr:uid="{00000000-0005-0000-0000-0000224D0000}"/>
    <cellStyle name="Comma 3 3 2 4 2 2 4 4 2" xfId="25840" xr:uid="{00000000-0005-0000-0000-0000234D0000}"/>
    <cellStyle name="Comma 3 3 2 4 2 2 4 5" xfId="17647" xr:uid="{00000000-0005-0000-0000-0000244D0000}"/>
    <cellStyle name="Comma 3 3 2 4 2 2 5" xfId="2285" xr:uid="{00000000-0005-0000-0000-0000254D0000}"/>
    <cellStyle name="Comma 3 3 2 4 2 2 5 2" xfId="6382" xr:uid="{00000000-0005-0000-0000-0000264D0000}"/>
    <cellStyle name="Comma 3 3 2 4 2 2 5 2 2" xfId="14575" xr:uid="{00000000-0005-0000-0000-0000274D0000}"/>
    <cellStyle name="Comma 3 3 2 4 2 2 5 2 2 2" xfId="30961" xr:uid="{00000000-0005-0000-0000-0000284D0000}"/>
    <cellStyle name="Comma 3 3 2 4 2 2 5 2 3" xfId="22768" xr:uid="{00000000-0005-0000-0000-0000294D0000}"/>
    <cellStyle name="Comma 3 3 2 4 2 2 5 3" xfId="10478" xr:uid="{00000000-0005-0000-0000-00002A4D0000}"/>
    <cellStyle name="Comma 3 3 2 4 2 2 5 3 2" xfId="26864" xr:uid="{00000000-0005-0000-0000-00002B4D0000}"/>
    <cellStyle name="Comma 3 3 2 4 2 2 5 4" xfId="18671" xr:uid="{00000000-0005-0000-0000-00002C4D0000}"/>
    <cellStyle name="Comma 3 3 2 4 2 2 6" xfId="4333" xr:uid="{00000000-0005-0000-0000-00002D4D0000}"/>
    <cellStyle name="Comma 3 3 2 4 2 2 6 2" xfId="12526" xr:uid="{00000000-0005-0000-0000-00002E4D0000}"/>
    <cellStyle name="Comma 3 3 2 4 2 2 6 2 2" xfId="28912" xr:uid="{00000000-0005-0000-0000-00002F4D0000}"/>
    <cellStyle name="Comma 3 3 2 4 2 2 6 3" xfId="20719" xr:uid="{00000000-0005-0000-0000-0000304D0000}"/>
    <cellStyle name="Comma 3 3 2 4 2 2 7" xfId="8430" xr:uid="{00000000-0005-0000-0000-0000314D0000}"/>
    <cellStyle name="Comma 3 3 2 4 2 2 7 2" xfId="24816" xr:uid="{00000000-0005-0000-0000-0000324D0000}"/>
    <cellStyle name="Comma 3 3 2 4 2 2 8" xfId="16623" xr:uid="{00000000-0005-0000-0000-0000334D0000}"/>
    <cellStyle name="Comma 3 3 2 4 2 3" xfId="365" xr:uid="{00000000-0005-0000-0000-0000344D0000}"/>
    <cellStyle name="Comma 3 3 2 4 2 3 2" xfId="877" xr:uid="{00000000-0005-0000-0000-0000354D0000}"/>
    <cellStyle name="Comma 3 3 2 4 2 3 2 2" xfId="1901" xr:uid="{00000000-0005-0000-0000-0000364D0000}"/>
    <cellStyle name="Comma 3 3 2 4 2 3 2 2 2" xfId="3949" xr:uid="{00000000-0005-0000-0000-0000374D0000}"/>
    <cellStyle name="Comma 3 3 2 4 2 3 2 2 2 2" xfId="8046" xr:uid="{00000000-0005-0000-0000-0000384D0000}"/>
    <cellStyle name="Comma 3 3 2 4 2 3 2 2 2 2 2" xfId="16239" xr:uid="{00000000-0005-0000-0000-0000394D0000}"/>
    <cellStyle name="Comma 3 3 2 4 2 3 2 2 2 2 2 2" xfId="32625" xr:uid="{00000000-0005-0000-0000-00003A4D0000}"/>
    <cellStyle name="Comma 3 3 2 4 2 3 2 2 2 2 3" xfId="24432" xr:uid="{00000000-0005-0000-0000-00003B4D0000}"/>
    <cellStyle name="Comma 3 3 2 4 2 3 2 2 2 3" xfId="12142" xr:uid="{00000000-0005-0000-0000-00003C4D0000}"/>
    <cellStyle name="Comma 3 3 2 4 2 3 2 2 2 3 2" xfId="28528" xr:uid="{00000000-0005-0000-0000-00003D4D0000}"/>
    <cellStyle name="Comma 3 3 2 4 2 3 2 2 2 4" xfId="20335" xr:uid="{00000000-0005-0000-0000-00003E4D0000}"/>
    <cellStyle name="Comma 3 3 2 4 2 3 2 2 3" xfId="5997" xr:uid="{00000000-0005-0000-0000-00003F4D0000}"/>
    <cellStyle name="Comma 3 3 2 4 2 3 2 2 3 2" xfId="14190" xr:uid="{00000000-0005-0000-0000-0000404D0000}"/>
    <cellStyle name="Comma 3 3 2 4 2 3 2 2 3 2 2" xfId="30576" xr:uid="{00000000-0005-0000-0000-0000414D0000}"/>
    <cellStyle name="Comma 3 3 2 4 2 3 2 2 3 3" xfId="22383" xr:uid="{00000000-0005-0000-0000-0000424D0000}"/>
    <cellStyle name="Comma 3 3 2 4 2 3 2 2 4" xfId="10094" xr:uid="{00000000-0005-0000-0000-0000434D0000}"/>
    <cellStyle name="Comma 3 3 2 4 2 3 2 2 4 2" xfId="26480" xr:uid="{00000000-0005-0000-0000-0000444D0000}"/>
    <cellStyle name="Comma 3 3 2 4 2 3 2 2 5" xfId="18287" xr:uid="{00000000-0005-0000-0000-0000454D0000}"/>
    <cellStyle name="Comma 3 3 2 4 2 3 2 3" xfId="2925" xr:uid="{00000000-0005-0000-0000-0000464D0000}"/>
    <cellStyle name="Comma 3 3 2 4 2 3 2 3 2" xfId="7022" xr:uid="{00000000-0005-0000-0000-0000474D0000}"/>
    <cellStyle name="Comma 3 3 2 4 2 3 2 3 2 2" xfId="15215" xr:uid="{00000000-0005-0000-0000-0000484D0000}"/>
    <cellStyle name="Comma 3 3 2 4 2 3 2 3 2 2 2" xfId="31601" xr:uid="{00000000-0005-0000-0000-0000494D0000}"/>
    <cellStyle name="Comma 3 3 2 4 2 3 2 3 2 3" xfId="23408" xr:uid="{00000000-0005-0000-0000-00004A4D0000}"/>
    <cellStyle name="Comma 3 3 2 4 2 3 2 3 3" xfId="11118" xr:uid="{00000000-0005-0000-0000-00004B4D0000}"/>
    <cellStyle name="Comma 3 3 2 4 2 3 2 3 3 2" xfId="27504" xr:uid="{00000000-0005-0000-0000-00004C4D0000}"/>
    <cellStyle name="Comma 3 3 2 4 2 3 2 3 4" xfId="19311" xr:uid="{00000000-0005-0000-0000-00004D4D0000}"/>
    <cellStyle name="Comma 3 3 2 4 2 3 2 4" xfId="4973" xr:uid="{00000000-0005-0000-0000-00004E4D0000}"/>
    <cellStyle name="Comma 3 3 2 4 2 3 2 4 2" xfId="13166" xr:uid="{00000000-0005-0000-0000-00004F4D0000}"/>
    <cellStyle name="Comma 3 3 2 4 2 3 2 4 2 2" xfId="29552" xr:uid="{00000000-0005-0000-0000-0000504D0000}"/>
    <cellStyle name="Comma 3 3 2 4 2 3 2 4 3" xfId="21359" xr:uid="{00000000-0005-0000-0000-0000514D0000}"/>
    <cellStyle name="Comma 3 3 2 4 2 3 2 5" xfId="9070" xr:uid="{00000000-0005-0000-0000-0000524D0000}"/>
    <cellStyle name="Comma 3 3 2 4 2 3 2 5 2" xfId="25456" xr:uid="{00000000-0005-0000-0000-0000534D0000}"/>
    <cellStyle name="Comma 3 3 2 4 2 3 2 6" xfId="17263" xr:uid="{00000000-0005-0000-0000-0000544D0000}"/>
    <cellStyle name="Comma 3 3 2 4 2 3 3" xfId="1389" xr:uid="{00000000-0005-0000-0000-0000554D0000}"/>
    <cellStyle name="Comma 3 3 2 4 2 3 3 2" xfId="3437" xr:uid="{00000000-0005-0000-0000-0000564D0000}"/>
    <cellStyle name="Comma 3 3 2 4 2 3 3 2 2" xfId="7534" xr:uid="{00000000-0005-0000-0000-0000574D0000}"/>
    <cellStyle name="Comma 3 3 2 4 2 3 3 2 2 2" xfId="15727" xr:uid="{00000000-0005-0000-0000-0000584D0000}"/>
    <cellStyle name="Comma 3 3 2 4 2 3 3 2 2 2 2" xfId="32113" xr:uid="{00000000-0005-0000-0000-0000594D0000}"/>
    <cellStyle name="Comma 3 3 2 4 2 3 3 2 2 3" xfId="23920" xr:uid="{00000000-0005-0000-0000-00005A4D0000}"/>
    <cellStyle name="Comma 3 3 2 4 2 3 3 2 3" xfId="11630" xr:uid="{00000000-0005-0000-0000-00005B4D0000}"/>
    <cellStyle name="Comma 3 3 2 4 2 3 3 2 3 2" xfId="28016" xr:uid="{00000000-0005-0000-0000-00005C4D0000}"/>
    <cellStyle name="Comma 3 3 2 4 2 3 3 2 4" xfId="19823" xr:uid="{00000000-0005-0000-0000-00005D4D0000}"/>
    <cellStyle name="Comma 3 3 2 4 2 3 3 3" xfId="5485" xr:uid="{00000000-0005-0000-0000-00005E4D0000}"/>
    <cellStyle name="Comma 3 3 2 4 2 3 3 3 2" xfId="13678" xr:uid="{00000000-0005-0000-0000-00005F4D0000}"/>
    <cellStyle name="Comma 3 3 2 4 2 3 3 3 2 2" xfId="30064" xr:uid="{00000000-0005-0000-0000-0000604D0000}"/>
    <cellStyle name="Comma 3 3 2 4 2 3 3 3 3" xfId="21871" xr:uid="{00000000-0005-0000-0000-0000614D0000}"/>
    <cellStyle name="Comma 3 3 2 4 2 3 3 4" xfId="9582" xr:uid="{00000000-0005-0000-0000-0000624D0000}"/>
    <cellStyle name="Comma 3 3 2 4 2 3 3 4 2" xfId="25968" xr:uid="{00000000-0005-0000-0000-0000634D0000}"/>
    <cellStyle name="Comma 3 3 2 4 2 3 3 5" xfId="17775" xr:uid="{00000000-0005-0000-0000-0000644D0000}"/>
    <cellStyle name="Comma 3 3 2 4 2 3 4" xfId="2413" xr:uid="{00000000-0005-0000-0000-0000654D0000}"/>
    <cellStyle name="Comma 3 3 2 4 2 3 4 2" xfId="6510" xr:uid="{00000000-0005-0000-0000-0000664D0000}"/>
    <cellStyle name="Comma 3 3 2 4 2 3 4 2 2" xfId="14703" xr:uid="{00000000-0005-0000-0000-0000674D0000}"/>
    <cellStyle name="Comma 3 3 2 4 2 3 4 2 2 2" xfId="31089" xr:uid="{00000000-0005-0000-0000-0000684D0000}"/>
    <cellStyle name="Comma 3 3 2 4 2 3 4 2 3" xfId="22896" xr:uid="{00000000-0005-0000-0000-0000694D0000}"/>
    <cellStyle name="Comma 3 3 2 4 2 3 4 3" xfId="10606" xr:uid="{00000000-0005-0000-0000-00006A4D0000}"/>
    <cellStyle name="Comma 3 3 2 4 2 3 4 3 2" xfId="26992" xr:uid="{00000000-0005-0000-0000-00006B4D0000}"/>
    <cellStyle name="Comma 3 3 2 4 2 3 4 4" xfId="18799" xr:uid="{00000000-0005-0000-0000-00006C4D0000}"/>
    <cellStyle name="Comma 3 3 2 4 2 3 5" xfId="4461" xr:uid="{00000000-0005-0000-0000-00006D4D0000}"/>
    <cellStyle name="Comma 3 3 2 4 2 3 5 2" xfId="12654" xr:uid="{00000000-0005-0000-0000-00006E4D0000}"/>
    <cellStyle name="Comma 3 3 2 4 2 3 5 2 2" xfId="29040" xr:uid="{00000000-0005-0000-0000-00006F4D0000}"/>
    <cellStyle name="Comma 3 3 2 4 2 3 5 3" xfId="20847" xr:uid="{00000000-0005-0000-0000-0000704D0000}"/>
    <cellStyle name="Comma 3 3 2 4 2 3 6" xfId="8558" xr:uid="{00000000-0005-0000-0000-0000714D0000}"/>
    <cellStyle name="Comma 3 3 2 4 2 3 6 2" xfId="24944" xr:uid="{00000000-0005-0000-0000-0000724D0000}"/>
    <cellStyle name="Comma 3 3 2 4 2 3 7" xfId="16751" xr:uid="{00000000-0005-0000-0000-0000734D0000}"/>
    <cellStyle name="Comma 3 3 2 4 2 4" xfId="621" xr:uid="{00000000-0005-0000-0000-0000744D0000}"/>
    <cellStyle name="Comma 3 3 2 4 2 4 2" xfId="1645" xr:uid="{00000000-0005-0000-0000-0000754D0000}"/>
    <cellStyle name="Comma 3 3 2 4 2 4 2 2" xfId="3693" xr:uid="{00000000-0005-0000-0000-0000764D0000}"/>
    <cellStyle name="Comma 3 3 2 4 2 4 2 2 2" xfId="7790" xr:uid="{00000000-0005-0000-0000-0000774D0000}"/>
    <cellStyle name="Comma 3 3 2 4 2 4 2 2 2 2" xfId="15983" xr:uid="{00000000-0005-0000-0000-0000784D0000}"/>
    <cellStyle name="Comma 3 3 2 4 2 4 2 2 2 2 2" xfId="32369" xr:uid="{00000000-0005-0000-0000-0000794D0000}"/>
    <cellStyle name="Comma 3 3 2 4 2 4 2 2 2 3" xfId="24176" xr:uid="{00000000-0005-0000-0000-00007A4D0000}"/>
    <cellStyle name="Comma 3 3 2 4 2 4 2 2 3" xfId="11886" xr:uid="{00000000-0005-0000-0000-00007B4D0000}"/>
    <cellStyle name="Comma 3 3 2 4 2 4 2 2 3 2" xfId="28272" xr:uid="{00000000-0005-0000-0000-00007C4D0000}"/>
    <cellStyle name="Comma 3 3 2 4 2 4 2 2 4" xfId="20079" xr:uid="{00000000-0005-0000-0000-00007D4D0000}"/>
    <cellStyle name="Comma 3 3 2 4 2 4 2 3" xfId="5741" xr:uid="{00000000-0005-0000-0000-00007E4D0000}"/>
    <cellStyle name="Comma 3 3 2 4 2 4 2 3 2" xfId="13934" xr:uid="{00000000-0005-0000-0000-00007F4D0000}"/>
    <cellStyle name="Comma 3 3 2 4 2 4 2 3 2 2" xfId="30320" xr:uid="{00000000-0005-0000-0000-0000804D0000}"/>
    <cellStyle name="Comma 3 3 2 4 2 4 2 3 3" xfId="22127" xr:uid="{00000000-0005-0000-0000-0000814D0000}"/>
    <cellStyle name="Comma 3 3 2 4 2 4 2 4" xfId="9838" xr:uid="{00000000-0005-0000-0000-0000824D0000}"/>
    <cellStyle name="Comma 3 3 2 4 2 4 2 4 2" xfId="26224" xr:uid="{00000000-0005-0000-0000-0000834D0000}"/>
    <cellStyle name="Comma 3 3 2 4 2 4 2 5" xfId="18031" xr:uid="{00000000-0005-0000-0000-0000844D0000}"/>
    <cellStyle name="Comma 3 3 2 4 2 4 3" xfId="2669" xr:uid="{00000000-0005-0000-0000-0000854D0000}"/>
    <cellStyle name="Comma 3 3 2 4 2 4 3 2" xfId="6766" xr:uid="{00000000-0005-0000-0000-0000864D0000}"/>
    <cellStyle name="Comma 3 3 2 4 2 4 3 2 2" xfId="14959" xr:uid="{00000000-0005-0000-0000-0000874D0000}"/>
    <cellStyle name="Comma 3 3 2 4 2 4 3 2 2 2" xfId="31345" xr:uid="{00000000-0005-0000-0000-0000884D0000}"/>
    <cellStyle name="Comma 3 3 2 4 2 4 3 2 3" xfId="23152" xr:uid="{00000000-0005-0000-0000-0000894D0000}"/>
    <cellStyle name="Comma 3 3 2 4 2 4 3 3" xfId="10862" xr:uid="{00000000-0005-0000-0000-00008A4D0000}"/>
    <cellStyle name="Comma 3 3 2 4 2 4 3 3 2" xfId="27248" xr:uid="{00000000-0005-0000-0000-00008B4D0000}"/>
    <cellStyle name="Comma 3 3 2 4 2 4 3 4" xfId="19055" xr:uid="{00000000-0005-0000-0000-00008C4D0000}"/>
    <cellStyle name="Comma 3 3 2 4 2 4 4" xfId="4717" xr:uid="{00000000-0005-0000-0000-00008D4D0000}"/>
    <cellStyle name="Comma 3 3 2 4 2 4 4 2" xfId="12910" xr:uid="{00000000-0005-0000-0000-00008E4D0000}"/>
    <cellStyle name="Comma 3 3 2 4 2 4 4 2 2" xfId="29296" xr:uid="{00000000-0005-0000-0000-00008F4D0000}"/>
    <cellStyle name="Comma 3 3 2 4 2 4 4 3" xfId="21103" xr:uid="{00000000-0005-0000-0000-0000904D0000}"/>
    <cellStyle name="Comma 3 3 2 4 2 4 5" xfId="8814" xr:uid="{00000000-0005-0000-0000-0000914D0000}"/>
    <cellStyle name="Comma 3 3 2 4 2 4 5 2" xfId="25200" xr:uid="{00000000-0005-0000-0000-0000924D0000}"/>
    <cellStyle name="Comma 3 3 2 4 2 4 6" xfId="17007" xr:uid="{00000000-0005-0000-0000-0000934D0000}"/>
    <cellStyle name="Comma 3 3 2 4 2 5" xfId="1133" xr:uid="{00000000-0005-0000-0000-0000944D0000}"/>
    <cellStyle name="Comma 3 3 2 4 2 5 2" xfId="3181" xr:uid="{00000000-0005-0000-0000-0000954D0000}"/>
    <cellStyle name="Comma 3 3 2 4 2 5 2 2" xfId="7278" xr:uid="{00000000-0005-0000-0000-0000964D0000}"/>
    <cellStyle name="Comma 3 3 2 4 2 5 2 2 2" xfId="15471" xr:uid="{00000000-0005-0000-0000-0000974D0000}"/>
    <cellStyle name="Comma 3 3 2 4 2 5 2 2 2 2" xfId="31857" xr:uid="{00000000-0005-0000-0000-0000984D0000}"/>
    <cellStyle name="Comma 3 3 2 4 2 5 2 2 3" xfId="23664" xr:uid="{00000000-0005-0000-0000-0000994D0000}"/>
    <cellStyle name="Comma 3 3 2 4 2 5 2 3" xfId="11374" xr:uid="{00000000-0005-0000-0000-00009A4D0000}"/>
    <cellStyle name="Comma 3 3 2 4 2 5 2 3 2" xfId="27760" xr:uid="{00000000-0005-0000-0000-00009B4D0000}"/>
    <cellStyle name="Comma 3 3 2 4 2 5 2 4" xfId="19567" xr:uid="{00000000-0005-0000-0000-00009C4D0000}"/>
    <cellStyle name="Comma 3 3 2 4 2 5 3" xfId="5229" xr:uid="{00000000-0005-0000-0000-00009D4D0000}"/>
    <cellStyle name="Comma 3 3 2 4 2 5 3 2" xfId="13422" xr:uid="{00000000-0005-0000-0000-00009E4D0000}"/>
    <cellStyle name="Comma 3 3 2 4 2 5 3 2 2" xfId="29808" xr:uid="{00000000-0005-0000-0000-00009F4D0000}"/>
    <cellStyle name="Comma 3 3 2 4 2 5 3 3" xfId="21615" xr:uid="{00000000-0005-0000-0000-0000A04D0000}"/>
    <cellStyle name="Comma 3 3 2 4 2 5 4" xfId="9326" xr:uid="{00000000-0005-0000-0000-0000A14D0000}"/>
    <cellStyle name="Comma 3 3 2 4 2 5 4 2" xfId="25712" xr:uid="{00000000-0005-0000-0000-0000A24D0000}"/>
    <cellStyle name="Comma 3 3 2 4 2 5 5" xfId="17519" xr:uid="{00000000-0005-0000-0000-0000A34D0000}"/>
    <cellStyle name="Comma 3 3 2 4 2 6" xfId="2157" xr:uid="{00000000-0005-0000-0000-0000A44D0000}"/>
    <cellStyle name="Comma 3 3 2 4 2 6 2" xfId="6254" xr:uid="{00000000-0005-0000-0000-0000A54D0000}"/>
    <cellStyle name="Comma 3 3 2 4 2 6 2 2" xfId="14447" xr:uid="{00000000-0005-0000-0000-0000A64D0000}"/>
    <cellStyle name="Comma 3 3 2 4 2 6 2 2 2" xfId="30833" xr:uid="{00000000-0005-0000-0000-0000A74D0000}"/>
    <cellStyle name="Comma 3 3 2 4 2 6 2 3" xfId="22640" xr:uid="{00000000-0005-0000-0000-0000A84D0000}"/>
    <cellStyle name="Comma 3 3 2 4 2 6 3" xfId="10350" xr:uid="{00000000-0005-0000-0000-0000A94D0000}"/>
    <cellStyle name="Comma 3 3 2 4 2 6 3 2" xfId="26736" xr:uid="{00000000-0005-0000-0000-0000AA4D0000}"/>
    <cellStyle name="Comma 3 3 2 4 2 6 4" xfId="18543" xr:uid="{00000000-0005-0000-0000-0000AB4D0000}"/>
    <cellStyle name="Comma 3 3 2 4 2 7" xfId="4205" xr:uid="{00000000-0005-0000-0000-0000AC4D0000}"/>
    <cellStyle name="Comma 3 3 2 4 2 7 2" xfId="12398" xr:uid="{00000000-0005-0000-0000-0000AD4D0000}"/>
    <cellStyle name="Comma 3 3 2 4 2 7 2 2" xfId="28784" xr:uid="{00000000-0005-0000-0000-0000AE4D0000}"/>
    <cellStyle name="Comma 3 3 2 4 2 7 3" xfId="20591" xr:uid="{00000000-0005-0000-0000-0000AF4D0000}"/>
    <cellStyle name="Comma 3 3 2 4 2 8" xfId="8302" xr:uid="{00000000-0005-0000-0000-0000B04D0000}"/>
    <cellStyle name="Comma 3 3 2 4 2 8 2" xfId="24688" xr:uid="{00000000-0005-0000-0000-0000B14D0000}"/>
    <cellStyle name="Comma 3 3 2 4 2 9" xfId="16495" xr:uid="{00000000-0005-0000-0000-0000B24D0000}"/>
    <cellStyle name="Comma 3 3 2 4 3" xfId="173" xr:uid="{00000000-0005-0000-0000-0000B34D0000}"/>
    <cellStyle name="Comma 3 3 2 4 3 2" xfId="429" xr:uid="{00000000-0005-0000-0000-0000B44D0000}"/>
    <cellStyle name="Comma 3 3 2 4 3 2 2" xfId="941" xr:uid="{00000000-0005-0000-0000-0000B54D0000}"/>
    <cellStyle name="Comma 3 3 2 4 3 2 2 2" xfId="1965" xr:uid="{00000000-0005-0000-0000-0000B64D0000}"/>
    <cellStyle name="Comma 3 3 2 4 3 2 2 2 2" xfId="4013" xr:uid="{00000000-0005-0000-0000-0000B74D0000}"/>
    <cellStyle name="Comma 3 3 2 4 3 2 2 2 2 2" xfId="8110" xr:uid="{00000000-0005-0000-0000-0000B84D0000}"/>
    <cellStyle name="Comma 3 3 2 4 3 2 2 2 2 2 2" xfId="16303" xr:uid="{00000000-0005-0000-0000-0000B94D0000}"/>
    <cellStyle name="Comma 3 3 2 4 3 2 2 2 2 2 2 2" xfId="32689" xr:uid="{00000000-0005-0000-0000-0000BA4D0000}"/>
    <cellStyle name="Comma 3 3 2 4 3 2 2 2 2 2 3" xfId="24496" xr:uid="{00000000-0005-0000-0000-0000BB4D0000}"/>
    <cellStyle name="Comma 3 3 2 4 3 2 2 2 2 3" xfId="12206" xr:uid="{00000000-0005-0000-0000-0000BC4D0000}"/>
    <cellStyle name="Comma 3 3 2 4 3 2 2 2 2 3 2" xfId="28592" xr:uid="{00000000-0005-0000-0000-0000BD4D0000}"/>
    <cellStyle name="Comma 3 3 2 4 3 2 2 2 2 4" xfId="20399" xr:uid="{00000000-0005-0000-0000-0000BE4D0000}"/>
    <cellStyle name="Comma 3 3 2 4 3 2 2 2 3" xfId="6061" xr:uid="{00000000-0005-0000-0000-0000BF4D0000}"/>
    <cellStyle name="Comma 3 3 2 4 3 2 2 2 3 2" xfId="14254" xr:uid="{00000000-0005-0000-0000-0000C04D0000}"/>
    <cellStyle name="Comma 3 3 2 4 3 2 2 2 3 2 2" xfId="30640" xr:uid="{00000000-0005-0000-0000-0000C14D0000}"/>
    <cellStyle name="Comma 3 3 2 4 3 2 2 2 3 3" xfId="22447" xr:uid="{00000000-0005-0000-0000-0000C24D0000}"/>
    <cellStyle name="Comma 3 3 2 4 3 2 2 2 4" xfId="10158" xr:uid="{00000000-0005-0000-0000-0000C34D0000}"/>
    <cellStyle name="Comma 3 3 2 4 3 2 2 2 4 2" xfId="26544" xr:uid="{00000000-0005-0000-0000-0000C44D0000}"/>
    <cellStyle name="Comma 3 3 2 4 3 2 2 2 5" xfId="18351" xr:uid="{00000000-0005-0000-0000-0000C54D0000}"/>
    <cellStyle name="Comma 3 3 2 4 3 2 2 3" xfId="2989" xr:uid="{00000000-0005-0000-0000-0000C64D0000}"/>
    <cellStyle name="Comma 3 3 2 4 3 2 2 3 2" xfId="7086" xr:uid="{00000000-0005-0000-0000-0000C74D0000}"/>
    <cellStyle name="Comma 3 3 2 4 3 2 2 3 2 2" xfId="15279" xr:uid="{00000000-0005-0000-0000-0000C84D0000}"/>
    <cellStyle name="Comma 3 3 2 4 3 2 2 3 2 2 2" xfId="31665" xr:uid="{00000000-0005-0000-0000-0000C94D0000}"/>
    <cellStyle name="Comma 3 3 2 4 3 2 2 3 2 3" xfId="23472" xr:uid="{00000000-0005-0000-0000-0000CA4D0000}"/>
    <cellStyle name="Comma 3 3 2 4 3 2 2 3 3" xfId="11182" xr:uid="{00000000-0005-0000-0000-0000CB4D0000}"/>
    <cellStyle name="Comma 3 3 2 4 3 2 2 3 3 2" xfId="27568" xr:uid="{00000000-0005-0000-0000-0000CC4D0000}"/>
    <cellStyle name="Comma 3 3 2 4 3 2 2 3 4" xfId="19375" xr:uid="{00000000-0005-0000-0000-0000CD4D0000}"/>
    <cellStyle name="Comma 3 3 2 4 3 2 2 4" xfId="5037" xr:uid="{00000000-0005-0000-0000-0000CE4D0000}"/>
    <cellStyle name="Comma 3 3 2 4 3 2 2 4 2" xfId="13230" xr:uid="{00000000-0005-0000-0000-0000CF4D0000}"/>
    <cellStyle name="Comma 3 3 2 4 3 2 2 4 2 2" xfId="29616" xr:uid="{00000000-0005-0000-0000-0000D04D0000}"/>
    <cellStyle name="Comma 3 3 2 4 3 2 2 4 3" xfId="21423" xr:uid="{00000000-0005-0000-0000-0000D14D0000}"/>
    <cellStyle name="Comma 3 3 2 4 3 2 2 5" xfId="9134" xr:uid="{00000000-0005-0000-0000-0000D24D0000}"/>
    <cellStyle name="Comma 3 3 2 4 3 2 2 5 2" xfId="25520" xr:uid="{00000000-0005-0000-0000-0000D34D0000}"/>
    <cellStyle name="Comma 3 3 2 4 3 2 2 6" xfId="17327" xr:uid="{00000000-0005-0000-0000-0000D44D0000}"/>
    <cellStyle name="Comma 3 3 2 4 3 2 3" xfId="1453" xr:uid="{00000000-0005-0000-0000-0000D54D0000}"/>
    <cellStyle name="Comma 3 3 2 4 3 2 3 2" xfId="3501" xr:uid="{00000000-0005-0000-0000-0000D64D0000}"/>
    <cellStyle name="Comma 3 3 2 4 3 2 3 2 2" xfId="7598" xr:uid="{00000000-0005-0000-0000-0000D74D0000}"/>
    <cellStyle name="Comma 3 3 2 4 3 2 3 2 2 2" xfId="15791" xr:uid="{00000000-0005-0000-0000-0000D84D0000}"/>
    <cellStyle name="Comma 3 3 2 4 3 2 3 2 2 2 2" xfId="32177" xr:uid="{00000000-0005-0000-0000-0000D94D0000}"/>
    <cellStyle name="Comma 3 3 2 4 3 2 3 2 2 3" xfId="23984" xr:uid="{00000000-0005-0000-0000-0000DA4D0000}"/>
    <cellStyle name="Comma 3 3 2 4 3 2 3 2 3" xfId="11694" xr:uid="{00000000-0005-0000-0000-0000DB4D0000}"/>
    <cellStyle name="Comma 3 3 2 4 3 2 3 2 3 2" xfId="28080" xr:uid="{00000000-0005-0000-0000-0000DC4D0000}"/>
    <cellStyle name="Comma 3 3 2 4 3 2 3 2 4" xfId="19887" xr:uid="{00000000-0005-0000-0000-0000DD4D0000}"/>
    <cellStyle name="Comma 3 3 2 4 3 2 3 3" xfId="5549" xr:uid="{00000000-0005-0000-0000-0000DE4D0000}"/>
    <cellStyle name="Comma 3 3 2 4 3 2 3 3 2" xfId="13742" xr:uid="{00000000-0005-0000-0000-0000DF4D0000}"/>
    <cellStyle name="Comma 3 3 2 4 3 2 3 3 2 2" xfId="30128" xr:uid="{00000000-0005-0000-0000-0000E04D0000}"/>
    <cellStyle name="Comma 3 3 2 4 3 2 3 3 3" xfId="21935" xr:uid="{00000000-0005-0000-0000-0000E14D0000}"/>
    <cellStyle name="Comma 3 3 2 4 3 2 3 4" xfId="9646" xr:uid="{00000000-0005-0000-0000-0000E24D0000}"/>
    <cellStyle name="Comma 3 3 2 4 3 2 3 4 2" xfId="26032" xr:uid="{00000000-0005-0000-0000-0000E34D0000}"/>
    <cellStyle name="Comma 3 3 2 4 3 2 3 5" xfId="17839" xr:uid="{00000000-0005-0000-0000-0000E44D0000}"/>
    <cellStyle name="Comma 3 3 2 4 3 2 4" xfId="2477" xr:uid="{00000000-0005-0000-0000-0000E54D0000}"/>
    <cellStyle name="Comma 3 3 2 4 3 2 4 2" xfId="6574" xr:uid="{00000000-0005-0000-0000-0000E64D0000}"/>
    <cellStyle name="Comma 3 3 2 4 3 2 4 2 2" xfId="14767" xr:uid="{00000000-0005-0000-0000-0000E74D0000}"/>
    <cellStyle name="Comma 3 3 2 4 3 2 4 2 2 2" xfId="31153" xr:uid="{00000000-0005-0000-0000-0000E84D0000}"/>
    <cellStyle name="Comma 3 3 2 4 3 2 4 2 3" xfId="22960" xr:uid="{00000000-0005-0000-0000-0000E94D0000}"/>
    <cellStyle name="Comma 3 3 2 4 3 2 4 3" xfId="10670" xr:uid="{00000000-0005-0000-0000-0000EA4D0000}"/>
    <cellStyle name="Comma 3 3 2 4 3 2 4 3 2" xfId="27056" xr:uid="{00000000-0005-0000-0000-0000EB4D0000}"/>
    <cellStyle name="Comma 3 3 2 4 3 2 4 4" xfId="18863" xr:uid="{00000000-0005-0000-0000-0000EC4D0000}"/>
    <cellStyle name="Comma 3 3 2 4 3 2 5" xfId="4525" xr:uid="{00000000-0005-0000-0000-0000ED4D0000}"/>
    <cellStyle name="Comma 3 3 2 4 3 2 5 2" xfId="12718" xr:uid="{00000000-0005-0000-0000-0000EE4D0000}"/>
    <cellStyle name="Comma 3 3 2 4 3 2 5 2 2" xfId="29104" xr:uid="{00000000-0005-0000-0000-0000EF4D0000}"/>
    <cellStyle name="Comma 3 3 2 4 3 2 5 3" xfId="20911" xr:uid="{00000000-0005-0000-0000-0000F04D0000}"/>
    <cellStyle name="Comma 3 3 2 4 3 2 6" xfId="8622" xr:uid="{00000000-0005-0000-0000-0000F14D0000}"/>
    <cellStyle name="Comma 3 3 2 4 3 2 6 2" xfId="25008" xr:uid="{00000000-0005-0000-0000-0000F24D0000}"/>
    <cellStyle name="Comma 3 3 2 4 3 2 7" xfId="16815" xr:uid="{00000000-0005-0000-0000-0000F34D0000}"/>
    <cellStyle name="Comma 3 3 2 4 3 3" xfId="685" xr:uid="{00000000-0005-0000-0000-0000F44D0000}"/>
    <cellStyle name="Comma 3 3 2 4 3 3 2" xfId="1709" xr:uid="{00000000-0005-0000-0000-0000F54D0000}"/>
    <cellStyle name="Comma 3 3 2 4 3 3 2 2" xfId="3757" xr:uid="{00000000-0005-0000-0000-0000F64D0000}"/>
    <cellStyle name="Comma 3 3 2 4 3 3 2 2 2" xfId="7854" xr:uid="{00000000-0005-0000-0000-0000F74D0000}"/>
    <cellStyle name="Comma 3 3 2 4 3 3 2 2 2 2" xfId="16047" xr:uid="{00000000-0005-0000-0000-0000F84D0000}"/>
    <cellStyle name="Comma 3 3 2 4 3 3 2 2 2 2 2" xfId="32433" xr:uid="{00000000-0005-0000-0000-0000F94D0000}"/>
    <cellStyle name="Comma 3 3 2 4 3 3 2 2 2 3" xfId="24240" xr:uid="{00000000-0005-0000-0000-0000FA4D0000}"/>
    <cellStyle name="Comma 3 3 2 4 3 3 2 2 3" xfId="11950" xr:uid="{00000000-0005-0000-0000-0000FB4D0000}"/>
    <cellStyle name="Comma 3 3 2 4 3 3 2 2 3 2" xfId="28336" xr:uid="{00000000-0005-0000-0000-0000FC4D0000}"/>
    <cellStyle name="Comma 3 3 2 4 3 3 2 2 4" xfId="20143" xr:uid="{00000000-0005-0000-0000-0000FD4D0000}"/>
    <cellStyle name="Comma 3 3 2 4 3 3 2 3" xfId="5805" xr:uid="{00000000-0005-0000-0000-0000FE4D0000}"/>
    <cellStyle name="Comma 3 3 2 4 3 3 2 3 2" xfId="13998" xr:uid="{00000000-0005-0000-0000-0000FF4D0000}"/>
    <cellStyle name="Comma 3 3 2 4 3 3 2 3 2 2" xfId="30384" xr:uid="{00000000-0005-0000-0000-0000004E0000}"/>
    <cellStyle name="Comma 3 3 2 4 3 3 2 3 3" xfId="22191" xr:uid="{00000000-0005-0000-0000-0000014E0000}"/>
    <cellStyle name="Comma 3 3 2 4 3 3 2 4" xfId="9902" xr:uid="{00000000-0005-0000-0000-0000024E0000}"/>
    <cellStyle name="Comma 3 3 2 4 3 3 2 4 2" xfId="26288" xr:uid="{00000000-0005-0000-0000-0000034E0000}"/>
    <cellStyle name="Comma 3 3 2 4 3 3 2 5" xfId="18095" xr:uid="{00000000-0005-0000-0000-0000044E0000}"/>
    <cellStyle name="Comma 3 3 2 4 3 3 3" xfId="2733" xr:uid="{00000000-0005-0000-0000-0000054E0000}"/>
    <cellStyle name="Comma 3 3 2 4 3 3 3 2" xfId="6830" xr:uid="{00000000-0005-0000-0000-0000064E0000}"/>
    <cellStyle name="Comma 3 3 2 4 3 3 3 2 2" xfId="15023" xr:uid="{00000000-0005-0000-0000-0000074E0000}"/>
    <cellStyle name="Comma 3 3 2 4 3 3 3 2 2 2" xfId="31409" xr:uid="{00000000-0005-0000-0000-0000084E0000}"/>
    <cellStyle name="Comma 3 3 2 4 3 3 3 2 3" xfId="23216" xr:uid="{00000000-0005-0000-0000-0000094E0000}"/>
    <cellStyle name="Comma 3 3 2 4 3 3 3 3" xfId="10926" xr:uid="{00000000-0005-0000-0000-00000A4E0000}"/>
    <cellStyle name="Comma 3 3 2 4 3 3 3 3 2" xfId="27312" xr:uid="{00000000-0005-0000-0000-00000B4E0000}"/>
    <cellStyle name="Comma 3 3 2 4 3 3 3 4" xfId="19119" xr:uid="{00000000-0005-0000-0000-00000C4E0000}"/>
    <cellStyle name="Comma 3 3 2 4 3 3 4" xfId="4781" xr:uid="{00000000-0005-0000-0000-00000D4E0000}"/>
    <cellStyle name="Comma 3 3 2 4 3 3 4 2" xfId="12974" xr:uid="{00000000-0005-0000-0000-00000E4E0000}"/>
    <cellStyle name="Comma 3 3 2 4 3 3 4 2 2" xfId="29360" xr:uid="{00000000-0005-0000-0000-00000F4E0000}"/>
    <cellStyle name="Comma 3 3 2 4 3 3 4 3" xfId="21167" xr:uid="{00000000-0005-0000-0000-0000104E0000}"/>
    <cellStyle name="Comma 3 3 2 4 3 3 5" xfId="8878" xr:uid="{00000000-0005-0000-0000-0000114E0000}"/>
    <cellStyle name="Comma 3 3 2 4 3 3 5 2" xfId="25264" xr:uid="{00000000-0005-0000-0000-0000124E0000}"/>
    <cellStyle name="Comma 3 3 2 4 3 3 6" xfId="17071" xr:uid="{00000000-0005-0000-0000-0000134E0000}"/>
    <cellStyle name="Comma 3 3 2 4 3 4" xfId="1197" xr:uid="{00000000-0005-0000-0000-0000144E0000}"/>
    <cellStyle name="Comma 3 3 2 4 3 4 2" xfId="3245" xr:uid="{00000000-0005-0000-0000-0000154E0000}"/>
    <cellStyle name="Comma 3 3 2 4 3 4 2 2" xfId="7342" xr:uid="{00000000-0005-0000-0000-0000164E0000}"/>
    <cellStyle name="Comma 3 3 2 4 3 4 2 2 2" xfId="15535" xr:uid="{00000000-0005-0000-0000-0000174E0000}"/>
    <cellStyle name="Comma 3 3 2 4 3 4 2 2 2 2" xfId="31921" xr:uid="{00000000-0005-0000-0000-0000184E0000}"/>
    <cellStyle name="Comma 3 3 2 4 3 4 2 2 3" xfId="23728" xr:uid="{00000000-0005-0000-0000-0000194E0000}"/>
    <cellStyle name="Comma 3 3 2 4 3 4 2 3" xfId="11438" xr:uid="{00000000-0005-0000-0000-00001A4E0000}"/>
    <cellStyle name="Comma 3 3 2 4 3 4 2 3 2" xfId="27824" xr:uid="{00000000-0005-0000-0000-00001B4E0000}"/>
    <cellStyle name="Comma 3 3 2 4 3 4 2 4" xfId="19631" xr:uid="{00000000-0005-0000-0000-00001C4E0000}"/>
    <cellStyle name="Comma 3 3 2 4 3 4 3" xfId="5293" xr:uid="{00000000-0005-0000-0000-00001D4E0000}"/>
    <cellStyle name="Comma 3 3 2 4 3 4 3 2" xfId="13486" xr:uid="{00000000-0005-0000-0000-00001E4E0000}"/>
    <cellStyle name="Comma 3 3 2 4 3 4 3 2 2" xfId="29872" xr:uid="{00000000-0005-0000-0000-00001F4E0000}"/>
    <cellStyle name="Comma 3 3 2 4 3 4 3 3" xfId="21679" xr:uid="{00000000-0005-0000-0000-0000204E0000}"/>
    <cellStyle name="Comma 3 3 2 4 3 4 4" xfId="9390" xr:uid="{00000000-0005-0000-0000-0000214E0000}"/>
    <cellStyle name="Comma 3 3 2 4 3 4 4 2" xfId="25776" xr:uid="{00000000-0005-0000-0000-0000224E0000}"/>
    <cellStyle name="Comma 3 3 2 4 3 4 5" xfId="17583" xr:uid="{00000000-0005-0000-0000-0000234E0000}"/>
    <cellStyle name="Comma 3 3 2 4 3 5" xfId="2221" xr:uid="{00000000-0005-0000-0000-0000244E0000}"/>
    <cellStyle name="Comma 3 3 2 4 3 5 2" xfId="6318" xr:uid="{00000000-0005-0000-0000-0000254E0000}"/>
    <cellStyle name="Comma 3 3 2 4 3 5 2 2" xfId="14511" xr:uid="{00000000-0005-0000-0000-0000264E0000}"/>
    <cellStyle name="Comma 3 3 2 4 3 5 2 2 2" xfId="30897" xr:uid="{00000000-0005-0000-0000-0000274E0000}"/>
    <cellStyle name="Comma 3 3 2 4 3 5 2 3" xfId="22704" xr:uid="{00000000-0005-0000-0000-0000284E0000}"/>
    <cellStyle name="Comma 3 3 2 4 3 5 3" xfId="10414" xr:uid="{00000000-0005-0000-0000-0000294E0000}"/>
    <cellStyle name="Comma 3 3 2 4 3 5 3 2" xfId="26800" xr:uid="{00000000-0005-0000-0000-00002A4E0000}"/>
    <cellStyle name="Comma 3 3 2 4 3 5 4" xfId="18607" xr:uid="{00000000-0005-0000-0000-00002B4E0000}"/>
    <cellStyle name="Comma 3 3 2 4 3 6" xfId="4269" xr:uid="{00000000-0005-0000-0000-00002C4E0000}"/>
    <cellStyle name="Comma 3 3 2 4 3 6 2" xfId="12462" xr:uid="{00000000-0005-0000-0000-00002D4E0000}"/>
    <cellStyle name="Comma 3 3 2 4 3 6 2 2" xfId="28848" xr:uid="{00000000-0005-0000-0000-00002E4E0000}"/>
    <cellStyle name="Comma 3 3 2 4 3 6 3" xfId="20655" xr:uid="{00000000-0005-0000-0000-00002F4E0000}"/>
    <cellStyle name="Comma 3 3 2 4 3 7" xfId="8366" xr:uid="{00000000-0005-0000-0000-0000304E0000}"/>
    <cellStyle name="Comma 3 3 2 4 3 7 2" xfId="24752" xr:uid="{00000000-0005-0000-0000-0000314E0000}"/>
    <cellStyle name="Comma 3 3 2 4 3 8" xfId="16559" xr:uid="{00000000-0005-0000-0000-0000324E0000}"/>
    <cellStyle name="Comma 3 3 2 4 4" xfId="301" xr:uid="{00000000-0005-0000-0000-0000334E0000}"/>
    <cellStyle name="Comma 3 3 2 4 4 2" xfId="813" xr:uid="{00000000-0005-0000-0000-0000344E0000}"/>
    <cellStyle name="Comma 3 3 2 4 4 2 2" xfId="1837" xr:uid="{00000000-0005-0000-0000-0000354E0000}"/>
    <cellStyle name="Comma 3 3 2 4 4 2 2 2" xfId="3885" xr:uid="{00000000-0005-0000-0000-0000364E0000}"/>
    <cellStyle name="Comma 3 3 2 4 4 2 2 2 2" xfId="7982" xr:uid="{00000000-0005-0000-0000-0000374E0000}"/>
    <cellStyle name="Comma 3 3 2 4 4 2 2 2 2 2" xfId="16175" xr:uid="{00000000-0005-0000-0000-0000384E0000}"/>
    <cellStyle name="Comma 3 3 2 4 4 2 2 2 2 2 2" xfId="32561" xr:uid="{00000000-0005-0000-0000-0000394E0000}"/>
    <cellStyle name="Comma 3 3 2 4 4 2 2 2 2 3" xfId="24368" xr:uid="{00000000-0005-0000-0000-00003A4E0000}"/>
    <cellStyle name="Comma 3 3 2 4 4 2 2 2 3" xfId="12078" xr:uid="{00000000-0005-0000-0000-00003B4E0000}"/>
    <cellStyle name="Comma 3 3 2 4 4 2 2 2 3 2" xfId="28464" xr:uid="{00000000-0005-0000-0000-00003C4E0000}"/>
    <cellStyle name="Comma 3 3 2 4 4 2 2 2 4" xfId="20271" xr:uid="{00000000-0005-0000-0000-00003D4E0000}"/>
    <cellStyle name="Comma 3 3 2 4 4 2 2 3" xfId="5933" xr:uid="{00000000-0005-0000-0000-00003E4E0000}"/>
    <cellStyle name="Comma 3 3 2 4 4 2 2 3 2" xfId="14126" xr:uid="{00000000-0005-0000-0000-00003F4E0000}"/>
    <cellStyle name="Comma 3 3 2 4 4 2 2 3 2 2" xfId="30512" xr:uid="{00000000-0005-0000-0000-0000404E0000}"/>
    <cellStyle name="Comma 3 3 2 4 4 2 2 3 3" xfId="22319" xr:uid="{00000000-0005-0000-0000-0000414E0000}"/>
    <cellStyle name="Comma 3 3 2 4 4 2 2 4" xfId="10030" xr:uid="{00000000-0005-0000-0000-0000424E0000}"/>
    <cellStyle name="Comma 3 3 2 4 4 2 2 4 2" xfId="26416" xr:uid="{00000000-0005-0000-0000-0000434E0000}"/>
    <cellStyle name="Comma 3 3 2 4 4 2 2 5" xfId="18223" xr:uid="{00000000-0005-0000-0000-0000444E0000}"/>
    <cellStyle name="Comma 3 3 2 4 4 2 3" xfId="2861" xr:uid="{00000000-0005-0000-0000-0000454E0000}"/>
    <cellStyle name="Comma 3 3 2 4 4 2 3 2" xfId="6958" xr:uid="{00000000-0005-0000-0000-0000464E0000}"/>
    <cellStyle name="Comma 3 3 2 4 4 2 3 2 2" xfId="15151" xr:uid="{00000000-0005-0000-0000-0000474E0000}"/>
    <cellStyle name="Comma 3 3 2 4 4 2 3 2 2 2" xfId="31537" xr:uid="{00000000-0005-0000-0000-0000484E0000}"/>
    <cellStyle name="Comma 3 3 2 4 4 2 3 2 3" xfId="23344" xr:uid="{00000000-0005-0000-0000-0000494E0000}"/>
    <cellStyle name="Comma 3 3 2 4 4 2 3 3" xfId="11054" xr:uid="{00000000-0005-0000-0000-00004A4E0000}"/>
    <cellStyle name="Comma 3 3 2 4 4 2 3 3 2" xfId="27440" xr:uid="{00000000-0005-0000-0000-00004B4E0000}"/>
    <cellStyle name="Comma 3 3 2 4 4 2 3 4" xfId="19247" xr:uid="{00000000-0005-0000-0000-00004C4E0000}"/>
    <cellStyle name="Comma 3 3 2 4 4 2 4" xfId="4909" xr:uid="{00000000-0005-0000-0000-00004D4E0000}"/>
    <cellStyle name="Comma 3 3 2 4 4 2 4 2" xfId="13102" xr:uid="{00000000-0005-0000-0000-00004E4E0000}"/>
    <cellStyle name="Comma 3 3 2 4 4 2 4 2 2" xfId="29488" xr:uid="{00000000-0005-0000-0000-00004F4E0000}"/>
    <cellStyle name="Comma 3 3 2 4 4 2 4 3" xfId="21295" xr:uid="{00000000-0005-0000-0000-0000504E0000}"/>
    <cellStyle name="Comma 3 3 2 4 4 2 5" xfId="9006" xr:uid="{00000000-0005-0000-0000-0000514E0000}"/>
    <cellStyle name="Comma 3 3 2 4 4 2 5 2" xfId="25392" xr:uid="{00000000-0005-0000-0000-0000524E0000}"/>
    <cellStyle name="Comma 3 3 2 4 4 2 6" xfId="17199" xr:uid="{00000000-0005-0000-0000-0000534E0000}"/>
    <cellStyle name="Comma 3 3 2 4 4 3" xfId="1325" xr:uid="{00000000-0005-0000-0000-0000544E0000}"/>
    <cellStyle name="Comma 3 3 2 4 4 3 2" xfId="3373" xr:uid="{00000000-0005-0000-0000-0000554E0000}"/>
    <cellStyle name="Comma 3 3 2 4 4 3 2 2" xfId="7470" xr:uid="{00000000-0005-0000-0000-0000564E0000}"/>
    <cellStyle name="Comma 3 3 2 4 4 3 2 2 2" xfId="15663" xr:uid="{00000000-0005-0000-0000-0000574E0000}"/>
    <cellStyle name="Comma 3 3 2 4 4 3 2 2 2 2" xfId="32049" xr:uid="{00000000-0005-0000-0000-0000584E0000}"/>
    <cellStyle name="Comma 3 3 2 4 4 3 2 2 3" xfId="23856" xr:uid="{00000000-0005-0000-0000-0000594E0000}"/>
    <cellStyle name="Comma 3 3 2 4 4 3 2 3" xfId="11566" xr:uid="{00000000-0005-0000-0000-00005A4E0000}"/>
    <cellStyle name="Comma 3 3 2 4 4 3 2 3 2" xfId="27952" xr:uid="{00000000-0005-0000-0000-00005B4E0000}"/>
    <cellStyle name="Comma 3 3 2 4 4 3 2 4" xfId="19759" xr:uid="{00000000-0005-0000-0000-00005C4E0000}"/>
    <cellStyle name="Comma 3 3 2 4 4 3 3" xfId="5421" xr:uid="{00000000-0005-0000-0000-00005D4E0000}"/>
    <cellStyle name="Comma 3 3 2 4 4 3 3 2" xfId="13614" xr:uid="{00000000-0005-0000-0000-00005E4E0000}"/>
    <cellStyle name="Comma 3 3 2 4 4 3 3 2 2" xfId="30000" xr:uid="{00000000-0005-0000-0000-00005F4E0000}"/>
    <cellStyle name="Comma 3 3 2 4 4 3 3 3" xfId="21807" xr:uid="{00000000-0005-0000-0000-0000604E0000}"/>
    <cellStyle name="Comma 3 3 2 4 4 3 4" xfId="9518" xr:uid="{00000000-0005-0000-0000-0000614E0000}"/>
    <cellStyle name="Comma 3 3 2 4 4 3 4 2" xfId="25904" xr:uid="{00000000-0005-0000-0000-0000624E0000}"/>
    <cellStyle name="Comma 3 3 2 4 4 3 5" xfId="17711" xr:uid="{00000000-0005-0000-0000-0000634E0000}"/>
    <cellStyle name="Comma 3 3 2 4 4 4" xfId="2349" xr:uid="{00000000-0005-0000-0000-0000644E0000}"/>
    <cellStyle name="Comma 3 3 2 4 4 4 2" xfId="6446" xr:uid="{00000000-0005-0000-0000-0000654E0000}"/>
    <cellStyle name="Comma 3 3 2 4 4 4 2 2" xfId="14639" xr:uid="{00000000-0005-0000-0000-0000664E0000}"/>
    <cellStyle name="Comma 3 3 2 4 4 4 2 2 2" xfId="31025" xr:uid="{00000000-0005-0000-0000-0000674E0000}"/>
    <cellStyle name="Comma 3 3 2 4 4 4 2 3" xfId="22832" xr:uid="{00000000-0005-0000-0000-0000684E0000}"/>
    <cellStyle name="Comma 3 3 2 4 4 4 3" xfId="10542" xr:uid="{00000000-0005-0000-0000-0000694E0000}"/>
    <cellStyle name="Comma 3 3 2 4 4 4 3 2" xfId="26928" xr:uid="{00000000-0005-0000-0000-00006A4E0000}"/>
    <cellStyle name="Comma 3 3 2 4 4 4 4" xfId="18735" xr:uid="{00000000-0005-0000-0000-00006B4E0000}"/>
    <cellStyle name="Comma 3 3 2 4 4 5" xfId="4397" xr:uid="{00000000-0005-0000-0000-00006C4E0000}"/>
    <cellStyle name="Comma 3 3 2 4 4 5 2" xfId="12590" xr:uid="{00000000-0005-0000-0000-00006D4E0000}"/>
    <cellStyle name="Comma 3 3 2 4 4 5 2 2" xfId="28976" xr:uid="{00000000-0005-0000-0000-00006E4E0000}"/>
    <cellStyle name="Comma 3 3 2 4 4 5 3" xfId="20783" xr:uid="{00000000-0005-0000-0000-00006F4E0000}"/>
    <cellStyle name="Comma 3 3 2 4 4 6" xfId="8494" xr:uid="{00000000-0005-0000-0000-0000704E0000}"/>
    <cellStyle name="Comma 3 3 2 4 4 6 2" xfId="24880" xr:uid="{00000000-0005-0000-0000-0000714E0000}"/>
    <cellStyle name="Comma 3 3 2 4 4 7" xfId="16687" xr:uid="{00000000-0005-0000-0000-0000724E0000}"/>
    <cellStyle name="Comma 3 3 2 4 5" xfId="557" xr:uid="{00000000-0005-0000-0000-0000734E0000}"/>
    <cellStyle name="Comma 3 3 2 4 5 2" xfId="1581" xr:uid="{00000000-0005-0000-0000-0000744E0000}"/>
    <cellStyle name="Comma 3 3 2 4 5 2 2" xfId="3629" xr:uid="{00000000-0005-0000-0000-0000754E0000}"/>
    <cellStyle name="Comma 3 3 2 4 5 2 2 2" xfId="7726" xr:uid="{00000000-0005-0000-0000-0000764E0000}"/>
    <cellStyle name="Comma 3 3 2 4 5 2 2 2 2" xfId="15919" xr:uid="{00000000-0005-0000-0000-0000774E0000}"/>
    <cellStyle name="Comma 3 3 2 4 5 2 2 2 2 2" xfId="32305" xr:uid="{00000000-0005-0000-0000-0000784E0000}"/>
    <cellStyle name="Comma 3 3 2 4 5 2 2 2 3" xfId="24112" xr:uid="{00000000-0005-0000-0000-0000794E0000}"/>
    <cellStyle name="Comma 3 3 2 4 5 2 2 3" xfId="11822" xr:uid="{00000000-0005-0000-0000-00007A4E0000}"/>
    <cellStyle name="Comma 3 3 2 4 5 2 2 3 2" xfId="28208" xr:uid="{00000000-0005-0000-0000-00007B4E0000}"/>
    <cellStyle name="Comma 3 3 2 4 5 2 2 4" xfId="20015" xr:uid="{00000000-0005-0000-0000-00007C4E0000}"/>
    <cellStyle name="Comma 3 3 2 4 5 2 3" xfId="5677" xr:uid="{00000000-0005-0000-0000-00007D4E0000}"/>
    <cellStyle name="Comma 3 3 2 4 5 2 3 2" xfId="13870" xr:uid="{00000000-0005-0000-0000-00007E4E0000}"/>
    <cellStyle name="Comma 3 3 2 4 5 2 3 2 2" xfId="30256" xr:uid="{00000000-0005-0000-0000-00007F4E0000}"/>
    <cellStyle name="Comma 3 3 2 4 5 2 3 3" xfId="22063" xr:uid="{00000000-0005-0000-0000-0000804E0000}"/>
    <cellStyle name="Comma 3 3 2 4 5 2 4" xfId="9774" xr:uid="{00000000-0005-0000-0000-0000814E0000}"/>
    <cellStyle name="Comma 3 3 2 4 5 2 4 2" xfId="26160" xr:uid="{00000000-0005-0000-0000-0000824E0000}"/>
    <cellStyle name="Comma 3 3 2 4 5 2 5" xfId="17967" xr:uid="{00000000-0005-0000-0000-0000834E0000}"/>
    <cellStyle name="Comma 3 3 2 4 5 3" xfId="2605" xr:uid="{00000000-0005-0000-0000-0000844E0000}"/>
    <cellStyle name="Comma 3 3 2 4 5 3 2" xfId="6702" xr:uid="{00000000-0005-0000-0000-0000854E0000}"/>
    <cellStyle name="Comma 3 3 2 4 5 3 2 2" xfId="14895" xr:uid="{00000000-0005-0000-0000-0000864E0000}"/>
    <cellStyle name="Comma 3 3 2 4 5 3 2 2 2" xfId="31281" xr:uid="{00000000-0005-0000-0000-0000874E0000}"/>
    <cellStyle name="Comma 3 3 2 4 5 3 2 3" xfId="23088" xr:uid="{00000000-0005-0000-0000-0000884E0000}"/>
    <cellStyle name="Comma 3 3 2 4 5 3 3" xfId="10798" xr:uid="{00000000-0005-0000-0000-0000894E0000}"/>
    <cellStyle name="Comma 3 3 2 4 5 3 3 2" xfId="27184" xr:uid="{00000000-0005-0000-0000-00008A4E0000}"/>
    <cellStyle name="Comma 3 3 2 4 5 3 4" xfId="18991" xr:uid="{00000000-0005-0000-0000-00008B4E0000}"/>
    <cellStyle name="Comma 3 3 2 4 5 4" xfId="4653" xr:uid="{00000000-0005-0000-0000-00008C4E0000}"/>
    <cellStyle name="Comma 3 3 2 4 5 4 2" xfId="12846" xr:uid="{00000000-0005-0000-0000-00008D4E0000}"/>
    <cellStyle name="Comma 3 3 2 4 5 4 2 2" xfId="29232" xr:uid="{00000000-0005-0000-0000-00008E4E0000}"/>
    <cellStyle name="Comma 3 3 2 4 5 4 3" xfId="21039" xr:uid="{00000000-0005-0000-0000-00008F4E0000}"/>
    <cellStyle name="Comma 3 3 2 4 5 5" xfId="8750" xr:uid="{00000000-0005-0000-0000-0000904E0000}"/>
    <cellStyle name="Comma 3 3 2 4 5 5 2" xfId="25136" xr:uid="{00000000-0005-0000-0000-0000914E0000}"/>
    <cellStyle name="Comma 3 3 2 4 5 6" xfId="16943" xr:uid="{00000000-0005-0000-0000-0000924E0000}"/>
    <cellStyle name="Comma 3 3 2 4 6" xfId="1069" xr:uid="{00000000-0005-0000-0000-0000934E0000}"/>
    <cellStyle name="Comma 3 3 2 4 6 2" xfId="3117" xr:uid="{00000000-0005-0000-0000-0000944E0000}"/>
    <cellStyle name="Comma 3 3 2 4 6 2 2" xfId="7214" xr:uid="{00000000-0005-0000-0000-0000954E0000}"/>
    <cellStyle name="Comma 3 3 2 4 6 2 2 2" xfId="15407" xr:uid="{00000000-0005-0000-0000-0000964E0000}"/>
    <cellStyle name="Comma 3 3 2 4 6 2 2 2 2" xfId="31793" xr:uid="{00000000-0005-0000-0000-0000974E0000}"/>
    <cellStyle name="Comma 3 3 2 4 6 2 2 3" xfId="23600" xr:uid="{00000000-0005-0000-0000-0000984E0000}"/>
    <cellStyle name="Comma 3 3 2 4 6 2 3" xfId="11310" xr:uid="{00000000-0005-0000-0000-0000994E0000}"/>
    <cellStyle name="Comma 3 3 2 4 6 2 3 2" xfId="27696" xr:uid="{00000000-0005-0000-0000-00009A4E0000}"/>
    <cellStyle name="Comma 3 3 2 4 6 2 4" xfId="19503" xr:uid="{00000000-0005-0000-0000-00009B4E0000}"/>
    <cellStyle name="Comma 3 3 2 4 6 3" xfId="5165" xr:uid="{00000000-0005-0000-0000-00009C4E0000}"/>
    <cellStyle name="Comma 3 3 2 4 6 3 2" xfId="13358" xr:uid="{00000000-0005-0000-0000-00009D4E0000}"/>
    <cellStyle name="Comma 3 3 2 4 6 3 2 2" xfId="29744" xr:uid="{00000000-0005-0000-0000-00009E4E0000}"/>
    <cellStyle name="Comma 3 3 2 4 6 3 3" xfId="21551" xr:uid="{00000000-0005-0000-0000-00009F4E0000}"/>
    <cellStyle name="Comma 3 3 2 4 6 4" xfId="9262" xr:uid="{00000000-0005-0000-0000-0000A04E0000}"/>
    <cellStyle name="Comma 3 3 2 4 6 4 2" xfId="25648" xr:uid="{00000000-0005-0000-0000-0000A14E0000}"/>
    <cellStyle name="Comma 3 3 2 4 6 5" xfId="17455" xr:uid="{00000000-0005-0000-0000-0000A24E0000}"/>
    <cellStyle name="Comma 3 3 2 4 7" xfId="2093" xr:uid="{00000000-0005-0000-0000-0000A34E0000}"/>
    <cellStyle name="Comma 3 3 2 4 7 2" xfId="6190" xr:uid="{00000000-0005-0000-0000-0000A44E0000}"/>
    <cellStyle name="Comma 3 3 2 4 7 2 2" xfId="14383" xr:uid="{00000000-0005-0000-0000-0000A54E0000}"/>
    <cellStyle name="Comma 3 3 2 4 7 2 2 2" xfId="30769" xr:uid="{00000000-0005-0000-0000-0000A64E0000}"/>
    <cellStyle name="Comma 3 3 2 4 7 2 3" xfId="22576" xr:uid="{00000000-0005-0000-0000-0000A74E0000}"/>
    <cellStyle name="Comma 3 3 2 4 7 3" xfId="10286" xr:uid="{00000000-0005-0000-0000-0000A84E0000}"/>
    <cellStyle name="Comma 3 3 2 4 7 3 2" xfId="26672" xr:uid="{00000000-0005-0000-0000-0000A94E0000}"/>
    <cellStyle name="Comma 3 3 2 4 7 4" xfId="18479" xr:uid="{00000000-0005-0000-0000-0000AA4E0000}"/>
    <cellStyle name="Comma 3 3 2 4 8" xfId="4141" xr:uid="{00000000-0005-0000-0000-0000AB4E0000}"/>
    <cellStyle name="Comma 3 3 2 4 8 2" xfId="12334" xr:uid="{00000000-0005-0000-0000-0000AC4E0000}"/>
    <cellStyle name="Comma 3 3 2 4 8 2 2" xfId="28720" xr:uid="{00000000-0005-0000-0000-0000AD4E0000}"/>
    <cellStyle name="Comma 3 3 2 4 8 3" xfId="20527" xr:uid="{00000000-0005-0000-0000-0000AE4E0000}"/>
    <cellStyle name="Comma 3 3 2 4 9" xfId="8238" xr:uid="{00000000-0005-0000-0000-0000AF4E0000}"/>
    <cellStyle name="Comma 3 3 2 4 9 2" xfId="24624" xr:uid="{00000000-0005-0000-0000-0000B04E0000}"/>
    <cellStyle name="Comma 3 3 2 5" xfId="77" xr:uid="{00000000-0005-0000-0000-0000B14E0000}"/>
    <cellStyle name="Comma 3 3 2 5 2" xfId="205" xr:uid="{00000000-0005-0000-0000-0000B24E0000}"/>
    <cellStyle name="Comma 3 3 2 5 2 2" xfId="461" xr:uid="{00000000-0005-0000-0000-0000B34E0000}"/>
    <cellStyle name="Comma 3 3 2 5 2 2 2" xfId="973" xr:uid="{00000000-0005-0000-0000-0000B44E0000}"/>
    <cellStyle name="Comma 3 3 2 5 2 2 2 2" xfId="1997" xr:uid="{00000000-0005-0000-0000-0000B54E0000}"/>
    <cellStyle name="Comma 3 3 2 5 2 2 2 2 2" xfId="4045" xr:uid="{00000000-0005-0000-0000-0000B64E0000}"/>
    <cellStyle name="Comma 3 3 2 5 2 2 2 2 2 2" xfId="8142" xr:uid="{00000000-0005-0000-0000-0000B74E0000}"/>
    <cellStyle name="Comma 3 3 2 5 2 2 2 2 2 2 2" xfId="16335" xr:uid="{00000000-0005-0000-0000-0000B84E0000}"/>
    <cellStyle name="Comma 3 3 2 5 2 2 2 2 2 2 2 2" xfId="32721" xr:uid="{00000000-0005-0000-0000-0000B94E0000}"/>
    <cellStyle name="Comma 3 3 2 5 2 2 2 2 2 2 3" xfId="24528" xr:uid="{00000000-0005-0000-0000-0000BA4E0000}"/>
    <cellStyle name="Comma 3 3 2 5 2 2 2 2 2 3" xfId="12238" xr:uid="{00000000-0005-0000-0000-0000BB4E0000}"/>
    <cellStyle name="Comma 3 3 2 5 2 2 2 2 2 3 2" xfId="28624" xr:uid="{00000000-0005-0000-0000-0000BC4E0000}"/>
    <cellStyle name="Comma 3 3 2 5 2 2 2 2 2 4" xfId="20431" xr:uid="{00000000-0005-0000-0000-0000BD4E0000}"/>
    <cellStyle name="Comma 3 3 2 5 2 2 2 2 3" xfId="6093" xr:uid="{00000000-0005-0000-0000-0000BE4E0000}"/>
    <cellStyle name="Comma 3 3 2 5 2 2 2 2 3 2" xfId="14286" xr:uid="{00000000-0005-0000-0000-0000BF4E0000}"/>
    <cellStyle name="Comma 3 3 2 5 2 2 2 2 3 2 2" xfId="30672" xr:uid="{00000000-0005-0000-0000-0000C04E0000}"/>
    <cellStyle name="Comma 3 3 2 5 2 2 2 2 3 3" xfId="22479" xr:uid="{00000000-0005-0000-0000-0000C14E0000}"/>
    <cellStyle name="Comma 3 3 2 5 2 2 2 2 4" xfId="10190" xr:uid="{00000000-0005-0000-0000-0000C24E0000}"/>
    <cellStyle name="Comma 3 3 2 5 2 2 2 2 4 2" xfId="26576" xr:uid="{00000000-0005-0000-0000-0000C34E0000}"/>
    <cellStyle name="Comma 3 3 2 5 2 2 2 2 5" xfId="18383" xr:uid="{00000000-0005-0000-0000-0000C44E0000}"/>
    <cellStyle name="Comma 3 3 2 5 2 2 2 3" xfId="3021" xr:uid="{00000000-0005-0000-0000-0000C54E0000}"/>
    <cellStyle name="Comma 3 3 2 5 2 2 2 3 2" xfId="7118" xr:uid="{00000000-0005-0000-0000-0000C64E0000}"/>
    <cellStyle name="Comma 3 3 2 5 2 2 2 3 2 2" xfId="15311" xr:uid="{00000000-0005-0000-0000-0000C74E0000}"/>
    <cellStyle name="Comma 3 3 2 5 2 2 2 3 2 2 2" xfId="31697" xr:uid="{00000000-0005-0000-0000-0000C84E0000}"/>
    <cellStyle name="Comma 3 3 2 5 2 2 2 3 2 3" xfId="23504" xr:uid="{00000000-0005-0000-0000-0000C94E0000}"/>
    <cellStyle name="Comma 3 3 2 5 2 2 2 3 3" xfId="11214" xr:uid="{00000000-0005-0000-0000-0000CA4E0000}"/>
    <cellStyle name="Comma 3 3 2 5 2 2 2 3 3 2" xfId="27600" xr:uid="{00000000-0005-0000-0000-0000CB4E0000}"/>
    <cellStyle name="Comma 3 3 2 5 2 2 2 3 4" xfId="19407" xr:uid="{00000000-0005-0000-0000-0000CC4E0000}"/>
    <cellStyle name="Comma 3 3 2 5 2 2 2 4" xfId="5069" xr:uid="{00000000-0005-0000-0000-0000CD4E0000}"/>
    <cellStyle name="Comma 3 3 2 5 2 2 2 4 2" xfId="13262" xr:uid="{00000000-0005-0000-0000-0000CE4E0000}"/>
    <cellStyle name="Comma 3 3 2 5 2 2 2 4 2 2" xfId="29648" xr:uid="{00000000-0005-0000-0000-0000CF4E0000}"/>
    <cellStyle name="Comma 3 3 2 5 2 2 2 4 3" xfId="21455" xr:uid="{00000000-0005-0000-0000-0000D04E0000}"/>
    <cellStyle name="Comma 3 3 2 5 2 2 2 5" xfId="9166" xr:uid="{00000000-0005-0000-0000-0000D14E0000}"/>
    <cellStyle name="Comma 3 3 2 5 2 2 2 5 2" xfId="25552" xr:uid="{00000000-0005-0000-0000-0000D24E0000}"/>
    <cellStyle name="Comma 3 3 2 5 2 2 2 6" xfId="17359" xr:uid="{00000000-0005-0000-0000-0000D34E0000}"/>
    <cellStyle name="Comma 3 3 2 5 2 2 3" xfId="1485" xr:uid="{00000000-0005-0000-0000-0000D44E0000}"/>
    <cellStyle name="Comma 3 3 2 5 2 2 3 2" xfId="3533" xr:uid="{00000000-0005-0000-0000-0000D54E0000}"/>
    <cellStyle name="Comma 3 3 2 5 2 2 3 2 2" xfId="7630" xr:uid="{00000000-0005-0000-0000-0000D64E0000}"/>
    <cellStyle name="Comma 3 3 2 5 2 2 3 2 2 2" xfId="15823" xr:uid="{00000000-0005-0000-0000-0000D74E0000}"/>
    <cellStyle name="Comma 3 3 2 5 2 2 3 2 2 2 2" xfId="32209" xr:uid="{00000000-0005-0000-0000-0000D84E0000}"/>
    <cellStyle name="Comma 3 3 2 5 2 2 3 2 2 3" xfId="24016" xr:uid="{00000000-0005-0000-0000-0000D94E0000}"/>
    <cellStyle name="Comma 3 3 2 5 2 2 3 2 3" xfId="11726" xr:uid="{00000000-0005-0000-0000-0000DA4E0000}"/>
    <cellStyle name="Comma 3 3 2 5 2 2 3 2 3 2" xfId="28112" xr:uid="{00000000-0005-0000-0000-0000DB4E0000}"/>
    <cellStyle name="Comma 3 3 2 5 2 2 3 2 4" xfId="19919" xr:uid="{00000000-0005-0000-0000-0000DC4E0000}"/>
    <cellStyle name="Comma 3 3 2 5 2 2 3 3" xfId="5581" xr:uid="{00000000-0005-0000-0000-0000DD4E0000}"/>
    <cellStyle name="Comma 3 3 2 5 2 2 3 3 2" xfId="13774" xr:uid="{00000000-0005-0000-0000-0000DE4E0000}"/>
    <cellStyle name="Comma 3 3 2 5 2 2 3 3 2 2" xfId="30160" xr:uid="{00000000-0005-0000-0000-0000DF4E0000}"/>
    <cellStyle name="Comma 3 3 2 5 2 2 3 3 3" xfId="21967" xr:uid="{00000000-0005-0000-0000-0000E04E0000}"/>
    <cellStyle name="Comma 3 3 2 5 2 2 3 4" xfId="9678" xr:uid="{00000000-0005-0000-0000-0000E14E0000}"/>
    <cellStyle name="Comma 3 3 2 5 2 2 3 4 2" xfId="26064" xr:uid="{00000000-0005-0000-0000-0000E24E0000}"/>
    <cellStyle name="Comma 3 3 2 5 2 2 3 5" xfId="17871" xr:uid="{00000000-0005-0000-0000-0000E34E0000}"/>
    <cellStyle name="Comma 3 3 2 5 2 2 4" xfId="2509" xr:uid="{00000000-0005-0000-0000-0000E44E0000}"/>
    <cellStyle name="Comma 3 3 2 5 2 2 4 2" xfId="6606" xr:uid="{00000000-0005-0000-0000-0000E54E0000}"/>
    <cellStyle name="Comma 3 3 2 5 2 2 4 2 2" xfId="14799" xr:uid="{00000000-0005-0000-0000-0000E64E0000}"/>
    <cellStyle name="Comma 3 3 2 5 2 2 4 2 2 2" xfId="31185" xr:uid="{00000000-0005-0000-0000-0000E74E0000}"/>
    <cellStyle name="Comma 3 3 2 5 2 2 4 2 3" xfId="22992" xr:uid="{00000000-0005-0000-0000-0000E84E0000}"/>
    <cellStyle name="Comma 3 3 2 5 2 2 4 3" xfId="10702" xr:uid="{00000000-0005-0000-0000-0000E94E0000}"/>
    <cellStyle name="Comma 3 3 2 5 2 2 4 3 2" xfId="27088" xr:uid="{00000000-0005-0000-0000-0000EA4E0000}"/>
    <cellStyle name="Comma 3 3 2 5 2 2 4 4" xfId="18895" xr:uid="{00000000-0005-0000-0000-0000EB4E0000}"/>
    <cellStyle name="Comma 3 3 2 5 2 2 5" xfId="4557" xr:uid="{00000000-0005-0000-0000-0000EC4E0000}"/>
    <cellStyle name="Comma 3 3 2 5 2 2 5 2" xfId="12750" xr:uid="{00000000-0005-0000-0000-0000ED4E0000}"/>
    <cellStyle name="Comma 3 3 2 5 2 2 5 2 2" xfId="29136" xr:uid="{00000000-0005-0000-0000-0000EE4E0000}"/>
    <cellStyle name="Comma 3 3 2 5 2 2 5 3" xfId="20943" xr:uid="{00000000-0005-0000-0000-0000EF4E0000}"/>
    <cellStyle name="Comma 3 3 2 5 2 2 6" xfId="8654" xr:uid="{00000000-0005-0000-0000-0000F04E0000}"/>
    <cellStyle name="Comma 3 3 2 5 2 2 6 2" xfId="25040" xr:uid="{00000000-0005-0000-0000-0000F14E0000}"/>
    <cellStyle name="Comma 3 3 2 5 2 2 7" xfId="16847" xr:uid="{00000000-0005-0000-0000-0000F24E0000}"/>
    <cellStyle name="Comma 3 3 2 5 2 3" xfId="717" xr:uid="{00000000-0005-0000-0000-0000F34E0000}"/>
    <cellStyle name="Comma 3 3 2 5 2 3 2" xfId="1741" xr:uid="{00000000-0005-0000-0000-0000F44E0000}"/>
    <cellStyle name="Comma 3 3 2 5 2 3 2 2" xfId="3789" xr:uid="{00000000-0005-0000-0000-0000F54E0000}"/>
    <cellStyle name="Comma 3 3 2 5 2 3 2 2 2" xfId="7886" xr:uid="{00000000-0005-0000-0000-0000F64E0000}"/>
    <cellStyle name="Comma 3 3 2 5 2 3 2 2 2 2" xfId="16079" xr:uid="{00000000-0005-0000-0000-0000F74E0000}"/>
    <cellStyle name="Comma 3 3 2 5 2 3 2 2 2 2 2" xfId="32465" xr:uid="{00000000-0005-0000-0000-0000F84E0000}"/>
    <cellStyle name="Comma 3 3 2 5 2 3 2 2 2 3" xfId="24272" xr:uid="{00000000-0005-0000-0000-0000F94E0000}"/>
    <cellStyle name="Comma 3 3 2 5 2 3 2 2 3" xfId="11982" xr:uid="{00000000-0005-0000-0000-0000FA4E0000}"/>
    <cellStyle name="Comma 3 3 2 5 2 3 2 2 3 2" xfId="28368" xr:uid="{00000000-0005-0000-0000-0000FB4E0000}"/>
    <cellStyle name="Comma 3 3 2 5 2 3 2 2 4" xfId="20175" xr:uid="{00000000-0005-0000-0000-0000FC4E0000}"/>
    <cellStyle name="Comma 3 3 2 5 2 3 2 3" xfId="5837" xr:uid="{00000000-0005-0000-0000-0000FD4E0000}"/>
    <cellStyle name="Comma 3 3 2 5 2 3 2 3 2" xfId="14030" xr:uid="{00000000-0005-0000-0000-0000FE4E0000}"/>
    <cellStyle name="Comma 3 3 2 5 2 3 2 3 2 2" xfId="30416" xr:uid="{00000000-0005-0000-0000-0000FF4E0000}"/>
    <cellStyle name="Comma 3 3 2 5 2 3 2 3 3" xfId="22223" xr:uid="{00000000-0005-0000-0000-0000004F0000}"/>
    <cellStyle name="Comma 3 3 2 5 2 3 2 4" xfId="9934" xr:uid="{00000000-0005-0000-0000-0000014F0000}"/>
    <cellStyle name="Comma 3 3 2 5 2 3 2 4 2" xfId="26320" xr:uid="{00000000-0005-0000-0000-0000024F0000}"/>
    <cellStyle name="Comma 3 3 2 5 2 3 2 5" xfId="18127" xr:uid="{00000000-0005-0000-0000-0000034F0000}"/>
    <cellStyle name="Comma 3 3 2 5 2 3 3" xfId="2765" xr:uid="{00000000-0005-0000-0000-0000044F0000}"/>
    <cellStyle name="Comma 3 3 2 5 2 3 3 2" xfId="6862" xr:uid="{00000000-0005-0000-0000-0000054F0000}"/>
    <cellStyle name="Comma 3 3 2 5 2 3 3 2 2" xfId="15055" xr:uid="{00000000-0005-0000-0000-0000064F0000}"/>
    <cellStyle name="Comma 3 3 2 5 2 3 3 2 2 2" xfId="31441" xr:uid="{00000000-0005-0000-0000-0000074F0000}"/>
    <cellStyle name="Comma 3 3 2 5 2 3 3 2 3" xfId="23248" xr:uid="{00000000-0005-0000-0000-0000084F0000}"/>
    <cellStyle name="Comma 3 3 2 5 2 3 3 3" xfId="10958" xr:uid="{00000000-0005-0000-0000-0000094F0000}"/>
    <cellStyle name="Comma 3 3 2 5 2 3 3 3 2" xfId="27344" xr:uid="{00000000-0005-0000-0000-00000A4F0000}"/>
    <cellStyle name="Comma 3 3 2 5 2 3 3 4" xfId="19151" xr:uid="{00000000-0005-0000-0000-00000B4F0000}"/>
    <cellStyle name="Comma 3 3 2 5 2 3 4" xfId="4813" xr:uid="{00000000-0005-0000-0000-00000C4F0000}"/>
    <cellStyle name="Comma 3 3 2 5 2 3 4 2" xfId="13006" xr:uid="{00000000-0005-0000-0000-00000D4F0000}"/>
    <cellStyle name="Comma 3 3 2 5 2 3 4 2 2" xfId="29392" xr:uid="{00000000-0005-0000-0000-00000E4F0000}"/>
    <cellStyle name="Comma 3 3 2 5 2 3 4 3" xfId="21199" xr:uid="{00000000-0005-0000-0000-00000F4F0000}"/>
    <cellStyle name="Comma 3 3 2 5 2 3 5" xfId="8910" xr:uid="{00000000-0005-0000-0000-0000104F0000}"/>
    <cellStyle name="Comma 3 3 2 5 2 3 5 2" xfId="25296" xr:uid="{00000000-0005-0000-0000-0000114F0000}"/>
    <cellStyle name="Comma 3 3 2 5 2 3 6" xfId="17103" xr:uid="{00000000-0005-0000-0000-0000124F0000}"/>
    <cellStyle name="Comma 3 3 2 5 2 4" xfId="1229" xr:uid="{00000000-0005-0000-0000-0000134F0000}"/>
    <cellStyle name="Comma 3 3 2 5 2 4 2" xfId="3277" xr:uid="{00000000-0005-0000-0000-0000144F0000}"/>
    <cellStyle name="Comma 3 3 2 5 2 4 2 2" xfId="7374" xr:uid="{00000000-0005-0000-0000-0000154F0000}"/>
    <cellStyle name="Comma 3 3 2 5 2 4 2 2 2" xfId="15567" xr:uid="{00000000-0005-0000-0000-0000164F0000}"/>
    <cellStyle name="Comma 3 3 2 5 2 4 2 2 2 2" xfId="31953" xr:uid="{00000000-0005-0000-0000-0000174F0000}"/>
    <cellStyle name="Comma 3 3 2 5 2 4 2 2 3" xfId="23760" xr:uid="{00000000-0005-0000-0000-0000184F0000}"/>
    <cellStyle name="Comma 3 3 2 5 2 4 2 3" xfId="11470" xr:uid="{00000000-0005-0000-0000-0000194F0000}"/>
    <cellStyle name="Comma 3 3 2 5 2 4 2 3 2" xfId="27856" xr:uid="{00000000-0005-0000-0000-00001A4F0000}"/>
    <cellStyle name="Comma 3 3 2 5 2 4 2 4" xfId="19663" xr:uid="{00000000-0005-0000-0000-00001B4F0000}"/>
    <cellStyle name="Comma 3 3 2 5 2 4 3" xfId="5325" xr:uid="{00000000-0005-0000-0000-00001C4F0000}"/>
    <cellStyle name="Comma 3 3 2 5 2 4 3 2" xfId="13518" xr:uid="{00000000-0005-0000-0000-00001D4F0000}"/>
    <cellStyle name="Comma 3 3 2 5 2 4 3 2 2" xfId="29904" xr:uid="{00000000-0005-0000-0000-00001E4F0000}"/>
    <cellStyle name="Comma 3 3 2 5 2 4 3 3" xfId="21711" xr:uid="{00000000-0005-0000-0000-00001F4F0000}"/>
    <cellStyle name="Comma 3 3 2 5 2 4 4" xfId="9422" xr:uid="{00000000-0005-0000-0000-0000204F0000}"/>
    <cellStyle name="Comma 3 3 2 5 2 4 4 2" xfId="25808" xr:uid="{00000000-0005-0000-0000-0000214F0000}"/>
    <cellStyle name="Comma 3 3 2 5 2 4 5" xfId="17615" xr:uid="{00000000-0005-0000-0000-0000224F0000}"/>
    <cellStyle name="Comma 3 3 2 5 2 5" xfId="2253" xr:uid="{00000000-0005-0000-0000-0000234F0000}"/>
    <cellStyle name="Comma 3 3 2 5 2 5 2" xfId="6350" xr:uid="{00000000-0005-0000-0000-0000244F0000}"/>
    <cellStyle name="Comma 3 3 2 5 2 5 2 2" xfId="14543" xr:uid="{00000000-0005-0000-0000-0000254F0000}"/>
    <cellStyle name="Comma 3 3 2 5 2 5 2 2 2" xfId="30929" xr:uid="{00000000-0005-0000-0000-0000264F0000}"/>
    <cellStyle name="Comma 3 3 2 5 2 5 2 3" xfId="22736" xr:uid="{00000000-0005-0000-0000-0000274F0000}"/>
    <cellStyle name="Comma 3 3 2 5 2 5 3" xfId="10446" xr:uid="{00000000-0005-0000-0000-0000284F0000}"/>
    <cellStyle name="Comma 3 3 2 5 2 5 3 2" xfId="26832" xr:uid="{00000000-0005-0000-0000-0000294F0000}"/>
    <cellStyle name="Comma 3 3 2 5 2 5 4" xfId="18639" xr:uid="{00000000-0005-0000-0000-00002A4F0000}"/>
    <cellStyle name="Comma 3 3 2 5 2 6" xfId="4301" xr:uid="{00000000-0005-0000-0000-00002B4F0000}"/>
    <cellStyle name="Comma 3 3 2 5 2 6 2" xfId="12494" xr:uid="{00000000-0005-0000-0000-00002C4F0000}"/>
    <cellStyle name="Comma 3 3 2 5 2 6 2 2" xfId="28880" xr:uid="{00000000-0005-0000-0000-00002D4F0000}"/>
    <cellStyle name="Comma 3 3 2 5 2 6 3" xfId="20687" xr:uid="{00000000-0005-0000-0000-00002E4F0000}"/>
    <cellStyle name="Comma 3 3 2 5 2 7" xfId="8398" xr:uid="{00000000-0005-0000-0000-00002F4F0000}"/>
    <cellStyle name="Comma 3 3 2 5 2 7 2" xfId="24784" xr:uid="{00000000-0005-0000-0000-0000304F0000}"/>
    <cellStyle name="Comma 3 3 2 5 2 8" xfId="16591" xr:uid="{00000000-0005-0000-0000-0000314F0000}"/>
    <cellStyle name="Comma 3 3 2 5 3" xfId="333" xr:uid="{00000000-0005-0000-0000-0000324F0000}"/>
    <cellStyle name="Comma 3 3 2 5 3 2" xfId="845" xr:uid="{00000000-0005-0000-0000-0000334F0000}"/>
    <cellStyle name="Comma 3 3 2 5 3 2 2" xfId="1869" xr:uid="{00000000-0005-0000-0000-0000344F0000}"/>
    <cellStyle name="Comma 3 3 2 5 3 2 2 2" xfId="3917" xr:uid="{00000000-0005-0000-0000-0000354F0000}"/>
    <cellStyle name="Comma 3 3 2 5 3 2 2 2 2" xfId="8014" xr:uid="{00000000-0005-0000-0000-0000364F0000}"/>
    <cellStyle name="Comma 3 3 2 5 3 2 2 2 2 2" xfId="16207" xr:uid="{00000000-0005-0000-0000-0000374F0000}"/>
    <cellStyle name="Comma 3 3 2 5 3 2 2 2 2 2 2" xfId="32593" xr:uid="{00000000-0005-0000-0000-0000384F0000}"/>
    <cellStyle name="Comma 3 3 2 5 3 2 2 2 2 3" xfId="24400" xr:uid="{00000000-0005-0000-0000-0000394F0000}"/>
    <cellStyle name="Comma 3 3 2 5 3 2 2 2 3" xfId="12110" xr:uid="{00000000-0005-0000-0000-00003A4F0000}"/>
    <cellStyle name="Comma 3 3 2 5 3 2 2 2 3 2" xfId="28496" xr:uid="{00000000-0005-0000-0000-00003B4F0000}"/>
    <cellStyle name="Comma 3 3 2 5 3 2 2 2 4" xfId="20303" xr:uid="{00000000-0005-0000-0000-00003C4F0000}"/>
    <cellStyle name="Comma 3 3 2 5 3 2 2 3" xfId="5965" xr:uid="{00000000-0005-0000-0000-00003D4F0000}"/>
    <cellStyle name="Comma 3 3 2 5 3 2 2 3 2" xfId="14158" xr:uid="{00000000-0005-0000-0000-00003E4F0000}"/>
    <cellStyle name="Comma 3 3 2 5 3 2 2 3 2 2" xfId="30544" xr:uid="{00000000-0005-0000-0000-00003F4F0000}"/>
    <cellStyle name="Comma 3 3 2 5 3 2 2 3 3" xfId="22351" xr:uid="{00000000-0005-0000-0000-0000404F0000}"/>
    <cellStyle name="Comma 3 3 2 5 3 2 2 4" xfId="10062" xr:uid="{00000000-0005-0000-0000-0000414F0000}"/>
    <cellStyle name="Comma 3 3 2 5 3 2 2 4 2" xfId="26448" xr:uid="{00000000-0005-0000-0000-0000424F0000}"/>
    <cellStyle name="Comma 3 3 2 5 3 2 2 5" xfId="18255" xr:uid="{00000000-0005-0000-0000-0000434F0000}"/>
    <cellStyle name="Comma 3 3 2 5 3 2 3" xfId="2893" xr:uid="{00000000-0005-0000-0000-0000444F0000}"/>
    <cellStyle name="Comma 3 3 2 5 3 2 3 2" xfId="6990" xr:uid="{00000000-0005-0000-0000-0000454F0000}"/>
    <cellStyle name="Comma 3 3 2 5 3 2 3 2 2" xfId="15183" xr:uid="{00000000-0005-0000-0000-0000464F0000}"/>
    <cellStyle name="Comma 3 3 2 5 3 2 3 2 2 2" xfId="31569" xr:uid="{00000000-0005-0000-0000-0000474F0000}"/>
    <cellStyle name="Comma 3 3 2 5 3 2 3 2 3" xfId="23376" xr:uid="{00000000-0005-0000-0000-0000484F0000}"/>
    <cellStyle name="Comma 3 3 2 5 3 2 3 3" xfId="11086" xr:uid="{00000000-0005-0000-0000-0000494F0000}"/>
    <cellStyle name="Comma 3 3 2 5 3 2 3 3 2" xfId="27472" xr:uid="{00000000-0005-0000-0000-00004A4F0000}"/>
    <cellStyle name="Comma 3 3 2 5 3 2 3 4" xfId="19279" xr:uid="{00000000-0005-0000-0000-00004B4F0000}"/>
    <cellStyle name="Comma 3 3 2 5 3 2 4" xfId="4941" xr:uid="{00000000-0005-0000-0000-00004C4F0000}"/>
    <cellStyle name="Comma 3 3 2 5 3 2 4 2" xfId="13134" xr:uid="{00000000-0005-0000-0000-00004D4F0000}"/>
    <cellStyle name="Comma 3 3 2 5 3 2 4 2 2" xfId="29520" xr:uid="{00000000-0005-0000-0000-00004E4F0000}"/>
    <cellStyle name="Comma 3 3 2 5 3 2 4 3" xfId="21327" xr:uid="{00000000-0005-0000-0000-00004F4F0000}"/>
    <cellStyle name="Comma 3 3 2 5 3 2 5" xfId="9038" xr:uid="{00000000-0005-0000-0000-0000504F0000}"/>
    <cellStyle name="Comma 3 3 2 5 3 2 5 2" xfId="25424" xr:uid="{00000000-0005-0000-0000-0000514F0000}"/>
    <cellStyle name="Comma 3 3 2 5 3 2 6" xfId="17231" xr:uid="{00000000-0005-0000-0000-0000524F0000}"/>
    <cellStyle name="Comma 3 3 2 5 3 3" xfId="1357" xr:uid="{00000000-0005-0000-0000-0000534F0000}"/>
    <cellStyle name="Comma 3 3 2 5 3 3 2" xfId="3405" xr:uid="{00000000-0005-0000-0000-0000544F0000}"/>
    <cellStyle name="Comma 3 3 2 5 3 3 2 2" xfId="7502" xr:uid="{00000000-0005-0000-0000-0000554F0000}"/>
    <cellStyle name="Comma 3 3 2 5 3 3 2 2 2" xfId="15695" xr:uid="{00000000-0005-0000-0000-0000564F0000}"/>
    <cellStyle name="Comma 3 3 2 5 3 3 2 2 2 2" xfId="32081" xr:uid="{00000000-0005-0000-0000-0000574F0000}"/>
    <cellStyle name="Comma 3 3 2 5 3 3 2 2 3" xfId="23888" xr:uid="{00000000-0005-0000-0000-0000584F0000}"/>
    <cellStyle name="Comma 3 3 2 5 3 3 2 3" xfId="11598" xr:uid="{00000000-0005-0000-0000-0000594F0000}"/>
    <cellStyle name="Comma 3 3 2 5 3 3 2 3 2" xfId="27984" xr:uid="{00000000-0005-0000-0000-00005A4F0000}"/>
    <cellStyle name="Comma 3 3 2 5 3 3 2 4" xfId="19791" xr:uid="{00000000-0005-0000-0000-00005B4F0000}"/>
    <cellStyle name="Comma 3 3 2 5 3 3 3" xfId="5453" xr:uid="{00000000-0005-0000-0000-00005C4F0000}"/>
    <cellStyle name="Comma 3 3 2 5 3 3 3 2" xfId="13646" xr:uid="{00000000-0005-0000-0000-00005D4F0000}"/>
    <cellStyle name="Comma 3 3 2 5 3 3 3 2 2" xfId="30032" xr:uid="{00000000-0005-0000-0000-00005E4F0000}"/>
    <cellStyle name="Comma 3 3 2 5 3 3 3 3" xfId="21839" xr:uid="{00000000-0005-0000-0000-00005F4F0000}"/>
    <cellStyle name="Comma 3 3 2 5 3 3 4" xfId="9550" xr:uid="{00000000-0005-0000-0000-0000604F0000}"/>
    <cellStyle name="Comma 3 3 2 5 3 3 4 2" xfId="25936" xr:uid="{00000000-0005-0000-0000-0000614F0000}"/>
    <cellStyle name="Comma 3 3 2 5 3 3 5" xfId="17743" xr:uid="{00000000-0005-0000-0000-0000624F0000}"/>
    <cellStyle name="Comma 3 3 2 5 3 4" xfId="2381" xr:uid="{00000000-0005-0000-0000-0000634F0000}"/>
    <cellStyle name="Comma 3 3 2 5 3 4 2" xfId="6478" xr:uid="{00000000-0005-0000-0000-0000644F0000}"/>
    <cellStyle name="Comma 3 3 2 5 3 4 2 2" xfId="14671" xr:uid="{00000000-0005-0000-0000-0000654F0000}"/>
    <cellStyle name="Comma 3 3 2 5 3 4 2 2 2" xfId="31057" xr:uid="{00000000-0005-0000-0000-0000664F0000}"/>
    <cellStyle name="Comma 3 3 2 5 3 4 2 3" xfId="22864" xr:uid="{00000000-0005-0000-0000-0000674F0000}"/>
    <cellStyle name="Comma 3 3 2 5 3 4 3" xfId="10574" xr:uid="{00000000-0005-0000-0000-0000684F0000}"/>
    <cellStyle name="Comma 3 3 2 5 3 4 3 2" xfId="26960" xr:uid="{00000000-0005-0000-0000-0000694F0000}"/>
    <cellStyle name="Comma 3 3 2 5 3 4 4" xfId="18767" xr:uid="{00000000-0005-0000-0000-00006A4F0000}"/>
    <cellStyle name="Comma 3 3 2 5 3 5" xfId="4429" xr:uid="{00000000-0005-0000-0000-00006B4F0000}"/>
    <cellStyle name="Comma 3 3 2 5 3 5 2" xfId="12622" xr:uid="{00000000-0005-0000-0000-00006C4F0000}"/>
    <cellStyle name="Comma 3 3 2 5 3 5 2 2" xfId="29008" xr:uid="{00000000-0005-0000-0000-00006D4F0000}"/>
    <cellStyle name="Comma 3 3 2 5 3 5 3" xfId="20815" xr:uid="{00000000-0005-0000-0000-00006E4F0000}"/>
    <cellStyle name="Comma 3 3 2 5 3 6" xfId="8526" xr:uid="{00000000-0005-0000-0000-00006F4F0000}"/>
    <cellStyle name="Comma 3 3 2 5 3 6 2" xfId="24912" xr:uid="{00000000-0005-0000-0000-0000704F0000}"/>
    <cellStyle name="Comma 3 3 2 5 3 7" xfId="16719" xr:uid="{00000000-0005-0000-0000-0000714F0000}"/>
    <cellStyle name="Comma 3 3 2 5 4" xfId="589" xr:uid="{00000000-0005-0000-0000-0000724F0000}"/>
    <cellStyle name="Comma 3 3 2 5 4 2" xfId="1613" xr:uid="{00000000-0005-0000-0000-0000734F0000}"/>
    <cellStyle name="Comma 3 3 2 5 4 2 2" xfId="3661" xr:uid="{00000000-0005-0000-0000-0000744F0000}"/>
    <cellStyle name="Comma 3 3 2 5 4 2 2 2" xfId="7758" xr:uid="{00000000-0005-0000-0000-0000754F0000}"/>
    <cellStyle name="Comma 3 3 2 5 4 2 2 2 2" xfId="15951" xr:uid="{00000000-0005-0000-0000-0000764F0000}"/>
    <cellStyle name="Comma 3 3 2 5 4 2 2 2 2 2" xfId="32337" xr:uid="{00000000-0005-0000-0000-0000774F0000}"/>
    <cellStyle name="Comma 3 3 2 5 4 2 2 2 3" xfId="24144" xr:uid="{00000000-0005-0000-0000-0000784F0000}"/>
    <cellStyle name="Comma 3 3 2 5 4 2 2 3" xfId="11854" xr:uid="{00000000-0005-0000-0000-0000794F0000}"/>
    <cellStyle name="Comma 3 3 2 5 4 2 2 3 2" xfId="28240" xr:uid="{00000000-0005-0000-0000-00007A4F0000}"/>
    <cellStyle name="Comma 3 3 2 5 4 2 2 4" xfId="20047" xr:uid="{00000000-0005-0000-0000-00007B4F0000}"/>
    <cellStyle name="Comma 3 3 2 5 4 2 3" xfId="5709" xr:uid="{00000000-0005-0000-0000-00007C4F0000}"/>
    <cellStyle name="Comma 3 3 2 5 4 2 3 2" xfId="13902" xr:uid="{00000000-0005-0000-0000-00007D4F0000}"/>
    <cellStyle name="Comma 3 3 2 5 4 2 3 2 2" xfId="30288" xr:uid="{00000000-0005-0000-0000-00007E4F0000}"/>
    <cellStyle name="Comma 3 3 2 5 4 2 3 3" xfId="22095" xr:uid="{00000000-0005-0000-0000-00007F4F0000}"/>
    <cellStyle name="Comma 3 3 2 5 4 2 4" xfId="9806" xr:uid="{00000000-0005-0000-0000-0000804F0000}"/>
    <cellStyle name="Comma 3 3 2 5 4 2 4 2" xfId="26192" xr:uid="{00000000-0005-0000-0000-0000814F0000}"/>
    <cellStyle name="Comma 3 3 2 5 4 2 5" xfId="17999" xr:uid="{00000000-0005-0000-0000-0000824F0000}"/>
    <cellStyle name="Comma 3 3 2 5 4 3" xfId="2637" xr:uid="{00000000-0005-0000-0000-0000834F0000}"/>
    <cellStyle name="Comma 3 3 2 5 4 3 2" xfId="6734" xr:uid="{00000000-0005-0000-0000-0000844F0000}"/>
    <cellStyle name="Comma 3 3 2 5 4 3 2 2" xfId="14927" xr:uid="{00000000-0005-0000-0000-0000854F0000}"/>
    <cellStyle name="Comma 3 3 2 5 4 3 2 2 2" xfId="31313" xr:uid="{00000000-0005-0000-0000-0000864F0000}"/>
    <cellStyle name="Comma 3 3 2 5 4 3 2 3" xfId="23120" xr:uid="{00000000-0005-0000-0000-0000874F0000}"/>
    <cellStyle name="Comma 3 3 2 5 4 3 3" xfId="10830" xr:uid="{00000000-0005-0000-0000-0000884F0000}"/>
    <cellStyle name="Comma 3 3 2 5 4 3 3 2" xfId="27216" xr:uid="{00000000-0005-0000-0000-0000894F0000}"/>
    <cellStyle name="Comma 3 3 2 5 4 3 4" xfId="19023" xr:uid="{00000000-0005-0000-0000-00008A4F0000}"/>
    <cellStyle name="Comma 3 3 2 5 4 4" xfId="4685" xr:uid="{00000000-0005-0000-0000-00008B4F0000}"/>
    <cellStyle name="Comma 3 3 2 5 4 4 2" xfId="12878" xr:uid="{00000000-0005-0000-0000-00008C4F0000}"/>
    <cellStyle name="Comma 3 3 2 5 4 4 2 2" xfId="29264" xr:uid="{00000000-0005-0000-0000-00008D4F0000}"/>
    <cellStyle name="Comma 3 3 2 5 4 4 3" xfId="21071" xr:uid="{00000000-0005-0000-0000-00008E4F0000}"/>
    <cellStyle name="Comma 3 3 2 5 4 5" xfId="8782" xr:uid="{00000000-0005-0000-0000-00008F4F0000}"/>
    <cellStyle name="Comma 3 3 2 5 4 5 2" xfId="25168" xr:uid="{00000000-0005-0000-0000-0000904F0000}"/>
    <cellStyle name="Comma 3 3 2 5 4 6" xfId="16975" xr:uid="{00000000-0005-0000-0000-0000914F0000}"/>
    <cellStyle name="Comma 3 3 2 5 5" xfId="1101" xr:uid="{00000000-0005-0000-0000-0000924F0000}"/>
    <cellStyle name="Comma 3 3 2 5 5 2" xfId="3149" xr:uid="{00000000-0005-0000-0000-0000934F0000}"/>
    <cellStyle name="Comma 3 3 2 5 5 2 2" xfId="7246" xr:uid="{00000000-0005-0000-0000-0000944F0000}"/>
    <cellStyle name="Comma 3 3 2 5 5 2 2 2" xfId="15439" xr:uid="{00000000-0005-0000-0000-0000954F0000}"/>
    <cellStyle name="Comma 3 3 2 5 5 2 2 2 2" xfId="31825" xr:uid="{00000000-0005-0000-0000-0000964F0000}"/>
    <cellStyle name="Comma 3 3 2 5 5 2 2 3" xfId="23632" xr:uid="{00000000-0005-0000-0000-0000974F0000}"/>
    <cellStyle name="Comma 3 3 2 5 5 2 3" xfId="11342" xr:uid="{00000000-0005-0000-0000-0000984F0000}"/>
    <cellStyle name="Comma 3 3 2 5 5 2 3 2" xfId="27728" xr:uid="{00000000-0005-0000-0000-0000994F0000}"/>
    <cellStyle name="Comma 3 3 2 5 5 2 4" xfId="19535" xr:uid="{00000000-0005-0000-0000-00009A4F0000}"/>
    <cellStyle name="Comma 3 3 2 5 5 3" xfId="5197" xr:uid="{00000000-0005-0000-0000-00009B4F0000}"/>
    <cellStyle name="Comma 3 3 2 5 5 3 2" xfId="13390" xr:uid="{00000000-0005-0000-0000-00009C4F0000}"/>
    <cellStyle name="Comma 3 3 2 5 5 3 2 2" xfId="29776" xr:uid="{00000000-0005-0000-0000-00009D4F0000}"/>
    <cellStyle name="Comma 3 3 2 5 5 3 3" xfId="21583" xr:uid="{00000000-0005-0000-0000-00009E4F0000}"/>
    <cellStyle name="Comma 3 3 2 5 5 4" xfId="9294" xr:uid="{00000000-0005-0000-0000-00009F4F0000}"/>
    <cellStyle name="Comma 3 3 2 5 5 4 2" xfId="25680" xr:uid="{00000000-0005-0000-0000-0000A04F0000}"/>
    <cellStyle name="Comma 3 3 2 5 5 5" xfId="17487" xr:uid="{00000000-0005-0000-0000-0000A14F0000}"/>
    <cellStyle name="Comma 3 3 2 5 6" xfId="2125" xr:uid="{00000000-0005-0000-0000-0000A24F0000}"/>
    <cellStyle name="Comma 3 3 2 5 6 2" xfId="6222" xr:uid="{00000000-0005-0000-0000-0000A34F0000}"/>
    <cellStyle name="Comma 3 3 2 5 6 2 2" xfId="14415" xr:uid="{00000000-0005-0000-0000-0000A44F0000}"/>
    <cellStyle name="Comma 3 3 2 5 6 2 2 2" xfId="30801" xr:uid="{00000000-0005-0000-0000-0000A54F0000}"/>
    <cellStyle name="Comma 3 3 2 5 6 2 3" xfId="22608" xr:uid="{00000000-0005-0000-0000-0000A64F0000}"/>
    <cellStyle name="Comma 3 3 2 5 6 3" xfId="10318" xr:uid="{00000000-0005-0000-0000-0000A74F0000}"/>
    <cellStyle name="Comma 3 3 2 5 6 3 2" xfId="26704" xr:uid="{00000000-0005-0000-0000-0000A84F0000}"/>
    <cellStyle name="Comma 3 3 2 5 6 4" xfId="18511" xr:uid="{00000000-0005-0000-0000-0000A94F0000}"/>
    <cellStyle name="Comma 3 3 2 5 7" xfId="4173" xr:uid="{00000000-0005-0000-0000-0000AA4F0000}"/>
    <cellStyle name="Comma 3 3 2 5 7 2" xfId="12366" xr:uid="{00000000-0005-0000-0000-0000AB4F0000}"/>
    <cellStyle name="Comma 3 3 2 5 7 2 2" xfId="28752" xr:uid="{00000000-0005-0000-0000-0000AC4F0000}"/>
    <cellStyle name="Comma 3 3 2 5 7 3" xfId="20559" xr:uid="{00000000-0005-0000-0000-0000AD4F0000}"/>
    <cellStyle name="Comma 3 3 2 5 8" xfId="8270" xr:uid="{00000000-0005-0000-0000-0000AE4F0000}"/>
    <cellStyle name="Comma 3 3 2 5 8 2" xfId="24656" xr:uid="{00000000-0005-0000-0000-0000AF4F0000}"/>
    <cellStyle name="Comma 3 3 2 5 9" xfId="16463" xr:uid="{00000000-0005-0000-0000-0000B04F0000}"/>
    <cellStyle name="Comma 3 3 2 6" xfId="141" xr:uid="{00000000-0005-0000-0000-0000B14F0000}"/>
    <cellStyle name="Comma 3 3 2 6 2" xfId="397" xr:uid="{00000000-0005-0000-0000-0000B24F0000}"/>
    <cellStyle name="Comma 3 3 2 6 2 2" xfId="909" xr:uid="{00000000-0005-0000-0000-0000B34F0000}"/>
    <cellStyle name="Comma 3 3 2 6 2 2 2" xfId="1933" xr:uid="{00000000-0005-0000-0000-0000B44F0000}"/>
    <cellStyle name="Comma 3 3 2 6 2 2 2 2" xfId="3981" xr:uid="{00000000-0005-0000-0000-0000B54F0000}"/>
    <cellStyle name="Comma 3 3 2 6 2 2 2 2 2" xfId="8078" xr:uid="{00000000-0005-0000-0000-0000B64F0000}"/>
    <cellStyle name="Comma 3 3 2 6 2 2 2 2 2 2" xfId="16271" xr:uid="{00000000-0005-0000-0000-0000B74F0000}"/>
    <cellStyle name="Comma 3 3 2 6 2 2 2 2 2 2 2" xfId="32657" xr:uid="{00000000-0005-0000-0000-0000B84F0000}"/>
    <cellStyle name="Comma 3 3 2 6 2 2 2 2 2 3" xfId="24464" xr:uid="{00000000-0005-0000-0000-0000B94F0000}"/>
    <cellStyle name="Comma 3 3 2 6 2 2 2 2 3" xfId="12174" xr:uid="{00000000-0005-0000-0000-0000BA4F0000}"/>
    <cellStyle name="Comma 3 3 2 6 2 2 2 2 3 2" xfId="28560" xr:uid="{00000000-0005-0000-0000-0000BB4F0000}"/>
    <cellStyle name="Comma 3 3 2 6 2 2 2 2 4" xfId="20367" xr:uid="{00000000-0005-0000-0000-0000BC4F0000}"/>
    <cellStyle name="Comma 3 3 2 6 2 2 2 3" xfId="6029" xr:uid="{00000000-0005-0000-0000-0000BD4F0000}"/>
    <cellStyle name="Comma 3 3 2 6 2 2 2 3 2" xfId="14222" xr:uid="{00000000-0005-0000-0000-0000BE4F0000}"/>
    <cellStyle name="Comma 3 3 2 6 2 2 2 3 2 2" xfId="30608" xr:uid="{00000000-0005-0000-0000-0000BF4F0000}"/>
    <cellStyle name="Comma 3 3 2 6 2 2 2 3 3" xfId="22415" xr:uid="{00000000-0005-0000-0000-0000C04F0000}"/>
    <cellStyle name="Comma 3 3 2 6 2 2 2 4" xfId="10126" xr:uid="{00000000-0005-0000-0000-0000C14F0000}"/>
    <cellStyle name="Comma 3 3 2 6 2 2 2 4 2" xfId="26512" xr:uid="{00000000-0005-0000-0000-0000C24F0000}"/>
    <cellStyle name="Comma 3 3 2 6 2 2 2 5" xfId="18319" xr:uid="{00000000-0005-0000-0000-0000C34F0000}"/>
    <cellStyle name="Comma 3 3 2 6 2 2 3" xfId="2957" xr:uid="{00000000-0005-0000-0000-0000C44F0000}"/>
    <cellStyle name="Comma 3 3 2 6 2 2 3 2" xfId="7054" xr:uid="{00000000-0005-0000-0000-0000C54F0000}"/>
    <cellStyle name="Comma 3 3 2 6 2 2 3 2 2" xfId="15247" xr:uid="{00000000-0005-0000-0000-0000C64F0000}"/>
    <cellStyle name="Comma 3 3 2 6 2 2 3 2 2 2" xfId="31633" xr:uid="{00000000-0005-0000-0000-0000C74F0000}"/>
    <cellStyle name="Comma 3 3 2 6 2 2 3 2 3" xfId="23440" xr:uid="{00000000-0005-0000-0000-0000C84F0000}"/>
    <cellStyle name="Comma 3 3 2 6 2 2 3 3" xfId="11150" xr:uid="{00000000-0005-0000-0000-0000C94F0000}"/>
    <cellStyle name="Comma 3 3 2 6 2 2 3 3 2" xfId="27536" xr:uid="{00000000-0005-0000-0000-0000CA4F0000}"/>
    <cellStyle name="Comma 3 3 2 6 2 2 3 4" xfId="19343" xr:uid="{00000000-0005-0000-0000-0000CB4F0000}"/>
    <cellStyle name="Comma 3 3 2 6 2 2 4" xfId="5005" xr:uid="{00000000-0005-0000-0000-0000CC4F0000}"/>
    <cellStyle name="Comma 3 3 2 6 2 2 4 2" xfId="13198" xr:uid="{00000000-0005-0000-0000-0000CD4F0000}"/>
    <cellStyle name="Comma 3 3 2 6 2 2 4 2 2" xfId="29584" xr:uid="{00000000-0005-0000-0000-0000CE4F0000}"/>
    <cellStyle name="Comma 3 3 2 6 2 2 4 3" xfId="21391" xr:uid="{00000000-0005-0000-0000-0000CF4F0000}"/>
    <cellStyle name="Comma 3 3 2 6 2 2 5" xfId="9102" xr:uid="{00000000-0005-0000-0000-0000D04F0000}"/>
    <cellStyle name="Comma 3 3 2 6 2 2 5 2" xfId="25488" xr:uid="{00000000-0005-0000-0000-0000D14F0000}"/>
    <cellStyle name="Comma 3 3 2 6 2 2 6" xfId="17295" xr:uid="{00000000-0005-0000-0000-0000D24F0000}"/>
    <cellStyle name="Comma 3 3 2 6 2 3" xfId="1421" xr:uid="{00000000-0005-0000-0000-0000D34F0000}"/>
    <cellStyle name="Comma 3 3 2 6 2 3 2" xfId="3469" xr:uid="{00000000-0005-0000-0000-0000D44F0000}"/>
    <cellStyle name="Comma 3 3 2 6 2 3 2 2" xfId="7566" xr:uid="{00000000-0005-0000-0000-0000D54F0000}"/>
    <cellStyle name="Comma 3 3 2 6 2 3 2 2 2" xfId="15759" xr:uid="{00000000-0005-0000-0000-0000D64F0000}"/>
    <cellStyle name="Comma 3 3 2 6 2 3 2 2 2 2" xfId="32145" xr:uid="{00000000-0005-0000-0000-0000D74F0000}"/>
    <cellStyle name="Comma 3 3 2 6 2 3 2 2 3" xfId="23952" xr:uid="{00000000-0005-0000-0000-0000D84F0000}"/>
    <cellStyle name="Comma 3 3 2 6 2 3 2 3" xfId="11662" xr:uid="{00000000-0005-0000-0000-0000D94F0000}"/>
    <cellStyle name="Comma 3 3 2 6 2 3 2 3 2" xfId="28048" xr:uid="{00000000-0005-0000-0000-0000DA4F0000}"/>
    <cellStyle name="Comma 3 3 2 6 2 3 2 4" xfId="19855" xr:uid="{00000000-0005-0000-0000-0000DB4F0000}"/>
    <cellStyle name="Comma 3 3 2 6 2 3 3" xfId="5517" xr:uid="{00000000-0005-0000-0000-0000DC4F0000}"/>
    <cellStyle name="Comma 3 3 2 6 2 3 3 2" xfId="13710" xr:uid="{00000000-0005-0000-0000-0000DD4F0000}"/>
    <cellStyle name="Comma 3 3 2 6 2 3 3 2 2" xfId="30096" xr:uid="{00000000-0005-0000-0000-0000DE4F0000}"/>
    <cellStyle name="Comma 3 3 2 6 2 3 3 3" xfId="21903" xr:uid="{00000000-0005-0000-0000-0000DF4F0000}"/>
    <cellStyle name="Comma 3 3 2 6 2 3 4" xfId="9614" xr:uid="{00000000-0005-0000-0000-0000E04F0000}"/>
    <cellStyle name="Comma 3 3 2 6 2 3 4 2" xfId="26000" xr:uid="{00000000-0005-0000-0000-0000E14F0000}"/>
    <cellStyle name="Comma 3 3 2 6 2 3 5" xfId="17807" xr:uid="{00000000-0005-0000-0000-0000E24F0000}"/>
    <cellStyle name="Comma 3 3 2 6 2 4" xfId="2445" xr:uid="{00000000-0005-0000-0000-0000E34F0000}"/>
    <cellStyle name="Comma 3 3 2 6 2 4 2" xfId="6542" xr:uid="{00000000-0005-0000-0000-0000E44F0000}"/>
    <cellStyle name="Comma 3 3 2 6 2 4 2 2" xfId="14735" xr:uid="{00000000-0005-0000-0000-0000E54F0000}"/>
    <cellStyle name="Comma 3 3 2 6 2 4 2 2 2" xfId="31121" xr:uid="{00000000-0005-0000-0000-0000E64F0000}"/>
    <cellStyle name="Comma 3 3 2 6 2 4 2 3" xfId="22928" xr:uid="{00000000-0005-0000-0000-0000E74F0000}"/>
    <cellStyle name="Comma 3 3 2 6 2 4 3" xfId="10638" xr:uid="{00000000-0005-0000-0000-0000E84F0000}"/>
    <cellStyle name="Comma 3 3 2 6 2 4 3 2" xfId="27024" xr:uid="{00000000-0005-0000-0000-0000E94F0000}"/>
    <cellStyle name="Comma 3 3 2 6 2 4 4" xfId="18831" xr:uid="{00000000-0005-0000-0000-0000EA4F0000}"/>
    <cellStyle name="Comma 3 3 2 6 2 5" xfId="4493" xr:uid="{00000000-0005-0000-0000-0000EB4F0000}"/>
    <cellStyle name="Comma 3 3 2 6 2 5 2" xfId="12686" xr:uid="{00000000-0005-0000-0000-0000EC4F0000}"/>
    <cellStyle name="Comma 3 3 2 6 2 5 2 2" xfId="29072" xr:uid="{00000000-0005-0000-0000-0000ED4F0000}"/>
    <cellStyle name="Comma 3 3 2 6 2 5 3" xfId="20879" xr:uid="{00000000-0005-0000-0000-0000EE4F0000}"/>
    <cellStyle name="Comma 3 3 2 6 2 6" xfId="8590" xr:uid="{00000000-0005-0000-0000-0000EF4F0000}"/>
    <cellStyle name="Comma 3 3 2 6 2 6 2" xfId="24976" xr:uid="{00000000-0005-0000-0000-0000F04F0000}"/>
    <cellStyle name="Comma 3 3 2 6 2 7" xfId="16783" xr:uid="{00000000-0005-0000-0000-0000F14F0000}"/>
    <cellStyle name="Comma 3 3 2 6 3" xfId="653" xr:uid="{00000000-0005-0000-0000-0000F24F0000}"/>
    <cellStyle name="Comma 3 3 2 6 3 2" xfId="1677" xr:uid="{00000000-0005-0000-0000-0000F34F0000}"/>
    <cellStyle name="Comma 3 3 2 6 3 2 2" xfId="3725" xr:uid="{00000000-0005-0000-0000-0000F44F0000}"/>
    <cellStyle name="Comma 3 3 2 6 3 2 2 2" xfId="7822" xr:uid="{00000000-0005-0000-0000-0000F54F0000}"/>
    <cellStyle name="Comma 3 3 2 6 3 2 2 2 2" xfId="16015" xr:uid="{00000000-0005-0000-0000-0000F64F0000}"/>
    <cellStyle name="Comma 3 3 2 6 3 2 2 2 2 2" xfId="32401" xr:uid="{00000000-0005-0000-0000-0000F74F0000}"/>
    <cellStyle name="Comma 3 3 2 6 3 2 2 2 3" xfId="24208" xr:uid="{00000000-0005-0000-0000-0000F84F0000}"/>
    <cellStyle name="Comma 3 3 2 6 3 2 2 3" xfId="11918" xr:uid="{00000000-0005-0000-0000-0000F94F0000}"/>
    <cellStyle name="Comma 3 3 2 6 3 2 2 3 2" xfId="28304" xr:uid="{00000000-0005-0000-0000-0000FA4F0000}"/>
    <cellStyle name="Comma 3 3 2 6 3 2 2 4" xfId="20111" xr:uid="{00000000-0005-0000-0000-0000FB4F0000}"/>
    <cellStyle name="Comma 3 3 2 6 3 2 3" xfId="5773" xr:uid="{00000000-0005-0000-0000-0000FC4F0000}"/>
    <cellStyle name="Comma 3 3 2 6 3 2 3 2" xfId="13966" xr:uid="{00000000-0005-0000-0000-0000FD4F0000}"/>
    <cellStyle name="Comma 3 3 2 6 3 2 3 2 2" xfId="30352" xr:uid="{00000000-0005-0000-0000-0000FE4F0000}"/>
    <cellStyle name="Comma 3 3 2 6 3 2 3 3" xfId="22159" xr:uid="{00000000-0005-0000-0000-0000FF4F0000}"/>
    <cellStyle name="Comma 3 3 2 6 3 2 4" xfId="9870" xr:uid="{00000000-0005-0000-0000-000000500000}"/>
    <cellStyle name="Comma 3 3 2 6 3 2 4 2" xfId="26256" xr:uid="{00000000-0005-0000-0000-000001500000}"/>
    <cellStyle name="Comma 3 3 2 6 3 2 5" xfId="18063" xr:uid="{00000000-0005-0000-0000-000002500000}"/>
    <cellStyle name="Comma 3 3 2 6 3 3" xfId="2701" xr:uid="{00000000-0005-0000-0000-000003500000}"/>
    <cellStyle name="Comma 3 3 2 6 3 3 2" xfId="6798" xr:uid="{00000000-0005-0000-0000-000004500000}"/>
    <cellStyle name="Comma 3 3 2 6 3 3 2 2" xfId="14991" xr:uid="{00000000-0005-0000-0000-000005500000}"/>
    <cellStyle name="Comma 3 3 2 6 3 3 2 2 2" xfId="31377" xr:uid="{00000000-0005-0000-0000-000006500000}"/>
    <cellStyle name="Comma 3 3 2 6 3 3 2 3" xfId="23184" xr:uid="{00000000-0005-0000-0000-000007500000}"/>
    <cellStyle name="Comma 3 3 2 6 3 3 3" xfId="10894" xr:uid="{00000000-0005-0000-0000-000008500000}"/>
    <cellStyle name="Comma 3 3 2 6 3 3 3 2" xfId="27280" xr:uid="{00000000-0005-0000-0000-000009500000}"/>
    <cellStyle name="Comma 3 3 2 6 3 3 4" xfId="19087" xr:uid="{00000000-0005-0000-0000-00000A500000}"/>
    <cellStyle name="Comma 3 3 2 6 3 4" xfId="4749" xr:uid="{00000000-0005-0000-0000-00000B500000}"/>
    <cellStyle name="Comma 3 3 2 6 3 4 2" xfId="12942" xr:uid="{00000000-0005-0000-0000-00000C500000}"/>
    <cellStyle name="Comma 3 3 2 6 3 4 2 2" xfId="29328" xr:uid="{00000000-0005-0000-0000-00000D500000}"/>
    <cellStyle name="Comma 3 3 2 6 3 4 3" xfId="21135" xr:uid="{00000000-0005-0000-0000-00000E500000}"/>
    <cellStyle name="Comma 3 3 2 6 3 5" xfId="8846" xr:uid="{00000000-0005-0000-0000-00000F500000}"/>
    <cellStyle name="Comma 3 3 2 6 3 5 2" xfId="25232" xr:uid="{00000000-0005-0000-0000-000010500000}"/>
    <cellStyle name="Comma 3 3 2 6 3 6" xfId="17039" xr:uid="{00000000-0005-0000-0000-000011500000}"/>
    <cellStyle name="Comma 3 3 2 6 4" xfId="1165" xr:uid="{00000000-0005-0000-0000-000012500000}"/>
    <cellStyle name="Comma 3 3 2 6 4 2" xfId="3213" xr:uid="{00000000-0005-0000-0000-000013500000}"/>
    <cellStyle name="Comma 3 3 2 6 4 2 2" xfId="7310" xr:uid="{00000000-0005-0000-0000-000014500000}"/>
    <cellStyle name="Comma 3 3 2 6 4 2 2 2" xfId="15503" xr:uid="{00000000-0005-0000-0000-000015500000}"/>
    <cellStyle name="Comma 3 3 2 6 4 2 2 2 2" xfId="31889" xr:uid="{00000000-0005-0000-0000-000016500000}"/>
    <cellStyle name="Comma 3 3 2 6 4 2 2 3" xfId="23696" xr:uid="{00000000-0005-0000-0000-000017500000}"/>
    <cellStyle name="Comma 3 3 2 6 4 2 3" xfId="11406" xr:uid="{00000000-0005-0000-0000-000018500000}"/>
    <cellStyle name="Comma 3 3 2 6 4 2 3 2" xfId="27792" xr:uid="{00000000-0005-0000-0000-000019500000}"/>
    <cellStyle name="Comma 3 3 2 6 4 2 4" xfId="19599" xr:uid="{00000000-0005-0000-0000-00001A500000}"/>
    <cellStyle name="Comma 3 3 2 6 4 3" xfId="5261" xr:uid="{00000000-0005-0000-0000-00001B500000}"/>
    <cellStyle name="Comma 3 3 2 6 4 3 2" xfId="13454" xr:uid="{00000000-0005-0000-0000-00001C500000}"/>
    <cellStyle name="Comma 3 3 2 6 4 3 2 2" xfId="29840" xr:uid="{00000000-0005-0000-0000-00001D500000}"/>
    <cellStyle name="Comma 3 3 2 6 4 3 3" xfId="21647" xr:uid="{00000000-0005-0000-0000-00001E500000}"/>
    <cellStyle name="Comma 3 3 2 6 4 4" xfId="9358" xr:uid="{00000000-0005-0000-0000-00001F500000}"/>
    <cellStyle name="Comma 3 3 2 6 4 4 2" xfId="25744" xr:uid="{00000000-0005-0000-0000-000020500000}"/>
    <cellStyle name="Comma 3 3 2 6 4 5" xfId="17551" xr:uid="{00000000-0005-0000-0000-000021500000}"/>
    <cellStyle name="Comma 3 3 2 6 5" xfId="2189" xr:uid="{00000000-0005-0000-0000-000022500000}"/>
    <cellStyle name="Comma 3 3 2 6 5 2" xfId="6286" xr:uid="{00000000-0005-0000-0000-000023500000}"/>
    <cellStyle name="Comma 3 3 2 6 5 2 2" xfId="14479" xr:uid="{00000000-0005-0000-0000-000024500000}"/>
    <cellStyle name="Comma 3 3 2 6 5 2 2 2" xfId="30865" xr:uid="{00000000-0005-0000-0000-000025500000}"/>
    <cellStyle name="Comma 3 3 2 6 5 2 3" xfId="22672" xr:uid="{00000000-0005-0000-0000-000026500000}"/>
    <cellStyle name="Comma 3 3 2 6 5 3" xfId="10382" xr:uid="{00000000-0005-0000-0000-000027500000}"/>
    <cellStyle name="Comma 3 3 2 6 5 3 2" xfId="26768" xr:uid="{00000000-0005-0000-0000-000028500000}"/>
    <cellStyle name="Comma 3 3 2 6 5 4" xfId="18575" xr:uid="{00000000-0005-0000-0000-000029500000}"/>
    <cellStyle name="Comma 3 3 2 6 6" xfId="4237" xr:uid="{00000000-0005-0000-0000-00002A500000}"/>
    <cellStyle name="Comma 3 3 2 6 6 2" xfId="12430" xr:uid="{00000000-0005-0000-0000-00002B500000}"/>
    <cellStyle name="Comma 3 3 2 6 6 2 2" xfId="28816" xr:uid="{00000000-0005-0000-0000-00002C500000}"/>
    <cellStyle name="Comma 3 3 2 6 6 3" xfId="20623" xr:uid="{00000000-0005-0000-0000-00002D500000}"/>
    <cellStyle name="Comma 3 3 2 6 7" xfId="8334" xr:uid="{00000000-0005-0000-0000-00002E500000}"/>
    <cellStyle name="Comma 3 3 2 6 7 2" xfId="24720" xr:uid="{00000000-0005-0000-0000-00002F500000}"/>
    <cellStyle name="Comma 3 3 2 6 8" xfId="16527" xr:uid="{00000000-0005-0000-0000-000030500000}"/>
    <cellStyle name="Comma 3 3 2 7" xfId="269" xr:uid="{00000000-0005-0000-0000-000031500000}"/>
    <cellStyle name="Comma 3 3 2 7 2" xfId="781" xr:uid="{00000000-0005-0000-0000-000032500000}"/>
    <cellStyle name="Comma 3 3 2 7 2 2" xfId="1805" xr:uid="{00000000-0005-0000-0000-000033500000}"/>
    <cellStyle name="Comma 3 3 2 7 2 2 2" xfId="3853" xr:uid="{00000000-0005-0000-0000-000034500000}"/>
    <cellStyle name="Comma 3 3 2 7 2 2 2 2" xfId="7950" xr:uid="{00000000-0005-0000-0000-000035500000}"/>
    <cellStyle name="Comma 3 3 2 7 2 2 2 2 2" xfId="16143" xr:uid="{00000000-0005-0000-0000-000036500000}"/>
    <cellStyle name="Comma 3 3 2 7 2 2 2 2 2 2" xfId="32529" xr:uid="{00000000-0005-0000-0000-000037500000}"/>
    <cellStyle name="Comma 3 3 2 7 2 2 2 2 3" xfId="24336" xr:uid="{00000000-0005-0000-0000-000038500000}"/>
    <cellStyle name="Comma 3 3 2 7 2 2 2 3" xfId="12046" xr:uid="{00000000-0005-0000-0000-000039500000}"/>
    <cellStyle name="Comma 3 3 2 7 2 2 2 3 2" xfId="28432" xr:uid="{00000000-0005-0000-0000-00003A500000}"/>
    <cellStyle name="Comma 3 3 2 7 2 2 2 4" xfId="20239" xr:uid="{00000000-0005-0000-0000-00003B500000}"/>
    <cellStyle name="Comma 3 3 2 7 2 2 3" xfId="5901" xr:uid="{00000000-0005-0000-0000-00003C500000}"/>
    <cellStyle name="Comma 3 3 2 7 2 2 3 2" xfId="14094" xr:uid="{00000000-0005-0000-0000-00003D500000}"/>
    <cellStyle name="Comma 3 3 2 7 2 2 3 2 2" xfId="30480" xr:uid="{00000000-0005-0000-0000-00003E500000}"/>
    <cellStyle name="Comma 3 3 2 7 2 2 3 3" xfId="22287" xr:uid="{00000000-0005-0000-0000-00003F500000}"/>
    <cellStyle name="Comma 3 3 2 7 2 2 4" xfId="9998" xr:uid="{00000000-0005-0000-0000-000040500000}"/>
    <cellStyle name="Comma 3 3 2 7 2 2 4 2" xfId="26384" xr:uid="{00000000-0005-0000-0000-000041500000}"/>
    <cellStyle name="Comma 3 3 2 7 2 2 5" xfId="18191" xr:uid="{00000000-0005-0000-0000-000042500000}"/>
    <cellStyle name="Comma 3 3 2 7 2 3" xfId="2829" xr:uid="{00000000-0005-0000-0000-000043500000}"/>
    <cellStyle name="Comma 3 3 2 7 2 3 2" xfId="6926" xr:uid="{00000000-0005-0000-0000-000044500000}"/>
    <cellStyle name="Comma 3 3 2 7 2 3 2 2" xfId="15119" xr:uid="{00000000-0005-0000-0000-000045500000}"/>
    <cellStyle name="Comma 3 3 2 7 2 3 2 2 2" xfId="31505" xr:uid="{00000000-0005-0000-0000-000046500000}"/>
    <cellStyle name="Comma 3 3 2 7 2 3 2 3" xfId="23312" xr:uid="{00000000-0005-0000-0000-000047500000}"/>
    <cellStyle name="Comma 3 3 2 7 2 3 3" xfId="11022" xr:uid="{00000000-0005-0000-0000-000048500000}"/>
    <cellStyle name="Comma 3 3 2 7 2 3 3 2" xfId="27408" xr:uid="{00000000-0005-0000-0000-000049500000}"/>
    <cellStyle name="Comma 3 3 2 7 2 3 4" xfId="19215" xr:uid="{00000000-0005-0000-0000-00004A500000}"/>
    <cellStyle name="Comma 3 3 2 7 2 4" xfId="4877" xr:uid="{00000000-0005-0000-0000-00004B500000}"/>
    <cellStyle name="Comma 3 3 2 7 2 4 2" xfId="13070" xr:uid="{00000000-0005-0000-0000-00004C500000}"/>
    <cellStyle name="Comma 3 3 2 7 2 4 2 2" xfId="29456" xr:uid="{00000000-0005-0000-0000-00004D500000}"/>
    <cellStyle name="Comma 3 3 2 7 2 4 3" xfId="21263" xr:uid="{00000000-0005-0000-0000-00004E500000}"/>
    <cellStyle name="Comma 3 3 2 7 2 5" xfId="8974" xr:uid="{00000000-0005-0000-0000-00004F500000}"/>
    <cellStyle name="Comma 3 3 2 7 2 5 2" xfId="25360" xr:uid="{00000000-0005-0000-0000-000050500000}"/>
    <cellStyle name="Comma 3 3 2 7 2 6" xfId="17167" xr:uid="{00000000-0005-0000-0000-000051500000}"/>
    <cellStyle name="Comma 3 3 2 7 3" xfId="1293" xr:uid="{00000000-0005-0000-0000-000052500000}"/>
    <cellStyle name="Comma 3 3 2 7 3 2" xfId="3341" xr:uid="{00000000-0005-0000-0000-000053500000}"/>
    <cellStyle name="Comma 3 3 2 7 3 2 2" xfId="7438" xr:uid="{00000000-0005-0000-0000-000054500000}"/>
    <cellStyle name="Comma 3 3 2 7 3 2 2 2" xfId="15631" xr:uid="{00000000-0005-0000-0000-000055500000}"/>
    <cellStyle name="Comma 3 3 2 7 3 2 2 2 2" xfId="32017" xr:uid="{00000000-0005-0000-0000-000056500000}"/>
    <cellStyle name="Comma 3 3 2 7 3 2 2 3" xfId="23824" xr:uid="{00000000-0005-0000-0000-000057500000}"/>
    <cellStyle name="Comma 3 3 2 7 3 2 3" xfId="11534" xr:uid="{00000000-0005-0000-0000-000058500000}"/>
    <cellStyle name="Comma 3 3 2 7 3 2 3 2" xfId="27920" xr:uid="{00000000-0005-0000-0000-000059500000}"/>
    <cellStyle name="Comma 3 3 2 7 3 2 4" xfId="19727" xr:uid="{00000000-0005-0000-0000-00005A500000}"/>
    <cellStyle name="Comma 3 3 2 7 3 3" xfId="5389" xr:uid="{00000000-0005-0000-0000-00005B500000}"/>
    <cellStyle name="Comma 3 3 2 7 3 3 2" xfId="13582" xr:uid="{00000000-0005-0000-0000-00005C500000}"/>
    <cellStyle name="Comma 3 3 2 7 3 3 2 2" xfId="29968" xr:uid="{00000000-0005-0000-0000-00005D500000}"/>
    <cellStyle name="Comma 3 3 2 7 3 3 3" xfId="21775" xr:uid="{00000000-0005-0000-0000-00005E500000}"/>
    <cellStyle name="Comma 3 3 2 7 3 4" xfId="9486" xr:uid="{00000000-0005-0000-0000-00005F500000}"/>
    <cellStyle name="Comma 3 3 2 7 3 4 2" xfId="25872" xr:uid="{00000000-0005-0000-0000-000060500000}"/>
    <cellStyle name="Comma 3 3 2 7 3 5" xfId="17679" xr:uid="{00000000-0005-0000-0000-000061500000}"/>
    <cellStyle name="Comma 3 3 2 7 4" xfId="2317" xr:uid="{00000000-0005-0000-0000-000062500000}"/>
    <cellStyle name="Comma 3 3 2 7 4 2" xfId="6414" xr:uid="{00000000-0005-0000-0000-000063500000}"/>
    <cellStyle name="Comma 3 3 2 7 4 2 2" xfId="14607" xr:uid="{00000000-0005-0000-0000-000064500000}"/>
    <cellStyle name="Comma 3 3 2 7 4 2 2 2" xfId="30993" xr:uid="{00000000-0005-0000-0000-000065500000}"/>
    <cellStyle name="Comma 3 3 2 7 4 2 3" xfId="22800" xr:uid="{00000000-0005-0000-0000-000066500000}"/>
    <cellStyle name="Comma 3 3 2 7 4 3" xfId="10510" xr:uid="{00000000-0005-0000-0000-000067500000}"/>
    <cellStyle name="Comma 3 3 2 7 4 3 2" xfId="26896" xr:uid="{00000000-0005-0000-0000-000068500000}"/>
    <cellStyle name="Comma 3 3 2 7 4 4" xfId="18703" xr:uid="{00000000-0005-0000-0000-000069500000}"/>
    <cellStyle name="Comma 3 3 2 7 5" xfId="4365" xr:uid="{00000000-0005-0000-0000-00006A500000}"/>
    <cellStyle name="Comma 3 3 2 7 5 2" xfId="12558" xr:uid="{00000000-0005-0000-0000-00006B500000}"/>
    <cellStyle name="Comma 3 3 2 7 5 2 2" xfId="28944" xr:uid="{00000000-0005-0000-0000-00006C500000}"/>
    <cellStyle name="Comma 3 3 2 7 5 3" xfId="20751" xr:uid="{00000000-0005-0000-0000-00006D500000}"/>
    <cellStyle name="Comma 3 3 2 7 6" xfId="8462" xr:uid="{00000000-0005-0000-0000-00006E500000}"/>
    <cellStyle name="Comma 3 3 2 7 6 2" xfId="24848" xr:uid="{00000000-0005-0000-0000-00006F500000}"/>
    <cellStyle name="Comma 3 3 2 7 7" xfId="16655" xr:uid="{00000000-0005-0000-0000-000070500000}"/>
    <cellStyle name="Comma 3 3 2 8" xfId="525" xr:uid="{00000000-0005-0000-0000-000071500000}"/>
    <cellStyle name="Comma 3 3 2 8 2" xfId="1549" xr:uid="{00000000-0005-0000-0000-000072500000}"/>
    <cellStyle name="Comma 3 3 2 8 2 2" xfId="3597" xr:uid="{00000000-0005-0000-0000-000073500000}"/>
    <cellStyle name="Comma 3 3 2 8 2 2 2" xfId="7694" xr:uid="{00000000-0005-0000-0000-000074500000}"/>
    <cellStyle name="Comma 3 3 2 8 2 2 2 2" xfId="15887" xr:uid="{00000000-0005-0000-0000-000075500000}"/>
    <cellStyle name="Comma 3 3 2 8 2 2 2 2 2" xfId="32273" xr:uid="{00000000-0005-0000-0000-000076500000}"/>
    <cellStyle name="Comma 3 3 2 8 2 2 2 3" xfId="24080" xr:uid="{00000000-0005-0000-0000-000077500000}"/>
    <cellStyle name="Comma 3 3 2 8 2 2 3" xfId="11790" xr:uid="{00000000-0005-0000-0000-000078500000}"/>
    <cellStyle name="Comma 3 3 2 8 2 2 3 2" xfId="28176" xr:uid="{00000000-0005-0000-0000-000079500000}"/>
    <cellStyle name="Comma 3 3 2 8 2 2 4" xfId="19983" xr:uid="{00000000-0005-0000-0000-00007A500000}"/>
    <cellStyle name="Comma 3 3 2 8 2 3" xfId="5645" xr:uid="{00000000-0005-0000-0000-00007B500000}"/>
    <cellStyle name="Comma 3 3 2 8 2 3 2" xfId="13838" xr:uid="{00000000-0005-0000-0000-00007C500000}"/>
    <cellStyle name="Comma 3 3 2 8 2 3 2 2" xfId="30224" xr:uid="{00000000-0005-0000-0000-00007D500000}"/>
    <cellStyle name="Comma 3 3 2 8 2 3 3" xfId="22031" xr:uid="{00000000-0005-0000-0000-00007E500000}"/>
    <cellStyle name="Comma 3 3 2 8 2 4" xfId="9742" xr:uid="{00000000-0005-0000-0000-00007F500000}"/>
    <cellStyle name="Comma 3 3 2 8 2 4 2" xfId="26128" xr:uid="{00000000-0005-0000-0000-000080500000}"/>
    <cellStyle name="Comma 3 3 2 8 2 5" xfId="17935" xr:uid="{00000000-0005-0000-0000-000081500000}"/>
    <cellStyle name="Comma 3 3 2 8 3" xfId="2573" xr:uid="{00000000-0005-0000-0000-000082500000}"/>
    <cellStyle name="Comma 3 3 2 8 3 2" xfId="6670" xr:uid="{00000000-0005-0000-0000-000083500000}"/>
    <cellStyle name="Comma 3 3 2 8 3 2 2" xfId="14863" xr:uid="{00000000-0005-0000-0000-000084500000}"/>
    <cellStyle name="Comma 3 3 2 8 3 2 2 2" xfId="31249" xr:uid="{00000000-0005-0000-0000-000085500000}"/>
    <cellStyle name="Comma 3 3 2 8 3 2 3" xfId="23056" xr:uid="{00000000-0005-0000-0000-000086500000}"/>
    <cellStyle name="Comma 3 3 2 8 3 3" xfId="10766" xr:uid="{00000000-0005-0000-0000-000087500000}"/>
    <cellStyle name="Comma 3 3 2 8 3 3 2" xfId="27152" xr:uid="{00000000-0005-0000-0000-000088500000}"/>
    <cellStyle name="Comma 3 3 2 8 3 4" xfId="18959" xr:uid="{00000000-0005-0000-0000-000089500000}"/>
    <cellStyle name="Comma 3 3 2 8 4" xfId="4621" xr:uid="{00000000-0005-0000-0000-00008A500000}"/>
    <cellStyle name="Comma 3 3 2 8 4 2" xfId="12814" xr:uid="{00000000-0005-0000-0000-00008B500000}"/>
    <cellStyle name="Comma 3 3 2 8 4 2 2" xfId="29200" xr:uid="{00000000-0005-0000-0000-00008C500000}"/>
    <cellStyle name="Comma 3 3 2 8 4 3" xfId="21007" xr:uid="{00000000-0005-0000-0000-00008D500000}"/>
    <cellStyle name="Comma 3 3 2 8 5" xfId="8718" xr:uid="{00000000-0005-0000-0000-00008E500000}"/>
    <cellStyle name="Comma 3 3 2 8 5 2" xfId="25104" xr:uid="{00000000-0005-0000-0000-00008F500000}"/>
    <cellStyle name="Comma 3 3 2 8 6" xfId="16911" xr:uid="{00000000-0005-0000-0000-000090500000}"/>
    <cellStyle name="Comma 3 3 2 9" xfId="1037" xr:uid="{00000000-0005-0000-0000-000091500000}"/>
    <cellStyle name="Comma 3 3 2 9 2" xfId="3085" xr:uid="{00000000-0005-0000-0000-000092500000}"/>
    <cellStyle name="Comma 3 3 2 9 2 2" xfId="7182" xr:uid="{00000000-0005-0000-0000-000093500000}"/>
    <cellStyle name="Comma 3 3 2 9 2 2 2" xfId="15375" xr:uid="{00000000-0005-0000-0000-000094500000}"/>
    <cellStyle name="Comma 3 3 2 9 2 2 2 2" xfId="31761" xr:uid="{00000000-0005-0000-0000-000095500000}"/>
    <cellStyle name="Comma 3 3 2 9 2 2 3" xfId="23568" xr:uid="{00000000-0005-0000-0000-000096500000}"/>
    <cellStyle name="Comma 3 3 2 9 2 3" xfId="11278" xr:uid="{00000000-0005-0000-0000-000097500000}"/>
    <cellStyle name="Comma 3 3 2 9 2 3 2" xfId="27664" xr:uid="{00000000-0005-0000-0000-000098500000}"/>
    <cellStyle name="Comma 3 3 2 9 2 4" xfId="19471" xr:uid="{00000000-0005-0000-0000-000099500000}"/>
    <cellStyle name="Comma 3 3 2 9 3" xfId="5133" xr:uid="{00000000-0005-0000-0000-00009A500000}"/>
    <cellStyle name="Comma 3 3 2 9 3 2" xfId="13326" xr:uid="{00000000-0005-0000-0000-00009B500000}"/>
    <cellStyle name="Comma 3 3 2 9 3 2 2" xfId="29712" xr:uid="{00000000-0005-0000-0000-00009C500000}"/>
    <cellStyle name="Comma 3 3 2 9 3 3" xfId="21519" xr:uid="{00000000-0005-0000-0000-00009D500000}"/>
    <cellStyle name="Comma 3 3 2 9 4" xfId="9230" xr:uid="{00000000-0005-0000-0000-00009E500000}"/>
    <cellStyle name="Comma 3 3 2 9 4 2" xfId="25616" xr:uid="{00000000-0005-0000-0000-00009F500000}"/>
    <cellStyle name="Comma 3 3 2 9 5" xfId="17423" xr:uid="{00000000-0005-0000-0000-0000A0500000}"/>
    <cellStyle name="Comma 3 3 3" xfId="17" xr:uid="{00000000-0005-0000-0000-0000A1500000}"/>
    <cellStyle name="Comma 3 3 3 10" xfId="4113" xr:uid="{00000000-0005-0000-0000-0000A2500000}"/>
    <cellStyle name="Comma 3 3 3 10 2" xfId="12306" xr:uid="{00000000-0005-0000-0000-0000A3500000}"/>
    <cellStyle name="Comma 3 3 3 10 2 2" xfId="28692" xr:uid="{00000000-0005-0000-0000-0000A4500000}"/>
    <cellStyle name="Comma 3 3 3 10 3" xfId="20499" xr:uid="{00000000-0005-0000-0000-0000A5500000}"/>
    <cellStyle name="Comma 3 3 3 11" xfId="8210" xr:uid="{00000000-0005-0000-0000-0000A6500000}"/>
    <cellStyle name="Comma 3 3 3 11 2" xfId="24596" xr:uid="{00000000-0005-0000-0000-0000A7500000}"/>
    <cellStyle name="Comma 3 3 3 12" xfId="16403" xr:uid="{00000000-0005-0000-0000-0000A8500000}"/>
    <cellStyle name="Comma 3 3 3 2" xfId="33" xr:uid="{00000000-0005-0000-0000-0000A9500000}"/>
    <cellStyle name="Comma 3 3 3 2 10" xfId="8226" xr:uid="{00000000-0005-0000-0000-0000AA500000}"/>
    <cellStyle name="Comma 3 3 3 2 10 2" xfId="24612" xr:uid="{00000000-0005-0000-0000-0000AB500000}"/>
    <cellStyle name="Comma 3 3 3 2 11" xfId="16419" xr:uid="{00000000-0005-0000-0000-0000AC500000}"/>
    <cellStyle name="Comma 3 3 3 2 2" xfId="65" xr:uid="{00000000-0005-0000-0000-0000AD500000}"/>
    <cellStyle name="Comma 3 3 3 2 2 10" xfId="16451" xr:uid="{00000000-0005-0000-0000-0000AE500000}"/>
    <cellStyle name="Comma 3 3 3 2 2 2" xfId="129" xr:uid="{00000000-0005-0000-0000-0000AF500000}"/>
    <cellStyle name="Comma 3 3 3 2 2 2 2" xfId="257" xr:uid="{00000000-0005-0000-0000-0000B0500000}"/>
    <cellStyle name="Comma 3 3 3 2 2 2 2 2" xfId="513" xr:uid="{00000000-0005-0000-0000-0000B1500000}"/>
    <cellStyle name="Comma 3 3 3 2 2 2 2 2 2" xfId="1025" xr:uid="{00000000-0005-0000-0000-0000B2500000}"/>
    <cellStyle name="Comma 3 3 3 2 2 2 2 2 2 2" xfId="2049" xr:uid="{00000000-0005-0000-0000-0000B3500000}"/>
    <cellStyle name="Comma 3 3 3 2 2 2 2 2 2 2 2" xfId="4097" xr:uid="{00000000-0005-0000-0000-0000B4500000}"/>
    <cellStyle name="Comma 3 3 3 2 2 2 2 2 2 2 2 2" xfId="8194" xr:uid="{00000000-0005-0000-0000-0000B5500000}"/>
    <cellStyle name="Comma 3 3 3 2 2 2 2 2 2 2 2 2 2" xfId="16387" xr:uid="{00000000-0005-0000-0000-0000B6500000}"/>
    <cellStyle name="Comma 3 3 3 2 2 2 2 2 2 2 2 2 2 2" xfId="32773" xr:uid="{00000000-0005-0000-0000-0000B7500000}"/>
    <cellStyle name="Comma 3 3 3 2 2 2 2 2 2 2 2 2 3" xfId="24580" xr:uid="{00000000-0005-0000-0000-0000B8500000}"/>
    <cellStyle name="Comma 3 3 3 2 2 2 2 2 2 2 2 3" xfId="12290" xr:uid="{00000000-0005-0000-0000-0000B9500000}"/>
    <cellStyle name="Comma 3 3 3 2 2 2 2 2 2 2 2 3 2" xfId="28676" xr:uid="{00000000-0005-0000-0000-0000BA500000}"/>
    <cellStyle name="Comma 3 3 3 2 2 2 2 2 2 2 2 4" xfId="20483" xr:uid="{00000000-0005-0000-0000-0000BB500000}"/>
    <cellStyle name="Comma 3 3 3 2 2 2 2 2 2 2 3" xfId="6145" xr:uid="{00000000-0005-0000-0000-0000BC500000}"/>
    <cellStyle name="Comma 3 3 3 2 2 2 2 2 2 2 3 2" xfId="14338" xr:uid="{00000000-0005-0000-0000-0000BD500000}"/>
    <cellStyle name="Comma 3 3 3 2 2 2 2 2 2 2 3 2 2" xfId="30724" xr:uid="{00000000-0005-0000-0000-0000BE500000}"/>
    <cellStyle name="Comma 3 3 3 2 2 2 2 2 2 2 3 3" xfId="22531" xr:uid="{00000000-0005-0000-0000-0000BF500000}"/>
    <cellStyle name="Comma 3 3 3 2 2 2 2 2 2 2 4" xfId="10242" xr:uid="{00000000-0005-0000-0000-0000C0500000}"/>
    <cellStyle name="Comma 3 3 3 2 2 2 2 2 2 2 4 2" xfId="26628" xr:uid="{00000000-0005-0000-0000-0000C1500000}"/>
    <cellStyle name="Comma 3 3 3 2 2 2 2 2 2 2 5" xfId="18435" xr:uid="{00000000-0005-0000-0000-0000C2500000}"/>
    <cellStyle name="Comma 3 3 3 2 2 2 2 2 2 3" xfId="3073" xr:uid="{00000000-0005-0000-0000-0000C3500000}"/>
    <cellStyle name="Comma 3 3 3 2 2 2 2 2 2 3 2" xfId="7170" xr:uid="{00000000-0005-0000-0000-0000C4500000}"/>
    <cellStyle name="Comma 3 3 3 2 2 2 2 2 2 3 2 2" xfId="15363" xr:uid="{00000000-0005-0000-0000-0000C5500000}"/>
    <cellStyle name="Comma 3 3 3 2 2 2 2 2 2 3 2 2 2" xfId="31749" xr:uid="{00000000-0005-0000-0000-0000C6500000}"/>
    <cellStyle name="Comma 3 3 3 2 2 2 2 2 2 3 2 3" xfId="23556" xr:uid="{00000000-0005-0000-0000-0000C7500000}"/>
    <cellStyle name="Comma 3 3 3 2 2 2 2 2 2 3 3" xfId="11266" xr:uid="{00000000-0005-0000-0000-0000C8500000}"/>
    <cellStyle name="Comma 3 3 3 2 2 2 2 2 2 3 3 2" xfId="27652" xr:uid="{00000000-0005-0000-0000-0000C9500000}"/>
    <cellStyle name="Comma 3 3 3 2 2 2 2 2 2 3 4" xfId="19459" xr:uid="{00000000-0005-0000-0000-0000CA500000}"/>
    <cellStyle name="Comma 3 3 3 2 2 2 2 2 2 4" xfId="5121" xr:uid="{00000000-0005-0000-0000-0000CB500000}"/>
    <cellStyle name="Comma 3 3 3 2 2 2 2 2 2 4 2" xfId="13314" xr:uid="{00000000-0005-0000-0000-0000CC500000}"/>
    <cellStyle name="Comma 3 3 3 2 2 2 2 2 2 4 2 2" xfId="29700" xr:uid="{00000000-0005-0000-0000-0000CD500000}"/>
    <cellStyle name="Comma 3 3 3 2 2 2 2 2 2 4 3" xfId="21507" xr:uid="{00000000-0005-0000-0000-0000CE500000}"/>
    <cellStyle name="Comma 3 3 3 2 2 2 2 2 2 5" xfId="9218" xr:uid="{00000000-0005-0000-0000-0000CF500000}"/>
    <cellStyle name="Comma 3 3 3 2 2 2 2 2 2 5 2" xfId="25604" xr:uid="{00000000-0005-0000-0000-0000D0500000}"/>
    <cellStyle name="Comma 3 3 3 2 2 2 2 2 2 6" xfId="17411" xr:uid="{00000000-0005-0000-0000-0000D1500000}"/>
    <cellStyle name="Comma 3 3 3 2 2 2 2 2 3" xfId="1537" xr:uid="{00000000-0005-0000-0000-0000D2500000}"/>
    <cellStyle name="Comma 3 3 3 2 2 2 2 2 3 2" xfId="3585" xr:uid="{00000000-0005-0000-0000-0000D3500000}"/>
    <cellStyle name="Comma 3 3 3 2 2 2 2 2 3 2 2" xfId="7682" xr:uid="{00000000-0005-0000-0000-0000D4500000}"/>
    <cellStyle name="Comma 3 3 3 2 2 2 2 2 3 2 2 2" xfId="15875" xr:uid="{00000000-0005-0000-0000-0000D5500000}"/>
    <cellStyle name="Comma 3 3 3 2 2 2 2 2 3 2 2 2 2" xfId="32261" xr:uid="{00000000-0005-0000-0000-0000D6500000}"/>
    <cellStyle name="Comma 3 3 3 2 2 2 2 2 3 2 2 3" xfId="24068" xr:uid="{00000000-0005-0000-0000-0000D7500000}"/>
    <cellStyle name="Comma 3 3 3 2 2 2 2 2 3 2 3" xfId="11778" xr:uid="{00000000-0005-0000-0000-0000D8500000}"/>
    <cellStyle name="Comma 3 3 3 2 2 2 2 2 3 2 3 2" xfId="28164" xr:uid="{00000000-0005-0000-0000-0000D9500000}"/>
    <cellStyle name="Comma 3 3 3 2 2 2 2 2 3 2 4" xfId="19971" xr:uid="{00000000-0005-0000-0000-0000DA500000}"/>
    <cellStyle name="Comma 3 3 3 2 2 2 2 2 3 3" xfId="5633" xr:uid="{00000000-0005-0000-0000-0000DB500000}"/>
    <cellStyle name="Comma 3 3 3 2 2 2 2 2 3 3 2" xfId="13826" xr:uid="{00000000-0005-0000-0000-0000DC500000}"/>
    <cellStyle name="Comma 3 3 3 2 2 2 2 2 3 3 2 2" xfId="30212" xr:uid="{00000000-0005-0000-0000-0000DD500000}"/>
    <cellStyle name="Comma 3 3 3 2 2 2 2 2 3 3 3" xfId="22019" xr:uid="{00000000-0005-0000-0000-0000DE500000}"/>
    <cellStyle name="Comma 3 3 3 2 2 2 2 2 3 4" xfId="9730" xr:uid="{00000000-0005-0000-0000-0000DF500000}"/>
    <cellStyle name="Comma 3 3 3 2 2 2 2 2 3 4 2" xfId="26116" xr:uid="{00000000-0005-0000-0000-0000E0500000}"/>
    <cellStyle name="Comma 3 3 3 2 2 2 2 2 3 5" xfId="17923" xr:uid="{00000000-0005-0000-0000-0000E1500000}"/>
    <cellStyle name="Comma 3 3 3 2 2 2 2 2 4" xfId="2561" xr:uid="{00000000-0005-0000-0000-0000E2500000}"/>
    <cellStyle name="Comma 3 3 3 2 2 2 2 2 4 2" xfId="6658" xr:uid="{00000000-0005-0000-0000-0000E3500000}"/>
    <cellStyle name="Comma 3 3 3 2 2 2 2 2 4 2 2" xfId="14851" xr:uid="{00000000-0005-0000-0000-0000E4500000}"/>
    <cellStyle name="Comma 3 3 3 2 2 2 2 2 4 2 2 2" xfId="31237" xr:uid="{00000000-0005-0000-0000-0000E5500000}"/>
    <cellStyle name="Comma 3 3 3 2 2 2 2 2 4 2 3" xfId="23044" xr:uid="{00000000-0005-0000-0000-0000E6500000}"/>
    <cellStyle name="Comma 3 3 3 2 2 2 2 2 4 3" xfId="10754" xr:uid="{00000000-0005-0000-0000-0000E7500000}"/>
    <cellStyle name="Comma 3 3 3 2 2 2 2 2 4 3 2" xfId="27140" xr:uid="{00000000-0005-0000-0000-0000E8500000}"/>
    <cellStyle name="Comma 3 3 3 2 2 2 2 2 4 4" xfId="18947" xr:uid="{00000000-0005-0000-0000-0000E9500000}"/>
    <cellStyle name="Comma 3 3 3 2 2 2 2 2 5" xfId="4609" xr:uid="{00000000-0005-0000-0000-0000EA500000}"/>
    <cellStyle name="Comma 3 3 3 2 2 2 2 2 5 2" xfId="12802" xr:uid="{00000000-0005-0000-0000-0000EB500000}"/>
    <cellStyle name="Comma 3 3 3 2 2 2 2 2 5 2 2" xfId="29188" xr:uid="{00000000-0005-0000-0000-0000EC500000}"/>
    <cellStyle name="Comma 3 3 3 2 2 2 2 2 5 3" xfId="20995" xr:uid="{00000000-0005-0000-0000-0000ED500000}"/>
    <cellStyle name="Comma 3 3 3 2 2 2 2 2 6" xfId="8706" xr:uid="{00000000-0005-0000-0000-0000EE500000}"/>
    <cellStyle name="Comma 3 3 3 2 2 2 2 2 6 2" xfId="25092" xr:uid="{00000000-0005-0000-0000-0000EF500000}"/>
    <cellStyle name="Comma 3 3 3 2 2 2 2 2 7" xfId="16899" xr:uid="{00000000-0005-0000-0000-0000F0500000}"/>
    <cellStyle name="Comma 3 3 3 2 2 2 2 3" xfId="769" xr:uid="{00000000-0005-0000-0000-0000F1500000}"/>
    <cellStyle name="Comma 3 3 3 2 2 2 2 3 2" xfId="1793" xr:uid="{00000000-0005-0000-0000-0000F2500000}"/>
    <cellStyle name="Comma 3 3 3 2 2 2 2 3 2 2" xfId="3841" xr:uid="{00000000-0005-0000-0000-0000F3500000}"/>
    <cellStyle name="Comma 3 3 3 2 2 2 2 3 2 2 2" xfId="7938" xr:uid="{00000000-0005-0000-0000-0000F4500000}"/>
    <cellStyle name="Comma 3 3 3 2 2 2 2 3 2 2 2 2" xfId="16131" xr:uid="{00000000-0005-0000-0000-0000F5500000}"/>
    <cellStyle name="Comma 3 3 3 2 2 2 2 3 2 2 2 2 2" xfId="32517" xr:uid="{00000000-0005-0000-0000-0000F6500000}"/>
    <cellStyle name="Comma 3 3 3 2 2 2 2 3 2 2 2 3" xfId="24324" xr:uid="{00000000-0005-0000-0000-0000F7500000}"/>
    <cellStyle name="Comma 3 3 3 2 2 2 2 3 2 2 3" xfId="12034" xr:uid="{00000000-0005-0000-0000-0000F8500000}"/>
    <cellStyle name="Comma 3 3 3 2 2 2 2 3 2 2 3 2" xfId="28420" xr:uid="{00000000-0005-0000-0000-0000F9500000}"/>
    <cellStyle name="Comma 3 3 3 2 2 2 2 3 2 2 4" xfId="20227" xr:uid="{00000000-0005-0000-0000-0000FA500000}"/>
    <cellStyle name="Comma 3 3 3 2 2 2 2 3 2 3" xfId="5889" xr:uid="{00000000-0005-0000-0000-0000FB500000}"/>
    <cellStyle name="Comma 3 3 3 2 2 2 2 3 2 3 2" xfId="14082" xr:uid="{00000000-0005-0000-0000-0000FC500000}"/>
    <cellStyle name="Comma 3 3 3 2 2 2 2 3 2 3 2 2" xfId="30468" xr:uid="{00000000-0005-0000-0000-0000FD500000}"/>
    <cellStyle name="Comma 3 3 3 2 2 2 2 3 2 3 3" xfId="22275" xr:uid="{00000000-0005-0000-0000-0000FE500000}"/>
    <cellStyle name="Comma 3 3 3 2 2 2 2 3 2 4" xfId="9986" xr:uid="{00000000-0005-0000-0000-0000FF500000}"/>
    <cellStyle name="Comma 3 3 3 2 2 2 2 3 2 4 2" xfId="26372" xr:uid="{00000000-0005-0000-0000-000000510000}"/>
    <cellStyle name="Comma 3 3 3 2 2 2 2 3 2 5" xfId="18179" xr:uid="{00000000-0005-0000-0000-000001510000}"/>
    <cellStyle name="Comma 3 3 3 2 2 2 2 3 3" xfId="2817" xr:uid="{00000000-0005-0000-0000-000002510000}"/>
    <cellStyle name="Comma 3 3 3 2 2 2 2 3 3 2" xfId="6914" xr:uid="{00000000-0005-0000-0000-000003510000}"/>
    <cellStyle name="Comma 3 3 3 2 2 2 2 3 3 2 2" xfId="15107" xr:uid="{00000000-0005-0000-0000-000004510000}"/>
    <cellStyle name="Comma 3 3 3 2 2 2 2 3 3 2 2 2" xfId="31493" xr:uid="{00000000-0005-0000-0000-000005510000}"/>
    <cellStyle name="Comma 3 3 3 2 2 2 2 3 3 2 3" xfId="23300" xr:uid="{00000000-0005-0000-0000-000006510000}"/>
    <cellStyle name="Comma 3 3 3 2 2 2 2 3 3 3" xfId="11010" xr:uid="{00000000-0005-0000-0000-000007510000}"/>
    <cellStyle name="Comma 3 3 3 2 2 2 2 3 3 3 2" xfId="27396" xr:uid="{00000000-0005-0000-0000-000008510000}"/>
    <cellStyle name="Comma 3 3 3 2 2 2 2 3 3 4" xfId="19203" xr:uid="{00000000-0005-0000-0000-000009510000}"/>
    <cellStyle name="Comma 3 3 3 2 2 2 2 3 4" xfId="4865" xr:uid="{00000000-0005-0000-0000-00000A510000}"/>
    <cellStyle name="Comma 3 3 3 2 2 2 2 3 4 2" xfId="13058" xr:uid="{00000000-0005-0000-0000-00000B510000}"/>
    <cellStyle name="Comma 3 3 3 2 2 2 2 3 4 2 2" xfId="29444" xr:uid="{00000000-0005-0000-0000-00000C510000}"/>
    <cellStyle name="Comma 3 3 3 2 2 2 2 3 4 3" xfId="21251" xr:uid="{00000000-0005-0000-0000-00000D510000}"/>
    <cellStyle name="Comma 3 3 3 2 2 2 2 3 5" xfId="8962" xr:uid="{00000000-0005-0000-0000-00000E510000}"/>
    <cellStyle name="Comma 3 3 3 2 2 2 2 3 5 2" xfId="25348" xr:uid="{00000000-0005-0000-0000-00000F510000}"/>
    <cellStyle name="Comma 3 3 3 2 2 2 2 3 6" xfId="17155" xr:uid="{00000000-0005-0000-0000-000010510000}"/>
    <cellStyle name="Comma 3 3 3 2 2 2 2 4" xfId="1281" xr:uid="{00000000-0005-0000-0000-000011510000}"/>
    <cellStyle name="Comma 3 3 3 2 2 2 2 4 2" xfId="3329" xr:uid="{00000000-0005-0000-0000-000012510000}"/>
    <cellStyle name="Comma 3 3 3 2 2 2 2 4 2 2" xfId="7426" xr:uid="{00000000-0005-0000-0000-000013510000}"/>
    <cellStyle name="Comma 3 3 3 2 2 2 2 4 2 2 2" xfId="15619" xr:uid="{00000000-0005-0000-0000-000014510000}"/>
    <cellStyle name="Comma 3 3 3 2 2 2 2 4 2 2 2 2" xfId="32005" xr:uid="{00000000-0005-0000-0000-000015510000}"/>
    <cellStyle name="Comma 3 3 3 2 2 2 2 4 2 2 3" xfId="23812" xr:uid="{00000000-0005-0000-0000-000016510000}"/>
    <cellStyle name="Comma 3 3 3 2 2 2 2 4 2 3" xfId="11522" xr:uid="{00000000-0005-0000-0000-000017510000}"/>
    <cellStyle name="Comma 3 3 3 2 2 2 2 4 2 3 2" xfId="27908" xr:uid="{00000000-0005-0000-0000-000018510000}"/>
    <cellStyle name="Comma 3 3 3 2 2 2 2 4 2 4" xfId="19715" xr:uid="{00000000-0005-0000-0000-000019510000}"/>
    <cellStyle name="Comma 3 3 3 2 2 2 2 4 3" xfId="5377" xr:uid="{00000000-0005-0000-0000-00001A510000}"/>
    <cellStyle name="Comma 3 3 3 2 2 2 2 4 3 2" xfId="13570" xr:uid="{00000000-0005-0000-0000-00001B510000}"/>
    <cellStyle name="Comma 3 3 3 2 2 2 2 4 3 2 2" xfId="29956" xr:uid="{00000000-0005-0000-0000-00001C510000}"/>
    <cellStyle name="Comma 3 3 3 2 2 2 2 4 3 3" xfId="21763" xr:uid="{00000000-0005-0000-0000-00001D510000}"/>
    <cellStyle name="Comma 3 3 3 2 2 2 2 4 4" xfId="9474" xr:uid="{00000000-0005-0000-0000-00001E510000}"/>
    <cellStyle name="Comma 3 3 3 2 2 2 2 4 4 2" xfId="25860" xr:uid="{00000000-0005-0000-0000-00001F510000}"/>
    <cellStyle name="Comma 3 3 3 2 2 2 2 4 5" xfId="17667" xr:uid="{00000000-0005-0000-0000-000020510000}"/>
    <cellStyle name="Comma 3 3 3 2 2 2 2 5" xfId="2305" xr:uid="{00000000-0005-0000-0000-000021510000}"/>
    <cellStyle name="Comma 3 3 3 2 2 2 2 5 2" xfId="6402" xr:uid="{00000000-0005-0000-0000-000022510000}"/>
    <cellStyle name="Comma 3 3 3 2 2 2 2 5 2 2" xfId="14595" xr:uid="{00000000-0005-0000-0000-000023510000}"/>
    <cellStyle name="Comma 3 3 3 2 2 2 2 5 2 2 2" xfId="30981" xr:uid="{00000000-0005-0000-0000-000024510000}"/>
    <cellStyle name="Comma 3 3 3 2 2 2 2 5 2 3" xfId="22788" xr:uid="{00000000-0005-0000-0000-000025510000}"/>
    <cellStyle name="Comma 3 3 3 2 2 2 2 5 3" xfId="10498" xr:uid="{00000000-0005-0000-0000-000026510000}"/>
    <cellStyle name="Comma 3 3 3 2 2 2 2 5 3 2" xfId="26884" xr:uid="{00000000-0005-0000-0000-000027510000}"/>
    <cellStyle name="Comma 3 3 3 2 2 2 2 5 4" xfId="18691" xr:uid="{00000000-0005-0000-0000-000028510000}"/>
    <cellStyle name="Comma 3 3 3 2 2 2 2 6" xfId="4353" xr:uid="{00000000-0005-0000-0000-000029510000}"/>
    <cellStyle name="Comma 3 3 3 2 2 2 2 6 2" xfId="12546" xr:uid="{00000000-0005-0000-0000-00002A510000}"/>
    <cellStyle name="Comma 3 3 3 2 2 2 2 6 2 2" xfId="28932" xr:uid="{00000000-0005-0000-0000-00002B510000}"/>
    <cellStyle name="Comma 3 3 3 2 2 2 2 6 3" xfId="20739" xr:uid="{00000000-0005-0000-0000-00002C510000}"/>
    <cellStyle name="Comma 3 3 3 2 2 2 2 7" xfId="8450" xr:uid="{00000000-0005-0000-0000-00002D510000}"/>
    <cellStyle name="Comma 3 3 3 2 2 2 2 7 2" xfId="24836" xr:uid="{00000000-0005-0000-0000-00002E510000}"/>
    <cellStyle name="Comma 3 3 3 2 2 2 2 8" xfId="16643" xr:uid="{00000000-0005-0000-0000-00002F510000}"/>
    <cellStyle name="Comma 3 3 3 2 2 2 3" xfId="385" xr:uid="{00000000-0005-0000-0000-000030510000}"/>
    <cellStyle name="Comma 3 3 3 2 2 2 3 2" xfId="897" xr:uid="{00000000-0005-0000-0000-000031510000}"/>
    <cellStyle name="Comma 3 3 3 2 2 2 3 2 2" xfId="1921" xr:uid="{00000000-0005-0000-0000-000032510000}"/>
    <cellStyle name="Comma 3 3 3 2 2 2 3 2 2 2" xfId="3969" xr:uid="{00000000-0005-0000-0000-000033510000}"/>
    <cellStyle name="Comma 3 3 3 2 2 2 3 2 2 2 2" xfId="8066" xr:uid="{00000000-0005-0000-0000-000034510000}"/>
    <cellStyle name="Comma 3 3 3 2 2 2 3 2 2 2 2 2" xfId="16259" xr:uid="{00000000-0005-0000-0000-000035510000}"/>
    <cellStyle name="Comma 3 3 3 2 2 2 3 2 2 2 2 2 2" xfId="32645" xr:uid="{00000000-0005-0000-0000-000036510000}"/>
    <cellStyle name="Comma 3 3 3 2 2 2 3 2 2 2 2 3" xfId="24452" xr:uid="{00000000-0005-0000-0000-000037510000}"/>
    <cellStyle name="Comma 3 3 3 2 2 2 3 2 2 2 3" xfId="12162" xr:uid="{00000000-0005-0000-0000-000038510000}"/>
    <cellStyle name="Comma 3 3 3 2 2 2 3 2 2 2 3 2" xfId="28548" xr:uid="{00000000-0005-0000-0000-000039510000}"/>
    <cellStyle name="Comma 3 3 3 2 2 2 3 2 2 2 4" xfId="20355" xr:uid="{00000000-0005-0000-0000-00003A510000}"/>
    <cellStyle name="Comma 3 3 3 2 2 2 3 2 2 3" xfId="6017" xr:uid="{00000000-0005-0000-0000-00003B510000}"/>
    <cellStyle name="Comma 3 3 3 2 2 2 3 2 2 3 2" xfId="14210" xr:uid="{00000000-0005-0000-0000-00003C510000}"/>
    <cellStyle name="Comma 3 3 3 2 2 2 3 2 2 3 2 2" xfId="30596" xr:uid="{00000000-0005-0000-0000-00003D510000}"/>
    <cellStyle name="Comma 3 3 3 2 2 2 3 2 2 3 3" xfId="22403" xr:uid="{00000000-0005-0000-0000-00003E510000}"/>
    <cellStyle name="Comma 3 3 3 2 2 2 3 2 2 4" xfId="10114" xr:uid="{00000000-0005-0000-0000-00003F510000}"/>
    <cellStyle name="Comma 3 3 3 2 2 2 3 2 2 4 2" xfId="26500" xr:uid="{00000000-0005-0000-0000-000040510000}"/>
    <cellStyle name="Comma 3 3 3 2 2 2 3 2 2 5" xfId="18307" xr:uid="{00000000-0005-0000-0000-000041510000}"/>
    <cellStyle name="Comma 3 3 3 2 2 2 3 2 3" xfId="2945" xr:uid="{00000000-0005-0000-0000-000042510000}"/>
    <cellStyle name="Comma 3 3 3 2 2 2 3 2 3 2" xfId="7042" xr:uid="{00000000-0005-0000-0000-000043510000}"/>
    <cellStyle name="Comma 3 3 3 2 2 2 3 2 3 2 2" xfId="15235" xr:uid="{00000000-0005-0000-0000-000044510000}"/>
    <cellStyle name="Comma 3 3 3 2 2 2 3 2 3 2 2 2" xfId="31621" xr:uid="{00000000-0005-0000-0000-000045510000}"/>
    <cellStyle name="Comma 3 3 3 2 2 2 3 2 3 2 3" xfId="23428" xr:uid="{00000000-0005-0000-0000-000046510000}"/>
    <cellStyle name="Comma 3 3 3 2 2 2 3 2 3 3" xfId="11138" xr:uid="{00000000-0005-0000-0000-000047510000}"/>
    <cellStyle name="Comma 3 3 3 2 2 2 3 2 3 3 2" xfId="27524" xr:uid="{00000000-0005-0000-0000-000048510000}"/>
    <cellStyle name="Comma 3 3 3 2 2 2 3 2 3 4" xfId="19331" xr:uid="{00000000-0005-0000-0000-000049510000}"/>
    <cellStyle name="Comma 3 3 3 2 2 2 3 2 4" xfId="4993" xr:uid="{00000000-0005-0000-0000-00004A510000}"/>
    <cellStyle name="Comma 3 3 3 2 2 2 3 2 4 2" xfId="13186" xr:uid="{00000000-0005-0000-0000-00004B510000}"/>
    <cellStyle name="Comma 3 3 3 2 2 2 3 2 4 2 2" xfId="29572" xr:uid="{00000000-0005-0000-0000-00004C510000}"/>
    <cellStyle name="Comma 3 3 3 2 2 2 3 2 4 3" xfId="21379" xr:uid="{00000000-0005-0000-0000-00004D510000}"/>
    <cellStyle name="Comma 3 3 3 2 2 2 3 2 5" xfId="9090" xr:uid="{00000000-0005-0000-0000-00004E510000}"/>
    <cellStyle name="Comma 3 3 3 2 2 2 3 2 5 2" xfId="25476" xr:uid="{00000000-0005-0000-0000-00004F510000}"/>
    <cellStyle name="Comma 3 3 3 2 2 2 3 2 6" xfId="17283" xr:uid="{00000000-0005-0000-0000-000050510000}"/>
    <cellStyle name="Comma 3 3 3 2 2 2 3 3" xfId="1409" xr:uid="{00000000-0005-0000-0000-000051510000}"/>
    <cellStyle name="Comma 3 3 3 2 2 2 3 3 2" xfId="3457" xr:uid="{00000000-0005-0000-0000-000052510000}"/>
    <cellStyle name="Comma 3 3 3 2 2 2 3 3 2 2" xfId="7554" xr:uid="{00000000-0005-0000-0000-000053510000}"/>
    <cellStyle name="Comma 3 3 3 2 2 2 3 3 2 2 2" xfId="15747" xr:uid="{00000000-0005-0000-0000-000054510000}"/>
    <cellStyle name="Comma 3 3 3 2 2 2 3 3 2 2 2 2" xfId="32133" xr:uid="{00000000-0005-0000-0000-000055510000}"/>
    <cellStyle name="Comma 3 3 3 2 2 2 3 3 2 2 3" xfId="23940" xr:uid="{00000000-0005-0000-0000-000056510000}"/>
    <cellStyle name="Comma 3 3 3 2 2 2 3 3 2 3" xfId="11650" xr:uid="{00000000-0005-0000-0000-000057510000}"/>
    <cellStyle name="Comma 3 3 3 2 2 2 3 3 2 3 2" xfId="28036" xr:uid="{00000000-0005-0000-0000-000058510000}"/>
    <cellStyle name="Comma 3 3 3 2 2 2 3 3 2 4" xfId="19843" xr:uid="{00000000-0005-0000-0000-000059510000}"/>
    <cellStyle name="Comma 3 3 3 2 2 2 3 3 3" xfId="5505" xr:uid="{00000000-0005-0000-0000-00005A510000}"/>
    <cellStyle name="Comma 3 3 3 2 2 2 3 3 3 2" xfId="13698" xr:uid="{00000000-0005-0000-0000-00005B510000}"/>
    <cellStyle name="Comma 3 3 3 2 2 2 3 3 3 2 2" xfId="30084" xr:uid="{00000000-0005-0000-0000-00005C510000}"/>
    <cellStyle name="Comma 3 3 3 2 2 2 3 3 3 3" xfId="21891" xr:uid="{00000000-0005-0000-0000-00005D510000}"/>
    <cellStyle name="Comma 3 3 3 2 2 2 3 3 4" xfId="9602" xr:uid="{00000000-0005-0000-0000-00005E510000}"/>
    <cellStyle name="Comma 3 3 3 2 2 2 3 3 4 2" xfId="25988" xr:uid="{00000000-0005-0000-0000-00005F510000}"/>
    <cellStyle name="Comma 3 3 3 2 2 2 3 3 5" xfId="17795" xr:uid="{00000000-0005-0000-0000-000060510000}"/>
    <cellStyle name="Comma 3 3 3 2 2 2 3 4" xfId="2433" xr:uid="{00000000-0005-0000-0000-000061510000}"/>
    <cellStyle name="Comma 3 3 3 2 2 2 3 4 2" xfId="6530" xr:uid="{00000000-0005-0000-0000-000062510000}"/>
    <cellStyle name="Comma 3 3 3 2 2 2 3 4 2 2" xfId="14723" xr:uid="{00000000-0005-0000-0000-000063510000}"/>
    <cellStyle name="Comma 3 3 3 2 2 2 3 4 2 2 2" xfId="31109" xr:uid="{00000000-0005-0000-0000-000064510000}"/>
    <cellStyle name="Comma 3 3 3 2 2 2 3 4 2 3" xfId="22916" xr:uid="{00000000-0005-0000-0000-000065510000}"/>
    <cellStyle name="Comma 3 3 3 2 2 2 3 4 3" xfId="10626" xr:uid="{00000000-0005-0000-0000-000066510000}"/>
    <cellStyle name="Comma 3 3 3 2 2 2 3 4 3 2" xfId="27012" xr:uid="{00000000-0005-0000-0000-000067510000}"/>
    <cellStyle name="Comma 3 3 3 2 2 2 3 4 4" xfId="18819" xr:uid="{00000000-0005-0000-0000-000068510000}"/>
    <cellStyle name="Comma 3 3 3 2 2 2 3 5" xfId="4481" xr:uid="{00000000-0005-0000-0000-000069510000}"/>
    <cellStyle name="Comma 3 3 3 2 2 2 3 5 2" xfId="12674" xr:uid="{00000000-0005-0000-0000-00006A510000}"/>
    <cellStyle name="Comma 3 3 3 2 2 2 3 5 2 2" xfId="29060" xr:uid="{00000000-0005-0000-0000-00006B510000}"/>
    <cellStyle name="Comma 3 3 3 2 2 2 3 5 3" xfId="20867" xr:uid="{00000000-0005-0000-0000-00006C510000}"/>
    <cellStyle name="Comma 3 3 3 2 2 2 3 6" xfId="8578" xr:uid="{00000000-0005-0000-0000-00006D510000}"/>
    <cellStyle name="Comma 3 3 3 2 2 2 3 6 2" xfId="24964" xr:uid="{00000000-0005-0000-0000-00006E510000}"/>
    <cellStyle name="Comma 3 3 3 2 2 2 3 7" xfId="16771" xr:uid="{00000000-0005-0000-0000-00006F510000}"/>
    <cellStyle name="Comma 3 3 3 2 2 2 4" xfId="641" xr:uid="{00000000-0005-0000-0000-000070510000}"/>
    <cellStyle name="Comma 3 3 3 2 2 2 4 2" xfId="1665" xr:uid="{00000000-0005-0000-0000-000071510000}"/>
    <cellStyle name="Comma 3 3 3 2 2 2 4 2 2" xfId="3713" xr:uid="{00000000-0005-0000-0000-000072510000}"/>
    <cellStyle name="Comma 3 3 3 2 2 2 4 2 2 2" xfId="7810" xr:uid="{00000000-0005-0000-0000-000073510000}"/>
    <cellStyle name="Comma 3 3 3 2 2 2 4 2 2 2 2" xfId="16003" xr:uid="{00000000-0005-0000-0000-000074510000}"/>
    <cellStyle name="Comma 3 3 3 2 2 2 4 2 2 2 2 2" xfId="32389" xr:uid="{00000000-0005-0000-0000-000075510000}"/>
    <cellStyle name="Comma 3 3 3 2 2 2 4 2 2 2 3" xfId="24196" xr:uid="{00000000-0005-0000-0000-000076510000}"/>
    <cellStyle name="Comma 3 3 3 2 2 2 4 2 2 3" xfId="11906" xr:uid="{00000000-0005-0000-0000-000077510000}"/>
    <cellStyle name="Comma 3 3 3 2 2 2 4 2 2 3 2" xfId="28292" xr:uid="{00000000-0005-0000-0000-000078510000}"/>
    <cellStyle name="Comma 3 3 3 2 2 2 4 2 2 4" xfId="20099" xr:uid="{00000000-0005-0000-0000-000079510000}"/>
    <cellStyle name="Comma 3 3 3 2 2 2 4 2 3" xfId="5761" xr:uid="{00000000-0005-0000-0000-00007A510000}"/>
    <cellStyle name="Comma 3 3 3 2 2 2 4 2 3 2" xfId="13954" xr:uid="{00000000-0005-0000-0000-00007B510000}"/>
    <cellStyle name="Comma 3 3 3 2 2 2 4 2 3 2 2" xfId="30340" xr:uid="{00000000-0005-0000-0000-00007C510000}"/>
    <cellStyle name="Comma 3 3 3 2 2 2 4 2 3 3" xfId="22147" xr:uid="{00000000-0005-0000-0000-00007D510000}"/>
    <cellStyle name="Comma 3 3 3 2 2 2 4 2 4" xfId="9858" xr:uid="{00000000-0005-0000-0000-00007E510000}"/>
    <cellStyle name="Comma 3 3 3 2 2 2 4 2 4 2" xfId="26244" xr:uid="{00000000-0005-0000-0000-00007F510000}"/>
    <cellStyle name="Comma 3 3 3 2 2 2 4 2 5" xfId="18051" xr:uid="{00000000-0005-0000-0000-000080510000}"/>
    <cellStyle name="Comma 3 3 3 2 2 2 4 3" xfId="2689" xr:uid="{00000000-0005-0000-0000-000081510000}"/>
    <cellStyle name="Comma 3 3 3 2 2 2 4 3 2" xfId="6786" xr:uid="{00000000-0005-0000-0000-000082510000}"/>
    <cellStyle name="Comma 3 3 3 2 2 2 4 3 2 2" xfId="14979" xr:uid="{00000000-0005-0000-0000-000083510000}"/>
    <cellStyle name="Comma 3 3 3 2 2 2 4 3 2 2 2" xfId="31365" xr:uid="{00000000-0005-0000-0000-000084510000}"/>
    <cellStyle name="Comma 3 3 3 2 2 2 4 3 2 3" xfId="23172" xr:uid="{00000000-0005-0000-0000-000085510000}"/>
    <cellStyle name="Comma 3 3 3 2 2 2 4 3 3" xfId="10882" xr:uid="{00000000-0005-0000-0000-000086510000}"/>
    <cellStyle name="Comma 3 3 3 2 2 2 4 3 3 2" xfId="27268" xr:uid="{00000000-0005-0000-0000-000087510000}"/>
    <cellStyle name="Comma 3 3 3 2 2 2 4 3 4" xfId="19075" xr:uid="{00000000-0005-0000-0000-000088510000}"/>
    <cellStyle name="Comma 3 3 3 2 2 2 4 4" xfId="4737" xr:uid="{00000000-0005-0000-0000-000089510000}"/>
    <cellStyle name="Comma 3 3 3 2 2 2 4 4 2" xfId="12930" xr:uid="{00000000-0005-0000-0000-00008A510000}"/>
    <cellStyle name="Comma 3 3 3 2 2 2 4 4 2 2" xfId="29316" xr:uid="{00000000-0005-0000-0000-00008B510000}"/>
    <cellStyle name="Comma 3 3 3 2 2 2 4 4 3" xfId="21123" xr:uid="{00000000-0005-0000-0000-00008C510000}"/>
    <cellStyle name="Comma 3 3 3 2 2 2 4 5" xfId="8834" xr:uid="{00000000-0005-0000-0000-00008D510000}"/>
    <cellStyle name="Comma 3 3 3 2 2 2 4 5 2" xfId="25220" xr:uid="{00000000-0005-0000-0000-00008E510000}"/>
    <cellStyle name="Comma 3 3 3 2 2 2 4 6" xfId="17027" xr:uid="{00000000-0005-0000-0000-00008F510000}"/>
    <cellStyle name="Comma 3 3 3 2 2 2 5" xfId="1153" xr:uid="{00000000-0005-0000-0000-000090510000}"/>
    <cellStyle name="Comma 3 3 3 2 2 2 5 2" xfId="3201" xr:uid="{00000000-0005-0000-0000-000091510000}"/>
    <cellStyle name="Comma 3 3 3 2 2 2 5 2 2" xfId="7298" xr:uid="{00000000-0005-0000-0000-000092510000}"/>
    <cellStyle name="Comma 3 3 3 2 2 2 5 2 2 2" xfId="15491" xr:uid="{00000000-0005-0000-0000-000093510000}"/>
    <cellStyle name="Comma 3 3 3 2 2 2 5 2 2 2 2" xfId="31877" xr:uid="{00000000-0005-0000-0000-000094510000}"/>
    <cellStyle name="Comma 3 3 3 2 2 2 5 2 2 3" xfId="23684" xr:uid="{00000000-0005-0000-0000-000095510000}"/>
    <cellStyle name="Comma 3 3 3 2 2 2 5 2 3" xfId="11394" xr:uid="{00000000-0005-0000-0000-000096510000}"/>
    <cellStyle name="Comma 3 3 3 2 2 2 5 2 3 2" xfId="27780" xr:uid="{00000000-0005-0000-0000-000097510000}"/>
    <cellStyle name="Comma 3 3 3 2 2 2 5 2 4" xfId="19587" xr:uid="{00000000-0005-0000-0000-000098510000}"/>
    <cellStyle name="Comma 3 3 3 2 2 2 5 3" xfId="5249" xr:uid="{00000000-0005-0000-0000-000099510000}"/>
    <cellStyle name="Comma 3 3 3 2 2 2 5 3 2" xfId="13442" xr:uid="{00000000-0005-0000-0000-00009A510000}"/>
    <cellStyle name="Comma 3 3 3 2 2 2 5 3 2 2" xfId="29828" xr:uid="{00000000-0005-0000-0000-00009B510000}"/>
    <cellStyle name="Comma 3 3 3 2 2 2 5 3 3" xfId="21635" xr:uid="{00000000-0005-0000-0000-00009C510000}"/>
    <cellStyle name="Comma 3 3 3 2 2 2 5 4" xfId="9346" xr:uid="{00000000-0005-0000-0000-00009D510000}"/>
    <cellStyle name="Comma 3 3 3 2 2 2 5 4 2" xfId="25732" xr:uid="{00000000-0005-0000-0000-00009E510000}"/>
    <cellStyle name="Comma 3 3 3 2 2 2 5 5" xfId="17539" xr:uid="{00000000-0005-0000-0000-00009F510000}"/>
    <cellStyle name="Comma 3 3 3 2 2 2 6" xfId="2177" xr:uid="{00000000-0005-0000-0000-0000A0510000}"/>
    <cellStyle name="Comma 3 3 3 2 2 2 6 2" xfId="6274" xr:uid="{00000000-0005-0000-0000-0000A1510000}"/>
    <cellStyle name="Comma 3 3 3 2 2 2 6 2 2" xfId="14467" xr:uid="{00000000-0005-0000-0000-0000A2510000}"/>
    <cellStyle name="Comma 3 3 3 2 2 2 6 2 2 2" xfId="30853" xr:uid="{00000000-0005-0000-0000-0000A3510000}"/>
    <cellStyle name="Comma 3 3 3 2 2 2 6 2 3" xfId="22660" xr:uid="{00000000-0005-0000-0000-0000A4510000}"/>
    <cellStyle name="Comma 3 3 3 2 2 2 6 3" xfId="10370" xr:uid="{00000000-0005-0000-0000-0000A5510000}"/>
    <cellStyle name="Comma 3 3 3 2 2 2 6 3 2" xfId="26756" xr:uid="{00000000-0005-0000-0000-0000A6510000}"/>
    <cellStyle name="Comma 3 3 3 2 2 2 6 4" xfId="18563" xr:uid="{00000000-0005-0000-0000-0000A7510000}"/>
    <cellStyle name="Comma 3 3 3 2 2 2 7" xfId="4225" xr:uid="{00000000-0005-0000-0000-0000A8510000}"/>
    <cellStyle name="Comma 3 3 3 2 2 2 7 2" xfId="12418" xr:uid="{00000000-0005-0000-0000-0000A9510000}"/>
    <cellStyle name="Comma 3 3 3 2 2 2 7 2 2" xfId="28804" xr:uid="{00000000-0005-0000-0000-0000AA510000}"/>
    <cellStyle name="Comma 3 3 3 2 2 2 7 3" xfId="20611" xr:uid="{00000000-0005-0000-0000-0000AB510000}"/>
    <cellStyle name="Comma 3 3 3 2 2 2 8" xfId="8322" xr:uid="{00000000-0005-0000-0000-0000AC510000}"/>
    <cellStyle name="Comma 3 3 3 2 2 2 8 2" xfId="24708" xr:uid="{00000000-0005-0000-0000-0000AD510000}"/>
    <cellStyle name="Comma 3 3 3 2 2 2 9" xfId="16515" xr:uid="{00000000-0005-0000-0000-0000AE510000}"/>
    <cellStyle name="Comma 3 3 3 2 2 3" xfId="193" xr:uid="{00000000-0005-0000-0000-0000AF510000}"/>
    <cellStyle name="Comma 3 3 3 2 2 3 2" xfId="449" xr:uid="{00000000-0005-0000-0000-0000B0510000}"/>
    <cellStyle name="Comma 3 3 3 2 2 3 2 2" xfId="961" xr:uid="{00000000-0005-0000-0000-0000B1510000}"/>
    <cellStyle name="Comma 3 3 3 2 2 3 2 2 2" xfId="1985" xr:uid="{00000000-0005-0000-0000-0000B2510000}"/>
    <cellStyle name="Comma 3 3 3 2 2 3 2 2 2 2" xfId="4033" xr:uid="{00000000-0005-0000-0000-0000B3510000}"/>
    <cellStyle name="Comma 3 3 3 2 2 3 2 2 2 2 2" xfId="8130" xr:uid="{00000000-0005-0000-0000-0000B4510000}"/>
    <cellStyle name="Comma 3 3 3 2 2 3 2 2 2 2 2 2" xfId="16323" xr:uid="{00000000-0005-0000-0000-0000B5510000}"/>
    <cellStyle name="Comma 3 3 3 2 2 3 2 2 2 2 2 2 2" xfId="32709" xr:uid="{00000000-0005-0000-0000-0000B6510000}"/>
    <cellStyle name="Comma 3 3 3 2 2 3 2 2 2 2 2 3" xfId="24516" xr:uid="{00000000-0005-0000-0000-0000B7510000}"/>
    <cellStyle name="Comma 3 3 3 2 2 3 2 2 2 2 3" xfId="12226" xr:uid="{00000000-0005-0000-0000-0000B8510000}"/>
    <cellStyle name="Comma 3 3 3 2 2 3 2 2 2 2 3 2" xfId="28612" xr:uid="{00000000-0005-0000-0000-0000B9510000}"/>
    <cellStyle name="Comma 3 3 3 2 2 3 2 2 2 2 4" xfId="20419" xr:uid="{00000000-0005-0000-0000-0000BA510000}"/>
    <cellStyle name="Comma 3 3 3 2 2 3 2 2 2 3" xfId="6081" xr:uid="{00000000-0005-0000-0000-0000BB510000}"/>
    <cellStyle name="Comma 3 3 3 2 2 3 2 2 2 3 2" xfId="14274" xr:uid="{00000000-0005-0000-0000-0000BC510000}"/>
    <cellStyle name="Comma 3 3 3 2 2 3 2 2 2 3 2 2" xfId="30660" xr:uid="{00000000-0005-0000-0000-0000BD510000}"/>
    <cellStyle name="Comma 3 3 3 2 2 3 2 2 2 3 3" xfId="22467" xr:uid="{00000000-0005-0000-0000-0000BE510000}"/>
    <cellStyle name="Comma 3 3 3 2 2 3 2 2 2 4" xfId="10178" xr:uid="{00000000-0005-0000-0000-0000BF510000}"/>
    <cellStyle name="Comma 3 3 3 2 2 3 2 2 2 4 2" xfId="26564" xr:uid="{00000000-0005-0000-0000-0000C0510000}"/>
    <cellStyle name="Comma 3 3 3 2 2 3 2 2 2 5" xfId="18371" xr:uid="{00000000-0005-0000-0000-0000C1510000}"/>
    <cellStyle name="Comma 3 3 3 2 2 3 2 2 3" xfId="3009" xr:uid="{00000000-0005-0000-0000-0000C2510000}"/>
    <cellStyle name="Comma 3 3 3 2 2 3 2 2 3 2" xfId="7106" xr:uid="{00000000-0005-0000-0000-0000C3510000}"/>
    <cellStyle name="Comma 3 3 3 2 2 3 2 2 3 2 2" xfId="15299" xr:uid="{00000000-0005-0000-0000-0000C4510000}"/>
    <cellStyle name="Comma 3 3 3 2 2 3 2 2 3 2 2 2" xfId="31685" xr:uid="{00000000-0005-0000-0000-0000C5510000}"/>
    <cellStyle name="Comma 3 3 3 2 2 3 2 2 3 2 3" xfId="23492" xr:uid="{00000000-0005-0000-0000-0000C6510000}"/>
    <cellStyle name="Comma 3 3 3 2 2 3 2 2 3 3" xfId="11202" xr:uid="{00000000-0005-0000-0000-0000C7510000}"/>
    <cellStyle name="Comma 3 3 3 2 2 3 2 2 3 3 2" xfId="27588" xr:uid="{00000000-0005-0000-0000-0000C8510000}"/>
    <cellStyle name="Comma 3 3 3 2 2 3 2 2 3 4" xfId="19395" xr:uid="{00000000-0005-0000-0000-0000C9510000}"/>
    <cellStyle name="Comma 3 3 3 2 2 3 2 2 4" xfId="5057" xr:uid="{00000000-0005-0000-0000-0000CA510000}"/>
    <cellStyle name="Comma 3 3 3 2 2 3 2 2 4 2" xfId="13250" xr:uid="{00000000-0005-0000-0000-0000CB510000}"/>
    <cellStyle name="Comma 3 3 3 2 2 3 2 2 4 2 2" xfId="29636" xr:uid="{00000000-0005-0000-0000-0000CC510000}"/>
    <cellStyle name="Comma 3 3 3 2 2 3 2 2 4 3" xfId="21443" xr:uid="{00000000-0005-0000-0000-0000CD510000}"/>
    <cellStyle name="Comma 3 3 3 2 2 3 2 2 5" xfId="9154" xr:uid="{00000000-0005-0000-0000-0000CE510000}"/>
    <cellStyle name="Comma 3 3 3 2 2 3 2 2 5 2" xfId="25540" xr:uid="{00000000-0005-0000-0000-0000CF510000}"/>
    <cellStyle name="Comma 3 3 3 2 2 3 2 2 6" xfId="17347" xr:uid="{00000000-0005-0000-0000-0000D0510000}"/>
    <cellStyle name="Comma 3 3 3 2 2 3 2 3" xfId="1473" xr:uid="{00000000-0005-0000-0000-0000D1510000}"/>
    <cellStyle name="Comma 3 3 3 2 2 3 2 3 2" xfId="3521" xr:uid="{00000000-0005-0000-0000-0000D2510000}"/>
    <cellStyle name="Comma 3 3 3 2 2 3 2 3 2 2" xfId="7618" xr:uid="{00000000-0005-0000-0000-0000D3510000}"/>
    <cellStyle name="Comma 3 3 3 2 2 3 2 3 2 2 2" xfId="15811" xr:uid="{00000000-0005-0000-0000-0000D4510000}"/>
    <cellStyle name="Comma 3 3 3 2 2 3 2 3 2 2 2 2" xfId="32197" xr:uid="{00000000-0005-0000-0000-0000D5510000}"/>
    <cellStyle name="Comma 3 3 3 2 2 3 2 3 2 2 3" xfId="24004" xr:uid="{00000000-0005-0000-0000-0000D6510000}"/>
    <cellStyle name="Comma 3 3 3 2 2 3 2 3 2 3" xfId="11714" xr:uid="{00000000-0005-0000-0000-0000D7510000}"/>
    <cellStyle name="Comma 3 3 3 2 2 3 2 3 2 3 2" xfId="28100" xr:uid="{00000000-0005-0000-0000-0000D8510000}"/>
    <cellStyle name="Comma 3 3 3 2 2 3 2 3 2 4" xfId="19907" xr:uid="{00000000-0005-0000-0000-0000D9510000}"/>
    <cellStyle name="Comma 3 3 3 2 2 3 2 3 3" xfId="5569" xr:uid="{00000000-0005-0000-0000-0000DA510000}"/>
    <cellStyle name="Comma 3 3 3 2 2 3 2 3 3 2" xfId="13762" xr:uid="{00000000-0005-0000-0000-0000DB510000}"/>
    <cellStyle name="Comma 3 3 3 2 2 3 2 3 3 2 2" xfId="30148" xr:uid="{00000000-0005-0000-0000-0000DC510000}"/>
    <cellStyle name="Comma 3 3 3 2 2 3 2 3 3 3" xfId="21955" xr:uid="{00000000-0005-0000-0000-0000DD510000}"/>
    <cellStyle name="Comma 3 3 3 2 2 3 2 3 4" xfId="9666" xr:uid="{00000000-0005-0000-0000-0000DE510000}"/>
    <cellStyle name="Comma 3 3 3 2 2 3 2 3 4 2" xfId="26052" xr:uid="{00000000-0005-0000-0000-0000DF510000}"/>
    <cellStyle name="Comma 3 3 3 2 2 3 2 3 5" xfId="17859" xr:uid="{00000000-0005-0000-0000-0000E0510000}"/>
    <cellStyle name="Comma 3 3 3 2 2 3 2 4" xfId="2497" xr:uid="{00000000-0005-0000-0000-0000E1510000}"/>
    <cellStyle name="Comma 3 3 3 2 2 3 2 4 2" xfId="6594" xr:uid="{00000000-0005-0000-0000-0000E2510000}"/>
    <cellStyle name="Comma 3 3 3 2 2 3 2 4 2 2" xfId="14787" xr:uid="{00000000-0005-0000-0000-0000E3510000}"/>
    <cellStyle name="Comma 3 3 3 2 2 3 2 4 2 2 2" xfId="31173" xr:uid="{00000000-0005-0000-0000-0000E4510000}"/>
    <cellStyle name="Comma 3 3 3 2 2 3 2 4 2 3" xfId="22980" xr:uid="{00000000-0005-0000-0000-0000E5510000}"/>
    <cellStyle name="Comma 3 3 3 2 2 3 2 4 3" xfId="10690" xr:uid="{00000000-0005-0000-0000-0000E6510000}"/>
    <cellStyle name="Comma 3 3 3 2 2 3 2 4 3 2" xfId="27076" xr:uid="{00000000-0005-0000-0000-0000E7510000}"/>
    <cellStyle name="Comma 3 3 3 2 2 3 2 4 4" xfId="18883" xr:uid="{00000000-0005-0000-0000-0000E8510000}"/>
    <cellStyle name="Comma 3 3 3 2 2 3 2 5" xfId="4545" xr:uid="{00000000-0005-0000-0000-0000E9510000}"/>
    <cellStyle name="Comma 3 3 3 2 2 3 2 5 2" xfId="12738" xr:uid="{00000000-0005-0000-0000-0000EA510000}"/>
    <cellStyle name="Comma 3 3 3 2 2 3 2 5 2 2" xfId="29124" xr:uid="{00000000-0005-0000-0000-0000EB510000}"/>
    <cellStyle name="Comma 3 3 3 2 2 3 2 5 3" xfId="20931" xr:uid="{00000000-0005-0000-0000-0000EC510000}"/>
    <cellStyle name="Comma 3 3 3 2 2 3 2 6" xfId="8642" xr:uid="{00000000-0005-0000-0000-0000ED510000}"/>
    <cellStyle name="Comma 3 3 3 2 2 3 2 6 2" xfId="25028" xr:uid="{00000000-0005-0000-0000-0000EE510000}"/>
    <cellStyle name="Comma 3 3 3 2 2 3 2 7" xfId="16835" xr:uid="{00000000-0005-0000-0000-0000EF510000}"/>
    <cellStyle name="Comma 3 3 3 2 2 3 3" xfId="705" xr:uid="{00000000-0005-0000-0000-0000F0510000}"/>
    <cellStyle name="Comma 3 3 3 2 2 3 3 2" xfId="1729" xr:uid="{00000000-0005-0000-0000-0000F1510000}"/>
    <cellStyle name="Comma 3 3 3 2 2 3 3 2 2" xfId="3777" xr:uid="{00000000-0005-0000-0000-0000F2510000}"/>
    <cellStyle name="Comma 3 3 3 2 2 3 3 2 2 2" xfId="7874" xr:uid="{00000000-0005-0000-0000-0000F3510000}"/>
    <cellStyle name="Comma 3 3 3 2 2 3 3 2 2 2 2" xfId="16067" xr:uid="{00000000-0005-0000-0000-0000F4510000}"/>
    <cellStyle name="Comma 3 3 3 2 2 3 3 2 2 2 2 2" xfId="32453" xr:uid="{00000000-0005-0000-0000-0000F5510000}"/>
    <cellStyle name="Comma 3 3 3 2 2 3 3 2 2 2 3" xfId="24260" xr:uid="{00000000-0005-0000-0000-0000F6510000}"/>
    <cellStyle name="Comma 3 3 3 2 2 3 3 2 2 3" xfId="11970" xr:uid="{00000000-0005-0000-0000-0000F7510000}"/>
    <cellStyle name="Comma 3 3 3 2 2 3 3 2 2 3 2" xfId="28356" xr:uid="{00000000-0005-0000-0000-0000F8510000}"/>
    <cellStyle name="Comma 3 3 3 2 2 3 3 2 2 4" xfId="20163" xr:uid="{00000000-0005-0000-0000-0000F9510000}"/>
    <cellStyle name="Comma 3 3 3 2 2 3 3 2 3" xfId="5825" xr:uid="{00000000-0005-0000-0000-0000FA510000}"/>
    <cellStyle name="Comma 3 3 3 2 2 3 3 2 3 2" xfId="14018" xr:uid="{00000000-0005-0000-0000-0000FB510000}"/>
    <cellStyle name="Comma 3 3 3 2 2 3 3 2 3 2 2" xfId="30404" xr:uid="{00000000-0005-0000-0000-0000FC510000}"/>
    <cellStyle name="Comma 3 3 3 2 2 3 3 2 3 3" xfId="22211" xr:uid="{00000000-0005-0000-0000-0000FD510000}"/>
    <cellStyle name="Comma 3 3 3 2 2 3 3 2 4" xfId="9922" xr:uid="{00000000-0005-0000-0000-0000FE510000}"/>
    <cellStyle name="Comma 3 3 3 2 2 3 3 2 4 2" xfId="26308" xr:uid="{00000000-0005-0000-0000-0000FF510000}"/>
    <cellStyle name="Comma 3 3 3 2 2 3 3 2 5" xfId="18115" xr:uid="{00000000-0005-0000-0000-000000520000}"/>
    <cellStyle name="Comma 3 3 3 2 2 3 3 3" xfId="2753" xr:uid="{00000000-0005-0000-0000-000001520000}"/>
    <cellStyle name="Comma 3 3 3 2 2 3 3 3 2" xfId="6850" xr:uid="{00000000-0005-0000-0000-000002520000}"/>
    <cellStyle name="Comma 3 3 3 2 2 3 3 3 2 2" xfId="15043" xr:uid="{00000000-0005-0000-0000-000003520000}"/>
    <cellStyle name="Comma 3 3 3 2 2 3 3 3 2 2 2" xfId="31429" xr:uid="{00000000-0005-0000-0000-000004520000}"/>
    <cellStyle name="Comma 3 3 3 2 2 3 3 3 2 3" xfId="23236" xr:uid="{00000000-0005-0000-0000-000005520000}"/>
    <cellStyle name="Comma 3 3 3 2 2 3 3 3 3" xfId="10946" xr:uid="{00000000-0005-0000-0000-000006520000}"/>
    <cellStyle name="Comma 3 3 3 2 2 3 3 3 3 2" xfId="27332" xr:uid="{00000000-0005-0000-0000-000007520000}"/>
    <cellStyle name="Comma 3 3 3 2 2 3 3 3 4" xfId="19139" xr:uid="{00000000-0005-0000-0000-000008520000}"/>
    <cellStyle name="Comma 3 3 3 2 2 3 3 4" xfId="4801" xr:uid="{00000000-0005-0000-0000-000009520000}"/>
    <cellStyle name="Comma 3 3 3 2 2 3 3 4 2" xfId="12994" xr:uid="{00000000-0005-0000-0000-00000A520000}"/>
    <cellStyle name="Comma 3 3 3 2 2 3 3 4 2 2" xfId="29380" xr:uid="{00000000-0005-0000-0000-00000B520000}"/>
    <cellStyle name="Comma 3 3 3 2 2 3 3 4 3" xfId="21187" xr:uid="{00000000-0005-0000-0000-00000C520000}"/>
    <cellStyle name="Comma 3 3 3 2 2 3 3 5" xfId="8898" xr:uid="{00000000-0005-0000-0000-00000D520000}"/>
    <cellStyle name="Comma 3 3 3 2 2 3 3 5 2" xfId="25284" xr:uid="{00000000-0005-0000-0000-00000E520000}"/>
    <cellStyle name="Comma 3 3 3 2 2 3 3 6" xfId="17091" xr:uid="{00000000-0005-0000-0000-00000F520000}"/>
    <cellStyle name="Comma 3 3 3 2 2 3 4" xfId="1217" xr:uid="{00000000-0005-0000-0000-000010520000}"/>
    <cellStyle name="Comma 3 3 3 2 2 3 4 2" xfId="3265" xr:uid="{00000000-0005-0000-0000-000011520000}"/>
    <cellStyle name="Comma 3 3 3 2 2 3 4 2 2" xfId="7362" xr:uid="{00000000-0005-0000-0000-000012520000}"/>
    <cellStyle name="Comma 3 3 3 2 2 3 4 2 2 2" xfId="15555" xr:uid="{00000000-0005-0000-0000-000013520000}"/>
    <cellStyle name="Comma 3 3 3 2 2 3 4 2 2 2 2" xfId="31941" xr:uid="{00000000-0005-0000-0000-000014520000}"/>
    <cellStyle name="Comma 3 3 3 2 2 3 4 2 2 3" xfId="23748" xr:uid="{00000000-0005-0000-0000-000015520000}"/>
    <cellStyle name="Comma 3 3 3 2 2 3 4 2 3" xfId="11458" xr:uid="{00000000-0005-0000-0000-000016520000}"/>
    <cellStyle name="Comma 3 3 3 2 2 3 4 2 3 2" xfId="27844" xr:uid="{00000000-0005-0000-0000-000017520000}"/>
    <cellStyle name="Comma 3 3 3 2 2 3 4 2 4" xfId="19651" xr:uid="{00000000-0005-0000-0000-000018520000}"/>
    <cellStyle name="Comma 3 3 3 2 2 3 4 3" xfId="5313" xr:uid="{00000000-0005-0000-0000-000019520000}"/>
    <cellStyle name="Comma 3 3 3 2 2 3 4 3 2" xfId="13506" xr:uid="{00000000-0005-0000-0000-00001A520000}"/>
    <cellStyle name="Comma 3 3 3 2 2 3 4 3 2 2" xfId="29892" xr:uid="{00000000-0005-0000-0000-00001B520000}"/>
    <cellStyle name="Comma 3 3 3 2 2 3 4 3 3" xfId="21699" xr:uid="{00000000-0005-0000-0000-00001C520000}"/>
    <cellStyle name="Comma 3 3 3 2 2 3 4 4" xfId="9410" xr:uid="{00000000-0005-0000-0000-00001D520000}"/>
    <cellStyle name="Comma 3 3 3 2 2 3 4 4 2" xfId="25796" xr:uid="{00000000-0005-0000-0000-00001E520000}"/>
    <cellStyle name="Comma 3 3 3 2 2 3 4 5" xfId="17603" xr:uid="{00000000-0005-0000-0000-00001F520000}"/>
    <cellStyle name="Comma 3 3 3 2 2 3 5" xfId="2241" xr:uid="{00000000-0005-0000-0000-000020520000}"/>
    <cellStyle name="Comma 3 3 3 2 2 3 5 2" xfId="6338" xr:uid="{00000000-0005-0000-0000-000021520000}"/>
    <cellStyle name="Comma 3 3 3 2 2 3 5 2 2" xfId="14531" xr:uid="{00000000-0005-0000-0000-000022520000}"/>
    <cellStyle name="Comma 3 3 3 2 2 3 5 2 2 2" xfId="30917" xr:uid="{00000000-0005-0000-0000-000023520000}"/>
    <cellStyle name="Comma 3 3 3 2 2 3 5 2 3" xfId="22724" xr:uid="{00000000-0005-0000-0000-000024520000}"/>
    <cellStyle name="Comma 3 3 3 2 2 3 5 3" xfId="10434" xr:uid="{00000000-0005-0000-0000-000025520000}"/>
    <cellStyle name="Comma 3 3 3 2 2 3 5 3 2" xfId="26820" xr:uid="{00000000-0005-0000-0000-000026520000}"/>
    <cellStyle name="Comma 3 3 3 2 2 3 5 4" xfId="18627" xr:uid="{00000000-0005-0000-0000-000027520000}"/>
    <cellStyle name="Comma 3 3 3 2 2 3 6" xfId="4289" xr:uid="{00000000-0005-0000-0000-000028520000}"/>
    <cellStyle name="Comma 3 3 3 2 2 3 6 2" xfId="12482" xr:uid="{00000000-0005-0000-0000-000029520000}"/>
    <cellStyle name="Comma 3 3 3 2 2 3 6 2 2" xfId="28868" xr:uid="{00000000-0005-0000-0000-00002A520000}"/>
    <cellStyle name="Comma 3 3 3 2 2 3 6 3" xfId="20675" xr:uid="{00000000-0005-0000-0000-00002B520000}"/>
    <cellStyle name="Comma 3 3 3 2 2 3 7" xfId="8386" xr:uid="{00000000-0005-0000-0000-00002C520000}"/>
    <cellStyle name="Comma 3 3 3 2 2 3 7 2" xfId="24772" xr:uid="{00000000-0005-0000-0000-00002D520000}"/>
    <cellStyle name="Comma 3 3 3 2 2 3 8" xfId="16579" xr:uid="{00000000-0005-0000-0000-00002E520000}"/>
    <cellStyle name="Comma 3 3 3 2 2 4" xfId="321" xr:uid="{00000000-0005-0000-0000-00002F520000}"/>
    <cellStyle name="Comma 3 3 3 2 2 4 2" xfId="833" xr:uid="{00000000-0005-0000-0000-000030520000}"/>
    <cellStyle name="Comma 3 3 3 2 2 4 2 2" xfId="1857" xr:uid="{00000000-0005-0000-0000-000031520000}"/>
    <cellStyle name="Comma 3 3 3 2 2 4 2 2 2" xfId="3905" xr:uid="{00000000-0005-0000-0000-000032520000}"/>
    <cellStyle name="Comma 3 3 3 2 2 4 2 2 2 2" xfId="8002" xr:uid="{00000000-0005-0000-0000-000033520000}"/>
    <cellStyle name="Comma 3 3 3 2 2 4 2 2 2 2 2" xfId="16195" xr:uid="{00000000-0005-0000-0000-000034520000}"/>
    <cellStyle name="Comma 3 3 3 2 2 4 2 2 2 2 2 2" xfId="32581" xr:uid="{00000000-0005-0000-0000-000035520000}"/>
    <cellStyle name="Comma 3 3 3 2 2 4 2 2 2 2 3" xfId="24388" xr:uid="{00000000-0005-0000-0000-000036520000}"/>
    <cellStyle name="Comma 3 3 3 2 2 4 2 2 2 3" xfId="12098" xr:uid="{00000000-0005-0000-0000-000037520000}"/>
    <cellStyle name="Comma 3 3 3 2 2 4 2 2 2 3 2" xfId="28484" xr:uid="{00000000-0005-0000-0000-000038520000}"/>
    <cellStyle name="Comma 3 3 3 2 2 4 2 2 2 4" xfId="20291" xr:uid="{00000000-0005-0000-0000-000039520000}"/>
    <cellStyle name="Comma 3 3 3 2 2 4 2 2 3" xfId="5953" xr:uid="{00000000-0005-0000-0000-00003A520000}"/>
    <cellStyle name="Comma 3 3 3 2 2 4 2 2 3 2" xfId="14146" xr:uid="{00000000-0005-0000-0000-00003B520000}"/>
    <cellStyle name="Comma 3 3 3 2 2 4 2 2 3 2 2" xfId="30532" xr:uid="{00000000-0005-0000-0000-00003C520000}"/>
    <cellStyle name="Comma 3 3 3 2 2 4 2 2 3 3" xfId="22339" xr:uid="{00000000-0005-0000-0000-00003D520000}"/>
    <cellStyle name="Comma 3 3 3 2 2 4 2 2 4" xfId="10050" xr:uid="{00000000-0005-0000-0000-00003E520000}"/>
    <cellStyle name="Comma 3 3 3 2 2 4 2 2 4 2" xfId="26436" xr:uid="{00000000-0005-0000-0000-00003F520000}"/>
    <cellStyle name="Comma 3 3 3 2 2 4 2 2 5" xfId="18243" xr:uid="{00000000-0005-0000-0000-000040520000}"/>
    <cellStyle name="Comma 3 3 3 2 2 4 2 3" xfId="2881" xr:uid="{00000000-0005-0000-0000-000041520000}"/>
    <cellStyle name="Comma 3 3 3 2 2 4 2 3 2" xfId="6978" xr:uid="{00000000-0005-0000-0000-000042520000}"/>
    <cellStyle name="Comma 3 3 3 2 2 4 2 3 2 2" xfId="15171" xr:uid="{00000000-0005-0000-0000-000043520000}"/>
    <cellStyle name="Comma 3 3 3 2 2 4 2 3 2 2 2" xfId="31557" xr:uid="{00000000-0005-0000-0000-000044520000}"/>
    <cellStyle name="Comma 3 3 3 2 2 4 2 3 2 3" xfId="23364" xr:uid="{00000000-0005-0000-0000-000045520000}"/>
    <cellStyle name="Comma 3 3 3 2 2 4 2 3 3" xfId="11074" xr:uid="{00000000-0005-0000-0000-000046520000}"/>
    <cellStyle name="Comma 3 3 3 2 2 4 2 3 3 2" xfId="27460" xr:uid="{00000000-0005-0000-0000-000047520000}"/>
    <cellStyle name="Comma 3 3 3 2 2 4 2 3 4" xfId="19267" xr:uid="{00000000-0005-0000-0000-000048520000}"/>
    <cellStyle name="Comma 3 3 3 2 2 4 2 4" xfId="4929" xr:uid="{00000000-0005-0000-0000-000049520000}"/>
    <cellStyle name="Comma 3 3 3 2 2 4 2 4 2" xfId="13122" xr:uid="{00000000-0005-0000-0000-00004A520000}"/>
    <cellStyle name="Comma 3 3 3 2 2 4 2 4 2 2" xfId="29508" xr:uid="{00000000-0005-0000-0000-00004B520000}"/>
    <cellStyle name="Comma 3 3 3 2 2 4 2 4 3" xfId="21315" xr:uid="{00000000-0005-0000-0000-00004C520000}"/>
    <cellStyle name="Comma 3 3 3 2 2 4 2 5" xfId="9026" xr:uid="{00000000-0005-0000-0000-00004D520000}"/>
    <cellStyle name="Comma 3 3 3 2 2 4 2 5 2" xfId="25412" xr:uid="{00000000-0005-0000-0000-00004E520000}"/>
    <cellStyle name="Comma 3 3 3 2 2 4 2 6" xfId="17219" xr:uid="{00000000-0005-0000-0000-00004F520000}"/>
    <cellStyle name="Comma 3 3 3 2 2 4 3" xfId="1345" xr:uid="{00000000-0005-0000-0000-000050520000}"/>
    <cellStyle name="Comma 3 3 3 2 2 4 3 2" xfId="3393" xr:uid="{00000000-0005-0000-0000-000051520000}"/>
    <cellStyle name="Comma 3 3 3 2 2 4 3 2 2" xfId="7490" xr:uid="{00000000-0005-0000-0000-000052520000}"/>
    <cellStyle name="Comma 3 3 3 2 2 4 3 2 2 2" xfId="15683" xr:uid="{00000000-0005-0000-0000-000053520000}"/>
    <cellStyle name="Comma 3 3 3 2 2 4 3 2 2 2 2" xfId="32069" xr:uid="{00000000-0005-0000-0000-000054520000}"/>
    <cellStyle name="Comma 3 3 3 2 2 4 3 2 2 3" xfId="23876" xr:uid="{00000000-0005-0000-0000-000055520000}"/>
    <cellStyle name="Comma 3 3 3 2 2 4 3 2 3" xfId="11586" xr:uid="{00000000-0005-0000-0000-000056520000}"/>
    <cellStyle name="Comma 3 3 3 2 2 4 3 2 3 2" xfId="27972" xr:uid="{00000000-0005-0000-0000-000057520000}"/>
    <cellStyle name="Comma 3 3 3 2 2 4 3 2 4" xfId="19779" xr:uid="{00000000-0005-0000-0000-000058520000}"/>
    <cellStyle name="Comma 3 3 3 2 2 4 3 3" xfId="5441" xr:uid="{00000000-0005-0000-0000-000059520000}"/>
    <cellStyle name="Comma 3 3 3 2 2 4 3 3 2" xfId="13634" xr:uid="{00000000-0005-0000-0000-00005A520000}"/>
    <cellStyle name="Comma 3 3 3 2 2 4 3 3 2 2" xfId="30020" xr:uid="{00000000-0005-0000-0000-00005B520000}"/>
    <cellStyle name="Comma 3 3 3 2 2 4 3 3 3" xfId="21827" xr:uid="{00000000-0005-0000-0000-00005C520000}"/>
    <cellStyle name="Comma 3 3 3 2 2 4 3 4" xfId="9538" xr:uid="{00000000-0005-0000-0000-00005D520000}"/>
    <cellStyle name="Comma 3 3 3 2 2 4 3 4 2" xfId="25924" xr:uid="{00000000-0005-0000-0000-00005E520000}"/>
    <cellStyle name="Comma 3 3 3 2 2 4 3 5" xfId="17731" xr:uid="{00000000-0005-0000-0000-00005F520000}"/>
    <cellStyle name="Comma 3 3 3 2 2 4 4" xfId="2369" xr:uid="{00000000-0005-0000-0000-000060520000}"/>
    <cellStyle name="Comma 3 3 3 2 2 4 4 2" xfId="6466" xr:uid="{00000000-0005-0000-0000-000061520000}"/>
    <cellStyle name="Comma 3 3 3 2 2 4 4 2 2" xfId="14659" xr:uid="{00000000-0005-0000-0000-000062520000}"/>
    <cellStyle name="Comma 3 3 3 2 2 4 4 2 2 2" xfId="31045" xr:uid="{00000000-0005-0000-0000-000063520000}"/>
    <cellStyle name="Comma 3 3 3 2 2 4 4 2 3" xfId="22852" xr:uid="{00000000-0005-0000-0000-000064520000}"/>
    <cellStyle name="Comma 3 3 3 2 2 4 4 3" xfId="10562" xr:uid="{00000000-0005-0000-0000-000065520000}"/>
    <cellStyle name="Comma 3 3 3 2 2 4 4 3 2" xfId="26948" xr:uid="{00000000-0005-0000-0000-000066520000}"/>
    <cellStyle name="Comma 3 3 3 2 2 4 4 4" xfId="18755" xr:uid="{00000000-0005-0000-0000-000067520000}"/>
    <cellStyle name="Comma 3 3 3 2 2 4 5" xfId="4417" xr:uid="{00000000-0005-0000-0000-000068520000}"/>
    <cellStyle name="Comma 3 3 3 2 2 4 5 2" xfId="12610" xr:uid="{00000000-0005-0000-0000-000069520000}"/>
    <cellStyle name="Comma 3 3 3 2 2 4 5 2 2" xfId="28996" xr:uid="{00000000-0005-0000-0000-00006A520000}"/>
    <cellStyle name="Comma 3 3 3 2 2 4 5 3" xfId="20803" xr:uid="{00000000-0005-0000-0000-00006B520000}"/>
    <cellStyle name="Comma 3 3 3 2 2 4 6" xfId="8514" xr:uid="{00000000-0005-0000-0000-00006C520000}"/>
    <cellStyle name="Comma 3 3 3 2 2 4 6 2" xfId="24900" xr:uid="{00000000-0005-0000-0000-00006D520000}"/>
    <cellStyle name="Comma 3 3 3 2 2 4 7" xfId="16707" xr:uid="{00000000-0005-0000-0000-00006E520000}"/>
    <cellStyle name="Comma 3 3 3 2 2 5" xfId="577" xr:uid="{00000000-0005-0000-0000-00006F520000}"/>
    <cellStyle name="Comma 3 3 3 2 2 5 2" xfId="1601" xr:uid="{00000000-0005-0000-0000-000070520000}"/>
    <cellStyle name="Comma 3 3 3 2 2 5 2 2" xfId="3649" xr:uid="{00000000-0005-0000-0000-000071520000}"/>
    <cellStyle name="Comma 3 3 3 2 2 5 2 2 2" xfId="7746" xr:uid="{00000000-0005-0000-0000-000072520000}"/>
    <cellStyle name="Comma 3 3 3 2 2 5 2 2 2 2" xfId="15939" xr:uid="{00000000-0005-0000-0000-000073520000}"/>
    <cellStyle name="Comma 3 3 3 2 2 5 2 2 2 2 2" xfId="32325" xr:uid="{00000000-0005-0000-0000-000074520000}"/>
    <cellStyle name="Comma 3 3 3 2 2 5 2 2 2 3" xfId="24132" xr:uid="{00000000-0005-0000-0000-000075520000}"/>
    <cellStyle name="Comma 3 3 3 2 2 5 2 2 3" xfId="11842" xr:uid="{00000000-0005-0000-0000-000076520000}"/>
    <cellStyle name="Comma 3 3 3 2 2 5 2 2 3 2" xfId="28228" xr:uid="{00000000-0005-0000-0000-000077520000}"/>
    <cellStyle name="Comma 3 3 3 2 2 5 2 2 4" xfId="20035" xr:uid="{00000000-0005-0000-0000-000078520000}"/>
    <cellStyle name="Comma 3 3 3 2 2 5 2 3" xfId="5697" xr:uid="{00000000-0005-0000-0000-000079520000}"/>
    <cellStyle name="Comma 3 3 3 2 2 5 2 3 2" xfId="13890" xr:uid="{00000000-0005-0000-0000-00007A520000}"/>
    <cellStyle name="Comma 3 3 3 2 2 5 2 3 2 2" xfId="30276" xr:uid="{00000000-0005-0000-0000-00007B520000}"/>
    <cellStyle name="Comma 3 3 3 2 2 5 2 3 3" xfId="22083" xr:uid="{00000000-0005-0000-0000-00007C520000}"/>
    <cellStyle name="Comma 3 3 3 2 2 5 2 4" xfId="9794" xr:uid="{00000000-0005-0000-0000-00007D520000}"/>
    <cellStyle name="Comma 3 3 3 2 2 5 2 4 2" xfId="26180" xr:uid="{00000000-0005-0000-0000-00007E520000}"/>
    <cellStyle name="Comma 3 3 3 2 2 5 2 5" xfId="17987" xr:uid="{00000000-0005-0000-0000-00007F520000}"/>
    <cellStyle name="Comma 3 3 3 2 2 5 3" xfId="2625" xr:uid="{00000000-0005-0000-0000-000080520000}"/>
    <cellStyle name="Comma 3 3 3 2 2 5 3 2" xfId="6722" xr:uid="{00000000-0005-0000-0000-000081520000}"/>
    <cellStyle name="Comma 3 3 3 2 2 5 3 2 2" xfId="14915" xr:uid="{00000000-0005-0000-0000-000082520000}"/>
    <cellStyle name="Comma 3 3 3 2 2 5 3 2 2 2" xfId="31301" xr:uid="{00000000-0005-0000-0000-000083520000}"/>
    <cellStyle name="Comma 3 3 3 2 2 5 3 2 3" xfId="23108" xr:uid="{00000000-0005-0000-0000-000084520000}"/>
    <cellStyle name="Comma 3 3 3 2 2 5 3 3" xfId="10818" xr:uid="{00000000-0005-0000-0000-000085520000}"/>
    <cellStyle name="Comma 3 3 3 2 2 5 3 3 2" xfId="27204" xr:uid="{00000000-0005-0000-0000-000086520000}"/>
    <cellStyle name="Comma 3 3 3 2 2 5 3 4" xfId="19011" xr:uid="{00000000-0005-0000-0000-000087520000}"/>
    <cellStyle name="Comma 3 3 3 2 2 5 4" xfId="4673" xr:uid="{00000000-0005-0000-0000-000088520000}"/>
    <cellStyle name="Comma 3 3 3 2 2 5 4 2" xfId="12866" xr:uid="{00000000-0005-0000-0000-000089520000}"/>
    <cellStyle name="Comma 3 3 3 2 2 5 4 2 2" xfId="29252" xr:uid="{00000000-0005-0000-0000-00008A520000}"/>
    <cellStyle name="Comma 3 3 3 2 2 5 4 3" xfId="21059" xr:uid="{00000000-0005-0000-0000-00008B520000}"/>
    <cellStyle name="Comma 3 3 3 2 2 5 5" xfId="8770" xr:uid="{00000000-0005-0000-0000-00008C520000}"/>
    <cellStyle name="Comma 3 3 3 2 2 5 5 2" xfId="25156" xr:uid="{00000000-0005-0000-0000-00008D520000}"/>
    <cellStyle name="Comma 3 3 3 2 2 5 6" xfId="16963" xr:uid="{00000000-0005-0000-0000-00008E520000}"/>
    <cellStyle name="Comma 3 3 3 2 2 6" xfId="1089" xr:uid="{00000000-0005-0000-0000-00008F520000}"/>
    <cellStyle name="Comma 3 3 3 2 2 6 2" xfId="3137" xr:uid="{00000000-0005-0000-0000-000090520000}"/>
    <cellStyle name="Comma 3 3 3 2 2 6 2 2" xfId="7234" xr:uid="{00000000-0005-0000-0000-000091520000}"/>
    <cellStyle name="Comma 3 3 3 2 2 6 2 2 2" xfId="15427" xr:uid="{00000000-0005-0000-0000-000092520000}"/>
    <cellStyle name="Comma 3 3 3 2 2 6 2 2 2 2" xfId="31813" xr:uid="{00000000-0005-0000-0000-000093520000}"/>
    <cellStyle name="Comma 3 3 3 2 2 6 2 2 3" xfId="23620" xr:uid="{00000000-0005-0000-0000-000094520000}"/>
    <cellStyle name="Comma 3 3 3 2 2 6 2 3" xfId="11330" xr:uid="{00000000-0005-0000-0000-000095520000}"/>
    <cellStyle name="Comma 3 3 3 2 2 6 2 3 2" xfId="27716" xr:uid="{00000000-0005-0000-0000-000096520000}"/>
    <cellStyle name="Comma 3 3 3 2 2 6 2 4" xfId="19523" xr:uid="{00000000-0005-0000-0000-000097520000}"/>
    <cellStyle name="Comma 3 3 3 2 2 6 3" xfId="5185" xr:uid="{00000000-0005-0000-0000-000098520000}"/>
    <cellStyle name="Comma 3 3 3 2 2 6 3 2" xfId="13378" xr:uid="{00000000-0005-0000-0000-000099520000}"/>
    <cellStyle name="Comma 3 3 3 2 2 6 3 2 2" xfId="29764" xr:uid="{00000000-0005-0000-0000-00009A520000}"/>
    <cellStyle name="Comma 3 3 3 2 2 6 3 3" xfId="21571" xr:uid="{00000000-0005-0000-0000-00009B520000}"/>
    <cellStyle name="Comma 3 3 3 2 2 6 4" xfId="9282" xr:uid="{00000000-0005-0000-0000-00009C520000}"/>
    <cellStyle name="Comma 3 3 3 2 2 6 4 2" xfId="25668" xr:uid="{00000000-0005-0000-0000-00009D520000}"/>
    <cellStyle name="Comma 3 3 3 2 2 6 5" xfId="17475" xr:uid="{00000000-0005-0000-0000-00009E520000}"/>
    <cellStyle name="Comma 3 3 3 2 2 7" xfId="2113" xr:uid="{00000000-0005-0000-0000-00009F520000}"/>
    <cellStyle name="Comma 3 3 3 2 2 7 2" xfId="6210" xr:uid="{00000000-0005-0000-0000-0000A0520000}"/>
    <cellStyle name="Comma 3 3 3 2 2 7 2 2" xfId="14403" xr:uid="{00000000-0005-0000-0000-0000A1520000}"/>
    <cellStyle name="Comma 3 3 3 2 2 7 2 2 2" xfId="30789" xr:uid="{00000000-0005-0000-0000-0000A2520000}"/>
    <cellStyle name="Comma 3 3 3 2 2 7 2 3" xfId="22596" xr:uid="{00000000-0005-0000-0000-0000A3520000}"/>
    <cellStyle name="Comma 3 3 3 2 2 7 3" xfId="10306" xr:uid="{00000000-0005-0000-0000-0000A4520000}"/>
    <cellStyle name="Comma 3 3 3 2 2 7 3 2" xfId="26692" xr:uid="{00000000-0005-0000-0000-0000A5520000}"/>
    <cellStyle name="Comma 3 3 3 2 2 7 4" xfId="18499" xr:uid="{00000000-0005-0000-0000-0000A6520000}"/>
    <cellStyle name="Comma 3 3 3 2 2 8" xfId="4161" xr:uid="{00000000-0005-0000-0000-0000A7520000}"/>
    <cellStyle name="Comma 3 3 3 2 2 8 2" xfId="12354" xr:uid="{00000000-0005-0000-0000-0000A8520000}"/>
    <cellStyle name="Comma 3 3 3 2 2 8 2 2" xfId="28740" xr:uid="{00000000-0005-0000-0000-0000A9520000}"/>
    <cellStyle name="Comma 3 3 3 2 2 8 3" xfId="20547" xr:uid="{00000000-0005-0000-0000-0000AA520000}"/>
    <cellStyle name="Comma 3 3 3 2 2 9" xfId="8258" xr:uid="{00000000-0005-0000-0000-0000AB520000}"/>
    <cellStyle name="Comma 3 3 3 2 2 9 2" xfId="24644" xr:uid="{00000000-0005-0000-0000-0000AC520000}"/>
    <cellStyle name="Comma 3 3 3 2 3" xfId="97" xr:uid="{00000000-0005-0000-0000-0000AD520000}"/>
    <cellStyle name="Comma 3 3 3 2 3 2" xfId="225" xr:uid="{00000000-0005-0000-0000-0000AE520000}"/>
    <cellStyle name="Comma 3 3 3 2 3 2 2" xfId="481" xr:uid="{00000000-0005-0000-0000-0000AF520000}"/>
    <cellStyle name="Comma 3 3 3 2 3 2 2 2" xfId="993" xr:uid="{00000000-0005-0000-0000-0000B0520000}"/>
    <cellStyle name="Comma 3 3 3 2 3 2 2 2 2" xfId="2017" xr:uid="{00000000-0005-0000-0000-0000B1520000}"/>
    <cellStyle name="Comma 3 3 3 2 3 2 2 2 2 2" xfId="4065" xr:uid="{00000000-0005-0000-0000-0000B2520000}"/>
    <cellStyle name="Comma 3 3 3 2 3 2 2 2 2 2 2" xfId="8162" xr:uid="{00000000-0005-0000-0000-0000B3520000}"/>
    <cellStyle name="Comma 3 3 3 2 3 2 2 2 2 2 2 2" xfId="16355" xr:uid="{00000000-0005-0000-0000-0000B4520000}"/>
    <cellStyle name="Comma 3 3 3 2 3 2 2 2 2 2 2 2 2" xfId="32741" xr:uid="{00000000-0005-0000-0000-0000B5520000}"/>
    <cellStyle name="Comma 3 3 3 2 3 2 2 2 2 2 2 3" xfId="24548" xr:uid="{00000000-0005-0000-0000-0000B6520000}"/>
    <cellStyle name="Comma 3 3 3 2 3 2 2 2 2 2 3" xfId="12258" xr:uid="{00000000-0005-0000-0000-0000B7520000}"/>
    <cellStyle name="Comma 3 3 3 2 3 2 2 2 2 2 3 2" xfId="28644" xr:uid="{00000000-0005-0000-0000-0000B8520000}"/>
    <cellStyle name="Comma 3 3 3 2 3 2 2 2 2 2 4" xfId="20451" xr:uid="{00000000-0005-0000-0000-0000B9520000}"/>
    <cellStyle name="Comma 3 3 3 2 3 2 2 2 2 3" xfId="6113" xr:uid="{00000000-0005-0000-0000-0000BA520000}"/>
    <cellStyle name="Comma 3 3 3 2 3 2 2 2 2 3 2" xfId="14306" xr:uid="{00000000-0005-0000-0000-0000BB520000}"/>
    <cellStyle name="Comma 3 3 3 2 3 2 2 2 2 3 2 2" xfId="30692" xr:uid="{00000000-0005-0000-0000-0000BC520000}"/>
    <cellStyle name="Comma 3 3 3 2 3 2 2 2 2 3 3" xfId="22499" xr:uid="{00000000-0005-0000-0000-0000BD520000}"/>
    <cellStyle name="Comma 3 3 3 2 3 2 2 2 2 4" xfId="10210" xr:uid="{00000000-0005-0000-0000-0000BE520000}"/>
    <cellStyle name="Comma 3 3 3 2 3 2 2 2 2 4 2" xfId="26596" xr:uid="{00000000-0005-0000-0000-0000BF520000}"/>
    <cellStyle name="Comma 3 3 3 2 3 2 2 2 2 5" xfId="18403" xr:uid="{00000000-0005-0000-0000-0000C0520000}"/>
    <cellStyle name="Comma 3 3 3 2 3 2 2 2 3" xfId="3041" xr:uid="{00000000-0005-0000-0000-0000C1520000}"/>
    <cellStyle name="Comma 3 3 3 2 3 2 2 2 3 2" xfId="7138" xr:uid="{00000000-0005-0000-0000-0000C2520000}"/>
    <cellStyle name="Comma 3 3 3 2 3 2 2 2 3 2 2" xfId="15331" xr:uid="{00000000-0005-0000-0000-0000C3520000}"/>
    <cellStyle name="Comma 3 3 3 2 3 2 2 2 3 2 2 2" xfId="31717" xr:uid="{00000000-0005-0000-0000-0000C4520000}"/>
    <cellStyle name="Comma 3 3 3 2 3 2 2 2 3 2 3" xfId="23524" xr:uid="{00000000-0005-0000-0000-0000C5520000}"/>
    <cellStyle name="Comma 3 3 3 2 3 2 2 2 3 3" xfId="11234" xr:uid="{00000000-0005-0000-0000-0000C6520000}"/>
    <cellStyle name="Comma 3 3 3 2 3 2 2 2 3 3 2" xfId="27620" xr:uid="{00000000-0005-0000-0000-0000C7520000}"/>
    <cellStyle name="Comma 3 3 3 2 3 2 2 2 3 4" xfId="19427" xr:uid="{00000000-0005-0000-0000-0000C8520000}"/>
    <cellStyle name="Comma 3 3 3 2 3 2 2 2 4" xfId="5089" xr:uid="{00000000-0005-0000-0000-0000C9520000}"/>
    <cellStyle name="Comma 3 3 3 2 3 2 2 2 4 2" xfId="13282" xr:uid="{00000000-0005-0000-0000-0000CA520000}"/>
    <cellStyle name="Comma 3 3 3 2 3 2 2 2 4 2 2" xfId="29668" xr:uid="{00000000-0005-0000-0000-0000CB520000}"/>
    <cellStyle name="Comma 3 3 3 2 3 2 2 2 4 3" xfId="21475" xr:uid="{00000000-0005-0000-0000-0000CC520000}"/>
    <cellStyle name="Comma 3 3 3 2 3 2 2 2 5" xfId="9186" xr:uid="{00000000-0005-0000-0000-0000CD520000}"/>
    <cellStyle name="Comma 3 3 3 2 3 2 2 2 5 2" xfId="25572" xr:uid="{00000000-0005-0000-0000-0000CE520000}"/>
    <cellStyle name="Comma 3 3 3 2 3 2 2 2 6" xfId="17379" xr:uid="{00000000-0005-0000-0000-0000CF520000}"/>
    <cellStyle name="Comma 3 3 3 2 3 2 2 3" xfId="1505" xr:uid="{00000000-0005-0000-0000-0000D0520000}"/>
    <cellStyle name="Comma 3 3 3 2 3 2 2 3 2" xfId="3553" xr:uid="{00000000-0005-0000-0000-0000D1520000}"/>
    <cellStyle name="Comma 3 3 3 2 3 2 2 3 2 2" xfId="7650" xr:uid="{00000000-0005-0000-0000-0000D2520000}"/>
    <cellStyle name="Comma 3 3 3 2 3 2 2 3 2 2 2" xfId="15843" xr:uid="{00000000-0005-0000-0000-0000D3520000}"/>
    <cellStyle name="Comma 3 3 3 2 3 2 2 3 2 2 2 2" xfId="32229" xr:uid="{00000000-0005-0000-0000-0000D4520000}"/>
    <cellStyle name="Comma 3 3 3 2 3 2 2 3 2 2 3" xfId="24036" xr:uid="{00000000-0005-0000-0000-0000D5520000}"/>
    <cellStyle name="Comma 3 3 3 2 3 2 2 3 2 3" xfId="11746" xr:uid="{00000000-0005-0000-0000-0000D6520000}"/>
    <cellStyle name="Comma 3 3 3 2 3 2 2 3 2 3 2" xfId="28132" xr:uid="{00000000-0005-0000-0000-0000D7520000}"/>
    <cellStyle name="Comma 3 3 3 2 3 2 2 3 2 4" xfId="19939" xr:uid="{00000000-0005-0000-0000-0000D8520000}"/>
    <cellStyle name="Comma 3 3 3 2 3 2 2 3 3" xfId="5601" xr:uid="{00000000-0005-0000-0000-0000D9520000}"/>
    <cellStyle name="Comma 3 3 3 2 3 2 2 3 3 2" xfId="13794" xr:uid="{00000000-0005-0000-0000-0000DA520000}"/>
    <cellStyle name="Comma 3 3 3 2 3 2 2 3 3 2 2" xfId="30180" xr:uid="{00000000-0005-0000-0000-0000DB520000}"/>
    <cellStyle name="Comma 3 3 3 2 3 2 2 3 3 3" xfId="21987" xr:uid="{00000000-0005-0000-0000-0000DC520000}"/>
    <cellStyle name="Comma 3 3 3 2 3 2 2 3 4" xfId="9698" xr:uid="{00000000-0005-0000-0000-0000DD520000}"/>
    <cellStyle name="Comma 3 3 3 2 3 2 2 3 4 2" xfId="26084" xr:uid="{00000000-0005-0000-0000-0000DE520000}"/>
    <cellStyle name="Comma 3 3 3 2 3 2 2 3 5" xfId="17891" xr:uid="{00000000-0005-0000-0000-0000DF520000}"/>
    <cellStyle name="Comma 3 3 3 2 3 2 2 4" xfId="2529" xr:uid="{00000000-0005-0000-0000-0000E0520000}"/>
    <cellStyle name="Comma 3 3 3 2 3 2 2 4 2" xfId="6626" xr:uid="{00000000-0005-0000-0000-0000E1520000}"/>
    <cellStyle name="Comma 3 3 3 2 3 2 2 4 2 2" xfId="14819" xr:uid="{00000000-0005-0000-0000-0000E2520000}"/>
    <cellStyle name="Comma 3 3 3 2 3 2 2 4 2 2 2" xfId="31205" xr:uid="{00000000-0005-0000-0000-0000E3520000}"/>
    <cellStyle name="Comma 3 3 3 2 3 2 2 4 2 3" xfId="23012" xr:uid="{00000000-0005-0000-0000-0000E4520000}"/>
    <cellStyle name="Comma 3 3 3 2 3 2 2 4 3" xfId="10722" xr:uid="{00000000-0005-0000-0000-0000E5520000}"/>
    <cellStyle name="Comma 3 3 3 2 3 2 2 4 3 2" xfId="27108" xr:uid="{00000000-0005-0000-0000-0000E6520000}"/>
    <cellStyle name="Comma 3 3 3 2 3 2 2 4 4" xfId="18915" xr:uid="{00000000-0005-0000-0000-0000E7520000}"/>
    <cellStyle name="Comma 3 3 3 2 3 2 2 5" xfId="4577" xr:uid="{00000000-0005-0000-0000-0000E8520000}"/>
    <cellStyle name="Comma 3 3 3 2 3 2 2 5 2" xfId="12770" xr:uid="{00000000-0005-0000-0000-0000E9520000}"/>
    <cellStyle name="Comma 3 3 3 2 3 2 2 5 2 2" xfId="29156" xr:uid="{00000000-0005-0000-0000-0000EA520000}"/>
    <cellStyle name="Comma 3 3 3 2 3 2 2 5 3" xfId="20963" xr:uid="{00000000-0005-0000-0000-0000EB520000}"/>
    <cellStyle name="Comma 3 3 3 2 3 2 2 6" xfId="8674" xr:uid="{00000000-0005-0000-0000-0000EC520000}"/>
    <cellStyle name="Comma 3 3 3 2 3 2 2 6 2" xfId="25060" xr:uid="{00000000-0005-0000-0000-0000ED520000}"/>
    <cellStyle name="Comma 3 3 3 2 3 2 2 7" xfId="16867" xr:uid="{00000000-0005-0000-0000-0000EE520000}"/>
    <cellStyle name="Comma 3 3 3 2 3 2 3" xfId="737" xr:uid="{00000000-0005-0000-0000-0000EF520000}"/>
    <cellStyle name="Comma 3 3 3 2 3 2 3 2" xfId="1761" xr:uid="{00000000-0005-0000-0000-0000F0520000}"/>
    <cellStyle name="Comma 3 3 3 2 3 2 3 2 2" xfId="3809" xr:uid="{00000000-0005-0000-0000-0000F1520000}"/>
    <cellStyle name="Comma 3 3 3 2 3 2 3 2 2 2" xfId="7906" xr:uid="{00000000-0005-0000-0000-0000F2520000}"/>
    <cellStyle name="Comma 3 3 3 2 3 2 3 2 2 2 2" xfId="16099" xr:uid="{00000000-0005-0000-0000-0000F3520000}"/>
    <cellStyle name="Comma 3 3 3 2 3 2 3 2 2 2 2 2" xfId="32485" xr:uid="{00000000-0005-0000-0000-0000F4520000}"/>
    <cellStyle name="Comma 3 3 3 2 3 2 3 2 2 2 3" xfId="24292" xr:uid="{00000000-0005-0000-0000-0000F5520000}"/>
    <cellStyle name="Comma 3 3 3 2 3 2 3 2 2 3" xfId="12002" xr:uid="{00000000-0005-0000-0000-0000F6520000}"/>
    <cellStyle name="Comma 3 3 3 2 3 2 3 2 2 3 2" xfId="28388" xr:uid="{00000000-0005-0000-0000-0000F7520000}"/>
    <cellStyle name="Comma 3 3 3 2 3 2 3 2 2 4" xfId="20195" xr:uid="{00000000-0005-0000-0000-0000F8520000}"/>
    <cellStyle name="Comma 3 3 3 2 3 2 3 2 3" xfId="5857" xr:uid="{00000000-0005-0000-0000-0000F9520000}"/>
    <cellStyle name="Comma 3 3 3 2 3 2 3 2 3 2" xfId="14050" xr:uid="{00000000-0005-0000-0000-0000FA520000}"/>
    <cellStyle name="Comma 3 3 3 2 3 2 3 2 3 2 2" xfId="30436" xr:uid="{00000000-0005-0000-0000-0000FB520000}"/>
    <cellStyle name="Comma 3 3 3 2 3 2 3 2 3 3" xfId="22243" xr:uid="{00000000-0005-0000-0000-0000FC520000}"/>
    <cellStyle name="Comma 3 3 3 2 3 2 3 2 4" xfId="9954" xr:uid="{00000000-0005-0000-0000-0000FD520000}"/>
    <cellStyle name="Comma 3 3 3 2 3 2 3 2 4 2" xfId="26340" xr:uid="{00000000-0005-0000-0000-0000FE520000}"/>
    <cellStyle name="Comma 3 3 3 2 3 2 3 2 5" xfId="18147" xr:uid="{00000000-0005-0000-0000-0000FF520000}"/>
    <cellStyle name="Comma 3 3 3 2 3 2 3 3" xfId="2785" xr:uid="{00000000-0005-0000-0000-000000530000}"/>
    <cellStyle name="Comma 3 3 3 2 3 2 3 3 2" xfId="6882" xr:uid="{00000000-0005-0000-0000-000001530000}"/>
    <cellStyle name="Comma 3 3 3 2 3 2 3 3 2 2" xfId="15075" xr:uid="{00000000-0005-0000-0000-000002530000}"/>
    <cellStyle name="Comma 3 3 3 2 3 2 3 3 2 2 2" xfId="31461" xr:uid="{00000000-0005-0000-0000-000003530000}"/>
    <cellStyle name="Comma 3 3 3 2 3 2 3 3 2 3" xfId="23268" xr:uid="{00000000-0005-0000-0000-000004530000}"/>
    <cellStyle name="Comma 3 3 3 2 3 2 3 3 3" xfId="10978" xr:uid="{00000000-0005-0000-0000-000005530000}"/>
    <cellStyle name="Comma 3 3 3 2 3 2 3 3 3 2" xfId="27364" xr:uid="{00000000-0005-0000-0000-000006530000}"/>
    <cellStyle name="Comma 3 3 3 2 3 2 3 3 4" xfId="19171" xr:uid="{00000000-0005-0000-0000-000007530000}"/>
    <cellStyle name="Comma 3 3 3 2 3 2 3 4" xfId="4833" xr:uid="{00000000-0005-0000-0000-000008530000}"/>
    <cellStyle name="Comma 3 3 3 2 3 2 3 4 2" xfId="13026" xr:uid="{00000000-0005-0000-0000-000009530000}"/>
    <cellStyle name="Comma 3 3 3 2 3 2 3 4 2 2" xfId="29412" xr:uid="{00000000-0005-0000-0000-00000A530000}"/>
    <cellStyle name="Comma 3 3 3 2 3 2 3 4 3" xfId="21219" xr:uid="{00000000-0005-0000-0000-00000B530000}"/>
    <cellStyle name="Comma 3 3 3 2 3 2 3 5" xfId="8930" xr:uid="{00000000-0005-0000-0000-00000C530000}"/>
    <cellStyle name="Comma 3 3 3 2 3 2 3 5 2" xfId="25316" xr:uid="{00000000-0005-0000-0000-00000D530000}"/>
    <cellStyle name="Comma 3 3 3 2 3 2 3 6" xfId="17123" xr:uid="{00000000-0005-0000-0000-00000E530000}"/>
    <cellStyle name="Comma 3 3 3 2 3 2 4" xfId="1249" xr:uid="{00000000-0005-0000-0000-00000F530000}"/>
    <cellStyle name="Comma 3 3 3 2 3 2 4 2" xfId="3297" xr:uid="{00000000-0005-0000-0000-000010530000}"/>
    <cellStyle name="Comma 3 3 3 2 3 2 4 2 2" xfId="7394" xr:uid="{00000000-0005-0000-0000-000011530000}"/>
    <cellStyle name="Comma 3 3 3 2 3 2 4 2 2 2" xfId="15587" xr:uid="{00000000-0005-0000-0000-000012530000}"/>
    <cellStyle name="Comma 3 3 3 2 3 2 4 2 2 2 2" xfId="31973" xr:uid="{00000000-0005-0000-0000-000013530000}"/>
    <cellStyle name="Comma 3 3 3 2 3 2 4 2 2 3" xfId="23780" xr:uid="{00000000-0005-0000-0000-000014530000}"/>
    <cellStyle name="Comma 3 3 3 2 3 2 4 2 3" xfId="11490" xr:uid="{00000000-0005-0000-0000-000015530000}"/>
    <cellStyle name="Comma 3 3 3 2 3 2 4 2 3 2" xfId="27876" xr:uid="{00000000-0005-0000-0000-000016530000}"/>
    <cellStyle name="Comma 3 3 3 2 3 2 4 2 4" xfId="19683" xr:uid="{00000000-0005-0000-0000-000017530000}"/>
    <cellStyle name="Comma 3 3 3 2 3 2 4 3" xfId="5345" xr:uid="{00000000-0005-0000-0000-000018530000}"/>
    <cellStyle name="Comma 3 3 3 2 3 2 4 3 2" xfId="13538" xr:uid="{00000000-0005-0000-0000-000019530000}"/>
    <cellStyle name="Comma 3 3 3 2 3 2 4 3 2 2" xfId="29924" xr:uid="{00000000-0005-0000-0000-00001A530000}"/>
    <cellStyle name="Comma 3 3 3 2 3 2 4 3 3" xfId="21731" xr:uid="{00000000-0005-0000-0000-00001B530000}"/>
    <cellStyle name="Comma 3 3 3 2 3 2 4 4" xfId="9442" xr:uid="{00000000-0005-0000-0000-00001C530000}"/>
    <cellStyle name="Comma 3 3 3 2 3 2 4 4 2" xfId="25828" xr:uid="{00000000-0005-0000-0000-00001D530000}"/>
    <cellStyle name="Comma 3 3 3 2 3 2 4 5" xfId="17635" xr:uid="{00000000-0005-0000-0000-00001E530000}"/>
    <cellStyle name="Comma 3 3 3 2 3 2 5" xfId="2273" xr:uid="{00000000-0005-0000-0000-00001F530000}"/>
    <cellStyle name="Comma 3 3 3 2 3 2 5 2" xfId="6370" xr:uid="{00000000-0005-0000-0000-000020530000}"/>
    <cellStyle name="Comma 3 3 3 2 3 2 5 2 2" xfId="14563" xr:uid="{00000000-0005-0000-0000-000021530000}"/>
    <cellStyle name="Comma 3 3 3 2 3 2 5 2 2 2" xfId="30949" xr:uid="{00000000-0005-0000-0000-000022530000}"/>
    <cellStyle name="Comma 3 3 3 2 3 2 5 2 3" xfId="22756" xr:uid="{00000000-0005-0000-0000-000023530000}"/>
    <cellStyle name="Comma 3 3 3 2 3 2 5 3" xfId="10466" xr:uid="{00000000-0005-0000-0000-000024530000}"/>
    <cellStyle name="Comma 3 3 3 2 3 2 5 3 2" xfId="26852" xr:uid="{00000000-0005-0000-0000-000025530000}"/>
    <cellStyle name="Comma 3 3 3 2 3 2 5 4" xfId="18659" xr:uid="{00000000-0005-0000-0000-000026530000}"/>
    <cellStyle name="Comma 3 3 3 2 3 2 6" xfId="4321" xr:uid="{00000000-0005-0000-0000-000027530000}"/>
    <cellStyle name="Comma 3 3 3 2 3 2 6 2" xfId="12514" xr:uid="{00000000-0005-0000-0000-000028530000}"/>
    <cellStyle name="Comma 3 3 3 2 3 2 6 2 2" xfId="28900" xr:uid="{00000000-0005-0000-0000-000029530000}"/>
    <cellStyle name="Comma 3 3 3 2 3 2 6 3" xfId="20707" xr:uid="{00000000-0005-0000-0000-00002A530000}"/>
    <cellStyle name="Comma 3 3 3 2 3 2 7" xfId="8418" xr:uid="{00000000-0005-0000-0000-00002B530000}"/>
    <cellStyle name="Comma 3 3 3 2 3 2 7 2" xfId="24804" xr:uid="{00000000-0005-0000-0000-00002C530000}"/>
    <cellStyle name="Comma 3 3 3 2 3 2 8" xfId="16611" xr:uid="{00000000-0005-0000-0000-00002D530000}"/>
    <cellStyle name="Comma 3 3 3 2 3 3" xfId="353" xr:uid="{00000000-0005-0000-0000-00002E530000}"/>
    <cellStyle name="Comma 3 3 3 2 3 3 2" xfId="865" xr:uid="{00000000-0005-0000-0000-00002F530000}"/>
    <cellStyle name="Comma 3 3 3 2 3 3 2 2" xfId="1889" xr:uid="{00000000-0005-0000-0000-000030530000}"/>
    <cellStyle name="Comma 3 3 3 2 3 3 2 2 2" xfId="3937" xr:uid="{00000000-0005-0000-0000-000031530000}"/>
    <cellStyle name="Comma 3 3 3 2 3 3 2 2 2 2" xfId="8034" xr:uid="{00000000-0005-0000-0000-000032530000}"/>
    <cellStyle name="Comma 3 3 3 2 3 3 2 2 2 2 2" xfId="16227" xr:uid="{00000000-0005-0000-0000-000033530000}"/>
    <cellStyle name="Comma 3 3 3 2 3 3 2 2 2 2 2 2" xfId="32613" xr:uid="{00000000-0005-0000-0000-000034530000}"/>
    <cellStyle name="Comma 3 3 3 2 3 3 2 2 2 2 3" xfId="24420" xr:uid="{00000000-0005-0000-0000-000035530000}"/>
    <cellStyle name="Comma 3 3 3 2 3 3 2 2 2 3" xfId="12130" xr:uid="{00000000-0005-0000-0000-000036530000}"/>
    <cellStyle name="Comma 3 3 3 2 3 3 2 2 2 3 2" xfId="28516" xr:uid="{00000000-0005-0000-0000-000037530000}"/>
    <cellStyle name="Comma 3 3 3 2 3 3 2 2 2 4" xfId="20323" xr:uid="{00000000-0005-0000-0000-000038530000}"/>
    <cellStyle name="Comma 3 3 3 2 3 3 2 2 3" xfId="5985" xr:uid="{00000000-0005-0000-0000-000039530000}"/>
    <cellStyle name="Comma 3 3 3 2 3 3 2 2 3 2" xfId="14178" xr:uid="{00000000-0005-0000-0000-00003A530000}"/>
    <cellStyle name="Comma 3 3 3 2 3 3 2 2 3 2 2" xfId="30564" xr:uid="{00000000-0005-0000-0000-00003B530000}"/>
    <cellStyle name="Comma 3 3 3 2 3 3 2 2 3 3" xfId="22371" xr:uid="{00000000-0005-0000-0000-00003C530000}"/>
    <cellStyle name="Comma 3 3 3 2 3 3 2 2 4" xfId="10082" xr:uid="{00000000-0005-0000-0000-00003D530000}"/>
    <cellStyle name="Comma 3 3 3 2 3 3 2 2 4 2" xfId="26468" xr:uid="{00000000-0005-0000-0000-00003E530000}"/>
    <cellStyle name="Comma 3 3 3 2 3 3 2 2 5" xfId="18275" xr:uid="{00000000-0005-0000-0000-00003F530000}"/>
    <cellStyle name="Comma 3 3 3 2 3 3 2 3" xfId="2913" xr:uid="{00000000-0005-0000-0000-000040530000}"/>
    <cellStyle name="Comma 3 3 3 2 3 3 2 3 2" xfId="7010" xr:uid="{00000000-0005-0000-0000-000041530000}"/>
    <cellStyle name="Comma 3 3 3 2 3 3 2 3 2 2" xfId="15203" xr:uid="{00000000-0005-0000-0000-000042530000}"/>
    <cellStyle name="Comma 3 3 3 2 3 3 2 3 2 2 2" xfId="31589" xr:uid="{00000000-0005-0000-0000-000043530000}"/>
    <cellStyle name="Comma 3 3 3 2 3 3 2 3 2 3" xfId="23396" xr:uid="{00000000-0005-0000-0000-000044530000}"/>
    <cellStyle name="Comma 3 3 3 2 3 3 2 3 3" xfId="11106" xr:uid="{00000000-0005-0000-0000-000045530000}"/>
    <cellStyle name="Comma 3 3 3 2 3 3 2 3 3 2" xfId="27492" xr:uid="{00000000-0005-0000-0000-000046530000}"/>
    <cellStyle name="Comma 3 3 3 2 3 3 2 3 4" xfId="19299" xr:uid="{00000000-0005-0000-0000-000047530000}"/>
    <cellStyle name="Comma 3 3 3 2 3 3 2 4" xfId="4961" xr:uid="{00000000-0005-0000-0000-000048530000}"/>
    <cellStyle name="Comma 3 3 3 2 3 3 2 4 2" xfId="13154" xr:uid="{00000000-0005-0000-0000-000049530000}"/>
    <cellStyle name="Comma 3 3 3 2 3 3 2 4 2 2" xfId="29540" xr:uid="{00000000-0005-0000-0000-00004A530000}"/>
    <cellStyle name="Comma 3 3 3 2 3 3 2 4 3" xfId="21347" xr:uid="{00000000-0005-0000-0000-00004B530000}"/>
    <cellStyle name="Comma 3 3 3 2 3 3 2 5" xfId="9058" xr:uid="{00000000-0005-0000-0000-00004C530000}"/>
    <cellStyle name="Comma 3 3 3 2 3 3 2 5 2" xfId="25444" xr:uid="{00000000-0005-0000-0000-00004D530000}"/>
    <cellStyle name="Comma 3 3 3 2 3 3 2 6" xfId="17251" xr:uid="{00000000-0005-0000-0000-00004E530000}"/>
    <cellStyle name="Comma 3 3 3 2 3 3 3" xfId="1377" xr:uid="{00000000-0005-0000-0000-00004F530000}"/>
    <cellStyle name="Comma 3 3 3 2 3 3 3 2" xfId="3425" xr:uid="{00000000-0005-0000-0000-000050530000}"/>
    <cellStyle name="Comma 3 3 3 2 3 3 3 2 2" xfId="7522" xr:uid="{00000000-0005-0000-0000-000051530000}"/>
    <cellStyle name="Comma 3 3 3 2 3 3 3 2 2 2" xfId="15715" xr:uid="{00000000-0005-0000-0000-000052530000}"/>
    <cellStyle name="Comma 3 3 3 2 3 3 3 2 2 2 2" xfId="32101" xr:uid="{00000000-0005-0000-0000-000053530000}"/>
    <cellStyle name="Comma 3 3 3 2 3 3 3 2 2 3" xfId="23908" xr:uid="{00000000-0005-0000-0000-000054530000}"/>
    <cellStyle name="Comma 3 3 3 2 3 3 3 2 3" xfId="11618" xr:uid="{00000000-0005-0000-0000-000055530000}"/>
    <cellStyle name="Comma 3 3 3 2 3 3 3 2 3 2" xfId="28004" xr:uid="{00000000-0005-0000-0000-000056530000}"/>
    <cellStyle name="Comma 3 3 3 2 3 3 3 2 4" xfId="19811" xr:uid="{00000000-0005-0000-0000-000057530000}"/>
    <cellStyle name="Comma 3 3 3 2 3 3 3 3" xfId="5473" xr:uid="{00000000-0005-0000-0000-000058530000}"/>
    <cellStyle name="Comma 3 3 3 2 3 3 3 3 2" xfId="13666" xr:uid="{00000000-0005-0000-0000-000059530000}"/>
    <cellStyle name="Comma 3 3 3 2 3 3 3 3 2 2" xfId="30052" xr:uid="{00000000-0005-0000-0000-00005A530000}"/>
    <cellStyle name="Comma 3 3 3 2 3 3 3 3 3" xfId="21859" xr:uid="{00000000-0005-0000-0000-00005B530000}"/>
    <cellStyle name="Comma 3 3 3 2 3 3 3 4" xfId="9570" xr:uid="{00000000-0005-0000-0000-00005C530000}"/>
    <cellStyle name="Comma 3 3 3 2 3 3 3 4 2" xfId="25956" xr:uid="{00000000-0005-0000-0000-00005D530000}"/>
    <cellStyle name="Comma 3 3 3 2 3 3 3 5" xfId="17763" xr:uid="{00000000-0005-0000-0000-00005E530000}"/>
    <cellStyle name="Comma 3 3 3 2 3 3 4" xfId="2401" xr:uid="{00000000-0005-0000-0000-00005F530000}"/>
    <cellStyle name="Comma 3 3 3 2 3 3 4 2" xfId="6498" xr:uid="{00000000-0005-0000-0000-000060530000}"/>
    <cellStyle name="Comma 3 3 3 2 3 3 4 2 2" xfId="14691" xr:uid="{00000000-0005-0000-0000-000061530000}"/>
    <cellStyle name="Comma 3 3 3 2 3 3 4 2 2 2" xfId="31077" xr:uid="{00000000-0005-0000-0000-000062530000}"/>
    <cellStyle name="Comma 3 3 3 2 3 3 4 2 3" xfId="22884" xr:uid="{00000000-0005-0000-0000-000063530000}"/>
    <cellStyle name="Comma 3 3 3 2 3 3 4 3" xfId="10594" xr:uid="{00000000-0005-0000-0000-000064530000}"/>
    <cellStyle name="Comma 3 3 3 2 3 3 4 3 2" xfId="26980" xr:uid="{00000000-0005-0000-0000-000065530000}"/>
    <cellStyle name="Comma 3 3 3 2 3 3 4 4" xfId="18787" xr:uid="{00000000-0005-0000-0000-000066530000}"/>
    <cellStyle name="Comma 3 3 3 2 3 3 5" xfId="4449" xr:uid="{00000000-0005-0000-0000-000067530000}"/>
    <cellStyle name="Comma 3 3 3 2 3 3 5 2" xfId="12642" xr:uid="{00000000-0005-0000-0000-000068530000}"/>
    <cellStyle name="Comma 3 3 3 2 3 3 5 2 2" xfId="29028" xr:uid="{00000000-0005-0000-0000-000069530000}"/>
    <cellStyle name="Comma 3 3 3 2 3 3 5 3" xfId="20835" xr:uid="{00000000-0005-0000-0000-00006A530000}"/>
    <cellStyle name="Comma 3 3 3 2 3 3 6" xfId="8546" xr:uid="{00000000-0005-0000-0000-00006B530000}"/>
    <cellStyle name="Comma 3 3 3 2 3 3 6 2" xfId="24932" xr:uid="{00000000-0005-0000-0000-00006C530000}"/>
    <cellStyle name="Comma 3 3 3 2 3 3 7" xfId="16739" xr:uid="{00000000-0005-0000-0000-00006D530000}"/>
    <cellStyle name="Comma 3 3 3 2 3 4" xfId="609" xr:uid="{00000000-0005-0000-0000-00006E530000}"/>
    <cellStyle name="Comma 3 3 3 2 3 4 2" xfId="1633" xr:uid="{00000000-0005-0000-0000-00006F530000}"/>
    <cellStyle name="Comma 3 3 3 2 3 4 2 2" xfId="3681" xr:uid="{00000000-0005-0000-0000-000070530000}"/>
    <cellStyle name="Comma 3 3 3 2 3 4 2 2 2" xfId="7778" xr:uid="{00000000-0005-0000-0000-000071530000}"/>
    <cellStyle name="Comma 3 3 3 2 3 4 2 2 2 2" xfId="15971" xr:uid="{00000000-0005-0000-0000-000072530000}"/>
    <cellStyle name="Comma 3 3 3 2 3 4 2 2 2 2 2" xfId="32357" xr:uid="{00000000-0005-0000-0000-000073530000}"/>
    <cellStyle name="Comma 3 3 3 2 3 4 2 2 2 3" xfId="24164" xr:uid="{00000000-0005-0000-0000-000074530000}"/>
    <cellStyle name="Comma 3 3 3 2 3 4 2 2 3" xfId="11874" xr:uid="{00000000-0005-0000-0000-000075530000}"/>
    <cellStyle name="Comma 3 3 3 2 3 4 2 2 3 2" xfId="28260" xr:uid="{00000000-0005-0000-0000-000076530000}"/>
    <cellStyle name="Comma 3 3 3 2 3 4 2 2 4" xfId="20067" xr:uid="{00000000-0005-0000-0000-000077530000}"/>
    <cellStyle name="Comma 3 3 3 2 3 4 2 3" xfId="5729" xr:uid="{00000000-0005-0000-0000-000078530000}"/>
    <cellStyle name="Comma 3 3 3 2 3 4 2 3 2" xfId="13922" xr:uid="{00000000-0005-0000-0000-000079530000}"/>
    <cellStyle name="Comma 3 3 3 2 3 4 2 3 2 2" xfId="30308" xr:uid="{00000000-0005-0000-0000-00007A530000}"/>
    <cellStyle name="Comma 3 3 3 2 3 4 2 3 3" xfId="22115" xr:uid="{00000000-0005-0000-0000-00007B530000}"/>
    <cellStyle name="Comma 3 3 3 2 3 4 2 4" xfId="9826" xr:uid="{00000000-0005-0000-0000-00007C530000}"/>
    <cellStyle name="Comma 3 3 3 2 3 4 2 4 2" xfId="26212" xr:uid="{00000000-0005-0000-0000-00007D530000}"/>
    <cellStyle name="Comma 3 3 3 2 3 4 2 5" xfId="18019" xr:uid="{00000000-0005-0000-0000-00007E530000}"/>
    <cellStyle name="Comma 3 3 3 2 3 4 3" xfId="2657" xr:uid="{00000000-0005-0000-0000-00007F530000}"/>
    <cellStyle name="Comma 3 3 3 2 3 4 3 2" xfId="6754" xr:uid="{00000000-0005-0000-0000-000080530000}"/>
    <cellStyle name="Comma 3 3 3 2 3 4 3 2 2" xfId="14947" xr:uid="{00000000-0005-0000-0000-000081530000}"/>
    <cellStyle name="Comma 3 3 3 2 3 4 3 2 2 2" xfId="31333" xr:uid="{00000000-0005-0000-0000-000082530000}"/>
    <cellStyle name="Comma 3 3 3 2 3 4 3 2 3" xfId="23140" xr:uid="{00000000-0005-0000-0000-000083530000}"/>
    <cellStyle name="Comma 3 3 3 2 3 4 3 3" xfId="10850" xr:uid="{00000000-0005-0000-0000-000084530000}"/>
    <cellStyle name="Comma 3 3 3 2 3 4 3 3 2" xfId="27236" xr:uid="{00000000-0005-0000-0000-000085530000}"/>
    <cellStyle name="Comma 3 3 3 2 3 4 3 4" xfId="19043" xr:uid="{00000000-0005-0000-0000-000086530000}"/>
    <cellStyle name="Comma 3 3 3 2 3 4 4" xfId="4705" xr:uid="{00000000-0005-0000-0000-000087530000}"/>
    <cellStyle name="Comma 3 3 3 2 3 4 4 2" xfId="12898" xr:uid="{00000000-0005-0000-0000-000088530000}"/>
    <cellStyle name="Comma 3 3 3 2 3 4 4 2 2" xfId="29284" xr:uid="{00000000-0005-0000-0000-000089530000}"/>
    <cellStyle name="Comma 3 3 3 2 3 4 4 3" xfId="21091" xr:uid="{00000000-0005-0000-0000-00008A530000}"/>
    <cellStyle name="Comma 3 3 3 2 3 4 5" xfId="8802" xr:uid="{00000000-0005-0000-0000-00008B530000}"/>
    <cellStyle name="Comma 3 3 3 2 3 4 5 2" xfId="25188" xr:uid="{00000000-0005-0000-0000-00008C530000}"/>
    <cellStyle name="Comma 3 3 3 2 3 4 6" xfId="16995" xr:uid="{00000000-0005-0000-0000-00008D530000}"/>
    <cellStyle name="Comma 3 3 3 2 3 5" xfId="1121" xr:uid="{00000000-0005-0000-0000-00008E530000}"/>
    <cellStyle name="Comma 3 3 3 2 3 5 2" xfId="3169" xr:uid="{00000000-0005-0000-0000-00008F530000}"/>
    <cellStyle name="Comma 3 3 3 2 3 5 2 2" xfId="7266" xr:uid="{00000000-0005-0000-0000-000090530000}"/>
    <cellStyle name="Comma 3 3 3 2 3 5 2 2 2" xfId="15459" xr:uid="{00000000-0005-0000-0000-000091530000}"/>
    <cellStyle name="Comma 3 3 3 2 3 5 2 2 2 2" xfId="31845" xr:uid="{00000000-0005-0000-0000-000092530000}"/>
    <cellStyle name="Comma 3 3 3 2 3 5 2 2 3" xfId="23652" xr:uid="{00000000-0005-0000-0000-000093530000}"/>
    <cellStyle name="Comma 3 3 3 2 3 5 2 3" xfId="11362" xr:uid="{00000000-0005-0000-0000-000094530000}"/>
    <cellStyle name="Comma 3 3 3 2 3 5 2 3 2" xfId="27748" xr:uid="{00000000-0005-0000-0000-000095530000}"/>
    <cellStyle name="Comma 3 3 3 2 3 5 2 4" xfId="19555" xr:uid="{00000000-0005-0000-0000-000096530000}"/>
    <cellStyle name="Comma 3 3 3 2 3 5 3" xfId="5217" xr:uid="{00000000-0005-0000-0000-000097530000}"/>
    <cellStyle name="Comma 3 3 3 2 3 5 3 2" xfId="13410" xr:uid="{00000000-0005-0000-0000-000098530000}"/>
    <cellStyle name="Comma 3 3 3 2 3 5 3 2 2" xfId="29796" xr:uid="{00000000-0005-0000-0000-000099530000}"/>
    <cellStyle name="Comma 3 3 3 2 3 5 3 3" xfId="21603" xr:uid="{00000000-0005-0000-0000-00009A530000}"/>
    <cellStyle name="Comma 3 3 3 2 3 5 4" xfId="9314" xr:uid="{00000000-0005-0000-0000-00009B530000}"/>
    <cellStyle name="Comma 3 3 3 2 3 5 4 2" xfId="25700" xr:uid="{00000000-0005-0000-0000-00009C530000}"/>
    <cellStyle name="Comma 3 3 3 2 3 5 5" xfId="17507" xr:uid="{00000000-0005-0000-0000-00009D530000}"/>
    <cellStyle name="Comma 3 3 3 2 3 6" xfId="2145" xr:uid="{00000000-0005-0000-0000-00009E530000}"/>
    <cellStyle name="Comma 3 3 3 2 3 6 2" xfId="6242" xr:uid="{00000000-0005-0000-0000-00009F530000}"/>
    <cellStyle name="Comma 3 3 3 2 3 6 2 2" xfId="14435" xr:uid="{00000000-0005-0000-0000-0000A0530000}"/>
    <cellStyle name="Comma 3 3 3 2 3 6 2 2 2" xfId="30821" xr:uid="{00000000-0005-0000-0000-0000A1530000}"/>
    <cellStyle name="Comma 3 3 3 2 3 6 2 3" xfId="22628" xr:uid="{00000000-0005-0000-0000-0000A2530000}"/>
    <cellStyle name="Comma 3 3 3 2 3 6 3" xfId="10338" xr:uid="{00000000-0005-0000-0000-0000A3530000}"/>
    <cellStyle name="Comma 3 3 3 2 3 6 3 2" xfId="26724" xr:uid="{00000000-0005-0000-0000-0000A4530000}"/>
    <cellStyle name="Comma 3 3 3 2 3 6 4" xfId="18531" xr:uid="{00000000-0005-0000-0000-0000A5530000}"/>
    <cellStyle name="Comma 3 3 3 2 3 7" xfId="4193" xr:uid="{00000000-0005-0000-0000-0000A6530000}"/>
    <cellStyle name="Comma 3 3 3 2 3 7 2" xfId="12386" xr:uid="{00000000-0005-0000-0000-0000A7530000}"/>
    <cellStyle name="Comma 3 3 3 2 3 7 2 2" xfId="28772" xr:uid="{00000000-0005-0000-0000-0000A8530000}"/>
    <cellStyle name="Comma 3 3 3 2 3 7 3" xfId="20579" xr:uid="{00000000-0005-0000-0000-0000A9530000}"/>
    <cellStyle name="Comma 3 3 3 2 3 8" xfId="8290" xr:uid="{00000000-0005-0000-0000-0000AA530000}"/>
    <cellStyle name="Comma 3 3 3 2 3 8 2" xfId="24676" xr:uid="{00000000-0005-0000-0000-0000AB530000}"/>
    <cellStyle name="Comma 3 3 3 2 3 9" xfId="16483" xr:uid="{00000000-0005-0000-0000-0000AC530000}"/>
    <cellStyle name="Comma 3 3 3 2 4" xfId="161" xr:uid="{00000000-0005-0000-0000-0000AD530000}"/>
    <cellStyle name="Comma 3 3 3 2 4 2" xfId="417" xr:uid="{00000000-0005-0000-0000-0000AE530000}"/>
    <cellStyle name="Comma 3 3 3 2 4 2 2" xfId="929" xr:uid="{00000000-0005-0000-0000-0000AF530000}"/>
    <cellStyle name="Comma 3 3 3 2 4 2 2 2" xfId="1953" xr:uid="{00000000-0005-0000-0000-0000B0530000}"/>
    <cellStyle name="Comma 3 3 3 2 4 2 2 2 2" xfId="4001" xr:uid="{00000000-0005-0000-0000-0000B1530000}"/>
    <cellStyle name="Comma 3 3 3 2 4 2 2 2 2 2" xfId="8098" xr:uid="{00000000-0005-0000-0000-0000B2530000}"/>
    <cellStyle name="Comma 3 3 3 2 4 2 2 2 2 2 2" xfId="16291" xr:uid="{00000000-0005-0000-0000-0000B3530000}"/>
    <cellStyle name="Comma 3 3 3 2 4 2 2 2 2 2 2 2" xfId="32677" xr:uid="{00000000-0005-0000-0000-0000B4530000}"/>
    <cellStyle name="Comma 3 3 3 2 4 2 2 2 2 2 3" xfId="24484" xr:uid="{00000000-0005-0000-0000-0000B5530000}"/>
    <cellStyle name="Comma 3 3 3 2 4 2 2 2 2 3" xfId="12194" xr:uid="{00000000-0005-0000-0000-0000B6530000}"/>
    <cellStyle name="Comma 3 3 3 2 4 2 2 2 2 3 2" xfId="28580" xr:uid="{00000000-0005-0000-0000-0000B7530000}"/>
    <cellStyle name="Comma 3 3 3 2 4 2 2 2 2 4" xfId="20387" xr:uid="{00000000-0005-0000-0000-0000B8530000}"/>
    <cellStyle name="Comma 3 3 3 2 4 2 2 2 3" xfId="6049" xr:uid="{00000000-0005-0000-0000-0000B9530000}"/>
    <cellStyle name="Comma 3 3 3 2 4 2 2 2 3 2" xfId="14242" xr:uid="{00000000-0005-0000-0000-0000BA530000}"/>
    <cellStyle name="Comma 3 3 3 2 4 2 2 2 3 2 2" xfId="30628" xr:uid="{00000000-0005-0000-0000-0000BB530000}"/>
    <cellStyle name="Comma 3 3 3 2 4 2 2 2 3 3" xfId="22435" xr:uid="{00000000-0005-0000-0000-0000BC530000}"/>
    <cellStyle name="Comma 3 3 3 2 4 2 2 2 4" xfId="10146" xr:uid="{00000000-0005-0000-0000-0000BD530000}"/>
    <cellStyle name="Comma 3 3 3 2 4 2 2 2 4 2" xfId="26532" xr:uid="{00000000-0005-0000-0000-0000BE530000}"/>
    <cellStyle name="Comma 3 3 3 2 4 2 2 2 5" xfId="18339" xr:uid="{00000000-0005-0000-0000-0000BF530000}"/>
    <cellStyle name="Comma 3 3 3 2 4 2 2 3" xfId="2977" xr:uid="{00000000-0005-0000-0000-0000C0530000}"/>
    <cellStyle name="Comma 3 3 3 2 4 2 2 3 2" xfId="7074" xr:uid="{00000000-0005-0000-0000-0000C1530000}"/>
    <cellStyle name="Comma 3 3 3 2 4 2 2 3 2 2" xfId="15267" xr:uid="{00000000-0005-0000-0000-0000C2530000}"/>
    <cellStyle name="Comma 3 3 3 2 4 2 2 3 2 2 2" xfId="31653" xr:uid="{00000000-0005-0000-0000-0000C3530000}"/>
    <cellStyle name="Comma 3 3 3 2 4 2 2 3 2 3" xfId="23460" xr:uid="{00000000-0005-0000-0000-0000C4530000}"/>
    <cellStyle name="Comma 3 3 3 2 4 2 2 3 3" xfId="11170" xr:uid="{00000000-0005-0000-0000-0000C5530000}"/>
    <cellStyle name="Comma 3 3 3 2 4 2 2 3 3 2" xfId="27556" xr:uid="{00000000-0005-0000-0000-0000C6530000}"/>
    <cellStyle name="Comma 3 3 3 2 4 2 2 3 4" xfId="19363" xr:uid="{00000000-0005-0000-0000-0000C7530000}"/>
    <cellStyle name="Comma 3 3 3 2 4 2 2 4" xfId="5025" xr:uid="{00000000-0005-0000-0000-0000C8530000}"/>
    <cellStyle name="Comma 3 3 3 2 4 2 2 4 2" xfId="13218" xr:uid="{00000000-0005-0000-0000-0000C9530000}"/>
    <cellStyle name="Comma 3 3 3 2 4 2 2 4 2 2" xfId="29604" xr:uid="{00000000-0005-0000-0000-0000CA530000}"/>
    <cellStyle name="Comma 3 3 3 2 4 2 2 4 3" xfId="21411" xr:uid="{00000000-0005-0000-0000-0000CB530000}"/>
    <cellStyle name="Comma 3 3 3 2 4 2 2 5" xfId="9122" xr:uid="{00000000-0005-0000-0000-0000CC530000}"/>
    <cellStyle name="Comma 3 3 3 2 4 2 2 5 2" xfId="25508" xr:uid="{00000000-0005-0000-0000-0000CD530000}"/>
    <cellStyle name="Comma 3 3 3 2 4 2 2 6" xfId="17315" xr:uid="{00000000-0005-0000-0000-0000CE530000}"/>
    <cellStyle name="Comma 3 3 3 2 4 2 3" xfId="1441" xr:uid="{00000000-0005-0000-0000-0000CF530000}"/>
    <cellStyle name="Comma 3 3 3 2 4 2 3 2" xfId="3489" xr:uid="{00000000-0005-0000-0000-0000D0530000}"/>
    <cellStyle name="Comma 3 3 3 2 4 2 3 2 2" xfId="7586" xr:uid="{00000000-0005-0000-0000-0000D1530000}"/>
    <cellStyle name="Comma 3 3 3 2 4 2 3 2 2 2" xfId="15779" xr:uid="{00000000-0005-0000-0000-0000D2530000}"/>
    <cellStyle name="Comma 3 3 3 2 4 2 3 2 2 2 2" xfId="32165" xr:uid="{00000000-0005-0000-0000-0000D3530000}"/>
    <cellStyle name="Comma 3 3 3 2 4 2 3 2 2 3" xfId="23972" xr:uid="{00000000-0005-0000-0000-0000D4530000}"/>
    <cellStyle name="Comma 3 3 3 2 4 2 3 2 3" xfId="11682" xr:uid="{00000000-0005-0000-0000-0000D5530000}"/>
    <cellStyle name="Comma 3 3 3 2 4 2 3 2 3 2" xfId="28068" xr:uid="{00000000-0005-0000-0000-0000D6530000}"/>
    <cellStyle name="Comma 3 3 3 2 4 2 3 2 4" xfId="19875" xr:uid="{00000000-0005-0000-0000-0000D7530000}"/>
    <cellStyle name="Comma 3 3 3 2 4 2 3 3" xfId="5537" xr:uid="{00000000-0005-0000-0000-0000D8530000}"/>
    <cellStyle name="Comma 3 3 3 2 4 2 3 3 2" xfId="13730" xr:uid="{00000000-0005-0000-0000-0000D9530000}"/>
    <cellStyle name="Comma 3 3 3 2 4 2 3 3 2 2" xfId="30116" xr:uid="{00000000-0005-0000-0000-0000DA530000}"/>
    <cellStyle name="Comma 3 3 3 2 4 2 3 3 3" xfId="21923" xr:uid="{00000000-0005-0000-0000-0000DB530000}"/>
    <cellStyle name="Comma 3 3 3 2 4 2 3 4" xfId="9634" xr:uid="{00000000-0005-0000-0000-0000DC530000}"/>
    <cellStyle name="Comma 3 3 3 2 4 2 3 4 2" xfId="26020" xr:uid="{00000000-0005-0000-0000-0000DD530000}"/>
    <cellStyle name="Comma 3 3 3 2 4 2 3 5" xfId="17827" xr:uid="{00000000-0005-0000-0000-0000DE530000}"/>
    <cellStyle name="Comma 3 3 3 2 4 2 4" xfId="2465" xr:uid="{00000000-0005-0000-0000-0000DF530000}"/>
    <cellStyle name="Comma 3 3 3 2 4 2 4 2" xfId="6562" xr:uid="{00000000-0005-0000-0000-0000E0530000}"/>
    <cellStyle name="Comma 3 3 3 2 4 2 4 2 2" xfId="14755" xr:uid="{00000000-0005-0000-0000-0000E1530000}"/>
    <cellStyle name="Comma 3 3 3 2 4 2 4 2 2 2" xfId="31141" xr:uid="{00000000-0005-0000-0000-0000E2530000}"/>
    <cellStyle name="Comma 3 3 3 2 4 2 4 2 3" xfId="22948" xr:uid="{00000000-0005-0000-0000-0000E3530000}"/>
    <cellStyle name="Comma 3 3 3 2 4 2 4 3" xfId="10658" xr:uid="{00000000-0005-0000-0000-0000E4530000}"/>
    <cellStyle name="Comma 3 3 3 2 4 2 4 3 2" xfId="27044" xr:uid="{00000000-0005-0000-0000-0000E5530000}"/>
    <cellStyle name="Comma 3 3 3 2 4 2 4 4" xfId="18851" xr:uid="{00000000-0005-0000-0000-0000E6530000}"/>
    <cellStyle name="Comma 3 3 3 2 4 2 5" xfId="4513" xr:uid="{00000000-0005-0000-0000-0000E7530000}"/>
    <cellStyle name="Comma 3 3 3 2 4 2 5 2" xfId="12706" xr:uid="{00000000-0005-0000-0000-0000E8530000}"/>
    <cellStyle name="Comma 3 3 3 2 4 2 5 2 2" xfId="29092" xr:uid="{00000000-0005-0000-0000-0000E9530000}"/>
    <cellStyle name="Comma 3 3 3 2 4 2 5 3" xfId="20899" xr:uid="{00000000-0005-0000-0000-0000EA530000}"/>
    <cellStyle name="Comma 3 3 3 2 4 2 6" xfId="8610" xr:uid="{00000000-0005-0000-0000-0000EB530000}"/>
    <cellStyle name="Comma 3 3 3 2 4 2 6 2" xfId="24996" xr:uid="{00000000-0005-0000-0000-0000EC530000}"/>
    <cellStyle name="Comma 3 3 3 2 4 2 7" xfId="16803" xr:uid="{00000000-0005-0000-0000-0000ED530000}"/>
    <cellStyle name="Comma 3 3 3 2 4 3" xfId="673" xr:uid="{00000000-0005-0000-0000-0000EE530000}"/>
    <cellStyle name="Comma 3 3 3 2 4 3 2" xfId="1697" xr:uid="{00000000-0005-0000-0000-0000EF530000}"/>
    <cellStyle name="Comma 3 3 3 2 4 3 2 2" xfId="3745" xr:uid="{00000000-0005-0000-0000-0000F0530000}"/>
    <cellStyle name="Comma 3 3 3 2 4 3 2 2 2" xfId="7842" xr:uid="{00000000-0005-0000-0000-0000F1530000}"/>
    <cellStyle name="Comma 3 3 3 2 4 3 2 2 2 2" xfId="16035" xr:uid="{00000000-0005-0000-0000-0000F2530000}"/>
    <cellStyle name="Comma 3 3 3 2 4 3 2 2 2 2 2" xfId="32421" xr:uid="{00000000-0005-0000-0000-0000F3530000}"/>
    <cellStyle name="Comma 3 3 3 2 4 3 2 2 2 3" xfId="24228" xr:uid="{00000000-0005-0000-0000-0000F4530000}"/>
    <cellStyle name="Comma 3 3 3 2 4 3 2 2 3" xfId="11938" xr:uid="{00000000-0005-0000-0000-0000F5530000}"/>
    <cellStyle name="Comma 3 3 3 2 4 3 2 2 3 2" xfId="28324" xr:uid="{00000000-0005-0000-0000-0000F6530000}"/>
    <cellStyle name="Comma 3 3 3 2 4 3 2 2 4" xfId="20131" xr:uid="{00000000-0005-0000-0000-0000F7530000}"/>
    <cellStyle name="Comma 3 3 3 2 4 3 2 3" xfId="5793" xr:uid="{00000000-0005-0000-0000-0000F8530000}"/>
    <cellStyle name="Comma 3 3 3 2 4 3 2 3 2" xfId="13986" xr:uid="{00000000-0005-0000-0000-0000F9530000}"/>
    <cellStyle name="Comma 3 3 3 2 4 3 2 3 2 2" xfId="30372" xr:uid="{00000000-0005-0000-0000-0000FA530000}"/>
    <cellStyle name="Comma 3 3 3 2 4 3 2 3 3" xfId="22179" xr:uid="{00000000-0005-0000-0000-0000FB530000}"/>
    <cellStyle name="Comma 3 3 3 2 4 3 2 4" xfId="9890" xr:uid="{00000000-0005-0000-0000-0000FC530000}"/>
    <cellStyle name="Comma 3 3 3 2 4 3 2 4 2" xfId="26276" xr:uid="{00000000-0005-0000-0000-0000FD530000}"/>
    <cellStyle name="Comma 3 3 3 2 4 3 2 5" xfId="18083" xr:uid="{00000000-0005-0000-0000-0000FE530000}"/>
    <cellStyle name="Comma 3 3 3 2 4 3 3" xfId="2721" xr:uid="{00000000-0005-0000-0000-0000FF530000}"/>
    <cellStyle name="Comma 3 3 3 2 4 3 3 2" xfId="6818" xr:uid="{00000000-0005-0000-0000-000000540000}"/>
    <cellStyle name="Comma 3 3 3 2 4 3 3 2 2" xfId="15011" xr:uid="{00000000-0005-0000-0000-000001540000}"/>
    <cellStyle name="Comma 3 3 3 2 4 3 3 2 2 2" xfId="31397" xr:uid="{00000000-0005-0000-0000-000002540000}"/>
    <cellStyle name="Comma 3 3 3 2 4 3 3 2 3" xfId="23204" xr:uid="{00000000-0005-0000-0000-000003540000}"/>
    <cellStyle name="Comma 3 3 3 2 4 3 3 3" xfId="10914" xr:uid="{00000000-0005-0000-0000-000004540000}"/>
    <cellStyle name="Comma 3 3 3 2 4 3 3 3 2" xfId="27300" xr:uid="{00000000-0005-0000-0000-000005540000}"/>
    <cellStyle name="Comma 3 3 3 2 4 3 3 4" xfId="19107" xr:uid="{00000000-0005-0000-0000-000006540000}"/>
    <cellStyle name="Comma 3 3 3 2 4 3 4" xfId="4769" xr:uid="{00000000-0005-0000-0000-000007540000}"/>
    <cellStyle name="Comma 3 3 3 2 4 3 4 2" xfId="12962" xr:uid="{00000000-0005-0000-0000-000008540000}"/>
    <cellStyle name="Comma 3 3 3 2 4 3 4 2 2" xfId="29348" xr:uid="{00000000-0005-0000-0000-000009540000}"/>
    <cellStyle name="Comma 3 3 3 2 4 3 4 3" xfId="21155" xr:uid="{00000000-0005-0000-0000-00000A540000}"/>
    <cellStyle name="Comma 3 3 3 2 4 3 5" xfId="8866" xr:uid="{00000000-0005-0000-0000-00000B540000}"/>
    <cellStyle name="Comma 3 3 3 2 4 3 5 2" xfId="25252" xr:uid="{00000000-0005-0000-0000-00000C540000}"/>
    <cellStyle name="Comma 3 3 3 2 4 3 6" xfId="17059" xr:uid="{00000000-0005-0000-0000-00000D540000}"/>
    <cellStyle name="Comma 3 3 3 2 4 4" xfId="1185" xr:uid="{00000000-0005-0000-0000-00000E540000}"/>
    <cellStyle name="Comma 3 3 3 2 4 4 2" xfId="3233" xr:uid="{00000000-0005-0000-0000-00000F540000}"/>
    <cellStyle name="Comma 3 3 3 2 4 4 2 2" xfId="7330" xr:uid="{00000000-0005-0000-0000-000010540000}"/>
    <cellStyle name="Comma 3 3 3 2 4 4 2 2 2" xfId="15523" xr:uid="{00000000-0005-0000-0000-000011540000}"/>
    <cellStyle name="Comma 3 3 3 2 4 4 2 2 2 2" xfId="31909" xr:uid="{00000000-0005-0000-0000-000012540000}"/>
    <cellStyle name="Comma 3 3 3 2 4 4 2 2 3" xfId="23716" xr:uid="{00000000-0005-0000-0000-000013540000}"/>
    <cellStyle name="Comma 3 3 3 2 4 4 2 3" xfId="11426" xr:uid="{00000000-0005-0000-0000-000014540000}"/>
    <cellStyle name="Comma 3 3 3 2 4 4 2 3 2" xfId="27812" xr:uid="{00000000-0005-0000-0000-000015540000}"/>
    <cellStyle name="Comma 3 3 3 2 4 4 2 4" xfId="19619" xr:uid="{00000000-0005-0000-0000-000016540000}"/>
    <cellStyle name="Comma 3 3 3 2 4 4 3" xfId="5281" xr:uid="{00000000-0005-0000-0000-000017540000}"/>
    <cellStyle name="Comma 3 3 3 2 4 4 3 2" xfId="13474" xr:uid="{00000000-0005-0000-0000-000018540000}"/>
    <cellStyle name="Comma 3 3 3 2 4 4 3 2 2" xfId="29860" xr:uid="{00000000-0005-0000-0000-000019540000}"/>
    <cellStyle name="Comma 3 3 3 2 4 4 3 3" xfId="21667" xr:uid="{00000000-0005-0000-0000-00001A540000}"/>
    <cellStyle name="Comma 3 3 3 2 4 4 4" xfId="9378" xr:uid="{00000000-0005-0000-0000-00001B540000}"/>
    <cellStyle name="Comma 3 3 3 2 4 4 4 2" xfId="25764" xr:uid="{00000000-0005-0000-0000-00001C540000}"/>
    <cellStyle name="Comma 3 3 3 2 4 4 5" xfId="17571" xr:uid="{00000000-0005-0000-0000-00001D540000}"/>
    <cellStyle name="Comma 3 3 3 2 4 5" xfId="2209" xr:uid="{00000000-0005-0000-0000-00001E540000}"/>
    <cellStyle name="Comma 3 3 3 2 4 5 2" xfId="6306" xr:uid="{00000000-0005-0000-0000-00001F540000}"/>
    <cellStyle name="Comma 3 3 3 2 4 5 2 2" xfId="14499" xr:uid="{00000000-0005-0000-0000-000020540000}"/>
    <cellStyle name="Comma 3 3 3 2 4 5 2 2 2" xfId="30885" xr:uid="{00000000-0005-0000-0000-000021540000}"/>
    <cellStyle name="Comma 3 3 3 2 4 5 2 3" xfId="22692" xr:uid="{00000000-0005-0000-0000-000022540000}"/>
    <cellStyle name="Comma 3 3 3 2 4 5 3" xfId="10402" xr:uid="{00000000-0005-0000-0000-000023540000}"/>
    <cellStyle name="Comma 3 3 3 2 4 5 3 2" xfId="26788" xr:uid="{00000000-0005-0000-0000-000024540000}"/>
    <cellStyle name="Comma 3 3 3 2 4 5 4" xfId="18595" xr:uid="{00000000-0005-0000-0000-000025540000}"/>
    <cellStyle name="Comma 3 3 3 2 4 6" xfId="4257" xr:uid="{00000000-0005-0000-0000-000026540000}"/>
    <cellStyle name="Comma 3 3 3 2 4 6 2" xfId="12450" xr:uid="{00000000-0005-0000-0000-000027540000}"/>
    <cellStyle name="Comma 3 3 3 2 4 6 2 2" xfId="28836" xr:uid="{00000000-0005-0000-0000-000028540000}"/>
    <cellStyle name="Comma 3 3 3 2 4 6 3" xfId="20643" xr:uid="{00000000-0005-0000-0000-000029540000}"/>
    <cellStyle name="Comma 3 3 3 2 4 7" xfId="8354" xr:uid="{00000000-0005-0000-0000-00002A540000}"/>
    <cellStyle name="Comma 3 3 3 2 4 7 2" xfId="24740" xr:uid="{00000000-0005-0000-0000-00002B540000}"/>
    <cellStyle name="Comma 3 3 3 2 4 8" xfId="16547" xr:uid="{00000000-0005-0000-0000-00002C540000}"/>
    <cellStyle name="Comma 3 3 3 2 5" xfId="289" xr:uid="{00000000-0005-0000-0000-00002D540000}"/>
    <cellStyle name="Comma 3 3 3 2 5 2" xfId="801" xr:uid="{00000000-0005-0000-0000-00002E540000}"/>
    <cellStyle name="Comma 3 3 3 2 5 2 2" xfId="1825" xr:uid="{00000000-0005-0000-0000-00002F540000}"/>
    <cellStyle name="Comma 3 3 3 2 5 2 2 2" xfId="3873" xr:uid="{00000000-0005-0000-0000-000030540000}"/>
    <cellStyle name="Comma 3 3 3 2 5 2 2 2 2" xfId="7970" xr:uid="{00000000-0005-0000-0000-000031540000}"/>
    <cellStyle name="Comma 3 3 3 2 5 2 2 2 2 2" xfId="16163" xr:uid="{00000000-0005-0000-0000-000032540000}"/>
    <cellStyle name="Comma 3 3 3 2 5 2 2 2 2 2 2" xfId="32549" xr:uid="{00000000-0005-0000-0000-000033540000}"/>
    <cellStyle name="Comma 3 3 3 2 5 2 2 2 2 3" xfId="24356" xr:uid="{00000000-0005-0000-0000-000034540000}"/>
    <cellStyle name="Comma 3 3 3 2 5 2 2 2 3" xfId="12066" xr:uid="{00000000-0005-0000-0000-000035540000}"/>
    <cellStyle name="Comma 3 3 3 2 5 2 2 2 3 2" xfId="28452" xr:uid="{00000000-0005-0000-0000-000036540000}"/>
    <cellStyle name="Comma 3 3 3 2 5 2 2 2 4" xfId="20259" xr:uid="{00000000-0005-0000-0000-000037540000}"/>
    <cellStyle name="Comma 3 3 3 2 5 2 2 3" xfId="5921" xr:uid="{00000000-0005-0000-0000-000038540000}"/>
    <cellStyle name="Comma 3 3 3 2 5 2 2 3 2" xfId="14114" xr:uid="{00000000-0005-0000-0000-000039540000}"/>
    <cellStyle name="Comma 3 3 3 2 5 2 2 3 2 2" xfId="30500" xr:uid="{00000000-0005-0000-0000-00003A540000}"/>
    <cellStyle name="Comma 3 3 3 2 5 2 2 3 3" xfId="22307" xr:uid="{00000000-0005-0000-0000-00003B540000}"/>
    <cellStyle name="Comma 3 3 3 2 5 2 2 4" xfId="10018" xr:uid="{00000000-0005-0000-0000-00003C540000}"/>
    <cellStyle name="Comma 3 3 3 2 5 2 2 4 2" xfId="26404" xr:uid="{00000000-0005-0000-0000-00003D540000}"/>
    <cellStyle name="Comma 3 3 3 2 5 2 2 5" xfId="18211" xr:uid="{00000000-0005-0000-0000-00003E540000}"/>
    <cellStyle name="Comma 3 3 3 2 5 2 3" xfId="2849" xr:uid="{00000000-0005-0000-0000-00003F540000}"/>
    <cellStyle name="Comma 3 3 3 2 5 2 3 2" xfId="6946" xr:uid="{00000000-0005-0000-0000-000040540000}"/>
    <cellStyle name="Comma 3 3 3 2 5 2 3 2 2" xfId="15139" xr:uid="{00000000-0005-0000-0000-000041540000}"/>
    <cellStyle name="Comma 3 3 3 2 5 2 3 2 2 2" xfId="31525" xr:uid="{00000000-0005-0000-0000-000042540000}"/>
    <cellStyle name="Comma 3 3 3 2 5 2 3 2 3" xfId="23332" xr:uid="{00000000-0005-0000-0000-000043540000}"/>
    <cellStyle name="Comma 3 3 3 2 5 2 3 3" xfId="11042" xr:uid="{00000000-0005-0000-0000-000044540000}"/>
    <cellStyle name="Comma 3 3 3 2 5 2 3 3 2" xfId="27428" xr:uid="{00000000-0005-0000-0000-000045540000}"/>
    <cellStyle name="Comma 3 3 3 2 5 2 3 4" xfId="19235" xr:uid="{00000000-0005-0000-0000-000046540000}"/>
    <cellStyle name="Comma 3 3 3 2 5 2 4" xfId="4897" xr:uid="{00000000-0005-0000-0000-000047540000}"/>
    <cellStyle name="Comma 3 3 3 2 5 2 4 2" xfId="13090" xr:uid="{00000000-0005-0000-0000-000048540000}"/>
    <cellStyle name="Comma 3 3 3 2 5 2 4 2 2" xfId="29476" xr:uid="{00000000-0005-0000-0000-000049540000}"/>
    <cellStyle name="Comma 3 3 3 2 5 2 4 3" xfId="21283" xr:uid="{00000000-0005-0000-0000-00004A540000}"/>
    <cellStyle name="Comma 3 3 3 2 5 2 5" xfId="8994" xr:uid="{00000000-0005-0000-0000-00004B540000}"/>
    <cellStyle name="Comma 3 3 3 2 5 2 5 2" xfId="25380" xr:uid="{00000000-0005-0000-0000-00004C540000}"/>
    <cellStyle name="Comma 3 3 3 2 5 2 6" xfId="17187" xr:uid="{00000000-0005-0000-0000-00004D540000}"/>
    <cellStyle name="Comma 3 3 3 2 5 3" xfId="1313" xr:uid="{00000000-0005-0000-0000-00004E540000}"/>
    <cellStyle name="Comma 3 3 3 2 5 3 2" xfId="3361" xr:uid="{00000000-0005-0000-0000-00004F540000}"/>
    <cellStyle name="Comma 3 3 3 2 5 3 2 2" xfId="7458" xr:uid="{00000000-0005-0000-0000-000050540000}"/>
    <cellStyle name="Comma 3 3 3 2 5 3 2 2 2" xfId="15651" xr:uid="{00000000-0005-0000-0000-000051540000}"/>
    <cellStyle name="Comma 3 3 3 2 5 3 2 2 2 2" xfId="32037" xr:uid="{00000000-0005-0000-0000-000052540000}"/>
    <cellStyle name="Comma 3 3 3 2 5 3 2 2 3" xfId="23844" xr:uid="{00000000-0005-0000-0000-000053540000}"/>
    <cellStyle name="Comma 3 3 3 2 5 3 2 3" xfId="11554" xr:uid="{00000000-0005-0000-0000-000054540000}"/>
    <cellStyle name="Comma 3 3 3 2 5 3 2 3 2" xfId="27940" xr:uid="{00000000-0005-0000-0000-000055540000}"/>
    <cellStyle name="Comma 3 3 3 2 5 3 2 4" xfId="19747" xr:uid="{00000000-0005-0000-0000-000056540000}"/>
    <cellStyle name="Comma 3 3 3 2 5 3 3" xfId="5409" xr:uid="{00000000-0005-0000-0000-000057540000}"/>
    <cellStyle name="Comma 3 3 3 2 5 3 3 2" xfId="13602" xr:uid="{00000000-0005-0000-0000-000058540000}"/>
    <cellStyle name="Comma 3 3 3 2 5 3 3 2 2" xfId="29988" xr:uid="{00000000-0005-0000-0000-000059540000}"/>
    <cellStyle name="Comma 3 3 3 2 5 3 3 3" xfId="21795" xr:uid="{00000000-0005-0000-0000-00005A540000}"/>
    <cellStyle name="Comma 3 3 3 2 5 3 4" xfId="9506" xr:uid="{00000000-0005-0000-0000-00005B540000}"/>
    <cellStyle name="Comma 3 3 3 2 5 3 4 2" xfId="25892" xr:uid="{00000000-0005-0000-0000-00005C540000}"/>
    <cellStyle name="Comma 3 3 3 2 5 3 5" xfId="17699" xr:uid="{00000000-0005-0000-0000-00005D540000}"/>
    <cellStyle name="Comma 3 3 3 2 5 4" xfId="2337" xr:uid="{00000000-0005-0000-0000-00005E540000}"/>
    <cellStyle name="Comma 3 3 3 2 5 4 2" xfId="6434" xr:uid="{00000000-0005-0000-0000-00005F540000}"/>
    <cellStyle name="Comma 3 3 3 2 5 4 2 2" xfId="14627" xr:uid="{00000000-0005-0000-0000-000060540000}"/>
    <cellStyle name="Comma 3 3 3 2 5 4 2 2 2" xfId="31013" xr:uid="{00000000-0005-0000-0000-000061540000}"/>
    <cellStyle name="Comma 3 3 3 2 5 4 2 3" xfId="22820" xr:uid="{00000000-0005-0000-0000-000062540000}"/>
    <cellStyle name="Comma 3 3 3 2 5 4 3" xfId="10530" xr:uid="{00000000-0005-0000-0000-000063540000}"/>
    <cellStyle name="Comma 3 3 3 2 5 4 3 2" xfId="26916" xr:uid="{00000000-0005-0000-0000-000064540000}"/>
    <cellStyle name="Comma 3 3 3 2 5 4 4" xfId="18723" xr:uid="{00000000-0005-0000-0000-000065540000}"/>
    <cellStyle name="Comma 3 3 3 2 5 5" xfId="4385" xr:uid="{00000000-0005-0000-0000-000066540000}"/>
    <cellStyle name="Comma 3 3 3 2 5 5 2" xfId="12578" xr:uid="{00000000-0005-0000-0000-000067540000}"/>
    <cellStyle name="Comma 3 3 3 2 5 5 2 2" xfId="28964" xr:uid="{00000000-0005-0000-0000-000068540000}"/>
    <cellStyle name="Comma 3 3 3 2 5 5 3" xfId="20771" xr:uid="{00000000-0005-0000-0000-000069540000}"/>
    <cellStyle name="Comma 3 3 3 2 5 6" xfId="8482" xr:uid="{00000000-0005-0000-0000-00006A540000}"/>
    <cellStyle name="Comma 3 3 3 2 5 6 2" xfId="24868" xr:uid="{00000000-0005-0000-0000-00006B540000}"/>
    <cellStyle name="Comma 3 3 3 2 5 7" xfId="16675" xr:uid="{00000000-0005-0000-0000-00006C540000}"/>
    <cellStyle name="Comma 3 3 3 2 6" xfId="545" xr:uid="{00000000-0005-0000-0000-00006D540000}"/>
    <cellStyle name="Comma 3 3 3 2 6 2" xfId="1569" xr:uid="{00000000-0005-0000-0000-00006E540000}"/>
    <cellStyle name="Comma 3 3 3 2 6 2 2" xfId="3617" xr:uid="{00000000-0005-0000-0000-00006F540000}"/>
    <cellStyle name="Comma 3 3 3 2 6 2 2 2" xfId="7714" xr:uid="{00000000-0005-0000-0000-000070540000}"/>
    <cellStyle name="Comma 3 3 3 2 6 2 2 2 2" xfId="15907" xr:uid="{00000000-0005-0000-0000-000071540000}"/>
    <cellStyle name="Comma 3 3 3 2 6 2 2 2 2 2" xfId="32293" xr:uid="{00000000-0005-0000-0000-000072540000}"/>
    <cellStyle name="Comma 3 3 3 2 6 2 2 2 3" xfId="24100" xr:uid="{00000000-0005-0000-0000-000073540000}"/>
    <cellStyle name="Comma 3 3 3 2 6 2 2 3" xfId="11810" xr:uid="{00000000-0005-0000-0000-000074540000}"/>
    <cellStyle name="Comma 3 3 3 2 6 2 2 3 2" xfId="28196" xr:uid="{00000000-0005-0000-0000-000075540000}"/>
    <cellStyle name="Comma 3 3 3 2 6 2 2 4" xfId="20003" xr:uid="{00000000-0005-0000-0000-000076540000}"/>
    <cellStyle name="Comma 3 3 3 2 6 2 3" xfId="5665" xr:uid="{00000000-0005-0000-0000-000077540000}"/>
    <cellStyle name="Comma 3 3 3 2 6 2 3 2" xfId="13858" xr:uid="{00000000-0005-0000-0000-000078540000}"/>
    <cellStyle name="Comma 3 3 3 2 6 2 3 2 2" xfId="30244" xr:uid="{00000000-0005-0000-0000-000079540000}"/>
    <cellStyle name="Comma 3 3 3 2 6 2 3 3" xfId="22051" xr:uid="{00000000-0005-0000-0000-00007A540000}"/>
    <cellStyle name="Comma 3 3 3 2 6 2 4" xfId="9762" xr:uid="{00000000-0005-0000-0000-00007B540000}"/>
    <cellStyle name="Comma 3 3 3 2 6 2 4 2" xfId="26148" xr:uid="{00000000-0005-0000-0000-00007C540000}"/>
    <cellStyle name="Comma 3 3 3 2 6 2 5" xfId="17955" xr:uid="{00000000-0005-0000-0000-00007D540000}"/>
    <cellStyle name="Comma 3 3 3 2 6 3" xfId="2593" xr:uid="{00000000-0005-0000-0000-00007E540000}"/>
    <cellStyle name="Comma 3 3 3 2 6 3 2" xfId="6690" xr:uid="{00000000-0005-0000-0000-00007F540000}"/>
    <cellStyle name="Comma 3 3 3 2 6 3 2 2" xfId="14883" xr:uid="{00000000-0005-0000-0000-000080540000}"/>
    <cellStyle name="Comma 3 3 3 2 6 3 2 2 2" xfId="31269" xr:uid="{00000000-0005-0000-0000-000081540000}"/>
    <cellStyle name="Comma 3 3 3 2 6 3 2 3" xfId="23076" xr:uid="{00000000-0005-0000-0000-000082540000}"/>
    <cellStyle name="Comma 3 3 3 2 6 3 3" xfId="10786" xr:uid="{00000000-0005-0000-0000-000083540000}"/>
    <cellStyle name="Comma 3 3 3 2 6 3 3 2" xfId="27172" xr:uid="{00000000-0005-0000-0000-000084540000}"/>
    <cellStyle name="Comma 3 3 3 2 6 3 4" xfId="18979" xr:uid="{00000000-0005-0000-0000-000085540000}"/>
    <cellStyle name="Comma 3 3 3 2 6 4" xfId="4641" xr:uid="{00000000-0005-0000-0000-000086540000}"/>
    <cellStyle name="Comma 3 3 3 2 6 4 2" xfId="12834" xr:uid="{00000000-0005-0000-0000-000087540000}"/>
    <cellStyle name="Comma 3 3 3 2 6 4 2 2" xfId="29220" xr:uid="{00000000-0005-0000-0000-000088540000}"/>
    <cellStyle name="Comma 3 3 3 2 6 4 3" xfId="21027" xr:uid="{00000000-0005-0000-0000-000089540000}"/>
    <cellStyle name="Comma 3 3 3 2 6 5" xfId="8738" xr:uid="{00000000-0005-0000-0000-00008A540000}"/>
    <cellStyle name="Comma 3 3 3 2 6 5 2" xfId="25124" xr:uid="{00000000-0005-0000-0000-00008B540000}"/>
    <cellStyle name="Comma 3 3 3 2 6 6" xfId="16931" xr:uid="{00000000-0005-0000-0000-00008C540000}"/>
    <cellStyle name="Comma 3 3 3 2 7" xfId="1057" xr:uid="{00000000-0005-0000-0000-00008D540000}"/>
    <cellStyle name="Comma 3 3 3 2 7 2" xfId="3105" xr:uid="{00000000-0005-0000-0000-00008E540000}"/>
    <cellStyle name="Comma 3 3 3 2 7 2 2" xfId="7202" xr:uid="{00000000-0005-0000-0000-00008F540000}"/>
    <cellStyle name="Comma 3 3 3 2 7 2 2 2" xfId="15395" xr:uid="{00000000-0005-0000-0000-000090540000}"/>
    <cellStyle name="Comma 3 3 3 2 7 2 2 2 2" xfId="31781" xr:uid="{00000000-0005-0000-0000-000091540000}"/>
    <cellStyle name="Comma 3 3 3 2 7 2 2 3" xfId="23588" xr:uid="{00000000-0005-0000-0000-000092540000}"/>
    <cellStyle name="Comma 3 3 3 2 7 2 3" xfId="11298" xr:uid="{00000000-0005-0000-0000-000093540000}"/>
    <cellStyle name="Comma 3 3 3 2 7 2 3 2" xfId="27684" xr:uid="{00000000-0005-0000-0000-000094540000}"/>
    <cellStyle name="Comma 3 3 3 2 7 2 4" xfId="19491" xr:uid="{00000000-0005-0000-0000-000095540000}"/>
    <cellStyle name="Comma 3 3 3 2 7 3" xfId="5153" xr:uid="{00000000-0005-0000-0000-000096540000}"/>
    <cellStyle name="Comma 3 3 3 2 7 3 2" xfId="13346" xr:uid="{00000000-0005-0000-0000-000097540000}"/>
    <cellStyle name="Comma 3 3 3 2 7 3 2 2" xfId="29732" xr:uid="{00000000-0005-0000-0000-000098540000}"/>
    <cellStyle name="Comma 3 3 3 2 7 3 3" xfId="21539" xr:uid="{00000000-0005-0000-0000-000099540000}"/>
    <cellStyle name="Comma 3 3 3 2 7 4" xfId="9250" xr:uid="{00000000-0005-0000-0000-00009A540000}"/>
    <cellStyle name="Comma 3 3 3 2 7 4 2" xfId="25636" xr:uid="{00000000-0005-0000-0000-00009B540000}"/>
    <cellStyle name="Comma 3 3 3 2 7 5" xfId="17443" xr:uid="{00000000-0005-0000-0000-00009C540000}"/>
    <cellStyle name="Comma 3 3 3 2 8" xfId="2081" xr:uid="{00000000-0005-0000-0000-00009D540000}"/>
    <cellStyle name="Comma 3 3 3 2 8 2" xfId="6178" xr:uid="{00000000-0005-0000-0000-00009E540000}"/>
    <cellStyle name="Comma 3 3 3 2 8 2 2" xfId="14371" xr:uid="{00000000-0005-0000-0000-00009F540000}"/>
    <cellStyle name="Comma 3 3 3 2 8 2 2 2" xfId="30757" xr:uid="{00000000-0005-0000-0000-0000A0540000}"/>
    <cellStyle name="Comma 3 3 3 2 8 2 3" xfId="22564" xr:uid="{00000000-0005-0000-0000-0000A1540000}"/>
    <cellStyle name="Comma 3 3 3 2 8 3" xfId="10274" xr:uid="{00000000-0005-0000-0000-0000A2540000}"/>
    <cellStyle name="Comma 3 3 3 2 8 3 2" xfId="26660" xr:uid="{00000000-0005-0000-0000-0000A3540000}"/>
    <cellStyle name="Comma 3 3 3 2 8 4" xfId="18467" xr:uid="{00000000-0005-0000-0000-0000A4540000}"/>
    <cellStyle name="Comma 3 3 3 2 9" xfId="4129" xr:uid="{00000000-0005-0000-0000-0000A5540000}"/>
    <cellStyle name="Comma 3 3 3 2 9 2" xfId="12322" xr:uid="{00000000-0005-0000-0000-0000A6540000}"/>
    <cellStyle name="Comma 3 3 3 2 9 2 2" xfId="28708" xr:uid="{00000000-0005-0000-0000-0000A7540000}"/>
    <cellStyle name="Comma 3 3 3 2 9 3" xfId="20515" xr:uid="{00000000-0005-0000-0000-0000A8540000}"/>
    <cellStyle name="Comma 3 3 3 3" xfId="49" xr:uid="{00000000-0005-0000-0000-0000A9540000}"/>
    <cellStyle name="Comma 3 3 3 3 10" xfId="16435" xr:uid="{00000000-0005-0000-0000-0000AA540000}"/>
    <cellStyle name="Comma 3 3 3 3 2" xfId="113" xr:uid="{00000000-0005-0000-0000-0000AB540000}"/>
    <cellStyle name="Comma 3 3 3 3 2 2" xfId="241" xr:uid="{00000000-0005-0000-0000-0000AC540000}"/>
    <cellStyle name="Comma 3 3 3 3 2 2 2" xfId="497" xr:uid="{00000000-0005-0000-0000-0000AD540000}"/>
    <cellStyle name="Comma 3 3 3 3 2 2 2 2" xfId="1009" xr:uid="{00000000-0005-0000-0000-0000AE540000}"/>
    <cellStyle name="Comma 3 3 3 3 2 2 2 2 2" xfId="2033" xr:uid="{00000000-0005-0000-0000-0000AF540000}"/>
    <cellStyle name="Comma 3 3 3 3 2 2 2 2 2 2" xfId="4081" xr:uid="{00000000-0005-0000-0000-0000B0540000}"/>
    <cellStyle name="Comma 3 3 3 3 2 2 2 2 2 2 2" xfId="8178" xr:uid="{00000000-0005-0000-0000-0000B1540000}"/>
    <cellStyle name="Comma 3 3 3 3 2 2 2 2 2 2 2 2" xfId="16371" xr:uid="{00000000-0005-0000-0000-0000B2540000}"/>
    <cellStyle name="Comma 3 3 3 3 2 2 2 2 2 2 2 2 2" xfId="32757" xr:uid="{00000000-0005-0000-0000-0000B3540000}"/>
    <cellStyle name="Comma 3 3 3 3 2 2 2 2 2 2 2 3" xfId="24564" xr:uid="{00000000-0005-0000-0000-0000B4540000}"/>
    <cellStyle name="Comma 3 3 3 3 2 2 2 2 2 2 3" xfId="12274" xr:uid="{00000000-0005-0000-0000-0000B5540000}"/>
    <cellStyle name="Comma 3 3 3 3 2 2 2 2 2 2 3 2" xfId="28660" xr:uid="{00000000-0005-0000-0000-0000B6540000}"/>
    <cellStyle name="Comma 3 3 3 3 2 2 2 2 2 2 4" xfId="20467" xr:uid="{00000000-0005-0000-0000-0000B7540000}"/>
    <cellStyle name="Comma 3 3 3 3 2 2 2 2 2 3" xfId="6129" xr:uid="{00000000-0005-0000-0000-0000B8540000}"/>
    <cellStyle name="Comma 3 3 3 3 2 2 2 2 2 3 2" xfId="14322" xr:uid="{00000000-0005-0000-0000-0000B9540000}"/>
    <cellStyle name="Comma 3 3 3 3 2 2 2 2 2 3 2 2" xfId="30708" xr:uid="{00000000-0005-0000-0000-0000BA540000}"/>
    <cellStyle name="Comma 3 3 3 3 2 2 2 2 2 3 3" xfId="22515" xr:uid="{00000000-0005-0000-0000-0000BB540000}"/>
    <cellStyle name="Comma 3 3 3 3 2 2 2 2 2 4" xfId="10226" xr:uid="{00000000-0005-0000-0000-0000BC540000}"/>
    <cellStyle name="Comma 3 3 3 3 2 2 2 2 2 4 2" xfId="26612" xr:uid="{00000000-0005-0000-0000-0000BD540000}"/>
    <cellStyle name="Comma 3 3 3 3 2 2 2 2 2 5" xfId="18419" xr:uid="{00000000-0005-0000-0000-0000BE540000}"/>
    <cellStyle name="Comma 3 3 3 3 2 2 2 2 3" xfId="3057" xr:uid="{00000000-0005-0000-0000-0000BF540000}"/>
    <cellStyle name="Comma 3 3 3 3 2 2 2 2 3 2" xfId="7154" xr:uid="{00000000-0005-0000-0000-0000C0540000}"/>
    <cellStyle name="Comma 3 3 3 3 2 2 2 2 3 2 2" xfId="15347" xr:uid="{00000000-0005-0000-0000-0000C1540000}"/>
    <cellStyle name="Comma 3 3 3 3 2 2 2 2 3 2 2 2" xfId="31733" xr:uid="{00000000-0005-0000-0000-0000C2540000}"/>
    <cellStyle name="Comma 3 3 3 3 2 2 2 2 3 2 3" xfId="23540" xr:uid="{00000000-0005-0000-0000-0000C3540000}"/>
    <cellStyle name="Comma 3 3 3 3 2 2 2 2 3 3" xfId="11250" xr:uid="{00000000-0005-0000-0000-0000C4540000}"/>
    <cellStyle name="Comma 3 3 3 3 2 2 2 2 3 3 2" xfId="27636" xr:uid="{00000000-0005-0000-0000-0000C5540000}"/>
    <cellStyle name="Comma 3 3 3 3 2 2 2 2 3 4" xfId="19443" xr:uid="{00000000-0005-0000-0000-0000C6540000}"/>
    <cellStyle name="Comma 3 3 3 3 2 2 2 2 4" xfId="5105" xr:uid="{00000000-0005-0000-0000-0000C7540000}"/>
    <cellStyle name="Comma 3 3 3 3 2 2 2 2 4 2" xfId="13298" xr:uid="{00000000-0005-0000-0000-0000C8540000}"/>
    <cellStyle name="Comma 3 3 3 3 2 2 2 2 4 2 2" xfId="29684" xr:uid="{00000000-0005-0000-0000-0000C9540000}"/>
    <cellStyle name="Comma 3 3 3 3 2 2 2 2 4 3" xfId="21491" xr:uid="{00000000-0005-0000-0000-0000CA540000}"/>
    <cellStyle name="Comma 3 3 3 3 2 2 2 2 5" xfId="9202" xr:uid="{00000000-0005-0000-0000-0000CB540000}"/>
    <cellStyle name="Comma 3 3 3 3 2 2 2 2 5 2" xfId="25588" xr:uid="{00000000-0005-0000-0000-0000CC540000}"/>
    <cellStyle name="Comma 3 3 3 3 2 2 2 2 6" xfId="17395" xr:uid="{00000000-0005-0000-0000-0000CD540000}"/>
    <cellStyle name="Comma 3 3 3 3 2 2 2 3" xfId="1521" xr:uid="{00000000-0005-0000-0000-0000CE540000}"/>
    <cellStyle name="Comma 3 3 3 3 2 2 2 3 2" xfId="3569" xr:uid="{00000000-0005-0000-0000-0000CF540000}"/>
    <cellStyle name="Comma 3 3 3 3 2 2 2 3 2 2" xfId="7666" xr:uid="{00000000-0005-0000-0000-0000D0540000}"/>
    <cellStyle name="Comma 3 3 3 3 2 2 2 3 2 2 2" xfId="15859" xr:uid="{00000000-0005-0000-0000-0000D1540000}"/>
    <cellStyle name="Comma 3 3 3 3 2 2 2 3 2 2 2 2" xfId="32245" xr:uid="{00000000-0005-0000-0000-0000D2540000}"/>
    <cellStyle name="Comma 3 3 3 3 2 2 2 3 2 2 3" xfId="24052" xr:uid="{00000000-0005-0000-0000-0000D3540000}"/>
    <cellStyle name="Comma 3 3 3 3 2 2 2 3 2 3" xfId="11762" xr:uid="{00000000-0005-0000-0000-0000D4540000}"/>
    <cellStyle name="Comma 3 3 3 3 2 2 2 3 2 3 2" xfId="28148" xr:uid="{00000000-0005-0000-0000-0000D5540000}"/>
    <cellStyle name="Comma 3 3 3 3 2 2 2 3 2 4" xfId="19955" xr:uid="{00000000-0005-0000-0000-0000D6540000}"/>
    <cellStyle name="Comma 3 3 3 3 2 2 2 3 3" xfId="5617" xr:uid="{00000000-0005-0000-0000-0000D7540000}"/>
    <cellStyle name="Comma 3 3 3 3 2 2 2 3 3 2" xfId="13810" xr:uid="{00000000-0005-0000-0000-0000D8540000}"/>
    <cellStyle name="Comma 3 3 3 3 2 2 2 3 3 2 2" xfId="30196" xr:uid="{00000000-0005-0000-0000-0000D9540000}"/>
    <cellStyle name="Comma 3 3 3 3 2 2 2 3 3 3" xfId="22003" xr:uid="{00000000-0005-0000-0000-0000DA540000}"/>
    <cellStyle name="Comma 3 3 3 3 2 2 2 3 4" xfId="9714" xr:uid="{00000000-0005-0000-0000-0000DB540000}"/>
    <cellStyle name="Comma 3 3 3 3 2 2 2 3 4 2" xfId="26100" xr:uid="{00000000-0005-0000-0000-0000DC540000}"/>
    <cellStyle name="Comma 3 3 3 3 2 2 2 3 5" xfId="17907" xr:uid="{00000000-0005-0000-0000-0000DD540000}"/>
    <cellStyle name="Comma 3 3 3 3 2 2 2 4" xfId="2545" xr:uid="{00000000-0005-0000-0000-0000DE540000}"/>
    <cellStyle name="Comma 3 3 3 3 2 2 2 4 2" xfId="6642" xr:uid="{00000000-0005-0000-0000-0000DF540000}"/>
    <cellStyle name="Comma 3 3 3 3 2 2 2 4 2 2" xfId="14835" xr:uid="{00000000-0005-0000-0000-0000E0540000}"/>
    <cellStyle name="Comma 3 3 3 3 2 2 2 4 2 2 2" xfId="31221" xr:uid="{00000000-0005-0000-0000-0000E1540000}"/>
    <cellStyle name="Comma 3 3 3 3 2 2 2 4 2 3" xfId="23028" xr:uid="{00000000-0005-0000-0000-0000E2540000}"/>
    <cellStyle name="Comma 3 3 3 3 2 2 2 4 3" xfId="10738" xr:uid="{00000000-0005-0000-0000-0000E3540000}"/>
    <cellStyle name="Comma 3 3 3 3 2 2 2 4 3 2" xfId="27124" xr:uid="{00000000-0005-0000-0000-0000E4540000}"/>
    <cellStyle name="Comma 3 3 3 3 2 2 2 4 4" xfId="18931" xr:uid="{00000000-0005-0000-0000-0000E5540000}"/>
    <cellStyle name="Comma 3 3 3 3 2 2 2 5" xfId="4593" xr:uid="{00000000-0005-0000-0000-0000E6540000}"/>
    <cellStyle name="Comma 3 3 3 3 2 2 2 5 2" xfId="12786" xr:uid="{00000000-0005-0000-0000-0000E7540000}"/>
    <cellStyle name="Comma 3 3 3 3 2 2 2 5 2 2" xfId="29172" xr:uid="{00000000-0005-0000-0000-0000E8540000}"/>
    <cellStyle name="Comma 3 3 3 3 2 2 2 5 3" xfId="20979" xr:uid="{00000000-0005-0000-0000-0000E9540000}"/>
    <cellStyle name="Comma 3 3 3 3 2 2 2 6" xfId="8690" xr:uid="{00000000-0005-0000-0000-0000EA540000}"/>
    <cellStyle name="Comma 3 3 3 3 2 2 2 6 2" xfId="25076" xr:uid="{00000000-0005-0000-0000-0000EB540000}"/>
    <cellStyle name="Comma 3 3 3 3 2 2 2 7" xfId="16883" xr:uid="{00000000-0005-0000-0000-0000EC540000}"/>
    <cellStyle name="Comma 3 3 3 3 2 2 3" xfId="753" xr:uid="{00000000-0005-0000-0000-0000ED540000}"/>
    <cellStyle name="Comma 3 3 3 3 2 2 3 2" xfId="1777" xr:uid="{00000000-0005-0000-0000-0000EE540000}"/>
    <cellStyle name="Comma 3 3 3 3 2 2 3 2 2" xfId="3825" xr:uid="{00000000-0005-0000-0000-0000EF540000}"/>
    <cellStyle name="Comma 3 3 3 3 2 2 3 2 2 2" xfId="7922" xr:uid="{00000000-0005-0000-0000-0000F0540000}"/>
    <cellStyle name="Comma 3 3 3 3 2 2 3 2 2 2 2" xfId="16115" xr:uid="{00000000-0005-0000-0000-0000F1540000}"/>
    <cellStyle name="Comma 3 3 3 3 2 2 3 2 2 2 2 2" xfId="32501" xr:uid="{00000000-0005-0000-0000-0000F2540000}"/>
    <cellStyle name="Comma 3 3 3 3 2 2 3 2 2 2 3" xfId="24308" xr:uid="{00000000-0005-0000-0000-0000F3540000}"/>
    <cellStyle name="Comma 3 3 3 3 2 2 3 2 2 3" xfId="12018" xr:uid="{00000000-0005-0000-0000-0000F4540000}"/>
    <cellStyle name="Comma 3 3 3 3 2 2 3 2 2 3 2" xfId="28404" xr:uid="{00000000-0005-0000-0000-0000F5540000}"/>
    <cellStyle name="Comma 3 3 3 3 2 2 3 2 2 4" xfId="20211" xr:uid="{00000000-0005-0000-0000-0000F6540000}"/>
    <cellStyle name="Comma 3 3 3 3 2 2 3 2 3" xfId="5873" xr:uid="{00000000-0005-0000-0000-0000F7540000}"/>
    <cellStyle name="Comma 3 3 3 3 2 2 3 2 3 2" xfId="14066" xr:uid="{00000000-0005-0000-0000-0000F8540000}"/>
    <cellStyle name="Comma 3 3 3 3 2 2 3 2 3 2 2" xfId="30452" xr:uid="{00000000-0005-0000-0000-0000F9540000}"/>
    <cellStyle name="Comma 3 3 3 3 2 2 3 2 3 3" xfId="22259" xr:uid="{00000000-0005-0000-0000-0000FA540000}"/>
    <cellStyle name="Comma 3 3 3 3 2 2 3 2 4" xfId="9970" xr:uid="{00000000-0005-0000-0000-0000FB540000}"/>
    <cellStyle name="Comma 3 3 3 3 2 2 3 2 4 2" xfId="26356" xr:uid="{00000000-0005-0000-0000-0000FC540000}"/>
    <cellStyle name="Comma 3 3 3 3 2 2 3 2 5" xfId="18163" xr:uid="{00000000-0005-0000-0000-0000FD540000}"/>
    <cellStyle name="Comma 3 3 3 3 2 2 3 3" xfId="2801" xr:uid="{00000000-0005-0000-0000-0000FE540000}"/>
    <cellStyle name="Comma 3 3 3 3 2 2 3 3 2" xfId="6898" xr:uid="{00000000-0005-0000-0000-0000FF540000}"/>
    <cellStyle name="Comma 3 3 3 3 2 2 3 3 2 2" xfId="15091" xr:uid="{00000000-0005-0000-0000-000000550000}"/>
    <cellStyle name="Comma 3 3 3 3 2 2 3 3 2 2 2" xfId="31477" xr:uid="{00000000-0005-0000-0000-000001550000}"/>
    <cellStyle name="Comma 3 3 3 3 2 2 3 3 2 3" xfId="23284" xr:uid="{00000000-0005-0000-0000-000002550000}"/>
    <cellStyle name="Comma 3 3 3 3 2 2 3 3 3" xfId="10994" xr:uid="{00000000-0005-0000-0000-000003550000}"/>
    <cellStyle name="Comma 3 3 3 3 2 2 3 3 3 2" xfId="27380" xr:uid="{00000000-0005-0000-0000-000004550000}"/>
    <cellStyle name="Comma 3 3 3 3 2 2 3 3 4" xfId="19187" xr:uid="{00000000-0005-0000-0000-000005550000}"/>
    <cellStyle name="Comma 3 3 3 3 2 2 3 4" xfId="4849" xr:uid="{00000000-0005-0000-0000-000006550000}"/>
    <cellStyle name="Comma 3 3 3 3 2 2 3 4 2" xfId="13042" xr:uid="{00000000-0005-0000-0000-000007550000}"/>
    <cellStyle name="Comma 3 3 3 3 2 2 3 4 2 2" xfId="29428" xr:uid="{00000000-0005-0000-0000-000008550000}"/>
    <cellStyle name="Comma 3 3 3 3 2 2 3 4 3" xfId="21235" xr:uid="{00000000-0005-0000-0000-000009550000}"/>
    <cellStyle name="Comma 3 3 3 3 2 2 3 5" xfId="8946" xr:uid="{00000000-0005-0000-0000-00000A550000}"/>
    <cellStyle name="Comma 3 3 3 3 2 2 3 5 2" xfId="25332" xr:uid="{00000000-0005-0000-0000-00000B550000}"/>
    <cellStyle name="Comma 3 3 3 3 2 2 3 6" xfId="17139" xr:uid="{00000000-0005-0000-0000-00000C550000}"/>
    <cellStyle name="Comma 3 3 3 3 2 2 4" xfId="1265" xr:uid="{00000000-0005-0000-0000-00000D550000}"/>
    <cellStyle name="Comma 3 3 3 3 2 2 4 2" xfId="3313" xr:uid="{00000000-0005-0000-0000-00000E550000}"/>
    <cellStyle name="Comma 3 3 3 3 2 2 4 2 2" xfId="7410" xr:uid="{00000000-0005-0000-0000-00000F550000}"/>
    <cellStyle name="Comma 3 3 3 3 2 2 4 2 2 2" xfId="15603" xr:uid="{00000000-0005-0000-0000-000010550000}"/>
    <cellStyle name="Comma 3 3 3 3 2 2 4 2 2 2 2" xfId="31989" xr:uid="{00000000-0005-0000-0000-000011550000}"/>
    <cellStyle name="Comma 3 3 3 3 2 2 4 2 2 3" xfId="23796" xr:uid="{00000000-0005-0000-0000-000012550000}"/>
    <cellStyle name="Comma 3 3 3 3 2 2 4 2 3" xfId="11506" xr:uid="{00000000-0005-0000-0000-000013550000}"/>
    <cellStyle name="Comma 3 3 3 3 2 2 4 2 3 2" xfId="27892" xr:uid="{00000000-0005-0000-0000-000014550000}"/>
    <cellStyle name="Comma 3 3 3 3 2 2 4 2 4" xfId="19699" xr:uid="{00000000-0005-0000-0000-000015550000}"/>
    <cellStyle name="Comma 3 3 3 3 2 2 4 3" xfId="5361" xr:uid="{00000000-0005-0000-0000-000016550000}"/>
    <cellStyle name="Comma 3 3 3 3 2 2 4 3 2" xfId="13554" xr:uid="{00000000-0005-0000-0000-000017550000}"/>
    <cellStyle name="Comma 3 3 3 3 2 2 4 3 2 2" xfId="29940" xr:uid="{00000000-0005-0000-0000-000018550000}"/>
    <cellStyle name="Comma 3 3 3 3 2 2 4 3 3" xfId="21747" xr:uid="{00000000-0005-0000-0000-000019550000}"/>
    <cellStyle name="Comma 3 3 3 3 2 2 4 4" xfId="9458" xr:uid="{00000000-0005-0000-0000-00001A550000}"/>
    <cellStyle name="Comma 3 3 3 3 2 2 4 4 2" xfId="25844" xr:uid="{00000000-0005-0000-0000-00001B550000}"/>
    <cellStyle name="Comma 3 3 3 3 2 2 4 5" xfId="17651" xr:uid="{00000000-0005-0000-0000-00001C550000}"/>
    <cellStyle name="Comma 3 3 3 3 2 2 5" xfId="2289" xr:uid="{00000000-0005-0000-0000-00001D550000}"/>
    <cellStyle name="Comma 3 3 3 3 2 2 5 2" xfId="6386" xr:uid="{00000000-0005-0000-0000-00001E550000}"/>
    <cellStyle name="Comma 3 3 3 3 2 2 5 2 2" xfId="14579" xr:uid="{00000000-0005-0000-0000-00001F550000}"/>
    <cellStyle name="Comma 3 3 3 3 2 2 5 2 2 2" xfId="30965" xr:uid="{00000000-0005-0000-0000-000020550000}"/>
    <cellStyle name="Comma 3 3 3 3 2 2 5 2 3" xfId="22772" xr:uid="{00000000-0005-0000-0000-000021550000}"/>
    <cellStyle name="Comma 3 3 3 3 2 2 5 3" xfId="10482" xr:uid="{00000000-0005-0000-0000-000022550000}"/>
    <cellStyle name="Comma 3 3 3 3 2 2 5 3 2" xfId="26868" xr:uid="{00000000-0005-0000-0000-000023550000}"/>
    <cellStyle name="Comma 3 3 3 3 2 2 5 4" xfId="18675" xr:uid="{00000000-0005-0000-0000-000024550000}"/>
    <cellStyle name="Comma 3 3 3 3 2 2 6" xfId="4337" xr:uid="{00000000-0005-0000-0000-000025550000}"/>
    <cellStyle name="Comma 3 3 3 3 2 2 6 2" xfId="12530" xr:uid="{00000000-0005-0000-0000-000026550000}"/>
    <cellStyle name="Comma 3 3 3 3 2 2 6 2 2" xfId="28916" xr:uid="{00000000-0005-0000-0000-000027550000}"/>
    <cellStyle name="Comma 3 3 3 3 2 2 6 3" xfId="20723" xr:uid="{00000000-0005-0000-0000-000028550000}"/>
    <cellStyle name="Comma 3 3 3 3 2 2 7" xfId="8434" xr:uid="{00000000-0005-0000-0000-000029550000}"/>
    <cellStyle name="Comma 3 3 3 3 2 2 7 2" xfId="24820" xr:uid="{00000000-0005-0000-0000-00002A550000}"/>
    <cellStyle name="Comma 3 3 3 3 2 2 8" xfId="16627" xr:uid="{00000000-0005-0000-0000-00002B550000}"/>
    <cellStyle name="Comma 3 3 3 3 2 3" xfId="369" xr:uid="{00000000-0005-0000-0000-00002C550000}"/>
    <cellStyle name="Comma 3 3 3 3 2 3 2" xfId="881" xr:uid="{00000000-0005-0000-0000-00002D550000}"/>
    <cellStyle name="Comma 3 3 3 3 2 3 2 2" xfId="1905" xr:uid="{00000000-0005-0000-0000-00002E550000}"/>
    <cellStyle name="Comma 3 3 3 3 2 3 2 2 2" xfId="3953" xr:uid="{00000000-0005-0000-0000-00002F550000}"/>
    <cellStyle name="Comma 3 3 3 3 2 3 2 2 2 2" xfId="8050" xr:uid="{00000000-0005-0000-0000-000030550000}"/>
    <cellStyle name="Comma 3 3 3 3 2 3 2 2 2 2 2" xfId="16243" xr:uid="{00000000-0005-0000-0000-000031550000}"/>
    <cellStyle name="Comma 3 3 3 3 2 3 2 2 2 2 2 2" xfId="32629" xr:uid="{00000000-0005-0000-0000-000032550000}"/>
    <cellStyle name="Comma 3 3 3 3 2 3 2 2 2 2 3" xfId="24436" xr:uid="{00000000-0005-0000-0000-000033550000}"/>
    <cellStyle name="Comma 3 3 3 3 2 3 2 2 2 3" xfId="12146" xr:uid="{00000000-0005-0000-0000-000034550000}"/>
    <cellStyle name="Comma 3 3 3 3 2 3 2 2 2 3 2" xfId="28532" xr:uid="{00000000-0005-0000-0000-000035550000}"/>
    <cellStyle name="Comma 3 3 3 3 2 3 2 2 2 4" xfId="20339" xr:uid="{00000000-0005-0000-0000-000036550000}"/>
    <cellStyle name="Comma 3 3 3 3 2 3 2 2 3" xfId="6001" xr:uid="{00000000-0005-0000-0000-000037550000}"/>
    <cellStyle name="Comma 3 3 3 3 2 3 2 2 3 2" xfId="14194" xr:uid="{00000000-0005-0000-0000-000038550000}"/>
    <cellStyle name="Comma 3 3 3 3 2 3 2 2 3 2 2" xfId="30580" xr:uid="{00000000-0005-0000-0000-000039550000}"/>
    <cellStyle name="Comma 3 3 3 3 2 3 2 2 3 3" xfId="22387" xr:uid="{00000000-0005-0000-0000-00003A550000}"/>
    <cellStyle name="Comma 3 3 3 3 2 3 2 2 4" xfId="10098" xr:uid="{00000000-0005-0000-0000-00003B550000}"/>
    <cellStyle name="Comma 3 3 3 3 2 3 2 2 4 2" xfId="26484" xr:uid="{00000000-0005-0000-0000-00003C550000}"/>
    <cellStyle name="Comma 3 3 3 3 2 3 2 2 5" xfId="18291" xr:uid="{00000000-0005-0000-0000-00003D550000}"/>
    <cellStyle name="Comma 3 3 3 3 2 3 2 3" xfId="2929" xr:uid="{00000000-0005-0000-0000-00003E550000}"/>
    <cellStyle name="Comma 3 3 3 3 2 3 2 3 2" xfId="7026" xr:uid="{00000000-0005-0000-0000-00003F550000}"/>
    <cellStyle name="Comma 3 3 3 3 2 3 2 3 2 2" xfId="15219" xr:uid="{00000000-0005-0000-0000-000040550000}"/>
    <cellStyle name="Comma 3 3 3 3 2 3 2 3 2 2 2" xfId="31605" xr:uid="{00000000-0005-0000-0000-000041550000}"/>
    <cellStyle name="Comma 3 3 3 3 2 3 2 3 2 3" xfId="23412" xr:uid="{00000000-0005-0000-0000-000042550000}"/>
    <cellStyle name="Comma 3 3 3 3 2 3 2 3 3" xfId="11122" xr:uid="{00000000-0005-0000-0000-000043550000}"/>
    <cellStyle name="Comma 3 3 3 3 2 3 2 3 3 2" xfId="27508" xr:uid="{00000000-0005-0000-0000-000044550000}"/>
    <cellStyle name="Comma 3 3 3 3 2 3 2 3 4" xfId="19315" xr:uid="{00000000-0005-0000-0000-000045550000}"/>
    <cellStyle name="Comma 3 3 3 3 2 3 2 4" xfId="4977" xr:uid="{00000000-0005-0000-0000-000046550000}"/>
    <cellStyle name="Comma 3 3 3 3 2 3 2 4 2" xfId="13170" xr:uid="{00000000-0005-0000-0000-000047550000}"/>
    <cellStyle name="Comma 3 3 3 3 2 3 2 4 2 2" xfId="29556" xr:uid="{00000000-0005-0000-0000-000048550000}"/>
    <cellStyle name="Comma 3 3 3 3 2 3 2 4 3" xfId="21363" xr:uid="{00000000-0005-0000-0000-000049550000}"/>
    <cellStyle name="Comma 3 3 3 3 2 3 2 5" xfId="9074" xr:uid="{00000000-0005-0000-0000-00004A550000}"/>
    <cellStyle name="Comma 3 3 3 3 2 3 2 5 2" xfId="25460" xr:uid="{00000000-0005-0000-0000-00004B550000}"/>
    <cellStyle name="Comma 3 3 3 3 2 3 2 6" xfId="17267" xr:uid="{00000000-0005-0000-0000-00004C550000}"/>
    <cellStyle name="Comma 3 3 3 3 2 3 3" xfId="1393" xr:uid="{00000000-0005-0000-0000-00004D550000}"/>
    <cellStyle name="Comma 3 3 3 3 2 3 3 2" xfId="3441" xr:uid="{00000000-0005-0000-0000-00004E550000}"/>
    <cellStyle name="Comma 3 3 3 3 2 3 3 2 2" xfId="7538" xr:uid="{00000000-0005-0000-0000-00004F550000}"/>
    <cellStyle name="Comma 3 3 3 3 2 3 3 2 2 2" xfId="15731" xr:uid="{00000000-0005-0000-0000-000050550000}"/>
    <cellStyle name="Comma 3 3 3 3 2 3 3 2 2 2 2" xfId="32117" xr:uid="{00000000-0005-0000-0000-000051550000}"/>
    <cellStyle name="Comma 3 3 3 3 2 3 3 2 2 3" xfId="23924" xr:uid="{00000000-0005-0000-0000-000052550000}"/>
    <cellStyle name="Comma 3 3 3 3 2 3 3 2 3" xfId="11634" xr:uid="{00000000-0005-0000-0000-000053550000}"/>
    <cellStyle name="Comma 3 3 3 3 2 3 3 2 3 2" xfId="28020" xr:uid="{00000000-0005-0000-0000-000054550000}"/>
    <cellStyle name="Comma 3 3 3 3 2 3 3 2 4" xfId="19827" xr:uid="{00000000-0005-0000-0000-000055550000}"/>
    <cellStyle name="Comma 3 3 3 3 2 3 3 3" xfId="5489" xr:uid="{00000000-0005-0000-0000-000056550000}"/>
    <cellStyle name="Comma 3 3 3 3 2 3 3 3 2" xfId="13682" xr:uid="{00000000-0005-0000-0000-000057550000}"/>
    <cellStyle name="Comma 3 3 3 3 2 3 3 3 2 2" xfId="30068" xr:uid="{00000000-0005-0000-0000-000058550000}"/>
    <cellStyle name="Comma 3 3 3 3 2 3 3 3 3" xfId="21875" xr:uid="{00000000-0005-0000-0000-000059550000}"/>
    <cellStyle name="Comma 3 3 3 3 2 3 3 4" xfId="9586" xr:uid="{00000000-0005-0000-0000-00005A550000}"/>
    <cellStyle name="Comma 3 3 3 3 2 3 3 4 2" xfId="25972" xr:uid="{00000000-0005-0000-0000-00005B550000}"/>
    <cellStyle name="Comma 3 3 3 3 2 3 3 5" xfId="17779" xr:uid="{00000000-0005-0000-0000-00005C550000}"/>
    <cellStyle name="Comma 3 3 3 3 2 3 4" xfId="2417" xr:uid="{00000000-0005-0000-0000-00005D550000}"/>
    <cellStyle name="Comma 3 3 3 3 2 3 4 2" xfId="6514" xr:uid="{00000000-0005-0000-0000-00005E550000}"/>
    <cellStyle name="Comma 3 3 3 3 2 3 4 2 2" xfId="14707" xr:uid="{00000000-0005-0000-0000-00005F550000}"/>
    <cellStyle name="Comma 3 3 3 3 2 3 4 2 2 2" xfId="31093" xr:uid="{00000000-0005-0000-0000-000060550000}"/>
    <cellStyle name="Comma 3 3 3 3 2 3 4 2 3" xfId="22900" xr:uid="{00000000-0005-0000-0000-000061550000}"/>
    <cellStyle name="Comma 3 3 3 3 2 3 4 3" xfId="10610" xr:uid="{00000000-0005-0000-0000-000062550000}"/>
    <cellStyle name="Comma 3 3 3 3 2 3 4 3 2" xfId="26996" xr:uid="{00000000-0005-0000-0000-000063550000}"/>
    <cellStyle name="Comma 3 3 3 3 2 3 4 4" xfId="18803" xr:uid="{00000000-0005-0000-0000-000064550000}"/>
    <cellStyle name="Comma 3 3 3 3 2 3 5" xfId="4465" xr:uid="{00000000-0005-0000-0000-000065550000}"/>
    <cellStyle name="Comma 3 3 3 3 2 3 5 2" xfId="12658" xr:uid="{00000000-0005-0000-0000-000066550000}"/>
    <cellStyle name="Comma 3 3 3 3 2 3 5 2 2" xfId="29044" xr:uid="{00000000-0005-0000-0000-000067550000}"/>
    <cellStyle name="Comma 3 3 3 3 2 3 5 3" xfId="20851" xr:uid="{00000000-0005-0000-0000-000068550000}"/>
    <cellStyle name="Comma 3 3 3 3 2 3 6" xfId="8562" xr:uid="{00000000-0005-0000-0000-000069550000}"/>
    <cellStyle name="Comma 3 3 3 3 2 3 6 2" xfId="24948" xr:uid="{00000000-0005-0000-0000-00006A550000}"/>
    <cellStyle name="Comma 3 3 3 3 2 3 7" xfId="16755" xr:uid="{00000000-0005-0000-0000-00006B550000}"/>
    <cellStyle name="Comma 3 3 3 3 2 4" xfId="625" xr:uid="{00000000-0005-0000-0000-00006C550000}"/>
    <cellStyle name="Comma 3 3 3 3 2 4 2" xfId="1649" xr:uid="{00000000-0005-0000-0000-00006D550000}"/>
    <cellStyle name="Comma 3 3 3 3 2 4 2 2" xfId="3697" xr:uid="{00000000-0005-0000-0000-00006E550000}"/>
    <cellStyle name="Comma 3 3 3 3 2 4 2 2 2" xfId="7794" xr:uid="{00000000-0005-0000-0000-00006F550000}"/>
    <cellStyle name="Comma 3 3 3 3 2 4 2 2 2 2" xfId="15987" xr:uid="{00000000-0005-0000-0000-000070550000}"/>
    <cellStyle name="Comma 3 3 3 3 2 4 2 2 2 2 2" xfId="32373" xr:uid="{00000000-0005-0000-0000-000071550000}"/>
    <cellStyle name="Comma 3 3 3 3 2 4 2 2 2 3" xfId="24180" xr:uid="{00000000-0005-0000-0000-000072550000}"/>
    <cellStyle name="Comma 3 3 3 3 2 4 2 2 3" xfId="11890" xr:uid="{00000000-0005-0000-0000-000073550000}"/>
    <cellStyle name="Comma 3 3 3 3 2 4 2 2 3 2" xfId="28276" xr:uid="{00000000-0005-0000-0000-000074550000}"/>
    <cellStyle name="Comma 3 3 3 3 2 4 2 2 4" xfId="20083" xr:uid="{00000000-0005-0000-0000-000075550000}"/>
    <cellStyle name="Comma 3 3 3 3 2 4 2 3" xfId="5745" xr:uid="{00000000-0005-0000-0000-000076550000}"/>
    <cellStyle name="Comma 3 3 3 3 2 4 2 3 2" xfId="13938" xr:uid="{00000000-0005-0000-0000-000077550000}"/>
    <cellStyle name="Comma 3 3 3 3 2 4 2 3 2 2" xfId="30324" xr:uid="{00000000-0005-0000-0000-000078550000}"/>
    <cellStyle name="Comma 3 3 3 3 2 4 2 3 3" xfId="22131" xr:uid="{00000000-0005-0000-0000-000079550000}"/>
    <cellStyle name="Comma 3 3 3 3 2 4 2 4" xfId="9842" xr:uid="{00000000-0005-0000-0000-00007A550000}"/>
    <cellStyle name="Comma 3 3 3 3 2 4 2 4 2" xfId="26228" xr:uid="{00000000-0005-0000-0000-00007B550000}"/>
    <cellStyle name="Comma 3 3 3 3 2 4 2 5" xfId="18035" xr:uid="{00000000-0005-0000-0000-00007C550000}"/>
    <cellStyle name="Comma 3 3 3 3 2 4 3" xfId="2673" xr:uid="{00000000-0005-0000-0000-00007D550000}"/>
    <cellStyle name="Comma 3 3 3 3 2 4 3 2" xfId="6770" xr:uid="{00000000-0005-0000-0000-00007E550000}"/>
    <cellStyle name="Comma 3 3 3 3 2 4 3 2 2" xfId="14963" xr:uid="{00000000-0005-0000-0000-00007F550000}"/>
    <cellStyle name="Comma 3 3 3 3 2 4 3 2 2 2" xfId="31349" xr:uid="{00000000-0005-0000-0000-000080550000}"/>
    <cellStyle name="Comma 3 3 3 3 2 4 3 2 3" xfId="23156" xr:uid="{00000000-0005-0000-0000-000081550000}"/>
    <cellStyle name="Comma 3 3 3 3 2 4 3 3" xfId="10866" xr:uid="{00000000-0005-0000-0000-000082550000}"/>
    <cellStyle name="Comma 3 3 3 3 2 4 3 3 2" xfId="27252" xr:uid="{00000000-0005-0000-0000-000083550000}"/>
    <cellStyle name="Comma 3 3 3 3 2 4 3 4" xfId="19059" xr:uid="{00000000-0005-0000-0000-000084550000}"/>
    <cellStyle name="Comma 3 3 3 3 2 4 4" xfId="4721" xr:uid="{00000000-0005-0000-0000-000085550000}"/>
    <cellStyle name="Comma 3 3 3 3 2 4 4 2" xfId="12914" xr:uid="{00000000-0005-0000-0000-000086550000}"/>
    <cellStyle name="Comma 3 3 3 3 2 4 4 2 2" xfId="29300" xr:uid="{00000000-0005-0000-0000-000087550000}"/>
    <cellStyle name="Comma 3 3 3 3 2 4 4 3" xfId="21107" xr:uid="{00000000-0005-0000-0000-000088550000}"/>
    <cellStyle name="Comma 3 3 3 3 2 4 5" xfId="8818" xr:uid="{00000000-0005-0000-0000-000089550000}"/>
    <cellStyle name="Comma 3 3 3 3 2 4 5 2" xfId="25204" xr:uid="{00000000-0005-0000-0000-00008A550000}"/>
    <cellStyle name="Comma 3 3 3 3 2 4 6" xfId="17011" xr:uid="{00000000-0005-0000-0000-00008B550000}"/>
    <cellStyle name="Comma 3 3 3 3 2 5" xfId="1137" xr:uid="{00000000-0005-0000-0000-00008C550000}"/>
    <cellStyle name="Comma 3 3 3 3 2 5 2" xfId="3185" xr:uid="{00000000-0005-0000-0000-00008D550000}"/>
    <cellStyle name="Comma 3 3 3 3 2 5 2 2" xfId="7282" xr:uid="{00000000-0005-0000-0000-00008E550000}"/>
    <cellStyle name="Comma 3 3 3 3 2 5 2 2 2" xfId="15475" xr:uid="{00000000-0005-0000-0000-00008F550000}"/>
    <cellStyle name="Comma 3 3 3 3 2 5 2 2 2 2" xfId="31861" xr:uid="{00000000-0005-0000-0000-000090550000}"/>
    <cellStyle name="Comma 3 3 3 3 2 5 2 2 3" xfId="23668" xr:uid="{00000000-0005-0000-0000-000091550000}"/>
    <cellStyle name="Comma 3 3 3 3 2 5 2 3" xfId="11378" xr:uid="{00000000-0005-0000-0000-000092550000}"/>
    <cellStyle name="Comma 3 3 3 3 2 5 2 3 2" xfId="27764" xr:uid="{00000000-0005-0000-0000-000093550000}"/>
    <cellStyle name="Comma 3 3 3 3 2 5 2 4" xfId="19571" xr:uid="{00000000-0005-0000-0000-000094550000}"/>
    <cellStyle name="Comma 3 3 3 3 2 5 3" xfId="5233" xr:uid="{00000000-0005-0000-0000-000095550000}"/>
    <cellStyle name="Comma 3 3 3 3 2 5 3 2" xfId="13426" xr:uid="{00000000-0005-0000-0000-000096550000}"/>
    <cellStyle name="Comma 3 3 3 3 2 5 3 2 2" xfId="29812" xr:uid="{00000000-0005-0000-0000-000097550000}"/>
    <cellStyle name="Comma 3 3 3 3 2 5 3 3" xfId="21619" xr:uid="{00000000-0005-0000-0000-000098550000}"/>
    <cellStyle name="Comma 3 3 3 3 2 5 4" xfId="9330" xr:uid="{00000000-0005-0000-0000-000099550000}"/>
    <cellStyle name="Comma 3 3 3 3 2 5 4 2" xfId="25716" xr:uid="{00000000-0005-0000-0000-00009A550000}"/>
    <cellStyle name="Comma 3 3 3 3 2 5 5" xfId="17523" xr:uid="{00000000-0005-0000-0000-00009B550000}"/>
    <cellStyle name="Comma 3 3 3 3 2 6" xfId="2161" xr:uid="{00000000-0005-0000-0000-00009C550000}"/>
    <cellStyle name="Comma 3 3 3 3 2 6 2" xfId="6258" xr:uid="{00000000-0005-0000-0000-00009D550000}"/>
    <cellStyle name="Comma 3 3 3 3 2 6 2 2" xfId="14451" xr:uid="{00000000-0005-0000-0000-00009E550000}"/>
    <cellStyle name="Comma 3 3 3 3 2 6 2 2 2" xfId="30837" xr:uid="{00000000-0005-0000-0000-00009F550000}"/>
    <cellStyle name="Comma 3 3 3 3 2 6 2 3" xfId="22644" xr:uid="{00000000-0005-0000-0000-0000A0550000}"/>
    <cellStyle name="Comma 3 3 3 3 2 6 3" xfId="10354" xr:uid="{00000000-0005-0000-0000-0000A1550000}"/>
    <cellStyle name="Comma 3 3 3 3 2 6 3 2" xfId="26740" xr:uid="{00000000-0005-0000-0000-0000A2550000}"/>
    <cellStyle name="Comma 3 3 3 3 2 6 4" xfId="18547" xr:uid="{00000000-0005-0000-0000-0000A3550000}"/>
    <cellStyle name="Comma 3 3 3 3 2 7" xfId="4209" xr:uid="{00000000-0005-0000-0000-0000A4550000}"/>
    <cellStyle name="Comma 3 3 3 3 2 7 2" xfId="12402" xr:uid="{00000000-0005-0000-0000-0000A5550000}"/>
    <cellStyle name="Comma 3 3 3 3 2 7 2 2" xfId="28788" xr:uid="{00000000-0005-0000-0000-0000A6550000}"/>
    <cellStyle name="Comma 3 3 3 3 2 7 3" xfId="20595" xr:uid="{00000000-0005-0000-0000-0000A7550000}"/>
    <cellStyle name="Comma 3 3 3 3 2 8" xfId="8306" xr:uid="{00000000-0005-0000-0000-0000A8550000}"/>
    <cellStyle name="Comma 3 3 3 3 2 8 2" xfId="24692" xr:uid="{00000000-0005-0000-0000-0000A9550000}"/>
    <cellStyle name="Comma 3 3 3 3 2 9" xfId="16499" xr:uid="{00000000-0005-0000-0000-0000AA550000}"/>
    <cellStyle name="Comma 3 3 3 3 3" xfId="177" xr:uid="{00000000-0005-0000-0000-0000AB550000}"/>
    <cellStyle name="Comma 3 3 3 3 3 2" xfId="433" xr:uid="{00000000-0005-0000-0000-0000AC550000}"/>
    <cellStyle name="Comma 3 3 3 3 3 2 2" xfId="945" xr:uid="{00000000-0005-0000-0000-0000AD550000}"/>
    <cellStyle name="Comma 3 3 3 3 3 2 2 2" xfId="1969" xr:uid="{00000000-0005-0000-0000-0000AE550000}"/>
    <cellStyle name="Comma 3 3 3 3 3 2 2 2 2" xfId="4017" xr:uid="{00000000-0005-0000-0000-0000AF550000}"/>
    <cellStyle name="Comma 3 3 3 3 3 2 2 2 2 2" xfId="8114" xr:uid="{00000000-0005-0000-0000-0000B0550000}"/>
    <cellStyle name="Comma 3 3 3 3 3 2 2 2 2 2 2" xfId="16307" xr:uid="{00000000-0005-0000-0000-0000B1550000}"/>
    <cellStyle name="Comma 3 3 3 3 3 2 2 2 2 2 2 2" xfId="32693" xr:uid="{00000000-0005-0000-0000-0000B2550000}"/>
    <cellStyle name="Comma 3 3 3 3 3 2 2 2 2 2 3" xfId="24500" xr:uid="{00000000-0005-0000-0000-0000B3550000}"/>
    <cellStyle name="Comma 3 3 3 3 3 2 2 2 2 3" xfId="12210" xr:uid="{00000000-0005-0000-0000-0000B4550000}"/>
    <cellStyle name="Comma 3 3 3 3 3 2 2 2 2 3 2" xfId="28596" xr:uid="{00000000-0005-0000-0000-0000B5550000}"/>
    <cellStyle name="Comma 3 3 3 3 3 2 2 2 2 4" xfId="20403" xr:uid="{00000000-0005-0000-0000-0000B6550000}"/>
    <cellStyle name="Comma 3 3 3 3 3 2 2 2 3" xfId="6065" xr:uid="{00000000-0005-0000-0000-0000B7550000}"/>
    <cellStyle name="Comma 3 3 3 3 3 2 2 2 3 2" xfId="14258" xr:uid="{00000000-0005-0000-0000-0000B8550000}"/>
    <cellStyle name="Comma 3 3 3 3 3 2 2 2 3 2 2" xfId="30644" xr:uid="{00000000-0005-0000-0000-0000B9550000}"/>
    <cellStyle name="Comma 3 3 3 3 3 2 2 2 3 3" xfId="22451" xr:uid="{00000000-0005-0000-0000-0000BA550000}"/>
    <cellStyle name="Comma 3 3 3 3 3 2 2 2 4" xfId="10162" xr:uid="{00000000-0005-0000-0000-0000BB550000}"/>
    <cellStyle name="Comma 3 3 3 3 3 2 2 2 4 2" xfId="26548" xr:uid="{00000000-0005-0000-0000-0000BC550000}"/>
    <cellStyle name="Comma 3 3 3 3 3 2 2 2 5" xfId="18355" xr:uid="{00000000-0005-0000-0000-0000BD550000}"/>
    <cellStyle name="Comma 3 3 3 3 3 2 2 3" xfId="2993" xr:uid="{00000000-0005-0000-0000-0000BE550000}"/>
    <cellStyle name="Comma 3 3 3 3 3 2 2 3 2" xfId="7090" xr:uid="{00000000-0005-0000-0000-0000BF550000}"/>
    <cellStyle name="Comma 3 3 3 3 3 2 2 3 2 2" xfId="15283" xr:uid="{00000000-0005-0000-0000-0000C0550000}"/>
    <cellStyle name="Comma 3 3 3 3 3 2 2 3 2 2 2" xfId="31669" xr:uid="{00000000-0005-0000-0000-0000C1550000}"/>
    <cellStyle name="Comma 3 3 3 3 3 2 2 3 2 3" xfId="23476" xr:uid="{00000000-0005-0000-0000-0000C2550000}"/>
    <cellStyle name="Comma 3 3 3 3 3 2 2 3 3" xfId="11186" xr:uid="{00000000-0005-0000-0000-0000C3550000}"/>
    <cellStyle name="Comma 3 3 3 3 3 2 2 3 3 2" xfId="27572" xr:uid="{00000000-0005-0000-0000-0000C4550000}"/>
    <cellStyle name="Comma 3 3 3 3 3 2 2 3 4" xfId="19379" xr:uid="{00000000-0005-0000-0000-0000C5550000}"/>
    <cellStyle name="Comma 3 3 3 3 3 2 2 4" xfId="5041" xr:uid="{00000000-0005-0000-0000-0000C6550000}"/>
    <cellStyle name="Comma 3 3 3 3 3 2 2 4 2" xfId="13234" xr:uid="{00000000-0005-0000-0000-0000C7550000}"/>
    <cellStyle name="Comma 3 3 3 3 3 2 2 4 2 2" xfId="29620" xr:uid="{00000000-0005-0000-0000-0000C8550000}"/>
    <cellStyle name="Comma 3 3 3 3 3 2 2 4 3" xfId="21427" xr:uid="{00000000-0005-0000-0000-0000C9550000}"/>
    <cellStyle name="Comma 3 3 3 3 3 2 2 5" xfId="9138" xr:uid="{00000000-0005-0000-0000-0000CA550000}"/>
    <cellStyle name="Comma 3 3 3 3 3 2 2 5 2" xfId="25524" xr:uid="{00000000-0005-0000-0000-0000CB550000}"/>
    <cellStyle name="Comma 3 3 3 3 3 2 2 6" xfId="17331" xr:uid="{00000000-0005-0000-0000-0000CC550000}"/>
    <cellStyle name="Comma 3 3 3 3 3 2 3" xfId="1457" xr:uid="{00000000-0005-0000-0000-0000CD550000}"/>
    <cellStyle name="Comma 3 3 3 3 3 2 3 2" xfId="3505" xr:uid="{00000000-0005-0000-0000-0000CE550000}"/>
    <cellStyle name="Comma 3 3 3 3 3 2 3 2 2" xfId="7602" xr:uid="{00000000-0005-0000-0000-0000CF550000}"/>
    <cellStyle name="Comma 3 3 3 3 3 2 3 2 2 2" xfId="15795" xr:uid="{00000000-0005-0000-0000-0000D0550000}"/>
    <cellStyle name="Comma 3 3 3 3 3 2 3 2 2 2 2" xfId="32181" xr:uid="{00000000-0005-0000-0000-0000D1550000}"/>
    <cellStyle name="Comma 3 3 3 3 3 2 3 2 2 3" xfId="23988" xr:uid="{00000000-0005-0000-0000-0000D2550000}"/>
    <cellStyle name="Comma 3 3 3 3 3 2 3 2 3" xfId="11698" xr:uid="{00000000-0005-0000-0000-0000D3550000}"/>
    <cellStyle name="Comma 3 3 3 3 3 2 3 2 3 2" xfId="28084" xr:uid="{00000000-0005-0000-0000-0000D4550000}"/>
    <cellStyle name="Comma 3 3 3 3 3 2 3 2 4" xfId="19891" xr:uid="{00000000-0005-0000-0000-0000D5550000}"/>
    <cellStyle name="Comma 3 3 3 3 3 2 3 3" xfId="5553" xr:uid="{00000000-0005-0000-0000-0000D6550000}"/>
    <cellStyle name="Comma 3 3 3 3 3 2 3 3 2" xfId="13746" xr:uid="{00000000-0005-0000-0000-0000D7550000}"/>
    <cellStyle name="Comma 3 3 3 3 3 2 3 3 2 2" xfId="30132" xr:uid="{00000000-0005-0000-0000-0000D8550000}"/>
    <cellStyle name="Comma 3 3 3 3 3 2 3 3 3" xfId="21939" xr:uid="{00000000-0005-0000-0000-0000D9550000}"/>
    <cellStyle name="Comma 3 3 3 3 3 2 3 4" xfId="9650" xr:uid="{00000000-0005-0000-0000-0000DA550000}"/>
    <cellStyle name="Comma 3 3 3 3 3 2 3 4 2" xfId="26036" xr:uid="{00000000-0005-0000-0000-0000DB550000}"/>
    <cellStyle name="Comma 3 3 3 3 3 2 3 5" xfId="17843" xr:uid="{00000000-0005-0000-0000-0000DC550000}"/>
    <cellStyle name="Comma 3 3 3 3 3 2 4" xfId="2481" xr:uid="{00000000-0005-0000-0000-0000DD550000}"/>
    <cellStyle name="Comma 3 3 3 3 3 2 4 2" xfId="6578" xr:uid="{00000000-0005-0000-0000-0000DE550000}"/>
    <cellStyle name="Comma 3 3 3 3 3 2 4 2 2" xfId="14771" xr:uid="{00000000-0005-0000-0000-0000DF550000}"/>
    <cellStyle name="Comma 3 3 3 3 3 2 4 2 2 2" xfId="31157" xr:uid="{00000000-0005-0000-0000-0000E0550000}"/>
    <cellStyle name="Comma 3 3 3 3 3 2 4 2 3" xfId="22964" xr:uid="{00000000-0005-0000-0000-0000E1550000}"/>
    <cellStyle name="Comma 3 3 3 3 3 2 4 3" xfId="10674" xr:uid="{00000000-0005-0000-0000-0000E2550000}"/>
    <cellStyle name="Comma 3 3 3 3 3 2 4 3 2" xfId="27060" xr:uid="{00000000-0005-0000-0000-0000E3550000}"/>
    <cellStyle name="Comma 3 3 3 3 3 2 4 4" xfId="18867" xr:uid="{00000000-0005-0000-0000-0000E4550000}"/>
    <cellStyle name="Comma 3 3 3 3 3 2 5" xfId="4529" xr:uid="{00000000-0005-0000-0000-0000E5550000}"/>
    <cellStyle name="Comma 3 3 3 3 3 2 5 2" xfId="12722" xr:uid="{00000000-0005-0000-0000-0000E6550000}"/>
    <cellStyle name="Comma 3 3 3 3 3 2 5 2 2" xfId="29108" xr:uid="{00000000-0005-0000-0000-0000E7550000}"/>
    <cellStyle name="Comma 3 3 3 3 3 2 5 3" xfId="20915" xr:uid="{00000000-0005-0000-0000-0000E8550000}"/>
    <cellStyle name="Comma 3 3 3 3 3 2 6" xfId="8626" xr:uid="{00000000-0005-0000-0000-0000E9550000}"/>
    <cellStyle name="Comma 3 3 3 3 3 2 6 2" xfId="25012" xr:uid="{00000000-0005-0000-0000-0000EA550000}"/>
    <cellStyle name="Comma 3 3 3 3 3 2 7" xfId="16819" xr:uid="{00000000-0005-0000-0000-0000EB550000}"/>
    <cellStyle name="Comma 3 3 3 3 3 3" xfId="689" xr:uid="{00000000-0005-0000-0000-0000EC550000}"/>
    <cellStyle name="Comma 3 3 3 3 3 3 2" xfId="1713" xr:uid="{00000000-0005-0000-0000-0000ED550000}"/>
    <cellStyle name="Comma 3 3 3 3 3 3 2 2" xfId="3761" xr:uid="{00000000-0005-0000-0000-0000EE550000}"/>
    <cellStyle name="Comma 3 3 3 3 3 3 2 2 2" xfId="7858" xr:uid="{00000000-0005-0000-0000-0000EF550000}"/>
    <cellStyle name="Comma 3 3 3 3 3 3 2 2 2 2" xfId="16051" xr:uid="{00000000-0005-0000-0000-0000F0550000}"/>
    <cellStyle name="Comma 3 3 3 3 3 3 2 2 2 2 2" xfId="32437" xr:uid="{00000000-0005-0000-0000-0000F1550000}"/>
    <cellStyle name="Comma 3 3 3 3 3 3 2 2 2 3" xfId="24244" xr:uid="{00000000-0005-0000-0000-0000F2550000}"/>
    <cellStyle name="Comma 3 3 3 3 3 3 2 2 3" xfId="11954" xr:uid="{00000000-0005-0000-0000-0000F3550000}"/>
    <cellStyle name="Comma 3 3 3 3 3 3 2 2 3 2" xfId="28340" xr:uid="{00000000-0005-0000-0000-0000F4550000}"/>
    <cellStyle name="Comma 3 3 3 3 3 3 2 2 4" xfId="20147" xr:uid="{00000000-0005-0000-0000-0000F5550000}"/>
    <cellStyle name="Comma 3 3 3 3 3 3 2 3" xfId="5809" xr:uid="{00000000-0005-0000-0000-0000F6550000}"/>
    <cellStyle name="Comma 3 3 3 3 3 3 2 3 2" xfId="14002" xr:uid="{00000000-0005-0000-0000-0000F7550000}"/>
    <cellStyle name="Comma 3 3 3 3 3 3 2 3 2 2" xfId="30388" xr:uid="{00000000-0005-0000-0000-0000F8550000}"/>
    <cellStyle name="Comma 3 3 3 3 3 3 2 3 3" xfId="22195" xr:uid="{00000000-0005-0000-0000-0000F9550000}"/>
    <cellStyle name="Comma 3 3 3 3 3 3 2 4" xfId="9906" xr:uid="{00000000-0005-0000-0000-0000FA550000}"/>
    <cellStyle name="Comma 3 3 3 3 3 3 2 4 2" xfId="26292" xr:uid="{00000000-0005-0000-0000-0000FB550000}"/>
    <cellStyle name="Comma 3 3 3 3 3 3 2 5" xfId="18099" xr:uid="{00000000-0005-0000-0000-0000FC550000}"/>
    <cellStyle name="Comma 3 3 3 3 3 3 3" xfId="2737" xr:uid="{00000000-0005-0000-0000-0000FD550000}"/>
    <cellStyle name="Comma 3 3 3 3 3 3 3 2" xfId="6834" xr:uid="{00000000-0005-0000-0000-0000FE550000}"/>
    <cellStyle name="Comma 3 3 3 3 3 3 3 2 2" xfId="15027" xr:uid="{00000000-0005-0000-0000-0000FF550000}"/>
    <cellStyle name="Comma 3 3 3 3 3 3 3 2 2 2" xfId="31413" xr:uid="{00000000-0005-0000-0000-000000560000}"/>
    <cellStyle name="Comma 3 3 3 3 3 3 3 2 3" xfId="23220" xr:uid="{00000000-0005-0000-0000-000001560000}"/>
    <cellStyle name="Comma 3 3 3 3 3 3 3 3" xfId="10930" xr:uid="{00000000-0005-0000-0000-000002560000}"/>
    <cellStyle name="Comma 3 3 3 3 3 3 3 3 2" xfId="27316" xr:uid="{00000000-0005-0000-0000-000003560000}"/>
    <cellStyle name="Comma 3 3 3 3 3 3 3 4" xfId="19123" xr:uid="{00000000-0005-0000-0000-000004560000}"/>
    <cellStyle name="Comma 3 3 3 3 3 3 4" xfId="4785" xr:uid="{00000000-0005-0000-0000-000005560000}"/>
    <cellStyle name="Comma 3 3 3 3 3 3 4 2" xfId="12978" xr:uid="{00000000-0005-0000-0000-000006560000}"/>
    <cellStyle name="Comma 3 3 3 3 3 3 4 2 2" xfId="29364" xr:uid="{00000000-0005-0000-0000-000007560000}"/>
    <cellStyle name="Comma 3 3 3 3 3 3 4 3" xfId="21171" xr:uid="{00000000-0005-0000-0000-000008560000}"/>
    <cellStyle name="Comma 3 3 3 3 3 3 5" xfId="8882" xr:uid="{00000000-0005-0000-0000-000009560000}"/>
    <cellStyle name="Comma 3 3 3 3 3 3 5 2" xfId="25268" xr:uid="{00000000-0005-0000-0000-00000A560000}"/>
    <cellStyle name="Comma 3 3 3 3 3 3 6" xfId="17075" xr:uid="{00000000-0005-0000-0000-00000B560000}"/>
    <cellStyle name="Comma 3 3 3 3 3 4" xfId="1201" xr:uid="{00000000-0005-0000-0000-00000C560000}"/>
    <cellStyle name="Comma 3 3 3 3 3 4 2" xfId="3249" xr:uid="{00000000-0005-0000-0000-00000D560000}"/>
    <cellStyle name="Comma 3 3 3 3 3 4 2 2" xfId="7346" xr:uid="{00000000-0005-0000-0000-00000E560000}"/>
    <cellStyle name="Comma 3 3 3 3 3 4 2 2 2" xfId="15539" xr:uid="{00000000-0005-0000-0000-00000F560000}"/>
    <cellStyle name="Comma 3 3 3 3 3 4 2 2 2 2" xfId="31925" xr:uid="{00000000-0005-0000-0000-000010560000}"/>
    <cellStyle name="Comma 3 3 3 3 3 4 2 2 3" xfId="23732" xr:uid="{00000000-0005-0000-0000-000011560000}"/>
    <cellStyle name="Comma 3 3 3 3 3 4 2 3" xfId="11442" xr:uid="{00000000-0005-0000-0000-000012560000}"/>
    <cellStyle name="Comma 3 3 3 3 3 4 2 3 2" xfId="27828" xr:uid="{00000000-0005-0000-0000-000013560000}"/>
    <cellStyle name="Comma 3 3 3 3 3 4 2 4" xfId="19635" xr:uid="{00000000-0005-0000-0000-000014560000}"/>
    <cellStyle name="Comma 3 3 3 3 3 4 3" xfId="5297" xr:uid="{00000000-0005-0000-0000-000015560000}"/>
    <cellStyle name="Comma 3 3 3 3 3 4 3 2" xfId="13490" xr:uid="{00000000-0005-0000-0000-000016560000}"/>
    <cellStyle name="Comma 3 3 3 3 3 4 3 2 2" xfId="29876" xr:uid="{00000000-0005-0000-0000-000017560000}"/>
    <cellStyle name="Comma 3 3 3 3 3 4 3 3" xfId="21683" xr:uid="{00000000-0005-0000-0000-000018560000}"/>
    <cellStyle name="Comma 3 3 3 3 3 4 4" xfId="9394" xr:uid="{00000000-0005-0000-0000-000019560000}"/>
    <cellStyle name="Comma 3 3 3 3 3 4 4 2" xfId="25780" xr:uid="{00000000-0005-0000-0000-00001A560000}"/>
    <cellStyle name="Comma 3 3 3 3 3 4 5" xfId="17587" xr:uid="{00000000-0005-0000-0000-00001B560000}"/>
    <cellStyle name="Comma 3 3 3 3 3 5" xfId="2225" xr:uid="{00000000-0005-0000-0000-00001C560000}"/>
    <cellStyle name="Comma 3 3 3 3 3 5 2" xfId="6322" xr:uid="{00000000-0005-0000-0000-00001D560000}"/>
    <cellStyle name="Comma 3 3 3 3 3 5 2 2" xfId="14515" xr:uid="{00000000-0005-0000-0000-00001E560000}"/>
    <cellStyle name="Comma 3 3 3 3 3 5 2 2 2" xfId="30901" xr:uid="{00000000-0005-0000-0000-00001F560000}"/>
    <cellStyle name="Comma 3 3 3 3 3 5 2 3" xfId="22708" xr:uid="{00000000-0005-0000-0000-000020560000}"/>
    <cellStyle name="Comma 3 3 3 3 3 5 3" xfId="10418" xr:uid="{00000000-0005-0000-0000-000021560000}"/>
    <cellStyle name="Comma 3 3 3 3 3 5 3 2" xfId="26804" xr:uid="{00000000-0005-0000-0000-000022560000}"/>
    <cellStyle name="Comma 3 3 3 3 3 5 4" xfId="18611" xr:uid="{00000000-0005-0000-0000-000023560000}"/>
    <cellStyle name="Comma 3 3 3 3 3 6" xfId="4273" xr:uid="{00000000-0005-0000-0000-000024560000}"/>
    <cellStyle name="Comma 3 3 3 3 3 6 2" xfId="12466" xr:uid="{00000000-0005-0000-0000-000025560000}"/>
    <cellStyle name="Comma 3 3 3 3 3 6 2 2" xfId="28852" xr:uid="{00000000-0005-0000-0000-000026560000}"/>
    <cellStyle name="Comma 3 3 3 3 3 6 3" xfId="20659" xr:uid="{00000000-0005-0000-0000-000027560000}"/>
    <cellStyle name="Comma 3 3 3 3 3 7" xfId="8370" xr:uid="{00000000-0005-0000-0000-000028560000}"/>
    <cellStyle name="Comma 3 3 3 3 3 7 2" xfId="24756" xr:uid="{00000000-0005-0000-0000-000029560000}"/>
    <cellStyle name="Comma 3 3 3 3 3 8" xfId="16563" xr:uid="{00000000-0005-0000-0000-00002A560000}"/>
    <cellStyle name="Comma 3 3 3 3 4" xfId="305" xr:uid="{00000000-0005-0000-0000-00002B560000}"/>
    <cellStyle name="Comma 3 3 3 3 4 2" xfId="817" xr:uid="{00000000-0005-0000-0000-00002C560000}"/>
    <cellStyle name="Comma 3 3 3 3 4 2 2" xfId="1841" xr:uid="{00000000-0005-0000-0000-00002D560000}"/>
    <cellStyle name="Comma 3 3 3 3 4 2 2 2" xfId="3889" xr:uid="{00000000-0005-0000-0000-00002E560000}"/>
    <cellStyle name="Comma 3 3 3 3 4 2 2 2 2" xfId="7986" xr:uid="{00000000-0005-0000-0000-00002F560000}"/>
    <cellStyle name="Comma 3 3 3 3 4 2 2 2 2 2" xfId="16179" xr:uid="{00000000-0005-0000-0000-000030560000}"/>
    <cellStyle name="Comma 3 3 3 3 4 2 2 2 2 2 2" xfId="32565" xr:uid="{00000000-0005-0000-0000-000031560000}"/>
    <cellStyle name="Comma 3 3 3 3 4 2 2 2 2 3" xfId="24372" xr:uid="{00000000-0005-0000-0000-000032560000}"/>
    <cellStyle name="Comma 3 3 3 3 4 2 2 2 3" xfId="12082" xr:uid="{00000000-0005-0000-0000-000033560000}"/>
    <cellStyle name="Comma 3 3 3 3 4 2 2 2 3 2" xfId="28468" xr:uid="{00000000-0005-0000-0000-000034560000}"/>
    <cellStyle name="Comma 3 3 3 3 4 2 2 2 4" xfId="20275" xr:uid="{00000000-0005-0000-0000-000035560000}"/>
    <cellStyle name="Comma 3 3 3 3 4 2 2 3" xfId="5937" xr:uid="{00000000-0005-0000-0000-000036560000}"/>
    <cellStyle name="Comma 3 3 3 3 4 2 2 3 2" xfId="14130" xr:uid="{00000000-0005-0000-0000-000037560000}"/>
    <cellStyle name="Comma 3 3 3 3 4 2 2 3 2 2" xfId="30516" xr:uid="{00000000-0005-0000-0000-000038560000}"/>
    <cellStyle name="Comma 3 3 3 3 4 2 2 3 3" xfId="22323" xr:uid="{00000000-0005-0000-0000-000039560000}"/>
    <cellStyle name="Comma 3 3 3 3 4 2 2 4" xfId="10034" xr:uid="{00000000-0005-0000-0000-00003A560000}"/>
    <cellStyle name="Comma 3 3 3 3 4 2 2 4 2" xfId="26420" xr:uid="{00000000-0005-0000-0000-00003B560000}"/>
    <cellStyle name="Comma 3 3 3 3 4 2 2 5" xfId="18227" xr:uid="{00000000-0005-0000-0000-00003C560000}"/>
    <cellStyle name="Comma 3 3 3 3 4 2 3" xfId="2865" xr:uid="{00000000-0005-0000-0000-00003D560000}"/>
    <cellStyle name="Comma 3 3 3 3 4 2 3 2" xfId="6962" xr:uid="{00000000-0005-0000-0000-00003E560000}"/>
    <cellStyle name="Comma 3 3 3 3 4 2 3 2 2" xfId="15155" xr:uid="{00000000-0005-0000-0000-00003F560000}"/>
    <cellStyle name="Comma 3 3 3 3 4 2 3 2 2 2" xfId="31541" xr:uid="{00000000-0005-0000-0000-000040560000}"/>
    <cellStyle name="Comma 3 3 3 3 4 2 3 2 3" xfId="23348" xr:uid="{00000000-0005-0000-0000-000041560000}"/>
    <cellStyle name="Comma 3 3 3 3 4 2 3 3" xfId="11058" xr:uid="{00000000-0005-0000-0000-000042560000}"/>
    <cellStyle name="Comma 3 3 3 3 4 2 3 3 2" xfId="27444" xr:uid="{00000000-0005-0000-0000-000043560000}"/>
    <cellStyle name="Comma 3 3 3 3 4 2 3 4" xfId="19251" xr:uid="{00000000-0005-0000-0000-000044560000}"/>
    <cellStyle name="Comma 3 3 3 3 4 2 4" xfId="4913" xr:uid="{00000000-0005-0000-0000-000045560000}"/>
    <cellStyle name="Comma 3 3 3 3 4 2 4 2" xfId="13106" xr:uid="{00000000-0005-0000-0000-000046560000}"/>
    <cellStyle name="Comma 3 3 3 3 4 2 4 2 2" xfId="29492" xr:uid="{00000000-0005-0000-0000-000047560000}"/>
    <cellStyle name="Comma 3 3 3 3 4 2 4 3" xfId="21299" xr:uid="{00000000-0005-0000-0000-000048560000}"/>
    <cellStyle name="Comma 3 3 3 3 4 2 5" xfId="9010" xr:uid="{00000000-0005-0000-0000-000049560000}"/>
    <cellStyle name="Comma 3 3 3 3 4 2 5 2" xfId="25396" xr:uid="{00000000-0005-0000-0000-00004A560000}"/>
    <cellStyle name="Comma 3 3 3 3 4 2 6" xfId="17203" xr:uid="{00000000-0005-0000-0000-00004B560000}"/>
    <cellStyle name="Comma 3 3 3 3 4 3" xfId="1329" xr:uid="{00000000-0005-0000-0000-00004C560000}"/>
    <cellStyle name="Comma 3 3 3 3 4 3 2" xfId="3377" xr:uid="{00000000-0005-0000-0000-00004D560000}"/>
    <cellStyle name="Comma 3 3 3 3 4 3 2 2" xfId="7474" xr:uid="{00000000-0005-0000-0000-00004E560000}"/>
    <cellStyle name="Comma 3 3 3 3 4 3 2 2 2" xfId="15667" xr:uid="{00000000-0005-0000-0000-00004F560000}"/>
    <cellStyle name="Comma 3 3 3 3 4 3 2 2 2 2" xfId="32053" xr:uid="{00000000-0005-0000-0000-000050560000}"/>
    <cellStyle name="Comma 3 3 3 3 4 3 2 2 3" xfId="23860" xr:uid="{00000000-0005-0000-0000-000051560000}"/>
    <cellStyle name="Comma 3 3 3 3 4 3 2 3" xfId="11570" xr:uid="{00000000-0005-0000-0000-000052560000}"/>
    <cellStyle name="Comma 3 3 3 3 4 3 2 3 2" xfId="27956" xr:uid="{00000000-0005-0000-0000-000053560000}"/>
    <cellStyle name="Comma 3 3 3 3 4 3 2 4" xfId="19763" xr:uid="{00000000-0005-0000-0000-000054560000}"/>
    <cellStyle name="Comma 3 3 3 3 4 3 3" xfId="5425" xr:uid="{00000000-0005-0000-0000-000055560000}"/>
    <cellStyle name="Comma 3 3 3 3 4 3 3 2" xfId="13618" xr:uid="{00000000-0005-0000-0000-000056560000}"/>
    <cellStyle name="Comma 3 3 3 3 4 3 3 2 2" xfId="30004" xr:uid="{00000000-0005-0000-0000-000057560000}"/>
    <cellStyle name="Comma 3 3 3 3 4 3 3 3" xfId="21811" xr:uid="{00000000-0005-0000-0000-000058560000}"/>
    <cellStyle name="Comma 3 3 3 3 4 3 4" xfId="9522" xr:uid="{00000000-0005-0000-0000-000059560000}"/>
    <cellStyle name="Comma 3 3 3 3 4 3 4 2" xfId="25908" xr:uid="{00000000-0005-0000-0000-00005A560000}"/>
    <cellStyle name="Comma 3 3 3 3 4 3 5" xfId="17715" xr:uid="{00000000-0005-0000-0000-00005B560000}"/>
    <cellStyle name="Comma 3 3 3 3 4 4" xfId="2353" xr:uid="{00000000-0005-0000-0000-00005C560000}"/>
    <cellStyle name="Comma 3 3 3 3 4 4 2" xfId="6450" xr:uid="{00000000-0005-0000-0000-00005D560000}"/>
    <cellStyle name="Comma 3 3 3 3 4 4 2 2" xfId="14643" xr:uid="{00000000-0005-0000-0000-00005E560000}"/>
    <cellStyle name="Comma 3 3 3 3 4 4 2 2 2" xfId="31029" xr:uid="{00000000-0005-0000-0000-00005F560000}"/>
    <cellStyle name="Comma 3 3 3 3 4 4 2 3" xfId="22836" xr:uid="{00000000-0005-0000-0000-000060560000}"/>
    <cellStyle name="Comma 3 3 3 3 4 4 3" xfId="10546" xr:uid="{00000000-0005-0000-0000-000061560000}"/>
    <cellStyle name="Comma 3 3 3 3 4 4 3 2" xfId="26932" xr:uid="{00000000-0005-0000-0000-000062560000}"/>
    <cellStyle name="Comma 3 3 3 3 4 4 4" xfId="18739" xr:uid="{00000000-0005-0000-0000-000063560000}"/>
    <cellStyle name="Comma 3 3 3 3 4 5" xfId="4401" xr:uid="{00000000-0005-0000-0000-000064560000}"/>
    <cellStyle name="Comma 3 3 3 3 4 5 2" xfId="12594" xr:uid="{00000000-0005-0000-0000-000065560000}"/>
    <cellStyle name="Comma 3 3 3 3 4 5 2 2" xfId="28980" xr:uid="{00000000-0005-0000-0000-000066560000}"/>
    <cellStyle name="Comma 3 3 3 3 4 5 3" xfId="20787" xr:uid="{00000000-0005-0000-0000-000067560000}"/>
    <cellStyle name="Comma 3 3 3 3 4 6" xfId="8498" xr:uid="{00000000-0005-0000-0000-000068560000}"/>
    <cellStyle name="Comma 3 3 3 3 4 6 2" xfId="24884" xr:uid="{00000000-0005-0000-0000-000069560000}"/>
    <cellStyle name="Comma 3 3 3 3 4 7" xfId="16691" xr:uid="{00000000-0005-0000-0000-00006A560000}"/>
    <cellStyle name="Comma 3 3 3 3 5" xfId="561" xr:uid="{00000000-0005-0000-0000-00006B560000}"/>
    <cellStyle name="Comma 3 3 3 3 5 2" xfId="1585" xr:uid="{00000000-0005-0000-0000-00006C560000}"/>
    <cellStyle name="Comma 3 3 3 3 5 2 2" xfId="3633" xr:uid="{00000000-0005-0000-0000-00006D560000}"/>
    <cellStyle name="Comma 3 3 3 3 5 2 2 2" xfId="7730" xr:uid="{00000000-0005-0000-0000-00006E560000}"/>
    <cellStyle name="Comma 3 3 3 3 5 2 2 2 2" xfId="15923" xr:uid="{00000000-0005-0000-0000-00006F560000}"/>
    <cellStyle name="Comma 3 3 3 3 5 2 2 2 2 2" xfId="32309" xr:uid="{00000000-0005-0000-0000-000070560000}"/>
    <cellStyle name="Comma 3 3 3 3 5 2 2 2 3" xfId="24116" xr:uid="{00000000-0005-0000-0000-000071560000}"/>
    <cellStyle name="Comma 3 3 3 3 5 2 2 3" xfId="11826" xr:uid="{00000000-0005-0000-0000-000072560000}"/>
    <cellStyle name="Comma 3 3 3 3 5 2 2 3 2" xfId="28212" xr:uid="{00000000-0005-0000-0000-000073560000}"/>
    <cellStyle name="Comma 3 3 3 3 5 2 2 4" xfId="20019" xr:uid="{00000000-0005-0000-0000-000074560000}"/>
    <cellStyle name="Comma 3 3 3 3 5 2 3" xfId="5681" xr:uid="{00000000-0005-0000-0000-000075560000}"/>
    <cellStyle name="Comma 3 3 3 3 5 2 3 2" xfId="13874" xr:uid="{00000000-0005-0000-0000-000076560000}"/>
    <cellStyle name="Comma 3 3 3 3 5 2 3 2 2" xfId="30260" xr:uid="{00000000-0005-0000-0000-000077560000}"/>
    <cellStyle name="Comma 3 3 3 3 5 2 3 3" xfId="22067" xr:uid="{00000000-0005-0000-0000-000078560000}"/>
    <cellStyle name="Comma 3 3 3 3 5 2 4" xfId="9778" xr:uid="{00000000-0005-0000-0000-000079560000}"/>
    <cellStyle name="Comma 3 3 3 3 5 2 4 2" xfId="26164" xr:uid="{00000000-0005-0000-0000-00007A560000}"/>
    <cellStyle name="Comma 3 3 3 3 5 2 5" xfId="17971" xr:uid="{00000000-0005-0000-0000-00007B560000}"/>
    <cellStyle name="Comma 3 3 3 3 5 3" xfId="2609" xr:uid="{00000000-0005-0000-0000-00007C560000}"/>
    <cellStyle name="Comma 3 3 3 3 5 3 2" xfId="6706" xr:uid="{00000000-0005-0000-0000-00007D560000}"/>
    <cellStyle name="Comma 3 3 3 3 5 3 2 2" xfId="14899" xr:uid="{00000000-0005-0000-0000-00007E560000}"/>
    <cellStyle name="Comma 3 3 3 3 5 3 2 2 2" xfId="31285" xr:uid="{00000000-0005-0000-0000-00007F560000}"/>
    <cellStyle name="Comma 3 3 3 3 5 3 2 3" xfId="23092" xr:uid="{00000000-0005-0000-0000-000080560000}"/>
    <cellStyle name="Comma 3 3 3 3 5 3 3" xfId="10802" xr:uid="{00000000-0005-0000-0000-000081560000}"/>
    <cellStyle name="Comma 3 3 3 3 5 3 3 2" xfId="27188" xr:uid="{00000000-0005-0000-0000-000082560000}"/>
    <cellStyle name="Comma 3 3 3 3 5 3 4" xfId="18995" xr:uid="{00000000-0005-0000-0000-000083560000}"/>
    <cellStyle name="Comma 3 3 3 3 5 4" xfId="4657" xr:uid="{00000000-0005-0000-0000-000084560000}"/>
    <cellStyle name="Comma 3 3 3 3 5 4 2" xfId="12850" xr:uid="{00000000-0005-0000-0000-000085560000}"/>
    <cellStyle name="Comma 3 3 3 3 5 4 2 2" xfId="29236" xr:uid="{00000000-0005-0000-0000-000086560000}"/>
    <cellStyle name="Comma 3 3 3 3 5 4 3" xfId="21043" xr:uid="{00000000-0005-0000-0000-000087560000}"/>
    <cellStyle name="Comma 3 3 3 3 5 5" xfId="8754" xr:uid="{00000000-0005-0000-0000-000088560000}"/>
    <cellStyle name="Comma 3 3 3 3 5 5 2" xfId="25140" xr:uid="{00000000-0005-0000-0000-000089560000}"/>
    <cellStyle name="Comma 3 3 3 3 5 6" xfId="16947" xr:uid="{00000000-0005-0000-0000-00008A560000}"/>
    <cellStyle name="Comma 3 3 3 3 6" xfId="1073" xr:uid="{00000000-0005-0000-0000-00008B560000}"/>
    <cellStyle name="Comma 3 3 3 3 6 2" xfId="3121" xr:uid="{00000000-0005-0000-0000-00008C560000}"/>
    <cellStyle name="Comma 3 3 3 3 6 2 2" xfId="7218" xr:uid="{00000000-0005-0000-0000-00008D560000}"/>
    <cellStyle name="Comma 3 3 3 3 6 2 2 2" xfId="15411" xr:uid="{00000000-0005-0000-0000-00008E560000}"/>
    <cellStyle name="Comma 3 3 3 3 6 2 2 2 2" xfId="31797" xr:uid="{00000000-0005-0000-0000-00008F560000}"/>
    <cellStyle name="Comma 3 3 3 3 6 2 2 3" xfId="23604" xr:uid="{00000000-0005-0000-0000-000090560000}"/>
    <cellStyle name="Comma 3 3 3 3 6 2 3" xfId="11314" xr:uid="{00000000-0005-0000-0000-000091560000}"/>
    <cellStyle name="Comma 3 3 3 3 6 2 3 2" xfId="27700" xr:uid="{00000000-0005-0000-0000-000092560000}"/>
    <cellStyle name="Comma 3 3 3 3 6 2 4" xfId="19507" xr:uid="{00000000-0005-0000-0000-000093560000}"/>
    <cellStyle name="Comma 3 3 3 3 6 3" xfId="5169" xr:uid="{00000000-0005-0000-0000-000094560000}"/>
    <cellStyle name="Comma 3 3 3 3 6 3 2" xfId="13362" xr:uid="{00000000-0005-0000-0000-000095560000}"/>
    <cellStyle name="Comma 3 3 3 3 6 3 2 2" xfId="29748" xr:uid="{00000000-0005-0000-0000-000096560000}"/>
    <cellStyle name="Comma 3 3 3 3 6 3 3" xfId="21555" xr:uid="{00000000-0005-0000-0000-000097560000}"/>
    <cellStyle name="Comma 3 3 3 3 6 4" xfId="9266" xr:uid="{00000000-0005-0000-0000-000098560000}"/>
    <cellStyle name="Comma 3 3 3 3 6 4 2" xfId="25652" xr:uid="{00000000-0005-0000-0000-000099560000}"/>
    <cellStyle name="Comma 3 3 3 3 6 5" xfId="17459" xr:uid="{00000000-0005-0000-0000-00009A560000}"/>
    <cellStyle name="Comma 3 3 3 3 7" xfId="2097" xr:uid="{00000000-0005-0000-0000-00009B560000}"/>
    <cellStyle name="Comma 3 3 3 3 7 2" xfId="6194" xr:uid="{00000000-0005-0000-0000-00009C560000}"/>
    <cellStyle name="Comma 3 3 3 3 7 2 2" xfId="14387" xr:uid="{00000000-0005-0000-0000-00009D560000}"/>
    <cellStyle name="Comma 3 3 3 3 7 2 2 2" xfId="30773" xr:uid="{00000000-0005-0000-0000-00009E560000}"/>
    <cellStyle name="Comma 3 3 3 3 7 2 3" xfId="22580" xr:uid="{00000000-0005-0000-0000-00009F560000}"/>
    <cellStyle name="Comma 3 3 3 3 7 3" xfId="10290" xr:uid="{00000000-0005-0000-0000-0000A0560000}"/>
    <cellStyle name="Comma 3 3 3 3 7 3 2" xfId="26676" xr:uid="{00000000-0005-0000-0000-0000A1560000}"/>
    <cellStyle name="Comma 3 3 3 3 7 4" xfId="18483" xr:uid="{00000000-0005-0000-0000-0000A2560000}"/>
    <cellStyle name="Comma 3 3 3 3 8" xfId="4145" xr:uid="{00000000-0005-0000-0000-0000A3560000}"/>
    <cellStyle name="Comma 3 3 3 3 8 2" xfId="12338" xr:uid="{00000000-0005-0000-0000-0000A4560000}"/>
    <cellStyle name="Comma 3 3 3 3 8 2 2" xfId="28724" xr:uid="{00000000-0005-0000-0000-0000A5560000}"/>
    <cellStyle name="Comma 3 3 3 3 8 3" xfId="20531" xr:uid="{00000000-0005-0000-0000-0000A6560000}"/>
    <cellStyle name="Comma 3 3 3 3 9" xfId="8242" xr:uid="{00000000-0005-0000-0000-0000A7560000}"/>
    <cellStyle name="Comma 3 3 3 3 9 2" xfId="24628" xr:uid="{00000000-0005-0000-0000-0000A8560000}"/>
    <cellStyle name="Comma 3 3 3 4" xfId="81" xr:uid="{00000000-0005-0000-0000-0000A9560000}"/>
    <cellStyle name="Comma 3 3 3 4 2" xfId="209" xr:uid="{00000000-0005-0000-0000-0000AA560000}"/>
    <cellStyle name="Comma 3 3 3 4 2 2" xfId="465" xr:uid="{00000000-0005-0000-0000-0000AB560000}"/>
    <cellStyle name="Comma 3 3 3 4 2 2 2" xfId="977" xr:uid="{00000000-0005-0000-0000-0000AC560000}"/>
    <cellStyle name="Comma 3 3 3 4 2 2 2 2" xfId="2001" xr:uid="{00000000-0005-0000-0000-0000AD560000}"/>
    <cellStyle name="Comma 3 3 3 4 2 2 2 2 2" xfId="4049" xr:uid="{00000000-0005-0000-0000-0000AE560000}"/>
    <cellStyle name="Comma 3 3 3 4 2 2 2 2 2 2" xfId="8146" xr:uid="{00000000-0005-0000-0000-0000AF560000}"/>
    <cellStyle name="Comma 3 3 3 4 2 2 2 2 2 2 2" xfId="16339" xr:uid="{00000000-0005-0000-0000-0000B0560000}"/>
    <cellStyle name="Comma 3 3 3 4 2 2 2 2 2 2 2 2" xfId="32725" xr:uid="{00000000-0005-0000-0000-0000B1560000}"/>
    <cellStyle name="Comma 3 3 3 4 2 2 2 2 2 2 3" xfId="24532" xr:uid="{00000000-0005-0000-0000-0000B2560000}"/>
    <cellStyle name="Comma 3 3 3 4 2 2 2 2 2 3" xfId="12242" xr:uid="{00000000-0005-0000-0000-0000B3560000}"/>
    <cellStyle name="Comma 3 3 3 4 2 2 2 2 2 3 2" xfId="28628" xr:uid="{00000000-0005-0000-0000-0000B4560000}"/>
    <cellStyle name="Comma 3 3 3 4 2 2 2 2 2 4" xfId="20435" xr:uid="{00000000-0005-0000-0000-0000B5560000}"/>
    <cellStyle name="Comma 3 3 3 4 2 2 2 2 3" xfId="6097" xr:uid="{00000000-0005-0000-0000-0000B6560000}"/>
    <cellStyle name="Comma 3 3 3 4 2 2 2 2 3 2" xfId="14290" xr:uid="{00000000-0005-0000-0000-0000B7560000}"/>
    <cellStyle name="Comma 3 3 3 4 2 2 2 2 3 2 2" xfId="30676" xr:uid="{00000000-0005-0000-0000-0000B8560000}"/>
    <cellStyle name="Comma 3 3 3 4 2 2 2 2 3 3" xfId="22483" xr:uid="{00000000-0005-0000-0000-0000B9560000}"/>
    <cellStyle name="Comma 3 3 3 4 2 2 2 2 4" xfId="10194" xr:uid="{00000000-0005-0000-0000-0000BA560000}"/>
    <cellStyle name="Comma 3 3 3 4 2 2 2 2 4 2" xfId="26580" xr:uid="{00000000-0005-0000-0000-0000BB560000}"/>
    <cellStyle name="Comma 3 3 3 4 2 2 2 2 5" xfId="18387" xr:uid="{00000000-0005-0000-0000-0000BC560000}"/>
    <cellStyle name="Comma 3 3 3 4 2 2 2 3" xfId="3025" xr:uid="{00000000-0005-0000-0000-0000BD560000}"/>
    <cellStyle name="Comma 3 3 3 4 2 2 2 3 2" xfId="7122" xr:uid="{00000000-0005-0000-0000-0000BE560000}"/>
    <cellStyle name="Comma 3 3 3 4 2 2 2 3 2 2" xfId="15315" xr:uid="{00000000-0005-0000-0000-0000BF560000}"/>
    <cellStyle name="Comma 3 3 3 4 2 2 2 3 2 2 2" xfId="31701" xr:uid="{00000000-0005-0000-0000-0000C0560000}"/>
    <cellStyle name="Comma 3 3 3 4 2 2 2 3 2 3" xfId="23508" xr:uid="{00000000-0005-0000-0000-0000C1560000}"/>
    <cellStyle name="Comma 3 3 3 4 2 2 2 3 3" xfId="11218" xr:uid="{00000000-0005-0000-0000-0000C2560000}"/>
    <cellStyle name="Comma 3 3 3 4 2 2 2 3 3 2" xfId="27604" xr:uid="{00000000-0005-0000-0000-0000C3560000}"/>
    <cellStyle name="Comma 3 3 3 4 2 2 2 3 4" xfId="19411" xr:uid="{00000000-0005-0000-0000-0000C4560000}"/>
    <cellStyle name="Comma 3 3 3 4 2 2 2 4" xfId="5073" xr:uid="{00000000-0005-0000-0000-0000C5560000}"/>
    <cellStyle name="Comma 3 3 3 4 2 2 2 4 2" xfId="13266" xr:uid="{00000000-0005-0000-0000-0000C6560000}"/>
    <cellStyle name="Comma 3 3 3 4 2 2 2 4 2 2" xfId="29652" xr:uid="{00000000-0005-0000-0000-0000C7560000}"/>
    <cellStyle name="Comma 3 3 3 4 2 2 2 4 3" xfId="21459" xr:uid="{00000000-0005-0000-0000-0000C8560000}"/>
    <cellStyle name="Comma 3 3 3 4 2 2 2 5" xfId="9170" xr:uid="{00000000-0005-0000-0000-0000C9560000}"/>
    <cellStyle name="Comma 3 3 3 4 2 2 2 5 2" xfId="25556" xr:uid="{00000000-0005-0000-0000-0000CA560000}"/>
    <cellStyle name="Comma 3 3 3 4 2 2 2 6" xfId="17363" xr:uid="{00000000-0005-0000-0000-0000CB560000}"/>
    <cellStyle name="Comma 3 3 3 4 2 2 3" xfId="1489" xr:uid="{00000000-0005-0000-0000-0000CC560000}"/>
    <cellStyle name="Comma 3 3 3 4 2 2 3 2" xfId="3537" xr:uid="{00000000-0005-0000-0000-0000CD560000}"/>
    <cellStyle name="Comma 3 3 3 4 2 2 3 2 2" xfId="7634" xr:uid="{00000000-0005-0000-0000-0000CE560000}"/>
    <cellStyle name="Comma 3 3 3 4 2 2 3 2 2 2" xfId="15827" xr:uid="{00000000-0005-0000-0000-0000CF560000}"/>
    <cellStyle name="Comma 3 3 3 4 2 2 3 2 2 2 2" xfId="32213" xr:uid="{00000000-0005-0000-0000-0000D0560000}"/>
    <cellStyle name="Comma 3 3 3 4 2 2 3 2 2 3" xfId="24020" xr:uid="{00000000-0005-0000-0000-0000D1560000}"/>
    <cellStyle name="Comma 3 3 3 4 2 2 3 2 3" xfId="11730" xr:uid="{00000000-0005-0000-0000-0000D2560000}"/>
    <cellStyle name="Comma 3 3 3 4 2 2 3 2 3 2" xfId="28116" xr:uid="{00000000-0005-0000-0000-0000D3560000}"/>
    <cellStyle name="Comma 3 3 3 4 2 2 3 2 4" xfId="19923" xr:uid="{00000000-0005-0000-0000-0000D4560000}"/>
    <cellStyle name="Comma 3 3 3 4 2 2 3 3" xfId="5585" xr:uid="{00000000-0005-0000-0000-0000D5560000}"/>
    <cellStyle name="Comma 3 3 3 4 2 2 3 3 2" xfId="13778" xr:uid="{00000000-0005-0000-0000-0000D6560000}"/>
    <cellStyle name="Comma 3 3 3 4 2 2 3 3 2 2" xfId="30164" xr:uid="{00000000-0005-0000-0000-0000D7560000}"/>
    <cellStyle name="Comma 3 3 3 4 2 2 3 3 3" xfId="21971" xr:uid="{00000000-0005-0000-0000-0000D8560000}"/>
    <cellStyle name="Comma 3 3 3 4 2 2 3 4" xfId="9682" xr:uid="{00000000-0005-0000-0000-0000D9560000}"/>
    <cellStyle name="Comma 3 3 3 4 2 2 3 4 2" xfId="26068" xr:uid="{00000000-0005-0000-0000-0000DA560000}"/>
    <cellStyle name="Comma 3 3 3 4 2 2 3 5" xfId="17875" xr:uid="{00000000-0005-0000-0000-0000DB560000}"/>
    <cellStyle name="Comma 3 3 3 4 2 2 4" xfId="2513" xr:uid="{00000000-0005-0000-0000-0000DC560000}"/>
    <cellStyle name="Comma 3 3 3 4 2 2 4 2" xfId="6610" xr:uid="{00000000-0005-0000-0000-0000DD560000}"/>
    <cellStyle name="Comma 3 3 3 4 2 2 4 2 2" xfId="14803" xr:uid="{00000000-0005-0000-0000-0000DE560000}"/>
    <cellStyle name="Comma 3 3 3 4 2 2 4 2 2 2" xfId="31189" xr:uid="{00000000-0005-0000-0000-0000DF560000}"/>
    <cellStyle name="Comma 3 3 3 4 2 2 4 2 3" xfId="22996" xr:uid="{00000000-0005-0000-0000-0000E0560000}"/>
    <cellStyle name="Comma 3 3 3 4 2 2 4 3" xfId="10706" xr:uid="{00000000-0005-0000-0000-0000E1560000}"/>
    <cellStyle name="Comma 3 3 3 4 2 2 4 3 2" xfId="27092" xr:uid="{00000000-0005-0000-0000-0000E2560000}"/>
    <cellStyle name="Comma 3 3 3 4 2 2 4 4" xfId="18899" xr:uid="{00000000-0005-0000-0000-0000E3560000}"/>
    <cellStyle name="Comma 3 3 3 4 2 2 5" xfId="4561" xr:uid="{00000000-0005-0000-0000-0000E4560000}"/>
    <cellStyle name="Comma 3 3 3 4 2 2 5 2" xfId="12754" xr:uid="{00000000-0005-0000-0000-0000E5560000}"/>
    <cellStyle name="Comma 3 3 3 4 2 2 5 2 2" xfId="29140" xr:uid="{00000000-0005-0000-0000-0000E6560000}"/>
    <cellStyle name="Comma 3 3 3 4 2 2 5 3" xfId="20947" xr:uid="{00000000-0005-0000-0000-0000E7560000}"/>
    <cellStyle name="Comma 3 3 3 4 2 2 6" xfId="8658" xr:uid="{00000000-0005-0000-0000-0000E8560000}"/>
    <cellStyle name="Comma 3 3 3 4 2 2 6 2" xfId="25044" xr:uid="{00000000-0005-0000-0000-0000E9560000}"/>
    <cellStyle name="Comma 3 3 3 4 2 2 7" xfId="16851" xr:uid="{00000000-0005-0000-0000-0000EA560000}"/>
    <cellStyle name="Comma 3 3 3 4 2 3" xfId="721" xr:uid="{00000000-0005-0000-0000-0000EB560000}"/>
    <cellStyle name="Comma 3 3 3 4 2 3 2" xfId="1745" xr:uid="{00000000-0005-0000-0000-0000EC560000}"/>
    <cellStyle name="Comma 3 3 3 4 2 3 2 2" xfId="3793" xr:uid="{00000000-0005-0000-0000-0000ED560000}"/>
    <cellStyle name="Comma 3 3 3 4 2 3 2 2 2" xfId="7890" xr:uid="{00000000-0005-0000-0000-0000EE560000}"/>
    <cellStyle name="Comma 3 3 3 4 2 3 2 2 2 2" xfId="16083" xr:uid="{00000000-0005-0000-0000-0000EF560000}"/>
    <cellStyle name="Comma 3 3 3 4 2 3 2 2 2 2 2" xfId="32469" xr:uid="{00000000-0005-0000-0000-0000F0560000}"/>
    <cellStyle name="Comma 3 3 3 4 2 3 2 2 2 3" xfId="24276" xr:uid="{00000000-0005-0000-0000-0000F1560000}"/>
    <cellStyle name="Comma 3 3 3 4 2 3 2 2 3" xfId="11986" xr:uid="{00000000-0005-0000-0000-0000F2560000}"/>
    <cellStyle name="Comma 3 3 3 4 2 3 2 2 3 2" xfId="28372" xr:uid="{00000000-0005-0000-0000-0000F3560000}"/>
    <cellStyle name="Comma 3 3 3 4 2 3 2 2 4" xfId="20179" xr:uid="{00000000-0005-0000-0000-0000F4560000}"/>
    <cellStyle name="Comma 3 3 3 4 2 3 2 3" xfId="5841" xr:uid="{00000000-0005-0000-0000-0000F5560000}"/>
    <cellStyle name="Comma 3 3 3 4 2 3 2 3 2" xfId="14034" xr:uid="{00000000-0005-0000-0000-0000F6560000}"/>
    <cellStyle name="Comma 3 3 3 4 2 3 2 3 2 2" xfId="30420" xr:uid="{00000000-0005-0000-0000-0000F7560000}"/>
    <cellStyle name="Comma 3 3 3 4 2 3 2 3 3" xfId="22227" xr:uid="{00000000-0005-0000-0000-0000F8560000}"/>
    <cellStyle name="Comma 3 3 3 4 2 3 2 4" xfId="9938" xr:uid="{00000000-0005-0000-0000-0000F9560000}"/>
    <cellStyle name="Comma 3 3 3 4 2 3 2 4 2" xfId="26324" xr:uid="{00000000-0005-0000-0000-0000FA560000}"/>
    <cellStyle name="Comma 3 3 3 4 2 3 2 5" xfId="18131" xr:uid="{00000000-0005-0000-0000-0000FB560000}"/>
    <cellStyle name="Comma 3 3 3 4 2 3 3" xfId="2769" xr:uid="{00000000-0005-0000-0000-0000FC560000}"/>
    <cellStyle name="Comma 3 3 3 4 2 3 3 2" xfId="6866" xr:uid="{00000000-0005-0000-0000-0000FD560000}"/>
    <cellStyle name="Comma 3 3 3 4 2 3 3 2 2" xfId="15059" xr:uid="{00000000-0005-0000-0000-0000FE560000}"/>
    <cellStyle name="Comma 3 3 3 4 2 3 3 2 2 2" xfId="31445" xr:uid="{00000000-0005-0000-0000-0000FF560000}"/>
    <cellStyle name="Comma 3 3 3 4 2 3 3 2 3" xfId="23252" xr:uid="{00000000-0005-0000-0000-000000570000}"/>
    <cellStyle name="Comma 3 3 3 4 2 3 3 3" xfId="10962" xr:uid="{00000000-0005-0000-0000-000001570000}"/>
    <cellStyle name="Comma 3 3 3 4 2 3 3 3 2" xfId="27348" xr:uid="{00000000-0005-0000-0000-000002570000}"/>
    <cellStyle name="Comma 3 3 3 4 2 3 3 4" xfId="19155" xr:uid="{00000000-0005-0000-0000-000003570000}"/>
    <cellStyle name="Comma 3 3 3 4 2 3 4" xfId="4817" xr:uid="{00000000-0005-0000-0000-000004570000}"/>
    <cellStyle name="Comma 3 3 3 4 2 3 4 2" xfId="13010" xr:uid="{00000000-0005-0000-0000-000005570000}"/>
    <cellStyle name="Comma 3 3 3 4 2 3 4 2 2" xfId="29396" xr:uid="{00000000-0005-0000-0000-000006570000}"/>
    <cellStyle name="Comma 3 3 3 4 2 3 4 3" xfId="21203" xr:uid="{00000000-0005-0000-0000-000007570000}"/>
    <cellStyle name="Comma 3 3 3 4 2 3 5" xfId="8914" xr:uid="{00000000-0005-0000-0000-000008570000}"/>
    <cellStyle name="Comma 3 3 3 4 2 3 5 2" xfId="25300" xr:uid="{00000000-0005-0000-0000-000009570000}"/>
    <cellStyle name="Comma 3 3 3 4 2 3 6" xfId="17107" xr:uid="{00000000-0005-0000-0000-00000A570000}"/>
    <cellStyle name="Comma 3 3 3 4 2 4" xfId="1233" xr:uid="{00000000-0005-0000-0000-00000B570000}"/>
    <cellStyle name="Comma 3 3 3 4 2 4 2" xfId="3281" xr:uid="{00000000-0005-0000-0000-00000C570000}"/>
    <cellStyle name="Comma 3 3 3 4 2 4 2 2" xfId="7378" xr:uid="{00000000-0005-0000-0000-00000D570000}"/>
    <cellStyle name="Comma 3 3 3 4 2 4 2 2 2" xfId="15571" xr:uid="{00000000-0005-0000-0000-00000E570000}"/>
    <cellStyle name="Comma 3 3 3 4 2 4 2 2 2 2" xfId="31957" xr:uid="{00000000-0005-0000-0000-00000F570000}"/>
    <cellStyle name="Comma 3 3 3 4 2 4 2 2 3" xfId="23764" xr:uid="{00000000-0005-0000-0000-000010570000}"/>
    <cellStyle name="Comma 3 3 3 4 2 4 2 3" xfId="11474" xr:uid="{00000000-0005-0000-0000-000011570000}"/>
    <cellStyle name="Comma 3 3 3 4 2 4 2 3 2" xfId="27860" xr:uid="{00000000-0005-0000-0000-000012570000}"/>
    <cellStyle name="Comma 3 3 3 4 2 4 2 4" xfId="19667" xr:uid="{00000000-0005-0000-0000-000013570000}"/>
    <cellStyle name="Comma 3 3 3 4 2 4 3" xfId="5329" xr:uid="{00000000-0005-0000-0000-000014570000}"/>
    <cellStyle name="Comma 3 3 3 4 2 4 3 2" xfId="13522" xr:uid="{00000000-0005-0000-0000-000015570000}"/>
    <cellStyle name="Comma 3 3 3 4 2 4 3 2 2" xfId="29908" xr:uid="{00000000-0005-0000-0000-000016570000}"/>
    <cellStyle name="Comma 3 3 3 4 2 4 3 3" xfId="21715" xr:uid="{00000000-0005-0000-0000-000017570000}"/>
    <cellStyle name="Comma 3 3 3 4 2 4 4" xfId="9426" xr:uid="{00000000-0005-0000-0000-000018570000}"/>
    <cellStyle name="Comma 3 3 3 4 2 4 4 2" xfId="25812" xr:uid="{00000000-0005-0000-0000-000019570000}"/>
    <cellStyle name="Comma 3 3 3 4 2 4 5" xfId="17619" xr:uid="{00000000-0005-0000-0000-00001A570000}"/>
    <cellStyle name="Comma 3 3 3 4 2 5" xfId="2257" xr:uid="{00000000-0005-0000-0000-00001B570000}"/>
    <cellStyle name="Comma 3 3 3 4 2 5 2" xfId="6354" xr:uid="{00000000-0005-0000-0000-00001C570000}"/>
    <cellStyle name="Comma 3 3 3 4 2 5 2 2" xfId="14547" xr:uid="{00000000-0005-0000-0000-00001D570000}"/>
    <cellStyle name="Comma 3 3 3 4 2 5 2 2 2" xfId="30933" xr:uid="{00000000-0005-0000-0000-00001E570000}"/>
    <cellStyle name="Comma 3 3 3 4 2 5 2 3" xfId="22740" xr:uid="{00000000-0005-0000-0000-00001F570000}"/>
    <cellStyle name="Comma 3 3 3 4 2 5 3" xfId="10450" xr:uid="{00000000-0005-0000-0000-000020570000}"/>
    <cellStyle name="Comma 3 3 3 4 2 5 3 2" xfId="26836" xr:uid="{00000000-0005-0000-0000-000021570000}"/>
    <cellStyle name="Comma 3 3 3 4 2 5 4" xfId="18643" xr:uid="{00000000-0005-0000-0000-000022570000}"/>
    <cellStyle name="Comma 3 3 3 4 2 6" xfId="4305" xr:uid="{00000000-0005-0000-0000-000023570000}"/>
    <cellStyle name="Comma 3 3 3 4 2 6 2" xfId="12498" xr:uid="{00000000-0005-0000-0000-000024570000}"/>
    <cellStyle name="Comma 3 3 3 4 2 6 2 2" xfId="28884" xr:uid="{00000000-0005-0000-0000-000025570000}"/>
    <cellStyle name="Comma 3 3 3 4 2 6 3" xfId="20691" xr:uid="{00000000-0005-0000-0000-000026570000}"/>
    <cellStyle name="Comma 3 3 3 4 2 7" xfId="8402" xr:uid="{00000000-0005-0000-0000-000027570000}"/>
    <cellStyle name="Comma 3 3 3 4 2 7 2" xfId="24788" xr:uid="{00000000-0005-0000-0000-000028570000}"/>
    <cellStyle name="Comma 3 3 3 4 2 8" xfId="16595" xr:uid="{00000000-0005-0000-0000-000029570000}"/>
    <cellStyle name="Comma 3 3 3 4 3" xfId="337" xr:uid="{00000000-0005-0000-0000-00002A570000}"/>
    <cellStyle name="Comma 3 3 3 4 3 2" xfId="849" xr:uid="{00000000-0005-0000-0000-00002B570000}"/>
    <cellStyle name="Comma 3 3 3 4 3 2 2" xfId="1873" xr:uid="{00000000-0005-0000-0000-00002C570000}"/>
    <cellStyle name="Comma 3 3 3 4 3 2 2 2" xfId="3921" xr:uid="{00000000-0005-0000-0000-00002D570000}"/>
    <cellStyle name="Comma 3 3 3 4 3 2 2 2 2" xfId="8018" xr:uid="{00000000-0005-0000-0000-00002E570000}"/>
    <cellStyle name="Comma 3 3 3 4 3 2 2 2 2 2" xfId="16211" xr:uid="{00000000-0005-0000-0000-00002F570000}"/>
    <cellStyle name="Comma 3 3 3 4 3 2 2 2 2 2 2" xfId="32597" xr:uid="{00000000-0005-0000-0000-000030570000}"/>
    <cellStyle name="Comma 3 3 3 4 3 2 2 2 2 3" xfId="24404" xr:uid="{00000000-0005-0000-0000-000031570000}"/>
    <cellStyle name="Comma 3 3 3 4 3 2 2 2 3" xfId="12114" xr:uid="{00000000-0005-0000-0000-000032570000}"/>
    <cellStyle name="Comma 3 3 3 4 3 2 2 2 3 2" xfId="28500" xr:uid="{00000000-0005-0000-0000-000033570000}"/>
    <cellStyle name="Comma 3 3 3 4 3 2 2 2 4" xfId="20307" xr:uid="{00000000-0005-0000-0000-000034570000}"/>
    <cellStyle name="Comma 3 3 3 4 3 2 2 3" xfId="5969" xr:uid="{00000000-0005-0000-0000-000035570000}"/>
    <cellStyle name="Comma 3 3 3 4 3 2 2 3 2" xfId="14162" xr:uid="{00000000-0005-0000-0000-000036570000}"/>
    <cellStyle name="Comma 3 3 3 4 3 2 2 3 2 2" xfId="30548" xr:uid="{00000000-0005-0000-0000-000037570000}"/>
    <cellStyle name="Comma 3 3 3 4 3 2 2 3 3" xfId="22355" xr:uid="{00000000-0005-0000-0000-000038570000}"/>
    <cellStyle name="Comma 3 3 3 4 3 2 2 4" xfId="10066" xr:uid="{00000000-0005-0000-0000-000039570000}"/>
    <cellStyle name="Comma 3 3 3 4 3 2 2 4 2" xfId="26452" xr:uid="{00000000-0005-0000-0000-00003A570000}"/>
    <cellStyle name="Comma 3 3 3 4 3 2 2 5" xfId="18259" xr:uid="{00000000-0005-0000-0000-00003B570000}"/>
    <cellStyle name="Comma 3 3 3 4 3 2 3" xfId="2897" xr:uid="{00000000-0005-0000-0000-00003C570000}"/>
    <cellStyle name="Comma 3 3 3 4 3 2 3 2" xfId="6994" xr:uid="{00000000-0005-0000-0000-00003D570000}"/>
    <cellStyle name="Comma 3 3 3 4 3 2 3 2 2" xfId="15187" xr:uid="{00000000-0005-0000-0000-00003E570000}"/>
    <cellStyle name="Comma 3 3 3 4 3 2 3 2 2 2" xfId="31573" xr:uid="{00000000-0005-0000-0000-00003F570000}"/>
    <cellStyle name="Comma 3 3 3 4 3 2 3 2 3" xfId="23380" xr:uid="{00000000-0005-0000-0000-000040570000}"/>
    <cellStyle name="Comma 3 3 3 4 3 2 3 3" xfId="11090" xr:uid="{00000000-0005-0000-0000-000041570000}"/>
    <cellStyle name="Comma 3 3 3 4 3 2 3 3 2" xfId="27476" xr:uid="{00000000-0005-0000-0000-000042570000}"/>
    <cellStyle name="Comma 3 3 3 4 3 2 3 4" xfId="19283" xr:uid="{00000000-0005-0000-0000-000043570000}"/>
    <cellStyle name="Comma 3 3 3 4 3 2 4" xfId="4945" xr:uid="{00000000-0005-0000-0000-000044570000}"/>
    <cellStyle name="Comma 3 3 3 4 3 2 4 2" xfId="13138" xr:uid="{00000000-0005-0000-0000-000045570000}"/>
    <cellStyle name="Comma 3 3 3 4 3 2 4 2 2" xfId="29524" xr:uid="{00000000-0005-0000-0000-000046570000}"/>
    <cellStyle name="Comma 3 3 3 4 3 2 4 3" xfId="21331" xr:uid="{00000000-0005-0000-0000-000047570000}"/>
    <cellStyle name="Comma 3 3 3 4 3 2 5" xfId="9042" xr:uid="{00000000-0005-0000-0000-000048570000}"/>
    <cellStyle name="Comma 3 3 3 4 3 2 5 2" xfId="25428" xr:uid="{00000000-0005-0000-0000-000049570000}"/>
    <cellStyle name="Comma 3 3 3 4 3 2 6" xfId="17235" xr:uid="{00000000-0005-0000-0000-00004A570000}"/>
    <cellStyle name="Comma 3 3 3 4 3 3" xfId="1361" xr:uid="{00000000-0005-0000-0000-00004B570000}"/>
    <cellStyle name="Comma 3 3 3 4 3 3 2" xfId="3409" xr:uid="{00000000-0005-0000-0000-00004C570000}"/>
    <cellStyle name="Comma 3 3 3 4 3 3 2 2" xfId="7506" xr:uid="{00000000-0005-0000-0000-00004D570000}"/>
    <cellStyle name="Comma 3 3 3 4 3 3 2 2 2" xfId="15699" xr:uid="{00000000-0005-0000-0000-00004E570000}"/>
    <cellStyle name="Comma 3 3 3 4 3 3 2 2 2 2" xfId="32085" xr:uid="{00000000-0005-0000-0000-00004F570000}"/>
    <cellStyle name="Comma 3 3 3 4 3 3 2 2 3" xfId="23892" xr:uid="{00000000-0005-0000-0000-000050570000}"/>
    <cellStyle name="Comma 3 3 3 4 3 3 2 3" xfId="11602" xr:uid="{00000000-0005-0000-0000-000051570000}"/>
    <cellStyle name="Comma 3 3 3 4 3 3 2 3 2" xfId="27988" xr:uid="{00000000-0005-0000-0000-000052570000}"/>
    <cellStyle name="Comma 3 3 3 4 3 3 2 4" xfId="19795" xr:uid="{00000000-0005-0000-0000-000053570000}"/>
    <cellStyle name="Comma 3 3 3 4 3 3 3" xfId="5457" xr:uid="{00000000-0005-0000-0000-000054570000}"/>
    <cellStyle name="Comma 3 3 3 4 3 3 3 2" xfId="13650" xr:uid="{00000000-0005-0000-0000-000055570000}"/>
    <cellStyle name="Comma 3 3 3 4 3 3 3 2 2" xfId="30036" xr:uid="{00000000-0005-0000-0000-000056570000}"/>
    <cellStyle name="Comma 3 3 3 4 3 3 3 3" xfId="21843" xr:uid="{00000000-0005-0000-0000-000057570000}"/>
    <cellStyle name="Comma 3 3 3 4 3 3 4" xfId="9554" xr:uid="{00000000-0005-0000-0000-000058570000}"/>
    <cellStyle name="Comma 3 3 3 4 3 3 4 2" xfId="25940" xr:uid="{00000000-0005-0000-0000-000059570000}"/>
    <cellStyle name="Comma 3 3 3 4 3 3 5" xfId="17747" xr:uid="{00000000-0005-0000-0000-00005A570000}"/>
    <cellStyle name="Comma 3 3 3 4 3 4" xfId="2385" xr:uid="{00000000-0005-0000-0000-00005B570000}"/>
    <cellStyle name="Comma 3 3 3 4 3 4 2" xfId="6482" xr:uid="{00000000-0005-0000-0000-00005C570000}"/>
    <cellStyle name="Comma 3 3 3 4 3 4 2 2" xfId="14675" xr:uid="{00000000-0005-0000-0000-00005D570000}"/>
    <cellStyle name="Comma 3 3 3 4 3 4 2 2 2" xfId="31061" xr:uid="{00000000-0005-0000-0000-00005E570000}"/>
    <cellStyle name="Comma 3 3 3 4 3 4 2 3" xfId="22868" xr:uid="{00000000-0005-0000-0000-00005F570000}"/>
    <cellStyle name="Comma 3 3 3 4 3 4 3" xfId="10578" xr:uid="{00000000-0005-0000-0000-000060570000}"/>
    <cellStyle name="Comma 3 3 3 4 3 4 3 2" xfId="26964" xr:uid="{00000000-0005-0000-0000-000061570000}"/>
    <cellStyle name="Comma 3 3 3 4 3 4 4" xfId="18771" xr:uid="{00000000-0005-0000-0000-000062570000}"/>
    <cellStyle name="Comma 3 3 3 4 3 5" xfId="4433" xr:uid="{00000000-0005-0000-0000-000063570000}"/>
    <cellStyle name="Comma 3 3 3 4 3 5 2" xfId="12626" xr:uid="{00000000-0005-0000-0000-000064570000}"/>
    <cellStyle name="Comma 3 3 3 4 3 5 2 2" xfId="29012" xr:uid="{00000000-0005-0000-0000-000065570000}"/>
    <cellStyle name="Comma 3 3 3 4 3 5 3" xfId="20819" xr:uid="{00000000-0005-0000-0000-000066570000}"/>
    <cellStyle name="Comma 3 3 3 4 3 6" xfId="8530" xr:uid="{00000000-0005-0000-0000-000067570000}"/>
    <cellStyle name="Comma 3 3 3 4 3 6 2" xfId="24916" xr:uid="{00000000-0005-0000-0000-000068570000}"/>
    <cellStyle name="Comma 3 3 3 4 3 7" xfId="16723" xr:uid="{00000000-0005-0000-0000-000069570000}"/>
    <cellStyle name="Comma 3 3 3 4 4" xfId="593" xr:uid="{00000000-0005-0000-0000-00006A570000}"/>
    <cellStyle name="Comma 3 3 3 4 4 2" xfId="1617" xr:uid="{00000000-0005-0000-0000-00006B570000}"/>
    <cellStyle name="Comma 3 3 3 4 4 2 2" xfId="3665" xr:uid="{00000000-0005-0000-0000-00006C570000}"/>
    <cellStyle name="Comma 3 3 3 4 4 2 2 2" xfId="7762" xr:uid="{00000000-0005-0000-0000-00006D570000}"/>
    <cellStyle name="Comma 3 3 3 4 4 2 2 2 2" xfId="15955" xr:uid="{00000000-0005-0000-0000-00006E570000}"/>
    <cellStyle name="Comma 3 3 3 4 4 2 2 2 2 2" xfId="32341" xr:uid="{00000000-0005-0000-0000-00006F570000}"/>
    <cellStyle name="Comma 3 3 3 4 4 2 2 2 3" xfId="24148" xr:uid="{00000000-0005-0000-0000-000070570000}"/>
    <cellStyle name="Comma 3 3 3 4 4 2 2 3" xfId="11858" xr:uid="{00000000-0005-0000-0000-000071570000}"/>
    <cellStyle name="Comma 3 3 3 4 4 2 2 3 2" xfId="28244" xr:uid="{00000000-0005-0000-0000-000072570000}"/>
    <cellStyle name="Comma 3 3 3 4 4 2 2 4" xfId="20051" xr:uid="{00000000-0005-0000-0000-000073570000}"/>
    <cellStyle name="Comma 3 3 3 4 4 2 3" xfId="5713" xr:uid="{00000000-0005-0000-0000-000074570000}"/>
    <cellStyle name="Comma 3 3 3 4 4 2 3 2" xfId="13906" xr:uid="{00000000-0005-0000-0000-000075570000}"/>
    <cellStyle name="Comma 3 3 3 4 4 2 3 2 2" xfId="30292" xr:uid="{00000000-0005-0000-0000-000076570000}"/>
    <cellStyle name="Comma 3 3 3 4 4 2 3 3" xfId="22099" xr:uid="{00000000-0005-0000-0000-000077570000}"/>
    <cellStyle name="Comma 3 3 3 4 4 2 4" xfId="9810" xr:uid="{00000000-0005-0000-0000-000078570000}"/>
    <cellStyle name="Comma 3 3 3 4 4 2 4 2" xfId="26196" xr:uid="{00000000-0005-0000-0000-000079570000}"/>
    <cellStyle name="Comma 3 3 3 4 4 2 5" xfId="18003" xr:uid="{00000000-0005-0000-0000-00007A570000}"/>
    <cellStyle name="Comma 3 3 3 4 4 3" xfId="2641" xr:uid="{00000000-0005-0000-0000-00007B570000}"/>
    <cellStyle name="Comma 3 3 3 4 4 3 2" xfId="6738" xr:uid="{00000000-0005-0000-0000-00007C570000}"/>
    <cellStyle name="Comma 3 3 3 4 4 3 2 2" xfId="14931" xr:uid="{00000000-0005-0000-0000-00007D570000}"/>
    <cellStyle name="Comma 3 3 3 4 4 3 2 2 2" xfId="31317" xr:uid="{00000000-0005-0000-0000-00007E570000}"/>
    <cellStyle name="Comma 3 3 3 4 4 3 2 3" xfId="23124" xr:uid="{00000000-0005-0000-0000-00007F570000}"/>
    <cellStyle name="Comma 3 3 3 4 4 3 3" xfId="10834" xr:uid="{00000000-0005-0000-0000-000080570000}"/>
    <cellStyle name="Comma 3 3 3 4 4 3 3 2" xfId="27220" xr:uid="{00000000-0005-0000-0000-000081570000}"/>
    <cellStyle name="Comma 3 3 3 4 4 3 4" xfId="19027" xr:uid="{00000000-0005-0000-0000-000082570000}"/>
    <cellStyle name="Comma 3 3 3 4 4 4" xfId="4689" xr:uid="{00000000-0005-0000-0000-000083570000}"/>
    <cellStyle name="Comma 3 3 3 4 4 4 2" xfId="12882" xr:uid="{00000000-0005-0000-0000-000084570000}"/>
    <cellStyle name="Comma 3 3 3 4 4 4 2 2" xfId="29268" xr:uid="{00000000-0005-0000-0000-000085570000}"/>
    <cellStyle name="Comma 3 3 3 4 4 4 3" xfId="21075" xr:uid="{00000000-0005-0000-0000-000086570000}"/>
    <cellStyle name="Comma 3 3 3 4 4 5" xfId="8786" xr:uid="{00000000-0005-0000-0000-000087570000}"/>
    <cellStyle name="Comma 3 3 3 4 4 5 2" xfId="25172" xr:uid="{00000000-0005-0000-0000-000088570000}"/>
    <cellStyle name="Comma 3 3 3 4 4 6" xfId="16979" xr:uid="{00000000-0005-0000-0000-000089570000}"/>
    <cellStyle name="Comma 3 3 3 4 5" xfId="1105" xr:uid="{00000000-0005-0000-0000-00008A570000}"/>
    <cellStyle name="Comma 3 3 3 4 5 2" xfId="3153" xr:uid="{00000000-0005-0000-0000-00008B570000}"/>
    <cellStyle name="Comma 3 3 3 4 5 2 2" xfId="7250" xr:uid="{00000000-0005-0000-0000-00008C570000}"/>
    <cellStyle name="Comma 3 3 3 4 5 2 2 2" xfId="15443" xr:uid="{00000000-0005-0000-0000-00008D570000}"/>
    <cellStyle name="Comma 3 3 3 4 5 2 2 2 2" xfId="31829" xr:uid="{00000000-0005-0000-0000-00008E570000}"/>
    <cellStyle name="Comma 3 3 3 4 5 2 2 3" xfId="23636" xr:uid="{00000000-0005-0000-0000-00008F570000}"/>
    <cellStyle name="Comma 3 3 3 4 5 2 3" xfId="11346" xr:uid="{00000000-0005-0000-0000-000090570000}"/>
    <cellStyle name="Comma 3 3 3 4 5 2 3 2" xfId="27732" xr:uid="{00000000-0005-0000-0000-000091570000}"/>
    <cellStyle name="Comma 3 3 3 4 5 2 4" xfId="19539" xr:uid="{00000000-0005-0000-0000-000092570000}"/>
    <cellStyle name="Comma 3 3 3 4 5 3" xfId="5201" xr:uid="{00000000-0005-0000-0000-000093570000}"/>
    <cellStyle name="Comma 3 3 3 4 5 3 2" xfId="13394" xr:uid="{00000000-0005-0000-0000-000094570000}"/>
    <cellStyle name="Comma 3 3 3 4 5 3 2 2" xfId="29780" xr:uid="{00000000-0005-0000-0000-000095570000}"/>
    <cellStyle name="Comma 3 3 3 4 5 3 3" xfId="21587" xr:uid="{00000000-0005-0000-0000-000096570000}"/>
    <cellStyle name="Comma 3 3 3 4 5 4" xfId="9298" xr:uid="{00000000-0005-0000-0000-000097570000}"/>
    <cellStyle name="Comma 3 3 3 4 5 4 2" xfId="25684" xr:uid="{00000000-0005-0000-0000-000098570000}"/>
    <cellStyle name="Comma 3 3 3 4 5 5" xfId="17491" xr:uid="{00000000-0005-0000-0000-000099570000}"/>
    <cellStyle name="Comma 3 3 3 4 6" xfId="2129" xr:uid="{00000000-0005-0000-0000-00009A570000}"/>
    <cellStyle name="Comma 3 3 3 4 6 2" xfId="6226" xr:uid="{00000000-0005-0000-0000-00009B570000}"/>
    <cellStyle name="Comma 3 3 3 4 6 2 2" xfId="14419" xr:uid="{00000000-0005-0000-0000-00009C570000}"/>
    <cellStyle name="Comma 3 3 3 4 6 2 2 2" xfId="30805" xr:uid="{00000000-0005-0000-0000-00009D570000}"/>
    <cellStyle name="Comma 3 3 3 4 6 2 3" xfId="22612" xr:uid="{00000000-0005-0000-0000-00009E570000}"/>
    <cellStyle name="Comma 3 3 3 4 6 3" xfId="10322" xr:uid="{00000000-0005-0000-0000-00009F570000}"/>
    <cellStyle name="Comma 3 3 3 4 6 3 2" xfId="26708" xr:uid="{00000000-0005-0000-0000-0000A0570000}"/>
    <cellStyle name="Comma 3 3 3 4 6 4" xfId="18515" xr:uid="{00000000-0005-0000-0000-0000A1570000}"/>
    <cellStyle name="Comma 3 3 3 4 7" xfId="4177" xr:uid="{00000000-0005-0000-0000-0000A2570000}"/>
    <cellStyle name="Comma 3 3 3 4 7 2" xfId="12370" xr:uid="{00000000-0005-0000-0000-0000A3570000}"/>
    <cellStyle name="Comma 3 3 3 4 7 2 2" xfId="28756" xr:uid="{00000000-0005-0000-0000-0000A4570000}"/>
    <cellStyle name="Comma 3 3 3 4 7 3" xfId="20563" xr:uid="{00000000-0005-0000-0000-0000A5570000}"/>
    <cellStyle name="Comma 3 3 3 4 8" xfId="8274" xr:uid="{00000000-0005-0000-0000-0000A6570000}"/>
    <cellStyle name="Comma 3 3 3 4 8 2" xfId="24660" xr:uid="{00000000-0005-0000-0000-0000A7570000}"/>
    <cellStyle name="Comma 3 3 3 4 9" xfId="16467" xr:uid="{00000000-0005-0000-0000-0000A8570000}"/>
    <cellStyle name="Comma 3 3 3 5" xfId="145" xr:uid="{00000000-0005-0000-0000-0000A9570000}"/>
    <cellStyle name="Comma 3 3 3 5 2" xfId="401" xr:uid="{00000000-0005-0000-0000-0000AA570000}"/>
    <cellStyle name="Comma 3 3 3 5 2 2" xfId="913" xr:uid="{00000000-0005-0000-0000-0000AB570000}"/>
    <cellStyle name="Comma 3 3 3 5 2 2 2" xfId="1937" xr:uid="{00000000-0005-0000-0000-0000AC570000}"/>
    <cellStyle name="Comma 3 3 3 5 2 2 2 2" xfId="3985" xr:uid="{00000000-0005-0000-0000-0000AD570000}"/>
    <cellStyle name="Comma 3 3 3 5 2 2 2 2 2" xfId="8082" xr:uid="{00000000-0005-0000-0000-0000AE570000}"/>
    <cellStyle name="Comma 3 3 3 5 2 2 2 2 2 2" xfId="16275" xr:uid="{00000000-0005-0000-0000-0000AF570000}"/>
    <cellStyle name="Comma 3 3 3 5 2 2 2 2 2 2 2" xfId="32661" xr:uid="{00000000-0005-0000-0000-0000B0570000}"/>
    <cellStyle name="Comma 3 3 3 5 2 2 2 2 2 3" xfId="24468" xr:uid="{00000000-0005-0000-0000-0000B1570000}"/>
    <cellStyle name="Comma 3 3 3 5 2 2 2 2 3" xfId="12178" xr:uid="{00000000-0005-0000-0000-0000B2570000}"/>
    <cellStyle name="Comma 3 3 3 5 2 2 2 2 3 2" xfId="28564" xr:uid="{00000000-0005-0000-0000-0000B3570000}"/>
    <cellStyle name="Comma 3 3 3 5 2 2 2 2 4" xfId="20371" xr:uid="{00000000-0005-0000-0000-0000B4570000}"/>
    <cellStyle name="Comma 3 3 3 5 2 2 2 3" xfId="6033" xr:uid="{00000000-0005-0000-0000-0000B5570000}"/>
    <cellStyle name="Comma 3 3 3 5 2 2 2 3 2" xfId="14226" xr:uid="{00000000-0005-0000-0000-0000B6570000}"/>
    <cellStyle name="Comma 3 3 3 5 2 2 2 3 2 2" xfId="30612" xr:uid="{00000000-0005-0000-0000-0000B7570000}"/>
    <cellStyle name="Comma 3 3 3 5 2 2 2 3 3" xfId="22419" xr:uid="{00000000-0005-0000-0000-0000B8570000}"/>
    <cellStyle name="Comma 3 3 3 5 2 2 2 4" xfId="10130" xr:uid="{00000000-0005-0000-0000-0000B9570000}"/>
    <cellStyle name="Comma 3 3 3 5 2 2 2 4 2" xfId="26516" xr:uid="{00000000-0005-0000-0000-0000BA570000}"/>
    <cellStyle name="Comma 3 3 3 5 2 2 2 5" xfId="18323" xr:uid="{00000000-0005-0000-0000-0000BB570000}"/>
    <cellStyle name="Comma 3 3 3 5 2 2 3" xfId="2961" xr:uid="{00000000-0005-0000-0000-0000BC570000}"/>
    <cellStyle name="Comma 3 3 3 5 2 2 3 2" xfId="7058" xr:uid="{00000000-0005-0000-0000-0000BD570000}"/>
    <cellStyle name="Comma 3 3 3 5 2 2 3 2 2" xfId="15251" xr:uid="{00000000-0005-0000-0000-0000BE570000}"/>
    <cellStyle name="Comma 3 3 3 5 2 2 3 2 2 2" xfId="31637" xr:uid="{00000000-0005-0000-0000-0000BF570000}"/>
    <cellStyle name="Comma 3 3 3 5 2 2 3 2 3" xfId="23444" xr:uid="{00000000-0005-0000-0000-0000C0570000}"/>
    <cellStyle name="Comma 3 3 3 5 2 2 3 3" xfId="11154" xr:uid="{00000000-0005-0000-0000-0000C1570000}"/>
    <cellStyle name="Comma 3 3 3 5 2 2 3 3 2" xfId="27540" xr:uid="{00000000-0005-0000-0000-0000C2570000}"/>
    <cellStyle name="Comma 3 3 3 5 2 2 3 4" xfId="19347" xr:uid="{00000000-0005-0000-0000-0000C3570000}"/>
    <cellStyle name="Comma 3 3 3 5 2 2 4" xfId="5009" xr:uid="{00000000-0005-0000-0000-0000C4570000}"/>
    <cellStyle name="Comma 3 3 3 5 2 2 4 2" xfId="13202" xr:uid="{00000000-0005-0000-0000-0000C5570000}"/>
    <cellStyle name="Comma 3 3 3 5 2 2 4 2 2" xfId="29588" xr:uid="{00000000-0005-0000-0000-0000C6570000}"/>
    <cellStyle name="Comma 3 3 3 5 2 2 4 3" xfId="21395" xr:uid="{00000000-0005-0000-0000-0000C7570000}"/>
    <cellStyle name="Comma 3 3 3 5 2 2 5" xfId="9106" xr:uid="{00000000-0005-0000-0000-0000C8570000}"/>
    <cellStyle name="Comma 3 3 3 5 2 2 5 2" xfId="25492" xr:uid="{00000000-0005-0000-0000-0000C9570000}"/>
    <cellStyle name="Comma 3 3 3 5 2 2 6" xfId="17299" xr:uid="{00000000-0005-0000-0000-0000CA570000}"/>
    <cellStyle name="Comma 3 3 3 5 2 3" xfId="1425" xr:uid="{00000000-0005-0000-0000-0000CB570000}"/>
    <cellStyle name="Comma 3 3 3 5 2 3 2" xfId="3473" xr:uid="{00000000-0005-0000-0000-0000CC570000}"/>
    <cellStyle name="Comma 3 3 3 5 2 3 2 2" xfId="7570" xr:uid="{00000000-0005-0000-0000-0000CD570000}"/>
    <cellStyle name="Comma 3 3 3 5 2 3 2 2 2" xfId="15763" xr:uid="{00000000-0005-0000-0000-0000CE570000}"/>
    <cellStyle name="Comma 3 3 3 5 2 3 2 2 2 2" xfId="32149" xr:uid="{00000000-0005-0000-0000-0000CF570000}"/>
    <cellStyle name="Comma 3 3 3 5 2 3 2 2 3" xfId="23956" xr:uid="{00000000-0005-0000-0000-0000D0570000}"/>
    <cellStyle name="Comma 3 3 3 5 2 3 2 3" xfId="11666" xr:uid="{00000000-0005-0000-0000-0000D1570000}"/>
    <cellStyle name="Comma 3 3 3 5 2 3 2 3 2" xfId="28052" xr:uid="{00000000-0005-0000-0000-0000D2570000}"/>
    <cellStyle name="Comma 3 3 3 5 2 3 2 4" xfId="19859" xr:uid="{00000000-0005-0000-0000-0000D3570000}"/>
    <cellStyle name="Comma 3 3 3 5 2 3 3" xfId="5521" xr:uid="{00000000-0005-0000-0000-0000D4570000}"/>
    <cellStyle name="Comma 3 3 3 5 2 3 3 2" xfId="13714" xr:uid="{00000000-0005-0000-0000-0000D5570000}"/>
    <cellStyle name="Comma 3 3 3 5 2 3 3 2 2" xfId="30100" xr:uid="{00000000-0005-0000-0000-0000D6570000}"/>
    <cellStyle name="Comma 3 3 3 5 2 3 3 3" xfId="21907" xr:uid="{00000000-0005-0000-0000-0000D7570000}"/>
    <cellStyle name="Comma 3 3 3 5 2 3 4" xfId="9618" xr:uid="{00000000-0005-0000-0000-0000D8570000}"/>
    <cellStyle name="Comma 3 3 3 5 2 3 4 2" xfId="26004" xr:uid="{00000000-0005-0000-0000-0000D9570000}"/>
    <cellStyle name="Comma 3 3 3 5 2 3 5" xfId="17811" xr:uid="{00000000-0005-0000-0000-0000DA570000}"/>
    <cellStyle name="Comma 3 3 3 5 2 4" xfId="2449" xr:uid="{00000000-0005-0000-0000-0000DB570000}"/>
    <cellStyle name="Comma 3 3 3 5 2 4 2" xfId="6546" xr:uid="{00000000-0005-0000-0000-0000DC570000}"/>
    <cellStyle name="Comma 3 3 3 5 2 4 2 2" xfId="14739" xr:uid="{00000000-0005-0000-0000-0000DD570000}"/>
    <cellStyle name="Comma 3 3 3 5 2 4 2 2 2" xfId="31125" xr:uid="{00000000-0005-0000-0000-0000DE570000}"/>
    <cellStyle name="Comma 3 3 3 5 2 4 2 3" xfId="22932" xr:uid="{00000000-0005-0000-0000-0000DF570000}"/>
    <cellStyle name="Comma 3 3 3 5 2 4 3" xfId="10642" xr:uid="{00000000-0005-0000-0000-0000E0570000}"/>
    <cellStyle name="Comma 3 3 3 5 2 4 3 2" xfId="27028" xr:uid="{00000000-0005-0000-0000-0000E1570000}"/>
    <cellStyle name="Comma 3 3 3 5 2 4 4" xfId="18835" xr:uid="{00000000-0005-0000-0000-0000E2570000}"/>
    <cellStyle name="Comma 3 3 3 5 2 5" xfId="4497" xr:uid="{00000000-0005-0000-0000-0000E3570000}"/>
    <cellStyle name="Comma 3 3 3 5 2 5 2" xfId="12690" xr:uid="{00000000-0005-0000-0000-0000E4570000}"/>
    <cellStyle name="Comma 3 3 3 5 2 5 2 2" xfId="29076" xr:uid="{00000000-0005-0000-0000-0000E5570000}"/>
    <cellStyle name="Comma 3 3 3 5 2 5 3" xfId="20883" xr:uid="{00000000-0005-0000-0000-0000E6570000}"/>
    <cellStyle name="Comma 3 3 3 5 2 6" xfId="8594" xr:uid="{00000000-0005-0000-0000-0000E7570000}"/>
    <cellStyle name="Comma 3 3 3 5 2 6 2" xfId="24980" xr:uid="{00000000-0005-0000-0000-0000E8570000}"/>
    <cellStyle name="Comma 3 3 3 5 2 7" xfId="16787" xr:uid="{00000000-0005-0000-0000-0000E9570000}"/>
    <cellStyle name="Comma 3 3 3 5 3" xfId="657" xr:uid="{00000000-0005-0000-0000-0000EA570000}"/>
    <cellStyle name="Comma 3 3 3 5 3 2" xfId="1681" xr:uid="{00000000-0005-0000-0000-0000EB570000}"/>
    <cellStyle name="Comma 3 3 3 5 3 2 2" xfId="3729" xr:uid="{00000000-0005-0000-0000-0000EC570000}"/>
    <cellStyle name="Comma 3 3 3 5 3 2 2 2" xfId="7826" xr:uid="{00000000-0005-0000-0000-0000ED570000}"/>
    <cellStyle name="Comma 3 3 3 5 3 2 2 2 2" xfId="16019" xr:uid="{00000000-0005-0000-0000-0000EE570000}"/>
    <cellStyle name="Comma 3 3 3 5 3 2 2 2 2 2" xfId="32405" xr:uid="{00000000-0005-0000-0000-0000EF570000}"/>
    <cellStyle name="Comma 3 3 3 5 3 2 2 2 3" xfId="24212" xr:uid="{00000000-0005-0000-0000-0000F0570000}"/>
    <cellStyle name="Comma 3 3 3 5 3 2 2 3" xfId="11922" xr:uid="{00000000-0005-0000-0000-0000F1570000}"/>
    <cellStyle name="Comma 3 3 3 5 3 2 2 3 2" xfId="28308" xr:uid="{00000000-0005-0000-0000-0000F2570000}"/>
    <cellStyle name="Comma 3 3 3 5 3 2 2 4" xfId="20115" xr:uid="{00000000-0005-0000-0000-0000F3570000}"/>
    <cellStyle name="Comma 3 3 3 5 3 2 3" xfId="5777" xr:uid="{00000000-0005-0000-0000-0000F4570000}"/>
    <cellStyle name="Comma 3 3 3 5 3 2 3 2" xfId="13970" xr:uid="{00000000-0005-0000-0000-0000F5570000}"/>
    <cellStyle name="Comma 3 3 3 5 3 2 3 2 2" xfId="30356" xr:uid="{00000000-0005-0000-0000-0000F6570000}"/>
    <cellStyle name="Comma 3 3 3 5 3 2 3 3" xfId="22163" xr:uid="{00000000-0005-0000-0000-0000F7570000}"/>
    <cellStyle name="Comma 3 3 3 5 3 2 4" xfId="9874" xr:uid="{00000000-0005-0000-0000-0000F8570000}"/>
    <cellStyle name="Comma 3 3 3 5 3 2 4 2" xfId="26260" xr:uid="{00000000-0005-0000-0000-0000F9570000}"/>
    <cellStyle name="Comma 3 3 3 5 3 2 5" xfId="18067" xr:uid="{00000000-0005-0000-0000-0000FA570000}"/>
    <cellStyle name="Comma 3 3 3 5 3 3" xfId="2705" xr:uid="{00000000-0005-0000-0000-0000FB570000}"/>
    <cellStyle name="Comma 3 3 3 5 3 3 2" xfId="6802" xr:uid="{00000000-0005-0000-0000-0000FC570000}"/>
    <cellStyle name="Comma 3 3 3 5 3 3 2 2" xfId="14995" xr:uid="{00000000-0005-0000-0000-0000FD570000}"/>
    <cellStyle name="Comma 3 3 3 5 3 3 2 2 2" xfId="31381" xr:uid="{00000000-0005-0000-0000-0000FE570000}"/>
    <cellStyle name="Comma 3 3 3 5 3 3 2 3" xfId="23188" xr:uid="{00000000-0005-0000-0000-0000FF570000}"/>
    <cellStyle name="Comma 3 3 3 5 3 3 3" xfId="10898" xr:uid="{00000000-0005-0000-0000-000000580000}"/>
    <cellStyle name="Comma 3 3 3 5 3 3 3 2" xfId="27284" xr:uid="{00000000-0005-0000-0000-000001580000}"/>
    <cellStyle name="Comma 3 3 3 5 3 3 4" xfId="19091" xr:uid="{00000000-0005-0000-0000-000002580000}"/>
    <cellStyle name="Comma 3 3 3 5 3 4" xfId="4753" xr:uid="{00000000-0005-0000-0000-000003580000}"/>
    <cellStyle name="Comma 3 3 3 5 3 4 2" xfId="12946" xr:uid="{00000000-0005-0000-0000-000004580000}"/>
    <cellStyle name="Comma 3 3 3 5 3 4 2 2" xfId="29332" xr:uid="{00000000-0005-0000-0000-000005580000}"/>
    <cellStyle name="Comma 3 3 3 5 3 4 3" xfId="21139" xr:uid="{00000000-0005-0000-0000-000006580000}"/>
    <cellStyle name="Comma 3 3 3 5 3 5" xfId="8850" xr:uid="{00000000-0005-0000-0000-000007580000}"/>
    <cellStyle name="Comma 3 3 3 5 3 5 2" xfId="25236" xr:uid="{00000000-0005-0000-0000-000008580000}"/>
    <cellStyle name="Comma 3 3 3 5 3 6" xfId="17043" xr:uid="{00000000-0005-0000-0000-000009580000}"/>
    <cellStyle name="Comma 3 3 3 5 4" xfId="1169" xr:uid="{00000000-0005-0000-0000-00000A580000}"/>
    <cellStyle name="Comma 3 3 3 5 4 2" xfId="3217" xr:uid="{00000000-0005-0000-0000-00000B580000}"/>
    <cellStyle name="Comma 3 3 3 5 4 2 2" xfId="7314" xr:uid="{00000000-0005-0000-0000-00000C580000}"/>
    <cellStyle name="Comma 3 3 3 5 4 2 2 2" xfId="15507" xr:uid="{00000000-0005-0000-0000-00000D580000}"/>
    <cellStyle name="Comma 3 3 3 5 4 2 2 2 2" xfId="31893" xr:uid="{00000000-0005-0000-0000-00000E580000}"/>
    <cellStyle name="Comma 3 3 3 5 4 2 2 3" xfId="23700" xr:uid="{00000000-0005-0000-0000-00000F580000}"/>
    <cellStyle name="Comma 3 3 3 5 4 2 3" xfId="11410" xr:uid="{00000000-0005-0000-0000-000010580000}"/>
    <cellStyle name="Comma 3 3 3 5 4 2 3 2" xfId="27796" xr:uid="{00000000-0005-0000-0000-000011580000}"/>
    <cellStyle name="Comma 3 3 3 5 4 2 4" xfId="19603" xr:uid="{00000000-0005-0000-0000-000012580000}"/>
    <cellStyle name="Comma 3 3 3 5 4 3" xfId="5265" xr:uid="{00000000-0005-0000-0000-000013580000}"/>
    <cellStyle name="Comma 3 3 3 5 4 3 2" xfId="13458" xr:uid="{00000000-0005-0000-0000-000014580000}"/>
    <cellStyle name="Comma 3 3 3 5 4 3 2 2" xfId="29844" xr:uid="{00000000-0005-0000-0000-000015580000}"/>
    <cellStyle name="Comma 3 3 3 5 4 3 3" xfId="21651" xr:uid="{00000000-0005-0000-0000-000016580000}"/>
    <cellStyle name="Comma 3 3 3 5 4 4" xfId="9362" xr:uid="{00000000-0005-0000-0000-000017580000}"/>
    <cellStyle name="Comma 3 3 3 5 4 4 2" xfId="25748" xr:uid="{00000000-0005-0000-0000-000018580000}"/>
    <cellStyle name="Comma 3 3 3 5 4 5" xfId="17555" xr:uid="{00000000-0005-0000-0000-000019580000}"/>
    <cellStyle name="Comma 3 3 3 5 5" xfId="2193" xr:uid="{00000000-0005-0000-0000-00001A580000}"/>
    <cellStyle name="Comma 3 3 3 5 5 2" xfId="6290" xr:uid="{00000000-0005-0000-0000-00001B580000}"/>
    <cellStyle name="Comma 3 3 3 5 5 2 2" xfId="14483" xr:uid="{00000000-0005-0000-0000-00001C580000}"/>
    <cellStyle name="Comma 3 3 3 5 5 2 2 2" xfId="30869" xr:uid="{00000000-0005-0000-0000-00001D580000}"/>
    <cellStyle name="Comma 3 3 3 5 5 2 3" xfId="22676" xr:uid="{00000000-0005-0000-0000-00001E580000}"/>
    <cellStyle name="Comma 3 3 3 5 5 3" xfId="10386" xr:uid="{00000000-0005-0000-0000-00001F580000}"/>
    <cellStyle name="Comma 3 3 3 5 5 3 2" xfId="26772" xr:uid="{00000000-0005-0000-0000-000020580000}"/>
    <cellStyle name="Comma 3 3 3 5 5 4" xfId="18579" xr:uid="{00000000-0005-0000-0000-000021580000}"/>
    <cellStyle name="Comma 3 3 3 5 6" xfId="4241" xr:uid="{00000000-0005-0000-0000-000022580000}"/>
    <cellStyle name="Comma 3 3 3 5 6 2" xfId="12434" xr:uid="{00000000-0005-0000-0000-000023580000}"/>
    <cellStyle name="Comma 3 3 3 5 6 2 2" xfId="28820" xr:uid="{00000000-0005-0000-0000-000024580000}"/>
    <cellStyle name="Comma 3 3 3 5 6 3" xfId="20627" xr:uid="{00000000-0005-0000-0000-000025580000}"/>
    <cellStyle name="Comma 3 3 3 5 7" xfId="8338" xr:uid="{00000000-0005-0000-0000-000026580000}"/>
    <cellStyle name="Comma 3 3 3 5 7 2" xfId="24724" xr:uid="{00000000-0005-0000-0000-000027580000}"/>
    <cellStyle name="Comma 3 3 3 5 8" xfId="16531" xr:uid="{00000000-0005-0000-0000-000028580000}"/>
    <cellStyle name="Comma 3 3 3 6" xfId="273" xr:uid="{00000000-0005-0000-0000-000029580000}"/>
    <cellStyle name="Comma 3 3 3 6 2" xfId="785" xr:uid="{00000000-0005-0000-0000-00002A580000}"/>
    <cellStyle name="Comma 3 3 3 6 2 2" xfId="1809" xr:uid="{00000000-0005-0000-0000-00002B580000}"/>
    <cellStyle name="Comma 3 3 3 6 2 2 2" xfId="3857" xr:uid="{00000000-0005-0000-0000-00002C580000}"/>
    <cellStyle name="Comma 3 3 3 6 2 2 2 2" xfId="7954" xr:uid="{00000000-0005-0000-0000-00002D580000}"/>
    <cellStyle name="Comma 3 3 3 6 2 2 2 2 2" xfId="16147" xr:uid="{00000000-0005-0000-0000-00002E580000}"/>
    <cellStyle name="Comma 3 3 3 6 2 2 2 2 2 2" xfId="32533" xr:uid="{00000000-0005-0000-0000-00002F580000}"/>
    <cellStyle name="Comma 3 3 3 6 2 2 2 2 3" xfId="24340" xr:uid="{00000000-0005-0000-0000-000030580000}"/>
    <cellStyle name="Comma 3 3 3 6 2 2 2 3" xfId="12050" xr:uid="{00000000-0005-0000-0000-000031580000}"/>
    <cellStyle name="Comma 3 3 3 6 2 2 2 3 2" xfId="28436" xr:uid="{00000000-0005-0000-0000-000032580000}"/>
    <cellStyle name="Comma 3 3 3 6 2 2 2 4" xfId="20243" xr:uid="{00000000-0005-0000-0000-000033580000}"/>
    <cellStyle name="Comma 3 3 3 6 2 2 3" xfId="5905" xr:uid="{00000000-0005-0000-0000-000034580000}"/>
    <cellStyle name="Comma 3 3 3 6 2 2 3 2" xfId="14098" xr:uid="{00000000-0005-0000-0000-000035580000}"/>
    <cellStyle name="Comma 3 3 3 6 2 2 3 2 2" xfId="30484" xr:uid="{00000000-0005-0000-0000-000036580000}"/>
    <cellStyle name="Comma 3 3 3 6 2 2 3 3" xfId="22291" xr:uid="{00000000-0005-0000-0000-000037580000}"/>
    <cellStyle name="Comma 3 3 3 6 2 2 4" xfId="10002" xr:uid="{00000000-0005-0000-0000-000038580000}"/>
    <cellStyle name="Comma 3 3 3 6 2 2 4 2" xfId="26388" xr:uid="{00000000-0005-0000-0000-000039580000}"/>
    <cellStyle name="Comma 3 3 3 6 2 2 5" xfId="18195" xr:uid="{00000000-0005-0000-0000-00003A580000}"/>
    <cellStyle name="Comma 3 3 3 6 2 3" xfId="2833" xr:uid="{00000000-0005-0000-0000-00003B580000}"/>
    <cellStyle name="Comma 3 3 3 6 2 3 2" xfId="6930" xr:uid="{00000000-0005-0000-0000-00003C580000}"/>
    <cellStyle name="Comma 3 3 3 6 2 3 2 2" xfId="15123" xr:uid="{00000000-0005-0000-0000-00003D580000}"/>
    <cellStyle name="Comma 3 3 3 6 2 3 2 2 2" xfId="31509" xr:uid="{00000000-0005-0000-0000-00003E580000}"/>
    <cellStyle name="Comma 3 3 3 6 2 3 2 3" xfId="23316" xr:uid="{00000000-0005-0000-0000-00003F580000}"/>
    <cellStyle name="Comma 3 3 3 6 2 3 3" xfId="11026" xr:uid="{00000000-0005-0000-0000-000040580000}"/>
    <cellStyle name="Comma 3 3 3 6 2 3 3 2" xfId="27412" xr:uid="{00000000-0005-0000-0000-000041580000}"/>
    <cellStyle name="Comma 3 3 3 6 2 3 4" xfId="19219" xr:uid="{00000000-0005-0000-0000-000042580000}"/>
    <cellStyle name="Comma 3 3 3 6 2 4" xfId="4881" xr:uid="{00000000-0005-0000-0000-000043580000}"/>
    <cellStyle name="Comma 3 3 3 6 2 4 2" xfId="13074" xr:uid="{00000000-0005-0000-0000-000044580000}"/>
    <cellStyle name="Comma 3 3 3 6 2 4 2 2" xfId="29460" xr:uid="{00000000-0005-0000-0000-000045580000}"/>
    <cellStyle name="Comma 3 3 3 6 2 4 3" xfId="21267" xr:uid="{00000000-0005-0000-0000-000046580000}"/>
    <cellStyle name="Comma 3 3 3 6 2 5" xfId="8978" xr:uid="{00000000-0005-0000-0000-000047580000}"/>
    <cellStyle name="Comma 3 3 3 6 2 5 2" xfId="25364" xr:uid="{00000000-0005-0000-0000-000048580000}"/>
    <cellStyle name="Comma 3 3 3 6 2 6" xfId="17171" xr:uid="{00000000-0005-0000-0000-000049580000}"/>
    <cellStyle name="Comma 3 3 3 6 3" xfId="1297" xr:uid="{00000000-0005-0000-0000-00004A580000}"/>
    <cellStyle name="Comma 3 3 3 6 3 2" xfId="3345" xr:uid="{00000000-0005-0000-0000-00004B580000}"/>
    <cellStyle name="Comma 3 3 3 6 3 2 2" xfId="7442" xr:uid="{00000000-0005-0000-0000-00004C580000}"/>
    <cellStyle name="Comma 3 3 3 6 3 2 2 2" xfId="15635" xr:uid="{00000000-0005-0000-0000-00004D580000}"/>
    <cellStyle name="Comma 3 3 3 6 3 2 2 2 2" xfId="32021" xr:uid="{00000000-0005-0000-0000-00004E580000}"/>
    <cellStyle name="Comma 3 3 3 6 3 2 2 3" xfId="23828" xr:uid="{00000000-0005-0000-0000-00004F580000}"/>
    <cellStyle name="Comma 3 3 3 6 3 2 3" xfId="11538" xr:uid="{00000000-0005-0000-0000-000050580000}"/>
    <cellStyle name="Comma 3 3 3 6 3 2 3 2" xfId="27924" xr:uid="{00000000-0005-0000-0000-000051580000}"/>
    <cellStyle name="Comma 3 3 3 6 3 2 4" xfId="19731" xr:uid="{00000000-0005-0000-0000-000052580000}"/>
    <cellStyle name="Comma 3 3 3 6 3 3" xfId="5393" xr:uid="{00000000-0005-0000-0000-000053580000}"/>
    <cellStyle name="Comma 3 3 3 6 3 3 2" xfId="13586" xr:uid="{00000000-0005-0000-0000-000054580000}"/>
    <cellStyle name="Comma 3 3 3 6 3 3 2 2" xfId="29972" xr:uid="{00000000-0005-0000-0000-000055580000}"/>
    <cellStyle name="Comma 3 3 3 6 3 3 3" xfId="21779" xr:uid="{00000000-0005-0000-0000-000056580000}"/>
    <cellStyle name="Comma 3 3 3 6 3 4" xfId="9490" xr:uid="{00000000-0005-0000-0000-000057580000}"/>
    <cellStyle name="Comma 3 3 3 6 3 4 2" xfId="25876" xr:uid="{00000000-0005-0000-0000-000058580000}"/>
    <cellStyle name="Comma 3 3 3 6 3 5" xfId="17683" xr:uid="{00000000-0005-0000-0000-000059580000}"/>
    <cellStyle name="Comma 3 3 3 6 4" xfId="2321" xr:uid="{00000000-0005-0000-0000-00005A580000}"/>
    <cellStyle name="Comma 3 3 3 6 4 2" xfId="6418" xr:uid="{00000000-0005-0000-0000-00005B580000}"/>
    <cellStyle name="Comma 3 3 3 6 4 2 2" xfId="14611" xr:uid="{00000000-0005-0000-0000-00005C580000}"/>
    <cellStyle name="Comma 3 3 3 6 4 2 2 2" xfId="30997" xr:uid="{00000000-0005-0000-0000-00005D580000}"/>
    <cellStyle name="Comma 3 3 3 6 4 2 3" xfId="22804" xr:uid="{00000000-0005-0000-0000-00005E580000}"/>
    <cellStyle name="Comma 3 3 3 6 4 3" xfId="10514" xr:uid="{00000000-0005-0000-0000-00005F580000}"/>
    <cellStyle name="Comma 3 3 3 6 4 3 2" xfId="26900" xr:uid="{00000000-0005-0000-0000-000060580000}"/>
    <cellStyle name="Comma 3 3 3 6 4 4" xfId="18707" xr:uid="{00000000-0005-0000-0000-000061580000}"/>
    <cellStyle name="Comma 3 3 3 6 5" xfId="4369" xr:uid="{00000000-0005-0000-0000-000062580000}"/>
    <cellStyle name="Comma 3 3 3 6 5 2" xfId="12562" xr:uid="{00000000-0005-0000-0000-000063580000}"/>
    <cellStyle name="Comma 3 3 3 6 5 2 2" xfId="28948" xr:uid="{00000000-0005-0000-0000-000064580000}"/>
    <cellStyle name="Comma 3 3 3 6 5 3" xfId="20755" xr:uid="{00000000-0005-0000-0000-000065580000}"/>
    <cellStyle name="Comma 3 3 3 6 6" xfId="8466" xr:uid="{00000000-0005-0000-0000-000066580000}"/>
    <cellStyle name="Comma 3 3 3 6 6 2" xfId="24852" xr:uid="{00000000-0005-0000-0000-000067580000}"/>
    <cellStyle name="Comma 3 3 3 6 7" xfId="16659" xr:uid="{00000000-0005-0000-0000-000068580000}"/>
    <cellStyle name="Comma 3 3 3 7" xfId="529" xr:uid="{00000000-0005-0000-0000-000069580000}"/>
    <cellStyle name="Comma 3 3 3 7 2" xfId="1553" xr:uid="{00000000-0005-0000-0000-00006A580000}"/>
    <cellStyle name="Comma 3 3 3 7 2 2" xfId="3601" xr:uid="{00000000-0005-0000-0000-00006B580000}"/>
    <cellStyle name="Comma 3 3 3 7 2 2 2" xfId="7698" xr:uid="{00000000-0005-0000-0000-00006C580000}"/>
    <cellStyle name="Comma 3 3 3 7 2 2 2 2" xfId="15891" xr:uid="{00000000-0005-0000-0000-00006D580000}"/>
    <cellStyle name="Comma 3 3 3 7 2 2 2 2 2" xfId="32277" xr:uid="{00000000-0005-0000-0000-00006E580000}"/>
    <cellStyle name="Comma 3 3 3 7 2 2 2 3" xfId="24084" xr:uid="{00000000-0005-0000-0000-00006F580000}"/>
    <cellStyle name="Comma 3 3 3 7 2 2 3" xfId="11794" xr:uid="{00000000-0005-0000-0000-000070580000}"/>
    <cellStyle name="Comma 3 3 3 7 2 2 3 2" xfId="28180" xr:uid="{00000000-0005-0000-0000-000071580000}"/>
    <cellStyle name="Comma 3 3 3 7 2 2 4" xfId="19987" xr:uid="{00000000-0005-0000-0000-000072580000}"/>
    <cellStyle name="Comma 3 3 3 7 2 3" xfId="5649" xr:uid="{00000000-0005-0000-0000-000073580000}"/>
    <cellStyle name="Comma 3 3 3 7 2 3 2" xfId="13842" xr:uid="{00000000-0005-0000-0000-000074580000}"/>
    <cellStyle name="Comma 3 3 3 7 2 3 2 2" xfId="30228" xr:uid="{00000000-0005-0000-0000-000075580000}"/>
    <cellStyle name="Comma 3 3 3 7 2 3 3" xfId="22035" xr:uid="{00000000-0005-0000-0000-000076580000}"/>
    <cellStyle name="Comma 3 3 3 7 2 4" xfId="9746" xr:uid="{00000000-0005-0000-0000-000077580000}"/>
    <cellStyle name="Comma 3 3 3 7 2 4 2" xfId="26132" xr:uid="{00000000-0005-0000-0000-000078580000}"/>
    <cellStyle name="Comma 3 3 3 7 2 5" xfId="17939" xr:uid="{00000000-0005-0000-0000-000079580000}"/>
    <cellStyle name="Comma 3 3 3 7 3" xfId="2577" xr:uid="{00000000-0005-0000-0000-00007A580000}"/>
    <cellStyle name="Comma 3 3 3 7 3 2" xfId="6674" xr:uid="{00000000-0005-0000-0000-00007B580000}"/>
    <cellStyle name="Comma 3 3 3 7 3 2 2" xfId="14867" xr:uid="{00000000-0005-0000-0000-00007C580000}"/>
    <cellStyle name="Comma 3 3 3 7 3 2 2 2" xfId="31253" xr:uid="{00000000-0005-0000-0000-00007D580000}"/>
    <cellStyle name="Comma 3 3 3 7 3 2 3" xfId="23060" xr:uid="{00000000-0005-0000-0000-00007E580000}"/>
    <cellStyle name="Comma 3 3 3 7 3 3" xfId="10770" xr:uid="{00000000-0005-0000-0000-00007F580000}"/>
    <cellStyle name="Comma 3 3 3 7 3 3 2" xfId="27156" xr:uid="{00000000-0005-0000-0000-000080580000}"/>
    <cellStyle name="Comma 3 3 3 7 3 4" xfId="18963" xr:uid="{00000000-0005-0000-0000-000081580000}"/>
    <cellStyle name="Comma 3 3 3 7 4" xfId="4625" xr:uid="{00000000-0005-0000-0000-000082580000}"/>
    <cellStyle name="Comma 3 3 3 7 4 2" xfId="12818" xr:uid="{00000000-0005-0000-0000-000083580000}"/>
    <cellStyle name="Comma 3 3 3 7 4 2 2" xfId="29204" xr:uid="{00000000-0005-0000-0000-000084580000}"/>
    <cellStyle name="Comma 3 3 3 7 4 3" xfId="21011" xr:uid="{00000000-0005-0000-0000-000085580000}"/>
    <cellStyle name="Comma 3 3 3 7 5" xfId="8722" xr:uid="{00000000-0005-0000-0000-000086580000}"/>
    <cellStyle name="Comma 3 3 3 7 5 2" xfId="25108" xr:uid="{00000000-0005-0000-0000-000087580000}"/>
    <cellStyle name="Comma 3 3 3 7 6" xfId="16915" xr:uid="{00000000-0005-0000-0000-000088580000}"/>
    <cellStyle name="Comma 3 3 3 8" xfId="1041" xr:uid="{00000000-0005-0000-0000-000089580000}"/>
    <cellStyle name="Comma 3 3 3 8 2" xfId="3089" xr:uid="{00000000-0005-0000-0000-00008A580000}"/>
    <cellStyle name="Comma 3 3 3 8 2 2" xfId="7186" xr:uid="{00000000-0005-0000-0000-00008B580000}"/>
    <cellStyle name="Comma 3 3 3 8 2 2 2" xfId="15379" xr:uid="{00000000-0005-0000-0000-00008C580000}"/>
    <cellStyle name="Comma 3 3 3 8 2 2 2 2" xfId="31765" xr:uid="{00000000-0005-0000-0000-00008D580000}"/>
    <cellStyle name="Comma 3 3 3 8 2 2 3" xfId="23572" xr:uid="{00000000-0005-0000-0000-00008E580000}"/>
    <cellStyle name="Comma 3 3 3 8 2 3" xfId="11282" xr:uid="{00000000-0005-0000-0000-00008F580000}"/>
    <cellStyle name="Comma 3 3 3 8 2 3 2" xfId="27668" xr:uid="{00000000-0005-0000-0000-000090580000}"/>
    <cellStyle name="Comma 3 3 3 8 2 4" xfId="19475" xr:uid="{00000000-0005-0000-0000-000091580000}"/>
    <cellStyle name="Comma 3 3 3 8 3" xfId="5137" xr:uid="{00000000-0005-0000-0000-000092580000}"/>
    <cellStyle name="Comma 3 3 3 8 3 2" xfId="13330" xr:uid="{00000000-0005-0000-0000-000093580000}"/>
    <cellStyle name="Comma 3 3 3 8 3 2 2" xfId="29716" xr:uid="{00000000-0005-0000-0000-000094580000}"/>
    <cellStyle name="Comma 3 3 3 8 3 3" xfId="21523" xr:uid="{00000000-0005-0000-0000-000095580000}"/>
    <cellStyle name="Comma 3 3 3 8 4" xfId="9234" xr:uid="{00000000-0005-0000-0000-000096580000}"/>
    <cellStyle name="Comma 3 3 3 8 4 2" xfId="25620" xr:uid="{00000000-0005-0000-0000-000097580000}"/>
    <cellStyle name="Comma 3 3 3 8 5" xfId="17427" xr:uid="{00000000-0005-0000-0000-000098580000}"/>
    <cellStyle name="Comma 3 3 3 9" xfId="2065" xr:uid="{00000000-0005-0000-0000-000099580000}"/>
    <cellStyle name="Comma 3 3 3 9 2" xfId="6162" xr:uid="{00000000-0005-0000-0000-00009A580000}"/>
    <cellStyle name="Comma 3 3 3 9 2 2" xfId="14355" xr:uid="{00000000-0005-0000-0000-00009B580000}"/>
    <cellStyle name="Comma 3 3 3 9 2 2 2" xfId="30741" xr:uid="{00000000-0005-0000-0000-00009C580000}"/>
    <cellStyle name="Comma 3 3 3 9 2 3" xfId="22548" xr:uid="{00000000-0005-0000-0000-00009D580000}"/>
    <cellStyle name="Comma 3 3 3 9 3" xfId="10258" xr:uid="{00000000-0005-0000-0000-00009E580000}"/>
    <cellStyle name="Comma 3 3 3 9 3 2" xfId="26644" xr:uid="{00000000-0005-0000-0000-00009F580000}"/>
    <cellStyle name="Comma 3 3 3 9 4" xfId="18451" xr:uid="{00000000-0005-0000-0000-0000A0580000}"/>
    <cellStyle name="Comma 3 3 4" xfId="25" xr:uid="{00000000-0005-0000-0000-0000A1580000}"/>
    <cellStyle name="Comma 3 3 4 10" xfId="8218" xr:uid="{00000000-0005-0000-0000-0000A2580000}"/>
    <cellStyle name="Comma 3 3 4 10 2" xfId="24604" xr:uid="{00000000-0005-0000-0000-0000A3580000}"/>
    <cellStyle name="Comma 3 3 4 11" xfId="16411" xr:uid="{00000000-0005-0000-0000-0000A4580000}"/>
    <cellStyle name="Comma 3 3 4 2" xfId="57" xr:uid="{00000000-0005-0000-0000-0000A5580000}"/>
    <cellStyle name="Comma 3 3 4 2 10" xfId="16443" xr:uid="{00000000-0005-0000-0000-0000A6580000}"/>
    <cellStyle name="Comma 3 3 4 2 2" xfId="121" xr:uid="{00000000-0005-0000-0000-0000A7580000}"/>
    <cellStyle name="Comma 3 3 4 2 2 2" xfId="249" xr:uid="{00000000-0005-0000-0000-0000A8580000}"/>
    <cellStyle name="Comma 3 3 4 2 2 2 2" xfId="505" xr:uid="{00000000-0005-0000-0000-0000A9580000}"/>
    <cellStyle name="Comma 3 3 4 2 2 2 2 2" xfId="1017" xr:uid="{00000000-0005-0000-0000-0000AA580000}"/>
    <cellStyle name="Comma 3 3 4 2 2 2 2 2 2" xfId="2041" xr:uid="{00000000-0005-0000-0000-0000AB580000}"/>
    <cellStyle name="Comma 3 3 4 2 2 2 2 2 2 2" xfId="4089" xr:uid="{00000000-0005-0000-0000-0000AC580000}"/>
    <cellStyle name="Comma 3 3 4 2 2 2 2 2 2 2 2" xfId="8186" xr:uid="{00000000-0005-0000-0000-0000AD580000}"/>
    <cellStyle name="Comma 3 3 4 2 2 2 2 2 2 2 2 2" xfId="16379" xr:uid="{00000000-0005-0000-0000-0000AE580000}"/>
    <cellStyle name="Comma 3 3 4 2 2 2 2 2 2 2 2 2 2" xfId="32765" xr:uid="{00000000-0005-0000-0000-0000AF580000}"/>
    <cellStyle name="Comma 3 3 4 2 2 2 2 2 2 2 2 3" xfId="24572" xr:uid="{00000000-0005-0000-0000-0000B0580000}"/>
    <cellStyle name="Comma 3 3 4 2 2 2 2 2 2 2 3" xfId="12282" xr:uid="{00000000-0005-0000-0000-0000B1580000}"/>
    <cellStyle name="Comma 3 3 4 2 2 2 2 2 2 2 3 2" xfId="28668" xr:uid="{00000000-0005-0000-0000-0000B2580000}"/>
    <cellStyle name="Comma 3 3 4 2 2 2 2 2 2 2 4" xfId="20475" xr:uid="{00000000-0005-0000-0000-0000B3580000}"/>
    <cellStyle name="Comma 3 3 4 2 2 2 2 2 2 3" xfId="6137" xr:uid="{00000000-0005-0000-0000-0000B4580000}"/>
    <cellStyle name="Comma 3 3 4 2 2 2 2 2 2 3 2" xfId="14330" xr:uid="{00000000-0005-0000-0000-0000B5580000}"/>
    <cellStyle name="Comma 3 3 4 2 2 2 2 2 2 3 2 2" xfId="30716" xr:uid="{00000000-0005-0000-0000-0000B6580000}"/>
    <cellStyle name="Comma 3 3 4 2 2 2 2 2 2 3 3" xfId="22523" xr:uid="{00000000-0005-0000-0000-0000B7580000}"/>
    <cellStyle name="Comma 3 3 4 2 2 2 2 2 2 4" xfId="10234" xr:uid="{00000000-0005-0000-0000-0000B8580000}"/>
    <cellStyle name="Comma 3 3 4 2 2 2 2 2 2 4 2" xfId="26620" xr:uid="{00000000-0005-0000-0000-0000B9580000}"/>
    <cellStyle name="Comma 3 3 4 2 2 2 2 2 2 5" xfId="18427" xr:uid="{00000000-0005-0000-0000-0000BA580000}"/>
    <cellStyle name="Comma 3 3 4 2 2 2 2 2 3" xfId="3065" xr:uid="{00000000-0005-0000-0000-0000BB580000}"/>
    <cellStyle name="Comma 3 3 4 2 2 2 2 2 3 2" xfId="7162" xr:uid="{00000000-0005-0000-0000-0000BC580000}"/>
    <cellStyle name="Comma 3 3 4 2 2 2 2 2 3 2 2" xfId="15355" xr:uid="{00000000-0005-0000-0000-0000BD580000}"/>
    <cellStyle name="Comma 3 3 4 2 2 2 2 2 3 2 2 2" xfId="31741" xr:uid="{00000000-0005-0000-0000-0000BE580000}"/>
    <cellStyle name="Comma 3 3 4 2 2 2 2 2 3 2 3" xfId="23548" xr:uid="{00000000-0005-0000-0000-0000BF580000}"/>
    <cellStyle name="Comma 3 3 4 2 2 2 2 2 3 3" xfId="11258" xr:uid="{00000000-0005-0000-0000-0000C0580000}"/>
    <cellStyle name="Comma 3 3 4 2 2 2 2 2 3 3 2" xfId="27644" xr:uid="{00000000-0005-0000-0000-0000C1580000}"/>
    <cellStyle name="Comma 3 3 4 2 2 2 2 2 3 4" xfId="19451" xr:uid="{00000000-0005-0000-0000-0000C2580000}"/>
    <cellStyle name="Comma 3 3 4 2 2 2 2 2 4" xfId="5113" xr:uid="{00000000-0005-0000-0000-0000C3580000}"/>
    <cellStyle name="Comma 3 3 4 2 2 2 2 2 4 2" xfId="13306" xr:uid="{00000000-0005-0000-0000-0000C4580000}"/>
    <cellStyle name="Comma 3 3 4 2 2 2 2 2 4 2 2" xfId="29692" xr:uid="{00000000-0005-0000-0000-0000C5580000}"/>
    <cellStyle name="Comma 3 3 4 2 2 2 2 2 4 3" xfId="21499" xr:uid="{00000000-0005-0000-0000-0000C6580000}"/>
    <cellStyle name="Comma 3 3 4 2 2 2 2 2 5" xfId="9210" xr:uid="{00000000-0005-0000-0000-0000C7580000}"/>
    <cellStyle name="Comma 3 3 4 2 2 2 2 2 5 2" xfId="25596" xr:uid="{00000000-0005-0000-0000-0000C8580000}"/>
    <cellStyle name="Comma 3 3 4 2 2 2 2 2 6" xfId="17403" xr:uid="{00000000-0005-0000-0000-0000C9580000}"/>
    <cellStyle name="Comma 3 3 4 2 2 2 2 3" xfId="1529" xr:uid="{00000000-0005-0000-0000-0000CA580000}"/>
    <cellStyle name="Comma 3 3 4 2 2 2 2 3 2" xfId="3577" xr:uid="{00000000-0005-0000-0000-0000CB580000}"/>
    <cellStyle name="Comma 3 3 4 2 2 2 2 3 2 2" xfId="7674" xr:uid="{00000000-0005-0000-0000-0000CC580000}"/>
    <cellStyle name="Comma 3 3 4 2 2 2 2 3 2 2 2" xfId="15867" xr:uid="{00000000-0005-0000-0000-0000CD580000}"/>
    <cellStyle name="Comma 3 3 4 2 2 2 2 3 2 2 2 2" xfId="32253" xr:uid="{00000000-0005-0000-0000-0000CE580000}"/>
    <cellStyle name="Comma 3 3 4 2 2 2 2 3 2 2 3" xfId="24060" xr:uid="{00000000-0005-0000-0000-0000CF580000}"/>
    <cellStyle name="Comma 3 3 4 2 2 2 2 3 2 3" xfId="11770" xr:uid="{00000000-0005-0000-0000-0000D0580000}"/>
    <cellStyle name="Comma 3 3 4 2 2 2 2 3 2 3 2" xfId="28156" xr:uid="{00000000-0005-0000-0000-0000D1580000}"/>
    <cellStyle name="Comma 3 3 4 2 2 2 2 3 2 4" xfId="19963" xr:uid="{00000000-0005-0000-0000-0000D2580000}"/>
    <cellStyle name="Comma 3 3 4 2 2 2 2 3 3" xfId="5625" xr:uid="{00000000-0005-0000-0000-0000D3580000}"/>
    <cellStyle name="Comma 3 3 4 2 2 2 2 3 3 2" xfId="13818" xr:uid="{00000000-0005-0000-0000-0000D4580000}"/>
    <cellStyle name="Comma 3 3 4 2 2 2 2 3 3 2 2" xfId="30204" xr:uid="{00000000-0005-0000-0000-0000D5580000}"/>
    <cellStyle name="Comma 3 3 4 2 2 2 2 3 3 3" xfId="22011" xr:uid="{00000000-0005-0000-0000-0000D6580000}"/>
    <cellStyle name="Comma 3 3 4 2 2 2 2 3 4" xfId="9722" xr:uid="{00000000-0005-0000-0000-0000D7580000}"/>
    <cellStyle name="Comma 3 3 4 2 2 2 2 3 4 2" xfId="26108" xr:uid="{00000000-0005-0000-0000-0000D8580000}"/>
    <cellStyle name="Comma 3 3 4 2 2 2 2 3 5" xfId="17915" xr:uid="{00000000-0005-0000-0000-0000D9580000}"/>
    <cellStyle name="Comma 3 3 4 2 2 2 2 4" xfId="2553" xr:uid="{00000000-0005-0000-0000-0000DA580000}"/>
    <cellStyle name="Comma 3 3 4 2 2 2 2 4 2" xfId="6650" xr:uid="{00000000-0005-0000-0000-0000DB580000}"/>
    <cellStyle name="Comma 3 3 4 2 2 2 2 4 2 2" xfId="14843" xr:uid="{00000000-0005-0000-0000-0000DC580000}"/>
    <cellStyle name="Comma 3 3 4 2 2 2 2 4 2 2 2" xfId="31229" xr:uid="{00000000-0005-0000-0000-0000DD580000}"/>
    <cellStyle name="Comma 3 3 4 2 2 2 2 4 2 3" xfId="23036" xr:uid="{00000000-0005-0000-0000-0000DE580000}"/>
    <cellStyle name="Comma 3 3 4 2 2 2 2 4 3" xfId="10746" xr:uid="{00000000-0005-0000-0000-0000DF580000}"/>
    <cellStyle name="Comma 3 3 4 2 2 2 2 4 3 2" xfId="27132" xr:uid="{00000000-0005-0000-0000-0000E0580000}"/>
    <cellStyle name="Comma 3 3 4 2 2 2 2 4 4" xfId="18939" xr:uid="{00000000-0005-0000-0000-0000E1580000}"/>
    <cellStyle name="Comma 3 3 4 2 2 2 2 5" xfId="4601" xr:uid="{00000000-0005-0000-0000-0000E2580000}"/>
    <cellStyle name="Comma 3 3 4 2 2 2 2 5 2" xfId="12794" xr:uid="{00000000-0005-0000-0000-0000E3580000}"/>
    <cellStyle name="Comma 3 3 4 2 2 2 2 5 2 2" xfId="29180" xr:uid="{00000000-0005-0000-0000-0000E4580000}"/>
    <cellStyle name="Comma 3 3 4 2 2 2 2 5 3" xfId="20987" xr:uid="{00000000-0005-0000-0000-0000E5580000}"/>
    <cellStyle name="Comma 3 3 4 2 2 2 2 6" xfId="8698" xr:uid="{00000000-0005-0000-0000-0000E6580000}"/>
    <cellStyle name="Comma 3 3 4 2 2 2 2 6 2" xfId="25084" xr:uid="{00000000-0005-0000-0000-0000E7580000}"/>
    <cellStyle name="Comma 3 3 4 2 2 2 2 7" xfId="16891" xr:uid="{00000000-0005-0000-0000-0000E8580000}"/>
    <cellStyle name="Comma 3 3 4 2 2 2 3" xfId="761" xr:uid="{00000000-0005-0000-0000-0000E9580000}"/>
    <cellStyle name="Comma 3 3 4 2 2 2 3 2" xfId="1785" xr:uid="{00000000-0005-0000-0000-0000EA580000}"/>
    <cellStyle name="Comma 3 3 4 2 2 2 3 2 2" xfId="3833" xr:uid="{00000000-0005-0000-0000-0000EB580000}"/>
    <cellStyle name="Comma 3 3 4 2 2 2 3 2 2 2" xfId="7930" xr:uid="{00000000-0005-0000-0000-0000EC580000}"/>
    <cellStyle name="Comma 3 3 4 2 2 2 3 2 2 2 2" xfId="16123" xr:uid="{00000000-0005-0000-0000-0000ED580000}"/>
    <cellStyle name="Comma 3 3 4 2 2 2 3 2 2 2 2 2" xfId="32509" xr:uid="{00000000-0005-0000-0000-0000EE580000}"/>
    <cellStyle name="Comma 3 3 4 2 2 2 3 2 2 2 3" xfId="24316" xr:uid="{00000000-0005-0000-0000-0000EF580000}"/>
    <cellStyle name="Comma 3 3 4 2 2 2 3 2 2 3" xfId="12026" xr:uid="{00000000-0005-0000-0000-0000F0580000}"/>
    <cellStyle name="Comma 3 3 4 2 2 2 3 2 2 3 2" xfId="28412" xr:uid="{00000000-0005-0000-0000-0000F1580000}"/>
    <cellStyle name="Comma 3 3 4 2 2 2 3 2 2 4" xfId="20219" xr:uid="{00000000-0005-0000-0000-0000F2580000}"/>
    <cellStyle name="Comma 3 3 4 2 2 2 3 2 3" xfId="5881" xr:uid="{00000000-0005-0000-0000-0000F3580000}"/>
    <cellStyle name="Comma 3 3 4 2 2 2 3 2 3 2" xfId="14074" xr:uid="{00000000-0005-0000-0000-0000F4580000}"/>
    <cellStyle name="Comma 3 3 4 2 2 2 3 2 3 2 2" xfId="30460" xr:uid="{00000000-0005-0000-0000-0000F5580000}"/>
    <cellStyle name="Comma 3 3 4 2 2 2 3 2 3 3" xfId="22267" xr:uid="{00000000-0005-0000-0000-0000F6580000}"/>
    <cellStyle name="Comma 3 3 4 2 2 2 3 2 4" xfId="9978" xr:uid="{00000000-0005-0000-0000-0000F7580000}"/>
    <cellStyle name="Comma 3 3 4 2 2 2 3 2 4 2" xfId="26364" xr:uid="{00000000-0005-0000-0000-0000F8580000}"/>
    <cellStyle name="Comma 3 3 4 2 2 2 3 2 5" xfId="18171" xr:uid="{00000000-0005-0000-0000-0000F9580000}"/>
    <cellStyle name="Comma 3 3 4 2 2 2 3 3" xfId="2809" xr:uid="{00000000-0005-0000-0000-0000FA580000}"/>
    <cellStyle name="Comma 3 3 4 2 2 2 3 3 2" xfId="6906" xr:uid="{00000000-0005-0000-0000-0000FB580000}"/>
    <cellStyle name="Comma 3 3 4 2 2 2 3 3 2 2" xfId="15099" xr:uid="{00000000-0005-0000-0000-0000FC580000}"/>
    <cellStyle name="Comma 3 3 4 2 2 2 3 3 2 2 2" xfId="31485" xr:uid="{00000000-0005-0000-0000-0000FD580000}"/>
    <cellStyle name="Comma 3 3 4 2 2 2 3 3 2 3" xfId="23292" xr:uid="{00000000-0005-0000-0000-0000FE580000}"/>
    <cellStyle name="Comma 3 3 4 2 2 2 3 3 3" xfId="11002" xr:uid="{00000000-0005-0000-0000-0000FF580000}"/>
    <cellStyle name="Comma 3 3 4 2 2 2 3 3 3 2" xfId="27388" xr:uid="{00000000-0005-0000-0000-000000590000}"/>
    <cellStyle name="Comma 3 3 4 2 2 2 3 3 4" xfId="19195" xr:uid="{00000000-0005-0000-0000-000001590000}"/>
    <cellStyle name="Comma 3 3 4 2 2 2 3 4" xfId="4857" xr:uid="{00000000-0005-0000-0000-000002590000}"/>
    <cellStyle name="Comma 3 3 4 2 2 2 3 4 2" xfId="13050" xr:uid="{00000000-0005-0000-0000-000003590000}"/>
    <cellStyle name="Comma 3 3 4 2 2 2 3 4 2 2" xfId="29436" xr:uid="{00000000-0005-0000-0000-000004590000}"/>
    <cellStyle name="Comma 3 3 4 2 2 2 3 4 3" xfId="21243" xr:uid="{00000000-0005-0000-0000-000005590000}"/>
    <cellStyle name="Comma 3 3 4 2 2 2 3 5" xfId="8954" xr:uid="{00000000-0005-0000-0000-000006590000}"/>
    <cellStyle name="Comma 3 3 4 2 2 2 3 5 2" xfId="25340" xr:uid="{00000000-0005-0000-0000-000007590000}"/>
    <cellStyle name="Comma 3 3 4 2 2 2 3 6" xfId="17147" xr:uid="{00000000-0005-0000-0000-000008590000}"/>
    <cellStyle name="Comma 3 3 4 2 2 2 4" xfId="1273" xr:uid="{00000000-0005-0000-0000-000009590000}"/>
    <cellStyle name="Comma 3 3 4 2 2 2 4 2" xfId="3321" xr:uid="{00000000-0005-0000-0000-00000A590000}"/>
    <cellStyle name="Comma 3 3 4 2 2 2 4 2 2" xfId="7418" xr:uid="{00000000-0005-0000-0000-00000B590000}"/>
    <cellStyle name="Comma 3 3 4 2 2 2 4 2 2 2" xfId="15611" xr:uid="{00000000-0005-0000-0000-00000C590000}"/>
    <cellStyle name="Comma 3 3 4 2 2 2 4 2 2 2 2" xfId="31997" xr:uid="{00000000-0005-0000-0000-00000D590000}"/>
    <cellStyle name="Comma 3 3 4 2 2 2 4 2 2 3" xfId="23804" xr:uid="{00000000-0005-0000-0000-00000E590000}"/>
    <cellStyle name="Comma 3 3 4 2 2 2 4 2 3" xfId="11514" xr:uid="{00000000-0005-0000-0000-00000F590000}"/>
    <cellStyle name="Comma 3 3 4 2 2 2 4 2 3 2" xfId="27900" xr:uid="{00000000-0005-0000-0000-000010590000}"/>
    <cellStyle name="Comma 3 3 4 2 2 2 4 2 4" xfId="19707" xr:uid="{00000000-0005-0000-0000-000011590000}"/>
    <cellStyle name="Comma 3 3 4 2 2 2 4 3" xfId="5369" xr:uid="{00000000-0005-0000-0000-000012590000}"/>
    <cellStyle name="Comma 3 3 4 2 2 2 4 3 2" xfId="13562" xr:uid="{00000000-0005-0000-0000-000013590000}"/>
    <cellStyle name="Comma 3 3 4 2 2 2 4 3 2 2" xfId="29948" xr:uid="{00000000-0005-0000-0000-000014590000}"/>
    <cellStyle name="Comma 3 3 4 2 2 2 4 3 3" xfId="21755" xr:uid="{00000000-0005-0000-0000-000015590000}"/>
    <cellStyle name="Comma 3 3 4 2 2 2 4 4" xfId="9466" xr:uid="{00000000-0005-0000-0000-000016590000}"/>
    <cellStyle name="Comma 3 3 4 2 2 2 4 4 2" xfId="25852" xr:uid="{00000000-0005-0000-0000-000017590000}"/>
    <cellStyle name="Comma 3 3 4 2 2 2 4 5" xfId="17659" xr:uid="{00000000-0005-0000-0000-000018590000}"/>
    <cellStyle name="Comma 3 3 4 2 2 2 5" xfId="2297" xr:uid="{00000000-0005-0000-0000-000019590000}"/>
    <cellStyle name="Comma 3 3 4 2 2 2 5 2" xfId="6394" xr:uid="{00000000-0005-0000-0000-00001A590000}"/>
    <cellStyle name="Comma 3 3 4 2 2 2 5 2 2" xfId="14587" xr:uid="{00000000-0005-0000-0000-00001B590000}"/>
    <cellStyle name="Comma 3 3 4 2 2 2 5 2 2 2" xfId="30973" xr:uid="{00000000-0005-0000-0000-00001C590000}"/>
    <cellStyle name="Comma 3 3 4 2 2 2 5 2 3" xfId="22780" xr:uid="{00000000-0005-0000-0000-00001D590000}"/>
    <cellStyle name="Comma 3 3 4 2 2 2 5 3" xfId="10490" xr:uid="{00000000-0005-0000-0000-00001E590000}"/>
    <cellStyle name="Comma 3 3 4 2 2 2 5 3 2" xfId="26876" xr:uid="{00000000-0005-0000-0000-00001F590000}"/>
    <cellStyle name="Comma 3 3 4 2 2 2 5 4" xfId="18683" xr:uid="{00000000-0005-0000-0000-000020590000}"/>
    <cellStyle name="Comma 3 3 4 2 2 2 6" xfId="4345" xr:uid="{00000000-0005-0000-0000-000021590000}"/>
    <cellStyle name="Comma 3 3 4 2 2 2 6 2" xfId="12538" xr:uid="{00000000-0005-0000-0000-000022590000}"/>
    <cellStyle name="Comma 3 3 4 2 2 2 6 2 2" xfId="28924" xr:uid="{00000000-0005-0000-0000-000023590000}"/>
    <cellStyle name="Comma 3 3 4 2 2 2 6 3" xfId="20731" xr:uid="{00000000-0005-0000-0000-000024590000}"/>
    <cellStyle name="Comma 3 3 4 2 2 2 7" xfId="8442" xr:uid="{00000000-0005-0000-0000-000025590000}"/>
    <cellStyle name="Comma 3 3 4 2 2 2 7 2" xfId="24828" xr:uid="{00000000-0005-0000-0000-000026590000}"/>
    <cellStyle name="Comma 3 3 4 2 2 2 8" xfId="16635" xr:uid="{00000000-0005-0000-0000-000027590000}"/>
    <cellStyle name="Comma 3 3 4 2 2 3" xfId="377" xr:uid="{00000000-0005-0000-0000-000028590000}"/>
    <cellStyle name="Comma 3 3 4 2 2 3 2" xfId="889" xr:uid="{00000000-0005-0000-0000-000029590000}"/>
    <cellStyle name="Comma 3 3 4 2 2 3 2 2" xfId="1913" xr:uid="{00000000-0005-0000-0000-00002A590000}"/>
    <cellStyle name="Comma 3 3 4 2 2 3 2 2 2" xfId="3961" xr:uid="{00000000-0005-0000-0000-00002B590000}"/>
    <cellStyle name="Comma 3 3 4 2 2 3 2 2 2 2" xfId="8058" xr:uid="{00000000-0005-0000-0000-00002C590000}"/>
    <cellStyle name="Comma 3 3 4 2 2 3 2 2 2 2 2" xfId="16251" xr:uid="{00000000-0005-0000-0000-00002D590000}"/>
    <cellStyle name="Comma 3 3 4 2 2 3 2 2 2 2 2 2" xfId="32637" xr:uid="{00000000-0005-0000-0000-00002E590000}"/>
    <cellStyle name="Comma 3 3 4 2 2 3 2 2 2 2 3" xfId="24444" xr:uid="{00000000-0005-0000-0000-00002F590000}"/>
    <cellStyle name="Comma 3 3 4 2 2 3 2 2 2 3" xfId="12154" xr:uid="{00000000-0005-0000-0000-000030590000}"/>
    <cellStyle name="Comma 3 3 4 2 2 3 2 2 2 3 2" xfId="28540" xr:uid="{00000000-0005-0000-0000-000031590000}"/>
    <cellStyle name="Comma 3 3 4 2 2 3 2 2 2 4" xfId="20347" xr:uid="{00000000-0005-0000-0000-000032590000}"/>
    <cellStyle name="Comma 3 3 4 2 2 3 2 2 3" xfId="6009" xr:uid="{00000000-0005-0000-0000-000033590000}"/>
    <cellStyle name="Comma 3 3 4 2 2 3 2 2 3 2" xfId="14202" xr:uid="{00000000-0005-0000-0000-000034590000}"/>
    <cellStyle name="Comma 3 3 4 2 2 3 2 2 3 2 2" xfId="30588" xr:uid="{00000000-0005-0000-0000-000035590000}"/>
    <cellStyle name="Comma 3 3 4 2 2 3 2 2 3 3" xfId="22395" xr:uid="{00000000-0005-0000-0000-000036590000}"/>
    <cellStyle name="Comma 3 3 4 2 2 3 2 2 4" xfId="10106" xr:uid="{00000000-0005-0000-0000-000037590000}"/>
    <cellStyle name="Comma 3 3 4 2 2 3 2 2 4 2" xfId="26492" xr:uid="{00000000-0005-0000-0000-000038590000}"/>
    <cellStyle name="Comma 3 3 4 2 2 3 2 2 5" xfId="18299" xr:uid="{00000000-0005-0000-0000-000039590000}"/>
    <cellStyle name="Comma 3 3 4 2 2 3 2 3" xfId="2937" xr:uid="{00000000-0005-0000-0000-00003A590000}"/>
    <cellStyle name="Comma 3 3 4 2 2 3 2 3 2" xfId="7034" xr:uid="{00000000-0005-0000-0000-00003B590000}"/>
    <cellStyle name="Comma 3 3 4 2 2 3 2 3 2 2" xfId="15227" xr:uid="{00000000-0005-0000-0000-00003C590000}"/>
    <cellStyle name="Comma 3 3 4 2 2 3 2 3 2 2 2" xfId="31613" xr:uid="{00000000-0005-0000-0000-00003D590000}"/>
    <cellStyle name="Comma 3 3 4 2 2 3 2 3 2 3" xfId="23420" xr:uid="{00000000-0005-0000-0000-00003E590000}"/>
    <cellStyle name="Comma 3 3 4 2 2 3 2 3 3" xfId="11130" xr:uid="{00000000-0005-0000-0000-00003F590000}"/>
    <cellStyle name="Comma 3 3 4 2 2 3 2 3 3 2" xfId="27516" xr:uid="{00000000-0005-0000-0000-000040590000}"/>
    <cellStyle name="Comma 3 3 4 2 2 3 2 3 4" xfId="19323" xr:uid="{00000000-0005-0000-0000-000041590000}"/>
    <cellStyle name="Comma 3 3 4 2 2 3 2 4" xfId="4985" xr:uid="{00000000-0005-0000-0000-000042590000}"/>
    <cellStyle name="Comma 3 3 4 2 2 3 2 4 2" xfId="13178" xr:uid="{00000000-0005-0000-0000-000043590000}"/>
    <cellStyle name="Comma 3 3 4 2 2 3 2 4 2 2" xfId="29564" xr:uid="{00000000-0005-0000-0000-000044590000}"/>
    <cellStyle name="Comma 3 3 4 2 2 3 2 4 3" xfId="21371" xr:uid="{00000000-0005-0000-0000-000045590000}"/>
    <cellStyle name="Comma 3 3 4 2 2 3 2 5" xfId="9082" xr:uid="{00000000-0005-0000-0000-000046590000}"/>
    <cellStyle name="Comma 3 3 4 2 2 3 2 5 2" xfId="25468" xr:uid="{00000000-0005-0000-0000-000047590000}"/>
    <cellStyle name="Comma 3 3 4 2 2 3 2 6" xfId="17275" xr:uid="{00000000-0005-0000-0000-000048590000}"/>
    <cellStyle name="Comma 3 3 4 2 2 3 3" xfId="1401" xr:uid="{00000000-0005-0000-0000-000049590000}"/>
    <cellStyle name="Comma 3 3 4 2 2 3 3 2" xfId="3449" xr:uid="{00000000-0005-0000-0000-00004A590000}"/>
    <cellStyle name="Comma 3 3 4 2 2 3 3 2 2" xfId="7546" xr:uid="{00000000-0005-0000-0000-00004B590000}"/>
    <cellStyle name="Comma 3 3 4 2 2 3 3 2 2 2" xfId="15739" xr:uid="{00000000-0005-0000-0000-00004C590000}"/>
    <cellStyle name="Comma 3 3 4 2 2 3 3 2 2 2 2" xfId="32125" xr:uid="{00000000-0005-0000-0000-00004D590000}"/>
    <cellStyle name="Comma 3 3 4 2 2 3 3 2 2 3" xfId="23932" xr:uid="{00000000-0005-0000-0000-00004E590000}"/>
    <cellStyle name="Comma 3 3 4 2 2 3 3 2 3" xfId="11642" xr:uid="{00000000-0005-0000-0000-00004F590000}"/>
    <cellStyle name="Comma 3 3 4 2 2 3 3 2 3 2" xfId="28028" xr:uid="{00000000-0005-0000-0000-000050590000}"/>
    <cellStyle name="Comma 3 3 4 2 2 3 3 2 4" xfId="19835" xr:uid="{00000000-0005-0000-0000-000051590000}"/>
    <cellStyle name="Comma 3 3 4 2 2 3 3 3" xfId="5497" xr:uid="{00000000-0005-0000-0000-000052590000}"/>
    <cellStyle name="Comma 3 3 4 2 2 3 3 3 2" xfId="13690" xr:uid="{00000000-0005-0000-0000-000053590000}"/>
    <cellStyle name="Comma 3 3 4 2 2 3 3 3 2 2" xfId="30076" xr:uid="{00000000-0005-0000-0000-000054590000}"/>
    <cellStyle name="Comma 3 3 4 2 2 3 3 3 3" xfId="21883" xr:uid="{00000000-0005-0000-0000-000055590000}"/>
    <cellStyle name="Comma 3 3 4 2 2 3 3 4" xfId="9594" xr:uid="{00000000-0005-0000-0000-000056590000}"/>
    <cellStyle name="Comma 3 3 4 2 2 3 3 4 2" xfId="25980" xr:uid="{00000000-0005-0000-0000-000057590000}"/>
    <cellStyle name="Comma 3 3 4 2 2 3 3 5" xfId="17787" xr:uid="{00000000-0005-0000-0000-000058590000}"/>
    <cellStyle name="Comma 3 3 4 2 2 3 4" xfId="2425" xr:uid="{00000000-0005-0000-0000-000059590000}"/>
    <cellStyle name="Comma 3 3 4 2 2 3 4 2" xfId="6522" xr:uid="{00000000-0005-0000-0000-00005A590000}"/>
    <cellStyle name="Comma 3 3 4 2 2 3 4 2 2" xfId="14715" xr:uid="{00000000-0005-0000-0000-00005B590000}"/>
    <cellStyle name="Comma 3 3 4 2 2 3 4 2 2 2" xfId="31101" xr:uid="{00000000-0005-0000-0000-00005C590000}"/>
    <cellStyle name="Comma 3 3 4 2 2 3 4 2 3" xfId="22908" xr:uid="{00000000-0005-0000-0000-00005D590000}"/>
    <cellStyle name="Comma 3 3 4 2 2 3 4 3" xfId="10618" xr:uid="{00000000-0005-0000-0000-00005E590000}"/>
    <cellStyle name="Comma 3 3 4 2 2 3 4 3 2" xfId="27004" xr:uid="{00000000-0005-0000-0000-00005F590000}"/>
    <cellStyle name="Comma 3 3 4 2 2 3 4 4" xfId="18811" xr:uid="{00000000-0005-0000-0000-000060590000}"/>
    <cellStyle name="Comma 3 3 4 2 2 3 5" xfId="4473" xr:uid="{00000000-0005-0000-0000-000061590000}"/>
    <cellStyle name="Comma 3 3 4 2 2 3 5 2" xfId="12666" xr:uid="{00000000-0005-0000-0000-000062590000}"/>
    <cellStyle name="Comma 3 3 4 2 2 3 5 2 2" xfId="29052" xr:uid="{00000000-0005-0000-0000-000063590000}"/>
    <cellStyle name="Comma 3 3 4 2 2 3 5 3" xfId="20859" xr:uid="{00000000-0005-0000-0000-000064590000}"/>
    <cellStyle name="Comma 3 3 4 2 2 3 6" xfId="8570" xr:uid="{00000000-0005-0000-0000-000065590000}"/>
    <cellStyle name="Comma 3 3 4 2 2 3 6 2" xfId="24956" xr:uid="{00000000-0005-0000-0000-000066590000}"/>
    <cellStyle name="Comma 3 3 4 2 2 3 7" xfId="16763" xr:uid="{00000000-0005-0000-0000-000067590000}"/>
    <cellStyle name="Comma 3 3 4 2 2 4" xfId="633" xr:uid="{00000000-0005-0000-0000-000068590000}"/>
    <cellStyle name="Comma 3 3 4 2 2 4 2" xfId="1657" xr:uid="{00000000-0005-0000-0000-000069590000}"/>
    <cellStyle name="Comma 3 3 4 2 2 4 2 2" xfId="3705" xr:uid="{00000000-0005-0000-0000-00006A590000}"/>
    <cellStyle name="Comma 3 3 4 2 2 4 2 2 2" xfId="7802" xr:uid="{00000000-0005-0000-0000-00006B590000}"/>
    <cellStyle name="Comma 3 3 4 2 2 4 2 2 2 2" xfId="15995" xr:uid="{00000000-0005-0000-0000-00006C590000}"/>
    <cellStyle name="Comma 3 3 4 2 2 4 2 2 2 2 2" xfId="32381" xr:uid="{00000000-0005-0000-0000-00006D590000}"/>
    <cellStyle name="Comma 3 3 4 2 2 4 2 2 2 3" xfId="24188" xr:uid="{00000000-0005-0000-0000-00006E590000}"/>
    <cellStyle name="Comma 3 3 4 2 2 4 2 2 3" xfId="11898" xr:uid="{00000000-0005-0000-0000-00006F590000}"/>
    <cellStyle name="Comma 3 3 4 2 2 4 2 2 3 2" xfId="28284" xr:uid="{00000000-0005-0000-0000-000070590000}"/>
    <cellStyle name="Comma 3 3 4 2 2 4 2 2 4" xfId="20091" xr:uid="{00000000-0005-0000-0000-000071590000}"/>
    <cellStyle name="Comma 3 3 4 2 2 4 2 3" xfId="5753" xr:uid="{00000000-0005-0000-0000-000072590000}"/>
    <cellStyle name="Comma 3 3 4 2 2 4 2 3 2" xfId="13946" xr:uid="{00000000-0005-0000-0000-000073590000}"/>
    <cellStyle name="Comma 3 3 4 2 2 4 2 3 2 2" xfId="30332" xr:uid="{00000000-0005-0000-0000-000074590000}"/>
    <cellStyle name="Comma 3 3 4 2 2 4 2 3 3" xfId="22139" xr:uid="{00000000-0005-0000-0000-000075590000}"/>
    <cellStyle name="Comma 3 3 4 2 2 4 2 4" xfId="9850" xr:uid="{00000000-0005-0000-0000-000076590000}"/>
    <cellStyle name="Comma 3 3 4 2 2 4 2 4 2" xfId="26236" xr:uid="{00000000-0005-0000-0000-000077590000}"/>
    <cellStyle name="Comma 3 3 4 2 2 4 2 5" xfId="18043" xr:uid="{00000000-0005-0000-0000-000078590000}"/>
    <cellStyle name="Comma 3 3 4 2 2 4 3" xfId="2681" xr:uid="{00000000-0005-0000-0000-000079590000}"/>
    <cellStyle name="Comma 3 3 4 2 2 4 3 2" xfId="6778" xr:uid="{00000000-0005-0000-0000-00007A590000}"/>
    <cellStyle name="Comma 3 3 4 2 2 4 3 2 2" xfId="14971" xr:uid="{00000000-0005-0000-0000-00007B590000}"/>
    <cellStyle name="Comma 3 3 4 2 2 4 3 2 2 2" xfId="31357" xr:uid="{00000000-0005-0000-0000-00007C590000}"/>
    <cellStyle name="Comma 3 3 4 2 2 4 3 2 3" xfId="23164" xr:uid="{00000000-0005-0000-0000-00007D590000}"/>
    <cellStyle name="Comma 3 3 4 2 2 4 3 3" xfId="10874" xr:uid="{00000000-0005-0000-0000-00007E590000}"/>
    <cellStyle name="Comma 3 3 4 2 2 4 3 3 2" xfId="27260" xr:uid="{00000000-0005-0000-0000-00007F590000}"/>
    <cellStyle name="Comma 3 3 4 2 2 4 3 4" xfId="19067" xr:uid="{00000000-0005-0000-0000-000080590000}"/>
    <cellStyle name="Comma 3 3 4 2 2 4 4" xfId="4729" xr:uid="{00000000-0005-0000-0000-000081590000}"/>
    <cellStyle name="Comma 3 3 4 2 2 4 4 2" xfId="12922" xr:uid="{00000000-0005-0000-0000-000082590000}"/>
    <cellStyle name="Comma 3 3 4 2 2 4 4 2 2" xfId="29308" xr:uid="{00000000-0005-0000-0000-000083590000}"/>
    <cellStyle name="Comma 3 3 4 2 2 4 4 3" xfId="21115" xr:uid="{00000000-0005-0000-0000-000084590000}"/>
    <cellStyle name="Comma 3 3 4 2 2 4 5" xfId="8826" xr:uid="{00000000-0005-0000-0000-000085590000}"/>
    <cellStyle name="Comma 3 3 4 2 2 4 5 2" xfId="25212" xr:uid="{00000000-0005-0000-0000-000086590000}"/>
    <cellStyle name="Comma 3 3 4 2 2 4 6" xfId="17019" xr:uid="{00000000-0005-0000-0000-000087590000}"/>
    <cellStyle name="Comma 3 3 4 2 2 5" xfId="1145" xr:uid="{00000000-0005-0000-0000-000088590000}"/>
    <cellStyle name="Comma 3 3 4 2 2 5 2" xfId="3193" xr:uid="{00000000-0005-0000-0000-000089590000}"/>
    <cellStyle name="Comma 3 3 4 2 2 5 2 2" xfId="7290" xr:uid="{00000000-0005-0000-0000-00008A590000}"/>
    <cellStyle name="Comma 3 3 4 2 2 5 2 2 2" xfId="15483" xr:uid="{00000000-0005-0000-0000-00008B590000}"/>
    <cellStyle name="Comma 3 3 4 2 2 5 2 2 2 2" xfId="31869" xr:uid="{00000000-0005-0000-0000-00008C590000}"/>
    <cellStyle name="Comma 3 3 4 2 2 5 2 2 3" xfId="23676" xr:uid="{00000000-0005-0000-0000-00008D590000}"/>
    <cellStyle name="Comma 3 3 4 2 2 5 2 3" xfId="11386" xr:uid="{00000000-0005-0000-0000-00008E590000}"/>
    <cellStyle name="Comma 3 3 4 2 2 5 2 3 2" xfId="27772" xr:uid="{00000000-0005-0000-0000-00008F590000}"/>
    <cellStyle name="Comma 3 3 4 2 2 5 2 4" xfId="19579" xr:uid="{00000000-0005-0000-0000-000090590000}"/>
    <cellStyle name="Comma 3 3 4 2 2 5 3" xfId="5241" xr:uid="{00000000-0005-0000-0000-000091590000}"/>
    <cellStyle name="Comma 3 3 4 2 2 5 3 2" xfId="13434" xr:uid="{00000000-0005-0000-0000-000092590000}"/>
    <cellStyle name="Comma 3 3 4 2 2 5 3 2 2" xfId="29820" xr:uid="{00000000-0005-0000-0000-000093590000}"/>
    <cellStyle name="Comma 3 3 4 2 2 5 3 3" xfId="21627" xr:uid="{00000000-0005-0000-0000-000094590000}"/>
    <cellStyle name="Comma 3 3 4 2 2 5 4" xfId="9338" xr:uid="{00000000-0005-0000-0000-000095590000}"/>
    <cellStyle name="Comma 3 3 4 2 2 5 4 2" xfId="25724" xr:uid="{00000000-0005-0000-0000-000096590000}"/>
    <cellStyle name="Comma 3 3 4 2 2 5 5" xfId="17531" xr:uid="{00000000-0005-0000-0000-000097590000}"/>
    <cellStyle name="Comma 3 3 4 2 2 6" xfId="2169" xr:uid="{00000000-0005-0000-0000-000098590000}"/>
    <cellStyle name="Comma 3 3 4 2 2 6 2" xfId="6266" xr:uid="{00000000-0005-0000-0000-000099590000}"/>
    <cellStyle name="Comma 3 3 4 2 2 6 2 2" xfId="14459" xr:uid="{00000000-0005-0000-0000-00009A590000}"/>
    <cellStyle name="Comma 3 3 4 2 2 6 2 2 2" xfId="30845" xr:uid="{00000000-0005-0000-0000-00009B590000}"/>
    <cellStyle name="Comma 3 3 4 2 2 6 2 3" xfId="22652" xr:uid="{00000000-0005-0000-0000-00009C590000}"/>
    <cellStyle name="Comma 3 3 4 2 2 6 3" xfId="10362" xr:uid="{00000000-0005-0000-0000-00009D590000}"/>
    <cellStyle name="Comma 3 3 4 2 2 6 3 2" xfId="26748" xr:uid="{00000000-0005-0000-0000-00009E590000}"/>
    <cellStyle name="Comma 3 3 4 2 2 6 4" xfId="18555" xr:uid="{00000000-0005-0000-0000-00009F590000}"/>
    <cellStyle name="Comma 3 3 4 2 2 7" xfId="4217" xr:uid="{00000000-0005-0000-0000-0000A0590000}"/>
    <cellStyle name="Comma 3 3 4 2 2 7 2" xfId="12410" xr:uid="{00000000-0005-0000-0000-0000A1590000}"/>
    <cellStyle name="Comma 3 3 4 2 2 7 2 2" xfId="28796" xr:uid="{00000000-0005-0000-0000-0000A2590000}"/>
    <cellStyle name="Comma 3 3 4 2 2 7 3" xfId="20603" xr:uid="{00000000-0005-0000-0000-0000A3590000}"/>
    <cellStyle name="Comma 3 3 4 2 2 8" xfId="8314" xr:uid="{00000000-0005-0000-0000-0000A4590000}"/>
    <cellStyle name="Comma 3 3 4 2 2 8 2" xfId="24700" xr:uid="{00000000-0005-0000-0000-0000A5590000}"/>
    <cellStyle name="Comma 3 3 4 2 2 9" xfId="16507" xr:uid="{00000000-0005-0000-0000-0000A6590000}"/>
    <cellStyle name="Comma 3 3 4 2 3" xfId="185" xr:uid="{00000000-0005-0000-0000-0000A7590000}"/>
    <cellStyle name="Comma 3 3 4 2 3 2" xfId="441" xr:uid="{00000000-0005-0000-0000-0000A8590000}"/>
    <cellStyle name="Comma 3 3 4 2 3 2 2" xfId="953" xr:uid="{00000000-0005-0000-0000-0000A9590000}"/>
    <cellStyle name="Comma 3 3 4 2 3 2 2 2" xfId="1977" xr:uid="{00000000-0005-0000-0000-0000AA590000}"/>
    <cellStyle name="Comma 3 3 4 2 3 2 2 2 2" xfId="4025" xr:uid="{00000000-0005-0000-0000-0000AB590000}"/>
    <cellStyle name="Comma 3 3 4 2 3 2 2 2 2 2" xfId="8122" xr:uid="{00000000-0005-0000-0000-0000AC590000}"/>
    <cellStyle name="Comma 3 3 4 2 3 2 2 2 2 2 2" xfId="16315" xr:uid="{00000000-0005-0000-0000-0000AD590000}"/>
    <cellStyle name="Comma 3 3 4 2 3 2 2 2 2 2 2 2" xfId="32701" xr:uid="{00000000-0005-0000-0000-0000AE590000}"/>
    <cellStyle name="Comma 3 3 4 2 3 2 2 2 2 2 3" xfId="24508" xr:uid="{00000000-0005-0000-0000-0000AF590000}"/>
    <cellStyle name="Comma 3 3 4 2 3 2 2 2 2 3" xfId="12218" xr:uid="{00000000-0005-0000-0000-0000B0590000}"/>
    <cellStyle name="Comma 3 3 4 2 3 2 2 2 2 3 2" xfId="28604" xr:uid="{00000000-0005-0000-0000-0000B1590000}"/>
    <cellStyle name="Comma 3 3 4 2 3 2 2 2 2 4" xfId="20411" xr:uid="{00000000-0005-0000-0000-0000B2590000}"/>
    <cellStyle name="Comma 3 3 4 2 3 2 2 2 3" xfId="6073" xr:uid="{00000000-0005-0000-0000-0000B3590000}"/>
    <cellStyle name="Comma 3 3 4 2 3 2 2 2 3 2" xfId="14266" xr:uid="{00000000-0005-0000-0000-0000B4590000}"/>
    <cellStyle name="Comma 3 3 4 2 3 2 2 2 3 2 2" xfId="30652" xr:uid="{00000000-0005-0000-0000-0000B5590000}"/>
    <cellStyle name="Comma 3 3 4 2 3 2 2 2 3 3" xfId="22459" xr:uid="{00000000-0005-0000-0000-0000B6590000}"/>
    <cellStyle name="Comma 3 3 4 2 3 2 2 2 4" xfId="10170" xr:uid="{00000000-0005-0000-0000-0000B7590000}"/>
    <cellStyle name="Comma 3 3 4 2 3 2 2 2 4 2" xfId="26556" xr:uid="{00000000-0005-0000-0000-0000B8590000}"/>
    <cellStyle name="Comma 3 3 4 2 3 2 2 2 5" xfId="18363" xr:uid="{00000000-0005-0000-0000-0000B9590000}"/>
    <cellStyle name="Comma 3 3 4 2 3 2 2 3" xfId="3001" xr:uid="{00000000-0005-0000-0000-0000BA590000}"/>
    <cellStyle name="Comma 3 3 4 2 3 2 2 3 2" xfId="7098" xr:uid="{00000000-0005-0000-0000-0000BB590000}"/>
    <cellStyle name="Comma 3 3 4 2 3 2 2 3 2 2" xfId="15291" xr:uid="{00000000-0005-0000-0000-0000BC590000}"/>
    <cellStyle name="Comma 3 3 4 2 3 2 2 3 2 2 2" xfId="31677" xr:uid="{00000000-0005-0000-0000-0000BD590000}"/>
    <cellStyle name="Comma 3 3 4 2 3 2 2 3 2 3" xfId="23484" xr:uid="{00000000-0005-0000-0000-0000BE590000}"/>
    <cellStyle name="Comma 3 3 4 2 3 2 2 3 3" xfId="11194" xr:uid="{00000000-0005-0000-0000-0000BF590000}"/>
    <cellStyle name="Comma 3 3 4 2 3 2 2 3 3 2" xfId="27580" xr:uid="{00000000-0005-0000-0000-0000C0590000}"/>
    <cellStyle name="Comma 3 3 4 2 3 2 2 3 4" xfId="19387" xr:uid="{00000000-0005-0000-0000-0000C1590000}"/>
    <cellStyle name="Comma 3 3 4 2 3 2 2 4" xfId="5049" xr:uid="{00000000-0005-0000-0000-0000C2590000}"/>
    <cellStyle name="Comma 3 3 4 2 3 2 2 4 2" xfId="13242" xr:uid="{00000000-0005-0000-0000-0000C3590000}"/>
    <cellStyle name="Comma 3 3 4 2 3 2 2 4 2 2" xfId="29628" xr:uid="{00000000-0005-0000-0000-0000C4590000}"/>
    <cellStyle name="Comma 3 3 4 2 3 2 2 4 3" xfId="21435" xr:uid="{00000000-0005-0000-0000-0000C5590000}"/>
    <cellStyle name="Comma 3 3 4 2 3 2 2 5" xfId="9146" xr:uid="{00000000-0005-0000-0000-0000C6590000}"/>
    <cellStyle name="Comma 3 3 4 2 3 2 2 5 2" xfId="25532" xr:uid="{00000000-0005-0000-0000-0000C7590000}"/>
    <cellStyle name="Comma 3 3 4 2 3 2 2 6" xfId="17339" xr:uid="{00000000-0005-0000-0000-0000C8590000}"/>
    <cellStyle name="Comma 3 3 4 2 3 2 3" xfId="1465" xr:uid="{00000000-0005-0000-0000-0000C9590000}"/>
    <cellStyle name="Comma 3 3 4 2 3 2 3 2" xfId="3513" xr:uid="{00000000-0005-0000-0000-0000CA590000}"/>
    <cellStyle name="Comma 3 3 4 2 3 2 3 2 2" xfId="7610" xr:uid="{00000000-0005-0000-0000-0000CB590000}"/>
    <cellStyle name="Comma 3 3 4 2 3 2 3 2 2 2" xfId="15803" xr:uid="{00000000-0005-0000-0000-0000CC590000}"/>
    <cellStyle name="Comma 3 3 4 2 3 2 3 2 2 2 2" xfId="32189" xr:uid="{00000000-0005-0000-0000-0000CD590000}"/>
    <cellStyle name="Comma 3 3 4 2 3 2 3 2 2 3" xfId="23996" xr:uid="{00000000-0005-0000-0000-0000CE590000}"/>
    <cellStyle name="Comma 3 3 4 2 3 2 3 2 3" xfId="11706" xr:uid="{00000000-0005-0000-0000-0000CF590000}"/>
    <cellStyle name="Comma 3 3 4 2 3 2 3 2 3 2" xfId="28092" xr:uid="{00000000-0005-0000-0000-0000D0590000}"/>
    <cellStyle name="Comma 3 3 4 2 3 2 3 2 4" xfId="19899" xr:uid="{00000000-0005-0000-0000-0000D1590000}"/>
    <cellStyle name="Comma 3 3 4 2 3 2 3 3" xfId="5561" xr:uid="{00000000-0005-0000-0000-0000D2590000}"/>
    <cellStyle name="Comma 3 3 4 2 3 2 3 3 2" xfId="13754" xr:uid="{00000000-0005-0000-0000-0000D3590000}"/>
    <cellStyle name="Comma 3 3 4 2 3 2 3 3 2 2" xfId="30140" xr:uid="{00000000-0005-0000-0000-0000D4590000}"/>
    <cellStyle name="Comma 3 3 4 2 3 2 3 3 3" xfId="21947" xr:uid="{00000000-0005-0000-0000-0000D5590000}"/>
    <cellStyle name="Comma 3 3 4 2 3 2 3 4" xfId="9658" xr:uid="{00000000-0005-0000-0000-0000D6590000}"/>
    <cellStyle name="Comma 3 3 4 2 3 2 3 4 2" xfId="26044" xr:uid="{00000000-0005-0000-0000-0000D7590000}"/>
    <cellStyle name="Comma 3 3 4 2 3 2 3 5" xfId="17851" xr:uid="{00000000-0005-0000-0000-0000D8590000}"/>
    <cellStyle name="Comma 3 3 4 2 3 2 4" xfId="2489" xr:uid="{00000000-0005-0000-0000-0000D9590000}"/>
    <cellStyle name="Comma 3 3 4 2 3 2 4 2" xfId="6586" xr:uid="{00000000-0005-0000-0000-0000DA590000}"/>
    <cellStyle name="Comma 3 3 4 2 3 2 4 2 2" xfId="14779" xr:uid="{00000000-0005-0000-0000-0000DB590000}"/>
    <cellStyle name="Comma 3 3 4 2 3 2 4 2 2 2" xfId="31165" xr:uid="{00000000-0005-0000-0000-0000DC590000}"/>
    <cellStyle name="Comma 3 3 4 2 3 2 4 2 3" xfId="22972" xr:uid="{00000000-0005-0000-0000-0000DD590000}"/>
    <cellStyle name="Comma 3 3 4 2 3 2 4 3" xfId="10682" xr:uid="{00000000-0005-0000-0000-0000DE590000}"/>
    <cellStyle name="Comma 3 3 4 2 3 2 4 3 2" xfId="27068" xr:uid="{00000000-0005-0000-0000-0000DF590000}"/>
    <cellStyle name="Comma 3 3 4 2 3 2 4 4" xfId="18875" xr:uid="{00000000-0005-0000-0000-0000E0590000}"/>
    <cellStyle name="Comma 3 3 4 2 3 2 5" xfId="4537" xr:uid="{00000000-0005-0000-0000-0000E1590000}"/>
    <cellStyle name="Comma 3 3 4 2 3 2 5 2" xfId="12730" xr:uid="{00000000-0005-0000-0000-0000E2590000}"/>
    <cellStyle name="Comma 3 3 4 2 3 2 5 2 2" xfId="29116" xr:uid="{00000000-0005-0000-0000-0000E3590000}"/>
    <cellStyle name="Comma 3 3 4 2 3 2 5 3" xfId="20923" xr:uid="{00000000-0005-0000-0000-0000E4590000}"/>
    <cellStyle name="Comma 3 3 4 2 3 2 6" xfId="8634" xr:uid="{00000000-0005-0000-0000-0000E5590000}"/>
    <cellStyle name="Comma 3 3 4 2 3 2 6 2" xfId="25020" xr:uid="{00000000-0005-0000-0000-0000E6590000}"/>
    <cellStyle name="Comma 3 3 4 2 3 2 7" xfId="16827" xr:uid="{00000000-0005-0000-0000-0000E7590000}"/>
    <cellStyle name="Comma 3 3 4 2 3 3" xfId="697" xr:uid="{00000000-0005-0000-0000-0000E8590000}"/>
    <cellStyle name="Comma 3 3 4 2 3 3 2" xfId="1721" xr:uid="{00000000-0005-0000-0000-0000E9590000}"/>
    <cellStyle name="Comma 3 3 4 2 3 3 2 2" xfId="3769" xr:uid="{00000000-0005-0000-0000-0000EA590000}"/>
    <cellStyle name="Comma 3 3 4 2 3 3 2 2 2" xfId="7866" xr:uid="{00000000-0005-0000-0000-0000EB590000}"/>
    <cellStyle name="Comma 3 3 4 2 3 3 2 2 2 2" xfId="16059" xr:uid="{00000000-0005-0000-0000-0000EC590000}"/>
    <cellStyle name="Comma 3 3 4 2 3 3 2 2 2 2 2" xfId="32445" xr:uid="{00000000-0005-0000-0000-0000ED590000}"/>
    <cellStyle name="Comma 3 3 4 2 3 3 2 2 2 3" xfId="24252" xr:uid="{00000000-0005-0000-0000-0000EE590000}"/>
    <cellStyle name="Comma 3 3 4 2 3 3 2 2 3" xfId="11962" xr:uid="{00000000-0005-0000-0000-0000EF590000}"/>
    <cellStyle name="Comma 3 3 4 2 3 3 2 2 3 2" xfId="28348" xr:uid="{00000000-0005-0000-0000-0000F0590000}"/>
    <cellStyle name="Comma 3 3 4 2 3 3 2 2 4" xfId="20155" xr:uid="{00000000-0005-0000-0000-0000F1590000}"/>
    <cellStyle name="Comma 3 3 4 2 3 3 2 3" xfId="5817" xr:uid="{00000000-0005-0000-0000-0000F2590000}"/>
    <cellStyle name="Comma 3 3 4 2 3 3 2 3 2" xfId="14010" xr:uid="{00000000-0005-0000-0000-0000F3590000}"/>
    <cellStyle name="Comma 3 3 4 2 3 3 2 3 2 2" xfId="30396" xr:uid="{00000000-0005-0000-0000-0000F4590000}"/>
    <cellStyle name="Comma 3 3 4 2 3 3 2 3 3" xfId="22203" xr:uid="{00000000-0005-0000-0000-0000F5590000}"/>
    <cellStyle name="Comma 3 3 4 2 3 3 2 4" xfId="9914" xr:uid="{00000000-0005-0000-0000-0000F6590000}"/>
    <cellStyle name="Comma 3 3 4 2 3 3 2 4 2" xfId="26300" xr:uid="{00000000-0005-0000-0000-0000F7590000}"/>
    <cellStyle name="Comma 3 3 4 2 3 3 2 5" xfId="18107" xr:uid="{00000000-0005-0000-0000-0000F8590000}"/>
    <cellStyle name="Comma 3 3 4 2 3 3 3" xfId="2745" xr:uid="{00000000-0005-0000-0000-0000F9590000}"/>
    <cellStyle name="Comma 3 3 4 2 3 3 3 2" xfId="6842" xr:uid="{00000000-0005-0000-0000-0000FA590000}"/>
    <cellStyle name="Comma 3 3 4 2 3 3 3 2 2" xfId="15035" xr:uid="{00000000-0005-0000-0000-0000FB590000}"/>
    <cellStyle name="Comma 3 3 4 2 3 3 3 2 2 2" xfId="31421" xr:uid="{00000000-0005-0000-0000-0000FC590000}"/>
    <cellStyle name="Comma 3 3 4 2 3 3 3 2 3" xfId="23228" xr:uid="{00000000-0005-0000-0000-0000FD590000}"/>
    <cellStyle name="Comma 3 3 4 2 3 3 3 3" xfId="10938" xr:uid="{00000000-0005-0000-0000-0000FE590000}"/>
    <cellStyle name="Comma 3 3 4 2 3 3 3 3 2" xfId="27324" xr:uid="{00000000-0005-0000-0000-0000FF590000}"/>
    <cellStyle name="Comma 3 3 4 2 3 3 3 4" xfId="19131" xr:uid="{00000000-0005-0000-0000-0000005A0000}"/>
    <cellStyle name="Comma 3 3 4 2 3 3 4" xfId="4793" xr:uid="{00000000-0005-0000-0000-0000015A0000}"/>
    <cellStyle name="Comma 3 3 4 2 3 3 4 2" xfId="12986" xr:uid="{00000000-0005-0000-0000-0000025A0000}"/>
    <cellStyle name="Comma 3 3 4 2 3 3 4 2 2" xfId="29372" xr:uid="{00000000-0005-0000-0000-0000035A0000}"/>
    <cellStyle name="Comma 3 3 4 2 3 3 4 3" xfId="21179" xr:uid="{00000000-0005-0000-0000-0000045A0000}"/>
    <cellStyle name="Comma 3 3 4 2 3 3 5" xfId="8890" xr:uid="{00000000-0005-0000-0000-0000055A0000}"/>
    <cellStyle name="Comma 3 3 4 2 3 3 5 2" xfId="25276" xr:uid="{00000000-0005-0000-0000-0000065A0000}"/>
    <cellStyle name="Comma 3 3 4 2 3 3 6" xfId="17083" xr:uid="{00000000-0005-0000-0000-0000075A0000}"/>
    <cellStyle name="Comma 3 3 4 2 3 4" xfId="1209" xr:uid="{00000000-0005-0000-0000-0000085A0000}"/>
    <cellStyle name="Comma 3 3 4 2 3 4 2" xfId="3257" xr:uid="{00000000-0005-0000-0000-0000095A0000}"/>
    <cellStyle name="Comma 3 3 4 2 3 4 2 2" xfId="7354" xr:uid="{00000000-0005-0000-0000-00000A5A0000}"/>
    <cellStyle name="Comma 3 3 4 2 3 4 2 2 2" xfId="15547" xr:uid="{00000000-0005-0000-0000-00000B5A0000}"/>
    <cellStyle name="Comma 3 3 4 2 3 4 2 2 2 2" xfId="31933" xr:uid="{00000000-0005-0000-0000-00000C5A0000}"/>
    <cellStyle name="Comma 3 3 4 2 3 4 2 2 3" xfId="23740" xr:uid="{00000000-0005-0000-0000-00000D5A0000}"/>
    <cellStyle name="Comma 3 3 4 2 3 4 2 3" xfId="11450" xr:uid="{00000000-0005-0000-0000-00000E5A0000}"/>
    <cellStyle name="Comma 3 3 4 2 3 4 2 3 2" xfId="27836" xr:uid="{00000000-0005-0000-0000-00000F5A0000}"/>
    <cellStyle name="Comma 3 3 4 2 3 4 2 4" xfId="19643" xr:uid="{00000000-0005-0000-0000-0000105A0000}"/>
    <cellStyle name="Comma 3 3 4 2 3 4 3" xfId="5305" xr:uid="{00000000-0005-0000-0000-0000115A0000}"/>
    <cellStyle name="Comma 3 3 4 2 3 4 3 2" xfId="13498" xr:uid="{00000000-0005-0000-0000-0000125A0000}"/>
    <cellStyle name="Comma 3 3 4 2 3 4 3 2 2" xfId="29884" xr:uid="{00000000-0005-0000-0000-0000135A0000}"/>
    <cellStyle name="Comma 3 3 4 2 3 4 3 3" xfId="21691" xr:uid="{00000000-0005-0000-0000-0000145A0000}"/>
    <cellStyle name="Comma 3 3 4 2 3 4 4" xfId="9402" xr:uid="{00000000-0005-0000-0000-0000155A0000}"/>
    <cellStyle name="Comma 3 3 4 2 3 4 4 2" xfId="25788" xr:uid="{00000000-0005-0000-0000-0000165A0000}"/>
    <cellStyle name="Comma 3 3 4 2 3 4 5" xfId="17595" xr:uid="{00000000-0005-0000-0000-0000175A0000}"/>
    <cellStyle name="Comma 3 3 4 2 3 5" xfId="2233" xr:uid="{00000000-0005-0000-0000-0000185A0000}"/>
    <cellStyle name="Comma 3 3 4 2 3 5 2" xfId="6330" xr:uid="{00000000-0005-0000-0000-0000195A0000}"/>
    <cellStyle name="Comma 3 3 4 2 3 5 2 2" xfId="14523" xr:uid="{00000000-0005-0000-0000-00001A5A0000}"/>
    <cellStyle name="Comma 3 3 4 2 3 5 2 2 2" xfId="30909" xr:uid="{00000000-0005-0000-0000-00001B5A0000}"/>
    <cellStyle name="Comma 3 3 4 2 3 5 2 3" xfId="22716" xr:uid="{00000000-0005-0000-0000-00001C5A0000}"/>
    <cellStyle name="Comma 3 3 4 2 3 5 3" xfId="10426" xr:uid="{00000000-0005-0000-0000-00001D5A0000}"/>
    <cellStyle name="Comma 3 3 4 2 3 5 3 2" xfId="26812" xr:uid="{00000000-0005-0000-0000-00001E5A0000}"/>
    <cellStyle name="Comma 3 3 4 2 3 5 4" xfId="18619" xr:uid="{00000000-0005-0000-0000-00001F5A0000}"/>
    <cellStyle name="Comma 3 3 4 2 3 6" xfId="4281" xr:uid="{00000000-0005-0000-0000-0000205A0000}"/>
    <cellStyle name="Comma 3 3 4 2 3 6 2" xfId="12474" xr:uid="{00000000-0005-0000-0000-0000215A0000}"/>
    <cellStyle name="Comma 3 3 4 2 3 6 2 2" xfId="28860" xr:uid="{00000000-0005-0000-0000-0000225A0000}"/>
    <cellStyle name="Comma 3 3 4 2 3 6 3" xfId="20667" xr:uid="{00000000-0005-0000-0000-0000235A0000}"/>
    <cellStyle name="Comma 3 3 4 2 3 7" xfId="8378" xr:uid="{00000000-0005-0000-0000-0000245A0000}"/>
    <cellStyle name="Comma 3 3 4 2 3 7 2" xfId="24764" xr:uid="{00000000-0005-0000-0000-0000255A0000}"/>
    <cellStyle name="Comma 3 3 4 2 3 8" xfId="16571" xr:uid="{00000000-0005-0000-0000-0000265A0000}"/>
    <cellStyle name="Comma 3 3 4 2 4" xfId="313" xr:uid="{00000000-0005-0000-0000-0000275A0000}"/>
    <cellStyle name="Comma 3 3 4 2 4 2" xfId="825" xr:uid="{00000000-0005-0000-0000-0000285A0000}"/>
    <cellStyle name="Comma 3 3 4 2 4 2 2" xfId="1849" xr:uid="{00000000-0005-0000-0000-0000295A0000}"/>
    <cellStyle name="Comma 3 3 4 2 4 2 2 2" xfId="3897" xr:uid="{00000000-0005-0000-0000-00002A5A0000}"/>
    <cellStyle name="Comma 3 3 4 2 4 2 2 2 2" xfId="7994" xr:uid="{00000000-0005-0000-0000-00002B5A0000}"/>
    <cellStyle name="Comma 3 3 4 2 4 2 2 2 2 2" xfId="16187" xr:uid="{00000000-0005-0000-0000-00002C5A0000}"/>
    <cellStyle name="Comma 3 3 4 2 4 2 2 2 2 2 2" xfId="32573" xr:uid="{00000000-0005-0000-0000-00002D5A0000}"/>
    <cellStyle name="Comma 3 3 4 2 4 2 2 2 2 3" xfId="24380" xr:uid="{00000000-0005-0000-0000-00002E5A0000}"/>
    <cellStyle name="Comma 3 3 4 2 4 2 2 2 3" xfId="12090" xr:uid="{00000000-0005-0000-0000-00002F5A0000}"/>
    <cellStyle name="Comma 3 3 4 2 4 2 2 2 3 2" xfId="28476" xr:uid="{00000000-0005-0000-0000-0000305A0000}"/>
    <cellStyle name="Comma 3 3 4 2 4 2 2 2 4" xfId="20283" xr:uid="{00000000-0005-0000-0000-0000315A0000}"/>
    <cellStyle name="Comma 3 3 4 2 4 2 2 3" xfId="5945" xr:uid="{00000000-0005-0000-0000-0000325A0000}"/>
    <cellStyle name="Comma 3 3 4 2 4 2 2 3 2" xfId="14138" xr:uid="{00000000-0005-0000-0000-0000335A0000}"/>
    <cellStyle name="Comma 3 3 4 2 4 2 2 3 2 2" xfId="30524" xr:uid="{00000000-0005-0000-0000-0000345A0000}"/>
    <cellStyle name="Comma 3 3 4 2 4 2 2 3 3" xfId="22331" xr:uid="{00000000-0005-0000-0000-0000355A0000}"/>
    <cellStyle name="Comma 3 3 4 2 4 2 2 4" xfId="10042" xr:uid="{00000000-0005-0000-0000-0000365A0000}"/>
    <cellStyle name="Comma 3 3 4 2 4 2 2 4 2" xfId="26428" xr:uid="{00000000-0005-0000-0000-0000375A0000}"/>
    <cellStyle name="Comma 3 3 4 2 4 2 2 5" xfId="18235" xr:uid="{00000000-0005-0000-0000-0000385A0000}"/>
    <cellStyle name="Comma 3 3 4 2 4 2 3" xfId="2873" xr:uid="{00000000-0005-0000-0000-0000395A0000}"/>
    <cellStyle name="Comma 3 3 4 2 4 2 3 2" xfId="6970" xr:uid="{00000000-0005-0000-0000-00003A5A0000}"/>
    <cellStyle name="Comma 3 3 4 2 4 2 3 2 2" xfId="15163" xr:uid="{00000000-0005-0000-0000-00003B5A0000}"/>
    <cellStyle name="Comma 3 3 4 2 4 2 3 2 2 2" xfId="31549" xr:uid="{00000000-0005-0000-0000-00003C5A0000}"/>
    <cellStyle name="Comma 3 3 4 2 4 2 3 2 3" xfId="23356" xr:uid="{00000000-0005-0000-0000-00003D5A0000}"/>
    <cellStyle name="Comma 3 3 4 2 4 2 3 3" xfId="11066" xr:uid="{00000000-0005-0000-0000-00003E5A0000}"/>
    <cellStyle name="Comma 3 3 4 2 4 2 3 3 2" xfId="27452" xr:uid="{00000000-0005-0000-0000-00003F5A0000}"/>
    <cellStyle name="Comma 3 3 4 2 4 2 3 4" xfId="19259" xr:uid="{00000000-0005-0000-0000-0000405A0000}"/>
    <cellStyle name="Comma 3 3 4 2 4 2 4" xfId="4921" xr:uid="{00000000-0005-0000-0000-0000415A0000}"/>
    <cellStyle name="Comma 3 3 4 2 4 2 4 2" xfId="13114" xr:uid="{00000000-0005-0000-0000-0000425A0000}"/>
    <cellStyle name="Comma 3 3 4 2 4 2 4 2 2" xfId="29500" xr:uid="{00000000-0005-0000-0000-0000435A0000}"/>
    <cellStyle name="Comma 3 3 4 2 4 2 4 3" xfId="21307" xr:uid="{00000000-0005-0000-0000-0000445A0000}"/>
    <cellStyle name="Comma 3 3 4 2 4 2 5" xfId="9018" xr:uid="{00000000-0005-0000-0000-0000455A0000}"/>
    <cellStyle name="Comma 3 3 4 2 4 2 5 2" xfId="25404" xr:uid="{00000000-0005-0000-0000-0000465A0000}"/>
    <cellStyle name="Comma 3 3 4 2 4 2 6" xfId="17211" xr:uid="{00000000-0005-0000-0000-0000475A0000}"/>
    <cellStyle name="Comma 3 3 4 2 4 3" xfId="1337" xr:uid="{00000000-0005-0000-0000-0000485A0000}"/>
    <cellStyle name="Comma 3 3 4 2 4 3 2" xfId="3385" xr:uid="{00000000-0005-0000-0000-0000495A0000}"/>
    <cellStyle name="Comma 3 3 4 2 4 3 2 2" xfId="7482" xr:uid="{00000000-0005-0000-0000-00004A5A0000}"/>
    <cellStyle name="Comma 3 3 4 2 4 3 2 2 2" xfId="15675" xr:uid="{00000000-0005-0000-0000-00004B5A0000}"/>
    <cellStyle name="Comma 3 3 4 2 4 3 2 2 2 2" xfId="32061" xr:uid="{00000000-0005-0000-0000-00004C5A0000}"/>
    <cellStyle name="Comma 3 3 4 2 4 3 2 2 3" xfId="23868" xr:uid="{00000000-0005-0000-0000-00004D5A0000}"/>
    <cellStyle name="Comma 3 3 4 2 4 3 2 3" xfId="11578" xr:uid="{00000000-0005-0000-0000-00004E5A0000}"/>
    <cellStyle name="Comma 3 3 4 2 4 3 2 3 2" xfId="27964" xr:uid="{00000000-0005-0000-0000-00004F5A0000}"/>
    <cellStyle name="Comma 3 3 4 2 4 3 2 4" xfId="19771" xr:uid="{00000000-0005-0000-0000-0000505A0000}"/>
    <cellStyle name="Comma 3 3 4 2 4 3 3" xfId="5433" xr:uid="{00000000-0005-0000-0000-0000515A0000}"/>
    <cellStyle name="Comma 3 3 4 2 4 3 3 2" xfId="13626" xr:uid="{00000000-0005-0000-0000-0000525A0000}"/>
    <cellStyle name="Comma 3 3 4 2 4 3 3 2 2" xfId="30012" xr:uid="{00000000-0005-0000-0000-0000535A0000}"/>
    <cellStyle name="Comma 3 3 4 2 4 3 3 3" xfId="21819" xr:uid="{00000000-0005-0000-0000-0000545A0000}"/>
    <cellStyle name="Comma 3 3 4 2 4 3 4" xfId="9530" xr:uid="{00000000-0005-0000-0000-0000555A0000}"/>
    <cellStyle name="Comma 3 3 4 2 4 3 4 2" xfId="25916" xr:uid="{00000000-0005-0000-0000-0000565A0000}"/>
    <cellStyle name="Comma 3 3 4 2 4 3 5" xfId="17723" xr:uid="{00000000-0005-0000-0000-0000575A0000}"/>
    <cellStyle name="Comma 3 3 4 2 4 4" xfId="2361" xr:uid="{00000000-0005-0000-0000-0000585A0000}"/>
    <cellStyle name="Comma 3 3 4 2 4 4 2" xfId="6458" xr:uid="{00000000-0005-0000-0000-0000595A0000}"/>
    <cellStyle name="Comma 3 3 4 2 4 4 2 2" xfId="14651" xr:uid="{00000000-0005-0000-0000-00005A5A0000}"/>
    <cellStyle name="Comma 3 3 4 2 4 4 2 2 2" xfId="31037" xr:uid="{00000000-0005-0000-0000-00005B5A0000}"/>
    <cellStyle name="Comma 3 3 4 2 4 4 2 3" xfId="22844" xr:uid="{00000000-0005-0000-0000-00005C5A0000}"/>
    <cellStyle name="Comma 3 3 4 2 4 4 3" xfId="10554" xr:uid="{00000000-0005-0000-0000-00005D5A0000}"/>
    <cellStyle name="Comma 3 3 4 2 4 4 3 2" xfId="26940" xr:uid="{00000000-0005-0000-0000-00005E5A0000}"/>
    <cellStyle name="Comma 3 3 4 2 4 4 4" xfId="18747" xr:uid="{00000000-0005-0000-0000-00005F5A0000}"/>
    <cellStyle name="Comma 3 3 4 2 4 5" xfId="4409" xr:uid="{00000000-0005-0000-0000-0000605A0000}"/>
    <cellStyle name="Comma 3 3 4 2 4 5 2" xfId="12602" xr:uid="{00000000-0005-0000-0000-0000615A0000}"/>
    <cellStyle name="Comma 3 3 4 2 4 5 2 2" xfId="28988" xr:uid="{00000000-0005-0000-0000-0000625A0000}"/>
    <cellStyle name="Comma 3 3 4 2 4 5 3" xfId="20795" xr:uid="{00000000-0005-0000-0000-0000635A0000}"/>
    <cellStyle name="Comma 3 3 4 2 4 6" xfId="8506" xr:uid="{00000000-0005-0000-0000-0000645A0000}"/>
    <cellStyle name="Comma 3 3 4 2 4 6 2" xfId="24892" xr:uid="{00000000-0005-0000-0000-0000655A0000}"/>
    <cellStyle name="Comma 3 3 4 2 4 7" xfId="16699" xr:uid="{00000000-0005-0000-0000-0000665A0000}"/>
    <cellStyle name="Comma 3 3 4 2 5" xfId="569" xr:uid="{00000000-0005-0000-0000-0000675A0000}"/>
    <cellStyle name="Comma 3 3 4 2 5 2" xfId="1593" xr:uid="{00000000-0005-0000-0000-0000685A0000}"/>
    <cellStyle name="Comma 3 3 4 2 5 2 2" xfId="3641" xr:uid="{00000000-0005-0000-0000-0000695A0000}"/>
    <cellStyle name="Comma 3 3 4 2 5 2 2 2" xfId="7738" xr:uid="{00000000-0005-0000-0000-00006A5A0000}"/>
    <cellStyle name="Comma 3 3 4 2 5 2 2 2 2" xfId="15931" xr:uid="{00000000-0005-0000-0000-00006B5A0000}"/>
    <cellStyle name="Comma 3 3 4 2 5 2 2 2 2 2" xfId="32317" xr:uid="{00000000-0005-0000-0000-00006C5A0000}"/>
    <cellStyle name="Comma 3 3 4 2 5 2 2 2 3" xfId="24124" xr:uid="{00000000-0005-0000-0000-00006D5A0000}"/>
    <cellStyle name="Comma 3 3 4 2 5 2 2 3" xfId="11834" xr:uid="{00000000-0005-0000-0000-00006E5A0000}"/>
    <cellStyle name="Comma 3 3 4 2 5 2 2 3 2" xfId="28220" xr:uid="{00000000-0005-0000-0000-00006F5A0000}"/>
    <cellStyle name="Comma 3 3 4 2 5 2 2 4" xfId="20027" xr:uid="{00000000-0005-0000-0000-0000705A0000}"/>
    <cellStyle name="Comma 3 3 4 2 5 2 3" xfId="5689" xr:uid="{00000000-0005-0000-0000-0000715A0000}"/>
    <cellStyle name="Comma 3 3 4 2 5 2 3 2" xfId="13882" xr:uid="{00000000-0005-0000-0000-0000725A0000}"/>
    <cellStyle name="Comma 3 3 4 2 5 2 3 2 2" xfId="30268" xr:uid="{00000000-0005-0000-0000-0000735A0000}"/>
    <cellStyle name="Comma 3 3 4 2 5 2 3 3" xfId="22075" xr:uid="{00000000-0005-0000-0000-0000745A0000}"/>
    <cellStyle name="Comma 3 3 4 2 5 2 4" xfId="9786" xr:uid="{00000000-0005-0000-0000-0000755A0000}"/>
    <cellStyle name="Comma 3 3 4 2 5 2 4 2" xfId="26172" xr:uid="{00000000-0005-0000-0000-0000765A0000}"/>
    <cellStyle name="Comma 3 3 4 2 5 2 5" xfId="17979" xr:uid="{00000000-0005-0000-0000-0000775A0000}"/>
    <cellStyle name="Comma 3 3 4 2 5 3" xfId="2617" xr:uid="{00000000-0005-0000-0000-0000785A0000}"/>
    <cellStyle name="Comma 3 3 4 2 5 3 2" xfId="6714" xr:uid="{00000000-0005-0000-0000-0000795A0000}"/>
    <cellStyle name="Comma 3 3 4 2 5 3 2 2" xfId="14907" xr:uid="{00000000-0005-0000-0000-00007A5A0000}"/>
    <cellStyle name="Comma 3 3 4 2 5 3 2 2 2" xfId="31293" xr:uid="{00000000-0005-0000-0000-00007B5A0000}"/>
    <cellStyle name="Comma 3 3 4 2 5 3 2 3" xfId="23100" xr:uid="{00000000-0005-0000-0000-00007C5A0000}"/>
    <cellStyle name="Comma 3 3 4 2 5 3 3" xfId="10810" xr:uid="{00000000-0005-0000-0000-00007D5A0000}"/>
    <cellStyle name="Comma 3 3 4 2 5 3 3 2" xfId="27196" xr:uid="{00000000-0005-0000-0000-00007E5A0000}"/>
    <cellStyle name="Comma 3 3 4 2 5 3 4" xfId="19003" xr:uid="{00000000-0005-0000-0000-00007F5A0000}"/>
    <cellStyle name="Comma 3 3 4 2 5 4" xfId="4665" xr:uid="{00000000-0005-0000-0000-0000805A0000}"/>
    <cellStyle name="Comma 3 3 4 2 5 4 2" xfId="12858" xr:uid="{00000000-0005-0000-0000-0000815A0000}"/>
    <cellStyle name="Comma 3 3 4 2 5 4 2 2" xfId="29244" xr:uid="{00000000-0005-0000-0000-0000825A0000}"/>
    <cellStyle name="Comma 3 3 4 2 5 4 3" xfId="21051" xr:uid="{00000000-0005-0000-0000-0000835A0000}"/>
    <cellStyle name="Comma 3 3 4 2 5 5" xfId="8762" xr:uid="{00000000-0005-0000-0000-0000845A0000}"/>
    <cellStyle name="Comma 3 3 4 2 5 5 2" xfId="25148" xr:uid="{00000000-0005-0000-0000-0000855A0000}"/>
    <cellStyle name="Comma 3 3 4 2 5 6" xfId="16955" xr:uid="{00000000-0005-0000-0000-0000865A0000}"/>
    <cellStyle name="Comma 3 3 4 2 6" xfId="1081" xr:uid="{00000000-0005-0000-0000-0000875A0000}"/>
    <cellStyle name="Comma 3 3 4 2 6 2" xfId="3129" xr:uid="{00000000-0005-0000-0000-0000885A0000}"/>
    <cellStyle name="Comma 3 3 4 2 6 2 2" xfId="7226" xr:uid="{00000000-0005-0000-0000-0000895A0000}"/>
    <cellStyle name="Comma 3 3 4 2 6 2 2 2" xfId="15419" xr:uid="{00000000-0005-0000-0000-00008A5A0000}"/>
    <cellStyle name="Comma 3 3 4 2 6 2 2 2 2" xfId="31805" xr:uid="{00000000-0005-0000-0000-00008B5A0000}"/>
    <cellStyle name="Comma 3 3 4 2 6 2 2 3" xfId="23612" xr:uid="{00000000-0005-0000-0000-00008C5A0000}"/>
    <cellStyle name="Comma 3 3 4 2 6 2 3" xfId="11322" xr:uid="{00000000-0005-0000-0000-00008D5A0000}"/>
    <cellStyle name="Comma 3 3 4 2 6 2 3 2" xfId="27708" xr:uid="{00000000-0005-0000-0000-00008E5A0000}"/>
    <cellStyle name="Comma 3 3 4 2 6 2 4" xfId="19515" xr:uid="{00000000-0005-0000-0000-00008F5A0000}"/>
    <cellStyle name="Comma 3 3 4 2 6 3" xfId="5177" xr:uid="{00000000-0005-0000-0000-0000905A0000}"/>
    <cellStyle name="Comma 3 3 4 2 6 3 2" xfId="13370" xr:uid="{00000000-0005-0000-0000-0000915A0000}"/>
    <cellStyle name="Comma 3 3 4 2 6 3 2 2" xfId="29756" xr:uid="{00000000-0005-0000-0000-0000925A0000}"/>
    <cellStyle name="Comma 3 3 4 2 6 3 3" xfId="21563" xr:uid="{00000000-0005-0000-0000-0000935A0000}"/>
    <cellStyle name="Comma 3 3 4 2 6 4" xfId="9274" xr:uid="{00000000-0005-0000-0000-0000945A0000}"/>
    <cellStyle name="Comma 3 3 4 2 6 4 2" xfId="25660" xr:uid="{00000000-0005-0000-0000-0000955A0000}"/>
    <cellStyle name="Comma 3 3 4 2 6 5" xfId="17467" xr:uid="{00000000-0005-0000-0000-0000965A0000}"/>
    <cellStyle name="Comma 3 3 4 2 7" xfId="2105" xr:uid="{00000000-0005-0000-0000-0000975A0000}"/>
    <cellStyle name="Comma 3 3 4 2 7 2" xfId="6202" xr:uid="{00000000-0005-0000-0000-0000985A0000}"/>
    <cellStyle name="Comma 3 3 4 2 7 2 2" xfId="14395" xr:uid="{00000000-0005-0000-0000-0000995A0000}"/>
    <cellStyle name="Comma 3 3 4 2 7 2 2 2" xfId="30781" xr:uid="{00000000-0005-0000-0000-00009A5A0000}"/>
    <cellStyle name="Comma 3 3 4 2 7 2 3" xfId="22588" xr:uid="{00000000-0005-0000-0000-00009B5A0000}"/>
    <cellStyle name="Comma 3 3 4 2 7 3" xfId="10298" xr:uid="{00000000-0005-0000-0000-00009C5A0000}"/>
    <cellStyle name="Comma 3 3 4 2 7 3 2" xfId="26684" xr:uid="{00000000-0005-0000-0000-00009D5A0000}"/>
    <cellStyle name="Comma 3 3 4 2 7 4" xfId="18491" xr:uid="{00000000-0005-0000-0000-00009E5A0000}"/>
    <cellStyle name="Comma 3 3 4 2 8" xfId="4153" xr:uid="{00000000-0005-0000-0000-00009F5A0000}"/>
    <cellStyle name="Comma 3 3 4 2 8 2" xfId="12346" xr:uid="{00000000-0005-0000-0000-0000A05A0000}"/>
    <cellStyle name="Comma 3 3 4 2 8 2 2" xfId="28732" xr:uid="{00000000-0005-0000-0000-0000A15A0000}"/>
    <cellStyle name="Comma 3 3 4 2 8 3" xfId="20539" xr:uid="{00000000-0005-0000-0000-0000A25A0000}"/>
    <cellStyle name="Comma 3 3 4 2 9" xfId="8250" xr:uid="{00000000-0005-0000-0000-0000A35A0000}"/>
    <cellStyle name="Comma 3 3 4 2 9 2" xfId="24636" xr:uid="{00000000-0005-0000-0000-0000A45A0000}"/>
    <cellStyle name="Comma 3 3 4 3" xfId="89" xr:uid="{00000000-0005-0000-0000-0000A55A0000}"/>
    <cellStyle name="Comma 3 3 4 3 2" xfId="217" xr:uid="{00000000-0005-0000-0000-0000A65A0000}"/>
    <cellStyle name="Comma 3 3 4 3 2 2" xfId="473" xr:uid="{00000000-0005-0000-0000-0000A75A0000}"/>
    <cellStyle name="Comma 3 3 4 3 2 2 2" xfId="985" xr:uid="{00000000-0005-0000-0000-0000A85A0000}"/>
    <cellStyle name="Comma 3 3 4 3 2 2 2 2" xfId="2009" xr:uid="{00000000-0005-0000-0000-0000A95A0000}"/>
    <cellStyle name="Comma 3 3 4 3 2 2 2 2 2" xfId="4057" xr:uid="{00000000-0005-0000-0000-0000AA5A0000}"/>
    <cellStyle name="Comma 3 3 4 3 2 2 2 2 2 2" xfId="8154" xr:uid="{00000000-0005-0000-0000-0000AB5A0000}"/>
    <cellStyle name="Comma 3 3 4 3 2 2 2 2 2 2 2" xfId="16347" xr:uid="{00000000-0005-0000-0000-0000AC5A0000}"/>
    <cellStyle name="Comma 3 3 4 3 2 2 2 2 2 2 2 2" xfId="32733" xr:uid="{00000000-0005-0000-0000-0000AD5A0000}"/>
    <cellStyle name="Comma 3 3 4 3 2 2 2 2 2 2 3" xfId="24540" xr:uid="{00000000-0005-0000-0000-0000AE5A0000}"/>
    <cellStyle name="Comma 3 3 4 3 2 2 2 2 2 3" xfId="12250" xr:uid="{00000000-0005-0000-0000-0000AF5A0000}"/>
    <cellStyle name="Comma 3 3 4 3 2 2 2 2 2 3 2" xfId="28636" xr:uid="{00000000-0005-0000-0000-0000B05A0000}"/>
    <cellStyle name="Comma 3 3 4 3 2 2 2 2 2 4" xfId="20443" xr:uid="{00000000-0005-0000-0000-0000B15A0000}"/>
    <cellStyle name="Comma 3 3 4 3 2 2 2 2 3" xfId="6105" xr:uid="{00000000-0005-0000-0000-0000B25A0000}"/>
    <cellStyle name="Comma 3 3 4 3 2 2 2 2 3 2" xfId="14298" xr:uid="{00000000-0005-0000-0000-0000B35A0000}"/>
    <cellStyle name="Comma 3 3 4 3 2 2 2 2 3 2 2" xfId="30684" xr:uid="{00000000-0005-0000-0000-0000B45A0000}"/>
    <cellStyle name="Comma 3 3 4 3 2 2 2 2 3 3" xfId="22491" xr:uid="{00000000-0005-0000-0000-0000B55A0000}"/>
    <cellStyle name="Comma 3 3 4 3 2 2 2 2 4" xfId="10202" xr:uid="{00000000-0005-0000-0000-0000B65A0000}"/>
    <cellStyle name="Comma 3 3 4 3 2 2 2 2 4 2" xfId="26588" xr:uid="{00000000-0005-0000-0000-0000B75A0000}"/>
    <cellStyle name="Comma 3 3 4 3 2 2 2 2 5" xfId="18395" xr:uid="{00000000-0005-0000-0000-0000B85A0000}"/>
    <cellStyle name="Comma 3 3 4 3 2 2 2 3" xfId="3033" xr:uid="{00000000-0005-0000-0000-0000B95A0000}"/>
    <cellStyle name="Comma 3 3 4 3 2 2 2 3 2" xfId="7130" xr:uid="{00000000-0005-0000-0000-0000BA5A0000}"/>
    <cellStyle name="Comma 3 3 4 3 2 2 2 3 2 2" xfId="15323" xr:uid="{00000000-0005-0000-0000-0000BB5A0000}"/>
    <cellStyle name="Comma 3 3 4 3 2 2 2 3 2 2 2" xfId="31709" xr:uid="{00000000-0005-0000-0000-0000BC5A0000}"/>
    <cellStyle name="Comma 3 3 4 3 2 2 2 3 2 3" xfId="23516" xr:uid="{00000000-0005-0000-0000-0000BD5A0000}"/>
    <cellStyle name="Comma 3 3 4 3 2 2 2 3 3" xfId="11226" xr:uid="{00000000-0005-0000-0000-0000BE5A0000}"/>
    <cellStyle name="Comma 3 3 4 3 2 2 2 3 3 2" xfId="27612" xr:uid="{00000000-0005-0000-0000-0000BF5A0000}"/>
    <cellStyle name="Comma 3 3 4 3 2 2 2 3 4" xfId="19419" xr:uid="{00000000-0005-0000-0000-0000C05A0000}"/>
    <cellStyle name="Comma 3 3 4 3 2 2 2 4" xfId="5081" xr:uid="{00000000-0005-0000-0000-0000C15A0000}"/>
    <cellStyle name="Comma 3 3 4 3 2 2 2 4 2" xfId="13274" xr:uid="{00000000-0005-0000-0000-0000C25A0000}"/>
    <cellStyle name="Comma 3 3 4 3 2 2 2 4 2 2" xfId="29660" xr:uid="{00000000-0005-0000-0000-0000C35A0000}"/>
    <cellStyle name="Comma 3 3 4 3 2 2 2 4 3" xfId="21467" xr:uid="{00000000-0005-0000-0000-0000C45A0000}"/>
    <cellStyle name="Comma 3 3 4 3 2 2 2 5" xfId="9178" xr:uid="{00000000-0005-0000-0000-0000C55A0000}"/>
    <cellStyle name="Comma 3 3 4 3 2 2 2 5 2" xfId="25564" xr:uid="{00000000-0005-0000-0000-0000C65A0000}"/>
    <cellStyle name="Comma 3 3 4 3 2 2 2 6" xfId="17371" xr:uid="{00000000-0005-0000-0000-0000C75A0000}"/>
    <cellStyle name="Comma 3 3 4 3 2 2 3" xfId="1497" xr:uid="{00000000-0005-0000-0000-0000C85A0000}"/>
    <cellStyle name="Comma 3 3 4 3 2 2 3 2" xfId="3545" xr:uid="{00000000-0005-0000-0000-0000C95A0000}"/>
    <cellStyle name="Comma 3 3 4 3 2 2 3 2 2" xfId="7642" xr:uid="{00000000-0005-0000-0000-0000CA5A0000}"/>
    <cellStyle name="Comma 3 3 4 3 2 2 3 2 2 2" xfId="15835" xr:uid="{00000000-0005-0000-0000-0000CB5A0000}"/>
    <cellStyle name="Comma 3 3 4 3 2 2 3 2 2 2 2" xfId="32221" xr:uid="{00000000-0005-0000-0000-0000CC5A0000}"/>
    <cellStyle name="Comma 3 3 4 3 2 2 3 2 2 3" xfId="24028" xr:uid="{00000000-0005-0000-0000-0000CD5A0000}"/>
    <cellStyle name="Comma 3 3 4 3 2 2 3 2 3" xfId="11738" xr:uid="{00000000-0005-0000-0000-0000CE5A0000}"/>
    <cellStyle name="Comma 3 3 4 3 2 2 3 2 3 2" xfId="28124" xr:uid="{00000000-0005-0000-0000-0000CF5A0000}"/>
    <cellStyle name="Comma 3 3 4 3 2 2 3 2 4" xfId="19931" xr:uid="{00000000-0005-0000-0000-0000D05A0000}"/>
    <cellStyle name="Comma 3 3 4 3 2 2 3 3" xfId="5593" xr:uid="{00000000-0005-0000-0000-0000D15A0000}"/>
    <cellStyle name="Comma 3 3 4 3 2 2 3 3 2" xfId="13786" xr:uid="{00000000-0005-0000-0000-0000D25A0000}"/>
    <cellStyle name="Comma 3 3 4 3 2 2 3 3 2 2" xfId="30172" xr:uid="{00000000-0005-0000-0000-0000D35A0000}"/>
    <cellStyle name="Comma 3 3 4 3 2 2 3 3 3" xfId="21979" xr:uid="{00000000-0005-0000-0000-0000D45A0000}"/>
    <cellStyle name="Comma 3 3 4 3 2 2 3 4" xfId="9690" xr:uid="{00000000-0005-0000-0000-0000D55A0000}"/>
    <cellStyle name="Comma 3 3 4 3 2 2 3 4 2" xfId="26076" xr:uid="{00000000-0005-0000-0000-0000D65A0000}"/>
    <cellStyle name="Comma 3 3 4 3 2 2 3 5" xfId="17883" xr:uid="{00000000-0005-0000-0000-0000D75A0000}"/>
    <cellStyle name="Comma 3 3 4 3 2 2 4" xfId="2521" xr:uid="{00000000-0005-0000-0000-0000D85A0000}"/>
    <cellStyle name="Comma 3 3 4 3 2 2 4 2" xfId="6618" xr:uid="{00000000-0005-0000-0000-0000D95A0000}"/>
    <cellStyle name="Comma 3 3 4 3 2 2 4 2 2" xfId="14811" xr:uid="{00000000-0005-0000-0000-0000DA5A0000}"/>
    <cellStyle name="Comma 3 3 4 3 2 2 4 2 2 2" xfId="31197" xr:uid="{00000000-0005-0000-0000-0000DB5A0000}"/>
    <cellStyle name="Comma 3 3 4 3 2 2 4 2 3" xfId="23004" xr:uid="{00000000-0005-0000-0000-0000DC5A0000}"/>
    <cellStyle name="Comma 3 3 4 3 2 2 4 3" xfId="10714" xr:uid="{00000000-0005-0000-0000-0000DD5A0000}"/>
    <cellStyle name="Comma 3 3 4 3 2 2 4 3 2" xfId="27100" xr:uid="{00000000-0005-0000-0000-0000DE5A0000}"/>
    <cellStyle name="Comma 3 3 4 3 2 2 4 4" xfId="18907" xr:uid="{00000000-0005-0000-0000-0000DF5A0000}"/>
    <cellStyle name="Comma 3 3 4 3 2 2 5" xfId="4569" xr:uid="{00000000-0005-0000-0000-0000E05A0000}"/>
    <cellStyle name="Comma 3 3 4 3 2 2 5 2" xfId="12762" xr:uid="{00000000-0005-0000-0000-0000E15A0000}"/>
    <cellStyle name="Comma 3 3 4 3 2 2 5 2 2" xfId="29148" xr:uid="{00000000-0005-0000-0000-0000E25A0000}"/>
    <cellStyle name="Comma 3 3 4 3 2 2 5 3" xfId="20955" xr:uid="{00000000-0005-0000-0000-0000E35A0000}"/>
    <cellStyle name="Comma 3 3 4 3 2 2 6" xfId="8666" xr:uid="{00000000-0005-0000-0000-0000E45A0000}"/>
    <cellStyle name="Comma 3 3 4 3 2 2 6 2" xfId="25052" xr:uid="{00000000-0005-0000-0000-0000E55A0000}"/>
    <cellStyle name="Comma 3 3 4 3 2 2 7" xfId="16859" xr:uid="{00000000-0005-0000-0000-0000E65A0000}"/>
    <cellStyle name="Comma 3 3 4 3 2 3" xfId="729" xr:uid="{00000000-0005-0000-0000-0000E75A0000}"/>
    <cellStyle name="Comma 3 3 4 3 2 3 2" xfId="1753" xr:uid="{00000000-0005-0000-0000-0000E85A0000}"/>
    <cellStyle name="Comma 3 3 4 3 2 3 2 2" xfId="3801" xr:uid="{00000000-0005-0000-0000-0000E95A0000}"/>
    <cellStyle name="Comma 3 3 4 3 2 3 2 2 2" xfId="7898" xr:uid="{00000000-0005-0000-0000-0000EA5A0000}"/>
    <cellStyle name="Comma 3 3 4 3 2 3 2 2 2 2" xfId="16091" xr:uid="{00000000-0005-0000-0000-0000EB5A0000}"/>
    <cellStyle name="Comma 3 3 4 3 2 3 2 2 2 2 2" xfId="32477" xr:uid="{00000000-0005-0000-0000-0000EC5A0000}"/>
    <cellStyle name="Comma 3 3 4 3 2 3 2 2 2 3" xfId="24284" xr:uid="{00000000-0005-0000-0000-0000ED5A0000}"/>
    <cellStyle name="Comma 3 3 4 3 2 3 2 2 3" xfId="11994" xr:uid="{00000000-0005-0000-0000-0000EE5A0000}"/>
    <cellStyle name="Comma 3 3 4 3 2 3 2 2 3 2" xfId="28380" xr:uid="{00000000-0005-0000-0000-0000EF5A0000}"/>
    <cellStyle name="Comma 3 3 4 3 2 3 2 2 4" xfId="20187" xr:uid="{00000000-0005-0000-0000-0000F05A0000}"/>
    <cellStyle name="Comma 3 3 4 3 2 3 2 3" xfId="5849" xr:uid="{00000000-0005-0000-0000-0000F15A0000}"/>
    <cellStyle name="Comma 3 3 4 3 2 3 2 3 2" xfId="14042" xr:uid="{00000000-0005-0000-0000-0000F25A0000}"/>
    <cellStyle name="Comma 3 3 4 3 2 3 2 3 2 2" xfId="30428" xr:uid="{00000000-0005-0000-0000-0000F35A0000}"/>
    <cellStyle name="Comma 3 3 4 3 2 3 2 3 3" xfId="22235" xr:uid="{00000000-0005-0000-0000-0000F45A0000}"/>
    <cellStyle name="Comma 3 3 4 3 2 3 2 4" xfId="9946" xr:uid="{00000000-0005-0000-0000-0000F55A0000}"/>
    <cellStyle name="Comma 3 3 4 3 2 3 2 4 2" xfId="26332" xr:uid="{00000000-0005-0000-0000-0000F65A0000}"/>
    <cellStyle name="Comma 3 3 4 3 2 3 2 5" xfId="18139" xr:uid="{00000000-0005-0000-0000-0000F75A0000}"/>
    <cellStyle name="Comma 3 3 4 3 2 3 3" xfId="2777" xr:uid="{00000000-0005-0000-0000-0000F85A0000}"/>
    <cellStyle name="Comma 3 3 4 3 2 3 3 2" xfId="6874" xr:uid="{00000000-0005-0000-0000-0000F95A0000}"/>
    <cellStyle name="Comma 3 3 4 3 2 3 3 2 2" xfId="15067" xr:uid="{00000000-0005-0000-0000-0000FA5A0000}"/>
    <cellStyle name="Comma 3 3 4 3 2 3 3 2 2 2" xfId="31453" xr:uid="{00000000-0005-0000-0000-0000FB5A0000}"/>
    <cellStyle name="Comma 3 3 4 3 2 3 3 2 3" xfId="23260" xr:uid="{00000000-0005-0000-0000-0000FC5A0000}"/>
    <cellStyle name="Comma 3 3 4 3 2 3 3 3" xfId="10970" xr:uid="{00000000-0005-0000-0000-0000FD5A0000}"/>
    <cellStyle name="Comma 3 3 4 3 2 3 3 3 2" xfId="27356" xr:uid="{00000000-0005-0000-0000-0000FE5A0000}"/>
    <cellStyle name="Comma 3 3 4 3 2 3 3 4" xfId="19163" xr:uid="{00000000-0005-0000-0000-0000FF5A0000}"/>
    <cellStyle name="Comma 3 3 4 3 2 3 4" xfId="4825" xr:uid="{00000000-0005-0000-0000-0000005B0000}"/>
    <cellStyle name="Comma 3 3 4 3 2 3 4 2" xfId="13018" xr:uid="{00000000-0005-0000-0000-0000015B0000}"/>
    <cellStyle name="Comma 3 3 4 3 2 3 4 2 2" xfId="29404" xr:uid="{00000000-0005-0000-0000-0000025B0000}"/>
    <cellStyle name="Comma 3 3 4 3 2 3 4 3" xfId="21211" xr:uid="{00000000-0005-0000-0000-0000035B0000}"/>
    <cellStyle name="Comma 3 3 4 3 2 3 5" xfId="8922" xr:uid="{00000000-0005-0000-0000-0000045B0000}"/>
    <cellStyle name="Comma 3 3 4 3 2 3 5 2" xfId="25308" xr:uid="{00000000-0005-0000-0000-0000055B0000}"/>
    <cellStyle name="Comma 3 3 4 3 2 3 6" xfId="17115" xr:uid="{00000000-0005-0000-0000-0000065B0000}"/>
    <cellStyle name="Comma 3 3 4 3 2 4" xfId="1241" xr:uid="{00000000-0005-0000-0000-0000075B0000}"/>
    <cellStyle name="Comma 3 3 4 3 2 4 2" xfId="3289" xr:uid="{00000000-0005-0000-0000-0000085B0000}"/>
    <cellStyle name="Comma 3 3 4 3 2 4 2 2" xfId="7386" xr:uid="{00000000-0005-0000-0000-0000095B0000}"/>
    <cellStyle name="Comma 3 3 4 3 2 4 2 2 2" xfId="15579" xr:uid="{00000000-0005-0000-0000-00000A5B0000}"/>
    <cellStyle name="Comma 3 3 4 3 2 4 2 2 2 2" xfId="31965" xr:uid="{00000000-0005-0000-0000-00000B5B0000}"/>
    <cellStyle name="Comma 3 3 4 3 2 4 2 2 3" xfId="23772" xr:uid="{00000000-0005-0000-0000-00000C5B0000}"/>
    <cellStyle name="Comma 3 3 4 3 2 4 2 3" xfId="11482" xr:uid="{00000000-0005-0000-0000-00000D5B0000}"/>
    <cellStyle name="Comma 3 3 4 3 2 4 2 3 2" xfId="27868" xr:uid="{00000000-0005-0000-0000-00000E5B0000}"/>
    <cellStyle name="Comma 3 3 4 3 2 4 2 4" xfId="19675" xr:uid="{00000000-0005-0000-0000-00000F5B0000}"/>
    <cellStyle name="Comma 3 3 4 3 2 4 3" xfId="5337" xr:uid="{00000000-0005-0000-0000-0000105B0000}"/>
    <cellStyle name="Comma 3 3 4 3 2 4 3 2" xfId="13530" xr:uid="{00000000-0005-0000-0000-0000115B0000}"/>
    <cellStyle name="Comma 3 3 4 3 2 4 3 2 2" xfId="29916" xr:uid="{00000000-0005-0000-0000-0000125B0000}"/>
    <cellStyle name="Comma 3 3 4 3 2 4 3 3" xfId="21723" xr:uid="{00000000-0005-0000-0000-0000135B0000}"/>
    <cellStyle name="Comma 3 3 4 3 2 4 4" xfId="9434" xr:uid="{00000000-0005-0000-0000-0000145B0000}"/>
    <cellStyle name="Comma 3 3 4 3 2 4 4 2" xfId="25820" xr:uid="{00000000-0005-0000-0000-0000155B0000}"/>
    <cellStyle name="Comma 3 3 4 3 2 4 5" xfId="17627" xr:uid="{00000000-0005-0000-0000-0000165B0000}"/>
    <cellStyle name="Comma 3 3 4 3 2 5" xfId="2265" xr:uid="{00000000-0005-0000-0000-0000175B0000}"/>
    <cellStyle name="Comma 3 3 4 3 2 5 2" xfId="6362" xr:uid="{00000000-0005-0000-0000-0000185B0000}"/>
    <cellStyle name="Comma 3 3 4 3 2 5 2 2" xfId="14555" xr:uid="{00000000-0005-0000-0000-0000195B0000}"/>
    <cellStyle name="Comma 3 3 4 3 2 5 2 2 2" xfId="30941" xr:uid="{00000000-0005-0000-0000-00001A5B0000}"/>
    <cellStyle name="Comma 3 3 4 3 2 5 2 3" xfId="22748" xr:uid="{00000000-0005-0000-0000-00001B5B0000}"/>
    <cellStyle name="Comma 3 3 4 3 2 5 3" xfId="10458" xr:uid="{00000000-0005-0000-0000-00001C5B0000}"/>
    <cellStyle name="Comma 3 3 4 3 2 5 3 2" xfId="26844" xr:uid="{00000000-0005-0000-0000-00001D5B0000}"/>
    <cellStyle name="Comma 3 3 4 3 2 5 4" xfId="18651" xr:uid="{00000000-0005-0000-0000-00001E5B0000}"/>
    <cellStyle name="Comma 3 3 4 3 2 6" xfId="4313" xr:uid="{00000000-0005-0000-0000-00001F5B0000}"/>
    <cellStyle name="Comma 3 3 4 3 2 6 2" xfId="12506" xr:uid="{00000000-0005-0000-0000-0000205B0000}"/>
    <cellStyle name="Comma 3 3 4 3 2 6 2 2" xfId="28892" xr:uid="{00000000-0005-0000-0000-0000215B0000}"/>
    <cellStyle name="Comma 3 3 4 3 2 6 3" xfId="20699" xr:uid="{00000000-0005-0000-0000-0000225B0000}"/>
    <cellStyle name="Comma 3 3 4 3 2 7" xfId="8410" xr:uid="{00000000-0005-0000-0000-0000235B0000}"/>
    <cellStyle name="Comma 3 3 4 3 2 7 2" xfId="24796" xr:uid="{00000000-0005-0000-0000-0000245B0000}"/>
    <cellStyle name="Comma 3 3 4 3 2 8" xfId="16603" xr:uid="{00000000-0005-0000-0000-0000255B0000}"/>
    <cellStyle name="Comma 3 3 4 3 3" xfId="345" xr:uid="{00000000-0005-0000-0000-0000265B0000}"/>
    <cellStyle name="Comma 3 3 4 3 3 2" xfId="857" xr:uid="{00000000-0005-0000-0000-0000275B0000}"/>
    <cellStyle name="Comma 3 3 4 3 3 2 2" xfId="1881" xr:uid="{00000000-0005-0000-0000-0000285B0000}"/>
    <cellStyle name="Comma 3 3 4 3 3 2 2 2" xfId="3929" xr:uid="{00000000-0005-0000-0000-0000295B0000}"/>
    <cellStyle name="Comma 3 3 4 3 3 2 2 2 2" xfId="8026" xr:uid="{00000000-0005-0000-0000-00002A5B0000}"/>
    <cellStyle name="Comma 3 3 4 3 3 2 2 2 2 2" xfId="16219" xr:uid="{00000000-0005-0000-0000-00002B5B0000}"/>
    <cellStyle name="Comma 3 3 4 3 3 2 2 2 2 2 2" xfId="32605" xr:uid="{00000000-0005-0000-0000-00002C5B0000}"/>
    <cellStyle name="Comma 3 3 4 3 3 2 2 2 2 3" xfId="24412" xr:uid="{00000000-0005-0000-0000-00002D5B0000}"/>
    <cellStyle name="Comma 3 3 4 3 3 2 2 2 3" xfId="12122" xr:uid="{00000000-0005-0000-0000-00002E5B0000}"/>
    <cellStyle name="Comma 3 3 4 3 3 2 2 2 3 2" xfId="28508" xr:uid="{00000000-0005-0000-0000-00002F5B0000}"/>
    <cellStyle name="Comma 3 3 4 3 3 2 2 2 4" xfId="20315" xr:uid="{00000000-0005-0000-0000-0000305B0000}"/>
    <cellStyle name="Comma 3 3 4 3 3 2 2 3" xfId="5977" xr:uid="{00000000-0005-0000-0000-0000315B0000}"/>
    <cellStyle name="Comma 3 3 4 3 3 2 2 3 2" xfId="14170" xr:uid="{00000000-0005-0000-0000-0000325B0000}"/>
    <cellStyle name="Comma 3 3 4 3 3 2 2 3 2 2" xfId="30556" xr:uid="{00000000-0005-0000-0000-0000335B0000}"/>
    <cellStyle name="Comma 3 3 4 3 3 2 2 3 3" xfId="22363" xr:uid="{00000000-0005-0000-0000-0000345B0000}"/>
    <cellStyle name="Comma 3 3 4 3 3 2 2 4" xfId="10074" xr:uid="{00000000-0005-0000-0000-0000355B0000}"/>
    <cellStyle name="Comma 3 3 4 3 3 2 2 4 2" xfId="26460" xr:uid="{00000000-0005-0000-0000-0000365B0000}"/>
    <cellStyle name="Comma 3 3 4 3 3 2 2 5" xfId="18267" xr:uid="{00000000-0005-0000-0000-0000375B0000}"/>
    <cellStyle name="Comma 3 3 4 3 3 2 3" xfId="2905" xr:uid="{00000000-0005-0000-0000-0000385B0000}"/>
    <cellStyle name="Comma 3 3 4 3 3 2 3 2" xfId="7002" xr:uid="{00000000-0005-0000-0000-0000395B0000}"/>
    <cellStyle name="Comma 3 3 4 3 3 2 3 2 2" xfId="15195" xr:uid="{00000000-0005-0000-0000-00003A5B0000}"/>
    <cellStyle name="Comma 3 3 4 3 3 2 3 2 2 2" xfId="31581" xr:uid="{00000000-0005-0000-0000-00003B5B0000}"/>
    <cellStyle name="Comma 3 3 4 3 3 2 3 2 3" xfId="23388" xr:uid="{00000000-0005-0000-0000-00003C5B0000}"/>
    <cellStyle name="Comma 3 3 4 3 3 2 3 3" xfId="11098" xr:uid="{00000000-0005-0000-0000-00003D5B0000}"/>
    <cellStyle name="Comma 3 3 4 3 3 2 3 3 2" xfId="27484" xr:uid="{00000000-0005-0000-0000-00003E5B0000}"/>
    <cellStyle name="Comma 3 3 4 3 3 2 3 4" xfId="19291" xr:uid="{00000000-0005-0000-0000-00003F5B0000}"/>
    <cellStyle name="Comma 3 3 4 3 3 2 4" xfId="4953" xr:uid="{00000000-0005-0000-0000-0000405B0000}"/>
    <cellStyle name="Comma 3 3 4 3 3 2 4 2" xfId="13146" xr:uid="{00000000-0005-0000-0000-0000415B0000}"/>
    <cellStyle name="Comma 3 3 4 3 3 2 4 2 2" xfId="29532" xr:uid="{00000000-0005-0000-0000-0000425B0000}"/>
    <cellStyle name="Comma 3 3 4 3 3 2 4 3" xfId="21339" xr:uid="{00000000-0005-0000-0000-0000435B0000}"/>
    <cellStyle name="Comma 3 3 4 3 3 2 5" xfId="9050" xr:uid="{00000000-0005-0000-0000-0000445B0000}"/>
    <cellStyle name="Comma 3 3 4 3 3 2 5 2" xfId="25436" xr:uid="{00000000-0005-0000-0000-0000455B0000}"/>
    <cellStyle name="Comma 3 3 4 3 3 2 6" xfId="17243" xr:uid="{00000000-0005-0000-0000-0000465B0000}"/>
    <cellStyle name="Comma 3 3 4 3 3 3" xfId="1369" xr:uid="{00000000-0005-0000-0000-0000475B0000}"/>
    <cellStyle name="Comma 3 3 4 3 3 3 2" xfId="3417" xr:uid="{00000000-0005-0000-0000-0000485B0000}"/>
    <cellStyle name="Comma 3 3 4 3 3 3 2 2" xfId="7514" xr:uid="{00000000-0005-0000-0000-0000495B0000}"/>
    <cellStyle name="Comma 3 3 4 3 3 3 2 2 2" xfId="15707" xr:uid="{00000000-0005-0000-0000-00004A5B0000}"/>
    <cellStyle name="Comma 3 3 4 3 3 3 2 2 2 2" xfId="32093" xr:uid="{00000000-0005-0000-0000-00004B5B0000}"/>
    <cellStyle name="Comma 3 3 4 3 3 3 2 2 3" xfId="23900" xr:uid="{00000000-0005-0000-0000-00004C5B0000}"/>
    <cellStyle name="Comma 3 3 4 3 3 3 2 3" xfId="11610" xr:uid="{00000000-0005-0000-0000-00004D5B0000}"/>
    <cellStyle name="Comma 3 3 4 3 3 3 2 3 2" xfId="27996" xr:uid="{00000000-0005-0000-0000-00004E5B0000}"/>
    <cellStyle name="Comma 3 3 4 3 3 3 2 4" xfId="19803" xr:uid="{00000000-0005-0000-0000-00004F5B0000}"/>
    <cellStyle name="Comma 3 3 4 3 3 3 3" xfId="5465" xr:uid="{00000000-0005-0000-0000-0000505B0000}"/>
    <cellStyle name="Comma 3 3 4 3 3 3 3 2" xfId="13658" xr:uid="{00000000-0005-0000-0000-0000515B0000}"/>
    <cellStyle name="Comma 3 3 4 3 3 3 3 2 2" xfId="30044" xr:uid="{00000000-0005-0000-0000-0000525B0000}"/>
    <cellStyle name="Comma 3 3 4 3 3 3 3 3" xfId="21851" xr:uid="{00000000-0005-0000-0000-0000535B0000}"/>
    <cellStyle name="Comma 3 3 4 3 3 3 4" xfId="9562" xr:uid="{00000000-0005-0000-0000-0000545B0000}"/>
    <cellStyle name="Comma 3 3 4 3 3 3 4 2" xfId="25948" xr:uid="{00000000-0005-0000-0000-0000555B0000}"/>
    <cellStyle name="Comma 3 3 4 3 3 3 5" xfId="17755" xr:uid="{00000000-0005-0000-0000-0000565B0000}"/>
    <cellStyle name="Comma 3 3 4 3 3 4" xfId="2393" xr:uid="{00000000-0005-0000-0000-0000575B0000}"/>
    <cellStyle name="Comma 3 3 4 3 3 4 2" xfId="6490" xr:uid="{00000000-0005-0000-0000-0000585B0000}"/>
    <cellStyle name="Comma 3 3 4 3 3 4 2 2" xfId="14683" xr:uid="{00000000-0005-0000-0000-0000595B0000}"/>
    <cellStyle name="Comma 3 3 4 3 3 4 2 2 2" xfId="31069" xr:uid="{00000000-0005-0000-0000-00005A5B0000}"/>
    <cellStyle name="Comma 3 3 4 3 3 4 2 3" xfId="22876" xr:uid="{00000000-0005-0000-0000-00005B5B0000}"/>
    <cellStyle name="Comma 3 3 4 3 3 4 3" xfId="10586" xr:uid="{00000000-0005-0000-0000-00005C5B0000}"/>
    <cellStyle name="Comma 3 3 4 3 3 4 3 2" xfId="26972" xr:uid="{00000000-0005-0000-0000-00005D5B0000}"/>
    <cellStyle name="Comma 3 3 4 3 3 4 4" xfId="18779" xr:uid="{00000000-0005-0000-0000-00005E5B0000}"/>
    <cellStyle name="Comma 3 3 4 3 3 5" xfId="4441" xr:uid="{00000000-0005-0000-0000-00005F5B0000}"/>
    <cellStyle name="Comma 3 3 4 3 3 5 2" xfId="12634" xr:uid="{00000000-0005-0000-0000-0000605B0000}"/>
    <cellStyle name="Comma 3 3 4 3 3 5 2 2" xfId="29020" xr:uid="{00000000-0005-0000-0000-0000615B0000}"/>
    <cellStyle name="Comma 3 3 4 3 3 5 3" xfId="20827" xr:uid="{00000000-0005-0000-0000-0000625B0000}"/>
    <cellStyle name="Comma 3 3 4 3 3 6" xfId="8538" xr:uid="{00000000-0005-0000-0000-0000635B0000}"/>
    <cellStyle name="Comma 3 3 4 3 3 6 2" xfId="24924" xr:uid="{00000000-0005-0000-0000-0000645B0000}"/>
    <cellStyle name="Comma 3 3 4 3 3 7" xfId="16731" xr:uid="{00000000-0005-0000-0000-0000655B0000}"/>
    <cellStyle name="Comma 3 3 4 3 4" xfId="601" xr:uid="{00000000-0005-0000-0000-0000665B0000}"/>
    <cellStyle name="Comma 3 3 4 3 4 2" xfId="1625" xr:uid="{00000000-0005-0000-0000-0000675B0000}"/>
    <cellStyle name="Comma 3 3 4 3 4 2 2" xfId="3673" xr:uid="{00000000-0005-0000-0000-0000685B0000}"/>
    <cellStyle name="Comma 3 3 4 3 4 2 2 2" xfId="7770" xr:uid="{00000000-0005-0000-0000-0000695B0000}"/>
    <cellStyle name="Comma 3 3 4 3 4 2 2 2 2" xfId="15963" xr:uid="{00000000-0005-0000-0000-00006A5B0000}"/>
    <cellStyle name="Comma 3 3 4 3 4 2 2 2 2 2" xfId="32349" xr:uid="{00000000-0005-0000-0000-00006B5B0000}"/>
    <cellStyle name="Comma 3 3 4 3 4 2 2 2 3" xfId="24156" xr:uid="{00000000-0005-0000-0000-00006C5B0000}"/>
    <cellStyle name="Comma 3 3 4 3 4 2 2 3" xfId="11866" xr:uid="{00000000-0005-0000-0000-00006D5B0000}"/>
    <cellStyle name="Comma 3 3 4 3 4 2 2 3 2" xfId="28252" xr:uid="{00000000-0005-0000-0000-00006E5B0000}"/>
    <cellStyle name="Comma 3 3 4 3 4 2 2 4" xfId="20059" xr:uid="{00000000-0005-0000-0000-00006F5B0000}"/>
    <cellStyle name="Comma 3 3 4 3 4 2 3" xfId="5721" xr:uid="{00000000-0005-0000-0000-0000705B0000}"/>
    <cellStyle name="Comma 3 3 4 3 4 2 3 2" xfId="13914" xr:uid="{00000000-0005-0000-0000-0000715B0000}"/>
    <cellStyle name="Comma 3 3 4 3 4 2 3 2 2" xfId="30300" xr:uid="{00000000-0005-0000-0000-0000725B0000}"/>
    <cellStyle name="Comma 3 3 4 3 4 2 3 3" xfId="22107" xr:uid="{00000000-0005-0000-0000-0000735B0000}"/>
    <cellStyle name="Comma 3 3 4 3 4 2 4" xfId="9818" xr:uid="{00000000-0005-0000-0000-0000745B0000}"/>
    <cellStyle name="Comma 3 3 4 3 4 2 4 2" xfId="26204" xr:uid="{00000000-0005-0000-0000-0000755B0000}"/>
    <cellStyle name="Comma 3 3 4 3 4 2 5" xfId="18011" xr:uid="{00000000-0005-0000-0000-0000765B0000}"/>
    <cellStyle name="Comma 3 3 4 3 4 3" xfId="2649" xr:uid="{00000000-0005-0000-0000-0000775B0000}"/>
    <cellStyle name="Comma 3 3 4 3 4 3 2" xfId="6746" xr:uid="{00000000-0005-0000-0000-0000785B0000}"/>
    <cellStyle name="Comma 3 3 4 3 4 3 2 2" xfId="14939" xr:uid="{00000000-0005-0000-0000-0000795B0000}"/>
    <cellStyle name="Comma 3 3 4 3 4 3 2 2 2" xfId="31325" xr:uid="{00000000-0005-0000-0000-00007A5B0000}"/>
    <cellStyle name="Comma 3 3 4 3 4 3 2 3" xfId="23132" xr:uid="{00000000-0005-0000-0000-00007B5B0000}"/>
    <cellStyle name="Comma 3 3 4 3 4 3 3" xfId="10842" xr:uid="{00000000-0005-0000-0000-00007C5B0000}"/>
    <cellStyle name="Comma 3 3 4 3 4 3 3 2" xfId="27228" xr:uid="{00000000-0005-0000-0000-00007D5B0000}"/>
    <cellStyle name="Comma 3 3 4 3 4 3 4" xfId="19035" xr:uid="{00000000-0005-0000-0000-00007E5B0000}"/>
    <cellStyle name="Comma 3 3 4 3 4 4" xfId="4697" xr:uid="{00000000-0005-0000-0000-00007F5B0000}"/>
    <cellStyle name="Comma 3 3 4 3 4 4 2" xfId="12890" xr:uid="{00000000-0005-0000-0000-0000805B0000}"/>
    <cellStyle name="Comma 3 3 4 3 4 4 2 2" xfId="29276" xr:uid="{00000000-0005-0000-0000-0000815B0000}"/>
    <cellStyle name="Comma 3 3 4 3 4 4 3" xfId="21083" xr:uid="{00000000-0005-0000-0000-0000825B0000}"/>
    <cellStyle name="Comma 3 3 4 3 4 5" xfId="8794" xr:uid="{00000000-0005-0000-0000-0000835B0000}"/>
    <cellStyle name="Comma 3 3 4 3 4 5 2" xfId="25180" xr:uid="{00000000-0005-0000-0000-0000845B0000}"/>
    <cellStyle name="Comma 3 3 4 3 4 6" xfId="16987" xr:uid="{00000000-0005-0000-0000-0000855B0000}"/>
    <cellStyle name="Comma 3 3 4 3 5" xfId="1113" xr:uid="{00000000-0005-0000-0000-0000865B0000}"/>
    <cellStyle name="Comma 3 3 4 3 5 2" xfId="3161" xr:uid="{00000000-0005-0000-0000-0000875B0000}"/>
    <cellStyle name="Comma 3 3 4 3 5 2 2" xfId="7258" xr:uid="{00000000-0005-0000-0000-0000885B0000}"/>
    <cellStyle name="Comma 3 3 4 3 5 2 2 2" xfId="15451" xr:uid="{00000000-0005-0000-0000-0000895B0000}"/>
    <cellStyle name="Comma 3 3 4 3 5 2 2 2 2" xfId="31837" xr:uid="{00000000-0005-0000-0000-00008A5B0000}"/>
    <cellStyle name="Comma 3 3 4 3 5 2 2 3" xfId="23644" xr:uid="{00000000-0005-0000-0000-00008B5B0000}"/>
    <cellStyle name="Comma 3 3 4 3 5 2 3" xfId="11354" xr:uid="{00000000-0005-0000-0000-00008C5B0000}"/>
    <cellStyle name="Comma 3 3 4 3 5 2 3 2" xfId="27740" xr:uid="{00000000-0005-0000-0000-00008D5B0000}"/>
    <cellStyle name="Comma 3 3 4 3 5 2 4" xfId="19547" xr:uid="{00000000-0005-0000-0000-00008E5B0000}"/>
    <cellStyle name="Comma 3 3 4 3 5 3" xfId="5209" xr:uid="{00000000-0005-0000-0000-00008F5B0000}"/>
    <cellStyle name="Comma 3 3 4 3 5 3 2" xfId="13402" xr:uid="{00000000-0005-0000-0000-0000905B0000}"/>
    <cellStyle name="Comma 3 3 4 3 5 3 2 2" xfId="29788" xr:uid="{00000000-0005-0000-0000-0000915B0000}"/>
    <cellStyle name="Comma 3 3 4 3 5 3 3" xfId="21595" xr:uid="{00000000-0005-0000-0000-0000925B0000}"/>
    <cellStyle name="Comma 3 3 4 3 5 4" xfId="9306" xr:uid="{00000000-0005-0000-0000-0000935B0000}"/>
    <cellStyle name="Comma 3 3 4 3 5 4 2" xfId="25692" xr:uid="{00000000-0005-0000-0000-0000945B0000}"/>
    <cellStyle name="Comma 3 3 4 3 5 5" xfId="17499" xr:uid="{00000000-0005-0000-0000-0000955B0000}"/>
    <cellStyle name="Comma 3 3 4 3 6" xfId="2137" xr:uid="{00000000-0005-0000-0000-0000965B0000}"/>
    <cellStyle name="Comma 3 3 4 3 6 2" xfId="6234" xr:uid="{00000000-0005-0000-0000-0000975B0000}"/>
    <cellStyle name="Comma 3 3 4 3 6 2 2" xfId="14427" xr:uid="{00000000-0005-0000-0000-0000985B0000}"/>
    <cellStyle name="Comma 3 3 4 3 6 2 2 2" xfId="30813" xr:uid="{00000000-0005-0000-0000-0000995B0000}"/>
    <cellStyle name="Comma 3 3 4 3 6 2 3" xfId="22620" xr:uid="{00000000-0005-0000-0000-00009A5B0000}"/>
    <cellStyle name="Comma 3 3 4 3 6 3" xfId="10330" xr:uid="{00000000-0005-0000-0000-00009B5B0000}"/>
    <cellStyle name="Comma 3 3 4 3 6 3 2" xfId="26716" xr:uid="{00000000-0005-0000-0000-00009C5B0000}"/>
    <cellStyle name="Comma 3 3 4 3 6 4" xfId="18523" xr:uid="{00000000-0005-0000-0000-00009D5B0000}"/>
    <cellStyle name="Comma 3 3 4 3 7" xfId="4185" xr:uid="{00000000-0005-0000-0000-00009E5B0000}"/>
    <cellStyle name="Comma 3 3 4 3 7 2" xfId="12378" xr:uid="{00000000-0005-0000-0000-00009F5B0000}"/>
    <cellStyle name="Comma 3 3 4 3 7 2 2" xfId="28764" xr:uid="{00000000-0005-0000-0000-0000A05B0000}"/>
    <cellStyle name="Comma 3 3 4 3 7 3" xfId="20571" xr:uid="{00000000-0005-0000-0000-0000A15B0000}"/>
    <cellStyle name="Comma 3 3 4 3 8" xfId="8282" xr:uid="{00000000-0005-0000-0000-0000A25B0000}"/>
    <cellStyle name="Comma 3 3 4 3 8 2" xfId="24668" xr:uid="{00000000-0005-0000-0000-0000A35B0000}"/>
    <cellStyle name="Comma 3 3 4 3 9" xfId="16475" xr:uid="{00000000-0005-0000-0000-0000A45B0000}"/>
    <cellStyle name="Comma 3 3 4 4" xfId="153" xr:uid="{00000000-0005-0000-0000-0000A55B0000}"/>
    <cellStyle name="Comma 3 3 4 4 2" xfId="409" xr:uid="{00000000-0005-0000-0000-0000A65B0000}"/>
    <cellStyle name="Comma 3 3 4 4 2 2" xfId="921" xr:uid="{00000000-0005-0000-0000-0000A75B0000}"/>
    <cellStyle name="Comma 3 3 4 4 2 2 2" xfId="1945" xr:uid="{00000000-0005-0000-0000-0000A85B0000}"/>
    <cellStyle name="Comma 3 3 4 4 2 2 2 2" xfId="3993" xr:uid="{00000000-0005-0000-0000-0000A95B0000}"/>
    <cellStyle name="Comma 3 3 4 4 2 2 2 2 2" xfId="8090" xr:uid="{00000000-0005-0000-0000-0000AA5B0000}"/>
    <cellStyle name="Comma 3 3 4 4 2 2 2 2 2 2" xfId="16283" xr:uid="{00000000-0005-0000-0000-0000AB5B0000}"/>
    <cellStyle name="Comma 3 3 4 4 2 2 2 2 2 2 2" xfId="32669" xr:uid="{00000000-0005-0000-0000-0000AC5B0000}"/>
    <cellStyle name="Comma 3 3 4 4 2 2 2 2 2 3" xfId="24476" xr:uid="{00000000-0005-0000-0000-0000AD5B0000}"/>
    <cellStyle name="Comma 3 3 4 4 2 2 2 2 3" xfId="12186" xr:uid="{00000000-0005-0000-0000-0000AE5B0000}"/>
    <cellStyle name="Comma 3 3 4 4 2 2 2 2 3 2" xfId="28572" xr:uid="{00000000-0005-0000-0000-0000AF5B0000}"/>
    <cellStyle name="Comma 3 3 4 4 2 2 2 2 4" xfId="20379" xr:uid="{00000000-0005-0000-0000-0000B05B0000}"/>
    <cellStyle name="Comma 3 3 4 4 2 2 2 3" xfId="6041" xr:uid="{00000000-0005-0000-0000-0000B15B0000}"/>
    <cellStyle name="Comma 3 3 4 4 2 2 2 3 2" xfId="14234" xr:uid="{00000000-0005-0000-0000-0000B25B0000}"/>
    <cellStyle name="Comma 3 3 4 4 2 2 2 3 2 2" xfId="30620" xr:uid="{00000000-0005-0000-0000-0000B35B0000}"/>
    <cellStyle name="Comma 3 3 4 4 2 2 2 3 3" xfId="22427" xr:uid="{00000000-0005-0000-0000-0000B45B0000}"/>
    <cellStyle name="Comma 3 3 4 4 2 2 2 4" xfId="10138" xr:uid="{00000000-0005-0000-0000-0000B55B0000}"/>
    <cellStyle name="Comma 3 3 4 4 2 2 2 4 2" xfId="26524" xr:uid="{00000000-0005-0000-0000-0000B65B0000}"/>
    <cellStyle name="Comma 3 3 4 4 2 2 2 5" xfId="18331" xr:uid="{00000000-0005-0000-0000-0000B75B0000}"/>
    <cellStyle name="Comma 3 3 4 4 2 2 3" xfId="2969" xr:uid="{00000000-0005-0000-0000-0000B85B0000}"/>
    <cellStyle name="Comma 3 3 4 4 2 2 3 2" xfId="7066" xr:uid="{00000000-0005-0000-0000-0000B95B0000}"/>
    <cellStyle name="Comma 3 3 4 4 2 2 3 2 2" xfId="15259" xr:uid="{00000000-0005-0000-0000-0000BA5B0000}"/>
    <cellStyle name="Comma 3 3 4 4 2 2 3 2 2 2" xfId="31645" xr:uid="{00000000-0005-0000-0000-0000BB5B0000}"/>
    <cellStyle name="Comma 3 3 4 4 2 2 3 2 3" xfId="23452" xr:uid="{00000000-0005-0000-0000-0000BC5B0000}"/>
    <cellStyle name="Comma 3 3 4 4 2 2 3 3" xfId="11162" xr:uid="{00000000-0005-0000-0000-0000BD5B0000}"/>
    <cellStyle name="Comma 3 3 4 4 2 2 3 3 2" xfId="27548" xr:uid="{00000000-0005-0000-0000-0000BE5B0000}"/>
    <cellStyle name="Comma 3 3 4 4 2 2 3 4" xfId="19355" xr:uid="{00000000-0005-0000-0000-0000BF5B0000}"/>
    <cellStyle name="Comma 3 3 4 4 2 2 4" xfId="5017" xr:uid="{00000000-0005-0000-0000-0000C05B0000}"/>
    <cellStyle name="Comma 3 3 4 4 2 2 4 2" xfId="13210" xr:uid="{00000000-0005-0000-0000-0000C15B0000}"/>
    <cellStyle name="Comma 3 3 4 4 2 2 4 2 2" xfId="29596" xr:uid="{00000000-0005-0000-0000-0000C25B0000}"/>
    <cellStyle name="Comma 3 3 4 4 2 2 4 3" xfId="21403" xr:uid="{00000000-0005-0000-0000-0000C35B0000}"/>
    <cellStyle name="Comma 3 3 4 4 2 2 5" xfId="9114" xr:uid="{00000000-0005-0000-0000-0000C45B0000}"/>
    <cellStyle name="Comma 3 3 4 4 2 2 5 2" xfId="25500" xr:uid="{00000000-0005-0000-0000-0000C55B0000}"/>
    <cellStyle name="Comma 3 3 4 4 2 2 6" xfId="17307" xr:uid="{00000000-0005-0000-0000-0000C65B0000}"/>
    <cellStyle name="Comma 3 3 4 4 2 3" xfId="1433" xr:uid="{00000000-0005-0000-0000-0000C75B0000}"/>
    <cellStyle name="Comma 3 3 4 4 2 3 2" xfId="3481" xr:uid="{00000000-0005-0000-0000-0000C85B0000}"/>
    <cellStyle name="Comma 3 3 4 4 2 3 2 2" xfId="7578" xr:uid="{00000000-0005-0000-0000-0000C95B0000}"/>
    <cellStyle name="Comma 3 3 4 4 2 3 2 2 2" xfId="15771" xr:uid="{00000000-0005-0000-0000-0000CA5B0000}"/>
    <cellStyle name="Comma 3 3 4 4 2 3 2 2 2 2" xfId="32157" xr:uid="{00000000-0005-0000-0000-0000CB5B0000}"/>
    <cellStyle name="Comma 3 3 4 4 2 3 2 2 3" xfId="23964" xr:uid="{00000000-0005-0000-0000-0000CC5B0000}"/>
    <cellStyle name="Comma 3 3 4 4 2 3 2 3" xfId="11674" xr:uid="{00000000-0005-0000-0000-0000CD5B0000}"/>
    <cellStyle name="Comma 3 3 4 4 2 3 2 3 2" xfId="28060" xr:uid="{00000000-0005-0000-0000-0000CE5B0000}"/>
    <cellStyle name="Comma 3 3 4 4 2 3 2 4" xfId="19867" xr:uid="{00000000-0005-0000-0000-0000CF5B0000}"/>
    <cellStyle name="Comma 3 3 4 4 2 3 3" xfId="5529" xr:uid="{00000000-0005-0000-0000-0000D05B0000}"/>
    <cellStyle name="Comma 3 3 4 4 2 3 3 2" xfId="13722" xr:uid="{00000000-0005-0000-0000-0000D15B0000}"/>
    <cellStyle name="Comma 3 3 4 4 2 3 3 2 2" xfId="30108" xr:uid="{00000000-0005-0000-0000-0000D25B0000}"/>
    <cellStyle name="Comma 3 3 4 4 2 3 3 3" xfId="21915" xr:uid="{00000000-0005-0000-0000-0000D35B0000}"/>
    <cellStyle name="Comma 3 3 4 4 2 3 4" xfId="9626" xr:uid="{00000000-0005-0000-0000-0000D45B0000}"/>
    <cellStyle name="Comma 3 3 4 4 2 3 4 2" xfId="26012" xr:uid="{00000000-0005-0000-0000-0000D55B0000}"/>
    <cellStyle name="Comma 3 3 4 4 2 3 5" xfId="17819" xr:uid="{00000000-0005-0000-0000-0000D65B0000}"/>
    <cellStyle name="Comma 3 3 4 4 2 4" xfId="2457" xr:uid="{00000000-0005-0000-0000-0000D75B0000}"/>
    <cellStyle name="Comma 3 3 4 4 2 4 2" xfId="6554" xr:uid="{00000000-0005-0000-0000-0000D85B0000}"/>
    <cellStyle name="Comma 3 3 4 4 2 4 2 2" xfId="14747" xr:uid="{00000000-0005-0000-0000-0000D95B0000}"/>
    <cellStyle name="Comma 3 3 4 4 2 4 2 2 2" xfId="31133" xr:uid="{00000000-0005-0000-0000-0000DA5B0000}"/>
    <cellStyle name="Comma 3 3 4 4 2 4 2 3" xfId="22940" xr:uid="{00000000-0005-0000-0000-0000DB5B0000}"/>
    <cellStyle name="Comma 3 3 4 4 2 4 3" xfId="10650" xr:uid="{00000000-0005-0000-0000-0000DC5B0000}"/>
    <cellStyle name="Comma 3 3 4 4 2 4 3 2" xfId="27036" xr:uid="{00000000-0005-0000-0000-0000DD5B0000}"/>
    <cellStyle name="Comma 3 3 4 4 2 4 4" xfId="18843" xr:uid="{00000000-0005-0000-0000-0000DE5B0000}"/>
    <cellStyle name="Comma 3 3 4 4 2 5" xfId="4505" xr:uid="{00000000-0005-0000-0000-0000DF5B0000}"/>
    <cellStyle name="Comma 3 3 4 4 2 5 2" xfId="12698" xr:uid="{00000000-0005-0000-0000-0000E05B0000}"/>
    <cellStyle name="Comma 3 3 4 4 2 5 2 2" xfId="29084" xr:uid="{00000000-0005-0000-0000-0000E15B0000}"/>
    <cellStyle name="Comma 3 3 4 4 2 5 3" xfId="20891" xr:uid="{00000000-0005-0000-0000-0000E25B0000}"/>
    <cellStyle name="Comma 3 3 4 4 2 6" xfId="8602" xr:uid="{00000000-0005-0000-0000-0000E35B0000}"/>
    <cellStyle name="Comma 3 3 4 4 2 6 2" xfId="24988" xr:uid="{00000000-0005-0000-0000-0000E45B0000}"/>
    <cellStyle name="Comma 3 3 4 4 2 7" xfId="16795" xr:uid="{00000000-0005-0000-0000-0000E55B0000}"/>
    <cellStyle name="Comma 3 3 4 4 3" xfId="665" xr:uid="{00000000-0005-0000-0000-0000E65B0000}"/>
    <cellStyle name="Comma 3 3 4 4 3 2" xfId="1689" xr:uid="{00000000-0005-0000-0000-0000E75B0000}"/>
    <cellStyle name="Comma 3 3 4 4 3 2 2" xfId="3737" xr:uid="{00000000-0005-0000-0000-0000E85B0000}"/>
    <cellStyle name="Comma 3 3 4 4 3 2 2 2" xfId="7834" xr:uid="{00000000-0005-0000-0000-0000E95B0000}"/>
    <cellStyle name="Comma 3 3 4 4 3 2 2 2 2" xfId="16027" xr:uid="{00000000-0005-0000-0000-0000EA5B0000}"/>
    <cellStyle name="Comma 3 3 4 4 3 2 2 2 2 2" xfId="32413" xr:uid="{00000000-0005-0000-0000-0000EB5B0000}"/>
    <cellStyle name="Comma 3 3 4 4 3 2 2 2 3" xfId="24220" xr:uid="{00000000-0005-0000-0000-0000EC5B0000}"/>
    <cellStyle name="Comma 3 3 4 4 3 2 2 3" xfId="11930" xr:uid="{00000000-0005-0000-0000-0000ED5B0000}"/>
    <cellStyle name="Comma 3 3 4 4 3 2 2 3 2" xfId="28316" xr:uid="{00000000-0005-0000-0000-0000EE5B0000}"/>
    <cellStyle name="Comma 3 3 4 4 3 2 2 4" xfId="20123" xr:uid="{00000000-0005-0000-0000-0000EF5B0000}"/>
    <cellStyle name="Comma 3 3 4 4 3 2 3" xfId="5785" xr:uid="{00000000-0005-0000-0000-0000F05B0000}"/>
    <cellStyle name="Comma 3 3 4 4 3 2 3 2" xfId="13978" xr:uid="{00000000-0005-0000-0000-0000F15B0000}"/>
    <cellStyle name="Comma 3 3 4 4 3 2 3 2 2" xfId="30364" xr:uid="{00000000-0005-0000-0000-0000F25B0000}"/>
    <cellStyle name="Comma 3 3 4 4 3 2 3 3" xfId="22171" xr:uid="{00000000-0005-0000-0000-0000F35B0000}"/>
    <cellStyle name="Comma 3 3 4 4 3 2 4" xfId="9882" xr:uid="{00000000-0005-0000-0000-0000F45B0000}"/>
    <cellStyle name="Comma 3 3 4 4 3 2 4 2" xfId="26268" xr:uid="{00000000-0005-0000-0000-0000F55B0000}"/>
    <cellStyle name="Comma 3 3 4 4 3 2 5" xfId="18075" xr:uid="{00000000-0005-0000-0000-0000F65B0000}"/>
    <cellStyle name="Comma 3 3 4 4 3 3" xfId="2713" xr:uid="{00000000-0005-0000-0000-0000F75B0000}"/>
    <cellStyle name="Comma 3 3 4 4 3 3 2" xfId="6810" xr:uid="{00000000-0005-0000-0000-0000F85B0000}"/>
    <cellStyle name="Comma 3 3 4 4 3 3 2 2" xfId="15003" xr:uid="{00000000-0005-0000-0000-0000F95B0000}"/>
    <cellStyle name="Comma 3 3 4 4 3 3 2 2 2" xfId="31389" xr:uid="{00000000-0005-0000-0000-0000FA5B0000}"/>
    <cellStyle name="Comma 3 3 4 4 3 3 2 3" xfId="23196" xr:uid="{00000000-0005-0000-0000-0000FB5B0000}"/>
    <cellStyle name="Comma 3 3 4 4 3 3 3" xfId="10906" xr:uid="{00000000-0005-0000-0000-0000FC5B0000}"/>
    <cellStyle name="Comma 3 3 4 4 3 3 3 2" xfId="27292" xr:uid="{00000000-0005-0000-0000-0000FD5B0000}"/>
    <cellStyle name="Comma 3 3 4 4 3 3 4" xfId="19099" xr:uid="{00000000-0005-0000-0000-0000FE5B0000}"/>
    <cellStyle name="Comma 3 3 4 4 3 4" xfId="4761" xr:uid="{00000000-0005-0000-0000-0000FF5B0000}"/>
    <cellStyle name="Comma 3 3 4 4 3 4 2" xfId="12954" xr:uid="{00000000-0005-0000-0000-0000005C0000}"/>
    <cellStyle name="Comma 3 3 4 4 3 4 2 2" xfId="29340" xr:uid="{00000000-0005-0000-0000-0000015C0000}"/>
    <cellStyle name="Comma 3 3 4 4 3 4 3" xfId="21147" xr:uid="{00000000-0005-0000-0000-0000025C0000}"/>
    <cellStyle name="Comma 3 3 4 4 3 5" xfId="8858" xr:uid="{00000000-0005-0000-0000-0000035C0000}"/>
    <cellStyle name="Comma 3 3 4 4 3 5 2" xfId="25244" xr:uid="{00000000-0005-0000-0000-0000045C0000}"/>
    <cellStyle name="Comma 3 3 4 4 3 6" xfId="17051" xr:uid="{00000000-0005-0000-0000-0000055C0000}"/>
    <cellStyle name="Comma 3 3 4 4 4" xfId="1177" xr:uid="{00000000-0005-0000-0000-0000065C0000}"/>
    <cellStyle name="Comma 3 3 4 4 4 2" xfId="3225" xr:uid="{00000000-0005-0000-0000-0000075C0000}"/>
    <cellStyle name="Comma 3 3 4 4 4 2 2" xfId="7322" xr:uid="{00000000-0005-0000-0000-0000085C0000}"/>
    <cellStyle name="Comma 3 3 4 4 4 2 2 2" xfId="15515" xr:uid="{00000000-0005-0000-0000-0000095C0000}"/>
    <cellStyle name="Comma 3 3 4 4 4 2 2 2 2" xfId="31901" xr:uid="{00000000-0005-0000-0000-00000A5C0000}"/>
    <cellStyle name="Comma 3 3 4 4 4 2 2 3" xfId="23708" xr:uid="{00000000-0005-0000-0000-00000B5C0000}"/>
    <cellStyle name="Comma 3 3 4 4 4 2 3" xfId="11418" xr:uid="{00000000-0005-0000-0000-00000C5C0000}"/>
    <cellStyle name="Comma 3 3 4 4 4 2 3 2" xfId="27804" xr:uid="{00000000-0005-0000-0000-00000D5C0000}"/>
    <cellStyle name="Comma 3 3 4 4 4 2 4" xfId="19611" xr:uid="{00000000-0005-0000-0000-00000E5C0000}"/>
    <cellStyle name="Comma 3 3 4 4 4 3" xfId="5273" xr:uid="{00000000-0005-0000-0000-00000F5C0000}"/>
    <cellStyle name="Comma 3 3 4 4 4 3 2" xfId="13466" xr:uid="{00000000-0005-0000-0000-0000105C0000}"/>
    <cellStyle name="Comma 3 3 4 4 4 3 2 2" xfId="29852" xr:uid="{00000000-0005-0000-0000-0000115C0000}"/>
    <cellStyle name="Comma 3 3 4 4 4 3 3" xfId="21659" xr:uid="{00000000-0005-0000-0000-0000125C0000}"/>
    <cellStyle name="Comma 3 3 4 4 4 4" xfId="9370" xr:uid="{00000000-0005-0000-0000-0000135C0000}"/>
    <cellStyle name="Comma 3 3 4 4 4 4 2" xfId="25756" xr:uid="{00000000-0005-0000-0000-0000145C0000}"/>
    <cellStyle name="Comma 3 3 4 4 4 5" xfId="17563" xr:uid="{00000000-0005-0000-0000-0000155C0000}"/>
    <cellStyle name="Comma 3 3 4 4 5" xfId="2201" xr:uid="{00000000-0005-0000-0000-0000165C0000}"/>
    <cellStyle name="Comma 3 3 4 4 5 2" xfId="6298" xr:uid="{00000000-0005-0000-0000-0000175C0000}"/>
    <cellStyle name="Comma 3 3 4 4 5 2 2" xfId="14491" xr:uid="{00000000-0005-0000-0000-0000185C0000}"/>
    <cellStyle name="Comma 3 3 4 4 5 2 2 2" xfId="30877" xr:uid="{00000000-0005-0000-0000-0000195C0000}"/>
    <cellStyle name="Comma 3 3 4 4 5 2 3" xfId="22684" xr:uid="{00000000-0005-0000-0000-00001A5C0000}"/>
    <cellStyle name="Comma 3 3 4 4 5 3" xfId="10394" xr:uid="{00000000-0005-0000-0000-00001B5C0000}"/>
    <cellStyle name="Comma 3 3 4 4 5 3 2" xfId="26780" xr:uid="{00000000-0005-0000-0000-00001C5C0000}"/>
    <cellStyle name="Comma 3 3 4 4 5 4" xfId="18587" xr:uid="{00000000-0005-0000-0000-00001D5C0000}"/>
    <cellStyle name="Comma 3 3 4 4 6" xfId="4249" xr:uid="{00000000-0005-0000-0000-00001E5C0000}"/>
    <cellStyle name="Comma 3 3 4 4 6 2" xfId="12442" xr:uid="{00000000-0005-0000-0000-00001F5C0000}"/>
    <cellStyle name="Comma 3 3 4 4 6 2 2" xfId="28828" xr:uid="{00000000-0005-0000-0000-0000205C0000}"/>
    <cellStyle name="Comma 3 3 4 4 6 3" xfId="20635" xr:uid="{00000000-0005-0000-0000-0000215C0000}"/>
    <cellStyle name="Comma 3 3 4 4 7" xfId="8346" xr:uid="{00000000-0005-0000-0000-0000225C0000}"/>
    <cellStyle name="Comma 3 3 4 4 7 2" xfId="24732" xr:uid="{00000000-0005-0000-0000-0000235C0000}"/>
    <cellStyle name="Comma 3 3 4 4 8" xfId="16539" xr:uid="{00000000-0005-0000-0000-0000245C0000}"/>
    <cellStyle name="Comma 3 3 4 5" xfId="281" xr:uid="{00000000-0005-0000-0000-0000255C0000}"/>
    <cellStyle name="Comma 3 3 4 5 2" xfId="793" xr:uid="{00000000-0005-0000-0000-0000265C0000}"/>
    <cellStyle name="Comma 3 3 4 5 2 2" xfId="1817" xr:uid="{00000000-0005-0000-0000-0000275C0000}"/>
    <cellStyle name="Comma 3 3 4 5 2 2 2" xfId="3865" xr:uid="{00000000-0005-0000-0000-0000285C0000}"/>
    <cellStyle name="Comma 3 3 4 5 2 2 2 2" xfId="7962" xr:uid="{00000000-0005-0000-0000-0000295C0000}"/>
    <cellStyle name="Comma 3 3 4 5 2 2 2 2 2" xfId="16155" xr:uid="{00000000-0005-0000-0000-00002A5C0000}"/>
    <cellStyle name="Comma 3 3 4 5 2 2 2 2 2 2" xfId="32541" xr:uid="{00000000-0005-0000-0000-00002B5C0000}"/>
    <cellStyle name="Comma 3 3 4 5 2 2 2 2 3" xfId="24348" xr:uid="{00000000-0005-0000-0000-00002C5C0000}"/>
    <cellStyle name="Comma 3 3 4 5 2 2 2 3" xfId="12058" xr:uid="{00000000-0005-0000-0000-00002D5C0000}"/>
    <cellStyle name="Comma 3 3 4 5 2 2 2 3 2" xfId="28444" xr:uid="{00000000-0005-0000-0000-00002E5C0000}"/>
    <cellStyle name="Comma 3 3 4 5 2 2 2 4" xfId="20251" xr:uid="{00000000-0005-0000-0000-00002F5C0000}"/>
    <cellStyle name="Comma 3 3 4 5 2 2 3" xfId="5913" xr:uid="{00000000-0005-0000-0000-0000305C0000}"/>
    <cellStyle name="Comma 3 3 4 5 2 2 3 2" xfId="14106" xr:uid="{00000000-0005-0000-0000-0000315C0000}"/>
    <cellStyle name="Comma 3 3 4 5 2 2 3 2 2" xfId="30492" xr:uid="{00000000-0005-0000-0000-0000325C0000}"/>
    <cellStyle name="Comma 3 3 4 5 2 2 3 3" xfId="22299" xr:uid="{00000000-0005-0000-0000-0000335C0000}"/>
    <cellStyle name="Comma 3 3 4 5 2 2 4" xfId="10010" xr:uid="{00000000-0005-0000-0000-0000345C0000}"/>
    <cellStyle name="Comma 3 3 4 5 2 2 4 2" xfId="26396" xr:uid="{00000000-0005-0000-0000-0000355C0000}"/>
    <cellStyle name="Comma 3 3 4 5 2 2 5" xfId="18203" xr:uid="{00000000-0005-0000-0000-0000365C0000}"/>
    <cellStyle name="Comma 3 3 4 5 2 3" xfId="2841" xr:uid="{00000000-0005-0000-0000-0000375C0000}"/>
    <cellStyle name="Comma 3 3 4 5 2 3 2" xfId="6938" xr:uid="{00000000-0005-0000-0000-0000385C0000}"/>
    <cellStyle name="Comma 3 3 4 5 2 3 2 2" xfId="15131" xr:uid="{00000000-0005-0000-0000-0000395C0000}"/>
    <cellStyle name="Comma 3 3 4 5 2 3 2 2 2" xfId="31517" xr:uid="{00000000-0005-0000-0000-00003A5C0000}"/>
    <cellStyle name="Comma 3 3 4 5 2 3 2 3" xfId="23324" xr:uid="{00000000-0005-0000-0000-00003B5C0000}"/>
    <cellStyle name="Comma 3 3 4 5 2 3 3" xfId="11034" xr:uid="{00000000-0005-0000-0000-00003C5C0000}"/>
    <cellStyle name="Comma 3 3 4 5 2 3 3 2" xfId="27420" xr:uid="{00000000-0005-0000-0000-00003D5C0000}"/>
    <cellStyle name="Comma 3 3 4 5 2 3 4" xfId="19227" xr:uid="{00000000-0005-0000-0000-00003E5C0000}"/>
    <cellStyle name="Comma 3 3 4 5 2 4" xfId="4889" xr:uid="{00000000-0005-0000-0000-00003F5C0000}"/>
    <cellStyle name="Comma 3 3 4 5 2 4 2" xfId="13082" xr:uid="{00000000-0005-0000-0000-0000405C0000}"/>
    <cellStyle name="Comma 3 3 4 5 2 4 2 2" xfId="29468" xr:uid="{00000000-0005-0000-0000-0000415C0000}"/>
    <cellStyle name="Comma 3 3 4 5 2 4 3" xfId="21275" xr:uid="{00000000-0005-0000-0000-0000425C0000}"/>
    <cellStyle name="Comma 3 3 4 5 2 5" xfId="8986" xr:uid="{00000000-0005-0000-0000-0000435C0000}"/>
    <cellStyle name="Comma 3 3 4 5 2 5 2" xfId="25372" xr:uid="{00000000-0005-0000-0000-0000445C0000}"/>
    <cellStyle name="Comma 3 3 4 5 2 6" xfId="17179" xr:uid="{00000000-0005-0000-0000-0000455C0000}"/>
    <cellStyle name="Comma 3 3 4 5 3" xfId="1305" xr:uid="{00000000-0005-0000-0000-0000465C0000}"/>
    <cellStyle name="Comma 3 3 4 5 3 2" xfId="3353" xr:uid="{00000000-0005-0000-0000-0000475C0000}"/>
    <cellStyle name="Comma 3 3 4 5 3 2 2" xfId="7450" xr:uid="{00000000-0005-0000-0000-0000485C0000}"/>
    <cellStyle name="Comma 3 3 4 5 3 2 2 2" xfId="15643" xr:uid="{00000000-0005-0000-0000-0000495C0000}"/>
    <cellStyle name="Comma 3 3 4 5 3 2 2 2 2" xfId="32029" xr:uid="{00000000-0005-0000-0000-00004A5C0000}"/>
    <cellStyle name="Comma 3 3 4 5 3 2 2 3" xfId="23836" xr:uid="{00000000-0005-0000-0000-00004B5C0000}"/>
    <cellStyle name="Comma 3 3 4 5 3 2 3" xfId="11546" xr:uid="{00000000-0005-0000-0000-00004C5C0000}"/>
    <cellStyle name="Comma 3 3 4 5 3 2 3 2" xfId="27932" xr:uid="{00000000-0005-0000-0000-00004D5C0000}"/>
    <cellStyle name="Comma 3 3 4 5 3 2 4" xfId="19739" xr:uid="{00000000-0005-0000-0000-00004E5C0000}"/>
    <cellStyle name="Comma 3 3 4 5 3 3" xfId="5401" xr:uid="{00000000-0005-0000-0000-00004F5C0000}"/>
    <cellStyle name="Comma 3 3 4 5 3 3 2" xfId="13594" xr:uid="{00000000-0005-0000-0000-0000505C0000}"/>
    <cellStyle name="Comma 3 3 4 5 3 3 2 2" xfId="29980" xr:uid="{00000000-0005-0000-0000-0000515C0000}"/>
    <cellStyle name="Comma 3 3 4 5 3 3 3" xfId="21787" xr:uid="{00000000-0005-0000-0000-0000525C0000}"/>
    <cellStyle name="Comma 3 3 4 5 3 4" xfId="9498" xr:uid="{00000000-0005-0000-0000-0000535C0000}"/>
    <cellStyle name="Comma 3 3 4 5 3 4 2" xfId="25884" xr:uid="{00000000-0005-0000-0000-0000545C0000}"/>
    <cellStyle name="Comma 3 3 4 5 3 5" xfId="17691" xr:uid="{00000000-0005-0000-0000-0000555C0000}"/>
    <cellStyle name="Comma 3 3 4 5 4" xfId="2329" xr:uid="{00000000-0005-0000-0000-0000565C0000}"/>
    <cellStyle name="Comma 3 3 4 5 4 2" xfId="6426" xr:uid="{00000000-0005-0000-0000-0000575C0000}"/>
    <cellStyle name="Comma 3 3 4 5 4 2 2" xfId="14619" xr:uid="{00000000-0005-0000-0000-0000585C0000}"/>
    <cellStyle name="Comma 3 3 4 5 4 2 2 2" xfId="31005" xr:uid="{00000000-0005-0000-0000-0000595C0000}"/>
    <cellStyle name="Comma 3 3 4 5 4 2 3" xfId="22812" xr:uid="{00000000-0005-0000-0000-00005A5C0000}"/>
    <cellStyle name="Comma 3 3 4 5 4 3" xfId="10522" xr:uid="{00000000-0005-0000-0000-00005B5C0000}"/>
    <cellStyle name="Comma 3 3 4 5 4 3 2" xfId="26908" xr:uid="{00000000-0005-0000-0000-00005C5C0000}"/>
    <cellStyle name="Comma 3 3 4 5 4 4" xfId="18715" xr:uid="{00000000-0005-0000-0000-00005D5C0000}"/>
    <cellStyle name="Comma 3 3 4 5 5" xfId="4377" xr:uid="{00000000-0005-0000-0000-00005E5C0000}"/>
    <cellStyle name="Comma 3 3 4 5 5 2" xfId="12570" xr:uid="{00000000-0005-0000-0000-00005F5C0000}"/>
    <cellStyle name="Comma 3 3 4 5 5 2 2" xfId="28956" xr:uid="{00000000-0005-0000-0000-0000605C0000}"/>
    <cellStyle name="Comma 3 3 4 5 5 3" xfId="20763" xr:uid="{00000000-0005-0000-0000-0000615C0000}"/>
    <cellStyle name="Comma 3 3 4 5 6" xfId="8474" xr:uid="{00000000-0005-0000-0000-0000625C0000}"/>
    <cellStyle name="Comma 3 3 4 5 6 2" xfId="24860" xr:uid="{00000000-0005-0000-0000-0000635C0000}"/>
    <cellStyle name="Comma 3 3 4 5 7" xfId="16667" xr:uid="{00000000-0005-0000-0000-0000645C0000}"/>
    <cellStyle name="Comma 3 3 4 6" xfId="537" xr:uid="{00000000-0005-0000-0000-0000655C0000}"/>
    <cellStyle name="Comma 3 3 4 6 2" xfId="1561" xr:uid="{00000000-0005-0000-0000-0000665C0000}"/>
    <cellStyle name="Comma 3 3 4 6 2 2" xfId="3609" xr:uid="{00000000-0005-0000-0000-0000675C0000}"/>
    <cellStyle name="Comma 3 3 4 6 2 2 2" xfId="7706" xr:uid="{00000000-0005-0000-0000-0000685C0000}"/>
    <cellStyle name="Comma 3 3 4 6 2 2 2 2" xfId="15899" xr:uid="{00000000-0005-0000-0000-0000695C0000}"/>
    <cellStyle name="Comma 3 3 4 6 2 2 2 2 2" xfId="32285" xr:uid="{00000000-0005-0000-0000-00006A5C0000}"/>
    <cellStyle name="Comma 3 3 4 6 2 2 2 3" xfId="24092" xr:uid="{00000000-0005-0000-0000-00006B5C0000}"/>
    <cellStyle name="Comma 3 3 4 6 2 2 3" xfId="11802" xr:uid="{00000000-0005-0000-0000-00006C5C0000}"/>
    <cellStyle name="Comma 3 3 4 6 2 2 3 2" xfId="28188" xr:uid="{00000000-0005-0000-0000-00006D5C0000}"/>
    <cellStyle name="Comma 3 3 4 6 2 2 4" xfId="19995" xr:uid="{00000000-0005-0000-0000-00006E5C0000}"/>
    <cellStyle name="Comma 3 3 4 6 2 3" xfId="5657" xr:uid="{00000000-0005-0000-0000-00006F5C0000}"/>
    <cellStyle name="Comma 3 3 4 6 2 3 2" xfId="13850" xr:uid="{00000000-0005-0000-0000-0000705C0000}"/>
    <cellStyle name="Comma 3 3 4 6 2 3 2 2" xfId="30236" xr:uid="{00000000-0005-0000-0000-0000715C0000}"/>
    <cellStyle name="Comma 3 3 4 6 2 3 3" xfId="22043" xr:uid="{00000000-0005-0000-0000-0000725C0000}"/>
    <cellStyle name="Comma 3 3 4 6 2 4" xfId="9754" xr:uid="{00000000-0005-0000-0000-0000735C0000}"/>
    <cellStyle name="Comma 3 3 4 6 2 4 2" xfId="26140" xr:uid="{00000000-0005-0000-0000-0000745C0000}"/>
    <cellStyle name="Comma 3 3 4 6 2 5" xfId="17947" xr:uid="{00000000-0005-0000-0000-0000755C0000}"/>
    <cellStyle name="Comma 3 3 4 6 3" xfId="2585" xr:uid="{00000000-0005-0000-0000-0000765C0000}"/>
    <cellStyle name="Comma 3 3 4 6 3 2" xfId="6682" xr:uid="{00000000-0005-0000-0000-0000775C0000}"/>
    <cellStyle name="Comma 3 3 4 6 3 2 2" xfId="14875" xr:uid="{00000000-0005-0000-0000-0000785C0000}"/>
    <cellStyle name="Comma 3 3 4 6 3 2 2 2" xfId="31261" xr:uid="{00000000-0005-0000-0000-0000795C0000}"/>
    <cellStyle name="Comma 3 3 4 6 3 2 3" xfId="23068" xr:uid="{00000000-0005-0000-0000-00007A5C0000}"/>
    <cellStyle name="Comma 3 3 4 6 3 3" xfId="10778" xr:uid="{00000000-0005-0000-0000-00007B5C0000}"/>
    <cellStyle name="Comma 3 3 4 6 3 3 2" xfId="27164" xr:uid="{00000000-0005-0000-0000-00007C5C0000}"/>
    <cellStyle name="Comma 3 3 4 6 3 4" xfId="18971" xr:uid="{00000000-0005-0000-0000-00007D5C0000}"/>
    <cellStyle name="Comma 3 3 4 6 4" xfId="4633" xr:uid="{00000000-0005-0000-0000-00007E5C0000}"/>
    <cellStyle name="Comma 3 3 4 6 4 2" xfId="12826" xr:uid="{00000000-0005-0000-0000-00007F5C0000}"/>
    <cellStyle name="Comma 3 3 4 6 4 2 2" xfId="29212" xr:uid="{00000000-0005-0000-0000-0000805C0000}"/>
    <cellStyle name="Comma 3 3 4 6 4 3" xfId="21019" xr:uid="{00000000-0005-0000-0000-0000815C0000}"/>
    <cellStyle name="Comma 3 3 4 6 5" xfId="8730" xr:uid="{00000000-0005-0000-0000-0000825C0000}"/>
    <cellStyle name="Comma 3 3 4 6 5 2" xfId="25116" xr:uid="{00000000-0005-0000-0000-0000835C0000}"/>
    <cellStyle name="Comma 3 3 4 6 6" xfId="16923" xr:uid="{00000000-0005-0000-0000-0000845C0000}"/>
    <cellStyle name="Comma 3 3 4 7" xfId="1049" xr:uid="{00000000-0005-0000-0000-0000855C0000}"/>
    <cellStyle name="Comma 3 3 4 7 2" xfId="3097" xr:uid="{00000000-0005-0000-0000-0000865C0000}"/>
    <cellStyle name="Comma 3 3 4 7 2 2" xfId="7194" xr:uid="{00000000-0005-0000-0000-0000875C0000}"/>
    <cellStyle name="Comma 3 3 4 7 2 2 2" xfId="15387" xr:uid="{00000000-0005-0000-0000-0000885C0000}"/>
    <cellStyle name="Comma 3 3 4 7 2 2 2 2" xfId="31773" xr:uid="{00000000-0005-0000-0000-0000895C0000}"/>
    <cellStyle name="Comma 3 3 4 7 2 2 3" xfId="23580" xr:uid="{00000000-0005-0000-0000-00008A5C0000}"/>
    <cellStyle name="Comma 3 3 4 7 2 3" xfId="11290" xr:uid="{00000000-0005-0000-0000-00008B5C0000}"/>
    <cellStyle name="Comma 3 3 4 7 2 3 2" xfId="27676" xr:uid="{00000000-0005-0000-0000-00008C5C0000}"/>
    <cellStyle name="Comma 3 3 4 7 2 4" xfId="19483" xr:uid="{00000000-0005-0000-0000-00008D5C0000}"/>
    <cellStyle name="Comma 3 3 4 7 3" xfId="5145" xr:uid="{00000000-0005-0000-0000-00008E5C0000}"/>
    <cellStyle name="Comma 3 3 4 7 3 2" xfId="13338" xr:uid="{00000000-0005-0000-0000-00008F5C0000}"/>
    <cellStyle name="Comma 3 3 4 7 3 2 2" xfId="29724" xr:uid="{00000000-0005-0000-0000-0000905C0000}"/>
    <cellStyle name="Comma 3 3 4 7 3 3" xfId="21531" xr:uid="{00000000-0005-0000-0000-0000915C0000}"/>
    <cellStyle name="Comma 3 3 4 7 4" xfId="9242" xr:uid="{00000000-0005-0000-0000-0000925C0000}"/>
    <cellStyle name="Comma 3 3 4 7 4 2" xfId="25628" xr:uid="{00000000-0005-0000-0000-0000935C0000}"/>
    <cellStyle name="Comma 3 3 4 7 5" xfId="17435" xr:uid="{00000000-0005-0000-0000-0000945C0000}"/>
    <cellStyle name="Comma 3 3 4 8" xfId="2073" xr:uid="{00000000-0005-0000-0000-0000955C0000}"/>
    <cellStyle name="Comma 3 3 4 8 2" xfId="6170" xr:uid="{00000000-0005-0000-0000-0000965C0000}"/>
    <cellStyle name="Comma 3 3 4 8 2 2" xfId="14363" xr:uid="{00000000-0005-0000-0000-0000975C0000}"/>
    <cellStyle name="Comma 3 3 4 8 2 2 2" xfId="30749" xr:uid="{00000000-0005-0000-0000-0000985C0000}"/>
    <cellStyle name="Comma 3 3 4 8 2 3" xfId="22556" xr:uid="{00000000-0005-0000-0000-0000995C0000}"/>
    <cellStyle name="Comma 3 3 4 8 3" xfId="10266" xr:uid="{00000000-0005-0000-0000-00009A5C0000}"/>
    <cellStyle name="Comma 3 3 4 8 3 2" xfId="26652" xr:uid="{00000000-0005-0000-0000-00009B5C0000}"/>
    <cellStyle name="Comma 3 3 4 8 4" xfId="18459" xr:uid="{00000000-0005-0000-0000-00009C5C0000}"/>
    <cellStyle name="Comma 3 3 4 9" xfId="4121" xr:uid="{00000000-0005-0000-0000-00009D5C0000}"/>
    <cellStyle name="Comma 3 3 4 9 2" xfId="12314" xr:uid="{00000000-0005-0000-0000-00009E5C0000}"/>
    <cellStyle name="Comma 3 3 4 9 2 2" xfId="28700" xr:uid="{00000000-0005-0000-0000-00009F5C0000}"/>
    <cellStyle name="Comma 3 3 4 9 3" xfId="20507" xr:uid="{00000000-0005-0000-0000-0000A05C0000}"/>
    <cellStyle name="Comma 3 3 5" xfId="41" xr:uid="{00000000-0005-0000-0000-0000A15C0000}"/>
    <cellStyle name="Comma 3 3 5 10" xfId="16427" xr:uid="{00000000-0005-0000-0000-0000A25C0000}"/>
    <cellStyle name="Comma 3 3 5 2" xfId="105" xr:uid="{00000000-0005-0000-0000-0000A35C0000}"/>
    <cellStyle name="Comma 3 3 5 2 2" xfId="233" xr:uid="{00000000-0005-0000-0000-0000A45C0000}"/>
    <cellStyle name="Comma 3 3 5 2 2 2" xfId="489" xr:uid="{00000000-0005-0000-0000-0000A55C0000}"/>
    <cellStyle name="Comma 3 3 5 2 2 2 2" xfId="1001" xr:uid="{00000000-0005-0000-0000-0000A65C0000}"/>
    <cellStyle name="Comma 3 3 5 2 2 2 2 2" xfId="2025" xr:uid="{00000000-0005-0000-0000-0000A75C0000}"/>
    <cellStyle name="Comma 3 3 5 2 2 2 2 2 2" xfId="4073" xr:uid="{00000000-0005-0000-0000-0000A85C0000}"/>
    <cellStyle name="Comma 3 3 5 2 2 2 2 2 2 2" xfId="8170" xr:uid="{00000000-0005-0000-0000-0000A95C0000}"/>
    <cellStyle name="Comma 3 3 5 2 2 2 2 2 2 2 2" xfId="16363" xr:uid="{00000000-0005-0000-0000-0000AA5C0000}"/>
    <cellStyle name="Comma 3 3 5 2 2 2 2 2 2 2 2 2" xfId="32749" xr:uid="{00000000-0005-0000-0000-0000AB5C0000}"/>
    <cellStyle name="Comma 3 3 5 2 2 2 2 2 2 2 3" xfId="24556" xr:uid="{00000000-0005-0000-0000-0000AC5C0000}"/>
    <cellStyle name="Comma 3 3 5 2 2 2 2 2 2 3" xfId="12266" xr:uid="{00000000-0005-0000-0000-0000AD5C0000}"/>
    <cellStyle name="Comma 3 3 5 2 2 2 2 2 2 3 2" xfId="28652" xr:uid="{00000000-0005-0000-0000-0000AE5C0000}"/>
    <cellStyle name="Comma 3 3 5 2 2 2 2 2 2 4" xfId="20459" xr:uid="{00000000-0005-0000-0000-0000AF5C0000}"/>
    <cellStyle name="Comma 3 3 5 2 2 2 2 2 3" xfId="6121" xr:uid="{00000000-0005-0000-0000-0000B05C0000}"/>
    <cellStyle name="Comma 3 3 5 2 2 2 2 2 3 2" xfId="14314" xr:uid="{00000000-0005-0000-0000-0000B15C0000}"/>
    <cellStyle name="Comma 3 3 5 2 2 2 2 2 3 2 2" xfId="30700" xr:uid="{00000000-0005-0000-0000-0000B25C0000}"/>
    <cellStyle name="Comma 3 3 5 2 2 2 2 2 3 3" xfId="22507" xr:uid="{00000000-0005-0000-0000-0000B35C0000}"/>
    <cellStyle name="Comma 3 3 5 2 2 2 2 2 4" xfId="10218" xr:uid="{00000000-0005-0000-0000-0000B45C0000}"/>
    <cellStyle name="Comma 3 3 5 2 2 2 2 2 4 2" xfId="26604" xr:uid="{00000000-0005-0000-0000-0000B55C0000}"/>
    <cellStyle name="Comma 3 3 5 2 2 2 2 2 5" xfId="18411" xr:uid="{00000000-0005-0000-0000-0000B65C0000}"/>
    <cellStyle name="Comma 3 3 5 2 2 2 2 3" xfId="3049" xr:uid="{00000000-0005-0000-0000-0000B75C0000}"/>
    <cellStyle name="Comma 3 3 5 2 2 2 2 3 2" xfId="7146" xr:uid="{00000000-0005-0000-0000-0000B85C0000}"/>
    <cellStyle name="Comma 3 3 5 2 2 2 2 3 2 2" xfId="15339" xr:uid="{00000000-0005-0000-0000-0000B95C0000}"/>
    <cellStyle name="Comma 3 3 5 2 2 2 2 3 2 2 2" xfId="31725" xr:uid="{00000000-0005-0000-0000-0000BA5C0000}"/>
    <cellStyle name="Comma 3 3 5 2 2 2 2 3 2 3" xfId="23532" xr:uid="{00000000-0005-0000-0000-0000BB5C0000}"/>
    <cellStyle name="Comma 3 3 5 2 2 2 2 3 3" xfId="11242" xr:uid="{00000000-0005-0000-0000-0000BC5C0000}"/>
    <cellStyle name="Comma 3 3 5 2 2 2 2 3 3 2" xfId="27628" xr:uid="{00000000-0005-0000-0000-0000BD5C0000}"/>
    <cellStyle name="Comma 3 3 5 2 2 2 2 3 4" xfId="19435" xr:uid="{00000000-0005-0000-0000-0000BE5C0000}"/>
    <cellStyle name="Comma 3 3 5 2 2 2 2 4" xfId="5097" xr:uid="{00000000-0005-0000-0000-0000BF5C0000}"/>
    <cellStyle name="Comma 3 3 5 2 2 2 2 4 2" xfId="13290" xr:uid="{00000000-0005-0000-0000-0000C05C0000}"/>
    <cellStyle name="Comma 3 3 5 2 2 2 2 4 2 2" xfId="29676" xr:uid="{00000000-0005-0000-0000-0000C15C0000}"/>
    <cellStyle name="Comma 3 3 5 2 2 2 2 4 3" xfId="21483" xr:uid="{00000000-0005-0000-0000-0000C25C0000}"/>
    <cellStyle name="Comma 3 3 5 2 2 2 2 5" xfId="9194" xr:uid="{00000000-0005-0000-0000-0000C35C0000}"/>
    <cellStyle name="Comma 3 3 5 2 2 2 2 5 2" xfId="25580" xr:uid="{00000000-0005-0000-0000-0000C45C0000}"/>
    <cellStyle name="Comma 3 3 5 2 2 2 2 6" xfId="17387" xr:uid="{00000000-0005-0000-0000-0000C55C0000}"/>
    <cellStyle name="Comma 3 3 5 2 2 2 3" xfId="1513" xr:uid="{00000000-0005-0000-0000-0000C65C0000}"/>
    <cellStyle name="Comma 3 3 5 2 2 2 3 2" xfId="3561" xr:uid="{00000000-0005-0000-0000-0000C75C0000}"/>
    <cellStyle name="Comma 3 3 5 2 2 2 3 2 2" xfId="7658" xr:uid="{00000000-0005-0000-0000-0000C85C0000}"/>
    <cellStyle name="Comma 3 3 5 2 2 2 3 2 2 2" xfId="15851" xr:uid="{00000000-0005-0000-0000-0000C95C0000}"/>
    <cellStyle name="Comma 3 3 5 2 2 2 3 2 2 2 2" xfId="32237" xr:uid="{00000000-0005-0000-0000-0000CA5C0000}"/>
    <cellStyle name="Comma 3 3 5 2 2 2 3 2 2 3" xfId="24044" xr:uid="{00000000-0005-0000-0000-0000CB5C0000}"/>
    <cellStyle name="Comma 3 3 5 2 2 2 3 2 3" xfId="11754" xr:uid="{00000000-0005-0000-0000-0000CC5C0000}"/>
    <cellStyle name="Comma 3 3 5 2 2 2 3 2 3 2" xfId="28140" xr:uid="{00000000-0005-0000-0000-0000CD5C0000}"/>
    <cellStyle name="Comma 3 3 5 2 2 2 3 2 4" xfId="19947" xr:uid="{00000000-0005-0000-0000-0000CE5C0000}"/>
    <cellStyle name="Comma 3 3 5 2 2 2 3 3" xfId="5609" xr:uid="{00000000-0005-0000-0000-0000CF5C0000}"/>
    <cellStyle name="Comma 3 3 5 2 2 2 3 3 2" xfId="13802" xr:uid="{00000000-0005-0000-0000-0000D05C0000}"/>
    <cellStyle name="Comma 3 3 5 2 2 2 3 3 2 2" xfId="30188" xr:uid="{00000000-0005-0000-0000-0000D15C0000}"/>
    <cellStyle name="Comma 3 3 5 2 2 2 3 3 3" xfId="21995" xr:uid="{00000000-0005-0000-0000-0000D25C0000}"/>
    <cellStyle name="Comma 3 3 5 2 2 2 3 4" xfId="9706" xr:uid="{00000000-0005-0000-0000-0000D35C0000}"/>
    <cellStyle name="Comma 3 3 5 2 2 2 3 4 2" xfId="26092" xr:uid="{00000000-0005-0000-0000-0000D45C0000}"/>
    <cellStyle name="Comma 3 3 5 2 2 2 3 5" xfId="17899" xr:uid="{00000000-0005-0000-0000-0000D55C0000}"/>
    <cellStyle name="Comma 3 3 5 2 2 2 4" xfId="2537" xr:uid="{00000000-0005-0000-0000-0000D65C0000}"/>
    <cellStyle name="Comma 3 3 5 2 2 2 4 2" xfId="6634" xr:uid="{00000000-0005-0000-0000-0000D75C0000}"/>
    <cellStyle name="Comma 3 3 5 2 2 2 4 2 2" xfId="14827" xr:uid="{00000000-0005-0000-0000-0000D85C0000}"/>
    <cellStyle name="Comma 3 3 5 2 2 2 4 2 2 2" xfId="31213" xr:uid="{00000000-0005-0000-0000-0000D95C0000}"/>
    <cellStyle name="Comma 3 3 5 2 2 2 4 2 3" xfId="23020" xr:uid="{00000000-0005-0000-0000-0000DA5C0000}"/>
    <cellStyle name="Comma 3 3 5 2 2 2 4 3" xfId="10730" xr:uid="{00000000-0005-0000-0000-0000DB5C0000}"/>
    <cellStyle name="Comma 3 3 5 2 2 2 4 3 2" xfId="27116" xr:uid="{00000000-0005-0000-0000-0000DC5C0000}"/>
    <cellStyle name="Comma 3 3 5 2 2 2 4 4" xfId="18923" xr:uid="{00000000-0005-0000-0000-0000DD5C0000}"/>
    <cellStyle name="Comma 3 3 5 2 2 2 5" xfId="4585" xr:uid="{00000000-0005-0000-0000-0000DE5C0000}"/>
    <cellStyle name="Comma 3 3 5 2 2 2 5 2" xfId="12778" xr:uid="{00000000-0005-0000-0000-0000DF5C0000}"/>
    <cellStyle name="Comma 3 3 5 2 2 2 5 2 2" xfId="29164" xr:uid="{00000000-0005-0000-0000-0000E05C0000}"/>
    <cellStyle name="Comma 3 3 5 2 2 2 5 3" xfId="20971" xr:uid="{00000000-0005-0000-0000-0000E15C0000}"/>
    <cellStyle name="Comma 3 3 5 2 2 2 6" xfId="8682" xr:uid="{00000000-0005-0000-0000-0000E25C0000}"/>
    <cellStyle name="Comma 3 3 5 2 2 2 6 2" xfId="25068" xr:uid="{00000000-0005-0000-0000-0000E35C0000}"/>
    <cellStyle name="Comma 3 3 5 2 2 2 7" xfId="16875" xr:uid="{00000000-0005-0000-0000-0000E45C0000}"/>
    <cellStyle name="Comma 3 3 5 2 2 3" xfId="745" xr:uid="{00000000-0005-0000-0000-0000E55C0000}"/>
    <cellStyle name="Comma 3 3 5 2 2 3 2" xfId="1769" xr:uid="{00000000-0005-0000-0000-0000E65C0000}"/>
    <cellStyle name="Comma 3 3 5 2 2 3 2 2" xfId="3817" xr:uid="{00000000-0005-0000-0000-0000E75C0000}"/>
    <cellStyle name="Comma 3 3 5 2 2 3 2 2 2" xfId="7914" xr:uid="{00000000-0005-0000-0000-0000E85C0000}"/>
    <cellStyle name="Comma 3 3 5 2 2 3 2 2 2 2" xfId="16107" xr:uid="{00000000-0005-0000-0000-0000E95C0000}"/>
    <cellStyle name="Comma 3 3 5 2 2 3 2 2 2 2 2" xfId="32493" xr:uid="{00000000-0005-0000-0000-0000EA5C0000}"/>
    <cellStyle name="Comma 3 3 5 2 2 3 2 2 2 3" xfId="24300" xr:uid="{00000000-0005-0000-0000-0000EB5C0000}"/>
    <cellStyle name="Comma 3 3 5 2 2 3 2 2 3" xfId="12010" xr:uid="{00000000-0005-0000-0000-0000EC5C0000}"/>
    <cellStyle name="Comma 3 3 5 2 2 3 2 2 3 2" xfId="28396" xr:uid="{00000000-0005-0000-0000-0000ED5C0000}"/>
    <cellStyle name="Comma 3 3 5 2 2 3 2 2 4" xfId="20203" xr:uid="{00000000-0005-0000-0000-0000EE5C0000}"/>
    <cellStyle name="Comma 3 3 5 2 2 3 2 3" xfId="5865" xr:uid="{00000000-0005-0000-0000-0000EF5C0000}"/>
    <cellStyle name="Comma 3 3 5 2 2 3 2 3 2" xfId="14058" xr:uid="{00000000-0005-0000-0000-0000F05C0000}"/>
    <cellStyle name="Comma 3 3 5 2 2 3 2 3 2 2" xfId="30444" xr:uid="{00000000-0005-0000-0000-0000F15C0000}"/>
    <cellStyle name="Comma 3 3 5 2 2 3 2 3 3" xfId="22251" xr:uid="{00000000-0005-0000-0000-0000F25C0000}"/>
    <cellStyle name="Comma 3 3 5 2 2 3 2 4" xfId="9962" xr:uid="{00000000-0005-0000-0000-0000F35C0000}"/>
    <cellStyle name="Comma 3 3 5 2 2 3 2 4 2" xfId="26348" xr:uid="{00000000-0005-0000-0000-0000F45C0000}"/>
    <cellStyle name="Comma 3 3 5 2 2 3 2 5" xfId="18155" xr:uid="{00000000-0005-0000-0000-0000F55C0000}"/>
    <cellStyle name="Comma 3 3 5 2 2 3 3" xfId="2793" xr:uid="{00000000-0005-0000-0000-0000F65C0000}"/>
    <cellStyle name="Comma 3 3 5 2 2 3 3 2" xfId="6890" xr:uid="{00000000-0005-0000-0000-0000F75C0000}"/>
    <cellStyle name="Comma 3 3 5 2 2 3 3 2 2" xfId="15083" xr:uid="{00000000-0005-0000-0000-0000F85C0000}"/>
    <cellStyle name="Comma 3 3 5 2 2 3 3 2 2 2" xfId="31469" xr:uid="{00000000-0005-0000-0000-0000F95C0000}"/>
    <cellStyle name="Comma 3 3 5 2 2 3 3 2 3" xfId="23276" xr:uid="{00000000-0005-0000-0000-0000FA5C0000}"/>
    <cellStyle name="Comma 3 3 5 2 2 3 3 3" xfId="10986" xr:uid="{00000000-0005-0000-0000-0000FB5C0000}"/>
    <cellStyle name="Comma 3 3 5 2 2 3 3 3 2" xfId="27372" xr:uid="{00000000-0005-0000-0000-0000FC5C0000}"/>
    <cellStyle name="Comma 3 3 5 2 2 3 3 4" xfId="19179" xr:uid="{00000000-0005-0000-0000-0000FD5C0000}"/>
    <cellStyle name="Comma 3 3 5 2 2 3 4" xfId="4841" xr:uid="{00000000-0005-0000-0000-0000FE5C0000}"/>
    <cellStyle name="Comma 3 3 5 2 2 3 4 2" xfId="13034" xr:uid="{00000000-0005-0000-0000-0000FF5C0000}"/>
    <cellStyle name="Comma 3 3 5 2 2 3 4 2 2" xfId="29420" xr:uid="{00000000-0005-0000-0000-0000005D0000}"/>
    <cellStyle name="Comma 3 3 5 2 2 3 4 3" xfId="21227" xr:uid="{00000000-0005-0000-0000-0000015D0000}"/>
    <cellStyle name="Comma 3 3 5 2 2 3 5" xfId="8938" xr:uid="{00000000-0005-0000-0000-0000025D0000}"/>
    <cellStyle name="Comma 3 3 5 2 2 3 5 2" xfId="25324" xr:uid="{00000000-0005-0000-0000-0000035D0000}"/>
    <cellStyle name="Comma 3 3 5 2 2 3 6" xfId="17131" xr:uid="{00000000-0005-0000-0000-0000045D0000}"/>
    <cellStyle name="Comma 3 3 5 2 2 4" xfId="1257" xr:uid="{00000000-0005-0000-0000-0000055D0000}"/>
    <cellStyle name="Comma 3 3 5 2 2 4 2" xfId="3305" xr:uid="{00000000-0005-0000-0000-0000065D0000}"/>
    <cellStyle name="Comma 3 3 5 2 2 4 2 2" xfId="7402" xr:uid="{00000000-0005-0000-0000-0000075D0000}"/>
    <cellStyle name="Comma 3 3 5 2 2 4 2 2 2" xfId="15595" xr:uid="{00000000-0005-0000-0000-0000085D0000}"/>
    <cellStyle name="Comma 3 3 5 2 2 4 2 2 2 2" xfId="31981" xr:uid="{00000000-0005-0000-0000-0000095D0000}"/>
    <cellStyle name="Comma 3 3 5 2 2 4 2 2 3" xfId="23788" xr:uid="{00000000-0005-0000-0000-00000A5D0000}"/>
    <cellStyle name="Comma 3 3 5 2 2 4 2 3" xfId="11498" xr:uid="{00000000-0005-0000-0000-00000B5D0000}"/>
    <cellStyle name="Comma 3 3 5 2 2 4 2 3 2" xfId="27884" xr:uid="{00000000-0005-0000-0000-00000C5D0000}"/>
    <cellStyle name="Comma 3 3 5 2 2 4 2 4" xfId="19691" xr:uid="{00000000-0005-0000-0000-00000D5D0000}"/>
    <cellStyle name="Comma 3 3 5 2 2 4 3" xfId="5353" xr:uid="{00000000-0005-0000-0000-00000E5D0000}"/>
    <cellStyle name="Comma 3 3 5 2 2 4 3 2" xfId="13546" xr:uid="{00000000-0005-0000-0000-00000F5D0000}"/>
    <cellStyle name="Comma 3 3 5 2 2 4 3 2 2" xfId="29932" xr:uid="{00000000-0005-0000-0000-0000105D0000}"/>
    <cellStyle name="Comma 3 3 5 2 2 4 3 3" xfId="21739" xr:uid="{00000000-0005-0000-0000-0000115D0000}"/>
    <cellStyle name="Comma 3 3 5 2 2 4 4" xfId="9450" xr:uid="{00000000-0005-0000-0000-0000125D0000}"/>
    <cellStyle name="Comma 3 3 5 2 2 4 4 2" xfId="25836" xr:uid="{00000000-0005-0000-0000-0000135D0000}"/>
    <cellStyle name="Comma 3 3 5 2 2 4 5" xfId="17643" xr:uid="{00000000-0005-0000-0000-0000145D0000}"/>
    <cellStyle name="Comma 3 3 5 2 2 5" xfId="2281" xr:uid="{00000000-0005-0000-0000-0000155D0000}"/>
    <cellStyle name="Comma 3 3 5 2 2 5 2" xfId="6378" xr:uid="{00000000-0005-0000-0000-0000165D0000}"/>
    <cellStyle name="Comma 3 3 5 2 2 5 2 2" xfId="14571" xr:uid="{00000000-0005-0000-0000-0000175D0000}"/>
    <cellStyle name="Comma 3 3 5 2 2 5 2 2 2" xfId="30957" xr:uid="{00000000-0005-0000-0000-0000185D0000}"/>
    <cellStyle name="Comma 3 3 5 2 2 5 2 3" xfId="22764" xr:uid="{00000000-0005-0000-0000-0000195D0000}"/>
    <cellStyle name="Comma 3 3 5 2 2 5 3" xfId="10474" xr:uid="{00000000-0005-0000-0000-00001A5D0000}"/>
    <cellStyle name="Comma 3 3 5 2 2 5 3 2" xfId="26860" xr:uid="{00000000-0005-0000-0000-00001B5D0000}"/>
    <cellStyle name="Comma 3 3 5 2 2 5 4" xfId="18667" xr:uid="{00000000-0005-0000-0000-00001C5D0000}"/>
    <cellStyle name="Comma 3 3 5 2 2 6" xfId="4329" xr:uid="{00000000-0005-0000-0000-00001D5D0000}"/>
    <cellStyle name="Comma 3 3 5 2 2 6 2" xfId="12522" xr:uid="{00000000-0005-0000-0000-00001E5D0000}"/>
    <cellStyle name="Comma 3 3 5 2 2 6 2 2" xfId="28908" xr:uid="{00000000-0005-0000-0000-00001F5D0000}"/>
    <cellStyle name="Comma 3 3 5 2 2 6 3" xfId="20715" xr:uid="{00000000-0005-0000-0000-0000205D0000}"/>
    <cellStyle name="Comma 3 3 5 2 2 7" xfId="8426" xr:uid="{00000000-0005-0000-0000-0000215D0000}"/>
    <cellStyle name="Comma 3 3 5 2 2 7 2" xfId="24812" xr:uid="{00000000-0005-0000-0000-0000225D0000}"/>
    <cellStyle name="Comma 3 3 5 2 2 8" xfId="16619" xr:uid="{00000000-0005-0000-0000-0000235D0000}"/>
    <cellStyle name="Comma 3 3 5 2 3" xfId="361" xr:uid="{00000000-0005-0000-0000-0000245D0000}"/>
    <cellStyle name="Comma 3 3 5 2 3 2" xfId="873" xr:uid="{00000000-0005-0000-0000-0000255D0000}"/>
    <cellStyle name="Comma 3 3 5 2 3 2 2" xfId="1897" xr:uid="{00000000-0005-0000-0000-0000265D0000}"/>
    <cellStyle name="Comma 3 3 5 2 3 2 2 2" xfId="3945" xr:uid="{00000000-0005-0000-0000-0000275D0000}"/>
    <cellStyle name="Comma 3 3 5 2 3 2 2 2 2" xfId="8042" xr:uid="{00000000-0005-0000-0000-0000285D0000}"/>
    <cellStyle name="Comma 3 3 5 2 3 2 2 2 2 2" xfId="16235" xr:uid="{00000000-0005-0000-0000-0000295D0000}"/>
    <cellStyle name="Comma 3 3 5 2 3 2 2 2 2 2 2" xfId="32621" xr:uid="{00000000-0005-0000-0000-00002A5D0000}"/>
    <cellStyle name="Comma 3 3 5 2 3 2 2 2 2 3" xfId="24428" xr:uid="{00000000-0005-0000-0000-00002B5D0000}"/>
    <cellStyle name="Comma 3 3 5 2 3 2 2 2 3" xfId="12138" xr:uid="{00000000-0005-0000-0000-00002C5D0000}"/>
    <cellStyle name="Comma 3 3 5 2 3 2 2 2 3 2" xfId="28524" xr:uid="{00000000-0005-0000-0000-00002D5D0000}"/>
    <cellStyle name="Comma 3 3 5 2 3 2 2 2 4" xfId="20331" xr:uid="{00000000-0005-0000-0000-00002E5D0000}"/>
    <cellStyle name="Comma 3 3 5 2 3 2 2 3" xfId="5993" xr:uid="{00000000-0005-0000-0000-00002F5D0000}"/>
    <cellStyle name="Comma 3 3 5 2 3 2 2 3 2" xfId="14186" xr:uid="{00000000-0005-0000-0000-0000305D0000}"/>
    <cellStyle name="Comma 3 3 5 2 3 2 2 3 2 2" xfId="30572" xr:uid="{00000000-0005-0000-0000-0000315D0000}"/>
    <cellStyle name="Comma 3 3 5 2 3 2 2 3 3" xfId="22379" xr:uid="{00000000-0005-0000-0000-0000325D0000}"/>
    <cellStyle name="Comma 3 3 5 2 3 2 2 4" xfId="10090" xr:uid="{00000000-0005-0000-0000-0000335D0000}"/>
    <cellStyle name="Comma 3 3 5 2 3 2 2 4 2" xfId="26476" xr:uid="{00000000-0005-0000-0000-0000345D0000}"/>
    <cellStyle name="Comma 3 3 5 2 3 2 2 5" xfId="18283" xr:uid="{00000000-0005-0000-0000-0000355D0000}"/>
    <cellStyle name="Comma 3 3 5 2 3 2 3" xfId="2921" xr:uid="{00000000-0005-0000-0000-0000365D0000}"/>
    <cellStyle name="Comma 3 3 5 2 3 2 3 2" xfId="7018" xr:uid="{00000000-0005-0000-0000-0000375D0000}"/>
    <cellStyle name="Comma 3 3 5 2 3 2 3 2 2" xfId="15211" xr:uid="{00000000-0005-0000-0000-0000385D0000}"/>
    <cellStyle name="Comma 3 3 5 2 3 2 3 2 2 2" xfId="31597" xr:uid="{00000000-0005-0000-0000-0000395D0000}"/>
    <cellStyle name="Comma 3 3 5 2 3 2 3 2 3" xfId="23404" xr:uid="{00000000-0005-0000-0000-00003A5D0000}"/>
    <cellStyle name="Comma 3 3 5 2 3 2 3 3" xfId="11114" xr:uid="{00000000-0005-0000-0000-00003B5D0000}"/>
    <cellStyle name="Comma 3 3 5 2 3 2 3 3 2" xfId="27500" xr:uid="{00000000-0005-0000-0000-00003C5D0000}"/>
    <cellStyle name="Comma 3 3 5 2 3 2 3 4" xfId="19307" xr:uid="{00000000-0005-0000-0000-00003D5D0000}"/>
    <cellStyle name="Comma 3 3 5 2 3 2 4" xfId="4969" xr:uid="{00000000-0005-0000-0000-00003E5D0000}"/>
    <cellStyle name="Comma 3 3 5 2 3 2 4 2" xfId="13162" xr:uid="{00000000-0005-0000-0000-00003F5D0000}"/>
    <cellStyle name="Comma 3 3 5 2 3 2 4 2 2" xfId="29548" xr:uid="{00000000-0005-0000-0000-0000405D0000}"/>
    <cellStyle name="Comma 3 3 5 2 3 2 4 3" xfId="21355" xr:uid="{00000000-0005-0000-0000-0000415D0000}"/>
    <cellStyle name="Comma 3 3 5 2 3 2 5" xfId="9066" xr:uid="{00000000-0005-0000-0000-0000425D0000}"/>
    <cellStyle name="Comma 3 3 5 2 3 2 5 2" xfId="25452" xr:uid="{00000000-0005-0000-0000-0000435D0000}"/>
    <cellStyle name="Comma 3 3 5 2 3 2 6" xfId="17259" xr:uid="{00000000-0005-0000-0000-0000445D0000}"/>
    <cellStyle name="Comma 3 3 5 2 3 3" xfId="1385" xr:uid="{00000000-0005-0000-0000-0000455D0000}"/>
    <cellStyle name="Comma 3 3 5 2 3 3 2" xfId="3433" xr:uid="{00000000-0005-0000-0000-0000465D0000}"/>
    <cellStyle name="Comma 3 3 5 2 3 3 2 2" xfId="7530" xr:uid="{00000000-0005-0000-0000-0000475D0000}"/>
    <cellStyle name="Comma 3 3 5 2 3 3 2 2 2" xfId="15723" xr:uid="{00000000-0005-0000-0000-0000485D0000}"/>
    <cellStyle name="Comma 3 3 5 2 3 3 2 2 2 2" xfId="32109" xr:uid="{00000000-0005-0000-0000-0000495D0000}"/>
    <cellStyle name="Comma 3 3 5 2 3 3 2 2 3" xfId="23916" xr:uid="{00000000-0005-0000-0000-00004A5D0000}"/>
    <cellStyle name="Comma 3 3 5 2 3 3 2 3" xfId="11626" xr:uid="{00000000-0005-0000-0000-00004B5D0000}"/>
    <cellStyle name="Comma 3 3 5 2 3 3 2 3 2" xfId="28012" xr:uid="{00000000-0005-0000-0000-00004C5D0000}"/>
    <cellStyle name="Comma 3 3 5 2 3 3 2 4" xfId="19819" xr:uid="{00000000-0005-0000-0000-00004D5D0000}"/>
    <cellStyle name="Comma 3 3 5 2 3 3 3" xfId="5481" xr:uid="{00000000-0005-0000-0000-00004E5D0000}"/>
    <cellStyle name="Comma 3 3 5 2 3 3 3 2" xfId="13674" xr:uid="{00000000-0005-0000-0000-00004F5D0000}"/>
    <cellStyle name="Comma 3 3 5 2 3 3 3 2 2" xfId="30060" xr:uid="{00000000-0005-0000-0000-0000505D0000}"/>
    <cellStyle name="Comma 3 3 5 2 3 3 3 3" xfId="21867" xr:uid="{00000000-0005-0000-0000-0000515D0000}"/>
    <cellStyle name="Comma 3 3 5 2 3 3 4" xfId="9578" xr:uid="{00000000-0005-0000-0000-0000525D0000}"/>
    <cellStyle name="Comma 3 3 5 2 3 3 4 2" xfId="25964" xr:uid="{00000000-0005-0000-0000-0000535D0000}"/>
    <cellStyle name="Comma 3 3 5 2 3 3 5" xfId="17771" xr:uid="{00000000-0005-0000-0000-0000545D0000}"/>
    <cellStyle name="Comma 3 3 5 2 3 4" xfId="2409" xr:uid="{00000000-0005-0000-0000-0000555D0000}"/>
    <cellStyle name="Comma 3 3 5 2 3 4 2" xfId="6506" xr:uid="{00000000-0005-0000-0000-0000565D0000}"/>
    <cellStyle name="Comma 3 3 5 2 3 4 2 2" xfId="14699" xr:uid="{00000000-0005-0000-0000-0000575D0000}"/>
    <cellStyle name="Comma 3 3 5 2 3 4 2 2 2" xfId="31085" xr:uid="{00000000-0005-0000-0000-0000585D0000}"/>
    <cellStyle name="Comma 3 3 5 2 3 4 2 3" xfId="22892" xr:uid="{00000000-0005-0000-0000-0000595D0000}"/>
    <cellStyle name="Comma 3 3 5 2 3 4 3" xfId="10602" xr:uid="{00000000-0005-0000-0000-00005A5D0000}"/>
    <cellStyle name="Comma 3 3 5 2 3 4 3 2" xfId="26988" xr:uid="{00000000-0005-0000-0000-00005B5D0000}"/>
    <cellStyle name="Comma 3 3 5 2 3 4 4" xfId="18795" xr:uid="{00000000-0005-0000-0000-00005C5D0000}"/>
    <cellStyle name="Comma 3 3 5 2 3 5" xfId="4457" xr:uid="{00000000-0005-0000-0000-00005D5D0000}"/>
    <cellStyle name="Comma 3 3 5 2 3 5 2" xfId="12650" xr:uid="{00000000-0005-0000-0000-00005E5D0000}"/>
    <cellStyle name="Comma 3 3 5 2 3 5 2 2" xfId="29036" xr:uid="{00000000-0005-0000-0000-00005F5D0000}"/>
    <cellStyle name="Comma 3 3 5 2 3 5 3" xfId="20843" xr:uid="{00000000-0005-0000-0000-0000605D0000}"/>
    <cellStyle name="Comma 3 3 5 2 3 6" xfId="8554" xr:uid="{00000000-0005-0000-0000-0000615D0000}"/>
    <cellStyle name="Comma 3 3 5 2 3 6 2" xfId="24940" xr:uid="{00000000-0005-0000-0000-0000625D0000}"/>
    <cellStyle name="Comma 3 3 5 2 3 7" xfId="16747" xr:uid="{00000000-0005-0000-0000-0000635D0000}"/>
    <cellStyle name="Comma 3 3 5 2 4" xfId="617" xr:uid="{00000000-0005-0000-0000-0000645D0000}"/>
    <cellStyle name="Comma 3 3 5 2 4 2" xfId="1641" xr:uid="{00000000-0005-0000-0000-0000655D0000}"/>
    <cellStyle name="Comma 3 3 5 2 4 2 2" xfId="3689" xr:uid="{00000000-0005-0000-0000-0000665D0000}"/>
    <cellStyle name="Comma 3 3 5 2 4 2 2 2" xfId="7786" xr:uid="{00000000-0005-0000-0000-0000675D0000}"/>
    <cellStyle name="Comma 3 3 5 2 4 2 2 2 2" xfId="15979" xr:uid="{00000000-0005-0000-0000-0000685D0000}"/>
    <cellStyle name="Comma 3 3 5 2 4 2 2 2 2 2" xfId="32365" xr:uid="{00000000-0005-0000-0000-0000695D0000}"/>
    <cellStyle name="Comma 3 3 5 2 4 2 2 2 3" xfId="24172" xr:uid="{00000000-0005-0000-0000-00006A5D0000}"/>
    <cellStyle name="Comma 3 3 5 2 4 2 2 3" xfId="11882" xr:uid="{00000000-0005-0000-0000-00006B5D0000}"/>
    <cellStyle name="Comma 3 3 5 2 4 2 2 3 2" xfId="28268" xr:uid="{00000000-0005-0000-0000-00006C5D0000}"/>
    <cellStyle name="Comma 3 3 5 2 4 2 2 4" xfId="20075" xr:uid="{00000000-0005-0000-0000-00006D5D0000}"/>
    <cellStyle name="Comma 3 3 5 2 4 2 3" xfId="5737" xr:uid="{00000000-0005-0000-0000-00006E5D0000}"/>
    <cellStyle name="Comma 3 3 5 2 4 2 3 2" xfId="13930" xr:uid="{00000000-0005-0000-0000-00006F5D0000}"/>
    <cellStyle name="Comma 3 3 5 2 4 2 3 2 2" xfId="30316" xr:uid="{00000000-0005-0000-0000-0000705D0000}"/>
    <cellStyle name="Comma 3 3 5 2 4 2 3 3" xfId="22123" xr:uid="{00000000-0005-0000-0000-0000715D0000}"/>
    <cellStyle name="Comma 3 3 5 2 4 2 4" xfId="9834" xr:uid="{00000000-0005-0000-0000-0000725D0000}"/>
    <cellStyle name="Comma 3 3 5 2 4 2 4 2" xfId="26220" xr:uid="{00000000-0005-0000-0000-0000735D0000}"/>
    <cellStyle name="Comma 3 3 5 2 4 2 5" xfId="18027" xr:uid="{00000000-0005-0000-0000-0000745D0000}"/>
    <cellStyle name="Comma 3 3 5 2 4 3" xfId="2665" xr:uid="{00000000-0005-0000-0000-0000755D0000}"/>
    <cellStyle name="Comma 3 3 5 2 4 3 2" xfId="6762" xr:uid="{00000000-0005-0000-0000-0000765D0000}"/>
    <cellStyle name="Comma 3 3 5 2 4 3 2 2" xfId="14955" xr:uid="{00000000-0005-0000-0000-0000775D0000}"/>
    <cellStyle name="Comma 3 3 5 2 4 3 2 2 2" xfId="31341" xr:uid="{00000000-0005-0000-0000-0000785D0000}"/>
    <cellStyle name="Comma 3 3 5 2 4 3 2 3" xfId="23148" xr:uid="{00000000-0005-0000-0000-0000795D0000}"/>
    <cellStyle name="Comma 3 3 5 2 4 3 3" xfId="10858" xr:uid="{00000000-0005-0000-0000-00007A5D0000}"/>
    <cellStyle name="Comma 3 3 5 2 4 3 3 2" xfId="27244" xr:uid="{00000000-0005-0000-0000-00007B5D0000}"/>
    <cellStyle name="Comma 3 3 5 2 4 3 4" xfId="19051" xr:uid="{00000000-0005-0000-0000-00007C5D0000}"/>
    <cellStyle name="Comma 3 3 5 2 4 4" xfId="4713" xr:uid="{00000000-0005-0000-0000-00007D5D0000}"/>
    <cellStyle name="Comma 3 3 5 2 4 4 2" xfId="12906" xr:uid="{00000000-0005-0000-0000-00007E5D0000}"/>
    <cellStyle name="Comma 3 3 5 2 4 4 2 2" xfId="29292" xr:uid="{00000000-0005-0000-0000-00007F5D0000}"/>
    <cellStyle name="Comma 3 3 5 2 4 4 3" xfId="21099" xr:uid="{00000000-0005-0000-0000-0000805D0000}"/>
    <cellStyle name="Comma 3 3 5 2 4 5" xfId="8810" xr:uid="{00000000-0005-0000-0000-0000815D0000}"/>
    <cellStyle name="Comma 3 3 5 2 4 5 2" xfId="25196" xr:uid="{00000000-0005-0000-0000-0000825D0000}"/>
    <cellStyle name="Comma 3 3 5 2 4 6" xfId="17003" xr:uid="{00000000-0005-0000-0000-0000835D0000}"/>
    <cellStyle name="Comma 3 3 5 2 5" xfId="1129" xr:uid="{00000000-0005-0000-0000-0000845D0000}"/>
    <cellStyle name="Comma 3 3 5 2 5 2" xfId="3177" xr:uid="{00000000-0005-0000-0000-0000855D0000}"/>
    <cellStyle name="Comma 3 3 5 2 5 2 2" xfId="7274" xr:uid="{00000000-0005-0000-0000-0000865D0000}"/>
    <cellStyle name="Comma 3 3 5 2 5 2 2 2" xfId="15467" xr:uid="{00000000-0005-0000-0000-0000875D0000}"/>
    <cellStyle name="Comma 3 3 5 2 5 2 2 2 2" xfId="31853" xr:uid="{00000000-0005-0000-0000-0000885D0000}"/>
    <cellStyle name="Comma 3 3 5 2 5 2 2 3" xfId="23660" xr:uid="{00000000-0005-0000-0000-0000895D0000}"/>
    <cellStyle name="Comma 3 3 5 2 5 2 3" xfId="11370" xr:uid="{00000000-0005-0000-0000-00008A5D0000}"/>
    <cellStyle name="Comma 3 3 5 2 5 2 3 2" xfId="27756" xr:uid="{00000000-0005-0000-0000-00008B5D0000}"/>
    <cellStyle name="Comma 3 3 5 2 5 2 4" xfId="19563" xr:uid="{00000000-0005-0000-0000-00008C5D0000}"/>
    <cellStyle name="Comma 3 3 5 2 5 3" xfId="5225" xr:uid="{00000000-0005-0000-0000-00008D5D0000}"/>
    <cellStyle name="Comma 3 3 5 2 5 3 2" xfId="13418" xr:uid="{00000000-0005-0000-0000-00008E5D0000}"/>
    <cellStyle name="Comma 3 3 5 2 5 3 2 2" xfId="29804" xr:uid="{00000000-0005-0000-0000-00008F5D0000}"/>
    <cellStyle name="Comma 3 3 5 2 5 3 3" xfId="21611" xr:uid="{00000000-0005-0000-0000-0000905D0000}"/>
    <cellStyle name="Comma 3 3 5 2 5 4" xfId="9322" xr:uid="{00000000-0005-0000-0000-0000915D0000}"/>
    <cellStyle name="Comma 3 3 5 2 5 4 2" xfId="25708" xr:uid="{00000000-0005-0000-0000-0000925D0000}"/>
    <cellStyle name="Comma 3 3 5 2 5 5" xfId="17515" xr:uid="{00000000-0005-0000-0000-0000935D0000}"/>
    <cellStyle name="Comma 3 3 5 2 6" xfId="2153" xr:uid="{00000000-0005-0000-0000-0000945D0000}"/>
    <cellStyle name="Comma 3 3 5 2 6 2" xfId="6250" xr:uid="{00000000-0005-0000-0000-0000955D0000}"/>
    <cellStyle name="Comma 3 3 5 2 6 2 2" xfId="14443" xr:uid="{00000000-0005-0000-0000-0000965D0000}"/>
    <cellStyle name="Comma 3 3 5 2 6 2 2 2" xfId="30829" xr:uid="{00000000-0005-0000-0000-0000975D0000}"/>
    <cellStyle name="Comma 3 3 5 2 6 2 3" xfId="22636" xr:uid="{00000000-0005-0000-0000-0000985D0000}"/>
    <cellStyle name="Comma 3 3 5 2 6 3" xfId="10346" xr:uid="{00000000-0005-0000-0000-0000995D0000}"/>
    <cellStyle name="Comma 3 3 5 2 6 3 2" xfId="26732" xr:uid="{00000000-0005-0000-0000-00009A5D0000}"/>
    <cellStyle name="Comma 3 3 5 2 6 4" xfId="18539" xr:uid="{00000000-0005-0000-0000-00009B5D0000}"/>
    <cellStyle name="Comma 3 3 5 2 7" xfId="4201" xr:uid="{00000000-0005-0000-0000-00009C5D0000}"/>
    <cellStyle name="Comma 3 3 5 2 7 2" xfId="12394" xr:uid="{00000000-0005-0000-0000-00009D5D0000}"/>
    <cellStyle name="Comma 3 3 5 2 7 2 2" xfId="28780" xr:uid="{00000000-0005-0000-0000-00009E5D0000}"/>
    <cellStyle name="Comma 3 3 5 2 7 3" xfId="20587" xr:uid="{00000000-0005-0000-0000-00009F5D0000}"/>
    <cellStyle name="Comma 3 3 5 2 8" xfId="8298" xr:uid="{00000000-0005-0000-0000-0000A05D0000}"/>
    <cellStyle name="Comma 3 3 5 2 8 2" xfId="24684" xr:uid="{00000000-0005-0000-0000-0000A15D0000}"/>
    <cellStyle name="Comma 3 3 5 2 9" xfId="16491" xr:uid="{00000000-0005-0000-0000-0000A25D0000}"/>
    <cellStyle name="Comma 3 3 5 3" xfId="169" xr:uid="{00000000-0005-0000-0000-0000A35D0000}"/>
    <cellStyle name="Comma 3 3 5 3 2" xfId="425" xr:uid="{00000000-0005-0000-0000-0000A45D0000}"/>
    <cellStyle name="Comma 3 3 5 3 2 2" xfId="937" xr:uid="{00000000-0005-0000-0000-0000A55D0000}"/>
    <cellStyle name="Comma 3 3 5 3 2 2 2" xfId="1961" xr:uid="{00000000-0005-0000-0000-0000A65D0000}"/>
    <cellStyle name="Comma 3 3 5 3 2 2 2 2" xfId="4009" xr:uid="{00000000-0005-0000-0000-0000A75D0000}"/>
    <cellStyle name="Comma 3 3 5 3 2 2 2 2 2" xfId="8106" xr:uid="{00000000-0005-0000-0000-0000A85D0000}"/>
    <cellStyle name="Comma 3 3 5 3 2 2 2 2 2 2" xfId="16299" xr:uid="{00000000-0005-0000-0000-0000A95D0000}"/>
    <cellStyle name="Comma 3 3 5 3 2 2 2 2 2 2 2" xfId="32685" xr:uid="{00000000-0005-0000-0000-0000AA5D0000}"/>
    <cellStyle name="Comma 3 3 5 3 2 2 2 2 2 3" xfId="24492" xr:uid="{00000000-0005-0000-0000-0000AB5D0000}"/>
    <cellStyle name="Comma 3 3 5 3 2 2 2 2 3" xfId="12202" xr:uid="{00000000-0005-0000-0000-0000AC5D0000}"/>
    <cellStyle name="Comma 3 3 5 3 2 2 2 2 3 2" xfId="28588" xr:uid="{00000000-0005-0000-0000-0000AD5D0000}"/>
    <cellStyle name="Comma 3 3 5 3 2 2 2 2 4" xfId="20395" xr:uid="{00000000-0005-0000-0000-0000AE5D0000}"/>
    <cellStyle name="Comma 3 3 5 3 2 2 2 3" xfId="6057" xr:uid="{00000000-0005-0000-0000-0000AF5D0000}"/>
    <cellStyle name="Comma 3 3 5 3 2 2 2 3 2" xfId="14250" xr:uid="{00000000-0005-0000-0000-0000B05D0000}"/>
    <cellStyle name="Comma 3 3 5 3 2 2 2 3 2 2" xfId="30636" xr:uid="{00000000-0005-0000-0000-0000B15D0000}"/>
    <cellStyle name="Comma 3 3 5 3 2 2 2 3 3" xfId="22443" xr:uid="{00000000-0005-0000-0000-0000B25D0000}"/>
    <cellStyle name="Comma 3 3 5 3 2 2 2 4" xfId="10154" xr:uid="{00000000-0005-0000-0000-0000B35D0000}"/>
    <cellStyle name="Comma 3 3 5 3 2 2 2 4 2" xfId="26540" xr:uid="{00000000-0005-0000-0000-0000B45D0000}"/>
    <cellStyle name="Comma 3 3 5 3 2 2 2 5" xfId="18347" xr:uid="{00000000-0005-0000-0000-0000B55D0000}"/>
    <cellStyle name="Comma 3 3 5 3 2 2 3" xfId="2985" xr:uid="{00000000-0005-0000-0000-0000B65D0000}"/>
    <cellStyle name="Comma 3 3 5 3 2 2 3 2" xfId="7082" xr:uid="{00000000-0005-0000-0000-0000B75D0000}"/>
    <cellStyle name="Comma 3 3 5 3 2 2 3 2 2" xfId="15275" xr:uid="{00000000-0005-0000-0000-0000B85D0000}"/>
    <cellStyle name="Comma 3 3 5 3 2 2 3 2 2 2" xfId="31661" xr:uid="{00000000-0005-0000-0000-0000B95D0000}"/>
    <cellStyle name="Comma 3 3 5 3 2 2 3 2 3" xfId="23468" xr:uid="{00000000-0005-0000-0000-0000BA5D0000}"/>
    <cellStyle name="Comma 3 3 5 3 2 2 3 3" xfId="11178" xr:uid="{00000000-0005-0000-0000-0000BB5D0000}"/>
    <cellStyle name="Comma 3 3 5 3 2 2 3 3 2" xfId="27564" xr:uid="{00000000-0005-0000-0000-0000BC5D0000}"/>
    <cellStyle name="Comma 3 3 5 3 2 2 3 4" xfId="19371" xr:uid="{00000000-0005-0000-0000-0000BD5D0000}"/>
    <cellStyle name="Comma 3 3 5 3 2 2 4" xfId="5033" xr:uid="{00000000-0005-0000-0000-0000BE5D0000}"/>
    <cellStyle name="Comma 3 3 5 3 2 2 4 2" xfId="13226" xr:uid="{00000000-0005-0000-0000-0000BF5D0000}"/>
    <cellStyle name="Comma 3 3 5 3 2 2 4 2 2" xfId="29612" xr:uid="{00000000-0005-0000-0000-0000C05D0000}"/>
    <cellStyle name="Comma 3 3 5 3 2 2 4 3" xfId="21419" xr:uid="{00000000-0005-0000-0000-0000C15D0000}"/>
    <cellStyle name="Comma 3 3 5 3 2 2 5" xfId="9130" xr:uid="{00000000-0005-0000-0000-0000C25D0000}"/>
    <cellStyle name="Comma 3 3 5 3 2 2 5 2" xfId="25516" xr:uid="{00000000-0005-0000-0000-0000C35D0000}"/>
    <cellStyle name="Comma 3 3 5 3 2 2 6" xfId="17323" xr:uid="{00000000-0005-0000-0000-0000C45D0000}"/>
    <cellStyle name="Comma 3 3 5 3 2 3" xfId="1449" xr:uid="{00000000-0005-0000-0000-0000C55D0000}"/>
    <cellStyle name="Comma 3 3 5 3 2 3 2" xfId="3497" xr:uid="{00000000-0005-0000-0000-0000C65D0000}"/>
    <cellStyle name="Comma 3 3 5 3 2 3 2 2" xfId="7594" xr:uid="{00000000-0005-0000-0000-0000C75D0000}"/>
    <cellStyle name="Comma 3 3 5 3 2 3 2 2 2" xfId="15787" xr:uid="{00000000-0005-0000-0000-0000C85D0000}"/>
    <cellStyle name="Comma 3 3 5 3 2 3 2 2 2 2" xfId="32173" xr:uid="{00000000-0005-0000-0000-0000C95D0000}"/>
    <cellStyle name="Comma 3 3 5 3 2 3 2 2 3" xfId="23980" xr:uid="{00000000-0005-0000-0000-0000CA5D0000}"/>
    <cellStyle name="Comma 3 3 5 3 2 3 2 3" xfId="11690" xr:uid="{00000000-0005-0000-0000-0000CB5D0000}"/>
    <cellStyle name="Comma 3 3 5 3 2 3 2 3 2" xfId="28076" xr:uid="{00000000-0005-0000-0000-0000CC5D0000}"/>
    <cellStyle name="Comma 3 3 5 3 2 3 2 4" xfId="19883" xr:uid="{00000000-0005-0000-0000-0000CD5D0000}"/>
    <cellStyle name="Comma 3 3 5 3 2 3 3" xfId="5545" xr:uid="{00000000-0005-0000-0000-0000CE5D0000}"/>
    <cellStyle name="Comma 3 3 5 3 2 3 3 2" xfId="13738" xr:uid="{00000000-0005-0000-0000-0000CF5D0000}"/>
    <cellStyle name="Comma 3 3 5 3 2 3 3 2 2" xfId="30124" xr:uid="{00000000-0005-0000-0000-0000D05D0000}"/>
    <cellStyle name="Comma 3 3 5 3 2 3 3 3" xfId="21931" xr:uid="{00000000-0005-0000-0000-0000D15D0000}"/>
    <cellStyle name="Comma 3 3 5 3 2 3 4" xfId="9642" xr:uid="{00000000-0005-0000-0000-0000D25D0000}"/>
    <cellStyle name="Comma 3 3 5 3 2 3 4 2" xfId="26028" xr:uid="{00000000-0005-0000-0000-0000D35D0000}"/>
    <cellStyle name="Comma 3 3 5 3 2 3 5" xfId="17835" xr:uid="{00000000-0005-0000-0000-0000D45D0000}"/>
    <cellStyle name="Comma 3 3 5 3 2 4" xfId="2473" xr:uid="{00000000-0005-0000-0000-0000D55D0000}"/>
    <cellStyle name="Comma 3 3 5 3 2 4 2" xfId="6570" xr:uid="{00000000-0005-0000-0000-0000D65D0000}"/>
    <cellStyle name="Comma 3 3 5 3 2 4 2 2" xfId="14763" xr:uid="{00000000-0005-0000-0000-0000D75D0000}"/>
    <cellStyle name="Comma 3 3 5 3 2 4 2 2 2" xfId="31149" xr:uid="{00000000-0005-0000-0000-0000D85D0000}"/>
    <cellStyle name="Comma 3 3 5 3 2 4 2 3" xfId="22956" xr:uid="{00000000-0005-0000-0000-0000D95D0000}"/>
    <cellStyle name="Comma 3 3 5 3 2 4 3" xfId="10666" xr:uid="{00000000-0005-0000-0000-0000DA5D0000}"/>
    <cellStyle name="Comma 3 3 5 3 2 4 3 2" xfId="27052" xr:uid="{00000000-0005-0000-0000-0000DB5D0000}"/>
    <cellStyle name="Comma 3 3 5 3 2 4 4" xfId="18859" xr:uid="{00000000-0005-0000-0000-0000DC5D0000}"/>
    <cellStyle name="Comma 3 3 5 3 2 5" xfId="4521" xr:uid="{00000000-0005-0000-0000-0000DD5D0000}"/>
    <cellStyle name="Comma 3 3 5 3 2 5 2" xfId="12714" xr:uid="{00000000-0005-0000-0000-0000DE5D0000}"/>
    <cellStyle name="Comma 3 3 5 3 2 5 2 2" xfId="29100" xr:uid="{00000000-0005-0000-0000-0000DF5D0000}"/>
    <cellStyle name="Comma 3 3 5 3 2 5 3" xfId="20907" xr:uid="{00000000-0005-0000-0000-0000E05D0000}"/>
    <cellStyle name="Comma 3 3 5 3 2 6" xfId="8618" xr:uid="{00000000-0005-0000-0000-0000E15D0000}"/>
    <cellStyle name="Comma 3 3 5 3 2 6 2" xfId="25004" xr:uid="{00000000-0005-0000-0000-0000E25D0000}"/>
    <cellStyle name="Comma 3 3 5 3 2 7" xfId="16811" xr:uid="{00000000-0005-0000-0000-0000E35D0000}"/>
    <cellStyle name="Comma 3 3 5 3 3" xfId="681" xr:uid="{00000000-0005-0000-0000-0000E45D0000}"/>
    <cellStyle name="Comma 3 3 5 3 3 2" xfId="1705" xr:uid="{00000000-0005-0000-0000-0000E55D0000}"/>
    <cellStyle name="Comma 3 3 5 3 3 2 2" xfId="3753" xr:uid="{00000000-0005-0000-0000-0000E65D0000}"/>
    <cellStyle name="Comma 3 3 5 3 3 2 2 2" xfId="7850" xr:uid="{00000000-0005-0000-0000-0000E75D0000}"/>
    <cellStyle name="Comma 3 3 5 3 3 2 2 2 2" xfId="16043" xr:uid="{00000000-0005-0000-0000-0000E85D0000}"/>
    <cellStyle name="Comma 3 3 5 3 3 2 2 2 2 2" xfId="32429" xr:uid="{00000000-0005-0000-0000-0000E95D0000}"/>
    <cellStyle name="Comma 3 3 5 3 3 2 2 2 3" xfId="24236" xr:uid="{00000000-0005-0000-0000-0000EA5D0000}"/>
    <cellStyle name="Comma 3 3 5 3 3 2 2 3" xfId="11946" xr:uid="{00000000-0005-0000-0000-0000EB5D0000}"/>
    <cellStyle name="Comma 3 3 5 3 3 2 2 3 2" xfId="28332" xr:uid="{00000000-0005-0000-0000-0000EC5D0000}"/>
    <cellStyle name="Comma 3 3 5 3 3 2 2 4" xfId="20139" xr:uid="{00000000-0005-0000-0000-0000ED5D0000}"/>
    <cellStyle name="Comma 3 3 5 3 3 2 3" xfId="5801" xr:uid="{00000000-0005-0000-0000-0000EE5D0000}"/>
    <cellStyle name="Comma 3 3 5 3 3 2 3 2" xfId="13994" xr:uid="{00000000-0005-0000-0000-0000EF5D0000}"/>
    <cellStyle name="Comma 3 3 5 3 3 2 3 2 2" xfId="30380" xr:uid="{00000000-0005-0000-0000-0000F05D0000}"/>
    <cellStyle name="Comma 3 3 5 3 3 2 3 3" xfId="22187" xr:uid="{00000000-0005-0000-0000-0000F15D0000}"/>
    <cellStyle name="Comma 3 3 5 3 3 2 4" xfId="9898" xr:uid="{00000000-0005-0000-0000-0000F25D0000}"/>
    <cellStyle name="Comma 3 3 5 3 3 2 4 2" xfId="26284" xr:uid="{00000000-0005-0000-0000-0000F35D0000}"/>
    <cellStyle name="Comma 3 3 5 3 3 2 5" xfId="18091" xr:uid="{00000000-0005-0000-0000-0000F45D0000}"/>
    <cellStyle name="Comma 3 3 5 3 3 3" xfId="2729" xr:uid="{00000000-0005-0000-0000-0000F55D0000}"/>
    <cellStyle name="Comma 3 3 5 3 3 3 2" xfId="6826" xr:uid="{00000000-0005-0000-0000-0000F65D0000}"/>
    <cellStyle name="Comma 3 3 5 3 3 3 2 2" xfId="15019" xr:uid="{00000000-0005-0000-0000-0000F75D0000}"/>
    <cellStyle name="Comma 3 3 5 3 3 3 2 2 2" xfId="31405" xr:uid="{00000000-0005-0000-0000-0000F85D0000}"/>
    <cellStyle name="Comma 3 3 5 3 3 3 2 3" xfId="23212" xr:uid="{00000000-0005-0000-0000-0000F95D0000}"/>
    <cellStyle name="Comma 3 3 5 3 3 3 3" xfId="10922" xr:uid="{00000000-0005-0000-0000-0000FA5D0000}"/>
    <cellStyle name="Comma 3 3 5 3 3 3 3 2" xfId="27308" xr:uid="{00000000-0005-0000-0000-0000FB5D0000}"/>
    <cellStyle name="Comma 3 3 5 3 3 3 4" xfId="19115" xr:uid="{00000000-0005-0000-0000-0000FC5D0000}"/>
    <cellStyle name="Comma 3 3 5 3 3 4" xfId="4777" xr:uid="{00000000-0005-0000-0000-0000FD5D0000}"/>
    <cellStyle name="Comma 3 3 5 3 3 4 2" xfId="12970" xr:uid="{00000000-0005-0000-0000-0000FE5D0000}"/>
    <cellStyle name="Comma 3 3 5 3 3 4 2 2" xfId="29356" xr:uid="{00000000-0005-0000-0000-0000FF5D0000}"/>
    <cellStyle name="Comma 3 3 5 3 3 4 3" xfId="21163" xr:uid="{00000000-0005-0000-0000-0000005E0000}"/>
    <cellStyle name="Comma 3 3 5 3 3 5" xfId="8874" xr:uid="{00000000-0005-0000-0000-0000015E0000}"/>
    <cellStyle name="Comma 3 3 5 3 3 5 2" xfId="25260" xr:uid="{00000000-0005-0000-0000-0000025E0000}"/>
    <cellStyle name="Comma 3 3 5 3 3 6" xfId="17067" xr:uid="{00000000-0005-0000-0000-0000035E0000}"/>
    <cellStyle name="Comma 3 3 5 3 4" xfId="1193" xr:uid="{00000000-0005-0000-0000-0000045E0000}"/>
    <cellStyle name="Comma 3 3 5 3 4 2" xfId="3241" xr:uid="{00000000-0005-0000-0000-0000055E0000}"/>
    <cellStyle name="Comma 3 3 5 3 4 2 2" xfId="7338" xr:uid="{00000000-0005-0000-0000-0000065E0000}"/>
    <cellStyle name="Comma 3 3 5 3 4 2 2 2" xfId="15531" xr:uid="{00000000-0005-0000-0000-0000075E0000}"/>
    <cellStyle name="Comma 3 3 5 3 4 2 2 2 2" xfId="31917" xr:uid="{00000000-0005-0000-0000-0000085E0000}"/>
    <cellStyle name="Comma 3 3 5 3 4 2 2 3" xfId="23724" xr:uid="{00000000-0005-0000-0000-0000095E0000}"/>
    <cellStyle name="Comma 3 3 5 3 4 2 3" xfId="11434" xr:uid="{00000000-0005-0000-0000-00000A5E0000}"/>
    <cellStyle name="Comma 3 3 5 3 4 2 3 2" xfId="27820" xr:uid="{00000000-0005-0000-0000-00000B5E0000}"/>
    <cellStyle name="Comma 3 3 5 3 4 2 4" xfId="19627" xr:uid="{00000000-0005-0000-0000-00000C5E0000}"/>
    <cellStyle name="Comma 3 3 5 3 4 3" xfId="5289" xr:uid="{00000000-0005-0000-0000-00000D5E0000}"/>
    <cellStyle name="Comma 3 3 5 3 4 3 2" xfId="13482" xr:uid="{00000000-0005-0000-0000-00000E5E0000}"/>
    <cellStyle name="Comma 3 3 5 3 4 3 2 2" xfId="29868" xr:uid="{00000000-0005-0000-0000-00000F5E0000}"/>
    <cellStyle name="Comma 3 3 5 3 4 3 3" xfId="21675" xr:uid="{00000000-0005-0000-0000-0000105E0000}"/>
    <cellStyle name="Comma 3 3 5 3 4 4" xfId="9386" xr:uid="{00000000-0005-0000-0000-0000115E0000}"/>
    <cellStyle name="Comma 3 3 5 3 4 4 2" xfId="25772" xr:uid="{00000000-0005-0000-0000-0000125E0000}"/>
    <cellStyle name="Comma 3 3 5 3 4 5" xfId="17579" xr:uid="{00000000-0005-0000-0000-0000135E0000}"/>
    <cellStyle name="Comma 3 3 5 3 5" xfId="2217" xr:uid="{00000000-0005-0000-0000-0000145E0000}"/>
    <cellStyle name="Comma 3 3 5 3 5 2" xfId="6314" xr:uid="{00000000-0005-0000-0000-0000155E0000}"/>
    <cellStyle name="Comma 3 3 5 3 5 2 2" xfId="14507" xr:uid="{00000000-0005-0000-0000-0000165E0000}"/>
    <cellStyle name="Comma 3 3 5 3 5 2 2 2" xfId="30893" xr:uid="{00000000-0005-0000-0000-0000175E0000}"/>
    <cellStyle name="Comma 3 3 5 3 5 2 3" xfId="22700" xr:uid="{00000000-0005-0000-0000-0000185E0000}"/>
    <cellStyle name="Comma 3 3 5 3 5 3" xfId="10410" xr:uid="{00000000-0005-0000-0000-0000195E0000}"/>
    <cellStyle name="Comma 3 3 5 3 5 3 2" xfId="26796" xr:uid="{00000000-0005-0000-0000-00001A5E0000}"/>
    <cellStyle name="Comma 3 3 5 3 5 4" xfId="18603" xr:uid="{00000000-0005-0000-0000-00001B5E0000}"/>
    <cellStyle name="Comma 3 3 5 3 6" xfId="4265" xr:uid="{00000000-0005-0000-0000-00001C5E0000}"/>
    <cellStyle name="Comma 3 3 5 3 6 2" xfId="12458" xr:uid="{00000000-0005-0000-0000-00001D5E0000}"/>
    <cellStyle name="Comma 3 3 5 3 6 2 2" xfId="28844" xr:uid="{00000000-0005-0000-0000-00001E5E0000}"/>
    <cellStyle name="Comma 3 3 5 3 6 3" xfId="20651" xr:uid="{00000000-0005-0000-0000-00001F5E0000}"/>
    <cellStyle name="Comma 3 3 5 3 7" xfId="8362" xr:uid="{00000000-0005-0000-0000-0000205E0000}"/>
    <cellStyle name="Comma 3 3 5 3 7 2" xfId="24748" xr:uid="{00000000-0005-0000-0000-0000215E0000}"/>
    <cellStyle name="Comma 3 3 5 3 8" xfId="16555" xr:uid="{00000000-0005-0000-0000-0000225E0000}"/>
    <cellStyle name="Comma 3 3 5 4" xfId="297" xr:uid="{00000000-0005-0000-0000-0000235E0000}"/>
    <cellStyle name="Comma 3 3 5 4 2" xfId="809" xr:uid="{00000000-0005-0000-0000-0000245E0000}"/>
    <cellStyle name="Comma 3 3 5 4 2 2" xfId="1833" xr:uid="{00000000-0005-0000-0000-0000255E0000}"/>
    <cellStyle name="Comma 3 3 5 4 2 2 2" xfId="3881" xr:uid="{00000000-0005-0000-0000-0000265E0000}"/>
    <cellStyle name="Comma 3 3 5 4 2 2 2 2" xfId="7978" xr:uid="{00000000-0005-0000-0000-0000275E0000}"/>
    <cellStyle name="Comma 3 3 5 4 2 2 2 2 2" xfId="16171" xr:uid="{00000000-0005-0000-0000-0000285E0000}"/>
    <cellStyle name="Comma 3 3 5 4 2 2 2 2 2 2" xfId="32557" xr:uid="{00000000-0005-0000-0000-0000295E0000}"/>
    <cellStyle name="Comma 3 3 5 4 2 2 2 2 3" xfId="24364" xr:uid="{00000000-0005-0000-0000-00002A5E0000}"/>
    <cellStyle name="Comma 3 3 5 4 2 2 2 3" xfId="12074" xr:uid="{00000000-0005-0000-0000-00002B5E0000}"/>
    <cellStyle name="Comma 3 3 5 4 2 2 2 3 2" xfId="28460" xr:uid="{00000000-0005-0000-0000-00002C5E0000}"/>
    <cellStyle name="Comma 3 3 5 4 2 2 2 4" xfId="20267" xr:uid="{00000000-0005-0000-0000-00002D5E0000}"/>
    <cellStyle name="Comma 3 3 5 4 2 2 3" xfId="5929" xr:uid="{00000000-0005-0000-0000-00002E5E0000}"/>
    <cellStyle name="Comma 3 3 5 4 2 2 3 2" xfId="14122" xr:uid="{00000000-0005-0000-0000-00002F5E0000}"/>
    <cellStyle name="Comma 3 3 5 4 2 2 3 2 2" xfId="30508" xr:uid="{00000000-0005-0000-0000-0000305E0000}"/>
    <cellStyle name="Comma 3 3 5 4 2 2 3 3" xfId="22315" xr:uid="{00000000-0005-0000-0000-0000315E0000}"/>
    <cellStyle name="Comma 3 3 5 4 2 2 4" xfId="10026" xr:uid="{00000000-0005-0000-0000-0000325E0000}"/>
    <cellStyle name="Comma 3 3 5 4 2 2 4 2" xfId="26412" xr:uid="{00000000-0005-0000-0000-0000335E0000}"/>
    <cellStyle name="Comma 3 3 5 4 2 2 5" xfId="18219" xr:uid="{00000000-0005-0000-0000-0000345E0000}"/>
    <cellStyle name="Comma 3 3 5 4 2 3" xfId="2857" xr:uid="{00000000-0005-0000-0000-0000355E0000}"/>
    <cellStyle name="Comma 3 3 5 4 2 3 2" xfId="6954" xr:uid="{00000000-0005-0000-0000-0000365E0000}"/>
    <cellStyle name="Comma 3 3 5 4 2 3 2 2" xfId="15147" xr:uid="{00000000-0005-0000-0000-0000375E0000}"/>
    <cellStyle name="Comma 3 3 5 4 2 3 2 2 2" xfId="31533" xr:uid="{00000000-0005-0000-0000-0000385E0000}"/>
    <cellStyle name="Comma 3 3 5 4 2 3 2 3" xfId="23340" xr:uid="{00000000-0005-0000-0000-0000395E0000}"/>
    <cellStyle name="Comma 3 3 5 4 2 3 3" xfId="11050" xr:uid="{00000000-0005-0000-0000-00003A5E0000}"/>
    <cellStyle name="Comma 3 3 5 4 2 3 3 2" xfId="27436" xr:uid="{00000000-0005-0000-0000-00003B5E0000}"/>
    <cellStyle name="Comma 3 3 5 4 2 3 4" xfId="19243" xr:uid="{00000000-0005-0000-0000-00003C5E0000}"/>
    <cellStyle name="Comma 3 3 5 4 2 4" xfId="4905" xr:uid="{00000000-0005-0000-0000-00003D5E0000}"/>
    <cellStyle name="Comma 3 3 5 4 2 4 2" xfId="13098" xr:uid="{00000000-0005-0000-0000-00003E5E0000}"/>
    <cellStyle name="Comma 3 3 5 4 2 4 2 2" xfId="29484" xr:uid="{00000000-0005-0000-0000-00003F5E0000}"/>
    <cellStyle name="Comma 3 3 5 4 2 4 3" xfId="21291" xr:uid="{00000000-0005-0000-0000-0000405E0000}"/>
    <cellStyle name="Comma 3 3 5 4 2 5" xfId="9002" xr:uid="{00000000-0005-0000-0000-0000415E0000}"/>
    <cellStyle name="Comma 3 3 5 4 2 5 2" xfId="25388" xr:uid="{00000000-0005-0000-0000-0000425E0000}"/>
    <cellStyle name="Comma 3 3 5 4 2 6" xfId="17195" xr:uid="{00000000-0005-0000-0000-0000435E0000}"/>
    <cellStyle name="Comma 3 3 5 4 3" xfId="1321" xr:uid="{00000000-0005-0000-0000-0000445E0000}"/>
    <cellStyle name="Comma 3 3 5 4 3 2" xfId="3369" xr:uid="{00000000-0005-0000-0000-0000455E0000}"/>
    <cellStyle name="Comma 3 3 5 4 3 2 2" xfId="7466" xr:uid="{00000000-0005-0000-0000-0000465E0000}"/>
    <cellStyle name="Comma 3 3 5 4 3 2 2 2" xfId="15659" xr:uid="{00000000-0005-0000-0000-0000475E0000}"/>
    <cellStyle name="Comma 3 3 5 4 3 2 2 2 2" xfId="32045" xr:uid="{00000000-0005-0000-0000-0000485E0000}"/>
    <cellStyle name="Comma 3 3 5 4 3 2 2 3" xfId="23852" xr:uid="{00000000-0005-0000-0000-0000495E0000}"/>
    <cellStyle name="Comma 3 3 5 4 3 2 3" xfId="11562" xr:uid="{00000000-0005-0000-0000-00004A5E0000}"/>
    <cellStyle name="Comma 3 3 5 4 3 2 3 2" xfId="27948" xr:uid="{00000000-0005-0000-0000-00004B5E0000}"/>
    <cellStyle name="Comma 3 3 5 4 3 2 4" xfId="19755" xr:uid="{00000000-0005-0000-0000-00004C5E0000}"/>
    <cellStyle name="Comma 3 3 5 4 3 3" xfId="5417" xr:uid="{00000000-0005-0000-0000-00004D5E0000}"/>
    <cellStyle name="Comma 3 3 5 4 3 3 2" xfId="13610" xr:uid="{00000000-0005-0000-0000-00004E5E0000}"/>
    <cellStyle name="Comma 3 3 5 4 3 3 2 2" xfId="29996" xr:uid="{00000000-0005-0000-0000-00004F5E0000}"/>
    <cellStyle name="Comma 3 3 5 4 3 3 3" xfId="21803" xr:uid="{00000000-0005-0000-0000-0000505E0000}"/>
    <cellStyle name="Comma 3 3 5 4 3 4" xfId="9514" xr:uid="{00000000-0005-0000-0000-0000515E0000}"/>
    <cellStyle name="Comma 3 3 5 4 3 4 2" xfId="25900" xr:uid="{00000000-0005-0000-0000-0000525E0000}"/>
    <cellStyle name="Comma 3 3 5 4 3 5" xfId="17707" xr:uid="{00000000-0005-0000-0000-0000535E0000}"/>
    <cellStyle name="Comma 3 3 5 4 4" xfId="2345" xr:uid="{00000000-0005-0000-0000-0000545E0000}"/>
    <cellStyle name="Comma 3 3 5 4 4 2" xfId="6442" xr:uid="{00000000-0005-0000-0000-0000555E0000}"/>
    <cellStyle name="Comma 3 3 5 4 4 2 2" xfId="14635" xr:uid="{00000000-0005-0000-0000-0000565E0000}"/>
    <cellStyle name="Comma 3 3 5 4 4 2 2 2" xfId="31021" xr:uid="{00000000-0005-0000-0000-0000575E0000}"/>
    <cellStyle name="Comma 3 3 5 4 4 2 3" xfId="22828" xr:uid="{00000000-0005-0000-0000-0000585E0000}"/>
    <cellStyle name="Comma 3 3 5 4 4 3" xfId="10538" xr:uid="{00000000-0005-0000-0000-0000595E0000}"/>
    <cellStyle name="Comma 3 3 5 4 4 3 2" xfId="26924" xr:uid="{00000000-0005-0000-0000-00005A5E0000}"/>
    <cellStyle name="Comma 3 3 5 4 4 4" xfId="18731" xr:uid="{00000000-0005-0000-0000-00005B5E0000}"/>
    <cellStyle name="Comma 3 3 5 4 5" xfId="4393" xr:uid="{00000000-0005-0000-0000-00005C5E0000}"/>
    <cellStyle name="Comma 3 3 5 4 5 2" xfId="12586" xr:uid="{00000000-0005-0000-0000-00005D5E0000}"/>
    <cellStyle name="Comma 3 3 5 4 5 2 2" xfId="28972" xr:uid="{00000000-0005-0000-0000-00005E5E0000}"/>
    <cellStyle name="Comma 3 3 5 4 5 3" xfId="20779" xr:uid="{00000000-0005-0000-0000-00005F5E0000}"/>
    <cellStyle name="Comma 3 3 5 4 6" xfId="8490" xr:uid="{00000000-0005-0000-0000-0000605E0000}"/>
    <cellStyle name="Comma 3 3 5 4 6 2" xfId="24876" xr:uid="{00000000-0005-0000-0000-0000615E0000}"/>
    <cellStyle name="Comma 3 3 5 4 7" xfId="16683" xr:uid="{00000000-0005-0000-0000-0000625E0000}"/>
    <cellStyle name="Comma 3 3 5 5" xfId="553" xr:uid="{00000000-0005-0000-0000-0000635E0000}"/>
    <cellStyle name="Comma 3 3 5 5 2" xfId="1577" xr:uid="{00000000-0005-0000-0000-0000645E0000}"/>
    <cellStyle name="Comma 3 3 5 5 2 2" xfId="3625" xr:uid="{00000000-0005-0000-0000-0000655E0000}"/>
    <cellStyle name="Comma 3 3 5 5 2 2 2" xfId="7722" xr:uid="{00000000-0005-0000-0000-0000665E0000}"/>
    <cellStyle name="Comma 3 3 5 5 2 2 2 2" xfId="15915" xr:uid="{00000000-0005-0000-0000-0000675E0000}"/>
    <cellStyle name="Comma 3 3 5 5 2 2 2 2 2" xfId="32301" xr:uid="{00000000-0005-0000-0000-0000685E0000}"/>
    <cellStyle name="Comma 3 3 5 5 2 2 2 3" xfId="24108" xr:uid="{00000000-0005-0000-0000-0000695E0000}"/>
    <cellStyle name="Comma 3 3 5 5 2 2 3" xfId="11818" xr:uid="{00000000-0005-0000-0000-00006A5E0000}"/>
    <cellStyle name="Comma 3 3 5 5 2 2 3 2" xfId="28204" xr:uid="{00000000-0005-0000-0000-00006B5E0000}"/>
    <cellStyle name="Comma 3 3 5 5 2 2 4" xfId="20011" xr:uid="{00000000-0005-0000-0000-00006C5E0000}"/>
    <cellStyle name="Comma 3 3 5 5 2 3" xfId="5673" xr:uid="{00000000-0005-0000-0000-00006D5E0000}"/>
    <cellStyle name="Comma 3 3 5 5 2 3 2" xfId="13866" xr:uid="{00000000-0005-0000-0000-00006E5E0000}"/>
    <cellStyle name="Comma 3 3 5 5 2 3 2 2" xfId="30252" xr:uid="{00000000-0005-0000-0000-00006F5E0000}"/>
    <cellStyle name="Comma 3 3 5 5 2 3 3" xfId="22059" xr:uid="{00000000-0005-0000-0000-0000705E0000}"/>
    <cellStyle name="Comma 3 3 5 5 2 4" xfId="9770" xr:uid="{00000000-0005-0000-0000-0000715E0000}"/>
    <cellStyle name="Comma 3 3 5 5 2 4 2" xfId="26156" xr:uid="{00000000-0005-0000-0000-0000725E0000}"/>
    <cellStyle name="Comma 3 3 5 5 2 5" xfId="17963" xr:uid="{00000000-0005-0000-0000-0000735E0000}"/>
    <cellStyle name="Comma 3 3 5 5 3" xfId="2601" xr:uid="{00000000-0005-0000-0000-0000745E0000}"/>
    <cellStyle name="Comma 3 3 5 5 3 2" xfId="6698" xr:uid="{00000000-0005-0000-0000-0000755E0000}"/>
    <cellStyle name="Comma 3 3 5 5 3 2 2" xfId="14891" xr:uid="{00000000-0005-0000-0000-0000765E0000}"/>
    <cellStyle name="Comma 3 3 5 5 3 2 2 2" xfId="31277" xr:uid="{00000000-0005-0000-0000-0000775E0000}"/>
    <cellStyle name="Comma 3 3 5 5 3 2 3" xfId="23084" xr:uid="{00000000-0005-0000-0000-0000785E0000}"/>
    <cellStyle name="Comma 3 3 5 5 3 3" xfId="10794" xr:uid="{00000000-0005-0000-0000-0000795E0000}"/>
    <cellStyle name="Comma 3 3 5 5 3 3 2" xfId="27180" xr:uid="{00000000-0005-0000-0000-00007A5E0000}"/>
    <cellStyle name="Comma 3 3 5 5 3 4" xfId="18987" xr:uid="{00000000-0005-0000-0000-00007B5E0000}"/>
    <cellStyle name="Comma 3 3 5 5 4" xfId="4649" xr:uid="{00000000-0005-0000-0000-00007C5E0000}"/>
    <cellStyle name="Comma 3 3 5 5 4 2" xfId="12842" xr:uid="{00000000-0005-0000-0000-00007D5E0000}"/>
    <cellStyle name="Comma 3 3 5 5 4 2 2" xfId="29228" xr:uid="{00000000-0005-0000-0000-00007E5E0000}"/>
    <cellStyle name="Comma 3 3 5 5 4 3" xfId="21035" xr:uid="{00000000-0005-0000-0000-00007F5E0000}"/>
    <cellStyle name="Comma 3 3 5 5 5" xfId="8746" xr:uid="{00000000-0005-0000-0000-0000805E0000}"/>
    <cellStyle name="Comma 3 3 5 5 5 2" xfId="25132" xr:uid="{00000000-0005-0000-0000-0000815E0000}"/>
    <cellStyle name="Comma 3 3 5 5 6" xfId="16939" xr:uid="{00000000-0005-0000-0000-0000825E0000}"/>
    <cellStyle name="Comma 3 3 5 6" xfId="1065" xr:uid="{00000000-0005-0000-0000-0000835E0000}"/>
    <cellStyle name="Comma 3 3 5 6 2" xfId="3113" xr:uid="{00000000-0005-0000-0000-0000845E0000}"/>
    <cellStyle name="Comma 3 3 5 6 2 2" xfId="7210" xr:uid="{00000000-0005-0000-0000-0000855E0000}"/>
    <cellStyle name="Comma 3 3 5 6 2 2 2" xfId="15403" xr:uid="{00000000-0005-0000-0000-0000865E0000}"/>
    <cellStyle name="Comma 3 3 5 6 2 2 2 2" xfId="31789" xr:uid="{00000000-0005-0000-0000-0000875E0000}"/>
    <cellStyle name="Comma 3 3 5 6 2 2 3" xfId="23596" xr:uid="{00000000-0005-0000-0000-0000885E0000}"/>
    <cellStyle name="Comma 3 3 5 6 2 3" xfId="11306" xr:uid="{00000000-0005-0000-0000-0000895E0000}"/>
    <cellStyle name="Comma 3 3 5 6 2 3 2" xfId="27692" xr:uid="{00000000-0005-0000-0000-00008A5E0000}"/>
    <cellStyle name="Comma 3 3 5 6 2 4" xfId="19499" xr:uid="{00000000-0005-0000-0000-00008B5E0000}"/>
    <cellStyle name="Comma 3 3 5 6 3" xfId="5161" xr:uid="{00000000-0005-0000-0000-00008C5E0000}"/>
    <cellStyle name="Comma 3 3 5 6 3 2" xfId="13354" xr:uid="{00000000-0005-0000-0000-00008D5E0000}"/>
    <cellStyle name="Comma 3 3 5 6 3 2 2" xfId="29740" xr:uid="{00000000-0005-0000-0000-00008E5E0000}"/>
    <cellStyle name="Comma 3 3 5 6 3 3" xfId="21547" xr:uid="{00000000-0005-0000-0000-00008F5E0000}"/>
    <cellStyle name="Comma 3 3 5 6 4" xfId="9258" xr:uid="{00000000-0005-0000-0000-0000905E0000}"/>
    <cellStyle name="Comma 3 3 5 6 4 2" xfId="25644" xr:uid="{00000000-0005-0000-0000-0000915E0000}"/>
    <cellStyle name="Comma 3 3 5 6 5" xfId="17451" xr:uid="{00000000-0005-0000-0000-0000925E0000}"/>
    <cellStyle name="Comma 3 3 5 7" xfId="2089" xr:uid="{00000000-0005-0000-0000-0000935E0000}"/>
    <cellStyle name="Comma 3 3 5 7 2" xfId="6186" xr:uid="{00000000-0005-0000-0000-0000945E0000}"/>
    <cellStyle name="Comma 3 3 5 7 2 2" xfId="14379" xr:uid="{00000000-0005-0000-0000-0000955E0000}"/>
    <cellStyle name="Comma 3 3 5 7 2 2 2" xfId="30765" xr:uid="{00000000-0005-0000-0000-0000965E0000}"/>
    <cellStyle name="Comma 3 3 5 7 2 3" xfId="22572" xr:uid="{00000000-0005-0000-0000-0000975E0000}"/>
    <cellStyle name="Comma 3 3 5 7 3" xfId="10282" xr:uid="{00000000-0005-0000-0000-0000985E0000}"/>
    <cellStyle name="Comma 3 3 5 7 3 2" xfId="26668" xr:uid="{00000000-0005-0000-0000-0000995E0000}"/>
    <cellStyle name="Comma 3 3 5 7 4" xfId="18475" xr:uid="{00000000-0005-0000-0000-00009A5E0000}"/>
    <cellStyle name="Comma 3 3 5 8" xfId="4137" xr:uid="{00000000-0005-0000-0000-00009B5E0000}"/>
    <cellStyle name="Comma 3 3 5 8 2" xfId="12330" xr:uid="{00000000-0005-0000-0000-00009C5E0000}"/>
    <cellStyle name="Comma 3 3 5 8 2 2" xfId="28716" xr:uid="{00000000-0005-0000-0000-00009D5E0000}"/>
    <cellStyle name="Comma 3 3 5 8 3" xfId="20523" xr:uid="{00000000-0005-0000-0000-00009E5E0000}"/>
    <cellStyle name="Comma 3 3 5 9" xfId="8234" xr:uid="{00000000-0005-0000-0000-00009F5E0000}"/>
    <cellStyle name="Comma 3 3 5 9 2" xfId="24620" xr:uid="{00000000-0005-0000-0000-0000A05E0000}"/>
    <cellStyle name="Comma 3 3 6" xfId="73" xr:uid="{00000000-0005-0000-0000-0000A15E0000}"/>
    <cellStyle name="Comma 3 3 6 2" xfId="201" xr:uid="{00000000-0005-0000-0000-0000A25E0000}"/>
    <cellStyle name="Comma 3 3 6 2 2" xfId="457" xr:uid="{00000000-0005-0000-0000-0000A35E0000}"/>
    <cellStyle name="Comma 3 3 6 2 2 2" xfId="969" xr:uid="{00000000-0005-0000-0000-0000A45E0000}"/>
    <cellStyle name="Comma 3 3 6 2 2 2 2" xfId="1993" xr:uid="{00000000-0005-0000-0000-0000A55E0000}"/>
    <cellStyle name="Comma 3 3 6 2 2 2 2 2" xfId="4041" xr:uid="{00000000-0005-0000-0000-0000A65E0000}"/>
    <cellStyle name="Comma 3 3 6 2 2 2 2 2 2" xfId="8138" xr:uid="{00000000-0005-0000-0000-0000A75E0000}"/>
    <cellStyle name="Comma 3 3 6 2 2 2 2 2 2 2" xfId="16331" xr:uid="{00000000-0005-0000-0000-0000A85E0000}"/>
    <cellStyle name="Comma 3 3 6 2 2 2 2 2 2 2 2" xfId="32717" xr:uid="{00000000-0005-0000-0000-0000A95E0000}"/>
    <cellStyle name="Comma 3 3 6 2 2 2 2 2 2 3" xfId="24524" xr:uid="{00000000-0005-0000-0000-0000AA5E0000}"/>
    <cellStyle name="Comma 3 3 6 2 2 2 2 2 3" xfId="12234" xr:uid="{00000000-0005-0000-0000-0000AB5E0000}"/>
    <cellStyle name="Comma 3 3 6 2 2 2 2 2 3 2" xfId="28620" xr:uid="{00000000-0005-0000-0000-0000AC5E0000}"/>
    <cellStyle name="Comma 3 3 6 2 2 2 2 2 4" xfId="20427" xr:uid="{00000000-0005-0000-0000-0000AD5E0000}"/>
    <cellStyle name="Comma 3 3 6 2 2 2 2 3" xfId="6089" xr:uid="{00000000-0005-0000-0000-0000AE5E0000}"/>
    <cellStyle name="Comma 3 3 6 2 2 2 2 3 2" xfId="14282" xr:uid="{00000000-0005-0000-0000-0000AF5E0000}"/>
    <cellStyle name="Comma 3 3 6 2 2 2 2 3 2 2" xfId="30668" xr:uid="{00000000-0005-0000-0000-0000B05E0000}"/>
    <cellStyle name="Comma 3 3 6 2 2 2 2 3 3" xfId="22475" xr:uid="{00000000-0005-0000-0000-0000B15E0000}"/>
    <cellStyle name="Comma 3 3 6 2 2 2 2 4" xfId="10186" xr:uid="{00000000-0005-0000-0000-0000B25E0000}"/>
    <cellStyle name="Comma 3 3 6 2 2 2 2 4 2" xfId="26572" xr:uid="{00000000-0005-0000-0000-0000B35E0000}"/>
    <cellStyle name="Comma 3 3 6 2 2 2 2 5" xfId="18379" xr:uid="{00000000-0005-0000-0000-0000B45E0000}"/>
    <cellStyle name="Comma 3 3 6 2 2 2 3" xfId="3017" xr:uid="{00000000-0005-0000-0000-0000B55E0000}"/>
    <cellStyle name="Comma 3 3 6 2 2 2 3 2" xfId="7114" xr:uid="{00000000-0005-0000-0000-0000B65E0000}"/>
    <cellStyle name="Comma 3 3 6 2 2 2 3 2 2" xfId="15307" xr:uid="{00000000-0005-0000-0000-0000B75E0000}"/>
    <cellStyle name="Comma 3 3 6 2 2 2 3 2 2 2" xfId="31693" xr:uid="{00000000-0005-0000-0000-0000B85E0000}"/>
    <cellStyle name="Comma 3 3 6 2 2 2 3 2 3" xfId="23500" xr:uid="{00000000-0005-0000-0000-0000B95E0000}"/>
    <cellStyle name="Comma 3 3 6 2 2 2 3 3" xfId="11210" xr:uid="{00000000-0005-0000-0000-0000BA5E0000}"/>
    <cellStyle name="Comma 3 3 6 2 2 2 3 3 2" xfId="27596" xr:uid="{00000000-0005-0000-0000-0000BB5E0000}"/>
    <cellStyle name="Comma 3 3 6 2 2 2 3 4" xfId="19403" xr:uid="{00000000-0005-0000-0000-0000BC5E0000}"/>
    <cellStyle name="Comma 3 3 6 2 2 2 4" xfId="5065" xr:uid="{00000000-0005-0000-0000-0000BD5E0000}"/>
    <cellStyle name="Comma 3 3 6 2 2 2 4 2" xfId="13258" xr:uid="{00000000-0005-0000-0000-0000BE5E0000}"/>
    <cellStyle name="Comma 3 3 6 2 2 2 4 2 2" xfId="29644" xr:uid="{00000000-0005-0000-0000-0000BF5E0000}"/>
    <cellStyle name="Comma 3 3 6 2 2 2 4 3" xfId="21451" xr:uid="{00000000-0005-0000-0000-0000C05E0000}"/>
    <cellStyle name="Comma 3 3 6 2 2 2 5" xfId="9162" xr:uid="{00000000-0005-0000-0000-0000C15E0000}"/>
    <cellStyle name="Comma 3 3 6 2 2 2 5 2" xfId="25548" xr:uid="{00000000-0005-0000-0000-0000C25E0000}"/>
    <cellStyle name="Comma 3 3 6 2 2 2 6" xfId="17355" xr:uid="{00000000-0005-0000-0000-0000C35E0000}"/>
    <cellStyle name="Comma 3 3 6 2 2 3" xfId="1481" xr:uid="{00000000-0005-0000-0000-0000C45E0000}"/>
    <cellStyle name="Comma 3 3 6 2 2 3 2" xfId="3529" xr:uid="{00000000-0005-0000-0000-0000C55E0000}"/>
    <cellStyle name="Comma 3 3 6 2 2 3 2 2" xfId="7626" xr:uid="{00000000-0005-0000-0000-0000C65E0000}"/>
    <cellStyle name="Comma 3 3 6 2 2 3 2 2 2" xfId="15819" xr:uid="{00000000-0005-0000-0000-0000C75E0000}"/>
    <cellStyle name="Comma 3 3 6 2 2 3 2 2 2 2" xfId="32205" xr:uid="{00000000-0005-0000-0000-0000C85E0000}"/>
    <cellStyle name="Comma 3 3 6 2 2 3 2 2 3" xfId="24012" xr:uid="{00000000-0005-0000-0000-0000C95E0000}"/>
    <cellStyle name="Comma 3 3 6 2 2 3 2 3" xfId="11722" xr:uid="{00000000-0005-0000-0000-0000CA5E0000}"/>
    <cellStyle name="Comma 3 3 6 2 2 3 2 3 2" xfId="28108" xr:uid="{00000000-0005-0000-0000-0000CB5E0000}"/>
    <cellStyle name="Comma 3 3 6 2 2 3 2 4" xfId="19915" xr:uid="{00000000-0005-0000-0000-0000CC5E0000}"/>
    <cellStyle name="Comma 3 3 6 2 2 3 3" xfId="5577" xr:uid="{00000000-0005-0000-0000-0000CD5E0000}"/>
    <cellStyle name="Comma 3 3 6 2 2 3 3 2" xfId="13770" xr:uid="{00000000-0005-0000-0000-0000CE5E0000}"/>
    <cellStyle name="Comma 3 3 6 2 2 3 3 2 2" xfId="30156" xr:uid="{00000000-0005-0000-0000-0000CF5E0000}"/>
    <cellStyle name="Comma 3 3 6 2 2 3 3 3" xfId="21963" xr:uid="{00000000-0005-0000-0000-0000D05E0000}"/>
    <cellStyle name="Comma 3 3 6 2 2 3 4" xfId="9674" xr:uid="{00000000-0005-0000-0000-0000D15E0000}"/>
    <cellStyle name="Comma 3 3 6 2 2 3 4 2" xfId="26060" xr:uid="{00000000-0005-0000-0000-0000D25E0000}"/>
    <cellStyle name="Comma 3 3 6 2 2 3 5" xfId="17867" xr:uid="{00000000-0005-0000-0000-0000D35E0000}"/>
    <cellStyle name="Comma 3 3 6 2 2 4" xfId="2505" xr:uid="{00000000-0005-0000-0000-0000D45E0000}"/>
    <cellStyle name="Comma 3 3 6 2 2 4 2" xfId="6602" xr:uid="{00000000-0005-0000-0000-0000D55E0000}"/>
    <cellStyle name="Comma 3 3 6 2 2 4 2 2" xfId="14795" xr:uid="{00000000-0005-0000-0000-0000D65E0000}"/>
    <cellStyle name="Comma 3 3 6 2 2 4 2 2 2" xfId="31181" xr:uid="{00000000-0005-0000-0000-0000D75E0000}"/>
    <cellStyle name="Comma 3 3 6 2 2 4 2 3" xfId="22988" xr:uid="{00000000-0005-0000-0000-0000D85E0000}"/>
    <cellStyle name="Comma 3 3 6 2 2 4 3" xfId="10698" xr:uid="{00000000-0005-0000-0000-0000D95E0000}"/>
    <cellStyle name="Comma 3 3 6 2 2 4 3 2" xfId="27084" xr:uid="{00000000-0005-0000-0000-0000DA5E0000}"/>
    <cellStyle name="Comma 3 3 6 2 2 4 4" xfId="18891" xr:uid="{00000000-0005-0000-0000-0000DB5E0000}"/>
    <cellStyle name="Comma 3 3 6 2 2 5" xfId="4553" xr:uid="{00000000-0005-0000-0000-0000DC5E0000}"/>
    <cellStyle name="Comma 3 3 6 2 2 5 2" xfId="12746" xr:uid="{00000000-0005-0000-0000-0000DD5E0000}"/>
    <cellStyle name="Comma 3 3 6 2 2 5 2 2" xfId="29132" xr:uid="{00000000-0005-0000-0000-0000DE5E0000}"/>
    <cellStyle name="Comma 3 3 6 2 2 5 3" xfId="20939" xr:uid="{00000000-0005-0000-0000-0000DF5E0000}"/>
    <cellStyle name="Comma 3 3 6 2 2 6" xfId="8650" xr:uid="{00000000-0005-0000-0000-0000E05E0000}"/>
    <cellStyle name="Comma 3 3 6 2 2 6 2" xfId="25036" xr:uid="{00000000-0005-0000-0000-0000E15E0000}"/>
    <cellStyle name="Comma 3 3 6 2 2 7" xfId="16843" xr:uid="{00000000-0005-0000-0000-0000E25E0000}"/>
    <cellStyle name="Comma 3 3 6 2 3" xfId="713" xr:uid="{00000000-0005-0000-0000-0000E35E0000}"/>
    <cellStyle name="Comma 3 3 6 2 3 2" xfId="1737" xr:uid="{00000000-0005-0000-0000-0000E45E0000}"/>
    <cellStyle name="Comma 3 3 6 2 3 2 2" xfId="3785" xr:uid="{00000000-0005-0000-0000-0000E55E0000}"/>
    <cellStyle name="Comma 3 3 6 2 3 2 2 2" xfId="7882" xr:uid="{00000000-0005-0000-0000-0000E65E0000}"/>
    <cellStyle name="Comma 3 3 6 2 3 2 2 2 2" xfId="16075" xr:uid="{00000000-0005-0000-0000-0000E75E0000}"/>
    <cellStyle name="Comma 3 3 6 2 3 2 2 2 2 2" xfId="32461" xr:uid="{00000000-0005-0000-0000-0000E85E0000}"/>
    <cellStyle name="Comma 3 3 6 2 3 2 2 2 3" xfId="24268" xr:uid="{00000000-0005-0000-0000-0000E95E0000}"/>
    <cellStyle name="Comma 3 3 6 2 3 2 2 3" xfId="11978" xr:uid="{00000000-0005-0000-0000-0000EA5E0000}"/>
    <cellStyle name="Comma 3 3 6 2 3 2 2 3 2" xfId="28364" xr:uid="{00000000-0005-0000-0000-0000EB5E0000}"/>
    <cellStyle name="Comma 3 3 6 2 3 2 2 4" xfId="20171" xr:uid="{00000000-0005-0000-0000-0000EC5E0000}"/>
    <cellStyle name="Comma 3 3 6 2 3 2 3" xfId="5833" xr:uid="{00000000-0005-0000-0000-0000ED5E0000}"/>
    <cellStyle name="Comma 3 3 6 2 3 2 3 2" xfId="14026" xr:uid="{00000000-0005-0000-0000-0000EE5E0000}"/>
    <cellStyle name="Comma 3 3 6 2 3 2 3 2 2" xfId="30412" xr:uid="{00000000-0005-0000-0000-0000EF5E0000}"/>
    <cellStyle name="Comma 3 3 6 2 3 2 3 3" xfId="22219" xr:uid="{00000000-0005-0000-0000-0000F05E0000}"/>
    <cellStyle name="Comma 3 3 6 2 3 2 4" xfId="9930" xr:uid="{00000000-0005-0000-0000-0000F15E0000}"/>
    <cellStyle name="Comma 3 3 6 2 3 2 4 2" xfId="26316" xr:uid="{00000000-0005-0000-0000-0000F25E0000}"/>
    <cellStyle name="Comma 3 3 6 2 3 2 5" xfId="18123" xr:uid="{00000000-0005-0000-0000-0000F35E0000}"/>
    <cellStyle name="Comma 3 3 6 2 3 3" xfId="2761" xr:uid="{00000000-0005-0000-0000-0000F45E0000}"/>
    <cellStyle name="Comma 3 3 6 2 3 3 2" xfId="6858" xr:uid="{00000000-0005-0000-0000-0000F55E0000}"/>
    <cellStyle name="Comma 3 3 6 2 3 3 2 2" xfId="15051" xr:uid="{00000000-0005-0000-0000-0000F65E0000}"/>
    <cellStyle name="Comma 3 3 6 2 3 3 2 2 2" xfId="31437" xr:uid="{00000000-0005-0000-0000-0000F75E0000}"/>
    <cellStyle name="Comma 3 3 6 2 3 3 2 3" xfId="23244" xr:uid="{00000000-0005-0000-0000-0000F85E0000}"/>
    <cellStyle name="Comma 3 3 6 2 3 3 3" xfId="10954" xr:uid="{00000000-0005-0000-0000-0000F95E0000}"/>
    <cellStyle name="Comma 3 3 6 2 3 3 3 2" xfId="27340" xr:uid="{00000000-0005-0000-0000-0000FA5E0000}"/>
    <cellStyle name="Comma 3 3 6 2 3 3 4" xfId="19147" xr:uid="{00000000-0005-0000-0000-0000FB5E0000}"/>
    <cellStyle name="Comma 3 3 6 2 3 4" xfId="4809" xr:uid="{00000000-0005-0000-0000-0000FC5E0000}"/>
    <cellStyle name="Comma 3 3 6 2 3 4 2" xfId="13002" xr:uid="{00000000-0005-0000-0000-0000FD5E0000}"/>
    <cellStyle name="Comma 3 3 6 2 3 4 2 2" xfId="29388" xr:uid="{00000000-0005-0000-0000-0000FE5E0000}"/>
    <cellStyle name="Comma 3 3 6 2 3 4 3" xfId="21195" xr:uid="{00000000-0005-0000-0000-0000FF5E0000}"/>
    <cellStyle name="Comma 3 3 6 2 3 5" xfId="8906" xr:uid="{00000000-0005-0000-0000-0000005F0000}"/>
    <cellStyle name="Comma 3 3 6 2 3 5 2" xfId="25292" xr:uid="{00000000-0005-0000-0000-0000015F0000}"/>
    <cellStyle name="Comma 3 3 6 2 3 6" xfId="17099" xr:uid="{00000000-0005-0000-0000-0000025F0000}"/>
    <cellStyle name="Comma 3 3 6 2 4" xfId="1225" xr:uid="{00000000-0005-0000-0000-0000035F0000}"/>
    <cellStyle name="Comma 3 3 6 2 4 2" xfId="3273" xr:uid="{00000000-0005-0000-0000-0000045F0000}"/>
    <cellStyle name="Comma 3 3 6 2 4 2 2" xfId="7370" xr:uid="{00000000-0005-0000-0000-0000055F0000}"/>
    <cellStyle name="Comma 3 3 6 2 4 2 2 2" xfId="15563" xr:uid="{00000000-0005-0000-0000-0000065F0000}"/>
    <cellStyle name="Comma 3 3 6 2 4 2 2 2 2" xfId="31949" xr:uid="{00000000-0005-0000-0000-0000075F0000}"/>
    <cellStyle name="Comma 3 3 6 2 4 2 2 3" xfId="23756" xr:uid="{00000000-0005-0000-0000-0000085F0000}"/>
    <cellStyle name="Comma 3 3 6 2 4 2 3" xfId="11466" xr:uid="{00000000-0005-0000-0000-0000095F0000}"/>
    <cellStyle name="Comma 3 3 6 2 4 2 3 2" xfId="27852" xr:uid="{00000000-0005-0000-0000-00000A5F0000}"/>
    <cellStyle name="Comma 3 3 6 2 4 2 4" xfId="19659" xr:uid="{00000000-0005-0000-0000-00000B5F0000}"/>
    <cellStyle name="Comma 3 3 6 2 4 3" xfId="5321" xr:uid="{00000000-0005-0000-0000-00000C5F0000}"/>
    <cellStyle name="Comma 3 3 6 2 4 3 2" xfId="13514" xr:uid="{00000000-0005-0000-0000-00000D5F0000}"/>
    <cellStyle name="Comma 3 3 6 2 4 3 2 2" xfId="29900" xr:uid="{00000000-0005-0000-0000-00000E5F0000}"/>
    <cellStyle name="Comma 3 3 6 2 4 3 3" xfId="21707" xr:uid="{00000000-0005-0000-0000-00000F5F0000}"/>
    <cellStyle name="Comma 3 3 6 2 4 4" xfId="9418" xr:uid="{00000000-0005-0000-0000-0000105F0000}"/>
    <cellStyle name="Comma 3 3 6 2 4 4 2" xfId="25804" xr:uid="{00000000-0005-0000-0000-0000115F0000}"/>
    <cellStyle name="Comma 3 3 6 2 4 5" xfId="17611" xr:uid="{00000000-0005-0000-0000-0000125F0000}"/>
    <cellStyle name="Comma 3 3 6 2 5" xfId="2249" xr:uid="{00000000-0005-0000-0000-0000135F0000}"/>
    <cellStyle name="Comma 3 3 6 2 5 2" xfId="6346" xr:uid="{00000000-0005-0000-0000-0000145F0000}"/>
    <cellStyle name="Comma 3 3 6 2 5 2 2" xfId="14539" xr:uid="{00000000-0005-0000-0000-0000155F0000}"/>
    <cellStyle name="Comma 3 3 6 2 5 2 2 2" xfId="30925" xr:uid="{00000000-0005-0000-0000-0000165F0000}"/>
    <cellStyle name="Comma 3 3 6 2 5 2 3" xfId="22732" xr:uid="{00000000-0005-0000-0000-0000175F0000}"/>
    <cellStyle name="Comma 3 3 6 2 5 3" xfId="10442" xr:uid="{00000000-0005-0000-0000-0000185F0000}"/>
    <cellStyle name="Comma 3 3 6 2 5 3 2" xfId="26828" xr:uid="{00000000-0005-0000-0000-0000195F0000}"/>
    <cellStyle name="Comma 3 3 6 2 5 4" xfId="18635" xr:uid="{00000000-0005-0000-0000-00001A5F0000}"/>
    <cellStyle name="Comma 3 3 6 2 6" xfId="4297" xr:uid="{00000000-0005-0000-0000-00001B5F0000}"/>
    <cellStyle name="Comma 3 3 6 2 6 2" xfId="12490" xr:uid="{00000000-0005-0000-0000-00001C5F0000}"/>
    <cellStyle name="Comma 3 3 6 2 6 2 2" xfId="28876" xr:uid="{00000000-0005-0000-0000-00001D5F0000}"/>
    <cellStyle name="Comma 3 3 6 2 6 3" xfId="20683" xr:uid="{00000000-0005-0000-0000-00001E5F0000}"/>
    <cellStyle name="Comma 3 3 6 2 7" xfId="8394" xr:uid="{00000000-0005-0000-0000-00001F5F0000}"/>
    <cellStyle name="Comma 3 3 6 2 7 2" xfId="24780" xr:uid="{00000000-0005-0000-0000-0000205F0000}"/>
    <cellStyle name="Comma 3 3 6 2 8" xfId="16587" xr:uid="{00000000-0005-0000-0000-0000215F0000}"/>
    <cellStyle name="Comma 3 3 6 3" xfId="329" xr:uid="{00000000-0005-0000-0000-0000225F0000}"/>
    <cellStyle name="Comma 3 3 6 3 2" xfId="841" xr:uid="{00000000-0005-0000-0000-0000235F0000}"/>
    <cellStyle name="Comma 3 3 6 3 2 2" xfId="1865" xr:uid="{00000000-0005-0000-0000-0000245F0000}"/>
    <cellStyle name="Comma 3 3 6 3 2 2 2" xfId="3913" xr:uid="{00000000-0005-0000-0000-0000255F0000}"/>
    <cellStyle name="Comma 3 3 6 3 2 2 2 2" xfId="8010" xr:uid="{00000000-0005-0000-0000-0000265F0000}"/>
    <cellStyle name="Comma 3 3 6 3 2 2 2 2 2" xfId="16203" xr:uid="{00000000-0005-0000-0000-0000275F0000}"/>
    <cellStyle name="Comma 3 3 6 3 2 2 2 2 2 2" xfId="32589" xr:uid="{00000000-0005-0000-0000-0000285F0000}"/>
    <cellStyle name="Comma 3 3 6 3 2 2 2 2 3" xfId="24396" xr:uid="{00000000-0005-0000-0000-0000295F0000}"/>
    <cellStyle name="Comma 3 3 6 3 2 2 2 3" xfId="12106" xr:uid="{00000000-0005-0000-0000-00002A5F0000}"/>
    <cellStyle name="Comma 3 3 6 3 2 2 2 3 2" xfId="28492" xr:uid="{00000000-0005-0000-0000-00002B5F0000}"/>
    <cellStyle name="Comma 3 3 6 3 2 2 2 4" xfId="20299" xr:uid="{00000000-0005-0000-0000-00002C5F0000}"/>
    <cellStyle name="Comma 3 3 6 3 2 2 3" xfId="5961" xr:uid="{00000000-0005-0000-0000-00002D5F0000}"/>
    <cellStyle name="Comma 3 3 6 3 2 2 3 2" xfId="14154" xr:uid="{00000000-0005-0000-0000-00002E5F0000}"/>
    <cellStyle name="Comma 3 3 6 3 2 2 3 2 2" xfId="30540" xr:uid="{00000000-0005-0000-0000-00002F5F0000}"/>
    <cellStyle name="Comma 3 3 6 3 2 2 3 3" xfId="22347" xr:uid="{00000000-0005-0000-0000-0000305F0000}"/>
    <cellStyle name="Comma 3 3 6 3 2 2 4" xfId="10058" xr:uid="{00000000-0005-0000-0000-0000315F0000}"/>
    <cellStyle name="Comma 3 3 6 3 2 2 4 2" xfId="26444" xr:uid="{00000000-0005-0000-0000-0000325F0000}"/>
    <cellStyle name="Comma 3 3 6 3 2 2 5" xfId="18251" xr:uid="{00000000-0005-0000-0000-0000335F0000}"/>
    <cellStyle name="Comma 3 3 6 3 2 3" xfId="2889" xr:uid="{00000000-0005-0000-0000-0000345F0000}"/>
    <cellStyle name="Comma 3 3 6 3 2 3 2" xfId="6986" xr:uid="{00000000-0005-0000-0000-0000355F0000}"/>
    <cellStyle name="Comma 3 3 6 3 2 3 2 2" xfId="15179" xr:uid="{00000000-0005-0000-0000-0000365F0000}"/>
    <cellStyle name="Comma 3 3 6 3 2 3 2 2 2" xfId="31565" xr:uid="{00000000-0005-0000-0000-0000375F0000}"/>
    <cellStyle name="Comma 3 3 6 3 2 3 2 3" xfId="23372" xr:uid="{00000000-0005-0000-0000-0000385F0000}"/>
    <cellStyle name="Comma 3 3 6 3 2 3 3" xfId="11082" xr:uid="{00000000-0005-0000-0000-0000395F0000}"/>
    <cellStyle name="Comma 3 3 6 3 2 3 3 2" xfId="27468" xr:uid="{00000000-0005-0000-0000-00003A5F0000}"/>
    <cellStyle name="Comma 3 3 6 3 2 3 4" xfId="19275" xr:uid="{00000000-0005-0000-0000-00003B5F0000}"/>
    <cellStyle name="Comma 3 3 6 3 2 4" xfId="4937" xr:uid="{00000000-0005-0000-0000-00003C5F0000}"/>
    <cellStyle name="Comma 3 3 6 3 2 4 2" xfId="13130" xr:uid="{00000000-0005-0000-0000-00003D5F0000}"/>
    <cellStyle name="Comma 3 3 6 3 2 4 2 2" xfId="29516" xr:uid="{00000000-0005-0000-0000-00003E5F0000}"/>
    <cellStyle name="Comma 3 3 6 3 2 4 3" xfId="21323" xr:uid="{00000000-0005-0000-0000-00003F5F0000}"/>
    <cellStyle name="Comma 3 3 6 3 2 5" xfId="9034" xr:uid="{00000000-0005-0000-0000-0000405F0000}"/>
    <cellStyle name="Comma 3 3 6 3 2 5 2" xfId="25420" xr:uid="{00000000-0005-0000-0000-0000415F0000}"/>
    <cellStyle name="Comma 3 3 6 3 2 6" xfId="17227" xr:uid="{00000000-0005-0000-0000-0000425F0000}"/>
    <cellStyle name="Comma 3 3 6 3 3" xfId="1353" xr:uid="{00000000-0005-0000-0000-0000435F0000}"/>
    <cellStyle name="Comma 3 3 6 3 3 2" xfId="3401" xr:uid="{00000000-0005-0000-0000-0000445F0000}"/>
    <cellStyle name="Comma 3 3 6 3 3 2 2" xfId="7498" xr:uid="{00000000-0005-0000-0000-0000455F0000}"/>
    <cellStyle name="Comma 3 3 6 3 3 2 2 2" xfId="15691" xr:uid="{00000000-0005-0000-0000-0000465F0000}"/>
    <cellStyle name="Comma 3 3 6 3 3 2 2 2 2" xfId="32077" xr:uid="{00000000-0005-0000-0000-0000475F0000}"/>
    <cellStyle name="Comma 3 3 6 3 3 2 2 3" xfId="23884" xr:uid="{00000000-0005-0000-0000-0000485F0000}"/>
    <cellStyle name="Comma 3 3 6 3 3 2 3" xfId="11594" xr:uid="{00000000-0005-0000-0000-0000495F0000}"/>
    <cellStyle name="Comma 3 3 6 3 3 2 3 2" xfId="27980" xr:uid="{00000000-0005-0000-0000-00004A5F0000}"/>
    <cellStyle name="Comma 3 3 6 3 3 2 4" xfId="19787" xr:uid="{00000000-0005-0000-0000-00004B5F0000}"/>
    <cellStyle name="Comma 3 3 6 3 3 3" xfId="5449" xr:uid="{00000000-0005-0000-0000-00004C5F0000}"/>
    <cellStyle name="Comma 3 3 6 3 3 3 2" xfId="13642" xr:uid="{00000000-0005-0000-0000-00004D5F0000}"/>
    <cellStyle name="Comma 3 3 6 3 3 3 2 2" xfId="30028" xr:uid="{00000000-0005-0000-0000-00004E5F0000}"/>
    <cellStyle name="Comma 3 3 6 3 3 3 3" xfId="21835" xr:uid="{00000000-0005-0000-0000-00004F5F0000}"/>
    <cellStyle name="Comma 3 3 6 3 3 4" xfId="9546" xr:uid="{00000000-0005-0000-0000-0000505F0000}"/>
    <cellStyle name="Comma 3 3 6 3 3 4 2" xfId="25932" xr:uid="{00000000-0005-0000-0000-0000515F0000}"/>
    <cellStyle name="Comma 3 3 6 3 3 5" xfId="17739" xr:uid="{00000000-0005-0000-0000-0000525F0000}"/>
    <cellStyle name="Comma 3 3 6 3 4" xfId="2377" xr:uid="{00000000-0005-0000-0000-0000535F0000}"/>
    <cellStyle name="Comma 3 3 6 3 4 2" xfId="6474" xr:uid="{00000000-0005-0000-0000-0000545F0000}"/>
    <cellStyle name="Comma 3 3 6 3 4 2 2" xfId="14667" xr:uid="{00000000-0005-0000-0000-0000555F0000}"/>
    <cellStyle name="Comma 3 3 6 3 4 2 2 2" xfId="31053" xr:uid="{00000000-0005-0000-0000-0000565F0000}"/>
    <cellStyle name="Comma 3 3 6 3 4 2 3" xfId="22860" xr:uid="{00000000-0005-0000-0000-0000575F0000}"/>
    <cellStyle name="Comma 3 3 6 3 4 3" xfId="10570" xr:uid="{00000000-0005-0000-0000-0000585F0000}"/>
    <cellStyle name="Comma 3 3 6 3 4 3 2" xfId="26956" xr:uid="{00000000-0005-0000-0000-0000595F0000}"/>
    <cellStyle name="Comma 3 3 6 3 4 4" xfId="18763" xr:uid="{00000000-0005-0000-0000-00005A5F0000}"/>
    <cellStyle name="Comma 3 3 6 3 5" xfId="4425" xr:uid="{00000000-0005-0000-0000-00005B5F0000}"/>
    <cellStyle name="Comma 3 3 6 3 5 2" xfId="12618" xr:uid="{00000000-0005-0000-0000-00005C5F0000}"/>
    <cellStyle name="Comma 3 3 6 3 5 2 2" xfId="29004" xr:uid="{00000000-0005-0000-0000-00005D5F0000}"/>
    <cellStyle name="Comma 3 3 6 3 5 3" xfId="20811" xr:uid="{00000000-0005-0000-0000-00005E5F0000}"/>
    <cellStyle name="Comma 3 3 6 3 6" xfId="8522" xr:uid="{00000000-0005-0000-0000-00005F5F0000}"/>
    <cellStyle name="Comma 3 3 6 3 6 2" xfId="24908" xr:uid="{00000000-0005-0000-0000-0000605F0000}"/>
    <cellStyle name="Comma 3 3 6 3 7" xfId="16715" xr:uid="{00000000-0005-0000-0000-0000615F0000}"/>
    <cellStyle name="Comma 3 3 6 4" xfId="585" xr:uid="{00000000-0005-0000-0000-0000625F0000}"/>
    <cellStyle name="Comma 3 3 6 4 2" xfId="1609" xr:uid="{00000000-0005-0000-0000-0000635F0000}"/>
    <cellStyle name="Comma 3 3 6 4 2 2" xfId="3657" xr:uid="{00000000-0005-0000-0000-0000645F0000}"/>
    <cellStyle name="Comma 3 3 6 4 2 2 2" xfId="7754" xr:uid="{00000000-0005-0000-0000-0000655F0000}"/>
    <cellStyle name="Comma 3 3 6 4 2 2 2 2" xfId="15947" xr:uid="{00000000-0005-0000-0000-0000665F0000}"/>
    <cellStyle name="Comma 3 3 6 4 2 2 2 2 2" xfId="32333" xr:uid="{00000000-0005-0000-0000-0000675F0000}"/>
    <cellStyle name="Comma 3 3 6 4 2 2 2 3" xfId="24140" xr:uid="{00000000-0005-0000-0000-0000685F0000}"/>
    <cellStyle name="Comma 3 3 6 4 2 2 3" xfId="11850" xr:uid="{00000000-0005-0000-0000-0000695F0000}"/>
    <cellStyle name="Comma 3 3 6 4 2 2 3 2" xfId="28236" xr:uid="{00000000-0005-0000-0000-00006A5F0000}"/>
    <cellStyle name="Comma 3 3 6 4 2 2 4" xfId="20043" xr:uid="{00000000-0005-0000-0000-00006B5F0000}"/>
    <cellStyle name="Comma 3 3 6 4 2 3" xfId="5705" xr:uid="{00000000-0005-0000-0000-00006C5F0000}"/>
    <cellStyle name="Comma 3 3 6 4 2 3 2" xfId="13898" xr:uid="{00000000-0005-0000-0000-00006D5F0000}"/>
    <cellStyle name="Comma 3 3 6 4 2 3 2 2" xfId="30284" xr:uid="{00000000-0005-0000-0000-00006E5F0000}"/>
    <cellStyle name="Comma 3 3 6 4 2 3 3" xfId="22091" xr:uid="{00000000-0005-0000-0000-00006F5F0000}"/>
    <cellStyle name="Comma 3 3 6 4 2 4" xfId="9802" xr:uid="{00000000-0005-0000-0000-0000705F0000}"/>
    <cellStyle name="Comma 3 3 6 4 2 4 2" xfId="26188" xr:uid="{00000000-0005-0000-0000-0000715F0000}"/>
    <cellStyle name="Comma 3 3 6 4 2 5" xfId="17995" xr:uid="{00000000-0005-0000-0000-0000725F0000}"/>
    <cellStyle name="Comma 3 3 6 4 3" xfId="2633" xr:uid="{00000000-0005-0000-0000-0000735F0000}"/>
    <cellStyle name="Comma 3 3 6 4 3 2" xfId="6730" xr:uid="{00000000-0005-0000-0000-0000745F0000}"/>
    <cellStyle name="Comma 3 3 6 4 3 2 2" xfId="14923" xr:uid="{00000000-0005-0000-0000-0000755F0000}"/>
    <cellStyle name="Comma 3 3 6 4 3 2 2 2" xfId="31309" xr:uid="{00000000-0005-0000-0000-0000765F0000}"/>
    <cellStyle name="Comma 3 3 6 4 3 2 3" xfId="23116" xr:uid="{00000000-0005-0000-0000-0000775F0000}"/>
    <cellStyle name="Comma 3 3 6 4 3 3" xfId="10826" xr:uid="{00000000-0005-0000-0000-0000785F0000}"/>
    <cellStyle name="Comma 3 3 6 4 3 3 2" xfId="27212" xr:uid="{00000000-0005-0000-0000-0000795F0000}"/>
    <cellStyle name="Comma 3 3 6 4 3 4" xfId="19019" xr:uid="{00000000-0005-0000-0000-00007A5F0000}"/>
    <cellStyle name="Comma 3 3 6 4 4" xfId="4681" xr:uid="{00000000-0005-0000-0000-00007B5F0000}"/>
    <cellStyle name="Comma 3 3 6 4 4 2" xfId="12874" xr:uid="{00000000-0005-0000-0000-00007C5F0000}"/>
    <cellStyle name="Comma 3 3 6 4 4 2 2" xfId="29260" xr:uid="{00000000-0005-0000-0000-00007D5F0000}"/>
    <cellStyle name="Comma 3 3 6 4 4 3" xfId="21067" xr:uid="{00000000-0005-0000-0000-00007E5F0000}"/>
    <cellStyle name="Comma 3 3 6 4 5" xfId="8778" xr:uid="{00000000-0005-0000-0000-00007F5F0000}"/>
    <cellStyle name="Comma 3 3 6 4 5 2" xfId="25164" xr:uid="{00000000-0005-0000-0000-0000805F0000}"/>
    <cellStyle name="Comma 3 3 6 4 6" xfId="16971" xr:uid="{00000000-0005-0000-0000-0000815F0000}"/>
    <cellStyle name="Comma 3 3 6 5" xfId="1097" xr:uid="{00000000-0005-0000-0000-0000825F0000}"/>
    <cellStyle name="Comma 3 3 6 5 2" xfId="3145" xr:uid="{00000000-0005-0000-0000-0000835F0000}"/>
    <cellStyle name="Comma 3 3 6 5 2 2" xfId="7242" xr:uid="{00000000-0005-0000-0000-0000845F0000}"/>
    <cellStyle name="Comma 3 3 6 5 2 2 2" xfId="15435" xr:uid="{00000000-0005-0000-0000-0000855F0000}"/>
    <cellStyle name="Comma 3 3 6 5 2 2 2 2" xfId="31821" xr:uid="{00000000-0005-0000-0000-0000865F0000}"/>
    <cellStyle name="Comma 3 3 6 5 2 2 3" xfId="23628" xr:uid="{00000000-0005-0000-0000-0000875F0000}"/>
    <cellStyle name="Comma 3 3 6 5 2 3" xfId="11338" xr:uid="{00000000-0005-0000-0000-0000885F0000}"/>
    <cellStyle name="Comma 3 3 6 5 2 3 2" xfId="27724" xr:uid="{00000000-0005-0000-0000-0000895F0000}"/>
    <cellStyle name="Comma 3 3 6 5 2 4" xfId="19531" xr:uid="{00000000-0005-0000-0000-00008A5F0000}"/>
    <cellStyle name="Comma 3 3 6 5 3" xfId="5193" xr:uid="{00000000-0005-0000-0000-00008B5F0000}"/>
    <cellStyle name="Comma 3 3 6 5 3 2" xfId="13386" xr:uid="{00000000-0005-0000-0000-00008C5F0000}"/>
    <cellStyle name="Comma 3 3 6 5 3 2 2" xfId="29772" xr:uid="{00000000-0005-0000-0000-00008D5F0000}"/>
    <cellStyle name="Comma 3 3 6 5 3 3" xfId="21579" xr:uid="{00000000-0005-0000-0000-00008E5F0000}"/>
    <cellStyle name="Comma 3 3 6 5 4" xfId="9290" xr:uid="{00000000-0005-0000-0000-00008F5F0000}"/>
    <cellStyle name="Comma 3 3 6 5 4 2" xfId="25676" xr:uid="{00000000-0005-0000-0000-0000905F0000}"/>
    <cellStyle name="Comma 3 3 6 5 5" xfId="17483" xr:uid="{00000000-0005-0000-0000-0000915F0000}"/>
    <cellStyle name="Comma 3 3 6 6" xfId="2121" xr:uid="{00000000-0005-0000-0000-0000925F0000}"/>
    <cellStyle name="Comma 3 3 6 6 2" xfId="6218" xr:uid="{00000000-0005-0000-0000-0000935F0000}"/>
    <cellStyle name="Comma 3 3 6 6 2 2" xfId="14411" xr:uid="{00000000-0005-0000-0000-0000945F0000}"/>
    <cellStyle name="Comma 3 3 6 6 2 2 2" xfId="30797" xr:uid="{00000000-0005-0000-0000-0000955F0000}"/>
    <cellStyle name="Comma 3 3 6 6 2 3" xfId="22604" xr:uid="{00000000-0005-0000-0000-0000965F0000}"/>
    <cellStyle name="Comma 3 3 6 6 3" xfId="10314" xr:uid="{00000000-0005-0000-0000-0000975F0000}"/>
    <cellStyle name="Comma 3 3 6 6 3 2" xfId="26700" xr:uid="{00000000-0005-0000-0000-0000985F0000}"/>
    <cellStyle name="Comma 3 3 6 6 4" xfId="18507" xr:uid="{00000000-0005-0000-0000-0000995F0000}"/>
    <cellStyle name="Comma 3 3 6 7" xfId="4169" xr:uid="{00000000-0005-0000-0000-00009A5F0000}"/>
    <cellStyle name="Comma 3 3 6 7 2" xfId="12362" xr:uid="{00000000-0005-0000-0000-00009B5F0000}"/>
    <cellStyle name="Comma 3 3 6 7 2 2" xfId="28748" xr:uid="{00000000-0005-0000-0000-00009C5F0000}"/>
    <cellStyle name="Comma 3 3 6 7 3" xfId="20555" xr:uid="{00000000-0005-0000-0000-00009D5F0000}"/>
    <cellStyle name="Comma 3 3 6 8" xfId="8266" xr:uid="{00000000-0005-0000-0000-00009E5F0000}"/>
    <cellStyle name="Comma 3 3 6 8 2" xfId="24652" xr:uid="{00000000-0005-0000-0000-00009F5F0000}"/>
    <cellStyle name="Comma 3 3 6 9" xfId="16459" xr:uid="{00000000-0005-0000-0000-0000A05F0000}"/>
    <cellStyle name="Comma 3 3 7" xfId="137" xr:uid="{00000000-0005-0000-0000-0000A15F0000}"/>
    <cellStyle name="Comma 3 3 7 2" xfId="393" xr:uid="{00000000-0005-0000-0000-0000A25F0000}"/>
    <cellStyle name="Comma 3 3 7 2 2" xfId="905" xr:uid="{00000000-0005-0000-0000-0000A35F0000}"/>
    <cellStyle name="Comma 3 3 7 2 2 2" xfId="1929" xr:uid="{00000000-0005-0000-0000-0000A45F0000}"/>
    <cellStyle name="Comma 3 3 7 2 2 2 2" xfId="3977" xr:uid="{00000000-0005-0000-0000-0000A55F0000}"/>
    <cellStyle name="Comma 3 3 7 2 2 2 2 2" xfId="8074" xr:uid="{00000000-0005-0000-0000-0000A65F0000}"/>
    <cellStyle name="Comma 3 3 7 2 2 2 2 2 2" xfId="16267" xr:uid="{00000000-0005-0000-0000-0000A75F0000}"/>
    <cellStyle name="Comma 3 3 7 2 2 2 2 2 2 2" xfId="32653" xr:uid="{00000000-0005-0000-0000-0000A85F0000}"/>
    <cellStyle name="Comma 3 3 7 2 2 2 2 2 3" xfId="24460" xr:uid="{00000000-0005-0000-0000-0000A95F0000}"/>
    <cellStyle name="Comma 3 3 7 2 2 2 2 3" xfId="12170" xr:uid="{00000000-0005-0000-0000-0000AA5F0000}"/>
    <cellStyle name="Comma 3 3 7 2 2 2 2 3 2" xfId="28556" xr:uid="{00000000-0005-0000-0000-0000AB5F0000}"/>
    <cellStyle name="Comma 3 3 7 2 2 2 2 4" xfId="20363" xr:uid="{00000000-0005-0000-0000-0000AC5F0000}"/>
    <cellStyle name="Comma 3 3 7 2 2 2 3" xfId="6025" xr:uid="{00000000-0005-0000-0000-0000AD5F0000}"/>
    <cellStyle name="Comma 3 3 7 2 2 2 3 2" xfId="14218" xr:uid="{00000000-0005-0000-0000-0000AE5F0000}"/>
    <cellStyle name="Comma 3 3 7 2 2 2 3 2 2" xfId="30604" xr:uid="{00000000-0005-0000-0000-0000AF5F0000}"/>
    <cellStyle name="Comma 3 3 7 2 2 2 3 3" xfId="22411" xr:uid="{00000000-0005-0000-0000-0000B05F0000}"/>
    <cellStyle name="Comma 3 3 7 2 2 2 4" xfId="10122" xr:uid="{00000000-0005-0000-0000-0000B15F0000}"/>
    <cellStyle name="Comma 3 3 7 2 2 2 4 2" xfId="26508" xr:uid="{00000000-0005-0000-0000-0000B25F0000}"/>
    <cellStyle name="Comma 3 3 7 2 2 2 5" xfId="18315" xr:uid="{00000000-0005-0000-0000-0000B35F0000}"/>
    <cellStyle name="Comma 3 3 7 2 2 3" xfId="2953" xr:uid="{00000000-0005-0000-0000-0000B45F0000}"/>
    <cellStyle name="Comma 3 3 7 2 2 3 2" xfId="7050" xr:uid="{00000000-0005-0000-0000-0000B55F0000}"/>
    <cellStyle name="Comma 3 3 7 2 2 3 2 2" xfId="15243" xr:uid="{00000000-0005-0000-0000-0000B65F0000}"/>
    <cellStyle name="Comma 3 3 7 2 2 3 2 2 2" xfId="31629" xr:uid="{00000000-0005-0000-0000-0000B75F0000}"/>
    <cellStyle name="Comma 3 3 7 2 2 3 2 3" xfId="23436" xr:uid="{00000000-0005-0000-0000-0000B85F0000}"/>
    <cellStyle name="Comma 3 3 7 2 2 3 3" xfId="11146" xr:uid="{00000000-0005-0000-0000-0000B95F0000}"/>
    <cellStyle name="Comma 3 3 7 2 2 3 3 2" xfId="27532" xr:uid="{00000000-0005-0000-0000-0000BA5F0000}"/>
    <cellStyle name="Comma 3 3 7 2 2 3 4" xfId="19339" xr:uid="{00000000-0005-0000-0000-0000BB5F0000}"/>
    <cellStyle name="Comma 3 3 7 2 2 4" xfId="5001" xr:uid="{00000000-0005-0000-0000-0000BC5F0000}"/>
    <cellStyle name="Comma 3 3 7 2 2 4 2" xfId="13194" xr:uid="{00000000-0005-0000-0000-0000BD5F0000}"/>
    <cellStyle name="Comma 3 3 7 2 2 4 2 2" xfId="29580" xr:uid="{00000000-0005-0000-0000-0000BE5F0000}"/>
    <cellStyle name="Comma 3 3 7 2 2 4 3" xfId="21387" xr:uid="{00000000-0005-0000-0000-0000BF5F0000}"/>
    <cellStyle name="Comma 3 3 7 2 2 5" xfId="9098" xr:uid="{00000000-0005-0000-0000-0000C05F0000}"/>
    <cellStyle name="Comma 3 3 7 2 2 5 2" xfId="25484" xr:uid="{00000000-0005-0000-0000-0000C15F0000}"/>
    <cellStyle name="Comma 3 3 7 2 2 6" xfId="17291" xr:uid="{00000000-0005-0000-0000-0000C25F0000}"/>
    <cellStyle name="Comma 3 3 7 2 3" xfId="1417" xr:uid="{00000000-0005-0000-0000-0000C35F0000}"/>
    <cellStyle name="Comma 3 3 7 2 3 2" xfId="3465" xr:uid="{00000000-0005-0000-0000-0000C45F0000}"/>
    <cellStyle name="Comma 3 3 7 2 3 2 2" xfId="7562" xr:uid="{00000000-0005-0000-0000-0000C55F0000}"/>
    <cellStyle name="Comma 3 3 7 2 3 2 2 2" xfId="15755" xr:uid="{00000000-0005-0000-0000-0000C65F0000}"/>
    <cellStyle name="Comma 3 3 7 2 3 2 2 2 2" xfId="32141" xr:uid="{00000000-0005-0000-0000-0000C75F0000}"/>
    <cellStyle name="Comma 3 3 7 2 3 2 2 3" xfId="23948" xr:uid="{00000000-0005-0000-0000-0000C85F0000}"/>
    <cellStyle name="Comma 3 3 7 2 3 2 3" xfId="11658" xr:uid="{00000000-0005-0000-0000-0000C95F0000}"/>
    <cellStyle name="Comma 3 3 7 2 3 2 3 2" xfId="28044" xr:uid="{00000000-0005-0000-0000-0000CA5F0000}"/>
    <cellStyle name="Comma 3 3 7 2 3 2 4" xfId="19851" xr:uid="{00000000-0005-0000-0000-0000CB5F0000}"/>
    <cellStyle name="Comma 3 3 7 2 3 3" xfId="5513" xr:uid="{00000000-0005-0000-0000-0000CC5F0000}"/>
    <cellStyle name="Comma 3 3 7 2 3 3 2" xfId="13706" xr:uid="{00000000-0005-0000-0000-0000CD5F0000}"/>
    <cellStyle name="Comma 3 3 7 2 3 3 2 2" xfId="30092" xr:uid="{00000000-0005-0000-0000-0000CE5F0000}"/>
    <cellStyle name="Comma 3 3 7 2 3 3 3" xfId="21899" xr:uid="{00000000-0005-0000-0000-0000CF5F0000}"/>
    <cellStyle name="Comma 3 3 7 2 3 4" xfId="9610" xr:uid="{00000000-0005-0000-0000-0000D05F0000}"/>
    <cellStyle name="Comma 3 3 7 2 3 4 2" xfId="25996" xr:uid="{00000000-0005-0000-0000-0000D15F0000}"/>
    <cellStyle name="Comma 3 3 7 2 3 5" xfId="17803" xr:uid="{00000000-0005-0000-0000-0000D25F0000}"/>
    <cellStyle name="Comma 3 3 7 2 4" xfId="2441" xr:uid="{00000000-0005-0000-0000-0000D35F0000}"/>
    <cellStyle name="Comma 3 3 7 2 4 2" xfId="6538" xr:uid="{00000000-0005-0000-0000-0000D45F0000}"/>
    <cellStyle name="Comma 3 3 7 2 4 2 2" xfId="14731" xr:uid="{00000000-0005-0000-0000-0000D55F0000}"/>
    <cellStyle name="Comma 3 3 7 2 4 2 2 2" xfId="31117" xr:uid="{00000000-0005-0000-0000-0000D65F0000}"/>
    <cellStyle name="Comma 3 3 7 2 4 2 3" xfId="22924" xr:uid="{00000000-0005-0000-0000-0000D75F0000}"/>
    <cellStyle name="Comma 3 3 7 2 4 3" xfId="10634" xr:uid="{00000000-0005-0000-0000-0000D85F0000}"/>
    <cellStyle name="Comma 3 3 7 2 4 3 2" xfId="27020" xr:uid="{00000000-0005-0000-0000-0000D95F0000}"/>
    <cellStyle name="Comma 3 3 7 2 4 4" xfId="18827" xr:uid="{00000000-0005-0000-0000-0000DA5F0000}"/>
    <cellStyle name="Comma 3 3 7 2 5" xfId="4489" xr:uid="{00000000-0005-0000-0000-0000DB5F0000}"/>
    <cellStyle name="Comma 3 3 7 2 5 2" xfId="12682" xr:uid="{00000000-0005-0000-0000-0000DC5F0000}"/>
    <cellStyle name="Comma 3 3 7 2 5 2 2" xfId="29068" xr:uid="{00000000-0005-0000-0000-0000DD5F0000}"/>
    <cellStyle name="Comma 3 3 7 2 5 3" xfId="20875" xr:uid="{00000000-0005-0000-0000-0000DE5F0000}"/>
    <cellStyle name="Comma 3 3 7 2 6" xfId="8586" xr:uid="{00000000-0005-0000-0000-0000DF5F0000}"/>
    <cellStyle name="Comma 3 3 7 2 6 2" xfId="24972" xr:uid="{00000000-0005-0000-0000-0000E05F0000}"/>
    <cellStyle name="Comma 3 3 7 2 7" xfId="16779" xr:uid="{00000000-0005-0000-0000-0000E15F0000}"/>
    <cellStyle name="Comma 3 3 7 3" xfId="649" xr:uid="{00000000-0005-0000-0000-0000E25F0000}"/>
    <cellStyle name="Comma 3 3 7 3 2" xfId="1673" xr:uid="{00000000-0005-0000-0000-0000E35F0000}"/>
    <cellStyle name="Comma 3 3 7 3 2 2" xfId="3721" xr:uid="{00000000-0005-0000-0000-0000E45F0000}"/>
    <cellStyle name="Comma 3 3 7 3 2 2 2" xfId="7818" xr:uid="{00000000-0005-0000-0000-0000E55F0000}"/>
    <cellStyle name="Comma 3 3 7 3 2 2 2 2" xfId="16011" xr:uid="{00000000-0005-0000-0000-0000E65F0000}"/>
    <cellStyle name="Comma 3 3 7 3 2 2 2 2 2" xfId="32397" xr:uid="{00000000-0005-0000-0000-0000E75F0000}"/>
    <cellStyle name="Comma 3 3 7 3 2 2 2 3" xfId="24204" xr:uid="{00000000-0005-0000-0000-0000E85F0000}"/>
    <cellStyle name="Comma 3 3 7 3 2 2 3" xfId="11914" xr:uid="{00000000-0005-0000-0000-0000E95F0000}"/>
    <cellStyle name="Comma 3 3 7 3 2 2 3 2" xfId="28300" xr:uid="{00000000-0005-0000-0000-0000EA5F0000}"/>
    <cellStyle name="Comma 3 3 7 3 2 2 4" xfId="20107" xr:uid="{00000000-0005-0000-0000-0000EB5F0000}"/>
    <cellStyle name="Comma 3 3 7 3 2 3" xfId="5769" xr:uid="{00000000-0005-0000-0000-0000EC5F0000}"/>
    <cellStyle name="Comma 3 3 7 3 2 3 2" xfId="13962" xr:uid="{00000000-0005-0000-0000-0000ED5F0000}"/>
    <cellStyle name="Comma 3 3 7 3 2 3 2 2" xfId="30348" xr:uid="{00000000-0005-0000-0000-0000EE5F0000}"/>
    <cellStyle name="Comma 3 3 7 3 2 3 3" xfId="22155" xr:uid="{00000000-0005-0000-0000-0000EF5F0000}"/>
    <cellStyle name="Comma 3 3 7 3 2 4" xfId="9866" xr:uid="{00000000-0005-0000-0000-0000F05F0000}"/>
    <cellStyle name="Comma 3 3 7 3 2 4 2" xfId="26252" xr:uid="{00000000-0005-0000-0000-0000F15F0000}"/>
    <cellStyle name="Comma 3 3 7 3 2 5" xfId="18059" xr:uid="{00000000-0005-0000-0000-0000F25F0000}"/>
    <cellStyle name="Comma 3 3 7 3 3" xfId="2697" xr:uid="{00000000-0005-0000-0000-0000F35F0000}"/>
    <cellStyle name="Comma 3 3 7 3 3 2" xfId="6794" xr:uid="{00000000-0005-0000-0000-0000F45F0000}"/>
    <cellStyle name="Comma 3 3 7 3 3 2 2" xfId="14987" xr:uid="{00000000-0005-0000-0000-0000F55F0000}"/>
    <cellStyle name="Comma 3 3 7 3 3 2 2 2" xfId="31373" xr:uid="{00000000-0005-0000-0000-0000F65F0000}"/>
    <cellStyle name="Comma 3 3 7 3 3 2 3" xfId="23180" xr:uid="{00000000-0005-0000-0000-0000F75F0000}"/>
    <cellStyle name="Comma 3 3 7 3 3 3" xfId="10890" xr:uid="{00000000-0005-0000-0000-0000F85F0000}"/>
    <cellStyle name="Comma 3 3 7 3 3 3 2" xfId="27276" xr:uid="{00000000-0005-0000-0000-0000F95F0000}"/>
    <cellStyle name="Comma 3 3 7 3 3 4" xfId="19083" xr:uid="{00000000-0005-0000-0000-0000FA5F0000}"/>
    <cellStyle name="Comma 3 3 7 3 4" xfId="4745" xr:uid="{00000000-0005-0000-0000-0000FB5F0000}"/>
    <cellStyle name="Comma 3 3 7 3 4 2" xfId="12938" xr:uid="{00000000-0005-0000-0000-0000FC5F0000}"/>
    <cellStyle name="Comma 3 3 7 3 4 2 2" xfId="29324" xr:uid="{00000000-0005-0000-0000-0000FD5F0000}"/>
    <cellStyle name="Comma 3 3 7 3 4 3" xfId="21131" xr:uid="{00000000-0005-0000-0000-0000FE5F0000}"/>
    <cellStyle name="Comma 3 3 7 3 5" xfId="8842" xr:uid="{00000000-0005-0000-0000-0000FF5F0000}"/>
    <cellStyle name="Comma 3 3 7 3 5 2" xfId="25228" xr:uid="{00000000-0005-0000-0000-000000600000}"/>
    <cellStyle name="Comma 3 3 7 3 6" xfId="17035" xr:uid="{00000000-0005-0000-0000-000001600000}"/>
    <cellStyle name="Comma 3 3 7 4" xfId="1161" xr:uid="{00000000-0005-0000-0000-000002600000}"/>
    <cellStyle name="Comma 3 3 7 4 2" xfId="3209" xr:uid="{00000000-0005-0000-0000-000003600000}"/>
    <cellStyle name="Comma 3 3 7 4 2 2" xfId="7306" xr:uid="{00000000-0005-0000-0000-000004600000}"/>
    <cellStyle name="Comma 3 3 7 4 2 2 2" xfId="15499" xr:uid="{00000000-0005-0000-0000-000005600000}"/>
    <cellStyle name="Comma 3 3 7 4 2 2 2 2" xfId="31885" xr:uid="{00000000-0005-0000-0000-000006600000}"/>
    <cellStyle name="Comma 3 3 7 4 2 2 3" xfId="23692" xr:uid="{00000000-0005-0000-0000-000007600000}"/>
    <cellStyle name="Comma 3 3 7 4 2 3" xfId="11402" xr:uid="{00000000-0005-0000-0000-000008600000}"/>
    <cellStyle name="Comma 3 3 7 4 2 3 2" xfId="27788" xr:uid="{00000000-0005-0000-0000-000009600000}"/>
    <cellStyle name="Comma 3 3 7 4 2 4" xfId="19595" xr:uid="{00000000-0005-0000-0000-00000A600000}"/>
    <cellStyle name="Comma 3 3 7 4 3" xfId="5257" xr:uid="{00000000-0005-0000-0000-00000B600000}"/>
    <cellStyle name="Comma 3 3 7 4 3 2" xfId="13450" xr:uid="{00000000-0005-0000-0000-00000C600000}"/>
    <cellStyle name="Comma 3 3 7 4 3 2 2" xfId="29836" xr:uid="{00000000-0005-0000-0000-00000D600000}"/>
    <cellStyle name="Comma 3 3 7 4 3 3" xfId="21643" xr:uid="{00000000-0005-0000-0000-00000E600000}"/>
    <cellStyle name="Comma 3 3 7 4 4" xfId="9354" xr:uid="{00000000-0005-0000-0000-00000F600000}"/>
    <cellStyle name="Comma 3 3 7 4 4 2" xfId="25740" xr:uid="{00000000-0005-0000-0000-000010600000}"/>
    <cellStyle name="Comma 3 3 7 4 5" xfId="17547" xr:uid="{00000000-0005-0000-0000-000011600000}"/>
    <cellStyle name="Comma 3 3 7 5" xfId="2185" xr:uid="{00000000-0005-0000-0000-000012600000}"/>
    <cellStyle name="Comma 3 3 7 5 2" xfId="6282" xr:uid="{00000000-0005-0000-0000-000013600000}"/>
    <cellStyle name="Comma 3 3 7 5 2 2" xfId="14475" xr:uid="{00000000-0005-0000-0000-000014600000}"/>
    <cellStyle name="Comma 3 3 7 5 2 2 2" xfId="30861" xr:uid="{00000000-0005-0000-0000-000015600000}"/>
    <cellStyle name="Comma 3 3 7 5 2 3" xfId="22668" xr:uid="{00000000-0005-0000-0000-000016600000}"/>
    <cellStyle name="Comma 3 3 7 5 3" xfId="10378" xr:uid="{00000000-0005-0000-0000-000017600000}"/>
    <cellStyle name="Comma 3 3 7 5 3 2" xfId="26764" xr:uid="{00000000-0005-0000-0000-000018600000}"/>
    <cellStyle name="Comma 3 3 7 5 4" xfId="18571" xr:uid="{00000000-0005-0000-0000-000019600000}"/>
    <cellStyle name="Comma 3 3 7 6" xfId="4233" xr:uid="{00000000-0005-0000-0000-00001A600000}"/>
    <cellStyle name="Comma 3 3 7 6 2" xfId="12426" xr:uid="{00000000-0005-0000-0000-00001B600000}"/>
    <cellStyle name="Comma 3 3 7 6 2 2" xfId="28812" xr:uid="{00000000-0005-0000-0000-00001C600000}"/>
    <cellStyle name="Comma 3 3 7 6 3" xfId="20619" xr:uid="{00000000-0005-0000-0000-00001D600000}"/>
    <cellStyle name="Comma 3 3 7 7" xfId="8330" xr:uid="{00000000-0005-0000-0000-00001E600000}"/>
    <cellStyle name="Comma 3 3 7 7 2" xfId="24716" xr:uid="{00000000-0005-0000-0000-00001F600000}"/>
    <cellStyle name="Comma 3 3 7 8" xfId="16523" xr:uid="{00000000-0005-0000-0000-000020600000}"/>
    <cellStyle name="Comma 3 3 8" xfId="265" xr:uid="{00000000-0005-0000-0000-000021600000}"/>
    <cellStyle name="Comma 3 3 8 2" xfId="777" xr:uid="{00000000-0005-0000-0000-000022600000}"/>
    <cellStyle name="Comma 3 3 8 2 2" xfId="1801" xr:uid="{00000000-0005-0000-0000-000023600000}"/>
    <cellStyle name="Comma 3 3 8 2 2 2" xfId="3849" xr:uid="{00000000-0005-0000-0000-000024600000}"/>
    <cellStyle name="Comma 3 3 8 2 2 2 2" xfId="7946" xr:uid="{00000000-0005-0000-0000-000025600000}"/>
    <cellStyle name="Comma 3 3 8 2 2 2 2 2" xfId="16139" xr:uid="{00000000-0005-0000-0000-000026600000}"/>
    <cellStyle name="Comma 3 3 8 2 2 2 2 2 2" xfId="32525" xr:uid="{00000000-0005-0000-0000-000027600000}"/>
    <cellStyle name="Comma 3 3 8 2 2 2 2 3" xfId="24332" xr:uid="{00000000-0005-0000-0000-000028600000}"/>
    <cellStyle name="Comma 3 3 8 2 2 2 3" xfId="12042" xr:uid="{00000000-0005-0000-0000-000029600000}"/>
    <cellStyle name="Comma 3 3 8 2 2 2 3 2" xfId="28428" xr:uid="{00000000-0005-0000-0000-00002A600000}"/>
    <cellStyle name="Comma 3 3 8 2 2 2 4" xfId="20235" xr:uid="{00000000-0005-0000-0000-00002B600000}"/>
    <cellStyle name="Comma 3 3 8 2 2 3" xfId="5897" xr:uid="{00000000-0005-0000-0000-00002C600000}"/>
    <cellStyle name="Comma 3 3 8 2 2 3 2" xfId="14090" xr:uid="{00000000-0005-0000-0000-00002D600000}"/>
    <cellStyle name="Comma 3 3 8 2 2 3 2 2" xfId="30476" xr:uid="{00000000-0005-0000-0000-00002E600000}"/>
    <cellStyle name="Comma 3 3 8 2 2 3 3" xfId="22283" xr:uid="{00000000-0005-0000-0000-00002F600000}"/>
    <cellStyle name="Comma 3 3 8 2 2 4" xfId="9994" xr:uid="{00000000-0005-0000-0000-000030600000}"/>
    <cellStyle name="Comma 3 3 8 2 2 4 2" xfId="26380" xr:uid="{00000000-0005-0000-0000-000031600000}"/>
    <cellStyle name="Comma 3 3 8 2 2 5" xfId="18187" xr:uid="{00000000-0005-0000-0000-000032600000}"/>
    <cellStyle name="Comma 3 3 8 2 3" xfId="2825" xr:uid="{00000000-0005-0000-0000-000033600000}"/>
    <cellStyle name="Comma 3 3 8 2 3 2" xfId="6922" xr:uid="{00000000-0005-0000-0000-000034600000}"/>
    <cellStyle name="Comma 3 3 8 2 3 2 2" xfId="15115" xr:uid="{00000000-0005-0000-0000-000035600000}"/>
    <cellStyle name="Comma 3 3 8 2 3 2 2 2" xfId="31501" xr:uid="{00000000-0005-0000-0000-000036600000}"/>
    <cellStyle name="Comma 3 3 8 2 3 2 3" xfId="23308" xr:uid="{00000000-0005-0000-0000-000037600000}"/>
    <cellStyle name="Comma 3 3 8 2 3 3" xfId="11018" xr:uid="{00000000-0005-0000-0000-000038600000}"/>
    <cellStyle name="Comma 3 3 8 2 3 3 2" xfId="27404" xr:uid="{00000000-0005-0000-0000-000039600000}"/>
    <cellStyle name="Comma 3 3 8 2 3 4" xfId="19211" xr:uid="{00000000-0005-0000-0000-00003A600000}"/>
    <cellStyle name="Comma 3 3 8 2 4" xfId="4873" xr:uid="{00000000-0005-0000-0000-00003B600000}"/>
    <cellStyle name="Comma 3 3 8 2 4 2" xfId="13066" xr:uid="{00000000-0005-0000-0000-00003C600000}"/>
    <cellStyle name="Comma 3 3 8 2 4 2 2" xfId="29452" xr:uid="{00000000-0005-0000-0000-00003D600000}"/>
    <cellStyle name="Comma 3 3 8 2 4 3" xfId="21259" xr:uid="{00000000-0005-0000-0000-00003E600000}"/>
    <cellStyle name="Comma 3 3 8 2 5" xfId="8970" xr:uid="{00000000-0005-0000-0000-00003F600000}"/>
    <cellStyle name="Comma 3 3 8 2 5 2" xfId="25356" xr:uid="{00000000-0005-0000-0000-000040600000}"/>
    <cellStyle name="Comma 3 3 8 2 6" xfId="17163" xr:uid="{00000000-0005-0000-0000-000041600000}"/>
    <cellStyle name="Comma 3 3 8 3" xfId="1289" xr:uid="{00000000-0005-0000-0000-000042600000}"/>
    <cellStyle name="Comma 3 3 8 3 2" xfId="3337" xr:uid="{00000000-0005-0000-0000-000043600000}"/>
    <cellStyle name="Comma 3 3 8 3 2 2" xfId="7434" xr:uid="{00000000-0005-0000-0000-000044600000}"/>
    <cellStyle name="Comma 3 3 8 3 2 2 2" xfId="15627" xr:uid="{00000000-0005-0000-0000-000045600000}"/>
    <cellStyle name="Comma 3 3 8 3 2 2 2 2" xfId="32013" xr:uid="{00000000-0005-0000-0000-000046600000}"/>
    <cellStyle name="Comma 3 3 8 3 2 2 3" xfId="23820" xr:uid="{00000000-0005-0000-0000-000047600000}"/>
    <cellStyle name="Comma 3 3 8 3 2 3" xfId="11530" xr:uid="{00000000-0005-0000-0000-000048600000}"/>
    <cellStyle name="Comma 3 3 8 3 2 3 2" xfId="27916" xr:uid="{00000000-0005-0000-0000-000049600000}"/>
    <cellStyle name="Comma 3 3 8 3 2 4" xfId="19723" xr:uid="{00000000-0005-0000-0000-00004A600000}"/>
    <cellStyle name="Comma 3 3 8 3 3" xfId="5385" xr:uid="{00000000-0005-0000-0000-00004B600000}"/>
    <cellStyle name="Comma 3 3 8 3 3 2" xfId="13578" xr:uid="{00000000-0005-0000-0000-00004C600000}"/>
    <cellStyle name="Comma 3 3 8 3 3 2 2" xfId="29964" xr:uid="{00000000-0005-0000-0000-00004D600000}"/>
    <cellStyle name="Comma 3 3 8 3 3 3" xfId="21771" xr:uid="{00000000-0005-0000-0000-00004E600000}"/>
    <cellStyle name="Comma 3 3 8 3 4" xfId="9482" xr:uid="{00000000-0005-0000-0000-00004F600000}"/>
    <cellStyle name="Comma 3 3 8 3 4 2" xfId="25868" xr:uid="{00000000-0005-0000-0000-000050600000}"/>
    <cellStyle name="Comma 3 3 8 3 5" xfId="17675" xr:uid="{00000000-0005-0000-0000-000051600000}"/>
    <cellStyle name="Comma 3 3 8 4" xfId="2313" xr:uid="{00000000-0005-0000-0000-000052600000}"/>
    <cellStyle name="Comma 3 3 8 4 2" xfId="6410" xr:uid="{00000000-0005-0000-0000-000053600000}"/>
    <cellStyle name="Comma 3 3 8 4 2 2" xfId="14603" xr:uid="{00000000-0005-0000-0000-000054600000}"/>
    <cellStyle name="Comma 3 3 8 4 2 2 2" xfId="30989" xr:uid="{00000000-0005-0000-0000-000055600000}"/>
    <cellStyle name="Comma 3 3 8 4 2 3" xfId="22796" xr:uid="{00000000-0005-0000-0000-000056600000}"/>
    <cellStyle name="Comma 3 3 8 4 3" xfId="10506" xr:uid="{00000000-0005-0000-0000-000057600000}"/>
    <cellStyle name="Comma 3 3 8 4 3 2" xfId="26892" xr:uid="{00000000-0005-0000-0000-000058600000}"/>
    <cellStyle name="Comma 3 3 8 4 4" xfId="18699" xr:uid="{00000000-0005-0000-0000-000059600000}"/>
    <cellStyle name="Comma 3 3 8 5" xfId="4361" xr:uid="{00000000-0005-0000-0000-00005A600000}"/>
    <cellStyle name="Comma 3 3 8 5 2" xfId="12554" xr:uid="{00000000-0005-0000-0000-00005B600000}"/>
    <cellStyle name="Comma 3 3 8 5 2 2" xfId="28940" xr:uid="{00000000-0005-0000-0000-00005C600000}"/>
    <cellStyle name="Comma 3 3 8 5 3" xfId="20747" xr:uid="{00000000-0005-0000-0000-00005D600000}"/>
    <cellStyle name="Comma 3 3 8 6" xfId="8458" xr:uid="{00000000-0005-0000-0000-00005E600000}"/>
    <cellStyle name="Comma 3 3 8 6 2" xfId="24844" xr:uid="{00000000-0005-0000-0000-00005F600000}"/>
    <cellStyle name="Comma 3 3 8 7" xfId="16651" xr:uid="{00000000-0005-0000-0000-000060600000}"/>
    <cellStyle name="Comma 3 3 9" xfId="521" xr:uid="{00000000-0005-0000-0000-000061600000}"/>
    <cellStyle name="Comma 3 3 9 2" xfId="1545" xr:uid="{00000000-0005-0000-0000-000062600000}"/>
    <cellStyle name="Comma 3 3 9 2 2" xfId="3593" xr:uid="{00000000-0005-0000-0000-000063600000}"/>
    <cellStyle name="Comma 3 3 9 2 2 2" xfId="7690" xr:uid="{00000000-0005-0000-0000-000064600000}"/>
    <cellStyle name="Comma 3 3 9 2 2 2 2" xfId="15883" xr:uid="{00000000-0005-0000-0000-000065600000}"/>
    <cellStyle name="Comma 3 3 9 2 2 2 2 2" xfId="32269" xr:uid="{00000000-0005-0000-0000-000066600000}"/>
    <cellStyle name="Comma 3 3 9 2 2 2 3" xfId="24076" xr:uid="{00000000-0005-0000-0000-000067600000}"/>
    <cellStyle name="Comma 3 3 9 2 2 3" xfId="11786" xr:uid="{00000000-0005-0000-0000-000068600000}"/>
    <cellStyle name="Comma 3 3 9 2 2 3 2" xfId="28172" xr:uid="{00000000-0005-0000-0000-000069600000}"/>
    <cellStyle name="Comma 3 3 9 2 2 4" xfId="19979" xr:uid="{00000000-0005-0000-0000-00006A600000}"/>
    <cellStyle name="Comma 3 3 9 2 3" xfId="5641" xr:uid="{00000000-0005-0000-0000-00006B600000}"/>
    <cellStyle name="Comma 3 3 9 2 3 2" xfId="13834" xr:uid="{00000000-0005-0000-0000-00006C600000}"/>
    <cellStyle name="Comma 3 3 9 2 3 2 2" xfId="30220" xr:uid="{00000000-0005-0000-0000-00006D600000}"/>
    <cellStyle name="Comma 3 3 9 2 3 3" xfId="22027" xr:uid="{00000000-0005-0000-0000-00006E600000}"/>
    <cellStyle name="Comma 3 3 9 2 4" xfId="9738" xr:uid="{00000000-0005-0000-0000-00006F600000}"/>
    <cellStyle name="Comma 3 3 9 2 4 2" xfId="26124" xr:uid="{00000000-0005-0000-0000-000070600000}"/>
    <cellStyle name="Comma 3 3 9 2 5" xfId="17931" xr:uid="{00000000-0005-0000-0000-000071600000}"/>
    <cellStyle name="Comma 3 3 9 3" xfId="2569" xr:uid="{00000000-0005-0000-0000-000072600000}"/>
    <cellStyle name="Comma 3 3 9 3 2" xfId="6666" xr:uid="{00000000-0005-0000-0000-000073600000}"/>
    <cellStyle name="Comma 3 3 9 3 2 2" xfId="14859" xr:uid="{00000000-0005-0000-0000-000074600000}"/>
    <cellStyle name="Comma 3 3 9 3 2 2 2" xfId="31245" xr:uid="{00000000-0005-0000-0000-000075600000}"/>
    <cellStyle name="Comma 3 3 9 3 2 3" xfId="23052" xr:uid="{00000000-0005-0000-0000-000076600000}"/>
    <cellStyle name="Comma 3 3 9 3 3" xfId="10762" xr:uid="{00000000-0005-0000-0000-000077600000}"/>
    <cellStyle name="Comma 3 3 9 3 3 2" xfId="27148" xr:uid="{00000000-0005-0000-0000-000078600000}"/>
    <cellStyle name="Comma 3 3 9 3 4" xfId="18955" xr:uid="{00000000-0005-0000-0000-000079600000}"/>
    <cellStyle name="Comma 3 3 9 4" xfId="4617" xr:uid="{00000000-0005-0000-0000-00007A600000}"/>
    <cellStyle name="Comma 3 3 9 4 2" xfId="12810" xr:uid="{00000000-0005-0000-0000-00007B600000}"/>
    <cellStyle name="Comma 3 3 9 4 2 2" xfId="29196" xr:uid="{00000000-0005-0000-0000-00007C600000}"/>
    <cellStyle name="Comma 3 3 9 4 3" xfId="21003" xr:uid="{00000000-0005-0000-0000-00007D600000}"/>
    <cellStyle name="Comma 3 3 9 5" xfId="8714" xr:uid="{00000000-0005-0000-0000-00007E600000}"/>
    <cellStyle name="Comma 3 3 9 5 2" xfId="25100" xr:uid="{00000000-0005-0000-0000-00007F600000}"/>
    <cellStyle name="Comma 3 3 9 6" xfId="16907" xr:uid="{00000000-0005-0000-0000-000080600000}"/>
    <cellStyle name="Comma 3 4" xfId="11" xr:uid="{00000000-0005-0000-0000-000081600000}"/>
    <cellStyle name="Comma 3 4 10" xfId="2059" xr:uid="{00000000-0005-0000-0000-000082600000}"/>
    <cellStyle name="Comma 3 4 10 2" xfId="6156" xr:uid="{00000000-0005-0000-0000-000083600000}"/>
    <cellStyle name="Comma 3 4 10 2 2" xfId="14349" xr:uid="{00000000-0005-0000-0000-000084600000}"/>
    <cellStyle name="Comma 3 4 10 2 2 2" xfId="30735" xr:uid="{00000000-0005-0000-0000-000085600000}"/>
    <cellStyle name="Comma 3 4 10 2 3" xfId="22542" xr:uid="{00000000-0005-0000-0000-000086600000}"/>
    <cellStyle name="Comma 3 4 10 3" xfId="10252" xr:uid="{00000000-0005-0000-0000-000087600000}"/>
    <cellStyle name="Comma 3 4 10 3 2" xfId="26638" xr:uid="{00000000-0005-0000-0000-000088600000}"/>
    <cellStyle name="Comma 3 4 10 4" xfId="18445" xr:uid="{00000000-0005-0000-0000-000089600000}"/>
    <cellStyle name="Comma 3 4 11" xfId="4107" xr:uid="{00000000-0005-0000-0000-00008A600000}"/>
    <cellStyle name="Comma 3 4 11 2" xfId="12300" xr:uid="{00000000-0005-0000-0000-00008B600000}"/>
    <cellStyle name="Comma 3 4 11 2 2" xfId="28686" xr:uid="{00000000-0005-0000-0000-00008C600000}"/>
    <cellStyle name="Comma 3 4 11 3" xfId="20493" xr:uid="{00000000-0005-0000-0000-00008D600000}"/>
    <cellStyle name="Comma 3 4 12" xfId="8204" xr:uid="{00000000-0005-0000-0000-00008E600000}"/>
    <cellStyle name="Comma 3 4 12 2" xfId="24590" xr:uid="{00000000-0005-0000-0000-00008F600000}"/>
    <cellStyle name="Comma 3 4 13" xfId="16397" xr:uid="{00000000-0005-0000-0000-000090600000}"/>
    <cellStyle name="Comma 3 4 2" xfId="19" xr:uid="{00000000-0005-0000-0000-000091600000}"/>
    <cellStyle name="Comma 3 4 2 10" xfId="4115" xr:uid="{00000000-0005-0000-0000-000092600000}"/>
    <cellStyle name="Comma 3 4 2 10 2" xfId="12308" xr:uid="{00000000-0005-0000-0000-000093600000}"/>
    <cellStyle name="Comma 3 4 2 10 2 2" xfId="28694" xr:uid="{00000000-0005-0000-0000-000094600000}"/>
    <cellStyle name="Comma 3 4 2 10 3" xfId="20501" xr:uid="{00000000-0005-0000-0000-000095600000}"/>
    <cellStyle name="Comma 3 4 2 11" xfId="8212" xr:uid="{00000000-0005-0000-0000-000096600000}"/>
    <cellStyle name="Comma 3 4 2 11 2" xfId="24598" xr:uid="{00000000-0005-0000-0000-000097600000}"/>
    <cellStyle name="Comma 3 4 2 12" xfId="16405" xr:uid="{00000000-0005-0000-0000-000098600000}"/>
    <cellStyle name="Comma 3 4 2 2" xfId="35" xr:uid="{00000000-0005-0000-0000-000099600000}"/>
    <cellStyle name="Comma 3 4 2 2 10" xfId="8228" xr:uid="{00000000-0005-0000-0000-00009A600000}"/>
    <cellStyle name="Comma 3 4 2 2 10 2" xfId="24614" xr:uid="{00000000-0005-0000-0000-00009B600000}"/>
    <cellStyle name="Comma 3 4 2 2 11" xfId="16421" xr:uid="{00000000-0005-0000-0000-00009C600000}"/>
    <cellStyle name="Comma 3 4 2 2 2" xfId="67" xr:uid="{00000000-0005-0000-0000-00009D600000}"/>
    <cellStyle name="Comma 3 4 2 2 2 10" xfId="16453" xr:uid="{00000000-0005-0000-0000-00009E600000}"/>
    <cellStyle name="Comma 3 4 2 2 2 2" xfId="131" xr:uid="{00000000-0005-0000-0000-00009F600000}"/>
    <cellStyle name="Comma 3 4 2 2 2 2 2" xfId="259" xr:uid="{00000000-0005-0000-0000-0000A0600000}"/>
    <cellStyle name="Comma 3 4 2 2 2 2 2 2" xfId="515" xr:uid="{00000000-0005-0000-0000-0000A1600000}"/>
    <cellStyle name="Comma 3 4 2 2 2 2 2 2 2" xfId="1027" xr:uid="{00000000-0005-0000-0000-0000A2600000}"/>
    <cellStyle name="Comma 3 4 2 2 2 2 2 2 2 2" xfId="2051" xr:uid="{00000000-0005-0000-0000-0000A3600000}"/>
    <cellStyle name="Comma 3 4 2 2 2 2 2 2 2 2 2" xfId="4099" xr:uid="{00000000-0005-0000-0000-0000A4600000}"/>
    <cellStyle name="Comma 3 4 2 2 2 2 2 2 2 2 2 2" xfId="8196" xr:uid="{00000000-0005-0000-0000-0000A5600000}"/>
    <cellStyle name="Comma 3 4 2 2 2 2 2 2 2 2 2 2 2" xfId="16389" xr:uid="{00000000-0005-0000-0000-0000A6600000}"/>
    <cellStyle name="Comma 3 4 2 2 2 2 2 2 2 2 2 2 2 2" xfId="32775" xr:uid="{00000000-0005-0000-0000-0000A7600000}"/>
    <cellStyle name="Comma 3 4 2 2 2 2 2 2 2 2 2 2 3" xfId="24582" xr:uid="{00000000-0005-0000-0000-0000A8600000}"/>
    <cellStyle name="Comma 3 4 2 2 2 2 2 2 2 2 2 3" xfId="12292" xr:uid="{00000000-0005-0000-0000-0000A9600000}"/>
    <cellStyle name="Comma 3 4 2 2 2 2 2 2 2 2 2 3 2" xfId="28678" xr:uid="{00000000-0005-0000-0000-0000AA600000}"/>
    <cellStyle name="Comma 3 4 2 2 2 2 2 2 2 2 2 4" xfId="20485" xr:uid="{00000000-0005-0000-0000-0000AB600000}"/>
    <cellStyle name="Comma 3 4 2 2 2 2 2 2 2 2 3" xfId="6147" xr:uid="{00000000-0005-0000-0000-0000AC600000}"/>
    <cellStyle name="Comma 3 4 2 2 2 2 2 2 2 2 3 2" xfId="14340" xr:uid="{00000000-0005-0000-0000-0000AD600000}"/>
    <cellStyle name="Comma 3 4 2 2 2 2 2 2 2 2 3 2 2" xfId="30726" xr:uid="{00000000-0005-0000-0000-0000AE600000}"/>
    <cellStyle name="Comma 3 4 2 2 2 2 2 2 2 2 3 3" xfId="22533" xr:uid="{00000000-0005-0000-0000-0000AF600000}"/>
    <cellStyle name="Comma 3 4 2 2 2 2 2 2 2 2 4" xfId="10244" xr:uid="{00000000-0005-0000-0000-0000B0600000}"/>
    <cellStyle name="Comma 3 4 2 2 2 2 2 2 2 2 4 2" xfId="26630" xr:uid="{00000000-0005-0000-0000-0000B1600000}"/>
    <cellStyle name="Comma 3 4 2 2 2 2 2 2 2 2 5" xfId="18437" xr:uid="{00000000-0005-0000-0000-0000B2600000}"/>
    <cellStyle name="Comma 3 4 2 2 2 2 2 2 2 3" xfId="3075" xr:uid="{00000000-0005-0000-0000-0000B3600000}"/>
    <cellStyle name="Comma 3 4 2 2 2 2 2 2 2 3 2" xfId="7172" xr:uid="{00000000-0005-0000-0000-0000B4600000}"/>
    <cellStyle name="Comma 3 4 2 2 2 2 2 2 2 3 2 2" xfId="15365" xr:uid="{00000000-0005-0000-0000-0000B5600000}"/>
    <cellStyle name="Comma 3 4 2 2 2 2 2 2 2 3 2 2 2" xfId="31751" xr:uid="{00000000-0005-0000-0000-0000B6600000}"/>
    <cellStyle name="Comma 3 4 2 2 2 2 2 2 2 3 2 3" xfId="23558" xr:uid="{00000000-0005-0000-0000-0000B7600000}"/>
    <cellStyle name="Comma 3 4 2 2 2 2 2 2 2 3 3" xfId="11268" xr:uid="{00000000-0005-0000-0000-0000B8600000}"/>
    <cellStyle name="Comma 3 4 2 2 2 2 2 2 2 3 3 2" xfId="27654" xr:uid="{00000000-0005-0000-0000-0000B9600000}"/>
    <cellStyle name="Comma 3 4 2 2 2 2 2 2 2 3 4" xfId="19461" xr:uid="{00000000-0005-0000-0000-0000BA600000}"/>
    <cellStyle name="Comma 3 4 2 2 2 2 2 2 2 4" xfId="5123" xr:uid="{00000000-0005-0000-0000-0000BB600000}"/>
    <cellStyle name="Comma 3 4 2 2 2 2 2 2 2 4 2" xfId="13316" xr:uid="{00000000-0005-0000-0000-0000BC600000}"/>
    <cellStyle name="Comma 3 4 2 2 2 2 2 2 2 4 2 2" xfId="29702" xr:uid="{00000000-0005-0000-0000-0000BD600000}"/>
    <cellStyle name="Comma 3 4 2 2 2 2 2 2 2 4 3" xfId="21509" xr:uid="{00000000-0005-0000-0000-0000BE600000}"/>
    <cellStyle name="Comma 3 4 2 2 2 2 2 2 2 5" xfId="9220" xr:uid="{00000000-0005-0000-0000-0000BF600000}"/>
    <cellStyle name="Comma 3 4 2 2 2 2 2 2 2 5 2" xfId="25606" xr:uid="{00000000-0005-0000-0000-0000C0600000}"/>
    <cellStyle name="Comma 3 4 2 2 2 2 2 2 2 6" xfId="17413" xr:uid="{00000000-0005-0000-0000-0000C1600000}"/>
    <cellStyle name="Comma 3 4 2 2 2 2 2 2 3" xfId="1539" xr:uid="{00000000-0005-0000-0000-0000C2600000}"/>
    <cellStyle name="Comma 3 4 2 2 2 2 2 2 3 2" xfId="3587" xr:uid="{00000000-0005-0000-0000-0000C3600000}"/>
    <cellStyle name="Comma 3 4 2 2 2 2 2 2 3 2 2" xfId="7684" xr:uid="{00000000-0005-0000-0000-0000C4600000}"/>
    <cellStyle name="Comma 3 4 2 2 2 2 2 2 3 2 2 2" xfId="15877" xr:uid="{00000000-0005-0000-0000-0000C5600000}"/>
    <cellStyle name="Comma 3 4 2 2 2 2 2 2 3 2 2 2 2" xfId="32263" xr:uid="{00000000-0005-0000-0000-0000C6600000}"/>
    <cellStyle name="Comma 3 4 2 2 2 2 2 2 3 2 2 3" xfId="24070" xr:uid="{00000000-0005-0000-0000-0000C7600000}"/>
    <cellStyle name="Comma 3 4 2 2 2 2 2 2 3 2 3" xfId="11780" xr:uid="{00000000-0005-0000-0000-0000C8600000}"/>
    <cellStyle name="Comma 3 4 2 2 2 2 2 2 3 2 3 2" xfId="28166" xr:uid="{00000000-0005-0000-0000-0000C9600000}"/>
    <cellStyle name="Comma 3 4 2 2 2 2 2 2 3 2 4" xfId="19973" xr:uid="{00000000-0005-0000-0000-0000CA600000}"/>
    <cellStyle name="Comma 3 4 2 2 2 2 2 2 3 3" xfId="5635" xr:uid="{00000000-0005-0000-0000-0000CB600000}"/>
    <cellStyle name="Comma 3 4 2 2 2 2 2 2 3 3 2" xfId="13828" xr:uid="{00000000-0005-0000-0000-0000CC600000}"/>
    <cellStyle name="Comma 3 4 2 2 2 2 2 2 3 3 2 2" xfId="30214" xr:uid="{00000000-0005-0000-0000-0000CD600000}"/>
    <cellStyle name="Comma 3 4 2 2 2 2 2 2 3 3 3" xfId="22021" xr:uid="{00000000-0005-0000-0000-0000CE600000}"/>
    <cellStyle name="Comma 3 4 2 2 2 2 2 2 3 4" xfId="9732" xr:uid="{00000000-0005-0000-0000-0000CF600000}"/>
    <cellStyle name="Comma 3 4 2 2 2 2 2 2 3 4 2" xfId="26118" xr:uid="{00000000-0005-0000-0000-0000D0600000}"/>
    <cellStyle name="Comma 3 4 2 2 2 2 2 2 3 5" xfId="17925" xr:uid="{00000000-0005-0000-0000-0000D1600000}"/>
    <cellStyle name="Comma 3 4 2 2 2 2 2 2 4" xfId="2563" xr:uid="{00000000-0005-0000-0000-0000D2600000}"/>
    <cellStyle name="Comma 3 4 2 2 2 2 2 2 4 2" xfId="6660" xr:uid="{00000000-0005-0000-0000-0000D3600000}"/>
    <cellStyle name="Comma 3 4 2 2 2 2 2 2 4 2 2" xfId="14853" xr:uid="{00000000-0005-0000-0000-0000D4600000}"/>
    <cellStyle name="Comma 3 4 2 2 2 2 2 2 4 2 2 2" xfId="31239" xr:uid="{00000000-0005-0000-0000-0000D5600000}"/>
    <cellStyle name="Comma 3 4 2 2 2 2 2 2 4 2 3" xfId="23046" xr:uid="{00000000-0005-0000-0000-0000D6600000}"/>
    <cellStyle name="Comma 3 4 2 2 2 2 2 2 4 3" xfId="10756" xr:uid="{00000000-0005-0000-0000-0000D7600000}"/>
    <cellStyle name="Comma 3 4 2 2 2 2 2 2 4 3 2" xfId="27142" xr:uid="{00000000-0005-0000-0000-0000D8600000}"/>
    <cellStyle name="Comma 3 4 2 2 2 2 2 2 4 4" xfId="18949" xr:uid="{00000000-0005-0000-0000-0000D9600000}"/>
    <cellStyle name="Comma 3 4 2 2 2 2 2 2 5" xfId="4611" xr:uid="{00000000-0005-0000-0000-0000DA600000}"/>
    <cellStyle name="Comma 3 4 2 2 2 2 2 2 5 2" xfId="12804" xr:uid="{00000000-0005-0000-0000-0000DB600000}"/>
    <cellStyle name="Comma 3 4 2 2 2 2 2 2 5 2 2" xfId="29190" xr:uid="{00000000-0005-0000-0000-0000DC600000}"/>
    <cellStyle name="Comma 3 4 2 2 2 2 2 2 5 3" xfId="20997" xr:uid="{00000000-0005-0000-0000-0000DD600000}"/>
    <cellStyle name="Comma 3 4 2 2 2 2 2 2 6" xfId="8708" xr:uid="{00000000-0005-0000-0000-0000DE600000}"/>
    <cellStyle name="Comma 3 4 2 2 2 2 2 2 6 2" xfId="25094" xr:uid="{00000000-0005-0000-0000-0000DF600000}"/>
    <cellStyle name="Comma 3 4 2 2 2 2 2 2 7" xfId="16901" xr:uid="{00000000-0005-0000-0000-0000E0600000}"/>
    <cellStyle name="Comma 3 4 2 2 2 2 2 3" xfId="771" xr:uid="{00000000-0005-0000-0000-0000E1600000}"/>
    <cellStyle name="Comma 3 4 2 2 2 2 2 3 2" xfId="1795" xr:uid="{00000000-0005-0000-0000-0000E2600000}"/>
    <cellStyle name="Comma 3 4 2 2 2 2 2 3 2 2" xfId="3843" xr:uid="{00000000-0005-0000-0000-0000E3600000}"/>
    <cellStyle name="Comma 3 4 2 2 2 2 2 3 2 2 2" xfId="7940" xr:uid="{00000000-0005-0000-0000-0000E4600000}"/>
    <cellStyle name="Comma 3 4 2 2 2 2 2 3 2 2 2 2" xfId="16133" xr:uid="{00000000-0005-0000-0000-0000E5600000}"/>
    <cellStyle name="Comma 3 4 2 2 2 2 2 3 2 2 2 2 2" xfId="32519" xr:uid="{00000000-0005-0000-0000-0000E6600000}"/>
    <cellStyle name="Comma 3 4 2 2 2 2 2 3 2 2 2 3" xfId="24326" xr:uid="{00000000-0005-0000-0000-0000E7600000}"/>
    <cellStyle name="Comma 3 4 2 2 2 2 2 3 2 2 3" xfId="12036" xr:uid="{00000000-0005-0000-0000-0000E8600000}"/>
    <cellStyle name="Comma 3 4 2 2 2 2 2 3 2 2 3 2" xfId="28422" xr:uid="{00000000-0005-0000-0000-0000E9600000}"/>
    <cellStyle name="Comma 3 4 2 2 2 2 2 3 2 2 4" xfId="20229" xr:uid="{00000000-0005-0000-0000-0000EA600000}"/>
    <cellStyle name="Comma 3 4 2 2 2 2 2 3 2 3" xfId="5891" xr:uid="{00000000-0005-0000-0000-0000EB600000}"/>
    <cellStyle name="Comma 3 4 2 2 2 2 2 3 2 3 2" xfId="14084" xr:uid="{00000000-0005-0000-0000-0000EC600000}"/>
    <cellStyle name="Comma 3 4 2 2 2 2 2 3 2 3 2 2" xfId="30470" xr:uid="{00000000-0005-0000-0000-0000ED600000}"/>
    <cellStyle name="Comma 3 4 2 2 2 2 2 3 2 3 3" xfId="22277" xr:uid="{00000000-0005-0000-0000-0000EE600000}"/>
    <cellStyle name="Comma 3 4 2 2 2 2 2 3 2 4" xfId="9988" xr:uid="{00000000-0005-0000-0000-0000EF600000}"/>
    <cellStyle name="Comma 3 4 2 2 2 2 2 3 2 4 2" xfId="26374" xr:uid="{00000000-0005-0000-0000-0000F0600000}"/>
    <cellStyle name="Comma 3 4 2 2 2 2 2 3 2 5" xfId="18181" xr:uid="{00000000-0005-0000-0000-0000F1600000}"/>
    <cellStyle name="Comma 3 4 2 2 2 2 2 3 3" xfId="2819" xr:uid="{00000000-0005-0000-0000-0000F2600000}"/>
    <cellStyle name="Comma 3 4 2 2 2 2 2 3 3 2" xfId="6916" xr:uid="{00000000-0005-0000-0000-0000F3600000}"/>
    <cellStyle name="Comma 3 4 2 2 2 2 2 3 3 2 2" xfId="15109" xr:uid="{00000000-0005-0000-0000-0000F4600000}"/>
    <cellStyle name="Comma 3 4 2 2 2 2 2 3 3 2 2 2" xfId="31495" xr:uid="{00000000-0005-0000-0000-0000F5600000}"/>
    <cellStyle name="Comma 3 4 2 2 2 2 2 3 3 2 3" xfId="23302" xr:uid="{00000000-0005-0000-0000-0000F6600000}"/>
    <cellStyle name="Comma 3 4 2 2 2 2 2 3 3 3" xfId="11012" xr:uid="{00000000-0005-0000-0000-0000F7600000}"/>
    <cellStyle name="Comma 3 4 2 2 2 2 2 3 3 3 2" xfId="27398" xr:uid="{00000000-0005-0000-0000-0000F8600000}"/>
    <cellStyle name="Comma 3 4 2 2 2 2 2 3 3 4" xfId="19205" xr:uid="{00000000-0005-0000-0000-0000F9600000}"/>
    <cellStyle name="Comma 3 4 2 2 2 2 2 3 4" xfId="4867" xr:uid="{00000000-0005-0000-0000-0000FA600000}"/>
    <cellStyle name="Comma 3 4 2 2 2 2 2 3 4 2" xfId="13060" xr:uid="{00000000-0005-0000-0000-0000FB600000}"/>
    <cellStyle name="Comma 3 4 2 2 2 2 2 3 4 2 2" xfId="29446" xr:uid="{00000000-0005-0000-0000-0000FC600000}"/>
    <cellStyle name="Comma 3 4 2 2 2 2 2 3 4 3" xfId="21253" xr:uid="{00000000-0005-0000-0000-0000FD600000}"/>
    <cellStyle name="Comma 3 4 2 2 2 2 2 3 5" xfId="8964" xr:uid="{00000000-0005-0000-0000-0000FE600000}"/>
    <cellStyle name="Comma 3 4 2 2 2 2 2 3 5 2" xfId="25350" xr:uid="{00000000-0005-0000-0000-0000FF600000}"/>
    <cellStyle name="Comma 3 4 2 2 2 2 2 3 6" xfId="17157" xr:uid="{00000000-0005-0000-0000-000000610000}"/>
    <cellStyle name="Comma 3 4 2 2 2 2 2 4" xfId="1283" xr:uid="{00000000-0005-0000-0000-000001610000}"/>
    <cellStyle name="Comma 3 4 2 2 2 2 2 4 2" xfId="3331" xr:uid="{00000000-0005-0000-0000-000002610000}"/>
    <cellStyle name="Comma 3 4 2 2 2 2 2 4 2 2" xfId="7428" xr:uid="{00000000-0005-0000-0000-000003610000}"/>
    <cellStyle name="Comma 3 4 2 2 2 2 2 4 2 2 2" xfId="15621" xr:uid="{00000000-0005-0000-0000-000004610000}"/>
    <cellStyle name="Comma 3 4 2 2 2 2 2 4 2 2 2 2" xfId="32007" xr:uid="{00000000-0005-0000-0000-000005610000}"/>
    <cellStyle name="Comma 3 4 2 2 2 2 2 4 2 2 3" xfId="23814" xr:uid="{00000000-0005-0000-0000-000006610000}"/>
    <cellStyle name="Comma 3 4 2 2 2 2 2 4 2 3" xfId="11524" xr:uid="{00000000-0005-0000-0000-000007610000}"/>
    <cellStyle name="Comma 3 4 2 2 2 2 2 4 2 3 2" xfId="27910" xr:uid="{00000000-0005-0000-0000-000008610000}"/>
    <cellStyle name="Comma 3 4 2 2 2 2 2 4 2 4" xfId="19717" xr:uid="{00000000-0005-0000-0000-000009610000}"/>
    <cellStyle name="Comma 3 4 2 2 2 2 2 4 3" xfId="5379" xr:uid="{00000000-0005-0000-0000-00000A610000}"/>
    <cellStyle name="Comma 3 4 2 2 2 2 2 4 3 2" xfId="13572" xr:uid="{00000000-0005-0000-0000-00000B610000}"/>
    <cellStyle name="Comma 3 4 2 2 2 2 2 4 3 2 2" xfId="29958" xr:uid="{00000000-0005-0000-0000-00000C610000}"/>
    <cellStyle name="Comma 3 4 2 2 2 2 2 4 3 3" xfId="21765" xr:uid="{00000000-0005-0000-0000-00000D610000}"/>
    <cellStyle name="Comma 3 4 2 2 2 2 2 4 4" xfId="9476" xr:uid="{00000000-0005-0000-0000-00000E610000}"/>
    <cellStyle name="Comma 3 4 2 2 2 2 2 4 4 2" xfId="25862" xr:uid="{00000000-0005-0000-0000-00000F610000}"/>
    <cellStyle name="Comma 3 4 2 2 2 2 2 4 5" xfId="17669" xr:uid="{00000000-0005-0000-0000-000010610000}"/>
    <cellStyle name="Comma 3 4 2 2 2 2 2 5" xfId="2307" xr:uid="{00000000-0005-0000-0000-000011610000}"/>
    <cellStyle name="Comma 3 4 2 2 2 2 2 5 2" xfId="6404" xr:uid="{00000000-0005-0000-0000-000012610000}"/>
    <cellStyle name="Comma 3 4 2 2 2 2 2 5 2 2" xfId="14597" xr:uid="{00000000-0005-0000-0000-000013610000}"/>
    <cellStyle name="Comma 3 4 2 2 2 2 2 5 2 2 2" xfId="30983" xr:uid="{00000000-0005-0000-0000-000014610000}"/>
    <cellStyle name="Comma 3 4 2 2 2 2 2 5 2 3" xfId="22790" xr:uid="{00000000-0005-0000-0000-000015610000}"/>
    <cellStyle name="Comma 3 4 2 2 2 2 2 5 3" xfId="10500" xr:uid="{00000000-0005-0000-0000-000016610000}"/>
    <cellStyle name="Comma 3 4 2 2 2 2 2 5 3 2" xfId="26886" xr:uid="{00000000-0005-0000-0000-000017610000}"/>
    <cellStyle name="Comma 3 4 2 2 2 2 2 5 4" xfId="18693" xr:uid="{00000000-0005-0000-0000-000018610000}"/>
    <cellStyle name="Comma 3 4 2 2 2 2 2 6" xfId="4355" xr:uid="{00000000-0005-0000-0000-000019610000}"/>
    <cellStyle name="Comma 3 4 2 2 2 2 2 6 2" xfId="12548" xr:uid="{00000000-0005-0000-0000-00001A610000}"/>
    <cellStyle name="Comma 3 4 2 2 2 2 2 6 2 2" xfId="28934" xr:uid="{00000000-0005-0000-0000-00001B610000}"/>
    <cellStyle name="Comma 3 4 2 2 2 2 2 6 3" xfId="20741" xr:uid="{00000000-0005-0000-0000-00001C610000}"/>
    <cellStyle name="Comma 3 4 2 2 2 2 2 7" xfId="8452" xr:uid="{00000000-0005-0000-0000-00001D610000}"/>
    <cellStyle name="Comma 3 4 2 2 2 2 2 7 2" xfId="24838" xr:uid="{00000000-0005-0000-0000-00001E610000}"/>
    <cellStyle name="Comma 3 4 2 2 2 2 2 8" xfId="16645" xr:uid="{00000000-0005-0000-0000-00001F610000}"/>
    <cellStyle name="Comma 3 4 2 2 2 2 3" xfId="387" xr:uid="{00000000-0005-0000-0000-000020610000}"/>
    <cellStyle name="Comma 3 4 2 2 2 2 3 2" xfId="899" xr:uid="{00000000-0005-0000-0000-000021610000}"/>
    <cellStyle name="Comma 3 4 2 2 2 2 3 2 2" xfId="1923" xr:uid="{00000000-0005-0000-0000-000022610000}"/>
    <cellStyle name="Comma 3 4 2 2 2 2 3 2 2 2" xfId="3971" xr:uid="{00000000-0005-0000-0000-000023610000}"/>
    <cellStyle name="Comma 3 4 2 2 2 2 3 2 2 2 2" xfId="8068" xr:uid="{00000000-0005-0000-0000-000024610000}"/>
    <cellStyle name="Comma 3 4 2 2 2 2 3 2 2 2 2 2" xfId="16261" xr:uid="{00000000-0005-0000-0000-000025610000}"/>
    <cellStyle name="Comma 3 4 2 2 2 2 3 2 2 2 2 2 2" xfId="32647" xr:uid="{00000000-0005-0000-0000-000026610000}"/>
    <cellStyle name="Comma 3 4 2 2 2 2 3 2 2 2 2 3" xfId="24454" xr:uid="{00000000-0005-0000-0000-000027610000}"/>
    <cellStyle name="Comma 3 4 2 2 2 2 3 2 2 2 3" xfId="12164" xr:uid="{00000000-0005-0000-0000-000028610000}"/>
    <cellStyle name="Comma 3 4 2 2 2 2 3 2 2 2 3 2" xfId="28550" xr:uid="{00000000-0005-0000-0000-000029610000}"/>
    <cellStyle name="Comma 3 4 2 2 2 2 3 2 2 2 4" xfId="20357" xr:uid="{00000000-0005-0000-0000-00002A610000}"/>
    <cellStyle name="Comma 3 4 2 2 2 2 3 2 2 3" xfId="6019" xr:uid="{00000000-0005-0000-0000-00002B610000}"/>
    <cellStyle name="Comma 3 4 2 2 2 2 3 2 2 3 2" xfId="14212" xr:uid="{00000000-0005-0000-0000-00002C610000}"/>
    <cellStyle name="Comma 3 4 2 2 2 2 3 2 2 3 2 2" xfId="30598" xr:uid="{00000000-0005-0000-0000-00002D610000}"/>
    <cellStyle name="Comma 3 4 2 2 2 2 3 2 2 3 3" xfId="22405" xr:uid="{00000000-0005-0000-0000-00002E610000}"/>
    <cellStyle name="Comma 3 4 2 2 2 2 3 2 2 4" xfId="10116" xr:uid="{00000000-0005-0000-0000-00002F610000}"/>
    <cellStyle name="Comma 3 4 2 2 2 2 3 2 2 4 2" xfId="26502" xr:uid="{00000000-0005-0000-0000-000030610000}"/>
    <cellStyle name="Comma 3 4 2 2 2 2 3 2 2 5" xfId="18309" xr:uid="{00000000-0005-0000-0000-000031610000}"/>
    <cellStyle name="Comma 3 4 2 2 2 2 3 2 3" xfId="2947" xr:uid="{00000000-0005-0000-0000-000032610000}"/>
    <cellStyle name="Comma 3 4 2 2 2 2 3 2 3 2" xfId="7044" xr:uid="{00000000-0005-0000-0000-000033610000}"/>
    <cellStyle name="Comma 3 4 2 2 2 2 3 2 3 2 2" xfId="15237" xr:uid="{00000000-0005-0000-0000-000034610000}"/>
    <cellStyle name="Comma 3 4 2 2 2 2 3 2 3 2 2 2" xfId="31623" xr:uid="{00000000-0005-0000-0000-000035610000}"/>
    <cellStyle name="Comma 3 4 2 2 2 2 3 2 3 2 3" xfId="23430" xr:uid="{00000000-0005-0000-0000-000036610000}"/>
    <cellStyle name="Comma 3 4 2 2 2 2 3 2 3 3" xfId="11140" xr:uid="{00000000-0005-0000-0000-000037610000}"/>
    <cellStyle name="Comma 3 4 2 2 2 2 3 2 3 3 2" xfId="27526" xr:uid="{00000000-0005-0000-0000-000038610000}"/>
    <cellStyle name="Comma 3 4 2 2 2 2 3 2 3 4" xfId="19333" xr:uid="{00000000-0005-0000-0000-000039610000}"/>
    <cellStyle name="Comma 3 4 2 2 2 2 3 2 4" xfId="4995" xr:uid="{00000000-0005-0000-0000-00003A610000}"/>
    <cellStyle name="Comma 3 4 2 2 2 2 3 2 4 2" xfId="13188" xr:uid="{00000000-0005-0000-0000-00003B610000}"/>
    <cellStyle name="Comma 3 4 2 2 2 2 3 2 4 2 2" xfId="29574" xr:uid="{00000000-0005-0000-0000-00003C610000}"/>
    <cellStyle name="Comma 3 4 2 2 2 2 3 2 4 3" xfId="21381" xr:uid="{00000000-0005-0000-0000-00003D610000}"/>
    <cellStyle name="Comma 3 4 2 2 2 2 3 2 5" xfId="9092" xr:uid="{00000000-0005-0000-0000-00003E610000}"/>
    <cellStyle name="Comma 3 4 2 2 2 2 3 2 5 2" xfId="25478" xr:uid="{00000000-0005-0000-0000-00003F610000}"/>
    <cellStyle name="Comma 3 4 2 2 2 2 3 2 6" xfId="17285" xr:uid="{00000000-0005-0000-0000-000040610000}"/>
    <cellStyle name="Comma 3 4 2 2 2 2 3 3" xfId="1411" xr:uid="{00000000-0005-0000-0000-000041610000}"/>
    <cellStyle name="Comma 3 4 2 2 2 2 3 3 2" xfId="3459" xr:uid="{00000000-0005-0000-0000-000042610000}"/>
    <cellStyle name="Comma 3 4 2 2 2 2 3 3 2 2" xfId="7556" xr:uid="{00000000-0005-0000-0000-000043610000}"/>
    <cellStyle name="Comma 3 4 2 2 2 2 3 3 2 2 2" xfId="15749" xr:uid="{00000000-0005-0000-0000-000044610000}"/>
    <cellStyle name="Comma 3 4 2 2 2 2 3 3 2 2 2 2" xfId="32135" xr:uid="{00000000-0005-0000-0000-000045610000}"/>
    <cellStyle name="Comma 3 4 2 2 2 2 3 3 2 2 3" xfId="23942" xr:uid="{00000000-0005-0000-0000-000046610000}"/>
    <cellStyle name="Comma 3 4 2 2 2 2 3 3 2 3" xfId="11652" xr:uid="{00000000-0005-0000-0000-000047610000}"/>
    <cellStyle name="Comma 3 4 2 2 2 2 3 3 2 3 2" xfId="28038" xr:uid="{00000000-0005-0000-0000-000048610000}"/>
    <cellStyle name="Comma 3 4 2 2 2 2 3 3 2 4" xfId="19845" xr:uid="{00000000-0005-0000-0000-000049610000}"/>
    <cellStyle name="Comma 3 4 2 2 2 2 3 3 3" xfId="5507" xr:uid="{00000000-0005-0000-0000-00004A610000}"/>
    <cellStyle name="Comma 3 4 2 2 2 2 3 3 3 2" xfId="13700" xr:uid="{00000000-0005-0000-0000-00004B610000}"/>
    <cellStyle name="Comma 3 4 2 2 2 2 3 3 3 2 2" xfId="30086" xr:uid="{00000000-0005-0000-0000-00004C610000}"/>
    <cellStyle name="Comma 3 4 2 2 2 2 3 3 3 3" xfId="21893" xr:uid="{00000000-0005-0000-0000-00004D610000}"/>
    <cellStyle name="Comma 3 4 2 2 2 2 3 3 4" xfId="9604" xr:uid="{00000000-0005-0000-0000-00004E610000}"/>
    <cellStyle name="Comma 3 4 2 2 2 2 3 3 4 2" xfId="25990" xr:uid="{00000000-0005-0000-0000-00004F610000}"/>
    <cellStyle name="Comma 3 4 2 2 2 2 3 3 5" xfId="17797" xr:uid="{00000000-0005-0000-0000-000050610000}"/>
    <cellStyle name="Comma 3 4 2 2 2 2 3 4" xfId="2435" xr:uid="{00000000-0005-0000-0000-000051610000}"/>
    <cellStyle name="Comma 3 4 2 2 2 2 3 4 2" xfId="6532" xr:uid="{00000000-0005-0000-0000-000052610000}"/>
    <cellStyle name="Comma 3 4 2 2 2 2 3 4 2 2" xfId="14725" xr:uid="{00000000-0005-0000-0000-000053610000}"/>
    <cellStyle name="Comma 3 4 2 2 2 2 3 4 2 2 2" xfId="31111" xr:uid="{00000000-0005-0000-0000-000054610000}"/>
    <cellStyle name="Comma 3 4 2 2 2 2 3 4 2 3" xfId="22918" xr:uid="{00000000-0005-0000-0000-000055610000}"/>
    <cellStyle name="Comma 3 4 2 2 2 2 3 4 3" xfId="10628" xr:uid="{00000000-0005-0000-0000-000056610000}"/>
    <cellStyle name="Comma 3 4 2 2 2 2 3 4 3 2" xfId="27014" xr:uid="{00000000-0005-0000-0000-000057610000}"/>
    <cellStyle name="Comma 3 4 2 2 2 2 3 4 4" xfId="18821" xr:uid="{00000000-0005-0000-0000-000058610000}"/>
    <cellStyle name="Comma 3 4 2 2 2 2 3 5" xfId="4483" xr:uid="{00000000-0005-0000-0000-000059610000}"/>
    <cellStyle name="Comma 3 4 2 2 2 2 3 5 2" xfId="12676" xr:uid="{00000000-0005-0000-0000-00005A610000}"/>
    <cellStyle name="Comma 3 4 2 2 2 2 3 5 2 2" xfId="29062" xr:uid="{00000000-0005-0000-0000-00005B610000}"/>
    <cellStyle name="Comma 3 4 2 2 2 2 3 5 3" xfId="20869" xr:uid="{00000000-0005-0000-0000-00005C610000}"/>
    <cellStyle name="Comma 3 4 2 2 2 2 3 6" xfId="8580" xr:uid="{00000000-0005-0000-0000-00005D610000}"/>
    <cellStyle name="Comma 3 4 2 2 2 2 3 6 2" xfId="24966" xr:uid="{00000000-0005-0000-0000-00005E610000}"/>
    <cellStyle name="Comma 3 4 2 2 2 2 3 7" xfId="16773" xr:uid="{00000000-0005-0000-0000-00005F610000}"/>
    <cellStyle name="Comma 3 4 2 2 2 2 4" xfId="643" xr:uid="{00000000-0005-0000-0000-000060610000}"/>
    <cellStyle name="Comma 3 4 2 2 2 2 4 2" xfId="1667" xr:uid="{00000000-0005-0000-0000-000061610000}"/>
    <cellStyle name="Comma 3 4 2 2 2 2 4 2 2" xfId="3715" xr:uid="{00000000-0005-0000-0000-000062610000}"/>
    <cellStyle name="Comma 3 4 2 2 2 2 4 2 2 2" xfId="7812" xr:uid="{00000000-0005-0000-0000-000063610000}"/>
    <cellStyle name="Comma 3 4 2 2 2 2 4 2 2 2 2" xfId="16005" xr:uid="{00000000-0005-0000-0000-000064610000}"/>
    <cellStyle name="Comma 3 4 2 2 2 2 4 2 2 2 2 2" xfId="32391" xr:uid="{00000000-0005-0000-0000-000065610000}"/>
    <cellStyle name="Comma 3 4 2 2 2 2 4 2 2 2 3" xfId="24198" xr:uid="{00000000-0005-0000-0000-000066610000}"/>
    <cellStyle name="Comma 3 4 2 2 2 2 4 2 2 3" xfId="11908" xr:uid="{00000000-0005-0000-0000-000067610000}"/>
    <cellStyle name="Comma 3 4 2 2 2 2 4 2 2 3 2" xfId="28294" xr:uid="{00000000-0005-0000-0000-000068610000}"/>
    <cellStyle name="Comma 3 4 2 2 2 2 4 2 2 4" xfId="20101" xr:uid="{00000000-0005-0000-0000-000069610000}"/>
    <cellStyle name="Comma 3 4 2 2 2 2 4 2 3" xfId="5763" xr:uid="{00000000-0005-0000-0000-00006A610000}"/>
    <cellStyle name="Comma 3 4 2 2 2 2 4 2 3 2" xfId="13956" xr:uid="{00000000-0005-0000-0000-00006B610000}"/>
    <cellStyle name="Comma 3 4 2 2 2 2 4 2 3 2 2" xfId="30342" xr:uid="{00000000-0005-0000-0000-00006C610000}"/>
    <cellStyle name="Comma 3 4 2 2 2 2 4 2 3 3" xfId="22149" xr:uid="{00000000-0005-0000-0000-00006D610000}"/>
    <cellStyle name="Comma 3 4 2 2 2 2 4 2 4" xfId="9860" xr:uid="{00000000-0005-0000-0000-00006E610000}"/>
    <cellStyle name="Comma 3 4 2 2 2 2 4 2 4 2" xfId="26246" xr:uid="{00000000-0005-0000-0000-00006F610000}"/>
    <cellStyle name="Comma 3 4 2 2 2 2 4 2 5" xfId="18053" xr:uid="{00000000-0005-0000-0000-000070610000}"/>
    <cellStyle name="Comma 3 4 2 2 2 2 4 3" xfId="2691" xr:uid="{00000000-0005-0000-0000-000071610000}"/>
    <cellStyle name="Comma 3 4 2 2 2 2 4 3 2" xfId="6788" xr:uid="{00000000-0005-0000-0000-000072610000}"/>
    <cellStyle name="Comma 3 4 2 2 2 2 4 3 2 2" xfId="14981" xr:uid="{00000000-0005-0000-0000-000073610000}"/>
    <cellStyle name="Comma 3 4 2 2 2 2 4 3 2 2 2" xfId="31367" xr:uid="{00000000-0005-0000-0000-000074610000}"/>
    <cellStyle name="Comma 3 4 2 2 2 2 4 3 2 3" xfId="23174" xr:uid="{00000000-0005-0000-0000-000075610000}"/>
    <cellStyle name="Comma 3 4 2 2 2 2 4 3 3" xfId="10884" xr:uid="{00000000-0005-0000-0000-000076610000}"/>
    <cellStyle name="Comma 3 4 2 2 2 2 4 3 3 2" xfId="27270" xr:uid="{00000000-0005-0000-0000-000077610000}"/>
    <cellStyle name="Comma 3 4 2 2 2 2 4 3 4" xfId="19077" xr:uid="{00000000-0005-0000-0000-000078610000}"/>
    <cellStyle name="Comma 3 4 2 2 2 2 4 4" xfId="4739" xr:uid="{00000000-0005-0000-0000-000079610000}"/>
    <cellStyle name="Comma 3 4 2 2 2 2 4 4 2" xfId="12932" xr:uid="{00000000-0005-0000-0000-00007A610000}"/>
    <cellStyle name="Comma 3 4 2 2 2 2 4 4 2 2" xfId="29318" xr:uid="{00000000-0005-0000-0000-00007B610000}"/>
    <cellStyle name="Comma 3 4 2 2 2 2 4 4 3" xfId="21125" xr:uid="{00000000-0005-0000-0000-00007C610000}"/>
    <cellStyle name="Comma 3 4 2 2 2 2 4 5" xfId="8836" xr:uid="{00000000-0005-0000-0000-00007D610000}"/>
    <cellStyle name="Comma 3 4 2 2 2 2 4 5 2" xfId="25222" xr:uid="{00000000-0005-0000-0000-00007E610000}"/>
    <cellStyle name="Comma 3 4 2 2 2 2 4 6" xfId="17029" xr:uid="{00000000-0005-0000-0000-00007F610000}"/>
    <cellStyle name="Comma 3 4 2 2 2 2 5" xfId="1155" xr:uid="{00000000-0005-0000-0000-000080610000}"/>
    <cellStyle name="Comma 3 4 2 2 2 2 5 2" xfId="3203" xr:uid="{00000000-0005-0000-0000-000081610000}"/>
    <cellStyle name="Comma 3 4 2 2 2 2 5 2 2" xfId="7300" xr:uid="{00000000-0005-0000-0000-000082610000}"/>
    <cellStyle name="Comma 3 4 2 2 2 2 5 2 2 2" xfId="15493" xr:uid="{00000000-0005-0000-0000-000083610000}"/>
    <cellStyle name="Comma 3 4 2 2 2 2 5 2 2 2 2" xfId="31879" xr:uid="{00000000-0005-0000-0000-000084610000}"/>
    <cellStyle name="Comma 3 4 2 2 2 2 5 2 2 3" xfId="23686" xr:uid="{00000000-0005-0000-0000-000085610000}"/>
    <cellStyle name="Comma 3 4 2 2 2 2 5 2 3" xfId="11396" xr:uid="{00000000-0005-0000-0000-000086610000}"/>
    <cellStyle name="Comma 3 4 2 2 2 2 5 2 3 2" xfId="27782" xr:uid="{00000000-0005-0000-0000-000087610000}"/>
    <cellStyle name="Comma 3 4 2 2 2 2 5 2 4" xfId="19589" xr:uid="{00000000-0005-0000-0000-000088610000}"/>
    <cellStyle name="Comma 3 4 2 2 2 2 5 3" xfId="5251" xr:uid="{00000000-0005-0000-0000-000089610000}"/>
    <cellStyle name="Comma 3 4 2 2 2 2 5 3 2" xfId="13444" xr:uid="{00000000-0005-0000-0000-00008A610000}"/>
    <cellStyle name="Comma 3 4 2 2 2 2 5 3 2 2" xfId="29830" xr:uid="{00000000-0005-0000-0000-00008B610000}"/>
    <cellStyle name="Comma 3 4 2 2 2 2 5 3 3" xfId="21637" xr:uid="{00000000-0005-0000-0000-00008C610000}"/>
    <cellStyle name="Comma 3 4 2 2 2 2 5 4" xfId="9348" xr:uid="{00000000-0005-0000-0000-00008D610000}"/>
    <cellStyle name="Comma 3 4 2 2 2 2 5 4 2" xfId="25734" xr:uid="{00000000-0005-0000-0000-00008E610000}"/>
    <cellStyle name="Comma 3 4 2 2 2 2 5 5" xfId="17541" xr:uid="{00000000-0005-0000-0000-00008F610000}"/>
    <cellStyle name="Comma 3 4 2 2 2 2 6" xfId="2179" xr:uid="{00000000-0005-0000-0000-000090610000}"/>
    <cellStyle name="Comma 3 4 2 2 2 2 6 2" xfId="6276" xr:uid="{00000000-0005-0000-0000-000091610000}"/>
    <cellStyle name="Comma 3 4 2 2 2 2 6 2 2" xfId="14469" xr:uid="{00000000-0005-0000-0000-000092610000}"/>
    <cellStyle name="Comma 3 4 2 2 2 2 6 2 2 2" xfId="30855" xr:uid="{00000000-0005-0000-0000-000093610000}"/>
    <cellStyle name="Comma 3 4 2 2 2 2 6 2 3" xfId="22662" xr:uid="{00000000-0005-0000-0000-000094610000}"/>
    <cellStyle name="Comma 3 4 2 2 2 2 6 3" xfId="10372" xr:uid="{00000000-0005-0000-0000-000095610000}"/>
    <cellStyle name="Comma 3 4 2 2 2 2 6 3 2" xfId="26758" xr:uid="{00000000-0005-0000-0000-000096610000}"/>
    <cellStyle name="Comma 3 4 2 2 2 2 6 4" xfId="18565" xr:uid="{00000000-0005-0000-0000-000097610000}"/>
    <cellStyle name="Comma 3 4 2 2 2 2 7" xfId="4227" xr:uid="{00000000-0005-0000-0000-000098610000}"/>
    <cellStyle name="Comma 3 4 2 2 2 2 7 2" xfId="12420" xr:uid="{00000000-0005-0000-0000-000099610000}"/>
    <cellStyle name="Comma 3 4 2 2 2 2 7 2 2" xfId="28806" xr:uid="{00000000-0005-0000-0000-00009A610000}"/>
    <cellStyle name="Comma 3 4 2 2 2 2 7 3" xfId="20613" xr:uid="{00000000-0005-0000-0000-00009B610000}"/>
    <cellStyle name="Comma 3 4 2 2 2 2 8" xfId="8324" xr:uid="{00000000-0005-0000-0000-00009C610000}"/>
    <cellStyle name="Comma 3 4 2 2 2 2 8 2" xfId="24710" xr:uid="{00000000-0005-0000-0000-00009D610000}"/>
    <cellStyle name="Comma 3 4 2 2 2 2 9" xfId="16517" xr:uid="{00000000-0005-0000-0000-00009E610000}"/>
    <cellStyle name="Comma 3 4 2 2 2 3" xfId="195" xr:uid="{00000000-0005-0000-0000-00009F610000}"/>
    <cellStyle name="Comma 3 4 2 2 2 3 2" xfId="451" xr:uid="{00000000-0005-0000-0000-0000A0610000}"/>
    <cellStyle name="Comma 3 4 2 2 2 3 2 2" xfId="963" xr:uid="{00000000-0005-0000-0000-0000A1610000}"/>
    <cellStyle name="Comma 3 4 2 2 2 3 2 2 2" xfId="1987" xr:uid="{00000000-0005-0000-0000-0000A2610000}"/>
    <cellStyle name="Comma 3 4 2 2 2 3 2 2 2 2" xfId="4035" xr:uid="{00000000-0005-0000-0000-0000A3610000}"/>
    <cellStyle name="Comma 3 4 2 2 2 3 2 2 2 2 2" xfId="8132" xr:uid="{00000000-0005-0000-0000-0000A4610000}"/>
    <cellStyle name="Comma 3 4 2 2 2 3 2 2 2 2 2 2" xfId="16325" xr:uid="{00000000-0005-0000-0000-0000A5610000}"/>
    <cellStyle name="Comma 3 4 2 2 2 3 2 2 2 2 2 2 2" xfId="32711" xr:uid="{00000000-0005-0000-0000-0000A6610000}"/>
    <cellStyle name="Comma 3 4 2 2 2 3 2 2 2 2 2 3" xfId="24518" xr:uid="{00000000-0005-0000-0000-0000A7610000}"/>
    <cellStyle name="Comma 3 4 2 2 2 3 2 2 2 2 3" xfId="12228" xr:uid="{00000000-0005-0000-0000-0000A8610000}"/>
    <cellStyle name="Comma 3 4 2 2 2 3 2 2 2 2 3 2" xfId="28614" xr:uid="{00000000-0005-0000-0000-0000A9610000}"/>
    <cellStyle name="Comma 3 4 2 2 2 3 2 2 2 2 4" xfId="20421" xr:uid="{00000000-0005-0000-0000-0000AA610000}"/>
    <cellStyle name="Comma 3 4 2 2 2 3 2 2 2 3" xfId="6083" xr:uid="{00000000-0005-0000-0000-0000AB610000}"/>
    <cellStyle name="Comma 3 4 2 2 2 3 2 2 2 3 2" xfId="14276" xr:uid="{00000000-0005-0000-0000-0000AC610000}"/>
    <cellStyle name="Comma 3 4 2 2 2 3 2 2 2 3 2 2" xfId="30662" xr:uid="{00000000-0005-0000-0000-0000AD610000}"/>
    <cellStyle name="Comma 3 4 2 2 2 3 2 2 2 3 3" xfId="22469" xr:uid="{00000000-0005-0000-0000-0000AE610000}"/>
    <cellStyle name="Comma 3 4 2 2 2 3 2 2 2 4" xfId="10180" xr:uid="{00000000-0005-0000-0000-0000AF610000}"/>
    <cellStyle name="Comma 3 4 2 2 2 3 2 2 2 4 2" xfId="26566" xr:uid="{00000000-0005-0000-0000-0000B0610000}"/>
    <cellStyle name="Comma 3 4 2 2 2 3 2 2 2 5" xfId="18373" xr:uid="{00000000-0005-0000-0000-0000B1610000}"/>
    <cellStyle name="Comma 3 4 2 2 2 3 2 2 3" xfId="3011" xr:uid="{00000000-0005-0000-0000-0000B2610000}"/>
    <cellStyle name="Comma 3 4 2 2 2 3 2 2 3 2" xfId="7108" xr:uid="{00000000-0005-0000-0000-0000B3610000}"/>
    <cellStyle name="Comma 3 4 2 2 2 3 2 2 3 2 2" xfId="15301" xr:uid="{00000000-0005-0000-0000-0000B4610000}"/>
    <cellStyle name="Comma 3 4 2 2 2 3 2 2 3 2 2 2" xfId="31687" xr:uid="{00000000-0005-0000-0000-0000B5610000}"/>
    <cellStyle name="Comma 3 4 2 2 2 3 2 2 3 2 3" xfId="23494" xr:uid="{00000000-0005-0000-0000-0000B6610000}"/>
    <cellStyle name="Comma 3 4 2 2 2 3 2 2 3 3" xfId="11204" xr:uid="{00000000-0005-0000-0000-0000B7610000}"/>
    <cellStyle name="Comma 3 4 2 2 2 3 2 2 3 3 2" xfId="27590" xr:uid="{00000000-0005-0000-0000-0000B8610000}"/>
    <cellStyle name="Comma 3 4 2 2 2 3 2 2 3 4" xfId="19397" xr:uid="{00000000-0005-0000-0000-0000B9610000}"/>
    <cellStyle name="Comma 3 4 2 2 2 3 2 2 4" xfId="5059" xr:uid="{00000000-0005-0000-0000-0000BA610000}"/>
    <cellStyle name="Comma 3 4 2 2 2 3 2 2 4 2" xfId="13252" xr:uid="{00000000-0005-0000-0000-0000BB610000}"/>
    <cellStyle name="Comma 3 4 2 2 2 3 2 2 4 2 2" xfId="29638" xr:uid="{00000000-0005-0000-0000-0000BC610000}"/>
    <cellStyle name="Comma 3 4 2 2 2 3 2 2 4 3" xfId="21445" xr:uid="{00000000-0005-0000-0000-0000BD610000}"/>
    <cellStyle name="Comma 3 4 2 2 2 3 2 2 5" xfId="9156" xr:uid="{00000000-0005-0000-0000-0000BE610000}"/>
    <cellStyle name="Comma 3 4 2 2 2 3 2 2 5 2" xfId="25542" xr:uid="{00000000-0005-0000-0000-0000BF610000}"/>
    <cellStyle name="Comma 3 4 2 2 2 3 2 2 6" xfId="17349" xr:uid="{00000000-0005-0000-0000-0000C0610000}"/>
    <cellStyle name="Comma 3 4 2 2 2 3 2 3" xfId="1475" xr:uid="{00000000-0005-0000-0000-0000C1610000}"/>
    <cellStyle name="Comma 3 4 2 2 2 3 2 3 2" xfId="3523" xr:uid="{00000000-0005-0000-0000-0000C2610000}"/>
    <cellStyle name="Comma 3 4 2 2 2 3 2 3 2 2" xfId="7620" xr:uid="{00000000-0005-0000-0000-0000C3610000}"/>
    <cellStyle name="Comma 3 4 2 2 2 3 2 3 2 2 2" xfId="15813" xr:uid="{00000000-0005-0000-0000-0000C4610000}"/>
    <cellStyle name="Comma 3 4 2 2 2 3 2 3 2 2 2 2" xfId="32199" xr:uid="{00000000-0005-0000-0000-0000C5610000}"/>
    <cellStyle name="Comma 3 4 2 2 2 3 2 3 2 2 3" xfId="24006" xr:uid="{00000000-0005-0000-0000-0000C6610000}"/>
    <cellStyle name="Comma 3 4 2 2 2 3 2 3 2 3" xfId="11716" xr:uid="{00000000-0005-0000-0000-0000C7610000}"/>
    <cellStyle name="Comma 3 4 2 2 2 3 2 3 2 3 2" xfId="28102" xr:uid="{00000000-0005-0000-0000-0000C8610000}"/>
    <cellStyle name="Comma 3 4 2 2 2 3 2 3 2 4" xfId="19909" xr:uid="{00000000-0005-0000-0000-0000C9610000}"/>
    <cellStyle name="Comma 3 4 2 2 2 3 2 3 3" xfId="5571" xr:uid="{00000000-0005-0000-0000-0000CA610000}"/>
    <cellStyle name="Comma 3 4 2 2 2 3 2 3 3 2" xfId="13764" xr:uid="{00000000-0005-0000-0000-0000CB610000}"/>
    <cellStyle name="Comma 3 4 2 2 2 3 2 3 3 2 2" xfId="30150" xr:uid="{00000000-0005-0000-0000-0000CC610000}"/>
    <cellStyle name="Comma 3 4 2 2 2 3 2 3 3 3" xfId="21957" xr:uid="{00000000-0005-0000-0000-0000CD610000}"/>
    <cellStyle name="Comma 3 4 2 2 2 3 2 3 4" xfId="9668" xr:uid="{00000000-0005-0000-0000-0000CE610000}"/>
    <cellStyle name="Comma 3 4 2 2 2 3 2 3 4 2" xfId="26054" xr:uid="{00000000-0005-0000-0000-0000CF610000}"/>
    <cellStyle name="Comma 3 4 2 2 2 3 2 3 5" xfId="17861" xr:uid="{00000000-0005-0000-0000-0000D0610000}"/>
    <cellStyle name="Comma 3 4 2 2 2 3 2 4" xfId="2499" xr:uid="{00000000-0005-0000-0000-0000D1610000}"/>
    <cellStyle name="Comma 3 4 2 2 2 3 2 4 2" xfId="6596" xr:uid="{00000000-0005-0000-0000-0000D2610000}"/>
    <cellStyle name="Comma 3 4 2 2 2 3 2 4 2 2" xfId="14789" xr:uid="{00000000-0005-0000-0000-0000D3610000}"/>
    <cellStyle name="Comma 3 4 2 2 2 3 2 4 2 2 2" xfId="31175" xr:uid="{00000000-0005-0000-0000-0000D4610000}"/>
    <cellStyle name="Comma 3 4 2 2 2 3 2 4 2 3" xfId="22982" xr:uid="{00000000-0005-0000-0000-0000D5610000}"/>
    <cellStyle name="Comma 3 4 2 2 2 3 2 4 3" xfId="10692" xr:uid="{00000000-0005-0000-0000-0000D6610000}"/>
    <cellStyle name="Comma 3 4 2 2 2 3 2 4 3 2" xfId="27078" xr:uid="{00000000-0005-0000-0000-0000D7610000}"/>
    <cellStyle name="Comma 3 4 2 2 2 3 2 4 4" xfId="18885" xr:uid="{00000000-0005-0000-0000-0000D8610000}"/>
    <cellStyle name="Comma 3 4 2 2 2 3 2 5" xfId="4547" xr:uid="{00000000-0005-0000-0000-0000D9610000}"/>
    <cellStyle name="Comma 3 4 2 2 2 3 2 5 2" xfId="12740" xr:uid="{00000000-0005-0000-0000-0000DA610000}"/>
    <cellStyle name="Comma 3 4 2 2 2 3 2 5 2 2" xfId="29126" xr:uid="{00000000-0005-0000-0000-0000DB610000}"/>
    <cellStyle name="Comma 3 4 2 2 2 3 2 5 3" xfId="20933" xr:uid="{00000000-0005-0000-0000-0000DC610000}"/>
    <cellStyle name="Comma 3 4 2 2 2 3 2 6" xfId="8644" xr:uid="{00000000-0005-0000-0000-0000DD610000}"/>
    <cellStyle name="Comma 3 4 2 2 2 3 2 6 2" xfId="25030" xr:uid="{00000000-0005-0000-0000-0000DE610000}"/>
    <cellStyle name="Comma 3 4 2 2 2 3 2 7" xfId="16837" xr:uid="{00000000-0005-0000-0000-0000DF610000}"/>
    <cellStyle name="Comma 3 4 2 2 2 3 3" xfId="707" xr:uid="{00000000-0005-0000-0000-0000E0610000}"/>
    <cellStyle name="Comma 3 4 2 2 2 3 3 2" xfId="1731" xr:uid="{00000000-0005-0000-0000-0000E1610000}"/>
    <cellStyle name="Comma 3 4 2 2 2 3 3 2 2" xfId="3779" xr:uid="{00000000-0005-0000-0000-0000E2610000}"/>
    <cellStyle name="Comma 3 4 2 2 2 3 3 2 2 2" xfId="7876" xr:uid="{00000000-0005-0000-0000-0000E3610000}"/>
    <cellStyle name="Comma 3 4 2 2 2 3 3 2 2 2 2" xfId="16069" xr:uid="{00000000-0005-0000-0000-0000E4610000}"/>
    <cellStyle name="Comma 3 4 2 2 2 3 3 2 2 2 2 2" xfId="32455" xr:uid="{00000000-0005-0000-0000-0000E5610000}"/>
    <cellStyle name="Comma 3 4 2 2 2 3 3 2 2 2 3" xfId="24262" xr:uid="{00000000-0005-0000-0000-0000E6610000}"/>
    <cellStyle name="Comma 3 4 2 2 2 3 3 2 2 3" xfId="11972" xr:uid="{00000000-0005-0000-0000-0000E7610000}"/>
    <cellStyle name="Comma 3 4 2 2 2 3 3 2 2 3 2" xfId="28358" xr:uid="{00000000-0005-0000-0000-0000E8610000}"/>
    <cellStyle name="Comma 3 4 2 2 2 3 3 2 2 4" xfId="20165" xr:uid="{00000000-0005-0000-0000-0000E9610000}"/>
    <cellStyle name="Comma 3 4 2 2 2 3 3 2 3" xfId="5827" xr:uid="{00000000-0005-0000-0000-0000EA610000}"/>
    <cellStyle name="Comma 3 4 2 2 2 3 3 2 3 2" xfId="14020" xr:uid="{00000000-0005-0000-0000-0000EB610000}"/>
    <cellStyle name="Comma 3 4 2 2 2 3 3 2 3 2 2" xfId="30406" xr:uid="{00000000-0005-0000-0000-0000EC610000}"/>
    <cellStyle name="Comma 3 4 2 2 2 3 3 2 3 3" xfId="22213" xr:uid="{00000000-0005-0000-0000-0000ED610000}"/>
    <cellStyle name="Comma 3 4 2 2 2 3 3 2 4" xfId="9924" xr:uid="{00000000-0005-0000-0000-0000EE610000}"/>
    <cellStyle name="Comma 3 4 2 2 2 3 3 2 4 2" xfId="26310" xr:uid="{00000000-0005-0000-0000-0000EF610000}"/>
    <cellStyle name="Comma 3 4 2 2 2 3 3 2 5" xfId="18117" xr:uid="{00000000-0005-0000-0000-0000F0610000}"/>
    <cellStyle name="Comma 3 4 2 2 2 3 3 3" xfId="2755" xr:uid="{00000000-0005-0000-0000-0000F1610000}"/>
    <cellStyle name="Comma 3 4 2 2 2 3 3 3 2" xfId="6852" xr:uid="{00000000-0005-0000-0000-0000F2610000}"/>
    <cellStyle name="Comma 3 4 2 2 2 3 3 3 2 2" xfId="15045" xr:uid="{00000000-0005-0000-0000-0000F3610000}"/>
    <cellStyle name="Comma 3 4 2 2 2 3 3 3 2 2 2" xfId="31431" xr:uid="{00000000-0005-0000-0000-0000F4610000}"/>
    <cellStyle name="Comma 3 4 2 2 2 3 3 3 2 3" xfId="23238" xr:uid="{00000000-0005-0000-0000-0000F5610000}"/>
    <cellStyle name="Comma 3 4 2 2 2 3 3 3 3" xfId="10948" xr:uid="{00000000-0005-0000-0000-0000F6610000}"/>
    <cellStyle name="Comma 3 4 2 2 2 3 3 3 3 2" xfId="27334" xr:uid="{00000000-0005-0000-0000-0000F7610000}"/>
    <cellStyle name="Comma 3 4 2 2 2 3 3 3 4" xfId="19141" xr:uid="{00000000-0005-0000-0000-0000F8610000}"/>
    <cellStyle name="Comma 3 4 2 2 2 3 3 4" xfId="4803" xr:uid="{00000000-0005-0000-0000-0000F9610000}"/>
    <cellStyle name="Comma 3 4 2 2 2 3 3 4 2" xfId="12996" xr:uid="{00000000-0005-0000-0000-0000FA610000}"/>
    <cellStyle name="Comma 3 4 2 2 2 3 3 4 2 2" xfId="29382" xr:uid="{00000000-0005-0000-0000-0000FB610000}"/>
    <cellStyle name="Comma 3 4 2 2 2 3 3 4 3" xfId="21189" xr:uid="{00000000-0005-0000-0000-0000FC610000}"/>
    <cellStyle name="Comma 3 4 2 2 2 3 3 5" xfId="8900" xr:uid="{00000000-0005-0000-0000-0000FD610000}"/>
    <cellStyle name="Comma 3 4 2 2 2 3 3 5 2" xfId="25286" xr:uid="{00000000-0005-0000-0000-0000FE610000}"/>
    <cellStyle name="Comma 3 4 2 2 2 3 3 6" xfId="17093" xr:uid="{00000000-0005-0000-0000-0000FF610000}"/>
    <cellStyle name="Comma 3 4 2 2 2 3 4" xfId="1219" xr:uid="{00000000-0005-0000-0000-000000620000}"/>
    <cellStyle name="Comma 3 4 2 2 2 3 4 2" xfId="3267" xr:uid="{00000000-0005-0000-0000-000001620000}"/>
    <cellStyle name="Comma 3 4 2 2 2 3 4 2 2" xfId="7364" xr:uid="{00000000-0005-0000-0000-000002620000}"/>
    <cellStyle name="Comma 3 4 2 2 2 3 4 2 2 2" xfId="15557" xr:uid="{00000000-0005-0000-0000-000003620000}"/>
    <cellStyle name="Comma 3 4 2 2 2 3 4 2 2 2 2" xfId="31943" xr:uid="{00000000-0005-0000-0000-000004620000}"/>
    <cellStyle name="Comma 3 4 2 2 2 3 4 2 2 3" xfId="23750" xr:uid="{00000000-0005-0000-0000-000005620000}"/>
    <cellStyle name="Comma 3 4 2 2 2 3 4 2 3" xfId="11460" xr:uid="{00000000-0005-0000-0000-000006620000}"/>
    <cellStyle name="Comma 3 4 2 2 2 3 4 2 3 2" xfId="27846" xr:uid="{00000000-0005-0000-0000-000007620000}"/>
    <cellStyle name="Comma 3 4 2 2 2 3 4 2 4" xfId="19653" xr:uid="{00000000-0005-0000-0000-000008620000}"/>
    <cellStyle name="Comma 3 4 2 2 2 3 4 3" xfId="5315" xr:uid="{00000000-0005-0000-0000-000009620000}"/>
    <cellStyle name="Comma 3 4 2 2 2 3 4 3 2" xfId="13508" xr:uid="{00000000-0005-0000-0000-00000A620000}"/>
    <cellStyle name="Comma 3 4 2 2 2 3 4 3 2 2" xfId="29894" xr:uid="{00000000-0005-0000-0000-00000B620000}"/>
    <cellStyle name="Comma 3 4 2 2 2 3 4 3 3" xfId="21701" xr:uid="{00000000-0005-0000-0000-00000C620000}"/>
    <cellStyle name="Comma 3 4 2 2 2 3 4 4" xfId="9412" xr:uid="{00000000-0005-0000-0000-00000D620000}"/>
    <cellStyle name="Comma 3 4 2 2 2 3 4 4 2" xfId="25798" xr:uid="{00000000-0005-0000-0000-00000E620000}"/>
    <cellStyle name="Comma 3 4 2 2 2 3 4 5" xfId="17605" xr:uid="{00000000-0005-0000-0000-00000F620000}"/>
    <cellStyle name="Comma 3 4 2 2 2 3 5" xfId="2243" xr:uid="{00000000-0005-0000-0000-000010620000}"/>
    <cellStyle name="Comma 3 4 2 2 2 3 5 2" xfId="6340" xr:uid="{00000000-0005-0000-0000-000011620000}"/>
    <cellStyle name="Comma 3 4 2 2 2 3 5 2 2" xfId="14533" xr:uid="{00000000-0005-0000-0000-000012620000}"/>
    <cellStyle name="Comma 3 4 2 2 2 3 5 2 2 2" xfId="30919" xr:uid="{00000000-0005-0000-0000-000013620000}"/>
    <cellStyle name="Comma 3 4 2 2 2 3 5 2 3" xfId="22726" xr:uid="{00000000-0005-0000-0000-000014620000}"/>
    <cellStyle name="Comma 3 4 2 2 2 3 5 3" xfId="10436" xr:uid="{00000000-0005-0000-0000-000015620000}"/>
    <cellStyle name="Comma 3 4 2 2 2 3 5 3 2" xfId="26822" xr:uid="{00000000-0005-0000-0000-000016620000}"/>
    <cellStyle name="Comma 3 4 2 2 2 3 5 4" xfId="18629" xr:uid="{00000000-0005-0000-0000-000017620000}"/>
    <cellStyle name="Comma 3 4 2 2 2 3 6" xfId="4291" xr:uid="{00000000-0005-0000-0000-000018620000}"/>
    <cellStyle name="Comma 3 4 2 2 2 3 6 2" xfId="12484" xr:uid="{00000000-0005-0000-0000-000019620000}"/>
    <cellStyle name="Comma 3 4 2 2 2 3 6 2 2" xfId="28870" xr:uid="{00000000-0005-0000-0000-00001A620000}"/>
    <cellStyle name="Comma 3 4 2 2 2 3 6 3" xfId="20677" xr:uid="{00000000-0005-0000-0000-00001B620000}"/>
    <cellStyle name="Comma 3 4 2 2 2 3 7" xfId="8388" xr:uid="{00000000-0005-0000-0000-00001C620000}"/>
    <cellStyle name="Comma 3 4 2 2 2 3 7 2" xfId="24774" xr:uid="{00000000-0005-0000-0000-00001D620000}"/>
    <cellStyle name="Comma 3 4 2 2 2 3 8" xfId="16581" xr:uid="{00000000-0005-0000-0000-00001E620000}"/>
    <cellStyle name="Comma 3 4 2 2 2 4" xfId="323" xr:uid="{00000000-0005-0000-0000-00001F620000}"/>
    <cellStyle name="Comma 3 4 2 2 2 4 2" xfId="835" xr:uid="{00000000-0005-0000-0000-000020620000}"/>
    <cellStyle name="Comma 3 4 2 2 2 4 2 2" xfId="1859" xr:uid="{00000000-0005-0000-0000-000021620000}"/>
    <cellStyle name="Comma 3 4 2 2 2 4 2 2 2" xfId="3907" xr:uid="{00000000-0005-0000-0000-000022620000}"/>
    <cellStyle name="Comma 3 4 2 2 2 4 2 2 2 2" xfId="8004" xr:uid="{00000000-0005-0000-0000-000023620000}"/>
    <cellStyle name="Comma 3 4 2 2 2 4 2 2 2 2 2" xfId="16197" xr:uid="{00000000-0005-0000-0000-000024620000}"/>
    <cellStyle name="Comma 3 4 2 2 2 4 2 2 2 2 2 2" xfId="32583" xr:uid="{00000000-0005-0000-0000-000025620000}"/>
    <cellStyle name="Comma 3 4 2 2 2 4 2 2 2 2 3" xfId="24390" xr:uid="{00000000-0005-0000-0000-000026620000}"/>
    <cellStyle name="Comma 3 4 2 2 2 4 2 2 2 3" xfId="12100" xr:uid="{00000000-0005-0000-0000-000027620000}"/>
    <cellStyle name="Comma 3 4 2 2 2 4 2 2 2 3 2" xfId="28486" xr:uid="{00000000-0005-0000-0000-000028620000}"/>
    <cellStyle name="Comma 3 4 2 2 2 4 2 2 2 4" xfId="20293" xr:uid="{00000000-0005-0000-0000-000029620000}"/>
    <cellStyle name="Comma 3 4 2 2 2 4 2 2 3" xfId="5955" xr:uid="{00000000-0005-0000-0000-00002A620000}"/>
    <cellStyle name="Comma 3 4 2 2 2 4 2 2 3 2" xfId="14148" xr:uid="{00000000-0005-0000-0000-00002B620000}"/>
    <cellStyle name="Comma 3 4 2 2 2 4 2 2 3 2 2" xfId="30534" xr:uid="{00000000-0005-0000-0000-00002C620000}"/>
    <cellStyle name="Comma 3 4 2 2 2 4 2 2 3 3" xfId="22341" xr:uid="{00000000-0005-0000-0000-00002D620000}"/>
    <cellStyle name="Comma 3 4 2 2 2 4 2 2 4" xfId="10052" xr:uid="{00000000-0005-0000-0000-00002E620000}"/>
    <cellStyle name="Comma 3 4 2 2 2 4 2 2 4 2" xfId="26438" xr:uid="{00000000-0005-0000-0000-00002F620000}"/>
    <cellStyle name="Comma 3 4 2 2 2 4 2 2 5" xfId="18245" xr:uid="{00000000-0005-0000-0000-000030620000}"/>
    <cellStyle name="Comma 3 4 2 2 2 4 2 3" xfId="2883" xr:uid="{00000000-0005-0000-0000-000031620000}"/>
    <cellStyle name="Comma 3 4 2 2 2 4 2 3 2" xfId="6980" xr:uid="{00000000-0005-0000-0000-000032620000}"/>
    <cellStyle name="Comma 3 4 2 2 2 4 2 3 2 2" xfId="15173" xr:uid="{00000000-0005-0000-0000-000033620000}"/>
    <cellStyle name="Comma 3 4 2 2 2 4 2 3 2 2 2" xfId="31559" xr:uid="{00000000-0005-0000-0000-000034620000}"/>
    <cellStyle name="Comma 3 4 2 2 2 4 2 3 2 3" xfId="23366" xr:uid="{00000000-0005-0000-0000-000035620000}"/>
    <cellStyle name="Comma 3 4 2 2 2 4 2 3 3" xfId="11076" xr:uid="{00000000-0005-0000-0000-000036620000}"/>
    <cellStyle name="Comma 3 4 2 2 2 4 2 3 3 2" xfId="27462" xr:uid="{00000000-0005-0000-0000-000037620000}"/>
    <cellStyle name="Comma 3 4 2 2 2 4 2 3 4" xfId="19269" xr:uid="{00000000-0005-0000-0000-000038620000}"/>
    <cellStyle name="Comma 3 4 2 2 2 4 2 4" xfId="4931" xr:uid="{00000000-0005-0000-0000-000039620000}"/>
    <cellStyle name="Comma 3 4 2 2 2 4 2 4 2" xfId="13124" xr:uid="{00000000-0005-0000-0000-00003A620000}"/>
    <cellStyle name="Comma 3 4 2 2 2 4 2 4 2 2" xfId="29510" xr:uid="{00000000-0005-0000-0000-00003B620000}"/>
    <cellStyle name="Comma 3 4 2 2 2 4 2 4 3" xfId="21317" xr:uid="{00000000-0005-0000-0000-00003C620000}"/>
    <cellStyle name="Comma 3 4 2 2 2 4 2 5" xfId="9028" xr:uid="{00000000-0005-0000-0000-00003D620000}"/>
    <cellStyle name="Comma 3 4 2 2 2 4 2 5 2" xfId="25414" xr:uid="{00000000-0005-0000-0000-00003E620000}"/>
    <cellStyle name="Comma 3 4 2 2 2 4 2 6" xfId="17221" xr:uid="{00000000-0005-0000-0000-00003F620000}"/>
    <cellStyle name="Comma 3 4 2 2 2 4 3" xfId="1347" xr:uid="{00000000-0005-0000-0000-000040620000}"/>
    <cellStyle name="Comma 3 4 2 2 2 4 3 2" xfId="3395" xr:uid="{00000000-0005-0000-0000-000041620000}"/>
    <cellStyle name="Comma 3 4 2 2 2 4 3 2 2" xfId="7492" xr:uid="{00000000-0005-0000-0000-000042620000}"/>
    <cellStyle name="Comma 3 4 2 2 2 4 3 2 2 2" xfId="15685" xr:uid="{00000000-0005-0000-0000-000043620000}"/>
    <cellStyle name="Comma 3 4 2 2 2 4 3 2 2 2 2" xfId="32071" xr:uid="{00000000-0005-0000-0000-000044620000}"/>
    <cellStyle name="Comma 3 4 2 2 2 4 3 2 2 3" xfId="23878" xr:uid="{00000000-0005-0000-0000-000045620000}"/>
    <cellStyle name="Comma 3 4 2 2 2 4 3 2 3" xfId="11588" xr:uid="{00000000-0005-0000-0000-000046620000}"/>
    <cellStyle name="Comma 3 4 2 2 2 4 3 2 3 2" xfId="27974" xr:uid="{00000000-0005-0000-0000-000047620000}"/>
    <cellStyle name="Comma 3 4 2 2 2 4 3 2 4" xfId="19781" xr:uid="{00000000-0005-0000-0000-000048620000}"/>
    <cellStyle name="Comma 3 4 2 2 2 4 3 3" xfId="5443" xr:uid="{00000000-0005-0000-0000-000049620000}"/>
    <cellStyle name="Comma 3 4 2 2 2 4 3 3 2" xfId="13636" xr:uid="{00000000-0005-0000-0000-00004A620000}"/>
    <cellStyle name="Comma 3 4 2 2 2 4 3 3 2 2" xfId="30022" xr:uid="{00000000-0005-0000-0000-00004B620000}"/>
    <cellStyle name="Comma 3 4 2 2 2 4 3 3 3" xfId="21829" xr:uid="{00000000-0005-0000-0000-00004C620000}"/>
    <cellStyle name="Comma 3 4 2 2 2 4 3 4" xfId="9540" xr:uid="{00000000-0005-0000-0000-00004D620000}"/>
    <cellStyle name="Comma 3 4 2 2 2 4 3 4 2" xfId="25926" xr:uid="{00000000-0005-0000-0000-00004E620000}"/>
    <cellStyle name="Comma 3 4 2 2 2 4 3 5" xfId="17733" xr:uid="{00000000-0005-0000-0000-00004F620000}"/>
    <cellStyle name="Comma 3 4 2 2 2 4 4" xfId="2371" xr:uid="{00000000-0005-0000-0000-000050620000}"/>
    <cellStyle name="Comma 3 4 2 2 2 4 4 2" xfId="6468" xr:uid="{00000000-0005-0000-0000-000051620000}"/>
    <cellStyle name="Comma 3 4 2 2 2 4 4 2 2" xfId="14661" xr:uid="{00000000-0005-0000-0000-000052620000}"/>
    <cellStyle name="Comma 3 4 2 2 2 4 4 2 2 2" xfId="31047" xr:uid="{00000000-0005-0000-0000-000053620000}"/>
    <cellStyle name="Comma 3 4 2 2 2 4 4 2 3" xfId="22854" xr:uid="{00000000-0005-0000-0000-000054620000}"/>
    <cellStyle name="Comma 3 4 2 2 2 4 4 3" xfId="10564" xr:uid="{00000000-0005-0000-0000-000055620000}"/>
    <cellStyle name="Comma 3 4 2 2 2 4 4 3 2" xfId="26950" xr:uid="{00000000-0005-0000-0000-000056620000}"/>
    <cellStyle name="Comma 3 4 2 2 2 4 4 4" xfId="18757" xr:uid="{00000000-0005-0000-0000-000057620000}"/>
    <cellStyle name="Comma 3 4 2 2 2 4 5" xfId="4419" xr:uid="{00000000-0005-0000-0000-000058620000}"/>
    <cellStyle name="Comma 3 4 2 2 2 4 5 2" xfId="12612" xr:uid="{00000000-0005-0000-0000-000059620000}"/>
    <cellStyle name="Comma 3 4 2 2 2 4 5 2 2" xfId="28998" xr:uid="{00000000-0005-0000-0000-00005A620000}"/>
    <cellStyle name="Comma 3 4 2 2 2 4 5 3" xfId="20805" xr:uid="{00000000-0005-0000-0000-00005B620000}"/>
    <cellStyle name="Comma 3 4 2 2 2 4 6" xfId="8516" xr:uid="{00000000-0005-0000-0000-00005C620000}"/>
    <cellStyle name="Comma 3 4 2 2 2 4 6 2" xfId="24902" xr:uid="{00000000-0005-0000-0000-00005D620000}"/>
    <cellStyle name="Comma 3 4 2 2 2 4 7" xfId="16709" xr:uid="{00000000-0005-0000-0000-00005E620000}"/>
    <cellStyle name="Comma 3 4 2 2 2 5" xfId="579" xr:uid="{00000000-0005-0000-0000-00005F620000}"/>
    <cellStyle name="Comma 3 4 2 2 2 5 2" xfId="1603" xr:uid="{00000000-0005-0000-0000-000060620000}"/>
    <cellStyle name="Comma 3 4 2 2 2 5 2 2" xfId="3651" xr:uid="{00000000-0005-0000-0000-000061620000}"/>
    <cellStyle name="Comma 3 4 2 2 2 5 2 2 2" xfId="7748" xr:uid="{00000000-0005-0000-0000-000062620000}"/>
    <cellStyle name="Comma 3 4 2 2 2 5 2 2 2 2" xfId="15941" xr:uid="{00000000-0005-0000-0000-000063620000}"/>
    <cellStyle name="Comma 3 4 2 2 2 5 2 2 2 2 2" xfId="32327" xr:uid="{00000000-0005-0000-0000-000064620000}"/>
    <cellStyle name="Comma 3 4 2 2 2 5 2 2 2 3" xfId="24134" xr:uid="{00000000-0005-0000-0000-000065620000}"/>
    <cellStyle name="Comma 3 4 2 2 2 5 2 2 3" xfId="11844" xr:uid="{00000000-0005-0000-0000-000066620000}"/>
    <cellStyle name="Comma 3 4 2 2 2 5 2 2 3 2" xfId="28230" xr:uid="{00000000-0005-0000-0000-000067620000}"/>
    <cellStyle name="Comma 3 4 2 2 2 5 2 2 4" xfId="20037" xr:uid="{00000000-0005-0000-0000-000068620000}"/>
    <cellStyle name="Comma 3 4 2 2 2 5 2 3" xfId="5699" xr:uid="{00000000-0005-0000-0000-000069620000}"/>
    <cellStyle name="Comma 3 4 2 2 2 5 2 3 2" xfId="13892" xr:uid="{00000000-0005-0000-0000-00006A620000}"/>
    <cellStyle name="Comma 3 4 2 2 2 5 2 3 2 2" xfId="30278" xr:uid="{00000000-0005-0000-0000-00006B620000}"/>
    <cellStyle name="Comma 3 4 2 2 2 5 2 3 3" xfId="22085" xr:uid="{00000000-0005-0000-0000-00006C620000}"/>
    <cellStyle name="Comma 3 4 2 2 2 5 2 4" xfId="9796" xr:uid="{00000000-0005-0000-0000-00006D620000}"/>
    <cellStyle name="Comma 3 4 2 2 2 5 2 4 2" xfId="26182" xr:uid="{00000000-0005-0000-0000-00006E620000}"/>
    <cellStyle name="Comma 3 4 2 2 2 5 2 5" xfId="17989" xr:uid="{00000000-0005-0000-0000-00006F620000}"/>
    <cellStyle name="Comma 3 4 2 2 2 5 3" xfId="2627" xr:uid="{00000000-0005-0000-0000-000070620000}"/>
    <cellStyle name="Comma 3 4 2 2 2 5 3 2" xfId="6724" xr:uid="{00000000-0005-0000-0000-000071620000}"/>
    <cellStyle name="Comma 3 4 2 2 2 5 3 2 2" xfId="14917" xr:uid="{00000000-0005-0000-0000-000072620000}"/>
    <cellStyle name="Comma 3 4 2 2 2 5 3 2 2 2" xfId="31303" xr:uid="{00000000-0005-0000-0000-000073620000}"/>
    <cellStyle name="Comma 3 4 2 2 2 5 3 2 3" xfId="23110" xr:uid="{00000000-0005-0000-0000-000074620000}"/>
    <cellStyle name="Comma 3 4 2 2 2 5 3 3" xfId="10820" xr:uid="{00000000-0005-0000-0000-000075620000}"/>
    <cellStyle name="Comma 3 4 2 2 2 5 3 3 2" xfId="27206" xr:uid="{00000000-0005-0000-0000-000076620000}"/>
    <cellStyle name="Comma 3 4 2 2 2 5 3 4" xfId="19013" xr:uid="{00000000-0005-0000-0000-000077620000}"/>
    <cellStyle name="Comma 3 4 2 2 2 5 4" xfId="4675" xr:uid="{00000000-0005-0000-0000-000078620000}"/>
    <cellStyle name="Comma 3 4 2 2 2 5 4 2" xfId="12868" xr:uid="{00000000-0005-0000-0000-000079620000}"/>
    <cellStyle name="Comma 3 4 2 2 2 5 4 2 2" xfId="29254" xr:uid="{00000000-0005-0000-0000-00007A620000}"/>
    <cellStyle name="Comma 3 4 2 2 2 5 4 3" xfId="21061" xr:uid="{00000000-0005-0000-0000-00007B620000}"/>
    <cellStyle name="Comma 3 4 2 2 2 5 5" xfId="8772" xr:uid="{00000000-0005-0000-0000-00007C620000}"/>
    <cellStyle name="Comma 3 4 2 2 2 5 5 2" xfId="25158" xr:uid="{00000000-0005-0000-0000-00007D620000}"/>
    <cellStyle name="Comma 3 4 2 2 2 5 6" xfId="16965" xr:uid="{00000000-0005-0000-0000-00007E620000}"/>
    <cellStyle name="Comma 3 4 2 2 2 6" xfId="1091" xr:uid="{00000000-0005-0000-0000-00007F620000}"/>
    <cellStyle name="Comma 3 4 2 2 2 6 2" xfId="3139" xr:uid="{00000000-0005-0000-0000-000080620000}"/>
    <cellStyle name="Comma 3 4 2 2 2 6 2 2" xfId="7236" xr:uid="{00000000-0005-0000-0000-000081620000}"/>
    <cellStyle name="Comma 3 4 2 2 2 6 2 2 2" xfId="15429" xr:uid="{00000000-0005-0000-0000-000082620000}"/>
    <cellStyle name="Comma 3 4 2 2 2 6 2 2 2 2" xfId="31815" xr:uid="{00000000-0005-0000-0000-000083620000}"/>
    <cellStyle name="Comma 3 4 2 2 2 6 2 2 3" xfId="23622" xr:uid="{00000000-0005-0000-0000-000084620000}"/>
    <cellStyle name="Comma 3 4 2 2 2 6 2 3" xfId="11332" xr:uid="{00000000-0005-0000-0000-000085620000}"/>
    <cellStyle name="Comma 3 4 2 2 2 6 2 3 2" xfId="27718" xr:uid="{00000000-0005-0000-0000-000086620000}"/>
    <cellStyle name="Comma 3 4 2 2 2 6 2 4" xfId="19525" xr:uid="{00000000-0005-0000-0000-000087620000}"/>
    <cellStyle name="Comma 3 4 2 2 2 6 3" xfId="5187" xr:uid="{00000000-0005-0000-0000-000088620000}"/>
    <cellStyle name="Comma 3 4 2 2 2 6 3 2" xfId="13380" xr:uid="{00000000-0005-0000-0000-000089620000}"/>
    <cellStyle name="Comma 3 4 2 2 2 6 3 2 2" xfId="29766" xr:uid="{00000000-0005-0000-0000-00008A620000}"/>
    <cellStyle name="Comma 3 4 2 2 2 6 3 3" xfId="21573" xr:uid="{00000000-0005-0000-0000-00008B620000}"/>
    <cellStyle name="Comma 3 4 2 2 2 6 4" xfId="9284" xr:uid="{00000000-0005-0000-0000-00008C620000}"/>
    <cellStyle name="Comma 3 4 2 2 2 6 4 2" xfId="25670" xr:uid="{00000000-0005-0000-0000-00008D620000}"/>
    <cellStyle name="Comma 3 4 2 2 2 6 5" xfId="17477" xr:uid="{00000000-0005-0000-0000-00008E620000}"/>
    <cellStyle name="Comma 3 4 2 2 2 7" xfId="2115" xr:uid="{00000000-0005-0000-0000-00008F620000}"/>
    <cellStyle name="Comma 3 4 2 2 2 7 2" xfId="6212" xr:uid="{00000000-0005-0000-0000-000090620000}"/>
    <cellStyle name="Comma 3 4 2 2 2 7 2 2" xfId="14405" xr:uid="{00000000-0005-0000-0000-000091620000}"/>
    <cellStyle name="Comma 3 4 2 2 2 7 2 2 2" xfId="30791" xr:uid="{00000000-0005-0000-0000-000092620000}"/>
    <cellStyle name="Comma 3 4 2 2 2 7 2 3" xfId="22598" xr:uid="{00000000-0005-0000-0000-000093620000}"/>
    <cellStyle name="Comma 3 4 2 2 2 7 3" xfId="10308" xr:uid="{00000000-0005-0000-0000-000094620000}"/>
    <cellStyle name="Comma 3 4 2 2 2 7 3 2" xfId="26694" xr:uid="{00000000-0005-0000-0000-000095620000}"/>
    <cellStyle name="Comma 3 4 2 2 2 7 4" xfId="18501" xr:uid="{00000000-0005-0000-0000-000096620000}"/>
    <cellStyle name="Comma 3 4 2 2 2 8" xfId="4163" xr:uid="{00000000-0005-0000-0000-000097620000}"/>
    <cellStyle name="Comma 3 4 2 2 2 8 2" xfId="12356" xr:uid="{00000000-0005-0000-0000-000098620000}"/>
    <cellStyle name="Comma 3 4 2 2 2 8 2 2" xfId="28742" xr:uid="{00000000-0005-0000-0000-000099620000}"/>
    <cellStyle name="Comma 3 4 2 2 2 8 3" xfId="20549" xr:uid="{00000000-0005-0000-0000-00009A620000}"/>
    <cellStyle name="Comma 3 4 2 2 2 9" xfId="8260" xr:uid="{00000000-0005-0000-0000-00009B620000}"/>
    <cellStyle name="Comma 3 4 2 2 2 9 2" xfId="24646" xr:uid="{00000000-0005-0000-0000-00009C620000}"/>
    <cellStyle name="Comma 3 4 2 2 3" xfId="99" xr:uid="{00000000-0005-0000-0000-00009D620000}"/>
    <cellStyle name="Comma 3 4 2 2 3 2" xfId="227" xr:uid="{00000000-0005-0000-0000-00009E620000}"/>
    <cellStyle name="Comma 3 4 2 2 3 2 2" xfId="483" xr:uid="{00000000-0005-0000-0000-00009F620000}"/>
    <cellStyle name="Comma 3 4 2 2 3 2 2 2" xfId="995" xr:uid="{00000000-0005-0000-0000-0000A0620000}"/>
    <cellStyle name="Comma 3 4 2 2 3 2 2 2 2" xfId="2019" xr:uid="{00000000-0005-0000-0000-0000A1620000}"/>
    <cellStyle name="Comma 3 4 2 2 3 2 2 2 2 2" xfId="4067" xr:uid="{00000000-0005-0000-0000-0000A2620000}"/>
    <cellStyle name="Comma 3 4 2 2 3 2 2 2 2 2 2" xfId="8164" xr:uid="{00000000-0005-0000-0000-0000A3620000}"/>
    <cellStyle name="Comma 3 4 2 2 3 2 2 2 2 2 2 2" xfId="16357" xr:uid="{00000000-0005-0000-0000-0000A4620000}"/>
    <cellStyle name="Comma 3 4 2 2 3 2 2 2 2 2 2 2 2" xfId="32743" xr:uid="{00000000-0005-0000-0000-0000A5620000}"/>
    <cellStyle name="Comma 3 4 2 2 3 2 2 2 2 2 2 3" xfId="24550" xr:uid="{00000000-0005-0000-0000-0000A6620000}"/>
    <cellStyle name="Comma 3 4 2 2 3 2 2 2 2 2 3" xfId="12260" xr:uid="{00000000-0005-0000-0000-0000A7620000}"/>
    <cellStyle name="Comma 3 4 2 2 3 2 2 2 2 2 3 2" xfId="28646" xr:uid="{00000000-0005-0000-0000-0000A8620000}"/>
    <cellStyle name="Comma 3 4 2 2 3 2 2 2 2 2 4" xfId="20453" xr:uid="{00000000-0005-0000-0000-0000A9620000}"/>
    <cellStyle name="Comma 3 4 2 2 3 2 2 2 2 3" xfId="6115" xr:uid="{00000000-0005-0000-0000-0000AA620000}"/>
    <cellStyle name="Comma 3 4 2 2 3 2 2 2 2 3 2" xfId="14308" xr:uid="{00000000-0005-0000-0000-0000AB620000}"/>
    <cellStyle name="Comma 3 4 2 2 3 2 2 2 2 3 2 2" xfId="30694" xr:uid="{00000000-0005-0000-0000-0000AC620000}"/>
    <cellStyle name="Comma 3 4 2 2 3 2 2 2 2 3 3" xfId="22501" xr:uid="{00000000-0005-0000-0000-0000AD620000}"/>
    <cellStyle name="Comma 3 4 2 2 3 2 2 2 2 4" xfId="10212" xr:uid="{00000000-0005-0000-0000-0000AE620000}"/>
    <cellStyle name="Comma 3 4 2 2 3 2 2 2 2 4 2" xfId="26598" xr:uid="{00000000-0005-0000-0000-0000AF620000}"/>
    <cellStyle name="Comma 3 4 2 2 3 2 2 2 2 5" xfId="18405" xr:uid="{00000000-0005-0000-0000-0000B0620000}"/>
    <cellStyle name="Comma 3 4 2 2 3 2 2 2 3" xfId="3043" xr:uid="{00000000-0005-0000-0000-0000B1620000}"/>
    <cellStyle name="Comma 3 4 2 2 3 2 2 2 3 2" xfId="7140" xr:uid="{00000000-0005-0000-0000-0000B2620000}"/>
    <cellStyle name="Comma 3 4 2 2 3 2 2 2 3 2 2" xfId="15333" xr:uid="{00000000-0005-0000-0000-0000B3620000}"/>
    <cellStyle name="Comma 3 4 2 2 3 2 2 2 3 2 2 2" xfId="31719" xr:uid="{00000000-0005-0000-0000-0000B4620000}"/>
    <cellStyle name="Comma 3 4 2 2 3 2 2 2 3 2 3" xfId="23526" xr:uid="{00000000-0005-0000-0000-0000B5620000}"/>
    <cellStyle name="Comma 3 4 2 2 3 2 2 2 3 3" xfId="11236" xr:uid="{00000000-0005-0000-0000-0000B6620000}"/>
    <cellStyle name="Comma 3 4 2 2 3 2 2 2 3 3 2" xfId="27622" xr:uid="{00000000-0005-0000-0000-0000B7620000}"/>
    <cellStyle name="Comma 3 4 2 2 3 2 2 2 3 4" xfId="19429" xr:uid="{00000000-0005-0000-0000-0000B8620000}"/>
    <cellStyle name="Comma 3 4 2 2 3 2 2 2 4" xfId="5091" xr:uid="{00000000-0005-0000-0000-0000B9620000}"/>
    <cellStyle name="Comma 3 4 2 2 3 2 2 2 4 2" xfId="13284" xr:uid="{00000000-0005-0000-0000-0000BA620000}"/>
    <cellStyle name="Comma 3 4 2 2 3 2 2 2 4 2 2" xfId="29670" xr:uid="{00000000-0005-0000-0000-0000BB620000}"/>
    <cellStyle name="Comma 3 4 2 2 3 2 2 2 4 3" xfId="21477" xr:uid="{00000000-0005-0000-0000-0000BC620000}"/>
    <cellStyle name="Comma 3 4 2 2 3 2 2 2 5" xfId="9188" xr:uid="{00000000-0005-0000-0000-0000BD620000}"/>
    <cellStyle name="Comma 3 4 2 2 3 2 2 2 5 2" xfId="25574" xr:uid="{00000000-0005-0000-0000-0000BE620000}"/>
    <cellStyle name="Comma 3 4 2 2 3 2 2 2 6" xfId="17381" xr:uid="{00000000-0005-0000-0000-0000BF620000}"/>
    <cellStyle name="Comma 3 4 2 2 3 2 2 3" xfId="1507" xr:uid="{00000000-0005-0000-0000-0000C0620000}"/>
    <cellStyle name="Comma 3 4 2 2 3 2 2 3 2" xfId="3555" xr:uid="{00000000-0005-0000-0000-0000C1620000}"/>
    <cellStyle name="Comma 3 4 2 2 3 2 2 3 2 2" xfId="7652" xr:uid="{00000000-0005-0000-0000-0000C2620000}"/>
    <cellStyle name="Comma 3 4 2 2 3 2 2 3 2 2 2" xfId="15845" xr:uid="{00000000-0005-0000-0000-0000C3620000}"/>
    <cellStyle name="Comma 3 4 2 2 3 2 2 3 2 2 2 2" xfId="32231" xr:uid="{00000000-0005-0000-0000-0000C4620000}"/>
    <cellStyle name="Comma 3 4 2 2 3 2 2 3 2 2 3" xfId="24038" xr:uid="{00000000-0005-0000-0000-0000C5620000}"/>
    <cellStyle name="Comma 3 4 2 2 3 2 2 3 2 3" xfId="11748" xr:uid="{00000000-0005-0000-0000-0000C6620000}"/>
    <cellStyle name="Comma 3 4 2 2 3 2 2 3 2 3 2" xfId="28134" xr:uid="{00000000-0005-0000-0000-0000C7620000}"/>
    <cellStyle name="Comma 3 4 2 2 3 2 2 3 2 4" xfId="19941" xr:uid="{00000000-0005-0000-0000-0000C8620000}"/>
    <cellStyle name="Comma 3 4 2 2 3 2 2 3 3" xfId="5603" xr:uid="{00000000-0005-0000-0000-0000C9620000}"/>
    <cellStyle name="Comma 3 4 2 2 3 2 2 3 3 2" xfId="13796" xr:uid="{00000000-0005-0000-0000-0000CA620000}"/>
    <cellStyle name="Comma 3 4 2 2 3 2 2 3 3 2 2" xfId="30182" xr:uid="{00000000-0005-0000-0000-0000CB620000}"/>
    <cellStyle name="Comma 3 4 2 2 3 2 2 3 3 3" xfId="21989" xr:uid="{00000000-0005-0000-0000-0000CC620000}"/>
    <cellStyle name="Comma 3 4 2 2 3 2 2 3 4" xfId="9700" xr:uid="{00000000-0005-0000-0000-0000CD620000}"/>
    <cellStyle name="Comma 3 4 2 2 3 2 2 3 4 2" xfId="26086" xr:uid="{00000000-0005-0000-0000-0000CE620000}"/>
    <cellStyle name="Comma 3 4 2 2 3 2 2 3 5" xfId="17893" xr:uid="{00000000-0005-0000-0000-0000CF620000}"/>
    <cellStyle name="Comma 3 4 2 2 3 2 2 4" xfId="2531" xr:uid="{00000000-0005-0000-0000-0000D0620000}"/>
    <cellStyle name="Comma 3 4 2 2 3 2 2 4 2" xfId="6628" xr:uid="{00000000-0005-0000-0000-0000D1620000}"/>
    <cellStyle name="Comma 3 4 2 2 3 2 2 4 2 2" xfId="14821" xr:uid="{00000000-0005-0000-0000-0000D2620000}"/>
    <cellStyle name="Comma 3 4 2 2 3 2 2 4 2 2 2" xfId="31207" xr:uid="{00000000-0005-0000-0000-0000D3620000}"/>
    <cellStyle name="Comma 3 4 2 2 3 2 2 4 2 3" xfId="23014" xr:uid="{00000000-0005-0000-0000-0000D4620000}"/>
    <cellStyle name="Comma 3 4 2 2 3 2 2 4 3" xfId="10724" xr:uid="{00000000-0005-0000-0000-0000D5620000}"/>
    <cellStyle name="Comma 3 4 2 2 3 2 2 4 3 2" xfId="27110" xr:uid="{00000000-0005-0000-0000-0000D6620000}"/>
    <cellStyle name="Comma 3 4 2 2 3 2 2 4 4" xfId="18917" xr:uid="{00000000-0005-0000-0000-0000D7620000}"/>
    <cellStyle name="Comma 3 4 2 2 3 2 2 5" xfId="4579" xr:uid="{00000000-0005-0000-0000-0000D8620000}"/>
    <cellStyle name="Comma 3 4 2 2 3 2 2 5 2" xfId="12772" xr:uid="{00000000-0005-0000-0000-0000D9620000}"/>
    <cellStyle name="Comma 3 4 2 2 3 2 2 5 2 2" xfId="29158" xr:uid="{00000000-0005-0000-0000-0000DA620000}"/>
    <cellStyle name="Comma 3 4 2 2 3 2 2 5 3" xfId="20965" xr:uid="{00000000-0005-0000-0000-0000DB620000}"/>
    <cellStyle name="Comma 3 4 2 2 3 2 2 6" xfId="8676" xr:uid="{00000000-0005-0000-0000-0000DC620000}"/>
    <cellStyle name="Comma 3 4 2 2 3 2 2 6 2" xfId="25062" xr:uid="{00000000-0005-0000-0000-0000DD620000}"/>
    <cellStyle name="Comma 3 4 2 2 3 2 2 7" xfId="16869" xr:uid="{00000000-0005-0000-0000-0000DE620000}"/>
    <cellStyle name="Comma 3 4 2 2 3 2 3" xfId="739" xr:uid="{00000000-0005-0000-0000-0000DF620000}"/>
    <cellStyle name="Comma 3 4 2 2 3 2 3 2" xfId="1763" xr:uid="{00000000-0005-0000-0000-0000E0620000}"/>
    <cellStyle name="Comma 3 4 2 2 3 2 3 2 2" xfId="3811" xr:uid="{00000000-0005-0000-0000-0000E1620000}"/>
    <cellStyle name="Comma 3 4 2 2 3 2 3 2 2 2" xfId="7908" xr:uid="{00000000-0005-0000-0000-0000E2620000}"/>
    <cellStyle name="Comma 3 4 2 2 3 2 3 2 2 2 2" xfId="16101" xr:uid="{00000000-0005-0000-0000-0000E3620000}"/>
    <cellStyle name="Comma 3 4 2 2 3 2 3 2 2 2 2 2" xfId="32487" xr:uid="{00000000-0005-0000-0000-0000E4620000}"/>
    <cellStyle name="Comma 3 4 2 2 3 2 3 2 2 2 3" xfId="24294" xr:uid="{00000000-0005-0000-0000-0000E5620000}"/>
    <cellStyle name="Comma 3 4 2 2 3 2 3 2 2 3" xfId="12004" xr:uid="{00000000-0005-0000-0000-0000E6620000}"/>
    <cellStyle name="Comma 3 4 2 2 3 2 3 2 2 3 2" xfId="28390" xr:uid="{00000000-0005-0000-0000-0000E7620000}"/>
    <cellStyle name="Comma 3 4 2 2 3 2 3 2 2 4" xfId="20197" xr:uid="{00000000-0005-0000-0000-0000E8620000}"/>
    <cellStyle name="Comma 3 4 2 2 3 2 3 2 3" xfId="5859" xr:uid="{00000000-0005-0000-0000-0000E9620000}"/>
    <cellStyle name="Comma 3 4 2 2 3 2 3 2 3 2" xfId="14052" xr:uid="{00000000-0005-0000-0000-0000EA620000}"/>
    <cellStyle name="Comma 3 4 2 2 3 2 3 2 3 2 2" xfId="30438" xr:uid="{00000000-0005-0000-0000-0000EB620000}"/>
    <cellStyle name="Comma 3 4 2 2 3 2 3 2 3 3" xfId="22245" xr:uid="{00000000-0005-0000-0000-0000EC620000}"/>
    <cellStyle name="Comma 3 4 2 2 3 2 3 2 4" xfId="9956" xr:uid="{00000000-0005-0000-0000-0000ED620000}"/>
    <cellStyle name="Comma 3 4 2 2 3 2 3 2 4 2" xfId="26342" xr:uid="{00000000-0005-0000-0000-0000EE620000}"/>
    <cellStyle name="Comma 3 4 2 2 3 2 3 2 5" xfId="18149" xr:uid="{00000000-0005-0000-0000-0000EF620000}"/>
    <cellStyle name="Comma 3 4 2 2 3 2 3 3" xfId="2787" xr:uid="{00000000-0005-0000-0000-0000F0620000}"/>
    <cellStyle name="Comma 3 4 2 2 3 2 3 3 2" xfId="6884" xr:uid="{00000000-0005-0000-0000-0000F1620000}"/>
    <cellStyle name="Comma 3 4 2 2 3 2 3 3 2 2" xfId="15077" xr:uid="{00000000-0005-0000-0000-0000F2620000}"/>
    <cellStyle name="Comma 3 4 2 2 3 2 3 3 2 2 2" xfId="31463" xr:uid="{00000000-0005-0000-0000-0000F3620000}"/>
    <cellStyle name="Comma 3 4 2 2 3 2 3 3 2 3" xfId="23270" xr:uid="{00000000-0005-0000-0000-0000F4620000}"/>
    <cellStyle name="Comma 3 4 2 2 3 2 3 3 3" xfId="10980" xr:uid="{00000000-0005-0000-0000-0000F5620000}"/>
    <cellStyle name="Comma 3 4 2 2 3 2 3 3 3 2" xfId="27366" xr:uid="{00000000-0005-0000-0000-0000F6620000}"/>
    <cellStyle name="Comma 3 4 2 2 3 2 3 3 4" xfId="19173" xr:uid="{00000000-0005-0000-0000-0000F7620000}"/>
    <cellStyle name="Comma 3 4 2 2 3 2 3 4" xfId="4835" xr:uid="{00000000-0005-0000-0000-0000F8620000}"/>
    <cellStyle name="Comma 3 4 2 2 3 2 3 4 2" xfId="13028" xr:uid="{00000000-0005-0000-0000-0000F9620000}"/>
    <cellStyle name="Comma 3 4 2 2 3 2 3 4 2 2" xfId="29414" xr:uid="{00000000-0005-0000-0000-0000FA620000}"/>
    <cellStyle name="Comma 3 4 2 2 3 2 3 4 3" xfId="21221" xr:uid="{00000000-0005-0000-0000-0000FB620000}"/>
    <cellStyle name="Comma 3 4 2 2 3 2 3 5" xfId="8932" xr:uid="{00000000-0005-0000-0000-0000FC620000}"/>
    <cellStyle name="Comma 3 4 2 2 3 2 3 5 2" xfId="25318" xr:uid="{00000000-0005-0000-0000-0000FD620000}"/>
    <cellStyle name="Comma 3 4 2 2 3 2 3 6" xfId="17125" xr:uid="{00000000-0005-0000-0000-0000FE620000}"/>
    <cellStyle name="Comma 3 4 2 2 3 2 4" xfId="1251" xr:uid="{00000000-0005-0000-0000-0000FF620000}"/>
    <cellStyle name="Comma 3 4 2 2 3 2 4 2" xfId="3299" xr:uid="{00000000-0005-0000-0000-000000630000}"/>
    <cellStyle name="Comma 3 4 2 2 3 2 4 2 2" xfId="7396" xr:uid="{00000000-0005-0000-0000-000001630000}"/>
    <cellStyle name="Comma 3 4 2 2 3 2 4 2 2 2" xfId="15589" xr:uid="{00000000-0005-0000-0000-000002630000}"/>
    <cellStyle name="Comma 3 4 2 2 3 2 4 2 2 2 2" xfId="31975" xr:uid="{00000000-0005-0000-0000-000003630000}"/>
    <cellStyle name="Comma 3 4 2 2 3 2 4 2 2 3" xfId="23782" xr:uid="{00000000-0005-0000-0000-000004630000}"/>
    <cellStyle name="Comma 3 4 2 2 3 2 4 2 3" xfId="11492" xr:uid="{00000000-0005-0000-0000-000005630000}"/>
    <cellStyle name="Comma 3 4 2 2 3 2 4 2 3 2" xfId="27878" xr:uid="{00000000-0005-0000-0000-000006630000}"/>
    <cellStyle name="Comma 3 4 2 2 3 2 4 2 4" xfId="19685" xr:uid="{00000000-0005-0000-0000-000007630000}"/>
    <cellStyle name="Comma 3 4 2 2 3 2 4 3" xfId="5347" xr:uid="{00000000-0005-0000-0000-000008630000}"/>
    <cellStyle name="Comma 3 4 2 2 3 2 4 3 2" xfId="13540" xr:uid="{00000000-0005-0000-0000-000009630000}"/>
    <cellStyle name="Comma 3 4 2 2 3 2 4 3 2 2" xfId="29926" xr:uid="{00000000-0005-0000-0000-00000A630000}"/>
    <cellStyle name="Comma 3 4 2 2 3 2 4 3 3" xfId="21733" xr:uid="{00000000-0005-0000-0000-00000B630000}"/>
    <cellStyle name="Comma 3 4 2 2 3 2 4 4" xfId="9444" xr:uid="{00000000-0005-0000-0000-00000C630000}"/>
    <cellStyle name="Comma 3 4 2 2 3 2 4 4 2" xfId="25830" xr:uid="{00000000-0005-0000-0000-00000D630000}"/>
    <cellStyle name="Comma 3 4 2 2 3 2 4 5" xfId="17637" xr:uid="{00000000-0005-0000-0000-00000E630000}"/>
    <cellStyle name="Comma 3 4 2 2 3 2 5" xfId="2275" xr:uid="{00000000-0005-0000-0000-00000F630000}"/>
    <cellStyle name="Comma 3 4 2 2 3 2 5 2" xfId="6372" xr:uid="{00000000-0005-0000-0000-000010630000}"/>
    <cellStyle name="Comma 3 4 2 2 3 2 5 2 2" xfId="14565" xr:uid="{00000000-0005-0000-0000-000011630000}"/>
    <cellStyle name="Comma 3 4 2 2 3 2 5 2 2 2" xfId="30951" xr:uid="{00000000-0005-0000-0000-000012630000}"/>
    <cellStyle name="Comma 3 4 2 2 3 2 5 2 3" xfId="22758" xr:uid="{00000000-0005-0000-0000-000013630000}"/>
    <cellStyle name="Comma 3 4 2 2 3 2 5 3" xfId="10468" xr:uid="{00000000-0005-0000-0000-000014630000}"/>
    <cellStyle name="Comma 3 4 2 2 3 2 5 3 2" xfId="26854" xr:uid="{00000000-0005-0000-0000-000015630000}"/>
    <cellStyle name="Comma 3 4 2 2 3 2 5 4" xfId="18661" xr:uid="{00000000-0005-0000-0000-000016630000}"/>
    <cellStyle name="Comma 3 4 2 2 3 2 6" xfId="4323" xr:uid="{00000000-0005-0000-0000-000017630000}"/>
    <cellStyle name="Comma 3 4 2 2 3 2 6 2" xfId="12516" xr:uid="{00000000-0005-0000-0000-000018630000}"/>
    <cellStyle name="Comma 3 4 2 2 3 2 6 2 2" xfId="28902" xr:uid="{00000000-0005-0000-0000-000019630000}"/>
    <cellStyle name="Comma 3 4 2 2 3 2 6 3" xfId="20709" xr:uid="{00000000-0005-0000-0000-00001A630000}"/>
    <cellStyle name="Comma 3 4 2 2 3 2 7" xfId="8420" xr:uid="{00000000-0005-0000-0000-00001B630000}"/>
    <cellStyle name="Comma 3 4 2 2 3 2 7 2" xfId="24806" xr:uid="{00000000-0005-0000-0000-00001C630000}"/>
    <cellStyle name="Comma 3 4 2 2 3 2 8" xfId="16613" xr:uid="{00000000-0005-0000-0000-00001D630000}"/>
    <cellStyle name="Comma 3 4 2 2 3 3" xfId="355" xr:uid="{00000000-0005-0000-0000-00001E630000}"/>
    <cellStyle name="Comma 3 4 2 2 3 3 2" xfId="867" xr:uid="{00000000-0005-0000-0000-00001F630000}"/>
    <cellStyle name="Comma 3 4 2 2 3 3 2 2" xfId="1891" xr:uid="{00000000-0005-0000-0000-000020630000}"/>
    <cellStyle name="Comma 3 4 2 2 3 3 2 2 2" xfId="3939" xr:uid="{00000000-0005-0000-0000-000021630000}"/>
    <cellStyle name="Comma 3 4 2 2 3 3 2 2 2 2" xfId="8036" xr:uid="{00000000-0005-0000-0000-000022630000}"/>
    <cellStyle name="Comma 3 4 2 2 3 3 2 2 2 2 2" xfId="16229" xr:uid="{00000000-0005-0000-0000-000023630000}"/>
    <cellStyle name="Comma 3 4 2 2 3 3 2 2 2 2 2 2" xfId="32615" xr:uid="{00000000-0005-0000-0000-000024630000}"/>
    <cellStyle name="Comma 3 4 2 2 3 3 2 2 2 2 3" xfId="24422" xr:uid="{00000000-0005-0000-0000-000025630000}"/>
    <cellStyle name="Comma 3 4 2 2 3 3 2 2 2 3" xfId="12132" xr:uid="{00000000-0005-0000-0000-000026630000}"/>
    <cellStyle name="Comma 3 4 2 2 3 3 2 2 2 3 2" xfId="28518" xr:uid="{00000000-0005-0000-0000-000027630000}"/>
    <cellStyle name="Comma 3 4 2 2 3 3 2 2 2 4" xfId="20325" xr:uid="{00000000-0005-0000-0000-000028630000}"/>
    <cellStyle name="Comma 3 4 2 2 3 3 2 2 3" xfId="5987" xr:uid="{00000000-0005-0000-0000-000029630000}"/>
    <cellStyle name="Comma 3 4 2 2 3 3 2 2 3 2" xfId="14180" xr:uid="{00000000-0005-0000-0000-00002A630000}"/>
    <cellStyle name="Comma 3 4 2 2 3 3 2 2 3 2 2" xfId="30566" xr:uid="{00000000-0005-0000-0000-00002B630000}"/>
    <cellStyle name="Comma 3 4 2 2 3 3 2 2 3 3" xfId="22373" xr:uid="{00000000-0005-0000-0000-00002C630000}"/>
    <cellStyle name="Comma 3 4 2 2 3 3 2 2 4" xfId="10084" xr:uid="{00000000-0005-0000-0000-00002D630000}"/>
    <cellStyle name="Comma 3 4 2 2 3 3 2 2 4 2" xfId="26470" xr:uid="{00000000-0005-0000-0000-00002E630000}"/>
    <cellStyle name="Comma 3 4 2 2 3 3 2 2 5" xfId="18277" xr:uid="{00000000-0005-0000-0000-00002F630000}"/>
    <cellStyle name="Comma 3 4 2 2 3 3 2 3" xfId="2915" xr:uid="{00000000-0005-0000-0000-000030630000}"/>
    <cellStyle name="Comma 3 4 2 2 3 3 2 3 2" xfId="7012" xr:uid="{00000000-0005-0000-0000-000031630000}"/>
    <cellStyle name="Comma 3 4 2 2 3 3 2 3 2 2" xfId="15205" xr:uid="{00000000-0005-0000-0000-000032630000}"/>
    <cellStyle name="Comma 3 4 2 2 3 3 2 3 2 2 2" xfId="31591" xr:uid="{00000000-0005-0000-0000-000033630000}"/>
    <cellStyle name="Comma 3 4 2 2 3 3 2 3 2 3" xfId="23398" xr:uid="{00000000-0005-0000-0000-000034630000}"/>
    <cellStyle name="Comma 3 4 2 2 3 3 2 3 3" xfId="11108" xr:uid="{00000000-0005-0000-0000-000035630000}"/>
    <cellStyle name="Comma 3 4 2 2 3 3 2 3 3 2" xfId="27494" xr:uid="{00000000-0005-0000-0000-000036630000}"/>
    <cellStyle name="Comma 3 4 2 2 3 3 2 3 4" xfId="19301" xr:uid="{00000000-0005-0000-0000-000037630000}"/>
    <cellStyle name="Comma 3 4 2 2 3 3 2 4" xfId="4963" xr:uid="{00000000-0005-0000-0000-000038630000}"/>
    <cellStyle name="Comma 3 4 2 2 3 3 2 4 2" xfId="13156" xr:uid="{00000000-0005-0000-0000-000039630000}"/>
    <cellStyle name="Comma 3 4 2 2 3 3 2 4 2 2" xfId="29542" xr:uid="{00000000-0005-0000-0000-00003A630000}"/>
    <cellStyle name="Comma 3 4 2 2 3 3 2 4 3" xfId="21349" xr:uid="{00000000-0005-0000-0000-00003B630000}"/>
    <cellStyle name="Comma 3 4 2 2 3 3 2 5" xfId="9060" xr:uid="{00000000-0005-0000-0000-00003C630000}"/>
    <cellStyle name="Comma 3 4 2 2 3 3 2 5 2" xfId="25446" xr:uid="{00000000-0005-0000-0000-00003D630000}"/>
    <cellStyle name="Comma 3 4 2 2 3 3 2 6" xfId="17253" xr:uid="{00000000-0005-0000-0000-00003E630000}"/>
    <cellStyle name="Comma 3 4 2 2 3 3 3" xfId="1379" xr:uid="{00000000-0005-0000-0000-00003F630000}"/>
    <cellStyle name="Comma 3 4 2 2 3 3 3 2" xfId="3427" xr:uid="{00000000-0005-0000-0000-000040630000}"/>
    <cellStyle name="Comma 3 4 2 2 3 3 3 2 2" xfId="7524" xr:uid="{00000000-0005-0000-0000-000041630000}"/>
    <cellStyle name="Comma 3 4 2 2 3 3 3 2 2 2" xfId="15717" xr:uid="{00000000-0005-0000-0000-000042630000}"/>
    <cellStyle name="Comma 3 4 2 2 3 3 3 2 2 2 2" xfId="32103" xr:uid="{00000000-0005-0000-0000-000043630000}"/>
    <cellStyle name="Comma 3 4 2 2 3 3 3 2 2 3" xfId="23910" xr:uid="{00000000-0005-0000-0000-000044630000}"/>
    <cellStyle name="Comma 3 4 2 2 3 3 3 2 3" xfId="11620" xr:uid="{00000000-0005-0000-0000-000045630000}"/>
    <cellStyle name="Comma 3 4 2 2 3 3 3 2 3 2" xfId="28006" xr:uid="{00000000-0005-0000-0000-000046630000}"/>
    <cellStyle name="Comma 3 4 2 2 3 3 3 2 4" xfId="19813" xr:uid="{00000000-0005-0000-0000-000047630000}"/>
    <cellStyle name="Comma 3 4 2 2 3 3 3 3" xfId="5475" xr:uid="{00000000-0005-0000-0000-000048630000}"/>
    <cellStyle name="Comma 3 4 2 2 3 3 3 3 2" xfId="13668" xr:uid="{00000000-0005-0000-0000-000049630000}"/>
    <cellStyle name="Comma 3 4 2 2 3 3 3 3 2 2" xfId="30054" xr:uid="{00000000-0005-0000-0000-00004A630000}"/>
    <cellStyle name="Comma 3 4 2 2 3 3 3 3 3" xfId="21861" xr:uid="{00000000-0005-0000-0000-00004B630000}"/>
    <cellStyle name="Comma 3 4 2 2 3 3 3 4" xfId="9572" xr:uid="{00000000-0005-0000-0000-00004C630000}"/>
    <cellStyle name="Comma 3 4 2 2 3 3 3 4 2" xfId="25958" xr:uid="{00000000-0005-0000-0000-00004D630000}"/>
    <cellStyle name="Comma 3 4 2 2 3 3 3 5" xfId="17765" xr:uid="{00000000-0005-0000-0000-00004E630000}"/>
    <cellStyle name="Comma 3 4 2 2 3 3 4" xfId="2403" xr:uid="{00000000-0005-0000-0000-00004F630000}"/>
    <cellStyle name="Comma 3 4 2 2 3 3 4 2" xfId="6500" xr:uid="{00000000-0005-0000-0000-000050630000}"/>
    <cellStyle name="Comma 3 4 2 2 3 3 4 2 2" xfId="14693" xr:uid="{00000000-0005-0000-0000-000051630000}"/>
    <cellStyle name="Comma 3 4 2 2 3 3 4 2 2 2" xfId="31079" xr:uid="{00000000-0005-0000-0000-000052630000}"/>
    <cellStyle name="Comma 3 4 2 2 3 3 4 2 3" xfId="22886" xr:uid="{00000000-0005-0000-0000-000053630000}"/>
    <cellStyle name="Comma 3 4 2 2 3 3 4 3" xfId="10596" xr:uid="{00000000-0005-0000-0000-000054630000}"/>
    <cellStyle name="Comma 3 4 2 2 3 3 4 3 2" xfId="26982" xr:uid="{00000000-0005-0000-0000-000055630000}"/>
    <cellStyle name="Comma 3 4 2 2 3 3 4 4" xfId="18789" xr:uid="{00000000-0005-0000-0000-000056630000}"/>
    <cellStyle name="Comma 3 4 2 2 3 3 5" xfId="4451" xr:uid="{00000000-0005-0000-0000-000057630000}"/>
    <cellStyle name="Comma 3 4 2 2 3 3 5 2" xfId="12644" xr:uid="{00000000-0005-0000-0000-000058630000}"/>
    <cellStyle name="Comma 3 4 2 2 3 3 5 2 2" xfId="29030" xr:uid="{00000000-0005-0000-0000-000059630000}"/>
    <cellStyle name="Comma 3 4 2 2 3 3 5 3" xfId="20837" xr:uid="{00000000-0005-0000-0000-00005A630000}"/>
    <cellStyle name="Comma 3 4 2 2 3 3 6" xfId="8548" xr:uid="{00000000-0005-0000-0000-00005B630000}"/>
    <cellStyle name="Comma 3 4 2 2 3 3 6 2" xfId="24934" xr:uid="{00000000-0005-0000-0000-00005C630000}"/>
    <cellStyle name="Comma 3 4 2 2 3 3 7" xfId="16741" xr:uid="{00000000-0005-0000-0000-00005D630000}"/>
    <cellStyle name="Comma 3 4 2 2 3 4" xfId="611" xr:uid="{00000000-0005-0000-0000-00005E630000}"/>
    <cellStyle name="Comma 3 4 2 2 3 4 2" xfId="1635" xr:uid="{00000000-0005-0000-0000-00005F630000}"/>
    <cellStyle name="Comma 3 4 2 2 3 4 2 2" xfId="3683" xr:uid="{00000000-0005-0000-0000-000060630000}"/>
    <cellStyle name="Comma 3 4 2 2 3 4 2 2 2" xfId="7780" xr:uid="{00000000-0005-0000-0000-000061630000}"/>
    <cellStyle name="Comma 3 4 2 2 3 4 2 2 2 2" xfId="15973" xr:uid="{00000000-0005-0000-0000-000062630000}"/>
    <cellStyle name="Comma 3 4 2 2 3 4 2 2 2 2 2" xfId="32359" xr:uid="{00000000-0005-0000-0000-000063630000}"/>
    <cellStyle name="Comma 3 4 2 2 3 4 2 2 2 3" xfId="24166" xr:uid="{00000000-0005-0000-0000-000064630000}"/>
    <cellStyle name="Comma 3 4 2 2 3 4 2 2 3" xfId="11876" xr:uid="{00000000-0005-0000-0000-000065630000}"/>
    <cellStyle name="Comma 3 4 2 2 3 4 2 2 3 2" xfId="28262" xr:uid="{00000000-0005-0000-0000-000066630000}"/>
    <cellStyle name="Comma 3 4 2 2 3 4 2 2 4" xfId="20069" xr:uid="{00000000-0005-0000-0000-000067630000}"/>
    <cellStyle name="Comma 3 4 2 2 3 4 2 3" xfId="5731" xr:uid="{00000000-0005-0000-0000-000068630000}"/>
    <cellStyle name="Comma 3 4 2 2 3 4 2 3 2" xfId="13924" xr:uid="{00000000-0005-0000-0000-000069630000}"/>
    <cellStyle name="Comma 3 4 2 2 3 4 2 3 2 2" xfId="30310" xr:uid="{00000000-0005-0000-0000-00006A630000}"/>
    <cellStyle name="Comma 3 4 2 2 3 4 2 3 3" xfId="22117" xr:uid="{00000000-0005-0000-0000-00006B630000}"/>
    <cellStyle name="Comma 3 4 2 2 3 4 2 4" xfId="9828" xr:uid="{00000000-0005-0000-0000-00006C630000}"/>
    <cellStyle name="Comma 3 4 2 2 3 4 2 4 2" xfId="26214" xr:uid="{00000000-0005-0000-0000-00006D630000}"/>
    <cellStyle name="Comma 3 4 2 2 3 4 2 5" xfId="18021" xr:uid="{00000000-0005-0000-0000-00006E630000}"/>
    <cellStyle name="Comma 3 4 2 2 3 4 3" xfId="2659" xr:uid="{00000000-0005-0000-0000-00006F630000}"/>
    <cellStyle name="Comma 3 4 2 2 3 4 3 2" xfId="6756" xr:uid="{00000000-0005-0000-0000-000070630000}"/>
    <cellStyle name="Comma 3 4 2 2 3 4 3 2 2" xfId="14949" xr:uid="{00000000-0005-0000-0000-000071630000}"/>
    <cellStyle name="Comma 3 4 2 2 3 4 3 2 2 2" xfId="31335" xr:uid="{00000000-0005-0000-0000-000072630000}"/>
    <cellStyle name="Comma 3 4 2 2 3 4 3 2 3" xfId="23142" xr:uid="{00000000-0005-0000-0000-000073630000}"/>
    <cellStyle name="Comma 3 4 2 2 3 4 3 3" xfId="10852" xr:uid="{00000000-0005-0000-0000-000074630000}"/>
    <cellStyle name="Comma 3 4 2 2 3 4 3 3 2" xfId="27238" xr:uid="{00000000-0005-0000-0000-000075630000}"/>
    <cellStyle name="Comma 3 4 2 2 3 4 3 4" xfId="19045" xr:uid="{00000000-0005-0000-0000-000076630000}"/>
    <cellStyle name="Comma 3 4 2 2 3 4 4" xfId="4707" xr:uid="{00000000-0005-0000-0000-000077630000}"/>
    <cellStyle name="Comma 3 4 2 2 3 4 4 2" xfId="12900" xr:uid="{00000000-0005-0000-0000-000078630000}"/>
    <cellStyle name="Comma 3 4 2 2 3 4 4 2 2" xfId="29286" xr:uid="{00000000-0005-0000-0000-000079630000}"/>
    <cellStyle name="Comma 3 4 2 2 3 4 4 3" xfId="21093" xr:uid="{00000000-0005-0000-0000-00007A630000}"/>
    <cellStyle name="Comma 3 4 2 2 3 4 5" xfId="8804" xr:uid="{00000000-0005-0000-0000-00007B630000}"/>
    <cellStyle name="Comma 3 4 2 2 3 4 5 2" xfId="25190" xr:uid="{00000000-0005-0000-0000-00007C630000}"/>
    <cellStyle name="Comma 3 4 2 2 3 4 6" xfId="16997" xr:uid="{00000000-0005-0000-0000-00007D630000}"/>
    <cellStyle name="Comma 3 4 2 2 3 5" xfId="1123" xr:uid="{00000000-0005-0000-0000-00007E630000}"/>
    <cellStyle name="Comma 3 4 2 2 3 5 2" xfId="3171" xr:uid="{00000000-0005-0000-0000-00007F630000}"/>
    <cellStyle name="Comma 3 4 2 2 3 5 2 2" xfId="7268" xr:uid="{00000000-0005-0000-0000-000080630000}"/>
    <cellStyle name="Comma 3 4 2 2 3 5 2 2 2" xfId="15461" xr:uid="{00000000-0005-0000-0000-000081630000}"/>
    <cellStyle name="Comma 3 4 2 2 3 5 2 2 2 2" xfId="31847" xr:uid="{00000000-0005-0000-0000-000082630000}"/>
    <cellStyle name="Comma 3 4 2 2 3 5 2 2 3" xfId="23654" xr:uid="{00000000-0005-0000-0000-000083630000}"/>
    <cellStyle name="Comma 3 4 2 2 3 5 2 3" xfId="11364" xr:uid="{00000000-0005-0000-0000-000084630000}"/>
    <cellStyle name="Comma 3 4 2 2 3 5 2 3 2" xfId="27750" xr:uid="{00000000-0005-0000-0000-000085630000}"/>
    <cellStyle name="Comma 3 4 2 2 3 5 2 4" xfId="19557" xr:uid="{00000000-0005-0000-0000-000086630000}"/>
    <cellStyle name="Comma 3 4 2 2 3 5 3" xfId="5219" xr:uid="{00000000-0005-0000-0000-000087630000}"/>
    <cellStyle name="Comma 3 4 2 2 3 5 3 2" xfId="13412" xr:uid="{00000000-0005-0000-0000-000088630000}"/>
    <cellStyle name="Comma 3 4 2 2 3 5 3 2 2" xfId="29798" xr:uid="{00000000-0005-0000-0000-000089630000}"/>
    <cellStyle name="Comma 3 4 2 2 3 5 3 3" xfId="21605" xr:uid="{00000000-0005-0000-0000-00008A630000}"/>
    <cellStyle name="Comma 3 4 2 2 3 5 4" xfId="9316" xr:uid="{00000000-0005-0000-0000-00008B630000}"/>
    <cellStyle name="Comma 3 4 2 2 3 5 4 2" xfId="25702" xr:uid="{00000000-0005-0000-0000-00008C630000}"/>
    <cellStyle name="Comma 3 4 2 2 3 5 5" xfId="17509" xr:uid="{00000000-0005-0000-0000-00008D630000}"/>
    <cellStyle name="Comma 3 4 2 2 3 6" xfId="2147" xr:uid="{00000000-0005-0000-0000-00008E630000}"/>
    <cellStyle name="Comma 3 4 2 2 3 6 2" xfId="6244" xr:uid="{00000000-0005-0000-0000-00008F630000}"/>
    <cellStyle name="Comma 3 4 2 2 3 6 2 2" xfId="14437" xr:uid="{00000000-0005-0000-0000-000090630000}"/>
    <cellStyle name="Comma 3 4 2 2 3 6 2 2 2" xfId="30823" xr:uid="{00000000-0005-0000-0000-000091630000}"/>
    <cellStyle name="Comma 3 4 2 2 3 6 2 3" xfId="22630" xr:uid="{00000000-0005-0000-0000-000092630000}"/>
    <cellStyle name="Comma 3 4 2 2 3 6 3" xfId="10340" xr:uid="{00000000-0005-0000-0000-000093630000}"/>
    <cellStyle name="Comma 3 4 2 2 3 6 3 2" xfId="26726" xr:uid="{00000000-0005-0000-0000-000094630000}"/>
    <cellStyle name="Comma 3 4 2 2 3 6 4" xfId="18533" xr:uid="{00000000-0005-0000-0000-000095630000}"/>
    <cellStyle name="Comma 3 4 2 2 3 7" xfId="4195" xr:uid="{00000000-0005-0000-0000-000096630000}"/>
    <cellStyle name="Comma 3 4 2 2 3 7 2" xfId="12388" xr:uid="{00000000-0005-0000-0000-000097630000}"/>
    <cellStyle name="Comma 3 4 2 2 3 7 2 2" xfId="28774" xr:uid="{00000000-0005-0000-0000-000098630000}"/>
    <cellStyle name="Comma 3 4 2 2 3 7 3" xfId="20581" xr:uid="{00000000-0005-0000-0000-000099630000}"/>
    <cellStyle name="Comma 3 4 2 2 3 8" xfId="8292" xr:uid="{00000000-0005-0000-0000-00009A630000}"/>
    <cellStyle name="Comma 3 4 2 2 3 8 2" xfId="24678" xr:uid="{00000000-0005-0000-0000-00009B630000}"/>
    <cellStyle name="Comma 3 4 2 2 3 9" xfId="16485" xr:uid="{00000000-0005-0000-0000-00009C630000}"/>
    <cellStyle name="Comma 3 4 2 2 4" xfId="163" xr:uid="{00000000-0005-0000-0000-00009D630000}"/>
    <cellStyle name="Comma 3 4 2 2 4 2" xfId="419" xr:uid="{00000000-0005-0000-0000-00009E630000}"/>
    <cellStyle name="Comma 3 4 2 2 4 2 2" xfId="931" xr:uid="{00000000-0005-0000-0000-00009F630000}"/>
    <cellStyle name="Comma 3 4 2 2 4 2 2 2" xfId="1955" xr:uid="{00000000-0005-0000-0000-0000A0630000}"/>
    <cellStyle name="Comma 3 4 2 2 4 2 2 2 2" xfId="4003" xr:uid="{00000000-0005-0000-0000-0000A1630000}"/>
    <cellStyle name="Comma 3 4 2 2 4 2 2 2 2 2" xfId="8100" xr:uid="{00000000-0005-0000-0000-0000A2630000}"/>
    <cellStyle name="Comma 3 4 2 2 4 2 2 2 2 2 2" xfId="16293" xr:uid="{00000000-0005-0000-0000-0000A3630000}"/>
    <cellStyle name="Comma 3 4 2 2 4 2 2 2 2 2 2 2" xfId="32679" xr:uid="{00000000-0005-0000-0000-0000A4630000}"/>
    <cellStyle name="Comma 3 4 2 2 4 2 2 2 2 2 3" xfId="24486" xr:uid="{00000000-0005-0000-0000-0000A5630000}"/>
    <cellStyle name="Comma 3 4 2 2 4 2 2 2 2 3" xfId="12196" xr:uid="{00000000-0005-0000-0000-0000A6630000}"/>
    <cellStyle name="Comma 3 4 2 2 4 2 2 2 2 3 2" xfId="28582" xr:uid="{00000000-0005-0000-0000-0000A7630000}"/>
    <cellStyle name="Comma 3 4 2 2 4 2 2 2 2 4" xfId="20389" xr:uid="{00000000-0005-0000-0000-0000A8630000}"/>
    <cellStyle name="Comma 3 4 2 2 4 2 2 2 3" xfId="6051" xr:uid="{00000000-0005-0000-0000-0000A9630000}"/>
    <cellStyle name="Comma 3 4 2 2 4 2 2 2 3 2" xfId="14244" xr:uid="{00000000-0005-0000-0000-0000AA630000}"/>
    <cellStyle name="Comma 3 4 2 2 4 2 2 2 3 2 2" xfId="30630" xr:uid="{00000000-0005-0000-0000-0000AB630000}"/>
    <cellStyle name="Comma 3 4 2 2 4 2 2 2 3 3" xfId="22437" xr:uid="{00000000-0005-0000-0000-0000AC630000}"/>
    <cellStyle name="Comma 3 4 2 2 4 2 2 2 4" xfId="10148" xr:uid="{00000000-0005-0000-0000-0000AD630000}"/>
    <cellStyle name="Comma 3 4 2 2 4 2 2 2 4 2" xfId="26534" xr:uid="{00000000-0005-0000-0000-0000AE630000}"/>
    <cellStyle name="Comma 3 4 2 2 4 2 2 2 5" xfId="18341" xr:uid="{00000000-0005-0000-0000-0000AF630000}"/>
    <cellStyle name="Comma 3 4 2 2 4 2 2 3" xfId="2979" xr:uid="{00000000-0005-0000-0000-0000B0630000}"/>
    <cellStyle name="Comma 3 4 2 2 4 2 2 3 2" xfId="7076" xr:uid="{00000000-0005-0000-0000-0000B1630000}"/>
    <cellStyle name="Comma 3 4 2 2 4 2 2 3 2 2" xfId="15269" xr:uid="{00000000-0005-0000-0000-0000B2630000}"/>
    <cellStyle name="Comma 3 4 2 2 4 2 2 3 2 2 2" xfId="31655" xr:uid="{00000000-0005-0000-0000-0000B3630000}"/>
    <cellStyle name="Comma 3 4 2 2 4 2 2 3 2 3" xfId="23462" xr:uid="{00000000-0005-0000-0000-0000B4630000}"/>
    <cellStyle name="Comma 3 4 2 2 4 2 2 3 3" xfId="11172" xr:uid="{00000000-0005-0000-0000-0000B5630000}"/>
    <cellStyle name="Comma 3 4 2 2 4 2 2 3 3 2" xfId="27558" xr:uid="{00000000-0005-0000-0000-0000B6630000}"/>
    <cellStyle name="Comma 3 4 2 2 4 2 2 3 4" xfId="19365" xr:uid="{00000000-0005-0000-0000-0000B7630000}"/>
    <cellStyle name="Comma 3 4 2 2 4 2 2 4" xfId="5027" xr:uid="{00000000-0005-0000-0000-0000B8630000}"/>
    <cellStyle name="Comma 3 4 2 2 4 2 2 4 2" xfId="13220" xr:uid="{00000000-0005-0000-0000-0000B9630000}"/>
    <cellStyle name="Comma 3 4 2 2 4 2 2 4 2 2" xfId="29606" xr:uid="{00000000-0005-0000-0000-0000BA630000}"/>
    <cellStyle name="Comma 3 4 2 2 4 2 2 4 3" xfId="21413" xr:uid="{00000000-0005-0000-0000-0000BB630000}"/>
    <cellStyle name="Comma 3 4 2 2 4 2 2 5" xfId="9124" xr:uid="{00000000-0005-0000-0000-0000BC630000}"/>
    <cellStyle name="Comma 3 4 2 2 4 2 2 5 2" xfId="25510" xr:uid="{00000000-0005-0000-0000-0000BD630000}"/>
    <cellStyle name="Comma 3 4 2 2 4 2 2 6" xfId="17317" xr:uid="{00000000-0005-0000-0000-0000BE630000}"/>
    <cellStyle name="Comma 3 4 2 2 4 2 3" xfId="1443" xr:uid="{00000000-0005-0000-0000-0000BF630000}"/>
    <cellStyle name="Comma 3 4 2 2 4 2 3 2" xfId="3491" xr:uid="{00000000-0005-0000-0000-0000C0630000}"/>
    <cellStyle name="Comma 3 4 2 2 4 2 3 2 2" xfId="7588" xr:uid="{00000000-0005-0000-0000-0000C1630000}"/>
    <cellStyle name="Comma 3 4 2 2 4 2 3 2 2 2" xfId="15781" xr:uid="{00000000-0005-0000-0000-0000C2630000}"/>
    <cellStyle name="Comma 3 4 2 2 4 2 3 2 2 2 2" xfId="32167" xr:uid="{00000000-0005-0000-0000-0000C3630000}"/>
    <cellStyle name="Comma 3 4 2 2 4 2 3 2 2 3" xfId="23974" xr:uid="{00000000-0005-0000-0000-0000C4630000}"/>
    <cellStyle name="Comma 3 4 2 2 4 2 3 2 3" xfId="11684" xr:uid="{00000000-0005-0000-0000-0000C5630000}"/>
    <cellStyle name="Comma 3 4 2 2 4 2 3 2 3 2" xfId="28070" xr:uid="{00000000-0005-0000-0000-0000C6630000}"/>
    <cellStyle name="Comma 3 4 2 2 4 2 3 2 4" xfId="19877" xr:uid="{00000000-0005-0000-0000-0000C7630000}"/>
    <cellStyle name="Comma 3 4 2 2 4 2 3 3" xfId="5539" xr:uid="{00000000-0005-0000-0000-0000C8630000}"/>
    <cellStyle name="Comma 3 4 2 2 4 2 3 3 2" xfId="13732" xr:uid="{00000000-0005-0000-0000-0000C9630000}"/>
    <cellStyle name="Comma 3 4 2 2 4 2 3 3 2 2" xfId="30118" xr:uid="{00000000-0005-0000-0000-0000CA630000}"/>
    <cellStyle name="Comma 3 4 2 2 4 2 3 3 3" xfId="21925" xr:uid="{00000000-0005-0000-0000-0000CB630000}"/>
    <cellStyle name="Comma 3 4 2 2 4 2 3 4" xfId="9636" xr:uid="{00000000-0005-0000-0000-0000CC630000}"/>
    <cellStyle name="Comma 3 4 2 2 4 2 3 4 2" xfId="26022" xr:uid="{00000000-0005-0000-0000-0000CD630000}"/>
    <cellStyle name="Comma 3 4 2 2 4 2 3 5" xfId="17829" xr:uid="{00000000-0005-0000-0000-0000CE630000}"/>
    <cellStyle name="Comma 3 4 2 2 4 2 4" xfId="2467" xr:uid="{00000000-0005-0000-0000-0000CF630000}"/>
    <cellStyle name="Comma 3 4 2 2 4 2 4 2" xfId="6564" xr:uid="{00000000-0005-0000-0000-0000D0630000}"/>
    <cellStyle name="Comma 3 4 2 2 4 2 4 2 2" xfId="14757" xr:uid="{00000000-0005-0000-0000-0000D1630000}"/>
    <cellStyle name="Comma 3 4 2 2 4 2 4 2 2 2" xfId="31143" xr:uid="{00000000-0005-0000-0000-0000D2630000}"/>
    <cellStyle name="Comma 3 4 2 2 4 2 4 2 3" xfId="22950" xr:uid="{00000000-0005-0000-0000-0000D3630000}"/>
    <cellStyle name="Comma 3 4 2 2 4 2 4 3" xfId="10660" xr:uid="{00000000-0005-0000-0000-0000D4630000}"/>
    <cellStyle name="Comma 3 4 2 2 4 2 4 3 2" xfId="27046" xr:uid="{00000000-0005-0000-0000-0000D5630000}"/>
    <cellStyle name="Comma 3 4 2 2 4 2 4 4" xfId="18853" xr:uid="{00000000-0005-0000-0000-0000D6630000}"/>
    <cellStyle name="Comma 3 4 2 2 4 2 5" xfId="4515" xr:uid="{00000000-0005-0000-0000-0000D7630000}"/>
    <cellStyle name="Comma 3 4 2 2 4 2 5 2" xfId="12708" xr:uid="{00000000-0005-0000-0000-0000D8630000}"/>
    <cellStyle name="Comma 3 4 2 2 4 2 5 2 2" xfId="29094" xr:uid="{00000000-0005-0000-0000-0000D9630000}"/>
    <cellStyle name="Comma 3 4 2 2 4 2 5 3" xfId="20901" xr:uid="{00000000-0005-0000-0000-0000DA630000}"/>
    <cellStyle name="Comma 3 4 2 2 4 2 6" xfId="8612" xr:uid="{00000000-0005-0000-0000-0000DB630000}"/>
    <cellStyle name="Comma 3 4 2 2 4 2 6 2" xfId="24998" xr:uid="{00000000-0005-0000-0000-0000DC630000}"/>
    <cellStyle name="Comma 3 4 2 2 4 2 7" xfId="16805" xr:uid="{00000000-0005-0000-0000-0000DD630000}"/>
    <cellStyle name="Comma 3 4 2 2 4 3" xfId="675" xr:uid="{00000000-0005-0000-0000-0000DE630000}"/>
    <cellStyle name="Comma 3 4 2 2 4 3 2" xfId="1699" xr:uid="{00000000-0005-0000-0000-0000DF630000}"/>
    <cellStyle name="Comma 3 4 2 2 4 3 2 2" xfId="3747" xr:uid="{00000000-0005-0000-0000-0000E0630000}"/>
    <cellStyle name="Comma 3 4 2 2 4 3 2 2 2" xfId="7844" xr:uid="{00000000-0005-0000-0000-0000E1630000}"/>
    <cellStyle name="Comma 3 4 2 2 4 3 2 2 2 2" xfId="16037" xr:uid="{00000000-0005-0000-0000-0000E2630000}"/>
    <cellStyle name="Comma 3 4 2 2 4 3 2 2 2 2 2" xfId="32423" xr:uid="{00000000-0005-0000-0000-0000E3630000}"/>
    <cellStyle name="Comma 3 4 2 2 4 3 2 2 2 3" xfId="24230" xr:uid="{00000000-0005-0000-0000-0000E4630000}"/>
    <cellStyle name="Comma 3 4 2 2 4 3 2 2 3" xfId="11940" xr:uid="{00000000-0005-0000-0000-0000E5630000}"/>
    <cellStyle name="Comma 3 4 2 2 4 3 2 2 3 2" xfId="28326" xr:uid="{00000000-0005-0000-0000-0000E6630000}"/>
    <cellStyle name="Comma 3 4 2 2 4 3 2 2 4" xfId="20133" xr:uid="{00000000-0005-0000-0000-0000E7630000}"/>
    <cellStyle name="Comma 3 4 2 2 4 3 2 3" xfId="5795" xr:uid="{00000000-0005-0000-0000-0000E8630000}"/>
    <cellStyle name="Comma 3 4 2 2 4 3 2 3 2" xfId="13988" xr:uid="{00000000-0005-0000-0000-0000E9630000}"/>
    <cellStyle name="Comma 3 4 2 2 4 3 2 3 2 2" xfId="30374" xr:uid="{00000000-0005-0000-0000-0000EA630000}"/>
    <cellStyle name="Comma 3 4 2 2 4 3 2 3 3" xfId="22181" xr:uid="{00000000-0005-0000-0000-0000EB630000}"/>
    <cellStyle name="Comma 3 4 2 2 4 3 2 4" xfId="9892" xr:uid="{00000000-0005-0000-0000-0000EC630000}"/>
    <cellStyle name="Comma 3 4 2 2 4 3 2 4 2" xfId="26278" xr:uid="{00000000-0005-0000-0000-0000ED630000}"/>
    <cellStyle name="Comma 3 4 2 2 4 3 2 5" xfId="18085" xr:uid="{00000000-0005-0000-0000-0000EE630000}"/>
    <cellStyle name="Comma 3 4 2 2 4 3 3" xfId="2723" xr:uid="{00000000-0005-0000-0000-0000EF630000}"/>
    <cellStyle name="Comma 3 4 2 2 4 3 3 2" xfId="6820" xr:uid="{00000000-0005-0000-0000-0000F0630000}"/>
    <cellStyle name="Comma 3 4 2 2 4 3 3 2 2" xfId="15013" xr:uid="{00000000-0005-0000-0000-0000F1630000}"/>
    <cellStyle name="Comma 3 4 2 2 4 3 3 2 2 2" xfId="31399" xr:uid="{00000000-0005-0000-0000-0000F2630000}"/>
    <cellStyle name="Comma 3 4 2 2 4 3 3 2 3" xfId="23206" xr:uid="{00000000-0005-0000-0000-0000F3630000}"/>
    <cellStyle name="Comma 3 4 2 2 4 3 3 3" xfId="10916" xr:uid="{00000000-0005-0000-0000-0000F4630000}"/>
    <cellStyle name="Comma 3 4 2 2 4 3 3 3 2" xfId="27302" xr:uid="{00000000-0005-0000-0000-0000F5630000}"/>
    <cellStyle name="Comma 3 4 2 2 4 3 3 4" xfId="19109" xr:uid="{00000000-0005-0000-0000-0000F6630000}"/>
    <cellStyle name="Comma 3 4 2 2 4 3 4" xfId="4771" xr:uid="{00000000-0005-0000-0000-0000F7630000}"/>
    <cellStyle name="Comma 3 4 2 2 4 3 4 2" xfId="12964" xr:uid="{00000000-0005-0000-0000-0000F8630000}"/>
    <cellStyle name="Comma 3 4 2 2 4 3 4 2 2" xfId="29350" xr:uid="{00000000-0005-0000-0000-0000F9630000}"/>
    <cellStyle name="Comma 3 4 2 2 4 3 4 3" xfId="21157" xr:uid="{00000000-0005-0000-0000-0000FA630000}"/>
    <cellStyle name="Comma 3 4 2 2 4 3 5" xfId="8868" xr:uid="{00000000-0005-0000-0000-0000FB630000}"/>
    <cellStyle name="Comma 3 4 2 2 4 3 5 2" xfId="25254" xr:uid="{00000000-0005-0000-0000-0000FC630000}"/>
    <cellStyle name="Comma 3 4 2 2 4 3 6" xfId="17061" xr:uid="{00000000-0005-0000-0000-0000FD630000}"/>
    <cellStyle name="Comma 3 4 2 2 4 4" xfId="1187" xr:uid="{00000000-0005-0000-0000-0000FE630000}"/>
    <cellStyle name="Comma 3 4 2 2 4 4 2" xfId="3235" xr:uid="{00000000-0005-0000-0000-0000FF630000}"/>
    <cellStyle name="Comma 3 4 2 2 4 4 2 2" xfId="7332" xr:uid="{00000000-0005-0000-0000-000000640000}"/>
    <cellStyle name="Comma 3 4 2 2 4 4 2 2 2" xfId="15525" xr:uid="{00000000-0005-0000-0000-000001640000}"/>
    <cellStyle name="Comma 3 4 2 2 4 4 2 2 2 2" xfId="31911" xr:uid="{00000000-0005-0000-0000-000002640000}"/>
    <cellStyle name="Comma 3 4 2 2 4 4 2 2 3" xfId="23718" xr:uid="{00000000-0005-0000-0000-000003640000}"/>
    <cellStyle name="Comma 3 4 2 2 4 4 2 3" xfId="11428" xr:uid="{00000000-0005-0000-0000-000004640000}"/>
    <cellStyle name="Comma 3 4 2 2 4 4 2 3 2" xfId="27814" xr:uid="{00000000-0005-0000-0000-000005640000}"/>
    <cellStyle name="Comma 3 4 2 2 4 4 2 4" xfId="19621" xr:uid="{00000000-0005-0000-0000-000006640000}"/>
    <cellStyle name="Comma 3 4 2 2 4 4 3" xfId="5283" xr:uid="{00000000-0005-0000-0000-000007640000}"/>
    <cellStyle name="Comma 3 4 2 2 4 4 3 2" xfId="13476" xr:uid="{00000000-0005-0000-0000-000008640000}"/>
    <cellStyle name="Comma 3 4 2 2 4 4 3 2 2" xfId="29862" xr:uid="{00000000-0005-0000-0000-000009640000}"/>
    <cellStyle name="Comma 3 4 2 2 4 4 3 3" xfId="21669" xr:uid="{00000000-0005-0000-0000-00000A640000}"/>
    <cellStyle name="Comma 3 4 2 2 4 4 4" xfId="9380" xr:uid="{00000000-0005-0000-0000-00000B640000}"/>
    <cellStyle name="Comma 3 4 2 2 4 4 4 2" xfId="25766" xr:uid="{00000000-0005-0000-0000-00000C640000}"/>
    <cellStyle name="Comma 3 4 2 2 4 4 5" xfId="17573" xr:uid="{00000000-0005-0000-0000-00000D640000}"/>
    <cellStyle name="Comma 3 4 2 2 4 5" xfId="2211" xr:uid="{00000000-0005-0000-0000-00000E640000}"/>
    <cellStyle name="Comma 3 4 2 2 4 5 2" xfId="6308" xr:uid="{00000000-0005-0000-0000-00000F640000}"/>
    <cellStyle name="Comma 3 4 2 2 4 5 2 2" xfId="14501" xr:uid="{00000000-0005-0000-0000-000010640000}"/>
    <cellStyle name="Comma 3 4 2 2 4 5 2 2 2" xfId="30887" xr:uid="{00000000-0005-0000-0000-000011640000}"/>
    <cellStyle name="Comma 3 4 2 2 4 5 2 3" xfId="22694" xr:uid="{00000000-0005-0000-0000-000012640000}"/>
    <cellStyle name="Comma 3 4 2 2 4 5 3" xfId="10404" xr:uid="{00000000-0005-0000-0000-000013640000}"/>
    <cellStyle name="Comma 3 4 2 2 4 5 3 2" xfId="26790" xr:uid="{00000000-0005-0000-0000-000014640000}"/>
    <cellStyle name="Comma 3 4 2 2 4 5 4" xfId="18597" xr:uid="{00000000-0005-0000-0000-000015640000}"/>
    <cellStyle name="Comma 3 4 2 2 4 6" xfId="4259" xr:uid="{00000000-0005-0000-0000-000016640000}"/>
    <cellStyle name="Comma 3 4 2 2 4 6 2" xfId="12452" xr:uid="{00000000-0005-0000-0000-000017640000}"/>
    <cellStyle name="Comma 3 4 2 2 4 6 2 2" xfId="28838" xr:uid="{00000000-0005-0000-0000-000018640000}"/>
    <cellStyle name="Comma 3 4 2 2 4 6 3" xfId="20645" xr:uid="{00000000-0005-0000-0000-000019640000}"/>
    <cellStyle name="Comma 3 4 2 2 4 7" xfId="8356" xr:uid="{00000000-0005-0000-0000-00001A640000}"/>
    <cellStyle name="Comma 3 4 2 2 4 7 2" xfId="24742" xr:uid="{00000000-0005-0000-0000-00001B640000}"/>
    <cellStyle name="Comma 3 4 2 2 4 8" xfId="16549" xr:uid="{00000000-0005-0000-0000-00001C640000}"/>
    <cellStyle name="Comma 3 4 2 2 5" xfId="291" xr:uid="{00000000-0005-0000-0000-00001D640000}"/>
    <cellStyle name="Comma 3 4 2 2 5 2" xfId="803" xr:uid="{00000000-0005-0000-0000-00001E640000}"/>
    <cellStyle name="Comma 3 4 2 2 5 2 2" xfId="1827" xr:uid="{00000000-0005-0000-0000-00001F640000}"/>
    <cellStyle name="Comma 3 4 2 2 5 2 2 2" xfId="3875" xr:uid="{00000000-0005-0000-0000-000020640000}"/>
    <cellStyle name="Comma 3 4 2 2 5 2 2 2 2" xfId="7972" xr:uid="{00000000-0005-0000-0000-000021640000}"/>
    <cellStyle name="Comma 3 4 2 2 5 2 2 2 2 2" xfId="16165" xr:uid="{00000000-0005-0000-0000-000022640000}"/>
    <cellStyle name="Comma 3 4 2 2 5 2 2 2 2 2 2" xfId="32551" xr:uid="{00000000-0005-0000-0000-000023640000}"/>
    <cellStyle name="Comma 3 4 2 2 5 2 2 2 2 3" xfId="24358" xr:uid="{00000000-0005-0000-0000-000024640000}"/>
    <cellStyle name="Comma 3 4 2 2 5 2 2 2 3" xfId="12068" xr:uid="{00000000-0005-0000-0000-000025640000}"/>
    <cellStyle name="Comma 3 4 2 2 5 2 2 2 3 2" xfId="28454" xr:uid="{00000000-0005-0000-0000-000026640000}"/>
    <cellStyle name="Comma 3 4 2 2 5 2 2 2 4" xfId="20261" xr:uid="{00000000-0005-0000-0000-000027640000}"/>
    <cellStyle name="Comma 3 4 2 2 5 2 2 3" xfId="5923" xr:uid="{00000000-0005-0000-0000-000028640000}"/>
    <cellStyle name="Comma 3 4 2 2 5 2 2 3 2" xfId="14116" xr:uid="{00000000-0005-0000-0000-000029640000}"/>
    <cellStyle name="Comma 3 4 2 2 5 2 2 3 2 2" xfId="30502" xr:uid="{00000000-0005-0000-0000-00002A640000}"/>
    <cellStyle name="Comma 3 4 2 2 5 2 2 3 3" xfId="22309" xr:uid="{00000000-0005-0000-0000-00002B640000}"/>
    <cellStyle name="Comma 3 4 2 2 5 2 2 4" xfId="10020" xr:uid="{00000000-0005-0000-0000-00002C640000}"/>
    <cellStyle name="Comma 3 4 2 2 5 2 2 4 2" xfId="26406" xr:uid="{00000000-0005-0000-0000-00002D640000}"/>
    <cellStyle name="Comma 3 4 2 2 5 2 2 5" xfId="18213" xr:uid="{00000000-0005-0000-0000-00002E640000}"/>
    <cellStyle name="Comma 3 4 2 2 5 2 3" xfId="2851" xr:uid="{00000000-0005-0000-0000-00002F640000}"/>
    <cellStyle name="Comma 3 4 2 2 5 2 3 2" xfId="6948" xr:uid="{00000000-0005-0000-0000-000030640000}"/>
    <cellStyle name="Comma 3 4 2 2 5 2 3 2 2" xfId="15141" xr:uid="{00000000-0005-0000-0000-000031640000}"/>
    <cellStyle name="Comma 3 4 2 2 5 2 3 2 2 2" xfId="31527" xr:uid="{00000000-0005-0000-0000-000032640000}"/>
    <cellStyle name="Comma 3 4 2 2 5 2 3 2 3" xfId="23334" xr:uid="{00000000-0005-0000-0000-000033640000}"/>
    <cellStyle name="Comma 3 4 2 2 5 2 3 3" xfId="11044" xr:uid="{00000000-0005-0000-0000-000034640000}"/>
    <cellStyle name="Comma 3 4 2 2 5 2 3 3 2" xfId="27430" xr:uid="{00000000-0005-0000-0000-000035640000}"/>
    <cellStyle name="Comma 3 4 2 2 5 2 3 4" xfId="19237" xr:uid="{00000000-0005-0000-0000-000036640000}"/>
    <cellStyle name="Comma 3 4 2 2 5 2 4" xfId="4899" xr:uid="{00000000-0005-0000-0000-000037640000}"/>
    <cellStyle name="Comma 3 4 2 2 5 2 4 2" xfId="13092" xr:uid="{00000000-0005-0000-0000-000038640000}"/>
    <cellStyle name="Comma 3 4 2 2 5 2 4 2 2" xfId="29478" xr:uid="{00000000-0005-0000-0000-000039640000}"/>
    <cellStyle name="Comma 3 4 2 2 5 2 4 3" xfId="21285" xr:uid="{00000000-0005-0000-0000-00003A640000}"/>
    <cellStyle name="Comma 3 4 2 2 5 2 5" xfId="8996" xr:uid="{00000000-0005-0000-0000-00003B640000}"/>
    <cellStyle name="Comma 3 4 2 2 5 2 5 2" xfId="25382" xr:uid="{00000000-0005-0000-0000-00003C640000}"/>
    <cellStyle name="Comma 3 4 2 2 5 2 6" xfId="17189" xr:uid="{00000000-0005-0000-0000-00003D640000}"/>
    <cellStyle name="Comma 3 4 2 2 5 3" xfId="1315" xr:uid="{00000000-0005-0000-0000-00003E640000}"/>
    <cellStyle name="Comma 3 4 2 2 5 3 2" xfId="3363" xr:uid="{00000000-0005-0000-0000-00003F640000}"/>
    <cellStyle name="Comma 3 4 2 2 5 3 2 2" xfId="7460" xr:uid="{00000000-0005-0000-0000-000040640000}"/>
    <cellStyle name="Comma 3 4 2 2 5 3 2 2 2" xfId="15653" xr:uid="{00000000-0005-0000-0000-000041640000}"/>
    <cellStyle name="Comma 3 4 2 2 5 3 2 2 2 2" xfId="32039" xr:uid="{00000000-0005-0000-0000-000042640000}"/>
    <cellStyle name="Comma 3 4 2 2 5 3 2 2 3" xfId="23846" xr:uid="{00000000-0005-0000-0000-000043640000}"/>
    <cellStyle name="Comma 3 4 2 2 5 3 2 3" xfId="11556" xr:uid="{00000000-0005-0000-0000-000044640000}"/>
    <cellStyle name="Comma 3 4 2 2 5 3 2 3 2" xfId="27942" xr:uid="{00000000-0005-0000-0000-000045640000}"/>
    <cellStyle name="Comma 3 4 2 2 5 3 2 4" xfId="19749" xr:uid="{00000000-0005-0000-0000-000046640000}"/>
    <cellStyle name="Comma 3 4 2 2 5 3 3" xfId="5411" xr:uid="{00000000-0005-0000-0000-000047640000}"/>
    <cellStyle name="Comma 3 4 2 2 5 3 3 2" xfId="13604" xr:uid="{00000000-0005-0000-0000-000048640000}"/>
    <cellStyle name="Comma 3 4 2 2 5 3 3 2 2" xfId="29990" xr:uid="{00000000-0005-0000-0000-000049640000}"/>
    <cellStyle name="Comma 3 4 2 2 5 3 3 3" xfId="21797" xr:uid="{00000000-0005-0000-0000-00004A640000}"/>
    <cellStyle name="Comma 3 4 2 2 5 3 4" xfId="9508" xr:uid="{00000000-0005-0000-0000-00004B640000}"/>
    <cellStyle name="Comma 3 4 2 2 5 3 4 2" xfId="25894" xr:uid="{00000000-0005-0000-0000-00004C640000}"/>
    <cellStyle name="Comma 3 4 2 2 5 3 5" xfId="17701" xr:uid="{00000000-0005-0000-0000-00004D640000}"/>
    <cellStyle name="Comma 3 4 2 2 5 4" xfId="2339" xr:uid="{00000000-0005-0000-0000-00004E640000}"/>
    <cellStyle name="Comma 3 4 2 2 5 4 2" xfId="6436" xr:uid="{00000000-0005-0000-0000-00004F640000}"/>
    <cellStyle name="Comma 3 4 2 2 5 4 2 2" xfId="14629" xr:uid="{00000000-0005-0000-0000-000050640000}"/>
    <cellStyle name="Comma 3 4 2 2 5 4 2 2 2" xfId="31015" xr:uid="{00000000-0005-0000-0000-000051640000}"/>
    <cellStyle name="Comma 3 4 2 2 5 4 2 3" xfId="22822" xr:uid="{00000000-0005-0000-0000-000052640000}"/>
    <cellStyle name="Comma 3 4 2 2 5 4 3" xfId="10532" xr:uid="{00000000-0005-0000-0000-000053640000}"/>
    <cellStyle name="Comma 3 4 2 2 5 4 3 2" xfId="26918" xr:uid="{00000000-0005-0000-0000-000054640000}"/>
    <cellStyle name="Comma 3 4 2 2 5 4 4" xfId="18725" xr:uid="{00000000-0005-0000-0000-000055640000}"/>
    <cellStyle name="Comma 3 4 2 2 5 5" xfId="4387" xr:uid="{00000000-0005-0000-0000-000056640000}"/>
    <cellStyle name="Comma 3 4 2 2 5 5 2" xfId="12580" xr:uid="{00000000-0005-0000-0000-000057640000}"/>
    <cellStyle name="Comma 3 4 2 2 5 5 2 2" xfId="28966" xr:uid="{00000000-0005-0000-0000-000058640000}"/>
    <cellStyle name="Comma 3 4 2 2 5 5 3" xfId="20773" xr:uid="{00000000-0005-0000-0000-000059640000}"/>
    <cellStyle name="Comma 3 4 2 2 5 6" xfId="8484" xr:uid="{00000000-0005-0000-0000-00005A640000}"/>
    <cellStyle name="Comma 3 4 2 2 5 6 2" xfId="24870" xr:uid="{00000000-0005-0000-0000-00005B640000}"/>
    <cellStyle name="Comma 3 4 2 2 5 7" xfId="16677" xr:uid="{00000000-0005-0000-0000-00005C640000}"/>
    <cellStyle name="Comma 3 4 2 2 6" xfId="547" xr:uid="{00000000-0005-0000-0000-00005D640000}"/>
    <cellStyle name="Comma 3 4 2 2 6 2" xfId="1571" xr:uid="{00000000-0005-0000-0000-00005E640000}"/>
    <cellStyle name="Comma 3 4 2 2 6 2 2" xfId="3619" xr:uid="{00000000-0005-0000-0000-00005F640000}"/>
    <cellStyle name="Comma 3 4 2 2 6 2 2 2" xfId="7716" xr:uid="{00000000-0005-0000-0000-000060640000}"/>
    <cellStyle name="Comma 3 4 2 2 6 2 2 2 2" xfId="15909" xr:uid="{00000000-0005-0000-0000-000061640000}"/>
    <cellStyle name="Comma 3 4 2 2 6 2 2 2 2 2" xfId="32295" xr:uid="{00000000-0005-0000-0000-000062640000}"/>
    <cellStyle name="Comma 3 4 2 2 6 2 2 2 3" xfId="24102" xr:uid="{00000000-0005-0000-0000-000063640000}"/>
    <cellStyle name="Comma 3 4 2 2 6 2 2 3" xfId="11812" xr:uid="{00000000-0005-0000-0000-000064640000}"/>
    <cellStyle name="Comma 3 4 2 2 6 2 2 3 2" xfId="28198" xr:uid="{00000000-0005-0000-0000-000065640000}"/>
    <cellStyle name="Comma 3 4 2 2 6 2 2 4" xfId="20005" xr:uid="{00000000-0005-0000-0000-000066640000}"/>
    <cellStyle name="Comma 3 4 2 2 6 2 3" xfId="5667" xr:uid="{00000000-0005-0000-0000-000067640000}"/>
    <cellStyle name="Comma 3 4 2 2 6 2 3 2" xfId="13860" xr:uid="{00000000-0005-0000-0000-000068640000}"/>
    <cellStyle name="Comma 3 4 2 2 6 2 3 2 2" xfId="30246" xr:uid="{00000000-0005-0000-0000-000069640000}"/>
    <cellStyle name="Comma 3 4 2 2 6 2 3 3" xfId="22053" xr:uid="{00000000-0005-0000-0000-00006A640000}"/>
    <cellStyle name="Comma 3 4 2 2 6 2 4" xfId="9764" xr:uid="{00000000-0005-0000-0000-00006B640000}"/>
    <cellStyle name="Comma 3 4 2 2 6 2 4 2" xfId="26150" xr:uid="{00000000-0005-0000-0000-00006C640000}"/>
    <cellStyle name="Comma 3 4 2 2 6 2 5" xfId="17957" xr:uid="{00000000-0005-0000-0000-00006D640000}"/>
    <cellStyle name="Comma 3 4 2 2 6 3" xfId="2595" xr:uid="{00000000-0005-0000-0000-00006E640000}"/>
    <cellStyle name="Comma 3 4 2 2 6 3 2" xfId="6692" xr:uid="{00000000-0005-0000-0000-00006F640000}"/>
    <cellStyle name="Comma 3 4 2 2 6 3 2 2" xfId="14885" xr:uid="{00000000-0005-0000-0000-000070640000}"/>
    <cellStyle name="Comma 3 4 2 2 6 3 2 2 2" xfId="31271" xr:uid="{00000000-0005-0000-0000-000071640000}"/>
    <cellStyle name="Comma 3 4 2 2 6 3 2 3" xfId="23078" xr:uid="{00000000-0005-0000-0000-000072640000}"/>
    <cellStyle name="Comma 3 4 2 2 6 3 3" xfId="10788" xr:uid="{00000000-0005-0000-0000-000073640000}"/>
    <cellStyle name="Comma 3 4 2 2 6 3 3 2" xfId="27174" xr:uid="{00000000-0005-0000-0000-000074640000}"/>
    <cellStyle name="Comma 3 4 2 2 6 3 4" xfId="18981" xr:uid="{00000000-0005-0000-0000-000075640000}"/>
    <cellStyle name="Comma 3 4 2 2 6 4" xfId="4643" xr:uid="{00000000-0005-0000-0000-000076640000}"/>
    <cellStyle name="Comma 3 4 2 2 6 4 2" xfId="12836" xr:uid="{00000000-0005-0000-0000-000077640000}"/>
    <cellStyle name="Comma 3 4 2 2 6 4 2 2" xfId="29222" xr:uid="{00000000-0005-0000-0000-000078640000}"/>
    <cellStyle name="Comma 3 4 2 2 6 4 3" xfId="21029" xr:uid="{00000000-0005-0000-0000-000079640000}"/>
    <cellStyle name="Comma 3 4 2 2 6 5" xfId="8740" xr:uid="{00000000-0005-0000-0000-00007A640000}"/>
    <cellStyle name="Comma 3 4 2 2 6 5 2" xfId="25126" xr:uid="{00000000-0005-0000-0000-00007B640000}"/>
    <cellStyle name="Comma 3 4 2 2 6 6" xfId="16933" xr:uid="{00000000-0005-0000-0000-00007C640000}"/>
    <cellStyle name="Comma 3 4 2 2 7" xfId="1059" xr:uid="{00000000-0005-0000-0000-00007D640000}"/>
    <cellStyle name="Comma 3 4 2 2 7 2" xfId="3107" xr:uid="{00000000-0005-0000-0000-00007E640000}"/>
    <cellStyle name="Comma 3 4 2 2 7 2 2" xfId="7204" xr:uid="{00000000-0005-0000-0000-00007F640000}"/>
    <cellStyle name="Comma 3 4 2 2 7 2 2 2" xfId="15397" xr:uid="{00000000-0005-0000-0000-000080640000}"/>
    <cellStyle name="Comma 3 4 2 2 7 2 2 2 2" xfId="31783" xr:uid="{00000000-0005-0000-0000-000081640000}"/>
    <cellStyle name="Comma 3 4 2 2 7 2 2 3" xfId="23590" xr:uid="{00000000-0005-0000-0000-000082640000}"/>
    <cellStyle name="Comma 3 4 2 2 7 2 3" xfId="11300" xr:uid="{00000000-0005-0000-0000-000083640000}"/>
    <cellStyle name="Comma 3 4 2 2 7 2 3 2" xfId="27686" xr:uid="{00000000-0005-0000-0000-000084640000}"/>
    <cellStyle name="Comma 3 4 2 2 7 2 4" xfId="19493" xr:uid="{00000000-0005-0000-0000-000085640000}"/>
    <cellStyle name="Comma 3 4 2 2 7 3" xfId="5155" xr:uid="{00000000-0005-0000-0000-000086640000}"/>
    <cellStyle name="Comma 3 4 2 2 7 3 2" xfId="13348" xr:uid="{00000000-0005-0000-0000-000087640000}"/>
    <cellStyle name="Comma 3 4 2 2 7 3 2 2" xfId="29734" xr:uid="{00000000-0005-0000-0000-000088640000}"/>
    <cellStyle name="Comma 3 4 2 2 7 3 3" xfId="21541" xr:uid="{00000000-0005-0000-0000-000089640000}"/>
    <cellStyle name="Comma 3 4 2 2 7 4" xfId="9252" xr:uid="{00000000-0005-0000-0000-00008A640000}"/>
    <cellStyle name="Comma 3 4 2 2 7 4 2" xfId="25638" xr:uid="{00000000-0005-0000-0000-00008B640000}"/>
    <cellStyle name="Comma 3 4 2 2 7 5" xfId="17445" xr:uid="{00000000-0005-0000-0000-00008C640000}"/>
    <cellStyle name="Comma 3 4 2 2 8" xfId="2083" xr:uid="{00000000-0005-0000-0000-00008D640000}"/>
    <cellStyle name="Comma 3 4 2 2 8 2" xfId="6180" xr:uid="{00000000-0005-0000-0000-00008E640000}"/>
    <cellStyle name="Comma 3 4 2 2 8 2 2" xfId="14373" xr:uid="{00000000-0005-0000-0000-00008F640000}"/>
    <cellStyle name="Comma 3 4 2 2 8 2 2 2" xfId="30759" xr:uid="{00000000-0005-0000-0000-000090640000}"/>
    <cellStyle name="Comma 3 4 2 2 8 2 3" xfId="22566" xr:uid="{00000000-0005-0000-0000-000091640000}"/>
    <cellStyle name="Comma 3 4 2 2 8 3" xfId="10276" xr:uid="{00000000-0005-0000-0000-000092640000}"/>
    <cellStyle name="Comma 3 4 2 2 8 3 2" xfId="26662" xr:uid="{00000000-0005-0000-0000-000093640000}"/>
    <cellStyle name="Comma 3 4 2 2 8 4" xfId="18469" xr:uid="{00000000-0005-0000-0000-000094640000}"/>
    <cellStyle name="Comma 3 4 2 2 9" xfId="4131" xr:uid="{00000000-0005-0000-0000-000095640000}"/>
    <cellStyle name="Comma 3 4 2 2 9 2" xfId="12324" xr:uid="{00000000-0005-0000-0000-000096640000}"/>
    <cellStyle name="Comma 3 4 2 2 9 2 2" xfId="28710" xr:uid="{00000000-0005-0000-0000-000097640000}"/>
    <cellStyle name="Comma 3 4 2 2 9 3" xfId="20517" xr:uid="{00000000-0005-0000-0000-000098640000}"/>
    <cellStyle name="Comma 3 4 2 3" xfId="51" xr:uid="{00000000-0005-0000-0000-000099640000}"/>
    <cellStyle name="Comma 3 4 2 3 10" xfId="16437" xr:uid="{00000000-0005-0000-0000-00009A640000}"/>
    <cellStyle name="Comma 3 4 2 3 2" xfId="115" xr:uid="{00000000-0005-0000-0000-00009B640000}"/>
    <cellStyle name="Comma 3 4 2 3 2 2" xfId="243" xr:uid="{00000000-0005-0000-0000-00009C640000}"/>
    <cellStyle name="Comma 3 4 2 3 2 2 2" xfId="499" xr:uid="{00000000-0005-0000-0000-00009D640000}"/>
    <cellStyle name="Comma 3 4 2 3 2 2 2 2" xfId="1011" xr:uid="{00000000-0005-0000-0000-00009E640000}"/>
    <cellStyle name="Comma 3 4 2 3 2 2 2 2 2" xfId="2035" xr:uid="{00000000-0005-0000-0000-00009F640000}"/>
    <cellStyle name="Comma 3 4 2 3 2 2 2 2 2 2" xfId="4083" xr:uid="{00000000-0005-0000-0000-0000A0640000}"/>
    <cellStyle name="Comma 3 4 2 3 2 2 2 2 2 2 2" xfId="8180" xr:uid="{00000000-0005-0000-0000-0000A1640000}"/>
    <cellStyle name="Comma 3 4 2 3 2 2 2 2 2 2 2 2" xfId="16373" xr:uid="{00000000-0005-0000-0000-0000A2640000}"/>
    <cellStyle name="Comma 3 4 2 3 2 2 2 2 2 2 2 2 2" xfId="32759" xr:uid="{00000000-0005-0000-0000-0000A3640000}"/>
    <cellStyle name="Comma 3 4 2 3 2 2 2 2 2 2 2 3" xfId="24566" xr:uid="{00000000-0005-0000-0000-0000A4640000}"/>
    <cellStyle name="Comma 3 4 2 3 2 2 2 2 2 2 3" xfId="12276" xr:uid="{00000000-0005-0000-0000-0000A5640000}"/>
    <cellStyle name="Comma 3 4 2 3 2 2 2 2 2 2 3 2" xfId="28662" xr:uid="{00000000-0005-0000-0000-0000A6640000}"/>
    <cellStyle name="Comma 3 4 2 3 2 2 2 2 2 2 4" xfId="20469" xr:uid="{00000000-0005-0000-0000-0000A7640000}"/>
    <cellStyle name="Comma 3 4 2 3 2 2 2 2 2 3" xfId="6131" xr:uid="{00000000-0005-0000-0000-0000A8640000}"/>
    <cellStyle name="Comma 3 4 2 3 2 2 2 2 2 3 2" xfId="14324" xr:uid="{00000000-0005-0000-0000-0000A9640000}"/>
    <cellStyle name="Comma 3 4 2 3 2 2 2 2 2 3 2 2" xfId="30710" xr:uid="{00000000-0005-0000-0000-0000AA640000}"/>
    <cellStyle name="Comma 3 4 2 3 2 2 2 2 2 3 3" xfId="22517" xr:uid="{00000000-0005-0000-0000-0000AB640000}"/>
    <cellStyle name="Comma 3 4 2 3 2 2 2 2 2 4" xfId="10228" xr:uid="{00000000-0005-0000-0000-0000AC640000}"/>
    <cellStyle name="Comma 3 4 2 3 2 2 2 2 2 4 2" xfId="26614" xr:uid="{00000000-0005-0000-0000-0000AD640000}"/>
    <cellStyle name="Comma 3 4 2 3 2 2 2 2 2 5" xfId="18421" xr:uid="{00000000-0005-0000-0000-0000AE640000}"/>
    <cellStyle name="Comma 3 4 2 3 2 2 2 2 3" xfId="3059" xr:uid="{00000000-0005-0000-0000-0000AF640000}"/>
    <cellStyle name="Comma 3 4 2 3 2 2 2 2 3 2" xfId="7156" xr:uid="{00000000-0005-0000-0000-0000B0640000}"/>
    <cellStyle name="Comma 3 4 2 3 2 2 2 2 3 2 2" xfId="15349" xr:uid="{00000000-0005-0000-0000-0000B1640000}"/>
    <cellStyle name="Comma 3 4 2 3 2 2 2 2 3 2 2 2" xfId="31735" xr:uid="{00000000-0005-0000-0000-0000B2640000}"/>
    <cellStyle name="Comma 3 4 2 3 2 2 2 2 3 2 3" xfId="23542" xr:uid="{00000000-0005-0000-0000-0000B3640000}"/>
    <cellStyle name="Comma 3 4 2 3 2 2 2 2 3 3" xfId="11252" xr:uid="{00000000-0005-0000-0000-0000B4640000}"/>
    <cellStyle name="Comma 3 4 2 3 2 2 2 2 3 3 2" xfId="27638" xr:uid="{00000000-0005-0000-0000-0000B5640000}"/>
    <cellStyle name="Comma 3 4 2 3 2 2 2 2 3 4" xfId="19445" xr:uid="{00000000-0005-0000-0000-0000B6640000}"/>
    <cellStyle name="Comma 3 4 2 3 2 2 2 2 4" xfId="5107" xr:uid="{00000000-0005-0000-0000-0000B7640000}"/>
    <cellStyle name="Comma 3 4 2 3 2 2 2 2 4 2" xfId="13300" xr:uid="{00000000-0005-0000-0000-0000B8640000}"/>
    <cellStyle name="Comma 3 4 2 3 2 2 2 2 4 2 2" xfId="29686" xr:uid="{00000000-0005-0000-0000-0000B9640000}"/>
    <cellStyle name="Comma 3 4 2 3 2 2 2 2 4 3" xfId="21493" xr:uid="{00000000-0005-0000-0000-0000BA640000}"/>
    <cellStyle name="Comma 3 4 2 3 2 2 2 2 5" xfId="9204" xr:uid="{00000000-0005-0000-0000-0000BB640000}"/>
    <cellStyle name="Comma 3 4 2 3 2 2 2 2 5 2" xfId="25590" xr:uid="{00000000-0005-0000-0000-0000BC640000}"/>
    <cellStyle name="Comma 3 4 2 3 2 2 2 2 6" xfId="17397" xr:uid="{00000000-0005-0000-0000-0000BD640000}"/>
    <cellStyle name="Comma 3 4 2 3 2 2 2 3" xfId="1523" xr:uid="{00000000-0005-0000-0000-0000BE640000}"/>
    <cellStyle name="Comma 3 4 2 3 2 2 2 3 2" xfId="3571" xr:uid="{00000000-0005-0000-0000-0000BF640000}"/>
    <cellStyle name="Comma 3 4 2 3 2 2 2 3 2 2" xfId="7668" xr:uid="{00000000-0005-0000-0000-0000C0640000}"/>
    <cellStyle name="Comma 3 4 2 3 2 2 2 3 2 2 2" xfId="15861" xr:uid="{00000000-0005-0000-0000-0000C1640000}"/>
    <cellStyle name="Comma 3 4 2 3 2 2 2 3 2 2 2 2" xfId="32247" xr:uid="{00000000-0005-0000-0000-0000C2640000}"/>
    <cellStyle name="Comma 3 4 2 3 2 2 2 3 2 2 3" xfId="24054" xr:uid="{00000000-0005-0000-0000-0000C3640000}"/>
    <cellStyle name="Comma 3 4 2 3 2 2 2 3 2 3" xfId="11764" xr:uid="{00000000-0005-0000-0000-0000C4640000}"/>
    <cellStyle name="Comma 3 4 2 3 2 2 2 3 2 3 2" xfId="28150" xr:uid="{00000000-0005-0000-0000-0000C5640000}"/>
    <cellStyle name="Comma 3 4 2 3 2 2 2 3 2 4" xfId="19957" xr:uid="{00000000-0005-0000-0000-0000C6640000}"/>
    <cellStyle name="Comma 3 4 2 3 2 2 2 3 3" xfId="5619" xr:uid="{00000000-0005-0000-0000-0000C7640000}"/>
    <cellStyle name="Comma 3 4 2 3 2 2 2 3 3 2" xfId="13812" xr:uid="{00000000-0005-0000-0000-0000C8640000}"/>
    <cellStyle name="Comma 3 4 2 3 2 2 2 3 3 2 2" xfId="30198" xr:uid="{00000000-0005-0000-0000-0000C9640000}"/>
    <cellStyle name="Comma 3 4 2 3 2 2 2 3 3 3" xfId="22005" xr:uid="{00000000-0005-0000-0000-0000CA640000}"/>
    <cellStyle name="Comma 3 4 2 3 2 2 2 3 4" xfId="9716" xr:uid="{00000000-0005-0000-0000-0000CB640000}"/>
    <cellStyle name="Comma 3 4 2 3 2 2 2 3 4 2" xfId="26102" xr:uid="{00000000-0005-0000-0000-0000CC640000}"/>
    <cellStyle name="Comma 3 4 2 3 2 2 2 3 5" xfId="17909" xr:uid="{00000000-0005-0000-0000-0000CD640000}"/>
    <cellStyle name="Comma 3 4 2 3 2 2 2 4" xfId="2547" xr:uid="{00000000-0005-0000-0000-0000CE640000}"/>
    <cellStyle name="Comma 3 4 2 3 2 2 2 4 2" xfId="6644" xr:uid="{00000000-0005-0000-0000-0000CF640000}"/>
    <cellStyle name="Comma 3 4 2 3 2 2 2 4 2 2" xfId="14837" xr:uid="{00000000-0005-0000-0000-0000D0640000}"/>
    <cellStyle name="Comma 3 4 2 3 2 2 2 4 2 2 2" xfId="31223" xr:uid="{00000000-0005-0000-0000-0000D1640000}"/>
    <cellStyle name="Comma 3 4 2 3 2 2 2 4 2 3" xfId="23030" xr:uid="{00000000-0005-0000-0000-0000D2640000}"/>
    <cellStyle name="Comma 3 4 2 3 2 2 2 4 3" xfId="10740" xr:uid="{00000000-0005-0000-0000-0000D3640000}"/>
    <cellStyle name="Comma 3 4 2 3 2 2 2 4 3 2" xfId="27126" xr:uid="{00000000-0005-0000-0000-0000D4640000}"/>
    <cellStyle name="Comma 3 4 2 3 2 2 2 4 4" xfId="18933" xr:uid="{00000000-0005-0000-0000-0000D5640000}"/>
    <cellStyle name="Comma 3 4 2 3 2 2 2 5" xfId="4595" xr:uid="{00000000-0005-0000-0000-0000D6640000}"/>
    <cellStyle name="Comma 3 4 2 3 2 2 2 5 2" xfId="12788" xr:uid="{00000000-0005-0000-0000-0000D7640000}"/>
    <cellStyle name="Comma 3 4 2 3 2 2 2 5 2 2" xfId="29174" xr:uid="{00000000-0005-0000-0000-0000D8640000}"/>
    <cellStyle name="Comma 3 4 2 3 2 2 2 5 3" xfId="20981" xr:uid="{00000000-0005-0000-0000-0000D9640000}"/>
    <cellStyle name="Comma 3 4 2 3 2 2 2 6" xfId="8692" xr:uid="{00000000-0005-0000-0000-0000DA640000}"/>
    <cellStyle name="Comma 3 4 2 3 2 2 2 6 2" xfId="25078" xr:uid="{00000000-0005-0000-0000-0000DB640000}"/>
    <cellStyle name="Comma 3 4 2 3 2 2 2 7" xfId="16885" xr:uid="{00000000-0005-0000-0000-0000DC640000}"/>
    <cellStyle name="Comma 3 4 2 3 2 2 3" xfId="755" xr:uid="{00000000-0005-0000-0000-0000DD640000}"/>
    <cellStyle name="Comma 3 4 2 3 2 2 3 2" xfId="1779" xr:uid="{00000000-0005-0000-0000-0000DE640000}"/>
    <cellStyle name="Comma 3 4 2 3 2 2 3 2 2" xfId="3827" xr:uid="{00000000-0005-0000-0000-0000DF640000}"/>
    <cellStyle name="Comma 3 4 2 3 2 2 3 2 2 2" xfId="7924" xr:uid="{00000000-0005-0000-0000-0000E0640000}"/>
    <cellStyle name="Comma 3 4 2 3 2 2 3 2 2 2 2" xfId="16117" xr:uid="{00000000-0005-0000-0000-0000E1640000}"/>
    <cellStyle name="Comma 3 4 2 3 2 2 3 2 2 2 2 2" xfId="32503" xr:uid="{00000000-0005-0000-0000-0000E2640000}"/>
    <cellStyle name="Comma 3 4 2 3 2 2 3 2 2 2 3" xfId="24310" xr:uid="{00000000-0005-0000-0000-0000E3640000}"/>
    <cellStyle name="Comma 3 4 2 3 2 2 3 2 2 3" xfId="12020" xr:uid="{00000000-0005-0000-0000-0000E4640000}"/>
    <cellStyle name="Comma 3 4 2 3 2 2 3 2 2 3 2" xfId="28406" xr:uid="{00000000-0005-0000-0000-0000E5640000}"/>
    <cellStyle name="Comma 3 4 2 3 2 2 3 2 2 4" xfId="20213" xr:uid="{00000000-0005-0000-0000-0000E6640000}"/>
    <cellStyle name="Comma 3 4 2 3 2 2 3 2 3" xfId="5875" xr:uid="{00000000-0005-0000-0000-0000E7640000}"/>
    <cellStyle name="Comma 3 4 2 3 2 2 3 2 3 2" xfId="14068" xr:uid="{00000000-0005-0000-0000-0000E8640000}"/>
    <cellStyle name="Comma 3 4 2 3 2 2 3 2 3 2 2" xfId="30454" xr:uid="{00000000-0005-0000-0000-0000E9640000}"/>
    <cellStyle name="Comma 3 4 2 3 2 2 3 2 3 3" xfId="22261" xr:uid="{00000000-0005-0000-0000-0000EA640000}"/>
    <cellStyle name="Comma 3 4 2 3 2 2 3 2 4" xfId="9972" xr:uid="{00000000-0005-0000-0000-0000EB640000}"/>
    <cellStyle name="Comma 3 4 2 3 2 2 3 2 4 2" xfId="26358" xr:uid="{00000000-0005-0000-0000-0000EC640000}"/>
    <cellStyle name="Comma 3 4 2 3 2 2 3 2 5" xfId="18165" xr:uid="{00000000-0005-0000-0000-0000ED640000}"/>
    <cellStyle name="Comma 3 4 2 3 2 2 3 3" xfId="2803" xr:uid="{00000000-0005-0000-0000-0000EE640000}"/>
    <cellStyle name="Comma 3 4 2 3 2 2 3 3 2" xfId="6900" xr:uid="{00000000-0005-0000-0000-0000EF640000}"/>
    <cellStyle name="Comma 3 4 2 3 2 2 3 3 2 2" xfId="15093" xr:uid="{00000000-0005-0000-0000-0000F0640000}"/>
    <cellStyle name="Comma 3 4 2 3 2 2 3 3 2 2 2" xfId="31479" xr:uid="{00000000-0005-0000-0000-0000F1640000}"/>
    <cellStyle name="Comma 3 4 2 3 2 2 3 3 2 3" xfId="23286" xr:uid="{00000000-0005-0000-0000-0000F2640000}"/>
    <cellStyle name="Comma 3 4 2 3 2 2 3 3 3" xfId="10996" xr:uid="{00000000-0005-0000-0000-0000F3640000}"/>
    <cellStyle name="Comma 3 4 2 3 2 2 3 3 3 2" xfId="27382" xr:uid="{00000000-0005-0000-0000-0000F4640000}"/>
    <cellStyle name="Comma 3 4 2 3 2 2 3 3 4" xfId="19189" xr:uid="{00000000-0005-0000-0000-0000F5640000}"/>
    <cellStyle name="Comma 3 4 2 3 2 2 3 4" xfId="4851" xr:uid="{00000000-0005-0000-0000-0000F6640000}"/>
    <cellStyle name="Comma 3 4 2 3 2 2 3 4 2" xfId="13044" xr:uid="{00000000-0005-0000-0000-0000F7640000}"/>
    <cellStyle name="Comma 3 4 2 3 2 2 3 4 2 2" xfId="29430" xr:uid="{00000000-0005-0000-0000-0000F8640000}"/>
    <cellStyle name="Comma 3 4 2 3 2 2 3 4 3" xfId="21237" xr:uid="{00000000-0005-0000-0000-0000F9640000}"/>
    <cellStyle name="Comma 3 4 2 3 2 2 3 5" xfId="8948" xr:uid="{00000000-0005-0000-0000-0000FA640000}"/>
    <cellStyle name="Comma 3 4 2 3 2 2 3 5 2" xfId="25334" xr:uid="{00000000-0005-0000-0000-0000FB640000}"/>
    <cellStyle name="Comma 3 4 2 3 2 2 3 6" xfId="17141" xr:uid="{00000000-0005-0000-0000-0000FC640000}"/>
    <cellStyle name="Comma 3 4 2 3 2 2 4" xfId="1267" xr:uid="{00000000-0005-0000-0000-0000FD640000}"/>
    <cellStyle name="Comma 3 4 2 3 2 2 4 2" xfId="3315" xr:uid="{00000000-0005-0000-0000-0000FE640000}"/>
    <cellStyle name="Comma 3 4 2 3 2 2 4 2 2" xfId="7412" xr:uid="{00000000-0005-0000-0000-0000FF640000}"/>
    <cellStyle name="Comma 3 4 2 3 2 2 4 2 2 2" xfId="15605" xr:uid="{00000000-0005-0000-0000-000000650000}"/>
    <cellStyle name="Comma 3 4 2 3 2 2 4 2 2 2 2" xfId="31991" xr:uid="{00000000-0005-0000-0000-000001650000}"/>
    <cellStyle name="Comma 3 4 2 3 2 2 4 2 2 3" xfId="23798" xr:uid="{00000000-0005-0000-0000-000002650000}"/>
    <cellStyle name="Comma 3 4 2 3 2 2 4 2 3" xfId="11508" xr:uid="{00000000-0005-0000-0000-000003650000}"/>
    <cellStyle name="Comma 3 4 2 3 2 2 4 2 3 2" xfId="27894" xr:uid="{00000000-0005-0000-0000-000004650000}"/>
    <cellStyle name="Comma 3 4 2 3 2 2 4 2 4" xfId="19701" xr:uid="{00000000-0005-0000-0000-000005650000}"/>
    <cellStyle name="Comma 3 4 2 3 2 2 4 3" xfId="5363" xr:uid="{00000000-0005-0000-0000-000006650000}"/>
    <cellStyle name="Comma 3 4 2 3 2 2 4 3 2" xfId="13556" xr:uid="{00000000-0005-0000-0000-000007650000}"/>
    <cellStyle name="Comma 3 4 2 3 2 2 4 3 2 2" xfId="29942" xr:uid="{00000000-0005-0000-0000-000008650000}"/>
    <cellStyle name="Comma 3 4 2 3 2 2 4 3 3" xfId="21749" xr:uid="{00000000-0005-0000-0000-000009650000}"/>
    <cellStyle name="Comma 3 4 2 3 2 2 4 4" xfId="9460" xr:uid="{00000000-0005-0000-0000-00000A650000}"/>
    <cellStyle name="Comma 3 4 2 3 2 2 4 4 2" xfId="25846" xr:uid="{00000000-0005-0000-0000-00000B650000}"/>
    <cellStyle name="Comma 3 4 2 3 2 2 4 5" xfId="17653" xr:uid="{00000000-0005-0000-0000-00000C650000}"/>
    <cellStyle name="Comma 3 4 2 3 2 2 5" xfId="2291" xr:uid="{00000000-0005-0000-0000-00000D650000}"/>
    <cellStyle name="Comma 3 4 2 3 2 2 5 2" xfId="6388" xr:uid="{00000000-0005-0000-0000-00000E650000}"/>
    <cellStyle name="Comma 3 4 2 3 2 2 5 2 2" xfId="14581" xr:uid="{00000000-0005-0000-0000-00000F650000}"/>
    <cellStyle name="Comma 3 4 2 3 2 2 5 2 2 2" xfId="30967" xr:uid="{00000000-0005-0000-0000-000010650000}"/>
    <cellStyle name="Comma 3 4 2 3 2 2 5 2 3" xfId="22774" xr:uid="{00000000-0005-0000-0000-000011650000}"/>
    <cellStyle name="Comma 3 4 2 3 2 2 5 3" xfId="10484" xr:uid="{00000000-0005-0000-0000-000012650000}"/>
    <cellStyle name="Comma 3 4 2 3 2 2 5 3 2" xfId="26870" xr:uid="{00000000-0005-0000-0000-000013650000}"/>
    <cellStyle name="Comma 3 4 2 3 2 2 5 4" xfId="18677" xr:uid="{00000000-0005-0000-0000-000014650000}"/>
    <cellStyle name="Comma 3 4 2 3 2 2 6" xfId="4339" xr:uid="{00000000-0005-0000-0000-000015650000}"/>
    <cellStyle name="Comma 3 4 2 3 2 2 6 2" xfId="12532" xr:uid="{00000000-0005-0000-0000-000016650000}"/>
    <cellStyle name="Comma 3 4 2 3 2 2 6 2 2" xfId="28918" xr:uid="{00000000-0005-0000-0000-000017650000}"/>
    <cellStyle name="Comma 3 4 2 3 2 2 6 3" xfId="20725" xr:uid="{00000000-0005-0000-0000-000018650000}"/>
    <cellStyle name="Comma 3 4 2 3 2 2 7" xfId="8436" xr:uid="{00000000-0005-0000-0000-000019650000}"/>
    <cellStyle name="Comma 3 4 2 3 2 2 7 2" xfId="24822" xr:uid="{00000000-0005-0000-0000-00001A650000}"/>
    <cellStyle name="Comma 3 4 2 3 2 2 8" xfId="16629" xr:uid="{00000000-0005-0000-0000-00001B650000}"/>
    <cellStyle name="Comma 3 4 2 3 2 3" xfId="371" xr:uid="{00000000-0005-0000-0000-00001C650000}"/>
    <cellStyle name="Comma 3 4 2 3 2 3 2" xfId="883" xr:uid="{00000000-0005-0000-0000-00001D650000}"/>
    <cellStyle name="Comma 3 4 2 3 2 3 2 2" xfId="1907" xr:uid="{00000000-0005-0000-0000-00001E650000}"/>
    <cellStyle name="Comma 3 4 2 3 2 3 2 2 2" xfId="3955" xr:uid="{00000000-0005-0000-0000-00001F650000}"/>
    <cellStyle name="Comma 3 4 2 3 2 3 2 2 2 2" xfId="8052" xr:uid="{00000000-0005-0000-0000-000020650000}"/>
    <cellStyle name="Comma 3 4 2 3 2 3 2 2 2 2 2" xfId="16245" xr:uid="{00000000-0005-0000-0000-000021650000}"/>
    <cellStyle name="Comma 3 4 2 3 2 3 2 2 2 2 2 2" xfId="32631" xr:uid="{00000000-0005-0000-0000-000022650000}"/>
    <cellStyle name="Comma 3 4 2 3 2 3 2 2 2 2 3" xfId="24438" xr:uid="{00000000-0005-0000-0000-000023650000}"/>
    <cellStyle name="Comma 3 4 2 3 2 3 2 2 2 3" xfId="12148" xr:uid="{00000000-0005-0000-0000-000024650000}"/>
    <cellStyle name="Comma 3 4 2 3 2 3 2 2 2 3 2" xfId="28534" xr:uid="{00000000-0005-0000-0000-000025650000}"/>
    <cellStyle name="Comma 3 4 2 3 2 3 2 2 2 4" xfId="20341" xr:uid="{00000000-0005-0000-0000-000026650000}"/>
    <cellStyle name="Comma 3 4 2 3 2 3 2 2 3" xfId="6003" xr:uid="{00000000-0005-0000-0000-000027650000}"/>
    <cellStyle name="Comma 3 4 2 3 2 3 2 2 3 2" xfId="14196" xr:uid="{00000000-0005-0000-0000-000028650000}"/>
    <cellStyle name="Comma 3 4 2 3 2 3 2 2 3 2 2" xfId="30582" xr:uid="{00000000-0005-0000-0000-000029650000}"/>
    <cellStyle name="Comma 3 4 2 3 2 3 2 2 3 3" xfId="22389" xr:uid="{00000000-0005-0000-0000-00002A650000}"/>
    <cellStyle name="Comma 3 4 2 3 2 3 2 2 4" xfId="10100" xr:uid="{00000000-0005-0000-0000-00002B650000}"/>
    <cellStyle name="Comma 3 4 2 3 2 3 2 2 4 2" xfId="26486" xr:uid="{00000000-0005-0000-0000-00002C650000}"/>
    <cellStyle name="Comma 3 4 2 3 2 3 2 2 5" xfId="18293" xr:uid="{00000000-0005-0000-0000-00002D650000}"/>
    <cellStyle name="Comma 3 4 2 3 2 3 2 3" xfId="2931" xr:uid="{00000000-0005-0000-0000-00002E650000}"/>
    <cellStyle name="Comma 3 4 2 3 2 3 2 3 2" xfId="7028" xr:uid="{00000000-0005-0000-0000-00002F650000}"/>
    <cellStyle name="Comma 3 4 2 3 2 3 2 3 2 2" xfId="15221" xr:uid="{00000000-0005-0000-0000-000030650000}"/>
    <cellStyle name="Comma 3 4 2 3 2 3 2 3 2 2 2" xfId="31607" xr:uid="{00000000-0005-0000-0000-000031650000}"/>
    <cellStyle name="Comma 3 4 2 3 2 3 2 3 2 3" xfId="23414" xr:uid="{00000000-0005-0000-0000-000032650000}"/>
    <cellStyle name="Comma 3 4 2 3 2 3 2 3 3" xfId="11124" xr:uid="{00000000-0005-0000-0000-000033650000}"/>
    <cellStyle name="Comma 3 4 2 3 2 3 2 3 3 2" xfId="27510" xr:uid="{00000000-0005-0000-0000-000034650000}"/>
    <cellStyle name="Comma 3 4 2 3 2 3 2 3 4" xfId="19317" xr:uid="{00000000-0005-0000-0000-000035650000}"/>
    <cellStyle name="Comma 3 4 2 3 2 3 2 4" xfId="4979" xr:uid="{00000000-0005-0000-0000-000036650000}"/>
    <cellStyle name="Comma 3 4 2 3 2 3 2 4 2" xfId="13172" xr:uid="{00000000-0005-0000-0000-000037650000}"/>
    <cellStyle name="Comma 3 4 2 3 2 3 2 4 2 2" xfId="29558" xr:uid="{00000000-0005-0000-0000-000038650000}"/>
    <cellStyle name="Comma 3 4 2 3 2 3 2 4 3" xfId="21365" xr:uid="{00000000-0005-0000-0000-000039650000}"/>
    <cellStyle name="Comma 3 4 2 3 2 3 2 5" xfId="9076" xr:uid="{00000000-0005-0000-0000-00003A650000}"/>
    <cellStyle name="Comma 3 4 2 3 2 3 2 5 2" xfId="25462" xr:uid="{00000000-0005-0000-0000-00003B650000}"/>
    <cellStyle name="Comma 3 4 2 3 2 3 2 6" xfId="17269" xr:uid="{00000000-0005-0000-0000-00003C650000}"/>
    <cellStyle name="Comma 3 4 2 3 2 3 3" xfId="1395" xr:uid="{00000000-0005-0000-0000-00003D650000}"/>
    <cellStyle name="Comma 3 4 2 3 2 3 3 2" xfId="3443" xr:uid="{00000000-0005-0000-0000-00003E650000}"/>
    <cellStyle name="Comma 3 4 2 3 2 3 3 2 2" xfId="7540" xr:uid="{00000000-0005-0000-0000-00003F650000}"/>
    <cellStyle name="Comma 3 4 2 3 2 3 3 2 2 2" xfId="15733" xr:uid="{00000000-0005-0000-0000-000040650000}"/>
    <cellStyle name="Comma 3 4 2 3 2 3 3 2 2 2 2" xfId="32119" xr:uid="{00000000-0005-0000-0000-000041650000}"/>
    <cellStyle name="Comma 3 4 2 3 2 3 3 2 2 3" xfId="23926" xr:uid="{00000000-0005-0000-0000-000042650000}"/>
    <cellStyle name="Comma 3 4 2 3 2 3 3 2 3" xfId="11636" xr:uid="{00000000-0005-0000-0000-000043650000}"/>
    <cellStyle name="Comma 3 4 2 3 2 3 3 2 3 2" xfId="28022" xr:uid="{00000000-0005-0000-0000-000044650000}"/>
    <cellStyle name="Comma 3 4 2 3 2 3 3 2 4" xfId="19829" xr:uid="{00000000-0005-0000-0000-000045650000}"/>
    <cellStyle name="Comma 3 4 2 3 2 3 3 3" xfId="5491" xr:uid="{00000000-0005-0000-0000-000046650000}"/>
    <cellStyle name="Comma 3 4 2 3 2 3 3 3 2" xfId="13684" xr:uid="{00000000-0005-0000-0000-000047650000}"/>
    <cellStyle name="Comma 3 4 2 3 2 3 3 3 2 2" xfId="30070" xr:uid="{00000000-0005-0000-0000-000048650000}"/>
    <cellStyle name="Comma 3 4 2 3 2 3 3 3 3" xfId="21877" xr:uid="{00000000-0005-0000-0000-000049650000}"/>
    <cellStyle name="Comma 3 4 2 3 2 3 3 4" xfId="9588" xr:uid="{00000000-0005-0000-0000-00004A650000}"/>
    <cellStyle name="Comma 3 4 2 3 2 3 3 4 2" xfId="25974" xr:uid="{00000000-0005-0000-0000-00004B650000}"/>
    <cellStyle name="Comma 3 4 2 3 2 3 3 5" xfId="17781" xr:uid="{00000000-0005-0000-0000-00004C650000}"/>
    <cellStyle name="Comma 3 4 2 3 2 3 4" xfId="2419" xr:uid="{00000000-0005-0000-0000-00004D650000}"/>
    <cellStyle name="Comma 3 4 2 3 2 3 4 2" xfId="6516" xr:uid="{00000000-0005-0000-0000-00004E650000}"/>
    <cellStyle name="Comma 3 4 2 3 2 3 4 2 2" xfId="14709" xr:uid="{00000000-0005-0000-0000-00004F650000}"/>
    <cellStyle name="Comma 3 4 2 3 2 3 4 2 2 2" xfId="31095" xr:uid="{00000000-0005-0000-0000-000050650000}"/>
    <cellStyle name="Comma 3 4 2 3 2 3 4 2 3" xfId="22902" xr:uid="{00000000-0005-0000-0000-000051650000}"/>
    <cellStyle name="Comma 3 4 2 3 2 3 4 3" xfId="10612" xr:uid="{00000000-0005-0000-0000-000052650000}"/>
    <cellStyle name="Comma 3 4 2 3 2 3 4 3 2" xfId="26998" xr:uid="{00000000-0005-0000-0000-000053650000}"/>
    <cellStyle name="Comma 3 4 2 3 2 3 4 4" xfId="18805" xr:uid="{00000000-0005-0000-0000-000054650000}"/>
    <cellStyle name="Comma 3 4 2 3 2 3 5" xfId="4467" xr:uid="{00000000-0005-0000-0000-000055650000}"/>
    <cellStyle name="Comma 3 4 2 3 2 3 5 2" xfId="12660" xr:uid="{00000000-0005-0000-0000-000056650000}"/>
    <cellStyle name="Comma 3 4 2 3 2 3 5 2 2" xfId="29046" xr:uid="{00000000-0005-0000-0000-000057650000}"/>
    <cellStyle name="Comma 3 4 2 3 2 3 5 3" xfId="20853" xr:uid="{00000000-0005-0000-0000-000058650000}"/>
    <cellStyle name="Comma 3 4 2 3 2 3 6" xfId="8564" xr:uid="{00000000-0005-0000-0000-000059650000}"/>
    <cellStyle name="Comma 3 4 2 3 2 3 6 2" xfId="24950" xr:uid="{00000000-0005-0000-0000-00005A650000}"/>
    <cellStyle name="Comma 3 4 2 3 2 3 7" xfId="16757" xr:uid="{00000000-0005-0000-0000-00005B650000}"/>
    <cellStyle name="Comma 3 4 2 3 2 4" xfId="627" xr:uid="{00000000-0005-0000-0000-00005C650000}"/>
    <cellStyle name="Comma 3 4 2 3 2 4 2" xfId="1651" xr:uid="{00000000-0005-0000-0000-00005D650000}"/>
    <cellStyle name="Comma 3 4 2 3 2 4 2 2" xfId="3699" xr:uid="{00000000-0005-0000-0000-00005E650000}"/>
    <cellStyle name="Comma 3 4 2 3 2 4 2 2 2" xfId="7796" xr:uid="{00000000-0005-0000-0000-00005F650000}"/>
    <cellStyle name="Comma 3 4 2 3 2 4 2 2 2 2" xfId="15989" xr:uid="{00000000-0005-0000-0000-000060650000}"/>
    <cellStyle name="Comma 3 4 2 3 2 4 2 2 2 2 2" xfId="32375" xr:uid="{00000000-0005-0000-0000-000061650000}"/>
    <cellStyle name="Comma 3 4 2 3 2 4 2 2 2 3" xfId="24182" xr:uid="{00000000-0005-0000-0000-000062650000}"/>
    <cellStyle name="Comma 3 4 2 3 2 4 2 2 3" xfId="11892" xr:uid="{00000000-0005-0000-0000-000063650000}"/>
    <cellStyle name="Comma 3 4 2 3 2 4 2 2 3 2" xfId="28278" xr:uid="{00000000-0005-0000-0000-000064650000}"/>
    <cellStyle name="Comma 3 4 2 3 2 4 2 2 4" xfId="20085" xr:uid="{00000000-0005-0000-0000-000065650000}"/>
    <cellStyle name="Comma 3 4 2 3 2 4 2 3" xfId="5747" xr:uid="{00000000-0005-0000-0000-000066650000}"/>
    <cellStyle name="Comma 3 4 2 3 2 4 2 3 2" xfId="13940" xr:uid="{00000000-0005-0000-0000-000067650000}"/>
    <cellStyle name="Comma 3 4 2 3 2 4 2 3 2 2" xfId="30326" xr:uid="{00000000-0005-0000-0000-000068650000}"/>
    <cellStyle name="Comma 3 4 2 3 2 4 2 3 3" xfId="22133" xr:uid="{00000000-0005-0000-0000-000069650000}"/>
    <cellStyle name="Comma 3 4 2 3 2 4 2 4" xfId="9844" xr:uid="{00000000-0005-0000-0000-00006A650000}"/>
    <cellStyle name="Comma 3 4 2 3 2 4 2 4 2" xfId="26230" xr:uid="{00000000-0005-0000-0000-00006B650000}"/>
    <cellStyle name="Comma 3 4 2 3 2 4 2 5" xfId="18037" xr:uid="{00000000-0005-0000-0000-00006C650000}"/>
    <cellStyle name="Comma 3 4 2 3 2 4 3" xfId="2675" xr:uid="{00000000-0005-0000-0000-00006D650000}"/>
    <cellStyle name="Comma 3 4 2 3 2 4 3 2" xfId="6772" xr:uid="{00000000-0005-0000-0000-00006E650000}"/>
    <cellStyle name="Comma 3 4 2 3 2 4 3 2 2" xfId="14965" xr:uid="{00000000-0005-0000-0000-00006F650000}"/>
    <cellStyle name="Comma 3 4 2 3 2 4 3 2 2 2" xfId="31351" xr:uid="{00000000-0005-0000-0000-000070650000}"/>
    <cellStyle name="Comma 3 4 2 3 2 4 3 2 3" xfId="23158" xr:uid="{00000000-0005-0000-0000-000071650000}"/>
    <cellStyle name="Comma 3 4 2 3 2 4 3 3" xfId="10868" xr:uid="{00000000-0005-0000-0000-000072650000}"/>
    <cellStyle name="Comma 3 4 2 3 2 4 3 3 2" xfId="27254" xr:uid="{00000000-0005-0000-0000-000073650000}"/>
    <cellStyle name="Comma 3 4 2 3 2 4 3 4" xfId="19061" xr:uid="{00000000-0005-0000-0000-000074650000}"/>
    <cellStyle name="Comma 3 4 2 3 2 4 4" xfId="4723" xr:uid="{00000000-0005-0000-0000-000075650000}"/>
    <cellStyle name="Comma 3 4 2 3 2 4 4 2" xfId="12916" xr:uid="{00000000-0005-0000-0000-000076650000}"/>
    <cellStyle name="Comma 3 4 2 3 2 4 4 2 2" xfId="29302" xr:uid="{00000000-0005-0000-0000-000077650000}"/>
    <cellStyle name="Comma 3 4 2 3 2 4 4 3" xfId="21109" xr:uid="{00000000-0005-0000-0000-000078650000}"/>
    <cellStyle name="Comma 3 4 2 3 2 4 5" xfId="8820" xr:uid="{00000000-0005-0000-0000-000079650000}"/>
    <cellStyle name="Comma 3 4 2 3 2 4 5 2" xfId="25206" xr:uid="{00000000-0005-0000-0000-00007A650000}"/>
    <cellStyle name="Comma 3 4 2 3 2 4 6" xfId="17013" xr:uid="{00000000-0005-0000-0000-00007B650000}"/>
    <cellStyle name="Comma 3 4 2 3 2 5" xfId="1139" xr:uid="{00000000-0005-0000-0000-00007C650000}"/>
    <cellStyle name="Comma 3 4 2 3 2 5 2" xfId="3187" xr:uid="{00000000-0005-0000-0000-00007D650000}"/>
    <cellStyle name="Comma 3 4 2 3 2 5 2 2" xfId="7284" xr:uid="{00000000-0005-0000-0000-00007E650000}"/>
    <cellStyle name="Comma 3 4 2 3 2 5 2 2 2" xfId="15477" xr:uid="{00000000-0005-0000-0000-00007F650000}"/>
    <cellStyle name="Comma 3 4 2 3 2 5 2 2 2 2" xfId="31863" xr:uid="{00000000-0005-0000-0000-000080650000}"/>
    <cellStyle name="Comma 3 4 2 3 2 5 2 2 3" xfId="23670" xr:uid="{00000000-0005-0000-0000-000081650000}"/>
    <cellStyle name="Comma 3 4 2 3 2 5 2 3" xfId="11380" xr:uid="{00000000-0005-0000-0000-000082650000}"/>
    <cellStyle name="Comma 3 4 2 3 2 5 2 3 2" xfId="27766" xr:uid="{00000000-0005-0000-0000-000083650000}"/>
    <cellStyle name="Comma 3 4 2 3 2 5 2 4" xfId="19573" xr:uid="{00000000-0005-0000-0000-000084650000}"/>
    <cellStyle name="Comma 3 4 2 3 2 5 3" xfId="5235" xr:uid="{00000000-0005-0000-0000-000085650000}"/>
    <cellStyle name="Comma 3 4 2 3 2 5 3 2" xfId="13428" xr:uid="{00000000-0005-0000-0000-000086650000}"/>
    <cellStyle name="Comma 3 4 2 3 2 5 3 2 2" xfId="29814" xr:uid="{00000000-0005-0000-0000-000087650000}"/>
    <cellStyle name="Comma 3 4 2 3 2 5 3 3" xfId="21621" xr:uid="{00000000-0005-0000-0000-000088650000}"/>
    <cellStyle name="Comma 3 4 2 3 2 5 4" xfId="9332" xr:uid="{00000000-0005-0000-0000-000089650000}"/>
    <cellStyle name="Comma 3 4 2 3 2 5 4 2" xfId="25718" xr:uid="{00000000-0005-0000-0000-00008A650000}"/>
    <cellStyle name="Comma 3 4 2 3 2 5 5" xfId="17525" xr:uid="{00000000-0005-0000-0000-00008B650000}"/>
    <cellStyle name="Comma 3 4 2 3 2 6" xfId="2163" xr:uid="{00000000-0005-0000-0000-00008C650000}"/>
    <cellStyle name="Comma 3 4 2 3 2 6 2" xfId="6260" xr:uid="{00000000-0005-0000-0000-00008D650000}"/>
    <cellStyle name="Comma 3 4 2 3 2 6 2 2" xfId="14453" xr:uid="{00000000-0005-0000-0000-00008E650000}"/>
    <cellStyle name="Comma 3 4 2 3 2 6 2 2 2" xfId="30839" xr:uid="{00000000-0005-0000-0000-00008F650000}"/>
    <cellStyle name="Comma 3 4 2 3 2 6 2 3" xfId="22646" xr:uid="{00000000-0005-0000-0000-000090650000}"/>
    <cellStyle name="Comma 3 4 2 3 2 6 3" xfId="10356" xr:uid="{00000000-0005-0000-0000-000091650000}"/>
    <cellStyle name="Comma 3 4 2 3 2 6 3 2" xfId="26742" xr:uid="{00000000-0005-0000-0000-000092650000}"/>
    <cellStyle name="Comma 3 4 2 3 2 6 4" xfId="18549" xr:uid="{00000000-0005-0000-0000-000093650000}"/>
    <cellStyle name="Comma 3 4 2 3 2 7" xfId="4211" xr:uid="{00000000-0005-0000-0000-000094650000}"/>
    <cellStyle name="Comma 3 4 2 3 2 7 2" xfId="12404" xr:uid="{00000000-0005-0000-0000-000095650000}"/>
    <cellStyle name="Comma 3 4 2 3 2 7 2 2" xfId="28790" xr:uid="{00000000-0005-0000-0000-000096650000}"/>
    <cellStyle name="Comma 3 4 2 3 2 7 3" xfId="20597" xr:uid="{00000000-0005-0000-0000-000097650000}"/>
    <cellStyle name="Comma 3 4 2 3 2 8" xfId="8308" xr:uid="{00000000-0005-0000-0000-000098650000}"/>
    <cellStyle name="Comma 3 4 2 3 2 8 2" xfId="24694" xr:uid="{00000000-0005-0000-0000-000099650000}"/>
    <cellStyle name="Comma 3 4 2 3 2 9" xfId="16501" xr:uid="{00000000-0005-0000-0000-00009A650000}"/>
    <cellStyle name="Comma 3 4 2 3 3" xfId="179" xr:uid="{00000000-0005-0000-0000-00009B650000}"/>
    <cellStyle name="Comma 3 4 2 3 3 2" xfId="435" xr:uid="{00000000-0005-0000-0000-00009C650000}"/>
    <cellStyle name="Comma 3 4 2 3 3 2 2" xfId="947" xr:uid="{00000000-0005-0000-0000-00009D650000}"/>
    <cellStyle name="Comma 3 4 2 3 3 2 2 2" xfId="1971" xr:uid="{00000000-0005-0000-0000-00009E650000}"/>
    <cellStyle name="Comma 3 4 2 3 3 2 2 2 2" xfId="4019" xr:uid="{00000000-0005-0000-0000-00009F650000}"/>
    <cellStyle name="Comma 3 4 2 3 3 2 2 2 2 2" xfId="8116" xr:uid="{00000000-0005-0000-0000-0000A0650000}"/>
    <cellStyle name="Comma 3 4 2 3 3 2 2 2 2 2 2" xfId="16309" xr:uid="{00000000-0005-0000-0000-0000A1650000}"/>
    <cellStyle name="Comma 3 4 2 3 3 2 2 2 2 2 2 2" xfId="32695" xr:uid="{00000000-0005-0000-0000-0000A2650000}"/>
    <cellStyle name="Comma 3 4 2 3 3 2 2 2 2 2 3" xfId="24502" xr:uid="{00000000-0005-0000-0000-0000A3650000}"/>
    <cellStyle name="Comma 3 4 2 3 3 2 2 2 2 3" xfId="12212" xr:uid="{00000000-0005-0000-0000-0000A4650000}"/>
    <cellStyle name="Comma 3 4 2 3 3 2 2 2 2 3 2" xfId="28598" xr:uid="{00000000-0005-0000-0000-0000A5650000}"/>
    <cellStyle name="Comma 3 4 2 3 3 2 2 2 2 4" xfId="20405" xr:uid="{00000000-0005-0000-0000-0000A6650000}"/>
    <cellStyle name="Comma 3 4 2 3 3 2 2 2 3" xfId="6067" xr:uid="{00000000-0005-0000-0000-0000A7650000}"/>
    <cellStyle name="Comma 3 4 2 3 3 2 2 2 3 2" xfId="14260" xr:uid="{00000000-0005-0000-0000-0000A8650000}"/>
    <cellStyle name="Comma 3 4 2 3 3 2 2 2 3 2 2" xfId="30646" xr:uid="{00000000-0005-0000-0000-0000A9650000}"/>
    <cellStyle name="Comma 3 4 2 3 3 2 2 2 3 3" xfId="22453" xr:uid="{00000000-0005-0000-0000-0000AA650000}"/>
    <cellStyle name="Comma 3 4 2 3 3 2 2 2 4" xfId="10164" xr:uid="{00000000-0005-0000-0000-0000AB650000}"/>
    <cellStyle name="Comma 3 4 2 3 3 2 2 2 4 2" xfId="26550" xr:uid="{00000000-0005-0000-0000-0000AC650000}"/>
    <cellStyle name="Comma 3 4 2 3 3 2 2 2 5" xfId="18357" xr:uid="{00000000-0005-0000-0000-0000AD650000}"/>
    <cellStyle name="Comma 3 4 2 3 3 2 2 3" xfId="2995" xr:uid="{00000000-0005-0000-0000-0000AE650000}"/>
    <cellStyle name="Comma 3 4 2 3 3 2 2 3 2" xfId="7092" xr:uid="{00000000-0005-0000-0000-0000AF650000}"/>
    <cellStyle name="Comma 3 4 2 3 3 2 2 3 2 2" xfId="15285" xr:uid="{00000000-0005-0000-0000-0000B0650000}"/>
    <cellStyle name="Comma 3 4 2 3 3 2 2 3 2 2 2" xfId="31671" xr:uid="{00000000-0005-0000-0000-0000B1650000}"/>
    <cellStyle name="Comma 3 4 2 3 3 2 2 3 2 3" xfId="23478" xr:uid="{00000000-0005-0000-0000-0000B2650000}"/>
    <cellStyle name="Comma 3 4 2 3 3 2 2 3 3" xfId="11188" xr:uid="{00000000-0005-0000-0000-0000B3650000}"/>
    <cellStyle name="Comma 3 4 2 3 3 2 2 3 3 2" xfId="27574" xr:uid="{00000000-0005-0000-0000-0000B4650000}"/>
    <cellStyle name="Comma 3 4 2 3 3 2 2 3 4" xfId="19381" xr:uid="{00000000-0005-0000-0000-0000B5650000}"/>
    <cellStyle name="Comma 3 4 2 3 3 2 2 4" xfId="5043" xr:uid="{00000000-0005-0000-0000-0000B6650000}"/>
    <cellStyle name="Comma 3 4 2 3 3 2 2 4 2" xfId="13236" xr:uid="{00000000-0005-0000-0000-0000B7650000}"/>
    <cellStyle name="Comma 3 4 2 3 3 2 2 4 2 2" xfId="29622" xr:uid="{00000000-0005-0000-0000-0000B8650000}"/>
    <cellStyle name="Comma 3 4 2 3 3 2 2 4 3" xfId="21429" xr:uid="{00000000-0005-0000-0000-0000B9650000}"/>
    <cellStyle name="Comma 3 4 2 3 3 2 2 5" xfId="9140" xr:uid="{00000000-0005-0000-0000-0000BA650000}"/>
    <cellStyle name="Comma 3 4 2 3 3 2 2 5 2" xfId="25526" xr:uid="{00000000-0005-0000-0000-0000BB650000}"/>
    <cellStyle name="Comma 3 4 2 3 3 2 2 6" xfId="17333" xr:uid="{00000000-0005-0000-0000-0000BC650000}"/>
    <cellStyle name="Comma 3 4 2 3 3 2 3" xfId="1459" xr:uid="{00000000-0005-0000-0000-0000BD650000}"/>
    <cellStyle name="Comma 3 4 2 3 3 2 3 2" xfId="3507" xr:uid="{00000000-0005-0000-0000-0000BE650000}"/>
    <cellStyle name="Comma 3 4 2 3 3 2 3 2 2" xfId="7604" xr:uid="{00000000-0005-0000-0000-0000BF650000}"/>
    <cellStyle name="Comma 3 4 2 3 3 2 3 2 2 2" xfId="15797" xr:uid="{00000000-0005-0000-0000-0000C0650000}"/>
    <cellStyle name="Comma 3 4 2 3 3 2 3 2 2 2 2" xfId="32183" xr:uid="{00000000-0005-0000-0000-0000C1650000}"/>
    <cellStyle name="Comma 3 4 2 3 3 2 3 2 2 3" xfId="23990" xr:uid="{00000000-0005-0000-0000-0000C2650000}"/>
    <cellStyle name="Comma 3 4 2 3 3 2 3 2 3" xfId="11700" xr:uid="{00000000-0005-0000-0000-0000C3650000}"/>
    <cellStyle name="Comma 3 4 2 3 3 2 3 2 3 2" xfId="28086" xr:uid="{00000000-0005-0000-0000-0000C4650000}"/>
    <cellStyle name="Comma 3 4 2 3 3 2 3 2 4" xfId="19893" xr:uid="{00000000-0005-0000-0000-0000C5650000}"/>
    <cellStyle name="Comma 3 4 2 3 3 2 3 3" xfId="5555" xr:uid="{00000000-0005-0000-0000-0000C6650000}"/>
    <cellStyle name="Comma 3 4 2 3 3 2 3 3 2" xfId="13748" xr:uid="{00000000-0005-0000-0000-0000C7650000}"/>
    <cellStyle name="Comma 3 4 2 3 3 2 3 3 2 2" xfId="30134" xr:uid="{00000000-0005-0000-0000-0000C8650000}"/>
    <cellStyle name="Comma 3 4 2 3 3 2 3 3 3" xfId="21941" xr:uid="{00000000-0005-0000-0000-0000C9650000}"/>
    <cellStyle name="Comma 3 4 2 3 3 2 3 4" xfId="9652" xr:uid="{00000000-0005-0000-0000-0000CA650000}"/>
    <cellStyle name="Comma 3 4 2 3 3 2 3 4 2" xfId="26038" xr:uid="{00000000-0005-0000-0000-0000CB650000}"/>
    <cellStyle name="Comma 3 4 2 3 3 2 3 5" xfId="17845" xr:uid="{00000000-0005-0000-0000-0000CC650000}"/>
    <cellStyle name="Comma 3 4 2 3 3 2 4" xfId="2483" xr:uid="{00000000-0005-0000-0000-0000CD650000}"/>
    <cellStyle name="Comma 3 4 2 3 3 2 4 2" xfId="6580" xr:uid="{00000000-0005-0000-0000-0000CE650000}"/>
    <cellStyle name="Comma 3 4 2 3 3 2 4 2 2" xfId="14773" xr:uid="{00000000-0005-0000-0000-0000CF650000}"/>
    <cellStyle name="Comma 3 4 2 3 3 2 4 2 2 2" xfId="31159" xr:uid="{00000000-0005-0000-0000-0000D0650000}"/>
    <cellStyle name="Comma 3 4 2 3 3 2 4 2 3" xfId="22966" xr:uid="{00000000-0005-0000-0000-0000D1650000}"/>
    <cellStyle name="Comma 3 4 2 3 3 2 4 3" xfId="10676" xr:uid="{00000000-0005-0000-0000-0000D2650000}"/>
    <cellStyle name="Comma 3 4 2 3 3 2 4 3 2" xfId="27062" xr:uid="{00000000-0005-0000-0000-0000D3650000}"/>
    <cellStyle name="Comma 3 4 2 3 3 2 4 4" xfId="18869" xr:uid="{00000000-0005-0000-0000-0000D4650000}"/>
    <cellStyle name="Comma 3 4 2 3 3 2 5" xfId="4531" xr:uid="{00000000-0005-0000-0000-0000D5650000}"/>
    <cellStyle name="Comma 3 4 2 3 3 2 5 2" xfId="12724" xr:uid="{00000000-0005-0000-0000-0000D6650000}"/>
    <cellStyle name="Comma 3 4 2 3 3 2 5 2 2" xfId="29110" xr:uid="{00000000-0005-0000-0000-0000D7650000}"/>
    <cellStyle name="Comma 3 4 2 3 3 2 5 3" xfId="20917" xr:uid="{00000000-0005-0000-0000-0000D8650000}"/>
    <cellStyle name="Comma 3 4 2 3 3 2 6" xfId="8628" xr:uid="{00000000-0005-0000-0000-0000D9650000}"/>
    <cellStyle name="Comma 3 4 2 3 3 2 6 2" xfId="25014" xr:uid="{00000000-0005-0000-0000-0000DA650000}"/>
    <cellStyle name="Comma 3 4 2 3 3 2 7" xfId="16821" xr:uid="{00000000-0005-0000-0000-0000DB650000}"/>
    <cellStyle name="Comma 3 4 2 3 3 3" xfId="691" xr:uid="{00000000-0005-0000-0000-0000DC650000}"/>
    <cellStyle name="Comma 3 4 2 3 3 3 2" xfId="1715" xr:uid="{00000000-0005-0000-0000-0000DD650000}"/>
    <cellStyle name="Comma 3 4 2 3 3 3 2 2" xfId="3763" xr:uid="{00000000-0005-0000-0000-0000DE650000}"/>
    <cellStyle name="Comma 3 4 2 3 3 3 2 2 2" xfId="7860" xr:uid="{00000000-0005-0000-0000-0000DF650000}"/>
    <cellStyle name="Comma 3 4 2 3 3 3 2 2 2 2" xfId="16053" xr:uid="{00000000-0005-0000-0000-0000E0650000}"/>
    <cellStyle name="Comma 3 4 2 3 3 3 2 2 2 2 2" xfId="32439" xr:uid="{00000000-0005-0000-0000-0000E1650000}"/>
    <cellStyle name="Comma 3 4 2 3 3 3 2 2 2 3" xfId="24246" xr:uid="{00000000-0005-0000-0000-0000E2650000}"/>
    <cellStyle name="Comma 3 4 2 3 3 3 2 2 3" xfId="11956" xr:uid="{00000000-0005-0000-0000-0000E3650000}"/>
    <cellStyle name="Comma 3 4 2 3 3 3 2 2 3 2" xfId="28342" xr:uid="{00000000-0005-0000-0000-0000E4650000}"/>
    <cellStyle name="Comma 3 4 2 3 3 3 2 2 4" xfId="20149" xr:uid="{00000000-0005-0000-0000-0000E5650000}"/>
    <cellStyle name="Comma 3 4 2 3 3 3 2 3" xfId="5811" xr:uid="{00000000-0005-0000-0000-0000E6650000}"/>
    <cellStyle name="Comma 3 4 2 3 3 3 2 3 2" xfId="14004" xr:uid="{00000000-0005-0000-0000-0000E7650000}"/>
    <cellStyle name="Comma 3 4 2 3 3 3 2 3 2 2" xfId="30390" xr:uid="{00000000-0005-0000-0000-0000E8650000}"/>
    <cellStyle name="Comma 3 4 2 3 3 3 2 3 3" xfId="22197" xr:uid="{00000000-0005-0000-0000-0000E9650000}"/>
    <cellStyle name="Comma 3 4 2 3 3 3 2 4" xfId="9908" xr:uid="{00000000-0005-0000-0000-0000EA650000}"/>
    <cellStyle name="Comma 3 4 2 3 3 3 2 4 2" xfId="26294" xr:uid="{00000000-0005-0000-0000-0000EB650000}"/>
    <cellStyle name="Comma 3 4 2 3 3 3 2 5" xfId="18101" xr:uid="{00000000-0005-0000-0000-0000EC650000}"/>
    <cellStyle name="Comma 3 4 2 3 3 3 3" xfId="2739" xr:uid="{00000000-0005-0000-0000-0000ED650000}"/>
    <cellStyle name="Comma 3 4 2 3 3 3 3 2" xfId="6836" xr:uid="{00000000-0005-0000-0000-0000EE650000}"/>
    <cellStyle name="Comma 3 4 2 3 3 3 3 2 2" xfId="15029" xr:uid="{00000000-0005-0000-0000-0000EF650000}"/>
    <cellStyle name="Comma 3 4 2 3 3 3 3 2 2 2" xfId="31415" xr:uid="{00000000-0005-0000-0000-0000F0650000}"/>
    <cellStyle name="Comma 3 4 2 3 3 3 3 2 3" xfId="23222" xr:uid="{00000000-0005-0000-0000-0000F1650000}"/>
    <cellStyle name="Comma 3 4 2 3 3 3 3 3" xfId="10932" xr:uid="{00000000-0005-0000-0000-0000F2650000}"/>
    <cellStyle name="Comma 3 4 2 3 3 3 3 3 2" xfId="27318" xr:uid="{00000000-0005-0000-0000-0000F3650000}"/>
    <cellStyle name="Comma 3 4 2 3 3 3 3 4" xfId="19125" xr:uid="{00000000-0005-0000-0000-0000F4650000}"/>
    <cellStyle name="Comma 3 4 2 3 3 3 4" xfId="4787" xr:uid="{00000000-0005-0000-0000-0000F5650000}"/>
    <cellStyle name="Comma 3 4 2 3 3 3 4 2" xfId="12980" xr:uid="{00000000-0005-0000-0000-0000F6650000}"/>
    <cellStyle name="Comma 3 4 2 3 3 3 4 2 2" xfId="29366" xr:uid="{00000000-0005-0000-0000-0000F7650000}"/>
    <cellStyle name="Comma 3 4 2 3 3 3 4 3" xfId="21173" xr:uid="{00000000-0005-0000-0000-0000F8650000}"/>
    <cellStyle name="Comma 3 4 2 3 3 3 5" xfId="8884" xr:uid="{00000000-0005-0000-0000-0000F9650000}"/>
    <cellStyle name="Comma 3 4 2 3 3 3 5 2" xfId="25270" xr:uid="{00000000-0005-0000-0000-0000FA650000}"/>
    <cellStyle name="Comma 3 4 2 3 3 3 6" xfId="17077" xr:uid="{00000000-0005-0000-0000-0000FB650000}"/>
    <cellStyle name="Comma 3 4 2 3 3 4" xfId="1203" xr:uid="{00000000-0005-0000-0000-0000FC650000}"/>
    <cellStyle name="Comma 3 4 2 3 3 4 2" xfId="3251" xr:uid="{00000000-0005-0000-0000-0000FD650000}"/>
    <cellStyle name="Comma 3 4 2 3 3 4 2 2" xfId="7348" xr:uid="{00000000-0005-0000-0000-0000FE650000}"/>
    <cellStyle name="Comma 3 4 2 3 3 4 2 2 2" xfId="15541" xr:uid="{00000000-0005-0000-0000-0000FF650000}"/>
    <cellStyle name="Comma 3 4 2 3 3 4 2 2 2 2" xfId="31927" xr:uid="{00000000-0005-0000-0000-000000660000}"/>
    <cellStyle name="Comma 3 4 2 3 3 4 2 2 3" xfId="23734" xr:uid="{00000000-0005-0000-0000-000001660000}"/>
    <cellStyle name="Comma 3 4 2 3 3 4 2 3" xfId="11444" xr:uid="{00000000-0005-0000-0000-000002660000}"/>
    <cellStyle name="Comma 3 4 2 3 3 4 2 3 2" xfId="27830" xr:uid="{00000000-0005-0000-0000-000003660000}"/>
    <cellStyle name="Comma 3 4 2 3 3 4 2 4" xfId="19637" xr:uid="{00000000-0005-0000-0000-000004660000}"/>
    <cellStyle name="Comma 3 4 2 3 3 4 3" xfId="5299" xr:uid="{00000000-0005-0000-0000-000005660000}"/>
    <cellStyle name="Comma 3 4 2 3 3 4 3 2" xfId="13492" xr:uid="{00000000-0005-0000-0000-000006660000}"/>
    <cellStyle name="Comma 3 4 2 3 3 4 3 2 2" xfId="29878" xr:uid="{00000000-0005-0000-0000-000007660000}"/>
    <cellStyle name="Comma 3 4 2 3 3 4 3 3" xfId="21685" xr:uid="{00000000-0005-0000-0000-000008660000}"/>
    <cellStyle name="Comma 3 4 2 3 3 4 4" xfId="9396" xr:uid="{00000000-0005-0000-0000-000009660000}"/>
    <cellStyle name="Comma 3 4 2 3 3 4 4 2" xfId="25782" xr:uid="{00000000-0005-0000-0000-00000A660000}"/>
    <cellStyle name="Comma 3 4 2 3 3 4 5" xfId="17589" xr:uid="{00000000-0005-0000-0000-00000B660000}"/>
    <cellStyle name="Comma 3 4 2 3 3 5" xfId="2227" xr:uid="{00000000-0005-0000-0000-00000C660000}"/>
    <cellStyle name="Comma 3 4 2 3 3 5 2" xfId="6324" xr:uid="{00000000-0005-0000-0000-00000D660000}"/>
    <cellStyle name="Comma 3 4 2 3 3 5 2 2" xfId="14517" xr:uid="{00000000-0005-0000-0000-00000E660000}"/>
    <cellStyle name="Comma 3 4 2 3 3 5 2 2 2" xfId="30903" xr:uid="{00000000-0005-0000-0000-00000F660000}"/>
    <cellStyle name="Comma 3 4 2 3 3 5 2 3" xfId="22710" xr:uid="{00000000-0005-0000-0000-000010660000}"/>
    <cellStyle name="Comma 3 4 2 3 3 5 3" xfId="10420" xr:uid="{00000000-0005-0000-0000-000011660000}"/>
    <cellStyle name="Comma 3 4 2 3 3 5 3 2" xfId="26806" xr:uid="{00000000-0005-0000-0000-000012660000}"/>
    <cellStyle name="Comma 3 4 2 3 3 5 4" xfId="18613" xr:uid="{00000000-0005-0000-0000-000013660000}"/>
    <cellStyle name="Comma 3 4 2 3 3 6" xfId="4275" xr:uid="{00000000-0005-0000-0000-000014660000}"/>
    <cellStyle name="Comma 3 4 2 3 3 6 2" xfId="12468" xr:uid="{00000000-0005-0000-0000-000015660000}"/>
    <cellStyle name="Comma 3 4 2 3 3 6 2 2" xfId="28854" xr:uid="{00000000-0005-0000-0000-000016660000}"/>
    <cellStyle name="Comma 3 4 2 3 3 6 3" xfId="20661" xr:uid="{00000000-0005-0000-0000-000017660000}"/>
    <cellStyle name="Comma 3 4 2 3 3 7" xfId="8372" xr:uid="{00000000-0005-0000-0000-000018660000}"/>
    <cellStyle name="Comma 3 4 2 3 3 7 2" xfId="24758" xr:uid="{00000000-0005-0000-0000-000019660000}"/>
    <cellStyle name="Comma 3 4 2 3 3 8" xfId="16565" xr:uid="{00000000-0005-0000-0000-00001A660000}"/>
    <cellStyle name="Comma 3 4 2 3 4" xfId="307" xr:uid="{00000000-0005-0000-0000-00001B660000}"/>
    <cellStyle name="Comma 3 4 2 3 4 2" xfId="819" xr:uid="{00000000-0005-0000-0000-00001C660000}"/>
    <cellStyle name="Comma 3 4 2 3 4 2 2" xfId="1843" xr:uid="{00000000-0005-0000-0000-00001D660000}"/>
    <cellStyle name="Comma 3 4 2 3 4 2 2 2" xfId="3891" xr:uid="{00000000-0005-0000-0000-00001E660000}"/>
    <cellStyle name="Comma 3 4 2 3 4 2 2 2 2" xfId="7988" xr:uid="{00000000-0005-0000-0000-00001F660000}"/>
    <cellStyle name="Comma 3 4 2 3 4 2 2 2 2 2" xfId="16181" xr:uid="{00000000-0005-0000-0000-000020660000}"/>
    <cellStyle name="Comma 3 4 2 3 4 2 2 2 2 2 2" xfId="32567" xr:uid="{00000000-0005-0000-0000-000021660000}"/>
    <cellStyle name="Comma 3 4 2 3 4 2 2 2 2 3" xfId="24374" xr:uid="{00000000-0005-0000-0000-000022660000}"/>
    <cellStyle name="Comma 3 4 2 3 4 2 2 2 3" xfId="12084" xr:uid="{00000000-0005-0000-0000-000023660000}"/>
    <cellStyle name="Comma 3 4 2 3 4 2 2 2 3 2" xfId="28470" xr:uid="{00000000-0005-0000-0000-000024660000}"/>
    <cellStyle name="Comma 3 4 2 3 4 2 2 2 4" xfId="20277" xr:uid="{00000000-0005-0000-0000-000025660000}"/>
    <cellStyle name="Comma 3 4 2 3 4 2 2 3" xfId="5939" xr:uid="{00000000-0005-0000-0000-000026660000}"/>
    <cellStyle name="Comma 3 4 2 3 4 2 2 3 2" xfId="14132" xr:uid="{00000000-0005-0000-0000-000027660000}"/>
    <cellStyle name="Comma 3 4 2 3 4 2 2 3 2 2" xfId="30518" xr:uid="{00000000-0005-0000-0000-000028660000}"/>
    <cellStyle name="Comma 3 4 2 3 4 2 2 3 3" xfId="22325" xr:uid="{00000000-0005-0000-0000-000029660000}"/>
    <cellStyle name="Comma 3 4 2 3 4 2 2 4" xfId="10036" xr:uid="{00000000-0005-0000-0000-00002A660000}"/>
    <cellStyle name="Comma 3 4 2 3 4 2 2 4 2" xfId="26422" xr:uid="{00000000-0005-0000-0000-00002B660000}"/>
    <cellStyle name="Comma 3 4 2 3 4 2 2 5" xfId="18229" xr:uid="{00000000-0005-0000-0000-00002C660000}"/>
    <cellStyle name="Comma 3 4 2 3 4 2 3" xfId="2867" xr:uid="{00000000-0005-0000-0000-00002D660000}"/>
    <cellStyle name="Comma 3 4 2 3 4 2 3 2" xfId="6964" xr:uid="{00000000-0005-0000-0000-00002E660000}"/>
    <cellStyle name="Comma 3 4 2 3 4 2 3 2 2" xfId="15157" xr:uid="{00000000-0005-0000-0000-00002F660000}"/>
    <cellStyle name="Comma 3 4 2 3 4 2 3 2 2 2" xfId="31543" xr:uid="{00000000-0005-0000-0000-000030660000}"/>
    <cellStyle name="Comma 3 4 2 3 4 2 3 2 3" xfId="23350" xr:uid="{00000000-0005-0000-0000-000031660000}"/>
    <cellStyle name="Comma 3 4 2 3 4 2 3 3" xfId="11060" xr:uid="{00000000-0005-0000-0000-000032660000}"/>
    <cellStyle name="Comma 3 4 2 3 4 2 3 3 2" xfId="27446" xr:uid="{00000000-0005-0000-0000-000033660000}"/>
    <cellStyle name="Comma 3 4 2 3 4 2 3 4" xfId="19253" xr:uid="{00000000-0005-0000-0000-000034660000}"/>
    <cellStyle name="Comma 3 4 2 3 4 2 4" xfId="4915" xr:uid="{00000000-0005-0000-0000-000035660000}"/>
    <cellStyle name="Comma 3 4 2 3 4 2 4 2" xfId="13108" xr:uid="{00000000-0005-0000-0000-000036660000}"/>
    <cellStyle name="Comma 3 4 2 3 4 2 4 2 2" xfId="29494" xr:uid="{00000000-0005-0000-0000-000037660000}"/>
    <cellStyle name="Comma 3 4 2 3 4 2 4 3" xfId="21301" xr:uid="{00000000-0005-0000-0000-000038660000}"/>
    <cellStyle name="Comma 3 4 2 3 4 2 5" xfId="9012" xr:uid="{00000000-0005-0000-0000-000039660000}"/>
    <cellStyle name="Comma 3 4 2 3 4 2 5 2" xfId="25398" xr:uid="{00000000-0005-0000-0000-00003A660000}"/>
    <cellStyle name="Comma 3 4 2 3 4 2 6" xfId="17205" xr:uid="{00000000-0005-0000-0000-00003B660000}"/>
    <cellStyle name="Comma 3 4 2 3 4 3" xfId="1331" xr:uid="{00000000-0005-0000-0000-00003C660000}"/>
    <cellStyle name="Comma 3 4 2 3 4 3 2" xfId="3379" xr:uid="{00000000-0005-0000-0000-00003D660000}"/>
    <cellStyle name="Comma 3 4 2 3 4 3 2 2" xfId="7476" xr:uid="{00000000-0005-0000-0000-00003E660000}"/>
    <cellStyle name="Comma 3 4 2 3 4 3 2 2 2" xfId="15669" xr:uid="{00000000-0005-0000-0000-00003F660000}"/>
    <cellStyle name="Comma 3 4 2 3 4 3 2 2 2 2" xfId="32055" xr:uid="{00000000-0005-0000-0000-000040660000}"/>
    <cellStyle name="Comma 3 4 2 3 4 3 2 2 3" xfId="23862" xr:uid="{00000000-0005-0000-0000-000041660000}"/>
    <cellStyle name="Comma 3 4 2 3 4 3 2 3" xfId="11572" xr:uid="{00000000-0005-0000-0000-000042660000}"/>
    <cellStyle name="Comma 3 4 2 3 4 3 2 3 2" xfId="27958" xr:uid="{00000000-0005-0000-0000-000043660000}"/>
    <cellStyle name="Comma 3 4 2 3 4 3 2 4" xfId="19765" xr:uid="{00000000-0005-0000-0000-000044660000}"/>
    <cellStyle name="Comma 3 4 2 3 4 3 3" xfId="5427" xr:uid="{00000000-0005-0000-0000-000045660000}"/>
    <cellStyle name="Comma 3 4 2 3 4 3 3 2" xfId="13620" xr:uid="{00000000-0005-0000-0000-000046660000}"/>
    <cellStyle name="Comma 3 4 2 3 4 3 3 2 2" xfId="30006" xr:uid="{00000000-0005-0000-0000-000047660000}"/>
    <cellStyle name="Comma 3 4 2 3 4 3 3 3" xfId="21813" xr:uid="{00000000-0005-0000-0000-000048660000}"/>
    <cellStyle name="Comma 3 4 2 3 4 3 4" xfId="9524" xr:uid="{00000000-0005-0000-0000-000049660000}"/>
    <cellStyle name="Comma 3 4 2 3 4 3 4 2" xfId="25910" xr:uid="{00000000-0005-0000-0000-00004A660000}"/>
    <cellStyle name="Comma 3 4 2 3 4 3 5" xfId="17717" xr:uid="{00000000-0005-0000-0000-00004B660000}"/>
    <cellStyle name="Comma 3 4 2 3 4 4" xfId="2355" xr:uid="{00000000-0005-0000-0000-00004C660000}"/>
    <cellStyle name="Comma 3 4 2 3 4 4 2" xfId="6452" xr:uid="{00000000-0005-0000-0000-00004D660000}"/>
    <cellStyle name="Comma 3 4 2 3 4 4 2 2" xfId="14645" xr:uid="{00000000-0005-0000-0000-00004E660000}"/>
    <cellStyle name="Comma 3 4 2 3 4 4 2 2 2" xfId="31031" xr:uid="{00000000-0005-0000-0000-00004F660000}"/>
    <cellStyle name="Comma 3 4 2 3 4 4 2 3" xfId="22838" xr:uid="{00000000-0005-0000-0000-000050660000}"/>
    <cellStyle name="Comma 3 4 2 3 4 4 3" xfId="10548" xr:uid="{00000000-0005-0000-0000-000051660000}"/>
    <cellStyle name="Comma 3 4 2 3 4 4 3 2" xfId="26934" xr:uid="{00000000-0005-0000-0000-000052660000}"/>
    <cellStyle name="Comma 3 4 2 3 4 4 4" xfId="18741" xr:uid="{00000000-0005-0000-0000-000053660000}"/>
    <cellStyle name="Comma 3 4 2 3 4 5" xfId="4403" xr:uid="{00000000-0005-0000-0000-000054660000}"/>
    <cellStyle name="Comma 3 4 2 3 4 5 2" xfId="12596" xr:uid="{00000000-0005-0000-0000-000055660000}"/>
    <cellStyle name="Comma 3 4 2 3 4 5 2 2" xfId="28982" xr:uid="{00000000-0005-0000-0000-000056660000}"/>
    <cellStyle name="Comma 3 4 2 3 4 5 3" xfId="20789" xr:uid="{00000000-0005-0000-0000-000057660000}"/>
    <cellStyle name="Comma 3 4 2 3 4 6" xfId="8500" xr:uid="{00000000-0005-0000-0000-000058660000}"/>
    <cellStyle name="Comma 3 4 2 3 4 6 2" xfId="24886" xr:uid="{00000000-0005-0000-0000-000059660000}"/>
    <cellStyle name="Comma 3 4 2 3 4 7" xfId="16693" xr:uid="{00000000-0005-0000-0000-00005A660000}"/>
    <cellStyle name="Comma 3 4 2 3 5" xfId="563" xr:uid="{00000000-0005-0000-0000-00005B660000}"/>
    <cellStyle name="Comma 3 4 2 3 5 2" xfId="1587" xr:uid="{00000000-0005-0000-0000-00005C660000}"/>
    <cellStyle name="Comma 3 4 2 3 5 2 2" xfId="3635" xr:uid="{00000000-0005-0000-0000-00005D660000}"/>
    <cellStyle name="Comma 3 4 2 3 5 2 2 2" xfId="7732" xr:uid="{00000000-0005-0000-0000-00005E660000}"/>
    <cellStyle name="Comma 3 4 2 3 5 2 2 2 2" xfId="15925" xr:uid="{00000000-0005-0000-0000-00005F660000}"/>
    <cellStyle name="Comma 3 4 2 3 5 2 2 2 2 2" xfId="32311" xr:uid="{00000000-0005-0000-0000-000060660000}"/>
    <cellStyle name="Comma 3 4 2 3 5 2 2 2 3" xfId="24118" xr:uid="{00000000-0005-0000-0000-000061660000}"/>
    <cellStyle name="Comma 3 4 2 3 5 2 2 3" xfId="11828" xr:uid="{00000000-0005-0000-0000-000062660000}"/>
    <cellStyle name="Comma 3 4 2 3 5 2 2 3 2" xfId="28214" xr:uid="{00000000-0005-0000-0000-000063660000}"/>
    <cellStyle name="Comma 3 4 2 3 5 2 2 4" xfId="20021" xr:uid="{00000000-0005-0000-0000-000064660000}"/>
    <cellStyle name="Comma 3 4 2 3 5 2 3" xfId="5683" xr:uid="{00000000-0005-0000-0000-000065660000}"/>
    <cellStyle name="Comma 3 4 2 3 5 2 3 2" xfId="13876" xr:uid="{00000000-0005-0000-0000-000066660000}"/>
    <cellStyle name="Comma 3 4 2 3 5 2 3 2 2" xfId="30262" xr:uid="{00000000-0005-0000-0000-000067660000}"/>
    <cellStyle name="Comma 3 4 2 3 5 2 3 3" xfId="22069" xr:uid="{00000000-0005-0000-0000-000068660000}"/>
    <cellStyle name="Comma 3 4 2 3 5 2 4" xfId="9780" xr:uid="{00000000-0005-0000-0000-000069660000}"/>
    <cellStyle name="Comma 3 4 2 3 5 2 4 2" xfId="26166" xr:uid="{00000000-0005-0000-0000-00006A660000}"/>
    <cellStyle name="Comma 3 4 2 3 5 2 5" xfId="17973" xr:uid="{00000000-0005-0000-0000-00006B660000}"/>
    <cellStyle name="Comma 3 4 2 3 5 3" xfId="2611" xr:uid="{00000000-0005-0000-0000-00006C660000}"/>
    <cellStyle name="Comma 3 4 2 3 5 3 2" xfId="6708" xr:uid="{00000000-0005-0000-0000-00006D660000}"/>
    <cellStyle name="Comma 3 4 2 3 5 3 2 2" xfId="14901" xr:uid="{00000000-0005-0000-0000-00006E660000}"/>
    <cellStyle name="Comma 3 4 2 3 5 3 2 2 2" xfId="31287" xr:uid="{00000000-0005-0000-0000-00006F660000}"/>
    <cellStyle name="Comma 3 4 2 3 5 3 2 3" xfId="23094" xr:uid="{00000000-0005-0000-0000-000070660000}"/>
    <cellStyle name="Comma 3 4 2 3 5 3 3" xfId="10804" xr:uid="{00000000-0005-0000-0000-000071660000}"/>
    <cellStyle name="Comma 3 4 2 3 5 3 3 2" xfId="27190" xr:uid="{00000000-0005-0000-0000-000072660000}"/>
    <cellStyle name="Comma 3 4 2 3 5 3 4" xfId="18997" xr:uid="{00000000-0005-0000-0000-000073660000}"/>
    <cellStyle name="Comma 3 4 2 3 5 4" xfId="4659" xr:uid="{00000000-0005-0000-0000-000074660000}"/>
    <cellStyle name="Comma 3 4 2 3 5 4 2" xfId="12852" xr:uid="{00000000-0005-0000-0000-000075660000}"/>
    <cellStyle name="Comma 3 4 2 3 5 4 2 2" xfId="29238" xr:uid="{00000000-0005-0000-0000-000076660000}"/>
    <cellStyle name="Comma 3 4 2 3 5 4 3" xfId="21045" xr:uid="{00000000-0005-0000-0000-000077660000}"/>
    <cellStyle name="Comma 3 4 2 3 5 5" xfId="8756" xr:uid="{00000000-0005-0000-0000-000078660000}"/>
    <cellStyle name="Comma 3 4 2 3 5 5 2" xfId="25142" xr:uid="{00000000-0005-0000-0000-000079660000}"/>
    <cellStyle name="Comma 3 4 2 3 5 6" xfId="16949" xr:uid="{00000000-0005-0000-0000-00007A660000}"/>
    <cellStyle name="Comma 3 4 2 3 6" xfId="1075" xr:uid="{00000000-0005-0000-0000-00007B660000}"/>
    <cellStyle name="Comma 3 4 2 3 6 2" xfId="3123" xr:uid="{00000000-0005-0000-0000-00007C660000}"/>
    <cellStyle name="Comma 3 4 2 3 6 2 2" xfId="7220" xr:uid="{00000000-0005-0000-0000-00007D660000}"/>
    <cellStyle name="Comma 3 4 2 3 6 2 2 2" xfId="15413" xr:uid="{00000000-0005-0000-0000-00007E660000}"/>
    <cellStyle name="Comma 3 4 2 3 6 2 2 2 2" xfId="31799" xr:uid="{00000000-0005-0000-0000-00007F660000}"/>
    <cellStyle name="Comma 3 4 2 3 6 2 2 3" xfId="23606" xr:uid="{00000000-0005-0000-0000-000080660000}"/>
    <cellStyle name="Comma 3 4 2 3 6 2 3" xfId="11316" xr:uid="{00000000-0005-0000-0000-000081660000}"/>
    <cellStyle name="Comma 3 4 2 3 6 2 3 2" xfId="27702" xr:uid="{00000000-0005-0000-0000-000082660000}"/>
    <cellStyle name="Comma 3 4 2 3 6 2 4" xfId="19509" xr:uid="{00000000-0005-0000-0000-000083660000}"/>
    <cellStyle name="Comma 3 4 2 3 6 3" xfId="5171" xr:uid="{00000000-0005-0000-0000-000084660000}"/>
    <cellStyle name="Comma 3 4 2 3 6 3 2" xfId="13364" xr:uid="{00000000-0005-0000-0000-000085660000}"/>
    <cellStyle name="Comma 3 4 2 3 6 3 2 2" xfId="29750" xr:uid="{00000000-0005-0000-0000-000086660000}"/>
    <cellStyle name="Comma 3 4 2 3 6 3 3" xfId="21557" xr:uid="{00000000-0005-0000-0000-000087660000}"/>
    <cellStyle name="Comma 3 4 2 3 6 4" xfId="9268" xr:uid="{00000000-0005-0000-0000-000088660000}"/>
    <cellStyle name="Comma 3 4 2 3 6 4 2" xfId="25654" xr:uid="{00000000-0005-0000-0000-000089660000}"/>
    <cellStyle name="Comma 3 4 2 3 6 5" xfId="17461" xr:uid="{00000000-0005-0000-0000-00008A660000}"/>
    <cellStyle name="Comma 3 4 2 3 7" xfId="2099" xr:uid="{00000000-0005-0000-0000-00008B660000}"/>
    <cellStyle name="Comma 3 4 2 3 7 2" xfId="6196" xr:uid="{00000000-0005-0000-0000-00008C660000}"/>
    <cellStyle name="Comma 3 4 2 3 7 2 2" xfId="14389" xr:uid="{00000000-0005-0000-0000-00008D660000}"/>
    <cellStyle name="Comma 3 4 2 3 7 2 2 2" xfId="30775" xr:uid="{00000000-0005-0000-0000-00008E660000}"/>
    <cellStyle name="Comma 3 4 2 3 7 2 3" xfId="22582" xr:uid="{00000000-0005-0000-0000-00008F660000}"/>
    <cellStyle name="Comma 3 4 2 3 7 3" xfId="10292" xr:uid="{00000000-0005-0000-0000-000090660000}"/>
    <cellStyle name="Comma 3 4 2 3 7 3 2" xfId="26678" xr:uid="{00000000-0005-0000-0000-000091660000}"/>
    <cellStyle name="Comma 3 4 2 3 7 4" xfId="18485" xr:uid="{00000000-0005-0000-0000-000092660000}"/>
    <cellStyle name="Comma 3 4 2 3 8" xfId="4147" xr:uid="{00000000-0005-0000-0000-000093660000}"/>
    <cellStyle name="Comma 3 4 2 3 8 2" xfId="12340" xr:uid="{00000000-0005-0000-0000-000094660000}"/>
    <cellStyle name="Comma 3 4 2 3 8 2 2" xfId="28726" xr:uid="{00000000-0005-0000-0000-000095660000}"/>
    <cellStyle name="Comma 3 4 2 3 8 3" xfId="20533" xr:uid="{00000000-0005-0000-0000-000096660000}"/>
    <cellStyle name="Comma 3 4 2 3 9" xfId="8244" xr:uid="{00000000-0005-0000-0000-000097660000}"/>
    <cellStyle name="Comma 3 4 2 3 9 2" xfId="24630" xr:uid="{00000000-0005-0000-0000-000098660000}"/>
    <cellStyle name="Comma 3 4 2 4" xfId="83" xr:uid="{00000000-0005-0000-0000-000099660000}"/>
    <cellStyle name="Comma 3 4 2 4 2" xfId="211" xr:uid="{00000000-0005-0000-0000-00009A660000}"/>
    <cellStyle name="Comma 3 4 2 4 2 2" xfId="467" xr:uid="{00000000-0005-0000-0000-00009B660000}"/>
    <cellStyle name="Comma 3 4 2 4 2 2 2" xfId="979" xr:uid="{00000000-0005-0000-0000-00009C660000}"/>
    <cellStyle name="Comma 3 4 2 4 2 2 2 2" xfId="2003" xr:uid="{00000000-0005-0000-0000-00009D660000}"/>
    <cellStyle name="Comma 3 4 2 4 2 2 2 2 2" xfId="4051" xr:uid="{00000000-0005-0000-0000-00009E660000}"/>
    <cellStyle name="Comma 3 4 2 4 2 2 2 2 2 2" xfId="8148" xr:uid="{00000000-0005-0000-0000-00009F660000}"/>
    <cellStyle name="Comma 3 4 2 4 2 2 2 2 2 2 2" xfId="16341" xr:uid="{00000000-0005-0000-0000-0000A0660000}"/>
    <cellStyle name="Comma 3 4 2 4 2 2 2 2 2 2 2 2" xfId="32727" xr:uid="{00000000-0005-0000-0000-0000A1660000}"/>
    <cellStyle name="Comma 3 4 2 4 2 2 2 2 2 2 3" xfId="24534" xr:uid="{00000000-0005-0000-0000-0000A2660000}"/>
    <cellStyle name="Comma 3 4 2 4 2 2 2 2 2 3" xfId="12244" xr:uid="{00000000-0005-0000-0000-0000A3660000}"/>
    <cellStyle name="Comma 3 4 2 4 2 2 2 2 2 3 2" xfId="28630" xr:uid="{00000000-0005-0000-0000-0000A4660000}"/>
    <cellStyle name="Comma 3 4 2 4 2 2 2 2 2 4" xfId="20437" xr:uid="{00000000-0005-0000-0000-0000A5660000}"/>
    <cellStyle name="Comma 3 4 2 4 2 2 2 2 3" xfId="6099" xr:uid="{00000000-0005-0000-0000-0000A6660000}"/>
    <cellStyle name="Comma 3 4 2 4 2 2 2 2 3 2" xfId="14292" xr:uid="{00000000-0005-0000-0000-0000A7660000}"/>
    <cellStyle name="Comma 3 4 2 4 2 2 2 2 3 2 2" xfId="30678" xr:uid="{00000000-0005-0000-0000-0000A8660000}"/>
    <cellStyle name="Comma 3 4 2 4 2 2 2 2 3 3" xfId="22485" xr:uid="{00000000-0005-0000-0000-0000A9660000}"/>
    <cellStyle name="Comma 3 4 2 4 2 2 2 2 4" xfId="10196" xr:uid="{00000000-0005-0000-0000-0000AA660000}"/>
    <cellStyle name="Comma 3 4 2 4 2 2 2 2 4 2" xfId="26582" xr:uid="{00000000-0005-0000-0000-0000AB660000}"/>
    <cellStyle name="Comma 3 4 2 4 2 2 2 2 5" xfId="18389" xr:uid="{00000000-0005-0000-0000-0000AC660000}"/>
    <cellStyle name="Comma 3 4 2 4 2 2 2 3" xfId="3027" xr:uid="{00000000-0005-0000-0000-0000AD660000}"/>
    <cellStyle name="Comma 3 4 2 4 2 2 2 3 2" xfId="7124" xr:uid="{00000000-0005-0000-0000-0000AE660000}"/>
    <cellStyle name="Comma 3 4 2 4 2 2 2 3 2 2" xfId="15317" xr:uid="{00000000-0005-0000-0000-0000AF660000}"/>
    <cellStyle name="Comma 3 4 2 4 2 2 2 3 2 2 2" xfId="31703" xr:uid="{00000000-0005-0000-0000-0000B0660000}"/>
    <cellStyle name="Comma 3 4 2 4 2 2 2 3 2 3" xfId="23510" xr:uid="{00000000-0005-0000-0000-0000B1660000}"/>
    <cellStyle name="Comma 3 4 2 4 2 2 2 3 3" xfId="11220" xr:uid="{00000000-0005-0000-0000-0000B2660000}"/>
    <cellStyle name="Comma 3 4 2 4 2 2 2 3 3 2" xfId="27606" xr:uid="{00000000-0005-0000-0000-0000B3660000}"/>
    <cellStyle name="Comma 3 4 2 4 2 2 2 3 4" xfId="19413" xr:uid="{00000000-0005-0000-0000-0000B4660000}"/>
    <cellStyle name="Comma 3 4 2 4 2 2 2 4" xfId="5075" xr:uid="{00000000-0005-0000-0000-0000B5660000}"/>
    <cellStyle name="Comma 3 4 2 4 2 2 2 4 2" xfId="13268" xr:uid="{00000000-0005-0000-0000-0000B6660000}"/>
    <cellStyle name="Comma 3 4 2 4 2 2 2 4 2 2" xfId="29654" xr:uid="{00000000-0005-0000-0000-0000B7660000}"/>
    <cellStyle name="Comma 3 4 2 4 2 2 2 4 3" xfId="21461" xr:uid="{00000000-0005-0000-0000-0000B8660000}"/>
    <cellStyle name="Comma 3 4 2 4 2 2 2 5" xfId="9172" xr:uid="{00000000-0005-0000-0000-0000B9660000}"/>
    <cellStyle name="Comma 3 4 2 4 2 2 2 5 2" xfId="25558" xr:uid="{00000000-0005-0000-0000-0000BA660000}"/>
    <cellStyle name="Comma 3 4 2 4 2 2 2 6" xfId="17365" xr:uid="{00000000-0005-0000-0000-0000BB660000}"/>
    <cellStyle name="Comma 3 4 2 4 2 2 3" xfId="1491" xr:uid="{00000000-0005-0000-0000-0000BC660000}"/>
    <cellStyle name="Comma 3 4 2 4 2 2 3 2" xfId="3539" xr:uid="{00000000-0005-0000-0000-0000BD660000}"/>
    <cellStyle name="Comma 3 4 2 4 2 2 3 2 2" xfId="7636" xr:uid="{00000000-0005-0000-0000-0000BE660000}"/>
    <cellStyle name="Comma 3 4 2 4 2 2 3 2 2 2" xfId="15829" xr:uid="{00000000-0005-0000-0000-0000BF660000}"/>
    <cellStyle name="Comma 3 4 2 4 2 2 3 2 2 2 2" xfId="32215" xr:uid="{00000000-0005-0000-0000-0000C0660000}"/>
    <cellStyle name="Comma 3 4 2 4 2 2 3 2 2 3" xfId="24022" xr:uid="{00000000-0005-0000-0000-0000C1660000}"/>
    <cellStyle name="Comma 3 4 2 4 2 2 3 2 3" xfId="11732" xr:uid="{00000000-0005-0000-0000-0000C2660000}"/>
    <cellStyle name="Comma 3 4 2 4 2 2 3 2 3 2" xfId="28118" xr:uid="{00000000-0005-0000-0000-0000C3660000}"/>
    <cellStyle name="Comma 3 4 2 4 2 2 3 2 4" xfId="19925" xr:uid="{00000000-0005-0000-0000-0000C4660000}"/>
    <cellStyle name="Comma 3 4 2 4 2 2 3 3" xfId="5587" xr:uid="{00000000-0005-0000-0000-0000C5660000}"/>
    <cellStyle name="Comma 3 4 2 4 2 2 3 3 2" xfId="13780" xr:uid="{00000000-0005-0000-0000-0000C6660000}"/>
    <cellStyle name="Comma 3 4 2 4 2 2 3 3 2 2" xfId="30166" xr:uid="{00000000-0005-0000-0000-0000C7660000}"/>
    <cellStyle name="Comma 3 4 2 4 2 2 3 3 3" xfId="21973" xr:uid="{00000000-0005-0000-0000-0000C8660000}"/>
    <cellStyle name="Comma 3 4 2 4 2 2 3 4" xfId="9684" xr:uid="{00000000-0005-0000-0000-0000C9660000}"/>
    <cellStyle name="Comma 3 4 2 4 2 2 3 4 2" xfId="26070" xr:uid="{00000000-0005-0000-0000-0000CA660000}"/>
    <cellStyle name="Comma 3 4 2 4 2 2 3 5" xfId="17877" xr:uid="{00000000-0005-0000-0000-0000CB660000}"/>
    <cellStyle name="Comma 3 4 2 4 2 2 4" xfId="2515" xr:uid="{00000000-0005-0000-0000-0000CC660000}"/>
    <cellStyle name="Comma 3 4 2 4 2 2 4 2" xfId="6612" xr:uid="{00000000-0005-0000-0000-0000CD660000}"/>
    <cellStyle name="Comma 3 4 2 4 2 2 4 2 2" xfId="14805" xr:uid="{00000000-0005-0000-0000-0000CE660000}"/>
    <cellStyle name="Comma 3 4 2 4 2 2 4 2 2 2" xfId="31191" xr:uid="{00000000-0005-0000-0000-0000CF660000}"/>
    <cellStyle name="Comma 3 4 2 4 2 2 4 2 3" xfId="22998" xr:uid="{00000000-0005-0000-0000-0000D0660000}"/>
    <cellStyle name="Comma 3 4 2 4 2 2 4 3" xfId="10708" xr:uid="{00000000-0005-0000-0000-0000D1660000}"/>
    <cellStyle name="Comma 3 4 2 4 2 2 4 3 2" xfId="27094" xr:uid="{00000000-0005-0000-0000-0000D2660000}"/>
    <cellStyle name="Comma 3 4 2 4 2 2 4 4" xfId="18901" xr:uid="{00000000-0005-0000-0000-0000D3660000}"/>
    <cellStyle name="Comma 3 4 2 4 2 2 5" xfId="4563" xr:uid="{00000000-0005-0000-0000-0000D4660000}"/>
    <cellStyle name="Comma 3 4 2 4 2 2 5 2" xfId="12756" xr:uid="{00000000-0005-0000-0000-0000D5660000}"/>
    <cellStyle name="Comma 3 4 2 4 2 2 5 2 2" xfId="29142" xr:uid="{00000000-0005-0000-0000-0000D6660000}"/>
    <cellStyle name="Comma 3 4 2 4 2 2 5 3" xfId="20949" xr:uid="{00000000-0005-0000-0000-0000D7660000}"/>
    <cellStyle name="Comma 3 4 2 4 2 2 6" xfId="8660" xr:uid="{00000000-0005-0000-0000-0000D8660000}"/>
    <cellStyle name="Comma 3 4 2 4 2 2 6 2" xfId="25046" xr:uid="{00000000-0005-0000-0000-0000D9660000}"/>
    <cellStyle name="Comma 3 4 2 4 2 2 7" xfId="16853" xr:uid="{00000000-0005-0000-0000-0000DA660000}"/>
    <cellStyle name="Comma 3 4 2 4 2 3" xfId="723" xr:uid="{00000000-0005-0000-0000-0000DB660000}"/>
    <cellStyle name="Comma 3 4 2 4 2 3 2" xfId="1747" xr:uid="{00000000-0005-0000-0000-0000DC660000}"/>
    <cellStyle name="Comma 3 4 2 4 2 3 2 2" xfId="3795" xr:uid="{00000000-0005-0000-0000-0000DD660000}"/>
    <cellStyle name="Comma 3 4 2 4 2 3 2 2 2" xfId="7892" xr:uid="{00000000-0005-0000-0000-0000DE660000}"/>
    <cellStyle name="Comma 3 4 2 4 2 3 2 2 2 2" xfId="16085" xr:uid="{00000000-0005-0000-0000-0000DF660000}"/>
    <cellStyle name="Comma 3 4 2 4 2 3 2 2 2 2 2" xfId="32471" xr:uid="{00000000-0005-0000-0000-0000E0660000}"/>
    <cellStyle name="Comma 3 4 2 4 2 3 2 2 2 3" xfId="24278" xr:uid="{00000000-0005-0000-0000-0000E1660000}"/>
    <cellStyle name="Comma 3 4 2 4 2 3 2 2 3" xfId="11988" xr:uid="{00000000-0005-0000-0000-0000E2660000}"/>
    <cellStyle name="Comma 3 4 2 4 2 3 2 2 3 2" xfId="28374" xr:uid="{00000000-0005-0000-0000-0000E3660000}"/>
    <cellStyle name="Comma 3 4 2 4 2 3 2 2 4" xfId="20181" xr:uid="{00000000-0005-0000-0000-0000E4660000}"/>
    <cellStyle name="Comma 3 4 2 4 2 3 2 3" xfId="5843" xr:uid="{00000000-0005-0000-0000-0000E5660000}"/>
    <cellStyle name="Comma 3 4 2 4 2 3 2 3 2" xfId="14036" xr:uid="{00000000-0005-0000-0000-0000E6660000}"/>
    <cellStyle name="Comma 3 4 2 4 2 3 2 3 2 2" xfId="30422" xr:uid="{00000000-0005-0000-0000-0000E7660000}"/>
    <cellStyle name="Comma 3 4 2 4 2 3 2 3 3" xfId="22229" xr:uid="{00000000-0005-0000-0000-0000E8660000}"/>
    <cellStyle name="Comma 3 4 2 4 2 3 2 4" xfId="9940" xr:uid="{00000000-0005-0000-0000-0000E9660000}"/>
    <cellStyle name="Comma 3 4 2 4 2 3 2 4 2" xfId="26326" xr:uid="{00000000-0005-0000-0000-0000EA660000}"/>
    <cellStyle name="Comma 3 4 2 4 2 3 2 5" xfId="18133" xr:uid="{00000000-0005-0000-0000-0000EB660000}"/>
    <cellStyle name="Comma 3 4 2 4 2 3 3" xfId="2771" xr:uid="{00000000-0005-0000-0000-0000EC660000}"/>
    <cellStyle name="Comma 3 4 2 4 2 3 3 2" xfId="6868" xr:uid="{00000000-0005-0000-0000-0000ED660000}"/>
    <cellStyle name="Comma 3 4 2 4 2 3 3 2 2" xfId="15061" xr:uid="{00000000-0005-0000-0000-0000EE660000}"/>
    <cellStyle name="Comma 3 4 2 4 2 3 3 2 2 2" xfId="31447" xr:uid="{00000000-0005-0000-0000-0000EF660000}"/>
    <cellStyle name="Comma 3 4 2 4 2 3 3 2 3" xfId="23254" xr:uid="{00000000-0005-0000-0000-0000F0660000}"/>
    <cellStyle name="Comma 3 4 2 4 2 3 3 3" xfId="10964" xr:uid="{00000000-0005-0000-0000-0000F1660000}"/>
    <cellStyle name="Comma 3 4 2 4 2 3 3 3 2" xfId="27350" xr:uid="{00000000-0005-0000-0000-0000F2660000}"/>
    <cellStyle name="Comma 3 4 2 4 2 3 3 4" xfId="19157" xr:uid="{00000000-0005-0000-0000-0000F3660000}"/>
    <cellStyle name="Comma 3 4 2 4 2 3 4" xfId="4819" xr:uid="{00000000-0005-0000-0000-0000F4660000}"/>
    <cellStyle name="Comma 3 4 2 4 2 3 4 2" xfId="13012" xr:uid="{00000000-0005-0000-0000-0000F5660000}"/>
    <cellStyle name="Comma 3 4 2 4 2 3 4 2 2" xfId="29398" xr:uid="{00000000-0005-0000-0000-0000F6660000}"/>
    <cellStyle name="Comma 3 4 2 4 2 3 4 3" xfId="21205" xr:uid="{00000000-0005-0000-0000-0000F7660000}"/>
    <cellStyle name="Comma 3 4 2 4 2 3 5" xfId="8916" xr:uid="{00000000-0005-0000-0000-0000F8660000}"/>
    <cellStyle name="Comma 3 4 2 4 2 3 5 2" xfId="25302" xr:uid="{00000000-0005-0000-0000-0000F9660000}"/>
    <cellStyle name="Comma 3 4 2 4 2 3 6" xfId="17109" xr:uid="{00000000-0005-0000-0000-0000FA660000}"/>
    <cellStyle name="Comma 3 4 2 4 2 4" xfId="1235" xr:uid="{00000000-0005-0000-0000-0000FB660000}"/>
    <cellStyle name="Comma 3 4 2 4 2 4 2" xfId="3283" xr:uid="{00000000-0005-0000-0000-0000FC660000}"/>
    <cellStyle name="Comma 3 4 2 4 2 4 2 2" xfId="7380" xr:uid="{00000000-0005-0000-0000-0000FD660000}"/>
    <cellStyle name="Comma 3 4 2 4 2 4 2 2 2" xfId="15573" xr:uid="{00000000-0005-0000-0000-0000FE660000}"/>
    <cellStyle name="Comma 3 4 2 4 2 4 2 2 2 2" xfId="31959" xr:uid="{00000000-0005-0000-0000-0000FF660000}"/>
    <cellStyle name="Comma 3 4 2 4 2 4 2 2 3" xfId="23766" xr:uid="{00000000-0005-0000-0000-000000670000}"/>
    <cellStyle name="Comma 3 4 2 4 2 4 2 3" xfId="11476" xr:uid="{00000000-0005-0000-0000-000001670000}"/>
    <cellStyle name="Comma 3 4 2 4 2 4 2 3 2" xfId="27862" xr:uid="{00000000-0005-0000-0000-000002670000}"/>
    <cellStyle name="Comma 3 4 2 4 2 4 2 4" xfId="19669" xr:uid="{00000000-0005-0000-0000-000003670000}"/>
    <cellStyle name="Comma 3 4 2 4 2 4 3" xfId="5331" xr:uid="{00000000-0005-0000-0000-000004670000}"/>
    <cellStyle name="Comma 3 4 2 4 2 4 3 2" xfId="13524" xr:uid="{00000000-0005-0000-0000-000005670000}"/>
    <cellStyle name="Comma 3 4 2 4 2 4 3 2 2" xfId="29910" xr:uid="{00000000-0005-0000-0000-000006670000}"/>
    <cellStyle name="Comma 3 4 2 4 2 4 3 3" xfId="21717" xr:uid="{00000000-0005-0000-0000-000007670000}"/>
    <cellStyle name="Comma 3 4 2 4 2 4 4" xfId="9428" xr:uid="{00000000-0005-0000-0000-000008670000}"/>
    <cellStyle name="Comma 3 4 2 4 2 4 4 2" xfId="25814" xr:uid="{00000000-0005-0000-0000-000009670000}"/>
    <cellStyle name="Comma 3 4 2 4 2 4 5" xfId="17621" xr:uid="{00000000-0005-0000-0000-00000A670000}"/>
    <cellStyle name="Comma 3 4 2 4 2 5" xfId="2259" xr:uid="{00000000-0005-0000-0000-00000B670000}"/>
    <cellStyle name="Comma 3 4 2 4 2 5 2" xfId="6356" xr:uid="{00000000-0005-0000-0000-00000C670000}"/>
    <cellStyle name="Comma 3 4 2 4 2 5 2 2" xfId="14549" xr:uid="{00000000-0005-0000-0000-00000D670000}"/>
    <cellStyle name="Comma 3 4 2 4 2 5 2 2 2" xfId="30935" xr:uid="{00000000-0005-0000-0000-00000E670000}"/>
    <cellStyle name="Comma 3 4 2 4 2 5 2 3" xfId="22742" xr:uid="{00000000-0005-0000-0000-00000F670000}"/>
    <cellStyle name="Comma 3 4 2 4 2 5 3" xfId="10452" xr:uid="{00000000-0005-0000-0000-000010670000}"/>
    <cellStyle name="Comma 3 4 2 4 2 5 3 2" xfId="26838" xr:uid="{00000000-0005-0000-0000-000011670000}"/>
    <cellStyle name="Comma 3 4 2 4 2 5 4" xfId="18645" xr:uid="{00000000-0005-0000-0000-000012670000}"/>
    <cellStyle name="Comma 3 4 2 4 2 6" xfId="4307" xr:uid="{00000000-0005-0000-0000-000013670000}"/>
    <cellStyle name="Comma 3 4 2 4 2 6 2" xfId="12500" xr:uid="{00000000-0005-0000-0000-000014670000}"/>
    <cellStyle name="Comma 3 4 2 4 2 6 2 2" xfId="28886" xr:uid="{00000000-0005-0000-0000-000015670000}"/>
    <cellStyle name="Comma 3 4 2 4 2 6 3" xfId="20693" xr:uid="{00000000-0005-0000-0000-000016670000}"/>
    <cellStyle name="Comma 3 4 2 4 2 7" xfId="8404" xr:uid="{00000000-0005-0000-0000-000017670000}"/>
    <cellStyle name="Comma 3 4 2 4 2 7 2" xfId="24790" xr:uid="{00000000-0005-0000-0000-000018670000}"/>
    <cellStyle name="Comma 3 4 2 4 2 8" xfId="16597" xr:uid="{00000000-0005-0000-0000-000019670000}"/>
    <cellStyle name="Comma 3 4 2 4 3" xfId="339" xr:uid="{00000000-0005-0000-0000-00001A670000}"/>
    <cellStyle name="Comma 3 4 2 4 3 2" xfId="851" xr:uid="{00000000-0005-0000-0000-00001B670000}"/>
    <cellStyle name="Comma 3 4 2 4 3 2 2" xfId="1875" xr:uid="{00000000-0005-0000-0000-00001C670000}"/>
    <cellStyle name="Comma 3 4 2 4 3 2 2 2" xfId="3923" xr:uid="{00000000-0005-0000-0000-00001D670000}"/>
    <cellStyle name="Comma 3 4 2 4 3 2 2 2 2" xfId="8020" xr:uid="{00000000-0005-0000-0000-00001E670000}"/>
    <cellStyle name="Comma 3 4 2 4 3 2 2 2 2 2" xfId="16213" xr:uid="{00000000-0005-0000-0000-00001F670000}"/>
    <cellStyle name="Comma 3 4 2 4 3 2 2 2 2 2 2" xfId="32599" xr:uid="{00000000-0005-0000-0000-000020670000}"/>
    <cellStyle name="Comma 3 4 2 4 3 2 2 2 2 3" xfId="24406" xr:uid="{00000000-0005-0000-0000-000021670000}"/>
    <cellStyle name="Comma 3 4 2 4 3 2 2 2 3" xfId="12116" xr:uid="{00000000-0005-0000-0000-000022670000}"/>
    <cellStyle name="Comma 3 4 2 4 3 2 2 2 3 2" xfId="28502" xr:uid="{00000000-0005-0000-0000-000023670000}"/>
    <cellStyle name="Comma 3 4 2 4 3 2 2 2 4" xfId="20309" xr:uid="{00000000-0005-0000-0000-000024670000}"/>
    <cellStyle name="Comma 3 4 2 4 3 2 2 3" xfId="5971" xr:uid="{00000000-0005-0000-0000-000025670000}"/>
    <cellStyle name="Comma 3 4 2 4 3 2 2 3 2" xfId="14164" xr:uid="{00000000-0005-0000-0000-000026670000}"/>
    <cellStyle name="Comma 3 4 2 4 3 2 2 3 2 2" xfId="30550" xr:uid="{00000000-0005-0000-0000-000027670000}"/>
    <cellStyle name="Comma 3 4 2 4 3 2 2 3 3" xfId="22357" xr:uid="{00000000-0005-0000-0000-000028670000}"/>
    <cellStyle name="Comma 3 4 2 4 3 2 2 4" xfId="10068" xr:uid="{00000000-0005-0000-0000-000029670000}"/>
    <cellStyle name="Comma 3 4 2 4 3 2 2 4 2" xfId="26454" xr:uid="{00000000-0005-0000-0000-00002A670000}"/>
    <cellStyle name="Comma 3 4 2 4 3 2 2 5" xfId="18261" xr:uid="{00000000-0005-0000-0000-00002B670000}"/>
    <cellStyle name="Comma 3 4 2 4 3 2 3" xfId="2899" xr:uid="{00000000-0005-0000-0000-00002C670000}"/>
    <cellStyle name="Comma 3 4 2 4 3 2 3 2" xfId="6996" xr:uid="{00000000-0005-0000-0000-00002D670000}"/>
    <cellStyle name="Comma 3 4 2 4 3 2 3 2 2" xfId="15189" xr:uid="{00000000-0005-0000-0000-00002E670000}"/>
    <cellStyle name="Comma 3 4 2 4 3 2 3 2 2 2" xfId="31575" xr:uid="{00000000-0005-0000-0000-00002F670000}"/>
    <cellStyle name="Comma 3 4 2 4 3 2 3 2 3" xfId="23382" xr:uid="{00000000-0005-0000-0000-000030670000}"/>
    <cellStyle name="Comma 3 4 2 4 3 2 3 3" xfId="11092" xr:uid="{00000000-0005-0000-0000-000031670000}"/>
    <cellStyle name="Comma 3 4 2 4 3 2 3 3 2" xfId="27478" xr:uid="{00000000-0005-0000-0000-000032670000}"/>
    <cellStyle name="Comma 3 4 2 4 3 2 3 4" xfId="19285" xr:uid="{00000000-0005-0000-0000-000033670000}"/>
    <cellStyle name="Comma 3 4 2 4 3 2 4" xfId="4947" xr:uid="{00000000-0005-0000-0000-000034670000}"/>
    <cellStyle name="Comma 3 4 2 4 3 2 4 2" xfId="13140" xr:uid="{00000000-0005-0000-0000-000035670000}"/>
    <cellStyle name="Comma 3 4 2 4 3 2 4 2 2" xfId="29526" xr:uid="{00000000-0005-0000-0000-000036670000}"/>
    <cellStyle name="Comma 3 4 2 4 3 2 4 3" xfId="21333" xr:uid="{00000000-0005-0000-0000-000037670000}"/>
    <cellStyle name="Comma 3 4 2 4 3 2 5" xfId="9044" xr:uid="{00000000-0005-0000-0000-000038670000}"/>
    <cellStyle name="Comma 3 4 2 4 3 2 5 2" xfId="25430" xr:uid="{00000000-0005-0000-0000-000039670000}"/>
    <cellStyle name="Comma 3 4 2 4 3 2 6" xfId="17237" xr:uid="{00000000-0005-0000-0000-00003A670000}"/>
    <cellStyle name="Comma 3 4 2 4 3 3" xfId="1363" xr:uid="{00000000-0005-0000-0000-00003B670000}"/>
    <cellStyle name="Comma 3 4 2 4 3 3 2" xfId="3411" xr:uid="{00000000-0005-0000-0000-00003C670000}"/>
    <cellStyle name="Comma 3 4 2 4 3 3 2 2" xfId="7508" xr:uid="{00000000-0005-0000-0000-00003D670000}"/>
    <cellStyle name="Comma 3 4 2 4 3 3 2 2 2" xfId="15701" xr:uid="{00000000-0005-0000-0000-00003E670000}"/>
    <cellStyle name="Comma 3 4 2 4 3 3 2 2 2 2" xfId="32087" xr:uid="{00000000-0005-0000-0000-00003F670000}"/>
    <cellStyle name="Comma 3 4 2 4 3 3 2 2 3" xfId="23894" xr:uid="{00000000-0005-0000-0000-000040670000}"/>
    <cellStyle name="Comma 3 4 2 4 3 3 2 3" xfId="11604" xr:uid="{00000000-0005-0000-0000-000041670000}"/>
    <cellStyle name="Comma 3 4 2 4 3 3 2 3 2" xfId="27990" xr:uid="{00000000-0005-0000-0000-000042670000}"/>
    <cellStyle name="Comma 3 4 2 4 3 3 2 4" xfId="19797" xr:uid="{00000000-0005-0000-0000-000043670000}"/>
    <cellStyle name="Comma 3 4 2 4 3 3 3" xfId="5459" xr:uid="{00000000-0005-0000-0000-000044670000}"/>
    <cellStyle name="Comma 3 4 2 4 3 3 3 2" xfId="13652" xr:uid="{00000000-0005-0000-0000-000045670000}"/>
    <cellStyle name="Comma 3 4 2 4 3 3 3 2 2" xfId="30038" xr:uid="{00000000-0005-0000-0000-000046670000}"/>
    <cellStyle name="Comma 3 4 2 4 3 3 3 3" xfId="21845" xr:uid="{00000000-0005-0000-0000-000047670000}"/>
    <cellStyle name="Comma 3 4 2 4 3 3 4" xfId="9556" xr:uid="{00000000-0005-0000-0000-000048670000}"/>
    <cellStyle name="Comma 3 4 2 4 3 3 4 2" xfId="25942" xr:uid="{00000000-0005-0000-0000-000049670000}"/>
    <cellStyle name="Comma 3 4 2 4 3 3 5" xfId="17749" xr:uid="{00000000-0005-0000-0000-00004A670000}"/>
    <cellStyle name="Comma 3 4 2 4 3 4" xfId="2387" xr:uid="{00000000-0005-0000-0000-00004B670000}"/>
    <cellStyle name="Comma 3 4 2 4 3 4 2" xfId="6484" xr:uid="{00000000-0005-0000-0000-00004C670000}"/>
    <cellStyle name="Comma 3 4 2 4 3 4 2 2" xfId="14677" xr:uid="{00000000-0005-0000-0000-00004D670000}"/>
    <cellStyle name="Comma 3 4 2 4 3 4 2 2 2" xfId="31063" xr:uid="{00000000-0005-0000-0000-00004E670000}"/>
    <cellStyle name="Comma 3 4 2 4 3 4 2 3" xfId="22870" xr:uid="{00000000-0005-0000-0000-00004F670000}"/>
    <cellStyle name="Comma 3 4 2 4 3 4 3" xfId="10580" xr:uid="{00000000-0005-0000-0000-000050670000}"/>
    <cellStyle name="Comma 3 4 2 4 3 4 3 2" xfId="26966" xr:uid="{00000000-0005-0000-0000-000051670000}"/>
    <cellStyle name="Comma 3 4 2 4 3 4 4" xfId="18773" xr:uid="{00000000-0005-0000-0000-000052670000}"/>
    <cellStyle name="Comma 3 4 2 4 3 5" xfId="4435" xr:uid="{00000000-0005-0000-0000-000053670000}"/>
    <cellStyle name="Comma 3 4 2 4 3 5 2" xfId="12628" xr:uid="{00000000-0005-0000-0000-000054670000}"/>
    <cellStyle name="Comma 3 4 2 4 3 5 2 2" xfId="29014" xr:uid="{00000000-0005-0000-0000-000055670000}"/>
    <cellStyle name="Comma 3 4 2 4 3 5 3" xfId="20821" xr:uid="{00000000-0005-0000-0000-000056670000}"/>
    <cellStyle name="Comma 3 4 2 4 3 6" xfId="8532" xr:uid="{00000000-0005-0000-0000-000057670000}"/>
    <cellStyle name="Comma 3 4 2 4 3 6 2" xfId="24918" xr:uid="{00000000-0005-0000-0000-000058670000}"/>
    <cellStyle name="Comma 3 4 2 4 3 7" xfId="16725" xr:uid="{00000000-0005-0000-0000-000059670000}"/>
    <cellStyle name="Comma 3 4 2 4 4" xfId="595" xr:uid="{00000000-0005-0000-0000-00005A670000}"/>
    <cellStyle name="Comma 3 4 2 4 4 2" xfId="1619" xr:uid="{00000000-0005-0000-0000-00005B670000}"/>
    <cellStyle name="Comma 3 4 2 4 4 2 2" xfId="3667" xr:uid="{00000000-0005-0000-0000-00005C670000}"/>
    <cellStyle name="Comma 3 4 2 4 4 2 2 2" xfId="7764" xr:uid="{00000000-0005-0000-0000-00005D670000}"/>
    <cellStyle name="Comma 3 4 2 4 4 2 2 2 2" xfId="15957" xr:uid="{00000000-0005-0000-0000-00005E670000}"/>
    <cellStyle name="Comma 3 4 2 4 4 2 2 2 2 2" xfId="32343" xr:uid="{00000000-0005-0000-0000-00005F670000}"/>
    <cellStyle name="Comma 3 4 2 4 4 2 2 2 3" xfId="24150" xr:uid="{00000000-0005-0000-0000-000060670000}"/>
    <cellStyle name="Comma 3 4 2 4 4 2 2 3" xfId="11860" xr:uid="{00000000-0005-0000-0000-000061670000}"/>
    <cellStyle name="Comma 3 4 2 4 4 2 2 3 2" xfId="28246" xr:uid="{00000000-0005-0000-0000-000062670000}"/>
    <cellStyle name="Comma 3 4 2 4 4 2 2 4" xfId="20053" xr:uid="{00000000-0005-0000-0000-000063670000}"/>
    <cellStyle name="Comma 3 4 2 4 4 2 3" xfId="5715" xr:uid="{00000000-0005-0000-0000-000064670000}"/>
    <cellStyle name="Comma 3 4 2 4 4 2 3 2" xfId="13908" xr:uid="{00000000-0005-0000-0000-000065670000}"/>
    <cellStyle name="Comma 3 4 2 4 4 2 3 2 2" xfId="30294" xr:uid="{00000000-0005-0000-0000-000066670000}"/>
    <cellStyle name="Comma 3 4 2 4 4 2 3 3" xfId="22101" xr:uid="{00000000-0005-0000-0000-000067670000}"/>
    <cellStyle name="Comma 3 4 2 4 4 2 4" xfId="9812" xr:uid="{00000000-0005-0000-0000-000068670000}"/>
    <cellStyle name="Comma 3 4 2 4 4 2 4 2" xfId="26198" xr:uid="{00000000-0005-0000-0000-000069670000}"/>
    <cellStyle name="Comma 3 4 2 4 4 2 5" xfId="18005" xr:uid="{00000000-0005-0000-0000-00006A670000}"/>
    <cellStyle name="Comma 3 4 2 4 4 3" xfId="2643" xr:uid="{00000000-0005-0000-0000-00006B670000}"/>
    <cellStyle name="Comma 3 4 2 4 4 3 2" xfId="6740" xr:uid="{00000000-0005-0000-0000-00006C670000}"/>
    <cellStyle name="Comma 3 4 2 4 4 3 2 2" xfId="14933" xr:uid="{00000000-0005-0000-0000-00006D670000}"/>
    <cellStyle name="Comma 3 4 2 4 4 3 2 2 2" xfId="31319" xr:uid="{00000000-0005-0000-0000-00006E670000}"/>
    <cellStyle name="Comma 3 4 2 4 4 3 2 3" xfId="23126" xr:uid="{00000000-0005-0000-0000-00006F670000}"/>
    <cellStyle name="Comma 3 4 2 4 4 3 3" xfId="10836" xr:uid="{00000000-0005-0000-0000-000070670000}"/>
    <cellStyle name="Comma 3 4 2 4 4 3 3 2" xfId="27222" xr:uid="{00000000-0005-0000-0000-000071670000}"/>
    <cellStyle name="Comma 3 4 2 4 4 3 4" xfId="19029" xr:uid="{00000000-0005-0000-0000-000072670000}"/>
    <cellStyle name="Comma 3 4 2 4 4 4" xfId="4691" xr:uid="{00000000-0005-0000-0000-000073670000}"/>
    <cellStyle name="Comma 3 4 2 4 4 4 2" xfId="12884" xr:uid="{00000000-0005-0000-0000-000074670000}"/>
    <cellStyle name="Comma 3 4 2 4 4 4 2 2" xfId="29270" xr:uid="{00000000-0005-0000-0000-000075670000}"/>
    <cellStyle name="Comma 3 4 2 4 4 4 3" xfId="21077" xr:uid="{00000000-0005-0000-0000-000076670000}"/>
    <cellStyle name="Comma 3 4 2 4 4 5" xfId="8788" xr:uid="{00000000-0005-0000-0000-000077670000}"/>
    <cellStyle name="Comma 3 4 2 4 4 5 2" xfId="25174" xr:uid="{00000000-0005-0000-0000-000078670000}"/>
    <cellStyle name="Comma 3 4 2 4 4 6" xfId="16981" xr:uid="{00000000-0005-0000-0000-000079670000}"/>
    <cellStyle name="Comma 3 4 2 4 5" xfId="1107" xr:uid="{00000000-0005-0000-0000-00007A670000}"/>
    <cellStyle name="Comma 3 4 2 4 5 2" xfId="3155" xr:uid="{00000000-0005-0000-0000-00007B670000}"/>
    <cellStyle name="Comma 3 4 2 4 5 2 2" xfId="7252" xr:uid="{00000000-0005-0000-0000-00007C670000}"/>
    <cellStyle name="Comma 3 4 2 4 5 2 2 2" xfId="15445" xr:uid="{00000000-0005-0000-0000-00007D670000}"/>
    <cellStyle name="Comma 3 4 2 4 5 2 2 2 2" xfId="31831" xr:uid="{00000000-0005-0000-0000-00007E670000}"/>
    <cellStyle name="Comma 3 4 2 4 5 2 2 3" xfId="23638" xr:uid="{00000000-0005-0000-0000-00007F670000}"/>
    <cellStyle name="Comma 3 4 2 4 5 2 3" xfId="11348" xr:uid="{00000000-0005-0000-0000-000080670000}"/>
    <cellStyle name="Comma 3 4 2 4 5 2 3 2" xfId="27734" xr:uid="{00000000-0005-0000-0000-000081670000}"/>
    <cellStyle name="Comma 3 4 2 4 5 2 4" xfId="19541" xr:uid="{00000000-0005-0000-0000-000082670000}"/>
    <cellStyle name="Comma 3 4 2 4 5 3" xfId="5203" xr:uid="{00000000-0005-0000-0000-000083670000}"/>
    <cellStyle name="Comma 3 4 2 4 5 3 2" xfId="13396" xr:uid="{00000000-0005-0000-0000-000084670000}"/>
    <cellStyle name="Comma 3 4 2 4 5 3 2 2" xfId="29782" xr:uid="{00000000-0005-0000-0000-000085670000}"/>
    <cellStyle name="Comma 3 4 2 4 5 3 3" xfId="21589" xr:uid="{00000000-0005-0000-0000-000086670000}"/>
    <cellStyle name="Comma 3 4 2 4 5 4" xfId="9300" xr:uid="{00000000-0005-0000-0000-000087670000}"/>
    <cellStyle name="Comma 3 4 2 4 5 4 2" xfId="25686" xr:uid="{00000000-0005-0000-0000-000088670000}"/>
    <cellStyle name="Comma 3 4 2 4 5 5" xfId="17493" xr:uid="{00000000-0005-0000-0000-000089670000}"/>
    <cellStyle name="Comma 3 4 2 4 6" xfId="2131" xr:uid="{00000000-0005-0000-0000-00008A670000}"/>
    <cellStyle name="Comma 3 4 2 4 6 2" xfId="6228" xr:uid="{00000000-0005-0000-0000-00008B670000}"/>
    <cellStyle name="Comma 3 4 2 4 6 2 2" xfId="14421" xr:uid="{00000000-0005-0000-0000-00008C670000}"/>
    <cellStyle name="Comma 3 4 2 4 6 2 2 2" xfId="30807" xr:uid="{00000000-0005-0000-0000-00008D670000}"/>
    <cellStyle name="Comma 3 4 2 4 6 2 3" xfId="22614" xr:uid="{00000000-0005-0000-0000-00008E670000}"/>
    <cellStyle name="Comma 3 4 2 4 6 3" xfId="10324" xr:uid="{00000000-0005-0000-0000-00008F670000}"/>
    <cellStyle name="Comma 3 4 2 4 6 3 2" xfId="26710" xr:uid="{00000000-0005-0000-0000-000090670000}"/>
    <cellStyle name="Comma 3 4 2 4 6 4" xfId="18517" xr:uid="{00000000-0005-0000-0000-000091670000}"/>
    <cellStyle name="Comma 3 4 2 4 7" xfId="4179" xr:uid="{00000000-0005-0000-0000-000092670000}"/>
    <cellStyle name="Comma 3 4 2 4 7 2" xfId="12372" xr:uid="{00000000-0005-0000-0000-000093670000}"/>
    <cellStyle name="Comma 3 4 2 4 7 2 2" xfId="28758" xr:uid="{00000000-0005-0000-0000-000094670000}"/>
    <cellStyle name="Comma 3 4 2 4 7 3" xfId="20565" xr:uid="{00000000-0005-0000-0000-000095670000}"/>
    <cellStyle name="Comma 3 4 2 4 8" xfId="8276" xr:uid="{00000000-0005-0000-0000-000096670000}"/>
    <cellStyle name="Comma 3 4 2 4 8 2" xfId="24662" xr:uid="{00000000-0005-0000-0000-000097670000}"/>
    <cellStyle name="Comma 3 4 2 4 9" xfId="16469" xr:uid="{00000000-0005-0000-0000-000098670000}"/>
    <cellStyle name="Comma 3 4 2 5" xfId="147" xr:uid="{00000000-0005-0000-0000-000099670000}"/>
    <cellStyle name="Comma 3 4 2 5 2" xfId="403" xr:uid="{00000000-0005-0000-0000-00009A670000}"/>
    <cellStyle name="Comma 3 4 2 5 2 2" xfId="915" xr:uid="{00000000-0005-0000-0000-00009B670000}"/>
    <cellStyle name="Comma 3 4 2 5 2 2 2" xfId="1939" xr:uid="{00000000-0005-0000-0000-00009C670000}"/>
    <cellStyle name="Comma 3 4 2 5 2 2 2 2" xfId="3987" xr:uid="{00000000-0005-0000-0000-00009D670000}"/>
    <cellStyle name="Comma 3 4 2 5 2 2 2 2 2" xfId="8084" xr:uid="{00000000-0005-0000-0000-00009E670000}"/>
    <cellStyle name="Comma 3 4 2 5 2 2 2 2 2 2" xfId="16277" xr:uid="{00000000-0005-0000-0000-00009F670000}"/>
    <cellStyle name="Comma 3 4 2 5 2 2 2 2 2 2 2" xfId="32663" xr:uid="{00000000-0005-0000-0000-0000A0670000}"/>
    <cellStyle name="Comma 3 4 2 5 2 2 2 2 2 3" xfId="24470" xr:uid="{00000000-0005-0000-0000-0000A1670000}"/>
    <cellStyle name="Comma 3 4 2 5 2 2 2 2 3" xfId="12180" xr:uid="{00000000-0005-0000-0000-0000A2670000}"/>
    <cellStyle name="Comma 3 4 2 5 2 2 2 2 3 2" xfId="28566" xr:uid="{00000000-0005-0000-0000-0000A3670000}"/>
    <cellStyle name="Comma 3 4 2 5 2 2 2 2 4" xfId="20373" xr:uid="{00000000-0005-0000-0000-0000A4670000}"/>
    <cellStyle name="Comma 3 4 2 5 2 2 2 3" xfId="6035" xr:uid="{00000000-0005-0000-0000-0000A5670000}"/>
    <cellStyle name="Comma 3 4 2 5 2 2 2 3 2" xfId="14228" xr:uid="{00000000-0005-0000-0000-0000A6670000}"/>
    <cellStyle name="Comma 3 4 2 5 2 2 2 3 2 2" xfId="30614" xr:uid="{00000000-0005-0000-0000-0000A7670000}"/>
    <cellStyle name="Comma 3 4 2 5 2 2 2 3 3" xfId="22421" xr:uid="{00000000-0005-0000-0000-0000A8670000}"/>
    <cellStyle name="Comma 3 4 2 5 2 2 2 4" xfId="10132" xr:uid="{00000000-0005-0000-0000-0000A9670000}"/>
    <cellStyle name="Comma 3 4 2 5 2 2 2 4 2" xfId="26518" xr:uid="{00000000-0005-0000-0000-0000AA670000}"/>
    <cellStyle name="Comma 3 4 2 5 2 2 2 5" xfId="18325" xr:uid="{00000000-0005-0000-0000-0000AB670000}"/>
    <cellStyle name="Comma 3 4 2 5 2 2 3" xfId="2963" xr:uid="{00000000-0005-0000-0000-0000AC670000}"/>
    <cellStyle name="Comma 3 4 2 5 2 2 3 2" xfId="7060" xr:uid="{00000000-0005-0000-0000-0000AD670000}"/>
    <cellStyle name="Comma 3 4 2 5 2 2 3 2 2" xfId="15253" xr:uid="{00000000-0005-0000-0000-0000AE670000}"/>
    <cellStyle name="Comma 3 4 2 5 2 2 3 2 2 2" xfId="31639" xr:uid="{00000000-0005-0000-0000-0000AF670000}"/>
    <cellStyle name="Comma 3 4 2 5 2 2 3 2 3" xfId="23446" xr:uid="{00000000-0005-0000-0000-0000B0670000}"/>
    <cellStyle name="Comma 3 4 2 5 2 2 3 3" xfId="11156" xr:uid="{00000000-0005-0000-0000-0000B1670000}"/>
    <cellStyle name="Comma 3 4 2 5 2 2 3 3 2" xfId="27542" xr:uid="{00000000-0005-0000-0000-0000B2670000}"/>
    <cellStyle name="Comma 3 4 2 5 2 2 3 4" xfId="19349" xr:uid="{00000000-0005-0000-0000-0000B3670000}"/>
    <cellStyle name="Comma 3 4 2 5 2 2 4" xfId="5011" xr:uid="{00000000-0005-0000-0000-0000B4670000}"/>
    <cellStyle name="Comma 3 4 2 5 2 2 4 2" xfId="13204" xr:uid="{00000000-0005-0000-0000-0000B5670000}"/>
    <cellStyle name="Comma 3 4 2 5 2 2 4 2 2" xfId="29590" xr:uid="{00000000-0005-0000-0000-0000B6670000}"/>
    <cellStyle name="Comma 3 4 2 5 2 2 4 3" xfId="21397" xr:uid="{00000000-0005-0000-0000-0000B7670000}"/>
    <cellStyle name="Comma 3 4 2 5 2 2 5" xfId="9108" xr:uid="{00000000-0005-0000-0000-0000B8670000}"/>
    <cellStyle name="Comma 3 4 2 5 2 2 5 2" xfId="25494" xr:uid="{00000000-0005-0000-0000-0000B9670000}"/>
    <cellStyle name="Comma 3 4 2 5 2 2 6" xfId="17301" xr:uid="{00000000-0005-0000-0000-0000BA670000}"/>
    <cellStyle name="Comma 3 4 2 5 2 3" xfId="1427" xr:uid="{00000000-0005-0000-0000-0000BB670000}"/>
    <cellStyle name="Comma 3 4 2 5 2 3 2" xfId="3475" xr:uid="{00000000-0005-0000-0000-0000BC670000}"/>
    <cellStyle name="Comma 3 4 2 5 2 3 2 2" xfId="7572" xr:uid="{00000000-0005-0000-0000-0000BD670000}"/>
    <cellStyle name="Comma 3 4 2 5 2 3 2 2 2" xfId="15765" xr:uid="{00000000-0005-0000-0000-0000BE670000}"/>
    <cellStyle name="Comma 3 4 2 5 2 3 2 2 2 2" xfId="32151" xr:uid="{00000000-0005-0000-0000-0000BF670000}"/>
    <cellStyle name="Comma 3 4 2 5 2 3 2 2 3" xfId="23958" xr:uid="{00000000-0005-0000-0000-0000C0670000}"/>
    <cellStyle name="Comma 3 4 2 5 2 3 2 3" xfId="11668" xr:uid="{00000000-0005-0000-0000-0000C1670000}"/>
    <cellStyle name="Comma 3 4 2 5 2 3 2 3 2" xfId="28054" xr:uid="{00000000-0005-0000-0000-0000C2670000}"/>
    <cellStyle name="Comma 3 4 2 5 2 3 2 4" xfId="19861" xr:uid="{00000000-0005-0000-0000-0000C3670000}"/>
    <cellStyle name="Comma 3 4 2 5 2 3 3" xfId="5523" xr:uid="{00000000-0005-0000-0000-0000C4670000}"/>
    <cellStyle name="Comma 3 4 2 5 2 3 3 2" xfId="13716" xr:uid="{00000000-0005-0000-0000-0000C5670000}"/>
    <cellStyle name="Comma 3 4 2 5 2 3 3 2 2" xfId="30102" xr:uid="{00000000-0005-0000-0000-0000C6670000}"/>
    <cellStyle name="Comma 3 4 2 5 2 3 3 3" xfId="21909" xr:uid="{00000000-0005-0000-0000-0000C7670000}"/>
    <cellStyle name="Comma 3 4 2 5 2 3 4" xfId="9620" xr:uid="{00000000-0005-0000-0000-0000C8670000}"/>
    <cellStyle name="Comma 3 4 2 5 2 3 4 2" xfId="26006" xr:uid="{00000000-0005-0000-0000-0000C9670000}"/>
    <cellStyle name="Comma 3 4 2 5 2 3 5" xfId="17813" xr:uid="{00000000-0005-0000-0000-0000CA670000}"/>
    <cellStyle name="Comma 3 4 2 5 2 4" xfId="2451" xr:uid="{00000000-0005-0000-0000-0000CB670000}"/>
    <cellStyle name="Comma 3 4 2 5 2 4 2" xfId="6548" xr:uid="{00000000-0005-0000-0000-0000CC670000}"/>
    <cellStyle name="Comma 3 4 2 5 2 4 2 2" xfId="14741" xr:uid="{00000000-0005-0000-0000-0000CD670000}"/>
    <cellStyle name="Comma 3 4 2 5 2 4 2 2 2" xfId="31127" xr:uid="{00000000-0005-0000-0000-0000CE670000}"/>
    <cellStyle name="Comma 3 4 2 5 2 4 2 3" xfId="22934" xr:uid="{00000000-0005-0000-0000-0000CF670000}"/>
    <cellStyle name="Comma 3 4 2 5 2 4 3" xfId="10644" xr:uid="{00000000-0005-0000-0000-0000D0670000}"/>
    <cellStyle name="Comma 3 4 2 5 2 4 3 2" xfId="27030" xr:uid="{00000000-0005-0000-0000-0000D1670000}"/>
    <cellStyle name="Comma 3 4 2 5 2 4 4" xfId="18837" xr:uid="{00000000-0005-0000-0000-0000D2670000}"/>
    <cellStyle name="Comma 3 4 2 5 2 5" xfId="4499" xr:uid="{00000000-0005-0000-0000-0000D3670000}"/>
    <cellStyle name="Comma 3 4 2 5 2 5 2" xfId="12692" xr:uid="{00000000-0005-0000-0000-0000D4670000}"/>
    <cellStyle name="Comma 3 4 2 5 2 5 2 2" xfId="29078" xr:uid="{00000000-0005-0000-0000-0000D5670000}"/>
    <cellStyle name="Comma 3 4 2 5 2 5 3" xfId="20885" xr:uid="{00000000-0005-0000-0000-0000D6670000}"/>
    <cellStyle name="Comma 3 4 2 5 2 6" xfId="8596" xr:uid="{00000000-0005-0000-0000-0000D7670000}"/>
    <cellStyle name="Comma 3 4 2 5 2 6 2" xfId="24982" xr:uid="{00000000-0005-0000-0000-0000D8670000}"/>
    <cellStyle name="Comma 3 4 2 5 2 7" xfId="16789" xr:uid="{00000000-0005-0000-0000-0000D9670000}"/>
    <cellStyle name="Comma 3 4 2 5 3" xfId="659" xr:uid="{00000000-0005-0000-0000-0000DA670000}"/>
    <cellStyle name="Comma 3 4 2 5 3 2" xfId="1683" xr:uid="{00000000-0005-0000-0000-0000DB670000}"/>
    <cellStyle name="Comma 3 4 2 5 3 2 2" xfId="3731" xr:uid="{00000000-0005-0000-0000-0000DC670000}"/>
    <cellStyle name="Comma 3 4 2 5 3 2 2 2" xfId="7828" xr:uid="{00000000-0005-0000-0000-0000DD670000}"/>
    <cellStyle name="Comma 3 4 2 5 3 2 2 2 2" xfId="16021" xr:uid="{00000000-0005-0000-0000-0000DE670000}"/>
    <cellStyle name="Comma 3 4 2 5 3 2 2 2 2 2" xfId="32407" xr:uid="{00000000-0005-0000-0000-0000DF670000}"/>
    <cellStyle name="Comma 3 4 2 5 3 2 2 2 3" xfId="24214" xr:uid="{00000000-0005-0000-0000-0000E0670000}"/>
    <cellStyle name="Comma 3 4 2 5 3 2 2 3" xfId="11924" xr:uid="{00000000-0005-0000-0000-0000E1670000}"/>
    <cellStyle name="Comma 3 4 2 5 3 2 2 3 2" xfId="28310" xr:uid="{00000000-0005-0000-0000-0000E2670000}"/>
    <cellStyle name="Comma 3 4 2 5 3 2 2 4" xfId="20117" xr:uid="{00000000-0005-0000-0000-0000E3670000}"/>
    <cellStyle name="Comma 3 4 2 5 3 2 3" xfId="5779" xr:uid="{00000000-0005-0000-0000-0000E4670000}"/>
    <cellStyle name="Comma 3 4 2 5 3 2 3 2" xfId="13972" xr:uid="{00000000-0005-0000-0000-0000E5670000}"/>
    <cellStyle name="Comma 3 4 2 5 3 2 3 2 2" xfId="30358" xr:uid="{00000000-0005-0000-0000-0000E6670000}"/>
    <cellStyle name="Comma 3 4 2 5 3 2 3 3" xfId="22165" xr:uid="{00000000-0005-0000-0000-0000E7670000}"/>
    <cellStyle name="Comma 3 4 2 5 3 2 4" xfId="9876" xr:uid="{00000000-0005-0000-0000-0000E8670000}"/>
    <cellStyle name="Comma 3 4 2 5 3 2 4 2" xfId="26262" xr:uid="{00000000-0005-0000-0000-0000E9670000}"/>
    <cellStyle name="Comma 3 4 2 5 3 2 5" xfId="18069" xr:uid="{00000000-0005-0000-0000-0000EA670000}"/>
    <cellStyle name="Comma 3 4 2 5 3 3" xfId="2707" xr:uid="{00000000-0005-0000-0000-0000EB670000}"/>
    <cellStyle name="Comma 3 4 2 5 3 3 2" xfId="6804" xr:uid="{00000000-0005-0000-0000-0000EC670000}"/>
    <cellStyle name="Comma 3 4 2 5 3 3 2 2" xfId="14997" xr:uid="{00000000-0005-0000-0000-0000ED670000}"/>
    <cellStyle name="Comma 3 4 2 5 3 3 2 2 2" xfId="31383" xr:uid="{00000000-0005-0000-0000-0000EE670000}"/>
    <cellStyle name="Comma 3 4 2 5 3 3 2 3" xfId="23190" xr:uid="{00000000-0005-0000-0000-0000EF670000}"/>
    <cellStyle name="Comma 3 4 2 5 3 3 3" xfId="10900" xr:uid="{00000000-0005-0000-0000-0000F0670000}"/>
    <cellStyle name="Comma 3 4 2 5 3 3 3 2" xfId="27286" xr:uid="{00000000-0005-0000-0000-0000F1670000}"/>
    <cellStyle name="Comma 3 4 2 5 3 3 4" xfId="19093" xr:uid="{00000000-0005-0000-0000-0000F2670000}"/>
    <cellStyle name="Comma 3 4 2 5 3 4" xfId="4755" xr:uid="{00000000-0005-0000-0000-0000F3670000}"/>
    <cellStyle name="Comma 3 4 2 5 3 4 2" xfId="12948" xr:uid="{00000000-0005-0000-0000-0000F4670000}"/>
    <cellStyle name="Comma 3 4 2 5 3 4 2 2" xfId="29334" xr:uid="{00000000-0005-0000-0000-0000F5670000}"/>
    <cellStyle name="Comma 3 4 2 5 3 4 3" xfId="21141" xr:uid="{00000000-0005-0000-0000-0000F6670000}"/>
    <cellStyle name="Comma 3 4 2 5 3 5" xfId="8852" xr:uid="{00000000-0005-0000-0000-0000F7670000}"/>
    <cellStyle name="Comma 3 4 2 5 3 5 2" xfId="25238" xr:uid="{00000000-0005-0000-0000-0000F8670000}"/>
    <cellStyle name="Comma 3 4 2 5 3 6" xfId="17045" xr:uid="{00000000-0005-0000-0000-0000F9670000}"/>
    <cellStyle name="Comma 3 4 2 5 4" xfId="1171" xr:uid="{00000000-0005-0000-0000-0000FA670000}"/>
    <cellStyle name="Comma 3 4 2 5 4 2" xfId="3219" xr:uid="{00000000-0005-0000-0000-0000FB670000}"/>
    <cellStyle name="Comma 3 4 2 5 4 2 2" xfId="7316" xr:uid="{00000000-0005-0000-0000-0000FC670000}"/>
    <cellStyle name="Comma 3 4 2 5 4 2 2 2" xfId="15509" xr:uid="{00000000-0005-0000-0000-0000FD670000}"/>
    <cellStyle name="Comma 3 4 2 5 4 2 2 2 2" xfId="31895" xr:uid="{00000000-0005-0000-0000-0000FE670000}"/>
    <cellStyle name="Comma 3 4 2 5 4 2 2 3" xfId="23702" xr:uid="{00000000-0005-0000-0000-0000FF670000}"/>
    <cellStyle name="Comma 3 4 2 5 4 2 3" xfId="11412" xr:uid="{00000000-0005-0000-0000-000000680000}"/>
    <cellStyle name="Comma 3 4 2 5 4 2 3 2" xfId="27798" xr:uid="{00000000-0005-0000-0000-000001680000}"/>
    <cellStyle name="Comma 3 4 2 5 4 2 4" xfId="19605" xr:uid="{00000000-0005-0000-0000-000002680000}"/>
    <cellStyle name="Comma 3 4 2 5 4 3" xfId="5267" xr:uid="{00000000-0005-0000-0000-000003680000}"/>
    <cellStyle name="Comma 3 4 2 5 4 3 2" xfId="13460" xr:uid="{00000000-0005-0000-0000-000004680000}"/>
    <cellStyle name="Comma 3 4 2 5 4 3 2 2" xfId="29846" xr:uid="{00000000-0005-0000-0000-000005680000}"/>
    <cellStyle name="Comma 3 4 2 5 4 3 3" xfId="21653" xr:uid="{00000000-0005-0000-0000-000006680000}"/>
    <cellStyle name="Comma 3 4 2 5 4 4" xfId="9364" xr:uid="{00000000-0005-0000-0000-000007680000}"/>
    <cellStyle name="Comma 3 4 2 5 4 4 2" xfId="25750" xr:uid="{00000000-0005-0000-0000-000008680000}"/>
    <cellStyle name="Comma 3 4 2 5 4 5" xfId="17557" xr:uid="{00000000-0005-0000-0000-000009680000}"/>
    <cellStyle name="Comma 3 4 2 5 5" xfId="2195" xr:uid="{00000000-0005-0000-0000-00000A680000}"/>
    <cellStyle name="Comma 3 4 2 5 5 2" xfId="6292" xr:uid="{00000000-0005-0000-0000-00000B680000}"/>
    <cellStyle name="Comma 3 4 2 5 5 2 2" xfId="14485" xr:uid="{00000000-0005-0000-0000-00000C680000}"/>
    <cellStyle name="Comma 3 4 2 5 5 2 2 2" xfId="30871" xr:uid="{00000000-0005-0000-0000-00000D680000}"/>
    <cellStyle name="Comma 3 4 2 5 5 2 3" xfId="22678" xr:uid="{00000000-0005-0000-0000-00000E680000}"/>
    <cellStyle name="Comma 3 4 2 5 5 3" xfId="10388" xr:uid="{00000000-0005-0000-0000-00000F680000}"/>
    <cellStyle name="Comma 3 4 2 5 5 3 2" xfId="26774" xr:uid="{00000000-0005-0000-0000-000010680000}"/>
    <cellStyle name="Comma 3 4 2 5 5 4" xfId="18581" xr:uid="{00000000-0005-0000-0000-000011680000}"/>
    <cellStyle name="Comma 3 4 2 5 6" xfId="4243" xr:uid="{00000000-0005-0000-0000-000012680000}"/>
    <cellStyle name="Comma 3 4 2 5 6 2" xfId="12436" xr:uid="{00000000-0005-0000-0000-000013680000}"/>
    <cellStyle name="Comma 3 4 2 5 6 2 2" xfId="28822" xr:uid="{00000000-0005-0000-0000-000014680000}"/>
    <cellStyle name="Comma 3 4 2 5 6 3" xfId="20629" xr:uid="{00000000-0005-0000-0000-000015680000}"/>
    <cellStyle name="Comma 3 4 2 5 7" xfId="8340" xr:uid="{00000000-0005-0000-0000-000016680000}"/>
    <cellStyle name="Comma 3 4 2 5 7 2" xfId="24726" xr:uid="{00000000-0005-0000-0000-000017680000}"/>
    <cellStyle name="Comma 3 4 2 5 8" xfId="16533" xr:uid="{00000000-0005-0000-0000-000018680000}"/>
    <cellStyle name="Comma 3 4 2 6" xfId="275" xr:uid="{00000000-0005-0000-0000-000019680000}"/>
    <cellStyle name="Comma 3 4 2 6 2" xfId="787" xr:uid="{00000000-0005-0000-0000-00001A680000}"/>
    <cellStyle name="Comma 3 4 2 6 2 2" xfId="1811" xr:uid="{00000000-0005-0000-0000-00001B680000}"/>
    <cellStyle name="Comma 3 4 2 6 2 2 2" xfId="3859" xr:uid="{00000000-0005-0000-0000-00001C680000}"/>
    <cellStyle name="Comma 3 4 2 6 2 2 2 2" xfId="7956" xr:uid="{00000000-0005-0000-0000-00001D680000}"/>
    <cellStyle name="Comma 3 4 2 6 2 2 2 2 2" xfId="16149" xr:uid="{00000000-0005-0000-0000-00001E680000}"/>
    <cellStyle name="Comma 3 4 2 6 2 2 2 2 2 2" xfId="32535" xr:uid="{00000000-0005-0000-0000-00001F680000}"/>
    <cellStyle name="Comma 3 4 2 6 2 2 2 2 3" xfId="24342" xr:uid="{00000000-0005-0000-0000-000020680000}"/>
    <cellStyle name="Comma 3 4 2 6 2 2 2 3" xfId="12052" xr:uid="{00000000-0005-0000-0000-000021680000}"/>
    <cellStyle name="Comma 3 4 2 6 2 2 2 3 2" xfId="28438" xr:uid="{00000000-0005-0000-0000-000022680000}"/>
    <cellStyle name="Comma 3 4 2 6 2 2 2 4" xfId="20245" xr:uid="{00000000-0005-0000-0000-000023680000}"/>
    <cellStyle name="Comma 3 4 2 6 2 2 3" xfId="5907" xr:uid="{00000000-0005-0000-0000-000024680000}"/>
    <cellStyle name="Comma 3 4 2 6 2 2 3 2" xfId="14100" xr:uid="{00000000-0005-0000-0000-000025680000}"/>
    <cellStyle name="Comma 3 4 2 6 2 2 3 2 2" xfId="30486" xr:uid="{00000000-0005-0000-0000-000026680000}"/>
    <cellStyle name="Comma 3 4 2 6 2 2 3 3" xfId="22293" xr:uid="{00000000-0005-0000-0000-000027680000}"/>
    <cellStyle name="Comma 3 4 2 6 2 2 4" xfId="10004" xr:uid="{00000000-0005-0000-0000-000028680000}"/>
    <cellStyle name="Comma 3 4 2 6 2 2 4 2" xfId="26390" xr:uid="{00000000-0005-0000-0000-000029680000}"/>
    <cellStyle name="Comma 3 4 2 6 2 2 5" xfId="18197" xr:uid="{00000000-0005-0000-0000-00002A680000}"/>
    <cellStyle name="Comma 3 4 2 6 2 3" xfId="2835" xr:uid="{00000000-0005-0000-0000-00002B680000}"/>
    <cellStyle name="Comma 3 4 2 6 2 3 2" xfId="6932" xr:uid="{00000000-0005-0000-0000-00002C680000}"/>
    <cellStyle name="Comma 3 4 2 6 2 3 2 2" xfId="15125" xr:uid="{00000000-0005-0000-0000-00002D680000}"/>
    <cellStyle name="Comma 3 4 2 6 2 3 2 2 2" xfId="31511" xr:uid="{00000000-0005-0000-0000-00002E680000}"/>
    <cellStyle name="Comma 3 4 2 6 2 3 2 3" xfId="23318" xr:uid="{00000000-0005-0000-0000-00002F680000}"/>
    <cellStyle name="Comma 3 4 2 6 2 3 3" xfId="11028" xr:uid="{00000000-0005-0000-0000-000030680000}"/>
    <cellStyle name="Comma 3 4 2 6 2 3 3 2" xfId="27414" xr:uid="{00000000-0005-0000-0000-000031680000}"/>
    <cellStyle name="Comma 3 4 2 6 2 3 4" xfId="19221" xr:uid="{00000000-0005-0000-0000-000032680000}"/>
    <cellStyle name="Comma 3 4 2 6 2 4" xfId="4883" xr:uid="{00000000-0005-0000-0000-000033680000}"/>
    <cellStyle name="Comma 3 4 2 6 2 4 2" xfId="13076" xr:uid="{00000000-0005-0000-0000-000034680000}"/>
    <cellStyle name="Comma 3 4 2 6 2 4 2 2" xfId="29462" xr:uid="{00000000-0005-0000-0000-000035680000}"/>
    <cellStyle name="Comma 3 4 2 6 2 4 3" xfId="21269" xr:uid="{00000000-0005-0000-0000-000036680000}"/>
    <cellStyle name="Comma 3 4 2 6 2 5" xfId="8980" xr:uid="{00000000-0005-0000-0000-000037680000}"/>
    <cellStyle name="Comma 3 4 2 6 2 5 2" xfId="25366" xr:uid="{00000000-0005-0000-0000-000038680000}"/>
    <cellStyle name="Comma 3 4 2 6 2 6" xfId="17173" xr:uid="{00000000-0005-0000-0000-000039680000}"/>
    <cellStyle name="Comma 3 4 2 6 3" xfId="1299" xr:uid="{00000000-0005-0000-0000-00003A680000}"/>
    <cellStyle name="Comma 3 4 2 6 3 2" xfId="3347" xr:uid="{00000000-0005-0000-0000-00003B680000}"/>
    <cellStyle name="Comma 3 4 2 6 3 2 2" xfId="7444" xr:uid="{00000000-0005-0000-0000-00003C680000}"/>
    <cellStyle name="Comma 3 4 2 6 3 2 2 2" xfId="15637" xr:uid="{00000000-0005-0000-0000-00003D680000}"/>
    <cellStyle name="Comma 3 4 2 6 3 2 2 2 2" xfId="32023" xr:uid="{00000000-0005-0000-0000-00003E680000}"/>
    <cellStyle name="Comma 3 4 2 6 3 2 2 3" xfId="23830" xr:uid="{00000000-0005-0000-0000-00003F680000}"/>
    <cellStyle name="Comma 3 4 2 6 3 2 3" xfId="11540" xr:uid="{00000000-0005-0000-0000-000040680000}"/>
    <cellStyle name="Comma 3 4 2 6 3 2 3 2" xfId="27926" xr:uid="{00000000-0005-0000-0000-000041680000}"/>
    <cellStyle name="Comma 3 4 2 6 3 2 4" xfId="19733" xr:uid="{00000000-0005-0000-0000-000042680000}"/>
    <cellStyle name="Comma 3 4 2 6 3 3" xfId="5395" xr:uid="{00000000-0005-0000-0000-000043680000}"/>
    <cellStyle name="Comma 3 4 2 6 3 3 2" xfId="13588" xr:uid="{00000000-0005-0000-0000-000044680000}"/>
    <cellStyle name="Comma 3 4 2 6 3 3 2 2" xfId="29974" xr:uid="{00000000-0005-0000-0000-000045680000}"/>
    <cellStyle name="Comma 3 4 2 6 3 3 3" xfId="21781" xr:uid="{00000000-0005-0000-0000-000046680000}"/>
    <cellStyle name="Comma 3 4 2 6 3 4" xfId="9492" xr:uid="{00000000-0005-0000-0000-000047680000}"/>
    <cellStyle name="Comma 3 4 2 6 3 4 2" xfId="25878" xr:uid="{00000000-0005-0000-0000-000048680000}"/>
    <cellStyle name="Comma 3 4 2 6 3 5" xfId="17685" xr:uid="{00000000-0005-0000-0000-000049680000}"/>
    <cellStyle name="Comma 3 4 2 6 4" xfId="2323" xr:uid="{00000000-0005-0000-0000-00004A680000}"/>
    <cellStyle name="Comma 3 4 2 6 4 2" xfId="6420" xr:uid="{00000000-0005-0000-0000-00004B680000}"/>
    <cellStyle name="Comma 3 4 2 6 4 2 2" xfId="14613" xr:uid="{00000000-0005-0000-0000-00004C680000}"/>
    <cellStyle name="Comma 3 4 2 6 4 2 2 2" xfId="30999" xr:uid="{00000000-0005-0000-0000-00004D680000}"/>
    <cellStyle name="Comma 3 4 2 6 4 2 3" xfId="22806" xr:uid="{00000000-0005-0000-0000-00004E680000}"/>
    <cellStyle name="Comma 3 4 2 6 4 3" xfId="10516" xr:uid="{00000000-0005-0000-0000-00004F680000}"/>
    <cellStyle name="Comma 3 4 2 6 4 3 2" xfId="26902" xr:uid="{00000000-0005-0000-0000-000050680000}"/>
    <cellStyle name="Comma 3 4 2 6 4 4" xfId="18709" xr:uid="{00000000-0005-0000-0000-000051680000}"/>
    <cellStyle name="Comma 3 4 2 6 5" xfId="4371" xr:uid="{00000000-0005-0000-0000-000052680000}"/>
    <cellStyle name="Comma 3 4 2 6 5 2" xfId="12564" xr:uid="{00000000-0005-0000-0000-000053680000}"/>
    <cellStyle name="Comma 3 4 2 6 5 2 2" xfId="28950" xr:uid="{00000000-0005-0000-0000-000054680000}"/>
    <cellStyle name="Comma 3 4 2 6 5 3" xfId="20757" xr:uid="{00000000-0005-0000-0000-000055680000}"/>
    <cellStyle name="Comma 3 4 2 6 6" xfId="8468" xr:uid="{00000000-0005-0000-0000-000056680000}"/>
    <cellStyle name="Comma 3 4 2 6 6 2" xfId="24854" xr:uid="{00000000-0005-0000-0000-000057680000}"/>
    <cellStyle name="Comma 3 4 2 6 7" xfId="16661" xr:uid="{00000000-0005-0000-0000-000058680000}"/>
    <cellStyle name="Comma 3 4 2 7" xfId="531" xr:uid="{00000000-0005-0000-0000-000059680000}"/>
    <cellStyle name="Comma 3 4 2 7 2" xfId="1555" xr:uid="{00000000-0005-0000-0000-00005A680000}"/>
    <cellStyle name="Comma 3 4 2 7 2 2" xfId="3603" xr:uid="{00000000-0005-0000-0000-00005B680000}"/>
    <cellStyle name="Comma 3 4 2 7 2 2 2" xfId="7700" xr:uid="{00000000-0005-0000-0000-00005C680000}"/>
    <cellStyle name="Comma 3 4 2 7 2 2 2 2" xfId="15893" xr:uid="{00000000-0005-0000-0000-00005D680000}"/>
    <cellStyle name="Comma 3 4 2 7 2 2 2 2 2" xfId="32279" xr:uid="{00000000-0005-0000-0000-00005E680000}"/>
    <cellStyle name="Comma 3 4 2 7 2 2 2 3" xfId="24086" xr:uid="{00000000-0005-0000-0000-00005F680000}"/>
    <cellStyle name="Comma 3 4 2 7 2 2 3" xfId="11796" xr:uid="{00000000-0005-0000-0000-000060680000}"/>
    <cellStyle name="Comma 3 4 2 7 2 2 3 2" xfId="28182" xr:uid="{00000000-0005-0000-0000-000061680000}"/>
    <cellStyle name="Comma 3 4 2 7 2 2 4" xfId="19989" xr:uid="{00000000-0005-0000-0000-000062680000}"/>
    <cellStyle name="Comma 3 4 2 7 2 3" xfId="5651" xr:uid="{00000000-0005-0000-0000-000063680000}"/>
    <cellStyle name="Comma 3 4 2 7 2 3 2" xfId="13844" xr:uid="{00000000-0005-0000-0000-000064680000}"/>
    <cellStyle name="Comma 3 4 2 7 2 3 2 2" xfId="30230" xr:uid="{00000000-0005-0000-0000-000065680000}"/>
    <cellStyle name="Comma 3 4 2 7 2 3 3" xfId="22037" xr:uid="{00000000-0005-0000-0000-000066680000}"/>
    <cellStyle name="Comma 3 4 2 7 2 4" xfId="9748" xr:uid="{00000000-0005-0000-0000-000067680000}"/>
    <cellStyle name="Comma 3 4 2 7 2 4 2" xfId="26134" xr:uid="{00000000-0005-0000-0000-000068680000}"/>
    <cellStyle name="Comma 3 4 2 7 2 5" xfId="17941" xr:uid="{00000000-0005-0000-0000-000069680000}"/>
    <cellStyle name="Comma 3 4 2 7 3" xfId="2579" xr:uid="{00000000-0005-0000-0000-00006A680000}"/>
    <cellStyle name="Comma 3 4 2 7 3 2" xfId="6676" xr:uid="{00000000-0005-0000-0000-00006B680000}"/>
    <cellStyle name="Comma 3 4 2 7 3 2 2" xfId="14869" xr:uid="{00000000-0005-0000-0000-00006C680000}"/>
    <cellStyle name="Comma 3 4 2 7 3 2 2 2" xfId="31255" xr:uid="{00000000-0005-0000-0000-00006D680000}"/>
    <cellStyle name="Comma 3 4 2 7 3 2 3" xfId="23062" xr:uid="{00000000-0005-0000-0000-00006E680000}"/>
    <cellStyle name="Comma 3 4 2 7 3 3" xfId="10772" xr:uid="{00000000-0005-0000-0000-00006F680000}"/>
    <cellStyle name="Comma 3 4 2 7 3 3 2" xfId="27158" xr:uid="{00000000-0005-0000-0000-000070680000}"/>
    <cellStyle name="Comma 3 4 2 7 3 4" xfId="18965" xr:uid="{00000000-0005-0000-0000-000071680000}"/>
    <cellStyle name="Comma 3 4 2 7 4" xfId="4627" xr:uid="{00000000-0005-0000-0000-000072680000}"/>
    <cellStyle name="Comma 3 4 2 7 4 2" xfId="12820" xr:uid="{00000000-0005-0000-0000-000073680000}"/>
    <cellStyle name="Comma 3 4 2 7 4 2 2" xfId="29206" xr:uid="{00000000-0005-0000-0000-000074680000}"/>
    <cellStyle name="Comma 3 4 2 7 4 3" xfId="21013" xr:uid="{00000000-0005-0000-0000-000075680000}"/>
    <cellStyle name="Comma 3 4 2 7 5" xfId="8724" xr:uid="{00000000-0005-0000-0000-000076680000}"/>
    <cellStyle name="Comma 3 4 2 7 5 2" xfId="25110" xr:uid="{00000000-0005-0000-0000-000077680000}"/>
    <cellStyle name="Comma 3 4 2 7 6" xfId="16917" xr:uid="{00000000-0005-0000-0000-000078680000}"/>
    <cellStyle name="Comma 3 4 2 8" xfId="1043" xr:uid="{00000000-0005-0000-0000-000079680000}"/>
    <cellStyle name="Comma 3 4 2 8 2" xfId="3091" xr:uid="{00000000-0005-0000-0000-00007A680000}"/>
    <cellStyle name="Comma 3 4 2 8 2 2" xfId="7188" xr:uid="{00000000-0005-0000-0000-00007B680000}"/>
    <cellStyle name="Comma 3 4 2 8 2 2 2" xfId="15381" xr:uid="{00000000-0005-0000-0000-00007C680000}"/>
    <cellStyle name="Comma 3 4 2 8 2 2 2 2" xfId="31767" xr:uid="{00000000-0005-0000-0000-00007D680000}"/>
    <cellStyle name="Comma 3 4 2 8 2 2 3" xfId="23574" xr:uid="{00000000-0005-0000-0000-00007E680000}"/>
    <cellStyle name="Comma 3 4 2 8 2 3" xfId="11284" xr:uid="{00000000-0005-0000-0000-00007F680000}"/>
    <cellStyle name="Comma 3 4 2 8 2 3 2" xfId="27670" xr:uid="{00000000-0005-0000-0000-000080680000}"/>
    <cellStyle name="Comma 3 4 2 8 2 4" xfId="19477" xr:uid="{00000000-0005-0000-0000-000081680000}"/>
    <cellStyle name="Comma 3 4 2 8 3" xfId="5139" xr:uid="{00000000-0005-0000-0000-000082680000}"/>
    <cellStyle name="Comma 3 4 2 8 3 2" xfId="13332" xr:uid="{00000000-0005-0000-0000-000083680000}"/>
    <cellStyle name="Comma 3 4 2 8 3 2 2" xfId="29718" xr:uid="{00000000-0005-0000-0000-000084680000}"/>
    <cellStyle name="Comma 3 4 2 8 3 3" xfId="21525" xr:uid="{00000000-0005-0000-0000-000085680000}"/>
    <cellStyle name="Comma 3 4 2 8 4" xfId="9236" xr:uid="{00000000-0005-0000-0000-000086680000}"/>
    <cellStyle name="Comma 3 4 2 8 4 2" xfId="25622" xr:uid="{00000000-0005-0000-0000-000087680000}"/>
    <cellStyle name="Comma 3 4 2 8 5" xfId="17429" xr:uid="{00000000-0005-0000-0000-000088680000}"/>
    <cellStyle name="Comma 3 4 2 9" xfId="2067" xr:uid="{00000000-0005-0000-0000-000089680000}"/>
    <cellStyle name="Comma 3 4 2 9 2" xfId="6164" xr:uid="{00000000-0005-0000-0000-00008A680000}"/>
    <cellStyle name="Comma 3 4 2 9 2 2" xfId="14357" xr:uid="{00000000-0005-0000-0000-00008B680000}"/>
    <cellStyle name="Comma 3 4 2 9 2 2 2" xfId="30743" xr:uid="{00000000-0005-0000-0000-00008C680000}"/>
    <cellStyle name="Comma 3 4 2 9 2 3" xfId="22550" xr:uid="{00000000-0005-0000-0000-00008D680000}"/>
    <cellStyle name="Comma 3 4 2 9 3" xfId="10260" xr:uid="{00000000-0005-0000-0000-00008E680000}"/>
    <cellStyle name="Comma 3 4 2 9 3 2" xfId="26646" xr:uid="{00000000-0005-0000-0000-00008F680000}"/>
    <cellStyle name="Comma 3 4 2 9 4" xfId="18453" xr:uid="{00000000-0005-0000-0000-000090680000}"/>
    <cellStyle name="Comma 3 4 3" xfId="27" xr:uid="{00000000-0005-0000-0000-000091680000}"/>
    <cellStyle name="Comma 3 4 3 10" xfId="8220" xr:uid="{00000000-0005-0000-0000-000092680000}"/>
    <cellStyle name="Comma 3 4 3 10 2" xfId="24606" xr:uid="{00000000-0005-0000-0000-000093680000}"/>
    <cellStyle name="Comma 3 4 3 11" xfId="16413" xr:uid="{00000000-0005-0000-0000-000094680000}"/>
    <cellStyle name="Comma 3 4 3 2" xfId="59" xr:uid="{00000000-0005-0000-0000-000095680000}"/>
    <cellStyle name="Comma 3 4 3 2 10" xfId="16445" xr:uid="{00000000-0005-0000-0000-000096680000}"/>
    <cellStyle name="Comma 3 4 3 2 2" xfId="123" xr:uid="{00000000-0005-0000-0000-000097680000}"/>
    <cellStyle name="Comma 3 4 3 2 2 2" xfId="251" xr:uid="{00000000-0005-0000-0000-000098680000}"/>
    <cellStyle name="Comma 3 4 3 2 2 2 2" xfId="507" xr:uid="{00000000-0005-0000-0000-000099680000}"/>
    <cellStyle name="Comma 3 4 3 2 2 2 2 2" xfId="1019" xr:uid="{00000000-0005-0000-0000-00009A680000}"/>
    <cellStyle name="Comma 3 4 3 2 2 2 2 2 2" xfId="2043" xr:uid="{00000000-0005-0000-0000-00009B680000}"/>
    <cellStyle name="Comma 3 4 3 2 2 2 2 2 2 2" xfId="4091" xr:uid="{00000000-0005-0000-0000-00009C680000}"/>
    <cellStyle name="Comma 3 4 3 2 2 2 2 2 2 2 2" xfId="8188" xr:uid="{00000000-0005-0000-0000-00009D680000}"/>
    <cellStyle name="Comma 3 4 3 2 2 2 2 2 2 2 2 2" xfId="16381" xr:uid="{00000000-0005-0000-0000-00009E680000}"/>
    <cellStyle name="Comma 3 4 3 2 2 2 2 2 2 2 2 2 2" xfId="32767" xr:uid="{00000000-0005-0000-0000-00009F680000}"/>
    <cellStyle name="Comma 3 4 3 2 2 2 2 2 2 2 2 3" xfId="24574" xr:uid="{00000000-0005-0000-0000-0000A0680000}"/>
    <cellStyle name="Comma 3 4 3 2 2 2 2 2 2 2 3" xfId="12284" xr:uid="{00000000-0005-0000-0000-0000A1680000}"/>
    <cellStyle name="Comma 3 4 3 2 2 2 2 2 2 2 3 2" xfId="28670" xr:uid="{00000000-0005-0000-0000-0000A2680000}"/>
    <cellStyle name="Comma 3 4 3 2 2 2 2 2 2 2 4" xfId="20477" xr:uid="{00000000-0005-0000-0000-0000A3680000}"/>
    <cellStyle name="Comma 3 4 3 2 2 2 2 2 2 3" xfId="6139" xr:uid="{00000000-0005-0000-0000-0000A4680000}"/>
    <cellStyle name="Comma 3 4 3 2 2 2 2 2 2 3 2" xfId="14332" xr:uid="{00000000-0005-0000-0000-0000A5680000}"/>
    <cellStyle name="Comma 3 4 3 2 2 2 2 2 2 3 2 2" xfId="30718" xr:uid="{00000000-0005-0000-0000-0000A6680000}"/>
    <cellStyle name="Comma 3 4 3 2 2 2 2 2 2 3 3" xfId="22525" xr:uid="{00000000-0005-0000-0000-0000A7680000}"/>
    <cellStyle name="Comma 3 4 3 2 2 2 2 2 2 4" xfId="10236" xr:uid="{00000000-0005-0000-0000-0000A8680000}"/>
    <cellStyle name="Comma 3 4 3 2 2 2 2 2 2 4 2" xfId="26622" xr:uid="{00000000-0005-0000-0000-0000A9680000}"/>
    <cellStyle name="Comma 3 4 3 2 2 2 2 2 2 5" xfId="18429" xr:uid="{00000000-0005-0000-0000-0000AA680000}"/>
    <cellStyle name="Comma 3 4 3 2 2 2 2 2 3" xfId="3067" xr:uid="{00000000-0005-0000-0000-0000AB680000}"/>
    <cellStyle name="Comma 3 4 3 2 2 2 2 2 3 2" xfId="7164" xr:uid="{00000000-0005-0000-0000-0000AC680000}"/>
    <cellStyle name="Comma 3 4 3 2 2 2 2 2 3 2 2" xfId="15357" xr:uid="{00000000-0005-0000-0000-0000AD680000}"/>
    <cellStyle name="Comma 3 4 3 2 2 2 2 2 3 2 2 2" xfId="31743" xr:uid="{00000000-0005-0000-0000-0000AE680000}"/>
    <cellStyle name="Comma 3 4 3 2 2 2 2 2 3 2 3" xfId="23550" xr:uid="{00000000-0005-0000-0000-0000AF680000}"/>
    <cellStyle name="Comma 3 4 3 2 2 2 2 2 3 3" xfId="11260" xr:uid="{00000000-0005-0000-0000-0000B0680000}"/>
    <cellStyle name="Comma 3 4 3 2 2 2 2 2 3 3 2" xfId="27646" xr:uid="{00000000-0005-0000-0000-0000B1680000}"/>
    <cellStyle name="Comma 3 4 3 2 2 2 2 2 3 4" xfId="19453" xr:uid="{00000000-0005-0000-0000-0000B2680000}"/>
    <cellStyle name="Comma 3 4 3 2 2 2 2 2 4" xfId="5115" xr:uid="{00000000-0005-0000-0000-0000B3680000}"/>
    <cellStyle name="Comma 3 4 3 2 2 2 2 2 4 2" xfId="13308" xr:uid="{00000000-0005-0000-0000-0000B4680000}"/>
    <cellStyle name="Comma 3 4 3 2 2 2 2 2 4 2 2" xfId="29694" xr:uid="{00000000-0005-0000-0000-0000B5680000}"/>
    <cellStyle name="Comma 3 4 3 2 2 2 2 2 4 3" xfId="21501" xr:uid="{00000000-0005-0000-0000-0000B6680000}"/>
    <cellStyle name="Comma 3 4 3 2 2 2 2 2 5" xfId="9212" xr:uid="{00000000-0005-0000-0000-0000B7680000}"/>
    <cellStyle name="Comma 3 4 3 2 2 2 2 2 5 2" xfId="25598" xr:uid="{00000000-0005-0000-0000-0000B8680000}"/>
    <cellStyle name="Comma 3 4 3 2 2 2 2 2 6" xfId="17405" xr:uid="{00000000-0005-0000-0000-0000B9680000}"/>
    <cellStyle name="Comma 3 4 3 2 2 2 2 3" xfId="1531" xr:uid="{00000000-0005-0000-0000-0000BA680000}"/>
    <cellStyle name="Comma 3 4 3 2 2 2 2 3 2" xfId="3579" xr:uid="{00000000-0005-0000-0000-0000BB680000}"/>
    <cellStyle name="Comma 3 4 3 2 2 2 2 3 2 2" xfId="7676" xr:uid="{00000000-0005-0000-0000-0000BC680000}"/>
    <cellStyle name="Comma 3 4 3 2 2 2 2 3 2 2 2" xfId="15869" xr:uid="{00000000-0005-0000-0000-0000BD680000}"/>
    <cellStyle name="Comma 3 4 3 2 2 2 2 3 2 2 2 2" xfId="32255" xr:uid="{00000000-0005-0000-0000-0000BE680000}"/>
    <cellStyle name="Comma 3 4 3 2 2 2 2 3 2 2 3" xfId="24062" xr:uid="{00000000-0005-0000-0000-0000BF680000}"/>
    <cellStyle name="Comma 3 4 3 2 2 2 2 3 2 3" xfId="11772" xr:uid="{00000000-0005-0000-0000-0000C0680000}"/>
    <cellStyle name="Comma 3 4 3 2 2 2 2 3 2 3 2" xfId="28158" xr:uid="{00000000-0005-0000-0000-0000C1680000}"/>
    <cellStyle name="Comma 3 4 3 2 2 2 2 3 2 4" xfId="19965" xr:uid="{00000000-0005-0000-0000-0000C2680000}"/>
    <cellStyle name="Comma 3 4 3 2 2 2 2 3 3" xfId="5627" xr:uid="{00000000-0005-0000-0000-0000C3680000}"/>
    <cellStyle name="Comma 3 4 3 2 2 2 2 3 3 2" xfId="13820" xr:uid="{00000000-0005-0000-0000-0000C4680000}"/>
    <cellStyle name="Comma 3 4 3 2 2 2 2 3 3 2 2" xfId="30206" xr:uid="{00000000-0005-0000-0000-0000C5680000}"/>
    <cellStyle name="Comma 3 4 3 2 2 2 2 3 3 3" xfId="22013" xr:uid="{00000000-0005-0000-0000-0000C6680000}"/>
    <cellStyle name="Comma 3 4 3 2 2 2 2 3 4" xfId="9724" xr:uid="{00000000-0005-0000-0000-0000C7680000}"/>
    <cellStyle name="Comma 3 4 3 2 2 2 2 3 4 2" xfId="26110" xr:uid="{00000000-0005-0000-0000-0000C8680000}"/>
    <cellStyle name="Comma 3 4 3 2 2 2 2 3 5" xfId="17917" xr:uid="{00000000-0005-0000-0000-0000C9680000}"/>
    <cellStyle name="Comma 3 4 3 2 2 2 2 4" xfId="2555" xr:uid="{00000000-0005-0000-0000-0000CA680000}"/>
    <cellStyle name="Comma 3 4 3 2 2 2 2 4 2" xfId="6652" xr:uid="{00000000-0005-0000-0000-0000CB680000}"/>
    <cellStyle name="Comma 3 4 3 2 2 2 2 4 2 2" xfId="14845" xr:uid="{00000000-0005-0000-0000-0000CC680000}"/>
    <cellStyle name="Comma 3 4 3 2 2 2 2 4 2 2 2" xfId="31231" xr:uid="{00000000-0005-0000-0000-0000CD680000}"/>
    <cellStyle name="Comma 3 4 3 2 2 2 2 4 2 3" xfId="23038" xr:uid="{00000000-0005-0000-0000-0000CE680000}"/>
    <cellStyle name="Comma 3 4 3 2 2 2 2 4 3" xfId="10748" xr:uid="{00000000-0005-0000-0000-0000CF680000}"/>
    <cellStyle name="Comma 3 4 3 2 2 2 2 4 3 2" xfId="27134" xr:uid="{00000000-0005-0000-0000-0000D0680000}"/>
    <cellStyle name="Comma 3 4 3 2 2 2 2 4 4" xfId="18941" xr:uid="{00000000-0005-0000-0000-0000D1680000}"/>
    <cellStyle name="Comma 3 4 3 2 2 2 2 5" xfId="4603" xr:uid="{00000000-0005-0000-0000-0000D2680000}"/>
    <cellStyle name="Comma 3 4 3 2 2 2 2 5 2" xfId="12796" xr:uid="{00000000-0005-0000-0000-0000D3680000}"/>
    <cellStyle name="Comma 3 4 3 2 2 2 2 5 2 2" xfId="29182" xr:uid="{00000000-0005-0000-0000-0000D4680000}"/>
    <cellStyle name="Comma 3 4 3 2 2 2 2 5 3" xfId="20989" xr:uid="{00000000-0005-0000-0000-0000D5680000}"/>
    <cellStyle name="Comma 3 4 3 2 2 2 2 6" xfId="8700" xr:uid="{00000000-0005-0000-0000-0000D6680000}"/>
    <cellStyle name="Comma 3 4 3 2 2 2 2 6 2" xfId="25086" xr:uid="{00000000-0005-0000-0000-0000D7680000}"/>
    <cellStyle name="Comma 3 4 3 2 2 2 2 7" xfId="16893" xr:uid="{00000000-0005-0000-0000-0000D8680000}"/>
    <cellStyle name="Comma 3 4 3 2 2 2 3" xfId="763" xr:uid="{00000000-0005-0000-0000-0000D9680000}"/>
    <cellStyle name="Comma 3 4 3 2 2 2 3 2" xfId="1787" xr:uid="{00000000-0005-0000-0000-0000DA680000}"/>
    <cellStyle name="Comma 3 4 3 2 2 2 3 2 2" xfId="3835" xr:uid="{00000000-0005-0000-0000-0000DB680000}"/>
    <cellStyle name="Comma 3 4 3 2 2 2 3 2 2 2" xfId="7932" xr:uid="{00000000-0005-0000-0000-0000DC680000}"/>
    <cellStyle name="Comma 3 4 3 2 2 2 3 2 2 2 2" xfId="16125" xr:uid="{00000000-0005-0000-0000-0000DD680000}"/>
    <cellStyle name="Comma 3 4 3 2 2 2 3 2 2 2 2 2" xfId="32511" xr:uid="{00000000-0005-0000-0000-0000DE680000}"/>
    <cellStyle name="Comma 3 4 3 2 2 2 3 2 2 2 3" xfId="24318" xr:uid="{00000000-0005-0000-0000-0000DF680000}"/>
    <cellStyle name="Comma 3 4 3 2 2 2 3 2 2 3" xfId="12028" xr:uid="{00000000-0005-0000-0000-0000E0680000}"/>
    <cellStyle name="Comma 3 4 3 2 2 2 3 2 2 3 2" xfId="28414" xr:uid="{00000000-0005-0000-0000-0000E1680000}"/>
    <cellStyle name="Comma 3 4 3 2 2 2 3 2 2 4" xfId="20221" xr:uid="{00000000-0005-0000-0000-0000E2680000}"/>
    <cellStyle name="Comma 3 4 3 2 2 2 3 2 3" xfId="5883" xr:uid="{00000000-0005-0000-0000-0000E3680000}"/>
    <cellStyle name="Comma 3 4 3 2 2 2 3 2 3 2" xfId="14076" xr:uid="{00000000-0005-0000-0000-0000E4680000}"/>
    <cellStyle name="Comma 3 4 3 2 2 2 3 2 3 2 2" xfId="30462" xr:uid="{00000000-0005-0000-0000-0000E5680000}"/>
    <cellStyle name="Comma 3 4 3 2 2 2 3 2 3 3" xfId="22269" xr:uid="{00000000-0005-0000-0000-0000E6680000}"/>
    <cellStyle name="Comma 3 4 3 2 2 2 3 2 4" xfId="9980" xr:uid="{00000000-0005-0000-0000-0000E7680000}"/>
    <cellStyle name="Comma 3 4 3 2 2 2 3 2 4 2" xfId="26366" xr:uid="{00000000-0005-0000-0000-0000E8680000}"/>
    <cellStyle name="Comma 3 4 3 2 2 2 3 2 5" xfId="18173" xr:uid="{00000000-0005-0000-0000-0000E9680000}"/>
    <cellStyle name="Comma 3 4 3 2 2 2 3 3" xfId="2811" xr:uid="{00000000-0005-0000-0000-0000EA680000}"/>
    <cellStyle name="Comma 3 4 3 2 2 2 3 3 2" xfId="6908" xr:uid="{00000000-0005-0000-0000-0000EB680000}"/>
    <cellStyle name="Comma 3 4 3 2 2 2 3 3 2 2" xfId="15101" xr:uid="{00000000-0005-0000-0000-0000EC680000}"/>
    <cellStyle name="Comma 3 4 3 2 2 2 3 3 2 2 2" xfId="31487" xr:uid="{00000000-0005-0000-0000-0000ED680000}"/>
    <cellStyle name="Comma 3 4 3 2 2 2 3 3 2 3" xfId="23294" xr:uid="{00000000-0005-0000-0000-0000EE680000}"/>
    <cellStyle name="Comma 3 4 3 2 2 2 3 3 3" xfId="11004" xr:uid="{00000000-0005-0000-0000-0000EF680000}"/>
    <cellStyle name="Comma 3 4 3 2 2 2 3 3 3 2" xfId="27390" xr:uid="{00000000-0005-0000-0000-0000F0680000}"/>
    <cellStyle name="Comma 3 4 3 2 2 2 3 3 4" xfId="19197" xr:uid="{00000000-0005-0000-0000-0000F1680000}"/>
    <cellStyle name="Comma 3 4 3 2 2 2 3 4" xfId="4859" xr:uid="{00000000-0005-0000-0000-0000F2680000}"/>
    <cellStyle name="Comma 3 4 3 2 2 2 3 4 2" xfId="13052" xr:uid="{00000000-0005-0000-0000-0000F3680000}"/>
    <cellStyle name="Comma 3 4 3 2 2 2 3 4 2 2" xfId="29438" xr:uid="{00000000-0005-0000-0000-0000F4680000}"/>
    <cellStyle name="Comma 3 4 3 2 2 2 3 4 3" xfId="21245" xr:uid="{00000000-0005-0000-0000-0000F5680000}"/>
    <cellStyle name="Comma 3 4 3 2 2 2 3 5" xfId="8956" xr:uid="{00000000-0005-0000-0000-0000F6680000}"/>
    <cellStyle name="Comma 3 4 3 2 2 2 3 5 2" xfId="25342" xr:uid="{00000000-0005-0000-0000-0000F7680000}"/>
    <cellStyle name="Comma 3 4 3 2 2 2 3 6" xfId="17149" xr:uid="{00000000-0005-0000-0000-0000F8680000}"/>
    <cellStyle name="Comma 3 4 3 2 2 2 4" xfId="1275" xr:uid="{00000000-0005-0000-0000-0000F9680000}"/>
    <cellStyle name="Comma 3 4 3 2 2 2 4 2" xfId="3323" xr:uid="{00000000-0005-0000-0000-0000FA680000}"/>
    <cellStyle name="Comma 3 4 3 2 2 2 4 2 2" xfId="7420" xr:uid="{00000000-0005-0000-0000-0000FB680000}"/>
    <cellStyle name="Comma 3 4 3 2 2 2 4 2 2 2" xfId="15613" xr:uid="{00000000-0005-0000-0000-0000FC680000}"/>
    <cellStyle name="Comma 3 4 3 2 2 2 4 2 2 2 2" xfId="31999" xr:uid="{00000000-0005-0000-0000-0000FD680000}"/>
    <cellStyle name="Comma 3 4 3 2 2 2 4 2 2 3" xfId="23806" xr:uid="{00000000-0005-0000-0000-0000FE680000}"/>
    <cellStyle name="Comma 3 4 3 2 2 2 4 2 3" xfId="11516" xr:uid="{00000000-0005-0000-0000-0000FF680000}"/>
    <cellStyle name="Comma 3 4 3 2 2 2 4 2 3 2" xfId="27902" xr:uid="{00000000-0005-0000-0000-000000690000}"/>
    <cellStyle name="Comma 3 4 3 2 2 2 4 2 4" xfId="19709" xr:uid="{00000000-0005-0000-0000-000001690000}"/>
    <cellStyle name="Comma 3 4 3 2 2 2 4 3" xfId="5371" xr:uid="{00000000-0005-0000-0000-000002690000}"/>
    <cellStyle name="Comma 3 4 3 2 2 2 4 3 2" xfId="13564" xr:uid="{00000000-0005-0000-0000-000003690000}"/>
    <cellStyle name="Comma 3 4 3 2 2 2 4 3 2 2" xfId="29950" xr:uid="{00000000-0005-0000-0000-000004690000}"/>
    <cellStyle name="Comma 3 4 3 2 2 2 4 3 3" xfId="21757" xr:uid="{00000000-0005-0000-0000-000005690000}"/>
    <cellStyle name="Comma 3 4 3 2 2 2 4 4" xfId="9468" xr:uid="{00000000-0005-0000-0000-000006690000}"/>
    <cellStyle name="Comma 3 4 3 2 2 2 4 4 2" xfId="25854" xr:uid="{00000000-0005-0000-0000-000007690000}"/>
    <cellStyle name="Comma 3 4 3 2 2 2 4 5" xfId="17661" xr:uid="{00000000-0005-0000-0000-000008690000}"/>
    <cellStyle name="Comma 3 4 3 2 2 2 5" xfId="2299" xr:uid="{00000000-0005-0000-0000-000009690000}"/>
    <cellStyle name="Comma 3 4 3 2 2 2 5 2" xfId="6396" xr:uid="{00000000-0005-0000-0000-00000A690000}"/>
    <cellStyle name="Comma 3 4 3 2 2 2 5 2 2" xfId="14589" xr:uid="{00000000-0005-0000-0000-00000B690000}"/>
    <cellStyle name="Comma 3 4 3 2 2 2 5 2 2 2" xfId="30975" xr:uid="{00000000-0005-0000-0000-00000C690000}"/>
    <cellStyle name="Comma 3 4 3 2 2 2 5 2 3" xfId="22782" xr:uid="{00000000-0005-0000-0000-00000D690000}"/>
    <cellStyle name="Comma 3 4 3 2 2 2 5 3" xfId="10492" xr:uid="{00000000-0005-0000-0000-00000E690000}"/>
    <cellStyle name="Comma 3 4 3 2 2 2 5 3 2" xfId="26878" xr:uid="{00000000-0005-0000-0000-00000F690000}"/>
    <cellStyle name="Comma 3 4 3 2 2 2 5 4" xfId="18685" xr:uid="{00000000-0005-0000-0000-000010690000}"/>
    <cellStyle name="Comma 3 4 3 2 2 2 6" xfId="4347" xr:uid="{00000000-0005-0000-0000-000011690000}"/>
    <cellStyle name="Comma 3 4 3 2 2 2 6 2" xfId="12540" xr:uid="{00000000-0005-0000-0000-000012690000}"/>
    <cellStyle name="Comma 3 4 3 2 2 2 6 2 2" xfId="28926" xr:uid="{00000000-0005-0000-0000-000013690000}"/>
    <cellStyle name="Comma 3 4 3 2 2 2 6 3" xfId="20733" xr:uid="{00000000-0005-0000-0000-000014690000}"/>
    <cellStyle name="Comma 3 4 3 2 2 2 7" xfId="8444" xr:uid="{00000000-0005-0000-0000-000015690000}"/>
    <cellStyle name="Comma 3 4 3 2 2 2 7 2" xfId="24830" xr:uid="{00000000-0005-0000-0000-000016690000}"/>
    <cellStyle name="Comma 3 4 3 2 2 2 8" xfId="16637" xr:uid="{00000000-0005-0000-0000-000017690000}"/>
    <cellStyle name="Comma 3 4 3 2 2 3" xfId="379" xr:uid="{00000000-0005-0000-0000-000018690000}"/>
    <cellStyle name="Comma 3 4 3 2 2 3 2" xfId="891" xr:uid="{00000000-0005-0000-0000-000019690000}"/>
    <cellStyle name="Comma 3 4 3 2 2 3 2 2" xfId="1915" xr:uid="{00000000-0005-0000-0000-00001A690000}"/>
    <cellStyle name="Comma 3 4 3 2 2 3 2 2 2" xfId="3963" xr:uid="{00000000-0005-0000-0000-00001B690000}"/>
    <cellStyle name="Comma 3 4 3 2 2 3 2 2 2 2" xfId="8060" xr:uid="{00000000-0005-0000-0000-00001C690000}"/>
    <cellStyle name="Comma 3 4 3 2 2 3 2 2 2 2 2" xfId="16253" xr:uid="{00000000-0005-0000-0000-00001D690000}"/>
    <cellStyle name="Comma 3 4 3 2 2 3 2 2 2 2 2 2" xfId="32639" xr:uid="{00000000-0005-0000-0000-00001E690000}"/>
    <cellStyle name="Comma 3 4 3 2 2 3 2 2 2 2 3" xfId="24446" xr:uid="{00000000-0005-0000-0000-00001F690000}"/>
    <cellStyle name="Comma 3 4 3 2 2 3 2 2 2 3" xfId="12156" xr:uid="{00000000-0005-0000-0000-000020690000}"/>
    <cellStyle name="Comma 3 4 3 2 2 3 2 2 2 3 2" xfId="28542" xr:uid="{00000000-0005-0000-0000-000021690000}"/>
    <cellStyle name="Comma 3 4 3 2 2 3 2 2 2 4" xfId="20349" xr:uid="{00000000-0005-0000-0000-000022690000}"/>
    <cellStyle name="Comma 3 4 3 2 2 3 2 2 3" xfId="6011" xr:uid="{00000000-0005-0000-0000-000023690000}"/>
    <cellStyle name="Comma 3 4 3 2 2 3 2 2 3 2" xfId="14204" xr:uid="{00000000-0005-0000-0000-000024690000}"/>
    <cellStyle name="Comma 3 4 3 2 2 3 2 2 3 2 2" xfId="30590" xr:uid="{00000000-0005-0000-0000-000025690000}"/>
    <cellStyle name="Comma 3 4 3 2 2 3 2 2 3 3" xfId="22397" xr:uid="{00000000-0005-0000-0000-000026690000}"/>
    <cellStyle name="Comma 3 4 3 2 2 3 2 2 4" xfId="10108" xr:uid="{00000000-0005-0000-0000-000027690000}"/>
    <cellStyle name="Comma 3 4 3 2 2 3 2 2 4 2" xfId="26494" xr:uid="{00000000-0005-0000-0000-000028690000}"/>
    <cellStyle name="Comma 3 4 3 2 2 3 2 2 5" xfId="18301" xr:uid="{00000000-0005-0000-0000-000029690000}"/>
    <cellStyle name="Comma 3 4 3 2 2 3 2 3" xfId="2939" xr:uid="{00000000-0005-0000-0000-00002A690000}"/>
    <cellStyle name="Comma 3 4 3 2 2 3 2 3 2" xfId="7036" xr:uid="{00000000-0005-0000-0000-00002B690000}"/>
    <cellStyle name="Comma 3 4 3 2 2 3 2 3 2 2" xfId="15229" xr:uid="{00000000-0005-0000-0000-00002C690000}"/>
    <cellStyle name="Comma 3 4 3 2 2 3 2 3 2 2 2" xfId="31615" xr:uid="{00000000-0005-0000-0000-00002D690000}"/>
    <cellStyle name="Comma 3 4 3 2 2 3 2 3 2 3" xfId="23422" xr:uid="{00000000-0005-0000-0000-00002E690000}"/>
    <cellStyle name="Comma 3 4 3 2 2 3 2 3 3" xfId="11132" xr:uid="{00000000-0005-0000-0000-00002F690000}"/>
    <cellStyle name="Comma 3 4 3 2 2 3 2 3 3 2" xfId="27518" xr:uid="{00000000-0005-0000-0000-000030690000}"/>
    <cellStyle name="Comma 3 4 3 2 2 3 2 3 4" xfId="19325" xr:uid="{00000000-0005-0000-0000-000031690000}"/>
    <cellStyle name="Comma 3 4 3 2 2 3 2 4" xfId="4987" xr:uid="{00000000-0005-0000-0000-000032690000}"/>
    <cellStyle name="Comma 3 4 3 2 2 3 2 4 2" xfId="13180" xr:uid="{00000000-0005-0000-0000-000033690000}"/>
    <cellStyle name="Comma 3 4 3 2 2 3 2 4 2 2" xfId="29566" xr:uid="{00000000-0005-0000-0000-000034690000}"/>
    <cellStyle name="Comma 3 4 3 2 2 3 2 4 3" xfId="21373" xr:uid="{00000000-0005-0000-0000-000035690000}"/>
    <cellStyle name="Comma 3 4 3 2 2 3 2 5" xfId="9084" xr:uid="{00000000-0005-0000-0000-000036690000}"/>
    <cellStyle name="Comma 3 4 3 2 2 3 2 5 2" xfId="25470" xr:uid="{00000000-0005-0000-0000-000037690000}"/>
    <cellStyle name="Comma 3 4 3 2 2 3 2 6" xfId="17277" xr:uid="{00000000-0005-0000-0000-000038690000}"/>
    <cellStyle name="Comma 3 4 3 2 2 3 3" xfId="1403" xr:uid="{00000000-0005-0000-0000-000039690000}"/>
    <cellStyle name="Comma 3 4 3 2 2 3 3 2" xfId="3451" xr:uid="{00000000-0005-0000-0000-00003A690000}"/>
    <cellStyle name="Comma 3 4 3 2 2 3 3 2 2" xfId="7548" xr:uid="{00000000-0005-0000-0000-00003B690000}"/>
    <cellStyle name="Comma 3 4 3 2 2 3 3 2 2 2" xfId="15741" xr:uid="{00000000-0005-0000-0000-00003C690000}"/>
    <cellStyle name="Comma 3 4 3 2 2 3 3 2 2 2 2" xfId="32127" xr:uid="{00000000-0005-0000-0000-00003D690000}"/>
    <cellStyle name="Comma 3 4 3 2 2 3 3 2 2 3" xfId="23934" xr:uid="{00000000-0005-0000-0000-00003E690000}"/>
    <cellStyle name="Comma 3 4 3 2 2 3 3 2 3" xfId="11644" xr:uid="{00000000-0005-0000-0000-00003F690000}"/>
    <cellStyle name="Comma 3 4 3 2 2 3 3 2 3 2" xfId="28030" xr:uid="{00000000-0005-0000-0000-000040690000}"/>
    <cellStyle name="Comma 3 4 3 2 2 3 3 2 4" xfId="19837" xr:uid="{00000000-0005-0000-0000-000041690000}"/>
    <cellStyle name="Comma 3 4 3 2 2 3 3 3" xfId="5499" xr:uid="{00000000-0005-0000-0000-000042690000}"/>
    <cellStyle name="Comma 3 4 3 2 2 3 3 3 2" xfId="13692" xr:uid="{00000000-0005-0000-0000-000043690000}"/>
    <cellStyle name="Comma 3 4 3 2 2 3 3 3 2 2" xfId="30078" xr:uid="{00000000-0005-0000-0000-000044690000}"/>
    <cellStyle name="Comma 3 4 3 2 2 3 3 3 3" xfId="21885" xr:uid="{00000000-0005-0000-0000-000045690000}"/>
    <cellStyle name="Comma 3 4 3 2 2 3 3 4" xfId="9596" xr:uid="{00000000-0005-0000-0000-000046690000}"/>
    <cellStyle name="Comma 3 4 3 2 2 3 3 4 2" xfId="25982" xr:uid="{00000000-0005-0000-0000-000047690000}"/>
    <cellStyle name="Comma 3 4 3 2 2 3 3 5" xfId="17789" xr:uid="{00000000-0005-0000-0000-000048690000}"/>
    <cellStyle name="Comma 3 4 3 2 2 3 4" xfId="2427" xr:uid="{00000000-0005-0000-0000-000049690000}"/>
    <cellStyle name="Comma 3 4 3 2 2 3 4 2" xfId="6524" xr:uid="{00000000-0005-0000-0000-00004A690000}"/>
    <cellStyle name="Comma 3 4 3 2 2 3 4 2 2" xfId="14717" xr:uid="{00000000-0005-0000-0000-00004B690000}"/>
    <cellStyle name="Comma 3 4 3 2 2 3 4 2 2 2" xfId="31103" xr:uid="{00000000-0005-0000-0000-00004C690000}"/>
    <cellStyle name="Comma 3 4 3 2 2 3 4 2 3" xfId="22910" xr:uid="{00000000-0005-0000-0000-00004D690000}"/>
    <cellStyle name="Comma 3 4 3 2 2 3 4 3" xfId="10620" xr:uid="{00000000-0005-0000-0000-00004E690000}"/>
    <cellStyle name="Comma 3 4 3 2 2 3 4 3 2" xfId="27006" xr:uid="{00000000-0005-0000-0000-00004F690000}"/>
    <cellStyle name="Comma 3 4 3 2 2 3 4 4" xfId="18813" xr:uid="{00000000-0005-0000-0000-000050690000}"/>
    <cellStyle name="Comma 3 4 3 2 2 3 5" xfId="4475" xr:uid="{00000000-0005-0000-0000-000051690000}"/>
    <cellStyle name="Comma 3 4 3 2 2 3 5 2" xfId="12668" xr:uid="{00000000-0005-0000-0000-000052690000}"/>
    <cellStyle name="Comma 3 4 3 2 2 3 5 2 2" xfId="29054" xr:uid="{00000000-0005-0000-0000-000053690000}"/>
    <cellStyle name="Comma 3 4 3 2 2 3 5 3" xfId="20861" xr:uid="{00000000-0005-0000-0000-000054690000}"/>
    <cellStyle name="Comma 3 4 3 2 2 3 6" xfId="8572" xr:uid="{00000000-0005-0000-0000-000055690000}"/>
    <cellStyle name="Comma 3 4 3 2 2 3 6 2" xfId="24958" xr:uid="{00000000-0005-0000-0000-000056690000}"/>
    <cellStyle name="Comma 3 4 3 2 2 3 7" xfId="16765" xr:uid="{00000000-0005-0000-0000-000057690000}"/>
    <cellStyle name="Comma 3 4 3 2 2 4" xfId="635" xr:uid="{00000000-0005-0000-0000-000058690000}"/>
    <cellStyle name="Comma 3 4 3 2 2 4 2" xfId="1659" xr:uid="{00000000-0005-0000-0000-000059690000}"/>
    <cellStyle name="Comma 3 4 3 2 2 4 2 2" xfId="3707" xr:uid="{00000000-0005-0000-0000-00005A690000}"/>
    <cellStyle name="Comma 3 4 3 2 2 4 2 2 2" xfId="7804" xr:uid="{00000000-0005-0000-0000-00005B690000}"/>
    <cellStyle name="Comma 3 4 3 2 2 4 2 2 2 2" xfId="15997" xr:uid="{00000000-0005-0000-0000-00005C690000}"/>
    <cellStyle name="Comma 3 4 3 2 2 4 2 2 2 2 2" xfId="32383" xr:uid="{00000000-0005-0000-0000-00005D690000}"/>
    <cellStyle name="Comma 3 4 3 2 2 4 2 2 2 3" xfId="24190" xr:uid="{00000000-0005-0000-0000-00005E690000}"/>
    <cellStyle name="Comma 3 4 3 2 2 4 2 2 3" xfId="11900" xr:uid="{00000000-0005-0000-0000-00005F690000}"/>
    <cellStyle name="Comma 3 4 3 2 2 4 2 2 3 2" xfId="28286" xr:uid="{00000000-0005-0000-0000-000060690000}"/>
    <cellStyle name="Comma 3 4 3 2 2 4 2 2 4" xfId="20093" xr:uid="{00000000-0005-0000-0000-000061690000}"/>
    <cellStyle name="Comma 3 4 3 2 2 4 2 3" xfId="5755" xr:uid="{00000000-0005-0000-0000-000062690000}"/>
    <cellStyle name="Comma 3 4 3 2 2 4 2 3 2" xfId="13948" xr:uid="{00000000-0005-0000-0000-000063690000}"/>
    <cellStyle name="Comma 3 4 3 2 2 4 2 3 2 2" xfId="30334" xr:uid="{00000000-0005-0000-0000-000064690000}"/>
    <cellStyle name="Comma 3 4 3 2 2 4 2 3 3" xfId="22141" xr:uid="{00000000-0005-0000-0000-000065690000}"/>
    <cellStyle name="Comma 3 4 3 2 2 4 2 4" xfId="9852" xr:uid="{00000000-0005-0000-0000-000066690000}"/>
    <cellStyle name="Comma 3 4 3 2 2 4 2 4 2" xfId="26238" xr:uid="{00000000-0005-0000-0000-000067690000}"/>
    <cellStyle name="Comma 3 4 3 2 2 4 2 5" xfId="18045" xr:uid="{00000000-0005-0000-0000-000068690000}"/>
    <cellStyle name="Comma 3 4 3 2 2 4 3" xfId="2683" xr:uid="{00000000-0005-0000-0000-000069690000}"/>
    <cellStyle name="Comma 3 4 3 2 2 4 3 2" xfId="6780" xr:uid="{00000000-0005-0000-0000-00006A690000}"/>
    <cellStyle name="Comma 3 4 3 2 2 4 3 2 2" xfId="14973" xr:uid="{00000000-0005-0000-0000-00006B690000}"/>
    <cellStyle name="Comma 3 4 3 2 2 4 3 2 2 2" xfId="31359" xr:uid="{00000000-0005-0000-0000-00006C690000}"/>
    <cellStyle name="Comma 3 4 3 2 2 4 3 2 3" xfId="23166" xr:uid="{00000000-0005-0000-0000-00006D690000}"/>
    <cellStyle name="Comma 3 4 3 2 2 4 3 3" xfId="10876" xr:uid="{00000000-0005-0000-0000-00006E690000}"/>
    <cellStyle name="Comma 3 4 3 2 2 4 3 3 2" xfId="27262" xr:uid="{00000000-0005-0000-0000-00006F690000}"/>
    <cellStyle name="Comma 3 4 3 2 2 4 3 4" xfId="19069" xr:uid="{00000000-0005-0000-0000-000070690000}"/>
    <cellStyle name="Comma 3 4 3 2 2 4 4" xfId="4731" xr:uid="{00000000-0005-0000-0000-000071690000}"/>
    <cellStyle name="Comma 3 4 3 2 2 4 4 2" xfId="12924" xr:uid="{00000000-0005-0000-0000-000072690000}"/>
    <cellStyle name="Comma 3 4 3 2 2 4 4 2 2" xfId="29310" xr:uid="{00000000-0005-0000-0000-000073690000}"/>
    <cellStyle name="Comma 3 4 3 2 2 4 4 3" xfId="21117" xr:uid="{00000000-0005-0000-0000-000074690000}"/>
    <cellStyle name="Comma 3 4 3 2 2 4 5" xfId="8828" xr:uid="{00000000-0005-0000-0000-000075690000}"/>
    <cellStyle name="Comma 3 4 3 2 2 4 5 2" xfId="25214" xr:uid="{00000000-0005-0000-0000-000076690000}"/>
    <cellStyle name="Comma 3 4 3 2 2 4 6" xfId="17021" xr:uid="{00000000-0005-0000-0000-000077690000}"/>
    <cellStyle name="Comma 3 4 3 2 2 5" xfId="1147" xr:uid="{00000000-0005-0000-0000-000078690000}"/>
    <cellStyle name="Comma 3 4 3 2 2 5 2" xfId="3195" xr:uid="{00000000-0005-0000-0000-000079690000}"/>
    <cellStyle name="Comma 3 4 3 2 2 5 2 2" xfId="7292" xr:uid="{00000000-0005-0000-0000-00007A690000}"/>
    <cellStyle name="Comma 3 4 3 2 2 5 2 2 2" xfId="15485" xr:uid="{00000000-0005-0000-0000-00007B690000}"/>
    <cellStyle name="Comma 3 4 3 2 2 5 2 2 2 2" xfId="31871" xr:uid="{00000000-0005-0000-0000-00007C690000}"/>
    <cellStyle name="Comma 3 4 3 2 2 5 2 2 3" xfId="23678" xr:uid="{00000000-0005-0000-0000-00007D690000}"/>
    <cellStyle name="Comma 3 4 3 2 2 5 2 3" xfId="11388" xr:uid="{00000000-0005-0000-0000-00007E690000}"/>
    <cellStyle name="Comma 3 4 3 2 2 5 2 3 2" xfId="27774" xr:uid="{00000000-0005-0000-0000-00007F690000}"/>
    <cellStyle name="Comma 3 4 3 2 2 5 2 4" xfId="19581" xr:uid="{00000000-0005-0000-0000-000080690000}"/>
    <cellStyle name="Comma 3 4 3 2 2 5 3" xfId="5243" xr:uid="{00000000-0005-0000-0000-000081690000}"/>
    <cellStyle name="Comma 3 4 3 2 2 5 3 2" xfId="13436" xr:uid="{00000000-0005-0000-0000-000082690000}"/>
    <cellStyle name="Comma 3 4 3 2 2 5 3 2 2" xfId="29822" xr:uid="{00000000-0005-0000-0000-000083690000}"/>
    <cellStyle name="Comma 3 4 3 2 2 5 3 3" xfId="21629" xr:uid="{00000000-0005-0000-0000-000084690000}"/>
    <cellStyle name="Comma 3 4 3 2 2 5 4" xfId="9340" xr:uid="{00000000-0005-0000-0000-000085690000}"/>
    <cellStyle name="Comma 3 4 3 2 2 5 4 2" xfId="25726" xr:uid="{00000000-0005-0000-0000-000086690000}"/>
    <cellStyle name="Comma 3 4 3 2 2 5 5" xfId="17533" xr:uid="{00000000-0005-0000-0000-000087690000}"/>
    <cellStyle name="Comma 3 4 3 2 2 6" xfId="2171" xr:uid="{00000000-0005-0000-0000-000088690000}"/>
    <cellStyle name="Comma 3 4 3 2 2 6 2" xfId="6268" xr:uid="{00000000-0005-0000-0000-000089690000}"/>
    <cellStyle name="Comma 3 4 3 2 2 6 2 2" xfId="14461" xr:uid="{00000000-0005-0000-0000-00008A690000}"/>
    <cellStyle name="Comma 3 4 3 2 2 6 2 2 2" xfId="30847" xr:uid="{00000000-0005-0000-0000-00008B690000}"/>
    <cellStyle name="Comma 3 4 3 2 2 6 2 3" xfId="22654" xr:uid="{00000000-0005-0000-0000-00008C690000}"/>
    <cellStyle name="Comma 3 4 3 2 2 6 3" xfId="10364" xr:uid="{00000000-0005-0000-0000-00008D690000}"/>
    <cellStyle name="Comma 3 4 3 2 2 6 3 2" xfId="26750" xr:uid="{00000000-0005-0000-0000-00008E690000}"/>
    <cellStyle name="Comma 3 4 3 2 2 6 4" xfId="18557" xr:uid="{00000000-0005-0000-0000-00008F690000}"/>
    <cellStyle name="Comma 3 4 3 2 2 7" xfId="4219" xr:uid="{00000000-0005-0000-0000-000090690000}"/>
    <cellStyle name="Comma 3 4 3 2 2 7 2" xfId="12412" xr:uid="{00000000-0005-0000-0000-000091690000}"/>
    <cellStyle name="Comma 3 4 3 2 2 7 2 2" xfId="28798" xr:uid="{00000000-0005-0000-0000-000092690000}"/>
    <cellStyle name="Comma 3 4 3 2 2 7 3" xfId="20605" xr:uid="{00000000-0005-0000-0000-000093690000}"/>
    <cellStyle name="Comma 3 4 3 2 2 8" xfId="8316" xr:uid="{00000000-0005-0000-0000-000094690000}"/>
    <cellStyle name="Comma 3 4 3 2 2 8 2" xfId="24702" xr:uid="{00000000-0005-0000-0000-000095690000}"/>
    <cellStyle name="Comma 3 4 3 2 2 9" xfId="16509" xr:uid="{00000000-0005-0000-0000-000096690000}"/>
    <cellStyle name="Comma 3 4 3 2 3" xfId="187" xr:uid="{00000000-0005-0000-0000-000097690000}"/>
    <cellStyle name="Comma 3 4 3 2 3 2" xfId="443" xr:uid="{00000000-0005-0000-0000-000098690000}"/>
    <cellStyle name="Comma 3 4 3 2 3 2 2" xfId="955" xr:uid="{00000000-0005-0000-0000-000099690000}"/>
    <cellStyle name="Comma 3 4 3 2 3 2 2 2" xfId="1979" xr:uid="{00000000-0005-0000-0000-00009A690000}"/>
    <cellStyle name="Comma 3 4 3 2 3 2 2 2 2" xfId="4027" xr:uid="{00000000-0005-0000-0000-00009B690000}"/>
    <cellStyle name="Comma 3 4 3 2 3 2 2 2 2 2" xfId="8124" xr:uid="{00000000-0005-0000-0000-00009C690000}"/>
    <cellStyle name="Comma 3 4 3 2 3 2 2 2 2 2 2" xfId="16317" xr:uid="{00000000-0005-0000-0000-00009D690000}"/>
    <cellStyle name="Comma 3 4 3 2 3 2 2 2 2 2 2 2" xfId="32703" xr:uid="{00000000-0005-0000-0000-00009E690000}"/>
    <cellStyle name="Comma 3 4 3 2 3 2 2 2 2 2 3" xfId="24510" xr:uid="{00000000-0005-0000-0000-00009F690000}"/>
    <cellStyle name="Comma 3 4 3 2 3 2 2 2 2 3" xfId="12220" xr:uid="{00000000-0005-0000-0000-0000A0690000}"/>
    <cellStyle name="Comma 3 4 3 2 3 2 2 2 2 3 2" xfId="28606" xr:uid="{00000000-0005-0000-0000-0000A1690000}"/>
    <cellStyle name="Comma 3 4 3 2 3 2 2 2 2 4" xfId="20413" xr:uid="{00000000-0005-0000-0000-0000A2690000}"/>
    <cellStyle name="Comma 3 4 3 2 3 2 2 2 3" xfId="6075" xr:uid="{00000000-0005-0000-0000-0000A3690000}"/>
    <cellStyle name="Comma 3 4 3 2 3 2 2 2 3 2" xfId="14268" xr:uid="{00000000-0005-0000-0000-0000A4690000}"/>
    <cellStyle name="Comma 3 4 3 2 3 2 2 2 3 2 2" xfId="30654" xr:uid="{00000000-0005-0000-0000-0000A5690000}"/>
    <cellStyle name="Comma 3 4 3 2 3 2 2 2 3 3" xfId="22461" xr:uid="{00000000-0005-0000-0000-0000A6690000}"/>
    <cellStyle name="Comma 3 4 3 2 3 2 2 2 4" xfId="10172" xr:uid="{00000000-0005-0000-0000-0000A7690000}"/>
    <cellStyle name="Comma 3 4 3 2 3 2 2 2 4 2" xfId="26558" xr:uid="{00000000-0005-0000-0000-0000A8690000}"/>
    <cellStyle name="Comma 3 4 3 2 3 2 2 2 5" xfId="18365" xr:uid="{00000000-0005-0000-0000-0000A9690000}"/>
    <cellStyle name="Comma 3 4 3 2 3 2 2 3" xfId="3003" xr:uid="{00000000-0005-0000-0000-0000AA690000}"/>
    <cellStyle name="Comma 3 4 3 2 3 2 2 3 2" xfId="7100" xr:uid="{00000000-0005-0000-0000-0000AB690000}"/>
    <cellStyle name="Comma 3 4 3 2 3 2 2 3 2 2" xfId="15293" xr:uid="{00000000-0005-0000-0000-0000AC690000}"/>
    <cellStyle name="Comma 3 4 3 2 3 2 2 3 2 2 2" xfId="31679" xr:uid="{00000000-0005-0000-0000-0000AD690000}"/>
    <cellStyle name="Comma 3 4 3 2 3 2 2 3 2 3" xfId="23486" xr:uid="{00000000-0005-0000-0000-0000AE690000}"/>
    <cellStyle name="Comma 3 4 3 2 3 2 2 3 3" xfId="11196" xr:uid="{00000000-0005-0000-0000-0000AF690000}"/>
    <cellStyle name="Comma 3 4 3 2 3 2 2 3 3 2" xfId="27582" xr:uid="{00000000-0005-0000-0000-0000B0690000}"/>
    <cellStyle name="Comma 3 4 3 2 3 2 2 3 4" xfId="19389" xr:uid="{00000000-0005-0000-0000-0000B1690000}"/>
    <cellStyle name="Comma 3 4 3 2 3 2 2 4" xfId="5051" xr:uid="{00000000-0005-0000-0000-0000B2690000}"/>
    <cellStyle name="Comma 3 4 3 2 3 2 2 4 2" xfId="13244" xr:uid="{00000000-0005-0000-0000-0000B3690000}"/>
    <cellStyle name="Comma 3 4 3 2 3 2 2 4 2 2" xfId="29630" xr:uid="{00000000-0005-0000-0000-0000B4690000}"/>
    <cellStyle name="Comma 3 4 3 2 3 2 2 4 3" xfId="21437" xr:uid="{00000000-0005-0000-0000-0000B5690000}"/>
    <cellStyle name="Comma 3 4 3 2 3 2 2 5" xfId="9148" xr:uid="{00000000-0005-0000-0000-0000B6690000}"/>
    <cellStyle name="Comma 3 4 3 2 3 2 2 5 2" xfId="25534" xr:uid="{00000000-0005-0000-0000-0000B7690000}"/>
    <cellStyle name="Comma 3 4 3 2 3 2 2 6" xfId="17341" xr:uid="{00000000-0005-0000-0000-0000B8690000}"/>
    <cellStyle name="Comma 3 4 3 2 3 2 3" xfId="1467" xr:uid="{00000000-0005-0000-0000-0000B9690000}"/>
    <cellStyle name="Comma 3 4 3 2 3 2 3 2" xfId="3515" xr:uid="{00000000-0005-0000-0000-0000BA690000}"/>
    <cellStyle name="Comma 3 4 3 2 3 2 3 2 2" xfId="7612" xr:uid="{00000000-0005-0000-0000-0000BB690000}"/>
    <cellStyle name="Comma 3 4 3 2 3 2 3 2 2 2" xfId="15805" xr:uid="{00000000-0005-0000-0000-0000BC690000}"/>
    <cellStyle name="Comma 3 4 3 2 3 2 3 2 2 2 2" xfId="32191" xr:uid="{00000000-0005-0000-0000-0000BD690000}"/>
    <cellStyle name="Comma 3 4 3 2 3 2 3 2 2 3" xfId="23998" xr:uid="{00000000-0005-0000-0000-0000BE690000}"/>
    <cellStyle name="Comma 3 4 3 2 3 2 3 2 3" xfId="11708" xr:uid="{00000000-0005-0000-0000-0000BF690000}"/>
    <cellStyle name="Comma 3 4 3 2 3 2 3 2 3 2" xfId="28094" xr:uid="{00000000-0005-0000-0000-0000C0690000}"/>
    <cellStyle name="Comma 3 4 3 2 3 2 3 2 4" xfId="19901" xr:uid="{00000000-0005-0000-0000-0000C1690000}"/>
    <cellStyle name="Comma 3 4 3 2 3 2 3 3" xfId="5563" xr:uid="{00000000-0005-0000-0000-0000C2690000}"/>
    <cellStyle name="Comma 3 4 3 2 3 2 3 3 2" xfId="13756" xr:uid="{00000000-0005-0000-0000-0000C3690000}"/>
    <cellStyle name="Comma 3 4 3 2 3 2 3 3 2 2" xfId="30142" xr:uid="{00000000-0005-0000-0000-0000C4690000}"/>
    <cellStyle name="Comma 3 4 3 2 3 2 3 3 3" xfId="21949" xr:uid="{00000000-0005-0000-0000-0000C5690000}"/>
    <cellStyle name="Comma 3 4 3 2 3 2 3 4" xfId="9660" xr:uid="{00000000-0005-0000-0000-0000C6690000}"/>
    <cellStyle name="Comma 3 4 3 2 3 2 3 4 2" xfId="26046" xr:uid="{00000000-0005-0000-0000-0000C7690000}"/>
    <cellStyle name="Comma 3 4 3 2 3 2 3 5" xfId="17853" xr:uid="{00000000-0005-0000-0000-0000C8690000}"/>
    <cellStyle name="Comma 3 4 3 2 3 2 4" xfId="2491" xr:uid="{00000000-0005-0000-0000-0000C9690000}"/>
    <cellStyle name="Comma 3 4 3 2 3 2 4 2" xfId="6588" xr:uid="{00000000-0005-0000-0000-0000CA690000}"/>
    <cellStyle name="Comma 3 4 3 2 3 2 4 2 2" xfId="14781" xr:uid="{00000000-0005-0000-0000-0000CB690000}"/>
    <cellStyle name="Comma 3 4 3 2 3 2 4 2 2 2" xfId="31167" xr:uid="{00000000-0005-0000-0000-0000CC690000}"/>
    <cellStyle name="Comma 3 4 3 2 3 2 4 2 3" xfId="22974" xr:uid="{00000000-0005-0000-0000-0000CD690000}"/>
    <cellStyle name="Comma 3 4 3 2 3 2 4 3" xfId="10684" xr:uid="{00000000-0005-0000-0000-0000CE690000}"/>
    <cellStyle name="Comma 3 4 3 2 3 2 4 3 2" xfId="27070" xr:uid="{00000000-0005-0000-0000-0000CF690000}"/>
    <cellStyle name="Comma 3 4 3 2 3 2 4 4" xfId="18877" xr:uid="{00000000-0005-0000-0000-0000D0690000}"/>
    <cellStyle name="Comma 3 4 3 2 3 2 5" xfId="4539" xr:uid="{00000000-0005-0000-0000-0000D1690000}"/>
    <cellStyle name="Comma 3 4 3 2 3 2 5 2" xfId="12732" xr:uid="{00000000-0005-0000-0000-0000D2690000}"/>
    <cellStyle name="Comma 3 4 3 2 3 2 5 2 2" xfId="29118" xr:uid="{00000000-0005-0000-0000-0000D3690000}"/>
    <cellStyle name="Comma 3 4 3 2 3 2 5 3" xfId="20925" xr:uid="{00000000-0005-0000-0000-0000D4690000}"/>
    <cellStyle name="Comma 3 4 3 2 3 2 6" xfId="8636" xr:uid="{00000000-0005-0000-0000-0000D5690000}"/>
    <cellStyle name="Comma 3 4 3 2 3 2 6 2" xfId="25022" xr:uid="{00000000-0005-0000-0000-0000D6690000}"/>
    <cellStyle name="Comma 3 4 3 2 3 2 7" xfId="16829" xr:uid="{00000000-0005-0000-0000-0000D7690000}"/>
    <cellStyle name="Comma 3 4 3 2 3 3" xfId="699" xr:uid="{00000000-0005-0000-0000-0000D8690000}"/>
    <cellStyle name="Comma 3 4 3 2 3 3 2" xfId="1723" xr:uid="{00000000-0005-0000-0000-0000D9690000}"/>
    <cellStyle name="Comma 3 4 3 2 3 3 2 2" xfId="3771" xr:uid="{00000000-0005-0000-0000-0000DA690000}"/>
    <cellStyle name="Comma 3 4 3 2 3 3 2 2 2" xfId="7868" xr:uid="{00000000-0005-0000-0000-0000DB690000}"/>
    <cellStyle name="Comma 3 4 3 2 3 3 2 2 2 2" xfId="16061" xr:uid="{00000000-0005-0000-0000-0000DC690000}"/>
    <cellStyle name="Comma 3 4 3 2 3 3 2 2 2 2 2" xfId="32447" xr:uid="{00000000-0005-0000-0000-0000DD690000}"/>
    <cellStyle name="Comma 3 4 3 2 3 3 2 2 2 3" xfId="24254" xr:uid="{00000000-0005-0000-0000-0000DE690000}"/>
    <cellStyle name="Comma 3 4 3 2 3 3 2 2 3" xfId="11964" xr:uid="{00000000-0005-0000-0000-0000DF690000}"/>
    <cellStyle name="Comma 3 4 3 2 3 3 2 2 3 2" xfId="28350" xr:uid="{00000000-0005-0000-0000-0000E0690000}"/>
    <cellStyle name="Comma 3 4 3 2 3 3 2 2 4" xfId="20157" xr:uid="{00000000-0005-0000-0000-0000E1690000}"/>
    <cellStyle name="Comma 3 4 3 2 3 3 2 3" xfId="5819" xr:uid="{00000000-0005-0000-0000-0000E2690000}"/>
    <cellStyle name="Comma 3 4 3 2 3 3 2 3 2" xfId="14012" xr:uid="{00000000-0005-0000-0000-0000E3690000}"/>
    <cellStyle name="Comma 3 4 3 2 3 3 2 3 2 2" xfId="30398" xr:uid="{00000000-0005-0000-0000-0000E4690000}"/>
    <cellStyle name="Comma 3 4 3 2 3 3 2 3 3" xfId="22205" xr:uid="{00000000-0005-0000-0000-0000E5690000}"/>
    <cellStyle name="Comma 3 4 3 2 3 3 2 4" xfId="9916" xr:uid="{00000000-0005-0000-0000-0000E6690000}"/>
    <cellStyle name="Comma 3 4 3 2 3 3 2 4 2" xfId="26302" xr:uid="{00000000-0005-0000-0000-0000E7690000}"/>
    <cellStyle name="Comma 3 4 3 2 3 3 2 5" xfId="18109" xr:uid="{00000000-0005-0000-0000-0000E8690000}"/>
    <cellStyle name="Comma 3 4 3 2 3 3 3" xfId="2747" xr:uid="{00000000-0005-0000-0000-0000E9690000}"/>
    <cellStyle name="Comma 3 4 3 2 3 3 3 2" xfId="6844" xr:uid="{00000000-0005-0000-0000-0000EA690000}"/>
    <cellStyle name="Comma 3 4 3 2 3 3 3 2 2" xfId="15037" xr:uid="{00000000-0005-0000-0000-0000EB690000}"/>
    <cellStyle name="Comma 3 4 3 2 3 3 3 2 2 2" xfId="31423" xr:uid="{00000000-0005-0000-0000-0000EC690000}"/>
    <cellStyle name="Comma 3 4 3 2 3 3 3 2 3" xfId="23230" xr:uid="{00000000-0005-0000-0000-0000ED690000}"/>
    <cellStyle name="Comma 3 4 3 2 3 3 3 3" xfId="10940" xr:uid="{00000000-0005-0000-0000-0000EE690000}"/>
    <cellStyle name="Comma 3 4 3 2 3 3 3 3 2" xfId="27326" xr:uid="{00000000-0005-0000-0000-0000EF690000}"/>
    <cellStyle name="Comma 3 4 3 2 3 3 3 4" xfId="19133" xr:uid="{00000000-0005-0000-0000-0000F0690000}"/>
    <cellStyle name="Comma 3 4 3 2 3 3 4" xfId="4795" xr:uid="{00000000-0005-0000-0000-0000F1690000}"/>
    <cellStyle name="Comma 3 4 3 2 3 3 4 2" xfId="12988" xr:uid="{00000000-0005-0000-0000-0000F2690000}"/>
    <cellStyle name="Comma 3 4 3 2 3 3 4 2 2" xfId="29374" xr:uid="{00000000-0005-0000-0000-0000F3690000}"/>
    <cellStyle name="Comma 3 4 3 2 3 3 4 3" xfId="21181" xr:uid="{00000000-0005-0000-0000-0000F4690000}"/>
    <cellStyle name="Comma 3 4 3 2 3 3 5" xfId="8892" xr:uid="{00000000-0005-0000-0000-0000F5690000}"/>
    <cellStyle name="Comma 3 4 3 2 3 3 5 2" xfId="25278" xr:uid="{00000000-0005-0000-0000-0000F6690000}"/>
    <cellStyle name="Comma 3 4 3 2 3 3 6" xfId="17085" xr:uid="{00000000-0005-0000-0000-0000F7690000}"/>
    <cellStyle name="Comma 3 4 3 2 3 4" xfId="1211" xr:uid="{00000000-0005-0000-0000-0000F8690000}"/>
    <cellStyle name="Comma 3 4 3 2 3 4 2" xfId="3259" xr:uid="{00000000-0005-0000-0000-0000F9690000}"/>
    <cellStyle name="Comma 3 4 3 2 3 4 2 2" xfId="7356" xr:uid="{00000000-0005-0000-0000-0000FA690000}"/>
    <cellStyle name="Comma 3 4 3 2 3 4 2 2 2" xfId="15549" xr:uid="{00000000-0005-0000-0000-0000FB690000}"/>
    <cellStyle name="Comma 3 4 3 2 3 4 2 2 2 2" xfId="31935" xr:uid="{00000000-0005-0000-0000-0000FC690000}"/>
    <cellStyle name="Comma 3 4 3 2 3 4 2 2 3" xfId="23742" xr:uid="{00000000-0005-0000-0000-0000FD690000}"/>
    <cellStyle name="Comma 3 4 3 2 3 4 2 3" xfId="11452" xr:uid="{00000000-0005-0000-0000-0000FE690000}"/>
    <cellStyle name="Comma 3 4 3 2 3 4 2 3 2" xfId="27838" xr:uid="{00000000-0005-0000-0000-0000FF690000}"/>
    <cellStyle name="Comma 3 4 3 2 3 4 2 4" xfId="19645" xr:uid="{00000000-0005-0000-0000-0000006A0000}"/>
    <cellStyle name="Comma 3 4 3 2 3 4 3" xfId="5307" xr:uid="{00000000-0005-0000-0000-0000016A0000}"/>
    <cellStyle name="Comma 3 4 3 2 3 4 3 2" xfId="13500" xr:uid="{00000000-0005-0000-0000-0000026A0000}"/>
    <cellStyle name="Comma 3 4 3 2 3 4 3 2 2" xfId="29886" xr:uid="{00000000-0005-0000-0000-0000036A0000}"/>
    <cellStyle name="Comma 3 4 3 2 3 4 3 3" xfId="21693" xr:uid="{00000000-0005-0000-0000-0000046A0000}"/>
    <cellStyle name="Comma 3 4 3 2 3 4 4" xfId="9404" xr:uid="{00000000-0005-0000-0000-0000056A0000}"/>
    <cellStyle name="Comma 3 4 3 2 3 4 4 2" xfId="25790" xr:uid="{00000000-0005-0000-0000-0000066A0000}"/>
    <cellStyle name="Comma 3 4 3 2 3 4 5" xfId="17597" xr:uid="{00000000-0005-0000-0000-0000076A0000}"/>
    <cellStyle name="Comma 3 4 3 2 3 5" xfId="2235" xr:uid="{00000000-0005-0000-0000-0000086A0000}"/>
    <cellStyle name="Comma 3 4 3 2 3 5 2" xfId="6332" xr:uid="{00000000-0005-0000-0000-0000096A0000}"/>
    <cellStyle name="Comma 3 4 3 2 3 5 2 2" xfId="14525" xr:uid="{00000000-0005-0000-0000-00000A6A0000}"/>
    <cellStyle name="Comma 3 4 3 2 3 5 2 2 2" xfId="30911" xr:uid="{00000000-0005-0000-0000-00000B6A0000}"/>
    <cellStyle name="Comma 3 4 3 2 3 5 2 3" xfId="22718" xr:uid="{00000000-0005-0000-0000-00000C6A0000}"/>
    <cellStyle name="Comma 3 4 3 2 3 5 3" xfId="10428" xr:uid="{00000000-0005-0000-0000-00000D6A0000}"/>
    <cellStyle name="Comma 3 4 3 2 3 5 3 2" xfId="26814" xr:uid="{00000000-0005-0000-0000-00000E6A0000}"/>
    <cellStyle name="Comma 3 4 3 2 3 5 4" xfId="18621" xr:uid="{00000000-0005-0000-0000-00000F6A0000}"/>
    <cellStyle name="Comma 3 4 3 2 3 6" xfId="4283" xr:uid="{00000000-0005-0000-0000-0000106A0000}"/>
    <cellStyle name="Comma 3 4 3 2 3 6 2" xfId="12476" xr:uid="{00000000-0005-0000-0000-0000116A0000}"/>
    <cellStyle name="Comma 3 4 3 2 3 6 2 2" xfId="28862" xr:uid="{00000000-0005-0000-0000-0000126A0000}"/>
    <cellStyle name="Comma 3 4 3 2 3 6 3" xfId="20669" xr:uid="{00000000-0005-0000-0000-0000136A0000}"/>
    <cellStyle name="Comma 3 4 3 2 3 7" xfId="8380" xr:uid="{00000000-0005-0000-0000-0000146A0000}"/>
    <cellStyle name="Comma 3 4 3 2 3 7 2" xfId="24766" xr:uid="{00000000-0005-0000-0000-0000156A0000}"/>
    <cellStyle name="Comma 3 4 3 2 3 8" xfId="16573" xr:uid="{00000000-0005-0000-0000-0000166A0000}"/>
    <cellStyle name="Comma 3 4 3 2 4" xfId="315" xr:uid="{00000000-0005-0000-0000-0000176A0000}"/>
    <cellStyle name="Comma 3 4 3 2 4 2" xfId="827" xr:uid="{00000000-0005-0000-0000-0000186A0000}"/>
    <cellStyle name="Comma 3 4 3 2 4 2 2" xfId="1851" xr:uid="{00000000-0005-0000-0000-0000196A0000}"/>
    <cellStyle name="Comma 3 4 3 2 4 2 2 2" xfId="3899" xr:uid="{00000000-0005-0000-0000-00001A6A0000}"/>
    <cellStyle name="Comma 3 4 3 2 4 2 2 2 2" xfId="7996" xr:uid="{00000000-0005-0000-0000-00001B6A0000}"/>
    <cellStyle name="Comma 3 4 3 2 4 2 2 2 2 2" xfId="16189" xr:uid="{00000000-0005-0000-0000-00001C6A0000}"/>
    <cellStyle name="Comma 3 4 3 2 4 2 2 2 2 2 2" xfId="32575" xr:uid="{00000000-0005-0000-0000-00001D6A0000}"/>
    <cellStyle name="Comma 3 4 3 2 4 2 2 2 2 3" xfId="24382" xr:uid="{00000000-0005-0000-0000-00001E6A0000}"/>
    <cellStyle name="Comma 3 4 3 2 4 2 2 2 3" xfId="12092" xr:uid="{00000000-0005-0000-0000-00001F6A0000}"/>
    <cellStyle name="Comma 3 4 3 2 4 2 2 2 3 2" xfId="28478" xr:uid="{00000000-0005-0000-0000-0000206A0000}"/>
    <cellStyle name="Comma 3 4 3 2 4 2 2 2 4" xfId="20285" xr:uid="{00000000-0005-0000-0000-0000216A0000}"/>
    <cellStyle name="Comma 3 4 3 2 4 2 2 3" xfId="5947" xr:uid="{00000000-0005-0000-0000-0000226A0000}"/>
    <cellStyle name="Comma 3 4 3 2 4 2 2 3 2" xfId="14140" xr:uid="{00000000-0005-0000-0000-0000236A0000}"/>
    <cellStyle name="Comma 3 4 3 2 4 2 2 3 2 2" xfId="30526" xr:uid="{00000000-0005-0000-0000-0000246A0000}"/>
    <cellStyle name="Comma 3 4 3 2 4 2 2 3 3" xfId="22333" xr:uid="{00000000-0005-0000-0000-0000256A0000}"/>
    <cellStyle name="Comma 3 4 3 2 4 2 2 4" xfId="10044" xr:uid="{00000000-0005-0000-0000-0000266A0000}"/>
    <cellStyle name="Comma 3 4 3 2 4 2 2 4 2" xfId="26430" xr:uid="{00000000-0005-0000-0000-0000276A0000}"/>
    <cellStyle name="Comma 3 4 3 2 4 2 2 5" xfId="18237" xr:uid="{00000000-0005-0000-0000-0000286A0000}"/>
    <cellStyle name="Comma 3 4 3 2 4 2 3" xfId="2875" xr:uid="{00000000-0005-0000-0000-0000296A0000}"/>
    <cellStyle name="Comma 3 4 3 2 4 2 3 2" xfId="6972" xr:uid="{00000000-0005-0000-0000-00002A6A0000}"/>
    <cellStyle name="Comma 3 4 3 2 4 2 3 2 2" xfId="15165" xr:uid="{00000000-0005-0000-0000-00002B6A0000}"/>
    <cellStyle name="Comma 3 4 3 2 4 2 3 2 2 2" xfId="31551" xr:uid="{00000000-0005-0000-0000-00002C6A0000}"/>
    <cellStyle name="Comma 3 4 3 2 4 2 3 2 3" xfId="23358" xr:uid="{00000000-0005-0000-0000-00002D6A0000}"/>
    <cellStyle name="Comma 3 4 3 2 4 2 3 3" xfId="11068" xr:uid="{00000000-0005-0000-0000-00002E6A0000}"/>
    <cellStyle name="Comma 3 4 3 2 4 2 3 3 2" xfId="27454" xr:uid="{00000000-0005-0000-0000-00002F6A0000}"/>
    <cellStyle name="Comma 3 4 3 2 4 2 3 4" xfId="19261" xr:uid="{00000000-0005-0000-0000-0000306A0000}"/>
    <cellStyle name="Comma 3 4 3 2 4 2 4" xfId="4923" xr:uid="{00000000-0005-0000-0000-0000316A0000}"/>
    <cellStyle name="Comma 3 4 3 2 4 2 4 2" xfId="13116" xr:uid="{00000000-0005-0000-0000-0000326A0000}"/>
    <cellStyle name="Comma 3 4 3 2 4 2 4 2 2" xfId="29502" xr:uid="{00000000-0005-0000-0000-0000336A0000}"/>
    <cellStyle name="Comma 3 4 3 2 4 2 4 3" xfId="21309" xr:uid="{00000000-0005-0000-0000-0000346A0000}"/>
    <cellStyle name="Comma 3 4 3 2 4 2 5" xfId="9020" xr:uid="{00000000-0005-0000-0000-0000356A0000}"/>
    <cellStyle name="Comma 3 4 3 2 4 2 5 2" xfId="25406" xr:uid="{00000000-0005-0000-0000-0000366A0000}"/>
    <cellStyle name="Comma 3 4 3 2 4 2 6" xfId="17213" xr:uid="{00000000-0005-0000-0000-0000376A0000}"/>
    <cellStyle name="Comma 3 4 3 2 4 3" xfId="1339" xr:uid="{00000000-0005-0000-0000-0000386A0000}"/>
    <cellStyle name="Comma 3 4 3 2 4 3 2" xfId="3387" xr:uid="{00000000-0005-0000-0000-0000396A0000}"/>
    <cellStyle name="Comma 3 4 3 2 4 3 2 2" xfId="7484" xr:uid="{00000000-0005-0000-0000-00003A6A0000}"/>
    <cellStyle name="Comma 3 4 3 2 4 3 2 2 2" xfId="15677" xr:uid="{00000000-0005-0000-0000-00003B6A0000}"/>
    <cellStyle name="Comma 3 4 3 2 4 3 2 2 2 2" xfId="32063" xr:uid="{00000000-0005-0000-0000-00003C6A0000}"/>
    <cellStyle name="Comma 3 4 3 2 4 3 2 2 3" xfId="23870" xr:uid="{00000000-0005-0000-0000-00003D6A0000}"/>
    <cellStyle name="Comma 3 4 3 2 4 3 2 3" xfId="11580" xr:uid="{00000000-0005-0000-0000-00003E6A0000}"/>
    <cellStyle name="Comma 3 4 3 2 4 3 2 3 2" xfId="27966" xr:uid="{00000000-0005-0000-0000-00003F6A0000}"/>
    <cellStyle name="Comma 3 4 3 2 4 3 2 4" xfId="19773" xr:uid="{00000000-0005-0000-0000-0000406A0000}"/>
    <cellStyle name="Comma 3 4 3 2 4 3 3" xfId="5435" xr:uid="{00000000-0005-0000-0000-0000416A0000}"/>
    <cellStyle name="Comma 3 4 3 2 4 3 3 2" xfId="13628" xr:uid="{00000000-0005-0000-0000-0000426A0000}"/>
    <cellStyle name="Comma 3 4 3 2 4 3 3 2 2" xfId="30014" xr:uid="{00000000-0005-0000-0000-0000436A0000}"/>
    <cellStyle name="Comma 3 4 3 2 4 3 3 3" xfId="21821" xr:uid="{00000000-0005-0000-0000-0000446A0000}"/>
    <cellStyle name="Comma 3 4 3 2 4 3 4" xfId="9532" xr:uid="{00000000-0005-0000-0000-0000456A0000}"/>
    <cellStyle name="Comma 3 4 3 2 4 3 4 2" xfId="25918" xr:uid="{00000000-0005-0000-0000-0000466A0000}"/>
    <cellStyle name="Comma 3 4 3 2 4 3 5" xfId="17725" xr:uid="{00000000-0005-0000-0000-0000476A0000}"/>
    <cellStyle name="Comma 3 4 3 2 4 4" xfId="2363" xr:uid="{00000000-0005-0000-0000-0000486A0000}"/>
    <cellStyle name="Comma 3 4 3 2 4 4 2" xfId="6460" xr:uid="{00000000-0005-0000-0000-0000496A0000}"/>
    <cellStyle name="Comma 3 4 3 2 4 4 2 2" xfId="14653" xr:uid="{00000000-0005-0000-0000-00004A6A0000}"/>
    <cellStyle name="Comma 3 4 3 2 4 4 2 2 2" xfId="31039" xr:uid="{00000000-0005-0000-0000-00004B6A0000}"/>
    <cellStyle name="Comma 3 4 3 2 4 4 2 3" xfId="22846" xr:uid="{00000000-0005-0000-0000-00004C6A0000}"/>
    <cellStyle name="Comma 3 4 3 2 4 4 3" xfId="10556" xr:uid="{00000000-0005-0000-0000-00004D6A0000}"/>
    <cellStyle name="Comma 3 4 3 2 4 4 3 2" xfId="26942" xr:uid="{00000000-0005-0000-0000-00004E6A0000}"/>
    <cellStyle name="Comma 3 4 3 2 4 4 4" xfId="18749" xr:uid="{00000000-0005-0000-0000-00004F6A0000}"/>
    <cellStyle name="Comma 3 4 3 2 4 5" xfId="4411" xr:uid="{00000000-0005-0000-0000-0000506A0000}"/>
    <cellStyle name="Comma 3 4 3 2 4 5 2" xfId="12604" xr:uid="{00000000-0005-0000-0000-0000516A0000}"/>
    <cellStyle name="Comma 3 4 3 2 4 5 2 2" xfId="28990" xr:uid="{00000000-0005-0000-0000-0000526A0000}"/>
    <cellStyle name="Comma 3 4 3 2 4 5 3" xfId="20797" xr:uid="{00000000-0005-0000-0000-0000536A0000}"/>
    <cellStyle name="Comma 3 4 3 2 4 6" xfId="8508" xr:uid="{00000000-0005-0000-0000-0000546A0000}"/>
    <cellStyle name="Comma 3 4 3 2 4 6 2" xfId="24894" xr:uid="{00000000-0005-0000-0000-0000556A0000}"/>
    <cellStyle name="Comma 3 4 3 2 4 7" xfId="16701" xr:uid="{00000000-0005-0000-0000-0000566A0000}"/>
    <cellStyle name="Comma 3 4 3 2 5" xfId="571" xr:uid="{00000000-0005-0000-0000-0000576A0000}"/>
    <cellStyle name="Comma 3 4 3 2 5 2" xfId="1595" xr:uid="{00000000-0005-0000-0000-0000586A0000}"/>
    <cellStyle name="Comma 3 4 3 2 5 2 2" xfId="3643" xr:uid="{00000000-0005-0000-0000-0000596A0000}"/>
    <cellStyle name="Comma 3 4 3 2 5 2 2 2" xfId="7740" xr:uid="{00000000-0005-0000-0000-00005A6A0000}"/>
    <cellStyle name="Comma 3 4 3 2 5 2 2 2 2" xfId="15933" xr:uid="{00000000-0005-0000-0000-00005B6A0000}"/>
    <cellStyle name="Comma 3 4 3 2 5 2 2 2 2 2" xfId="32319" xr:uid="{00000000-0005-0000-0000-00005C6A0000}"/>
    <cellStyle name="Comma 3 4 3 2 5 2 2 2 3" xfId="24126" xr:uid="{00000000-0005-0000-0000-00005D6A0000}"/>
    <cellStyle name="Comma 3 4 3 2 5 2 2 3" xfId="11836" xr:uid="{00000000-0005-0000-0000-00005E6A0000}"/>
    <cellStyle name="Comma 3 4 3 2 5 2 2 3 2" xfId="28222" xr:uid="{00000000-0005-0000-0000-00005F6A0000}"/>
    <cellStyle name="Comma 3 4 3 2 5 2 2 4" xfId="20029" xr:uid="{00000000-0005-0000-0000-0000606A0000}"/>
    <cellStyle name="Comma 3 4 3 2 5 2 3" xfId="5691" xr:uid="{00000000-0005-0000-0000-0000616A0000}"/>
    <cellStyle name="Comma 3 4 3 2 5 2 3 2" xfId="13884" xr:uid="{00000000-0005-0000-0000-0000626A0000}"/>
    <cellStyle name="Comma 3 4 3 2 5 2 3 2 2" xfId="30270" xr:uid="{00000000-0005-0000-0000-0000636A0000}"/>
    <cellStyle name="Comma 3 4 3 2 5 2 3 3" xfId="22077" xr:uid="{00000000-0005-0000-0000-0000646A0000}"/>
    <cellStyle name="Comma 3 4 3 2 5 2 4" xfId="9788" xr:uid="{00000000-0005-0000-0000-0000656A0000}"/>
    <cellStyle name="Comma 3 4 3 2 5 2 4 2" xfId="26174" xr:uid="{00000000-0005-0000-0000-0000666A0000}"/>
    <cellStyle name="Comma 3 4 3 2 5 2 5" xfId="17981" xr:uid="{00000000-0005-0000-0000-0000676A0000}"/>
    <cellStyle name="Comma 3 4 3 2 5 3" xfId="2619" xr:uid="{00000000-0005-0000-0000-0000686A0000}"/>
    <cellStyle name="Comma 3 4 3 2 5 3 2" xfId="6716" xr:uid="{00000000-0005-0000-0000-0000696A0000}"/>
    <cellStyle name="Comma 3 4 3 2 5 3 2 2" xfId="14909" xr:uid="{00000000-0005-0000-0000-00006A6A0000}"/>
    <cellStyle name="Comma 3 4 3 2 5 3 2 2 2" xfId="31295" xr:uid="{00000000-0005-0000-0000-00006B6A0000}"/>
    <cellStyle name="Comma 3 4 3 2 5 3 2 3" xfId="23102" xr:uid="{00000000-0005-0000-0000-00006C6A0000}"/>
    <cellStyle name="Comma 3 4 3 2 5 3 3" xfId="10812" xr:uid="{00000000-0005-0000-0000-00006D6A0000}"/>
    <cellStyle name="Comma 3 4 3 2 5 3 3 2" xfId="27198" xr:uid="{00000000-0005-0000-0000-00006E6A0000}"/>
    <cellStyle name="Comma 3 4 3 2 5 3 4" xfId="19005" xr:uid="{00000000-0005-0000-0000-00006F6A0000}"/>
    <cellStyle name="Comma 3 4 3 2 5 4" xfId="4667" xr:uid="{00000000-0005-0000-0000-0000706A0000}"/>
    <cellStyle name="Comma 3 4 3 2 5 4 2" xfId="12860" xr:uid="{00000000-0005-0000-0000-0000716A0000}"/>
    <cellStyle name="Comma 3 4 3 2 5 4 2 2" xfId="29246" xr:uid="{00000000-0005-0000-0000-0000726A0000}"/>
    <cellStyle name="Comma 3 4 3 2 5 4 3" xfId="21053" xr:uid="{00000000-0005-0000-0000-0000736A0000}"/>
    <cellStyle name="Comma 3 4 3 2 5 5" xfId="8764" xr:uid="{00000000-0005-0000-0000-0000746A0000}"/>
    <cellStyle name="Comma 3 4 3 2 5 5 2" xfId="25150" xr:uid="{00000000-0005-0000-0000-0000756A0000}"/>
    <cellStyle name="Comma 3 4 3 2 5 6" xfId="16957" xr:uid="{00000000-0005-0000-0000-0000766A0000}"/>
    <cellStyle name="Comma 3 4 3 2 6" xfId="1083" xr:uid="{00000000-0005-0000-0000-0000776A0000}"/>
    <cellStyle name="Comma 3 4 3 2 6 2" xfId="3131" xr:uid="{00000000-0005-0000-0000-0000786A0000}"/>
    <cellStyle name="Comma 3 4 3 2 6 2 2" xfId="7228" xr:uid="{00000000-0005-0000-0000-0000796A0000}"/>
    <cellStyle name="Comma 3 4 3 2 6 2 2 2" xfId="15421" xr:uid="{00000000-0005-0000-0000-00007A6A0000}"/>
    <cellStyle name="Comma 3 4 3 2 6 2 2 2 2" xfId="31807" xr:uid="{00000000-0005-0000-0000-00007B6A0000}"/>
    <cellStyle name="Comma 3 4 3 2 6 2 2 3" xfId="23614" xr:uid="{00000000-0005-0000-0000-00007C6A0000}"/>
    <cellStyle name="Comma 3 4 3 2 6 2 3" xfId="11324" xr:uid="{00000000-0005-0000-0000-00007D6A0000}"/>
    <cellStyle name="Comma 3 4 3 2 6 2 3 2" xfId="27710" xr:uid="{00000000-0005-0000-0000-00007E6A0000}"/>
    <cellStyle name="Comma 3 4 3 2 6 2 4" xfId="19517" xr:uid="{00000000-0005-0000-0000-00007F6A0000}"/>
    <cellStyle name="Comma 3 4 3 2 6 3" xfId="5179" xr:uid="{00000000-0005-0000-0000-0000806A0000}"/>
    <cellStyle name="Comma 3 4 3 2 6 3 2" xfId="13372" xr:uid="{00000000-0005-0000-0000-0000816A0000}"/>
    <cellStyle name="Comma 3 4 3 2 6 3 2 2" xfId="29758" xr:uid="{00000000-0005-0000-0000-0000826A0000}"/>
    <cellStyle name="Comma 3 4 3 2 6 3 3" xfId="21565" xr:uid="{00000000-0005-0000-0000-0000836A0000}"/>
    <cellStyle name="Comma 3 4 3 2 6 4" xfId="9276" xr:uid="{00000000-0005-0000-0000-0000846A0000}"/>
    <cellStyle name="Comma 3 4 3 2 6 4 2" xfId="25662" xr:uid="{00000000-0005-0000-0000-0000856A0000}"/>
    <cellStyle name="Comma 3 4 3 2 6 5" xfId="17469" xr:uid="{00000000-0005-0000-0000-0000866A0000}"/>
    <cellStyle name="Comma 3 4 3 2 7" xfId="2107" xr:uid="{00000000-0005-0000-0000-0000876A0000}"/>
    <cellStyle name="Comma 3 4 3 2 7 2" xfId="6204" xr:uid="{00000000-0005-0000-0000-0000886A0000}"/>
    <cellStyle name="Comma 3 4 3 2 7 2 2" xfId="14397" xr:uid="{00000000-0005-0000-0000-0000896A0000}"/>
    <cellStyle name="Comma 3 4 3 2 7 2 2 2" xfId="30783" xr:uid="{00000000-0005-0000-0000-00008A6A0000}"/>
    <cellStyle name="Comma 3 4 3 2 7 2 3" xfId="22590" xr:uid="{00000000-0005-0000-0000-00008B6A0000}"/>
    <cellStyle name="Comma 3 4 3 2 7 3" xfId="10300" xr:uid="{00000000-0005-0000-0000-00008C6A0000}"/>
    <cellStyle name="Comma 3 4 3 2 7 3 2" xfId="26686" xr:uid="{00000000-0005-0000-0000-00008D6A0000}"/>
    <cellStyle name="Comma 3 4 3 2 7 4" xfId="18493" xr:uid="{00000000-0005-0000-0000-00008E6A0000}"/>
    <cellStyle name="Comma 3 4 3 2 8" xfId="4155" xr:uid="{00000000-0005-0000-0000-00008F6A0000}"/>
    <cellStyle name="Comma 3 4 3 2 8 2" xfId="12348" xr:uid="{00000000-0005-0000-0000-0000906A0000}"/>
    <cellStyle name="Comma 3 4 3 2 8 2 2" xfId="28734" xr:uid="{00000000-0005-0000-0000-0000916A0000}"/>
    <cellStyle name="Comma 3 4 3 2 8 3" xfId="20541" xr:uid="{00000000-0005-0000-0000-0000926A0000}"/>
    <cellStyle name="Comma 3 4 3 2 9" xfId="8252" xr:uid="{00000000-0005-0000-0000-0000936A0000}"/>
    <cellStyle name="Comma 3 4 3 2 9 2" xfId="24638" xr:uid="{00000000-0005-0000-0000-0000946A0000}"/>
    <cellStyle name="Comma 3 4 3 3" xfId="91" xr:uid="{00000000-0005-0000-0000-0000956A0000}"/>
    <cellStyle name="Comma 3 4 3 3 2" xfId="219" xr:uid="{00000000-0005-0000-0000-0000966A0000}"/>
    <cellStyle name="Comma 3 4 3 3 2 2" xfId="475" xr:uid="{00000000-0005-0000-0000-0000976A0000}"/>
    <cellStyle name="Comma 3 4 3 3 2 2 2" xfId="987" xr:uid="{00000000-0005-0000-0000-0000986A0000}"/>
    <cellStyle name="Comma 3 4 3 3 2 2 2 2" xfId="2011" xr:uid="{00000000-0005-0000-0000-0000996A0000}"/>
    <cellStyle name="Comma 3 4 3 3 2 2 2 2 2" xfId="4059" xr:uid="{00000000-0005-0000-0000-00009A6A0000}"/>
    <cellStyle name="Comma 3 4 3 3 2 2 2 2 2 2" xfId="8156" xr:uid="{00000000-0005-0000-0000-00009B6A0000}"/>
    <cellStyle name="Comma 3 4 3 3 2 2 2 2 2 2 2" xfId="16349" xr:uid="{00000000-0005-0000-0000-00009C6A0000}"/>
    <cellStyle name="Comma 3 4 3 3 2 2 2 2 2 2 2 2" xfId="32735" xr:uid="{00000000-0005-0000-0000-00009D6A0000}"/>
    <cellStyle name="Comma 3 4 3 3 2 2 2 2 2 2 3" xfId="24542" xr:uid="{00000000-0005-0000-0000-00009E6A0000}"/>
    <cellStyle name="Comma 3 4 3 3 2 2 2 2 2 3" xfId="12252" xr:uid="{00000000-0005-0000-0000-00009F6A0000}"/>
    <cellStyle name="Comma 3 4 3 3 2 2 2 2 2 3 2" xfId="28638" xr:uid="{00000000-0005-0000-0000-0000A06A0000}"/>
    <cellStyle name="Comma 3 4 3 3 2 2 2 2 2 4" xfId="20445" xr:uid="{00000000-0005-0000-0000-0000A16A0000}"/>
    <cellStyle name="Comma 3 4 3 3 2 2 2 2 3" xfId="6107" xr:uid="{00000000-0005-0000-0000-0000A26A0000}"/>
    <cellStyle name="Comma 3 4 3 3 2 2 2 2 3 2" xfId="14300" xr:uid="{00000000-0005-0000-0000-0000A36A0000}"/>
    <cellStyle name="Comma 3 4 3 3 2 2 2 2 3 2 2" xfId="30686" xr:uid="{00000000-0005-0000-0000-0000A46A0000}"/>
    <cellStyle name="Comma 3 4 3 3 2 2 2 2 3 3" xfId="22493" xr:uid="{00000000-0005-0000-0000-0000A56A0000}"/>
    <cellStyle name="Comma 3 4 3 3 2 2 2 2 4" xfId="10204" xr:uid="{00000000-0005-0000-0000-0000A66A0000}"/>
    <cellStyle name="Comma 3 4 3 3 2 2 2 2 4 2" xfId="26590" xr:uid="{00000000-0005-0000-0000-0000A76A0000}"/>
    <cellStyle name="Comma 3 4 3 3 2 2 2 2 5" xfId="18397" xr:uid="{00000000-0005-0000-0000-0000A86A0000}"/>
    <cellStyle name="Comma 3 4 3 3 2 2 2 3" xfId="3035" xr:uid="{00000000-0005-0000-0000-0000A96A0000}"/>
    <cellStyle name="Comma 3 4 3 3 2 2 2 3 2" xfId="7132" xr:uid="{00000000-0005-0000-0000-0000AA6A0000}"/>
    <cellStyle name="Comma 3 4 3 3 2 2 2 3 2 2" xfId="15325" xr:uid="{00000000-0005-0000-0000-0000AB6A0000}"/>
    <cellStyle name="Comma 3 4 3 3 2 2 2 3 2 2 2" xfId="31711" xr:uid="{00000000-0005-0000-0000-0000AC6A0000}"/>
    <cellStyle name="Comma 3 4 3 3 2 2 2 3 2 3" xfId="23518" xr:uid="{00000000-0005-0000-0000-0000AD6A0000}"/>
    <cellStyle name="Comma 3 4 3 3 2 2 2 3 3" xfId="11228" xr:uid="{00000000-0005-0000-0000-0000AE6A0000}"/>
    <cellStyle name="Comma 3 4 3 3 2 2 2 3 3 2" xfId="27614" xr:uid="{00000000-0005-0000-0000-0000AF6A0000}"/>
    <cellStyle name="Comma 3 4 3 3 2 2 2 3 4" xfId="19421" xr:uid="{00000000-0005-0000-0000-0000B06A0000}"/>
    <cellStyle name="Comma 3 4 3 3 2 2 2 4" xfId="5083" xr:uid="{00000000-0005-0000-0000-0000B16A0000}"/>
    <cellStyle name="Comma 3 4 3 3 2 2 2 4 2" xfId="13276" xr:uid="{00000000-0005-0000-0000-0000B26A0000}"/>
    <cellStyle name="Comma 3 4 3 3 2 2 2 4 2 2" xfId="29662" xr:uid="{00000000-0005-0000-0000-0000B36A0000}"/>
    <cellStyle name="Comma 3 4 3 3 2 2 2 4 3" xfId="21469" xr:uid="{00000000-0005-0000-0000-0000B46A0000}"/>
    <cellStyle name="Comma 3 4 3 3 2 2 2 5" xfId="9180" xr:uid="{00000000-0005-0000-0000-0000B56A0000}"/>
    <cellStyle name="Comma 3 4 3 3 2 2 2 5 2" xfId="25566" xr:uid="{00000000-0005-0000-0000-0000B66A0000}"/>
    <cellStyle name="Comma 3 4 3 3 2 2 2 6" xfId="17373" xr:uid="{00000000-0005-0000-0000-0000B76A0000}"/>
    <cellStyle name="Comma 3 4 3 3 2 2 3" xfId="1499" xr:uid="{00000000-0005-0000-0000-0000B86A0000}"/>
    <cellStyle name="Comma 3 4 3 3 2 2 3 2" xfId="3547" xr:uid="{00000000-0005-0000-0000-0000B96A0000}"/>
    <cellStyle name="Comma 3 4 3 3 2 2 3 2 2" xfId="7644" xr:uid="{00000000-0005-0000-0000-0000BA6A0000}"/>
    <cellStyle name="Comma 3 4 3 3 2 2 3 2 2 2" xfId="15837" xr:uid="{00000000-0005-0000-0000-0000BB6A0000}"/>
    <cellStyle name="Comma 3 4 3 3 2 2 3 2 2 2 2" xfId="32223" xr:uid="{00000000-0005-0000-0000-0000BC6A0000}"/>
    <cellStyle name="Comma 3 4 3 3 2 2 3 2 2 3" xfId="24030" xr:uid="{00000000-0005-0000-0000-0000BD6A0000}"/>
    <cellStyle name="Comma 3 4 3 3 2 2 3 2 3" xfId="11740" xr:uid="{00000000-0005-0000-0000-0000BE6A0000}"/>
    <cellStyle name="Comma 3 4 3 3 2 2 3 2 3 2" xfId="28126" xr:uid="{00000000-0005-0000-0000-0000BF6A0000}"/>
    <cellStyle name="Comma 3 4 3 3 2 2 3 2 4" xfId="19933" xr:uid="{00000000-0005-0000-0000-0000C06A0000}"/>
    <cellStyle name="Comma 3 4 3 3 2 2 3 3" xfId="5595" xr:uid="{00000000-0005-0000-0000-0000C16A0000}"/>
    <cellStyle name="Comma 3 4 3 3 2 2 3 3 2" xfId="13788" xr:uid="{00000000-0005-0000-0000-0000C26A0000}"/>
    <cellStyle name="Comma 3 4 3 3 2 2 3 3 2 2" xfId="30174" xr:uid="{00000000-0005-0000-0000-0000C36A0000}"/>
    <cellStyle name="Comma 3 4 3 3 2 2 3 3 3" xfId="21981" xr:uid="{00000000-0005-0000-0000-0000C46A0000}"/>
    <cellStyle name="Comma 3 4 3 3 2 2 3 4" xfId="9692" xr:uid="{00000000-0005-0000-0000-0000C56A0000}"/>
    <cellStyle name="Comma 3 4 3 3 2 2 3 4 2" xfId="26078" xr:uid="{00000000-0005-0000-0000-0000C66A0000}"/>
    <cellStyle name="Comma 3 4 3 3 2 2 3 5" xfId="17885" xr:uid="{00000000-0005-0000-0000-0000C76A0000}"/>
    <cellStyle name="Comma 3 4 3 3 2 2 4" xfId="2523" xr:uid="{00000000-0005-0000-0000-0000C86A0000}"/>
    <cellStyle name="Comma 3 4 3 3 2 2 4 2" xfId="6620" xr:uid="{00000000-0005-0000-0000-0000C96A0000}"/>
    <cellStyle name="Comma 3 4 3 3 2 2 4 2 2" xfId="14813" xr:uid="{00000000-0005-0000-0000-0000CA6A0000}"/>
    <cellStyle name="Comma 3 4 3 3 2 2 4 2 2 2" xfId="31199" xr:uid="{00000000-0005-0000-0000-0000CB6A0000}"/>
    <cellStyle name="Comma 3 4 3 3 2 2 4 2 3" xfId="23006" xr:uid="{00000000-0005-0000-0000-0000CC6A0000}"/>
    <cellStyle name="Comma 3 4 3 3 2 2 4 3" xfId="10716" xr:uid="{00000000-0005-0000-0000-0000CD6A0000}"/>
    <cellStyle name="Comma 3 4 3 3 2 2 4 3 2" xfId="27102" xr:uid="{00000000-0005-0000-0000-0000CE6A0000}"/>
    <cellStyle name="Comma 3 4 3 3 2 2 4 4" xfId="18909" xr:uid="{00000000-0005-0000-0000-0000CF6A0000}"/>
    <cellStyle name="Comma 3 4 3 3 2 2 5" xfId="4571" xr:uid="{00000000-0005-0000-0000-0000D06A0000}"/>
    <cellStyle name="Comma 3 4 3 3 2 2 5 2" xfId="12764" xr:uid="{00000000-0005-0000-0000-0000D16A0000}"/>
    <cellStyle name="Comma 3 4 3 3 2 2 5 2 2" xfId="29150" xr:uid="{00000000-0005-0000-0000-0000D26A0000}"/>
    <cellStyle name="Comma 3 4 3 3 2 2 5 3" xfId="20957" xr:uid="{00000000-0005-0000-0000-0000D36A0000}"/>
    <cellStyle name="Comma 3 4 3 3 2 2 6" xfId="8668" xr:uid="{00000000-0005-0000-0000-0000D46A0000}"/>
    <cellStyle name="Comma 3 4 3 3 2 2 6 2" xfId="25054" xr:uid="{00000000-0005-0000-0000-0000D56A0000}"/>
    <cellStyle name="Comma 3 4 3 3 2 2 7" xfId="16861" xr:uid="{00000000-0005-0000-0000-0000D66A0000}"/>
    <cellStyle name="Comma 3 4 3 3 2 3" xfId="731" xr:uid="{00000000-0005-0000-0000-0000D76A0000}"/>
    <cellStyle name="Comma 3 4 3 3 2 3 2" xfId="1755" xr:uid="{00000000-0005-0000-0000-0000D86A0000}"/>
    <cellStyle name="Comma 3 4 3 3 2 3 2 2" xfId="3803" xr:uid="{00000000-0005-0000-0000-0000D96A0000}"/>
    <cellStyle name="Comma 3 4 3 3 2 3 2 2 2" xfId="7900" xr:uid="{00000000-0005-0000-0000-0000DA6A0000}"/>
    <cellStyle name="Comma 3 4 3 3 2 3 2 2 2 2" xfId="16093" xr:uid="{00000000-0005-0000-0000-0000DB6A0000}"/>
    <cellStyle name="Comma 3 4 3 3 2 3 2 2 2 2 2" xfId="32479" xr:uid="{00000000-0005-0000-0000-0000DC6A0000}"/>
    <cellStyle name="Comma 3 4 3 3 2 3 2 2 2 3" xfId="24286" xr:uid="{00000000-0005-0000-0000-0000DD6A0000}"/>
    <cellStyle name="Comma 3 4 3 3 2 3 2 2 3" xfId="11996" xr:uid="{00000000-0005-0000-0000-0000DE6A0000}"/>
    <cellStyle name="Comma 3 4 3 3 2 3 2 2 3 2" xfId="28382" xr:uid="{00000000-0005-0000-0000-0000DF6A0000}"/>
    <cellStyle name="Comma 3 4 3 3 2 3 2 2 4" xfId="20189" xr:uid="{00000000-0005-0000-0000-0000E06A0000}"/>
    <cellStyle name="Comma 3 4 3 3 2 3 2 3" xfId="5851" xr:uid="{00000000-0005-0000-0000-0000E16A0000}"/>
    <cellStyle name="Comma 3 4 3 3 2 3 2 3 2" xfId="14044" xr:uid="{00000000-0005-0000-0000-0000E26A0000}"/>
    <cellStyle name="Comma 3 4 3 3 2 3 2 3 2 2" xfId="30430" xr:uid="{00000000-0005-0000-0000-0000E36A0000}"/>
    <cellStyle name="Comma 3 4 3 3 2 3 2 3 3" xfId="22237" xr:uid="{00000000-0005-0000-0000-0000E46A0000}"/>
    <cellStyle name="Comma 3 4 3 3 2 3 2 4" xfId="9948" xr:uid="{00000000-0005-0000-0000-0000E56A0000}"/>
    <cellStyle name="Comma 3 4 3 3 2 3 2 4 2" xfId="26334" xr:uid="{00000000-0005-0000-0000-0000E66A0000}"/>
    <cellStyle name="Comma 3 4 3 3 2 3 2 5" xfId="18141" xr:uid="{00000000-0005-0000-0000-0000E76A0000}"/>
    <cellStyle name="Comma 3 4 3 3 2 3 3" xfId="2779" xr:uid="{00000000-0005-0000-0000-0000E86A0000}"/>
    <cellStyle name="Comma 3 4 3 3 2 3 3 2" xfId="6876" xr:uid="{00000000-0005-0000-0000-0000E96A0000}"/>
    <cellStyle name="Comma 3 4 3 3 2 3 3 2 2" xfId="15069" xr:uid="{00000000-0005-0000-0000-0000EA6A0000}"/>
    <cellStyle name="Comma 3 4 3 3 2 3 3 2 2 2" xfId="31455" xr:uid="{00000000-0005-0000-0000-0000EB6A0000}"/>
    <cellStyle name="Comma 3 4 3 3 2 3 3 2 3" xfId="23262" xr:uid="{00000000-0005-0000-0000-0000EC6A0000}"/>
    <cellStyle name="Comma 3 4 3 3 2 3 3 3" xfId="10972" xr:uid="{00000000-0005-0000-0000-0000ED6A0000}"/>
    <cellStyle name="Comma 3 4 3 3 2 3 3 3 2" xfId="27358" xr:uid="{00000000-0005-0000-0000-0000EE6A0000}"/>
    <cellStyle name="Comma 3 4 3 3 2 3 3 4" xfId="19165" xr:uid="{00000000-0005-0000-0000-0000EF6A0000}"/>
    <cellStyle name="Comma 3 4 3 3 2 3 4" xfId="4827" xr:uid="{00000000-0005-0000-0000-0000F06A0000}"/>
    <cellStyle name="Comma 3 4 3 3 2 3 4 2" xfId="13020" xr:uid="{00000000-0005-0000-0000-0000F16A0000}"/>
    <cellStyle name="Comma 3 4 3 3 2 3 4 2 2" xfId="29406" xr:uid="{00000000-0005-0000-0000-0000F26A0000}"/>
    <cellStyle name="Comma 3 4 3 3 2 3 4 3" xfId="21213" xr:uid="{00000000-0005-0000-0000-0000F36A0000}"/>
    <cellStyle name="Comma 3 4 3 3 2 3 5" xfId="8924" xr:uid="{00000000-0005-0000-0000-0000F46A0000}"/>
    <cellStyle name="Comma 3 4 3 3 2 3 5 2" xfId="25310" xr:uid="{00000000-0005-0000-0000-0000F56A0000}"/>
    <cellStyle name="Comma 3 4 3 3 2 3 6" xfId="17117" xr:uid="{00000000-0005-0000-0000-0000F66A0000}"/>
    <cellStyle name="Comma 3 4 3 3 2 4" xfId="1243" xr:uid="{00000000-0005-0000-0000-0000F76A0000}"/>
    <cellStyle name="Comma 3 4 3 3 2 4 2" xfId="3291" xr:uid="{00000000-0005-0000-0000-0000F86A0000}"/>
    <cellStyle name="Comma 3 4 3 3 2 4 2 2" xfId="7388" xr:uid="{00000000-0005-0000-0000-0000F96A0000}"/>
    <cellStyle name="Comma 3 4 3 3 2 4 2 2 2" xfId="15581" xr:uid="{00000000-0005-0000-0000-0000FA6A0000}"/>
    <cellStyle name="Comma 3 4 3 3 2 4 2 2 2 2" xfId="31967" xr:uid="{00000000-0005-0000-0000-0000FB6A0000}"/>
    <cellStyle name="Comma 3 4 3 3 2 4 2 2 3" xfId="23774" xr:uid="{00000000-0005-0000-0000-0000FC6A0000}"/>
    <cellStyle name="Comma 3 4 3 3 2 4 2 3" xfId="11484" xr:uid="{00000000-0005-0000-0000-0000FD6A0000}"/>
    <cellStyle name="Comma 3 4 3 3 2 4 2 3 2" xfId="27870" xr:uid="{00000000-0005-0000-0000-0000FE6A0000}"/>
    <cellStyle name="Comma 3 4 3 3 2 4 2 4" xfId="19677" xr:uid="{00000000-0005-0000-0000-0000FF6A0000}"/>
    <cellStyle name="Comma 3 4 3 3 2 4 3" xfId="5339" xr:uid="{00000000-0005-0000-0000-0000006B0000}"/>
    <cellStyle name="Comma 3 4 3 3 2 4 3 2" xfId="13532" xr:uid="{00000000-0005-0000-0000-0000016B0000}"/>
    <cellStyle name="Comma 3 4 3 3 2 4 3 2 2" xfId="29918" xr:uid="{00000000-0005-0000-0000-0000026B0000}"/>
    <cellStyle name="Comma 3 4 3 3 2 4 3 3" xfId="21725" xr:uid="{00000000-0005-0000-0000-0000036B0000}"/>
    <cellStyle name="Comma 3 4 3 3 2 4 4" xfId="9436" xr:uid="{00000000-0005-0000-0000-0000046B0000}"/>
    <cellStyle name="Comma 3 4 3 3 2 4 4 2" xfId="25822" xr:uid="{00000000-0005-0000-0000-0000056B0000}"/>
    <cellStyle name="Comma 3 4 3 3 2 4 5" xfId="17629" xr:uid="{00000000-0005-0000-0000-0000066B0000}"/>
    <cellStyle name="Comma 3 4 3 3 2 5" xfId="2267" xr:uid="{00000000-0005-0000-0000-0000076B0000}"/>
    <cellStyle name="Comma 3 4 3 3 2 5 2" xfId="6364" xr:uid="{00000000-0005-0000-0000-0000086B0000}"/>
    <cellStyle name="Comma 3 4 3 3 2 5 2 2" xfId="14557" xr:uid="{00000000-0005-0000-0000-0000096B0000}"/>
    <cellStyle name="Comma 3 4 3 3 2 5 2 2 2" xfId="30943" xr:uid="{00000000-0005-0000-0000-00000A6B0000}"/>
    <cellStyle name="Comma 3 4 3 3 2 5 2 3" xfId="22750" xr:uid="{00000000-0005-0000-0000-00000B6B0000}"/>
    <cellStyle name="Comma 3 4 3 3 2 5 3" xfId="10460" xr:uid="{00000000-0005-0000-0000-00000C6B0000}"/>
    <cellStyle name="Comma 3 4 3 3 2 5 3 2" xfId="26846" xr:uid="{00000000-0005-0000-0000-00000D6B0000}"/>
    <cellStyle name="Comma 3 4 3 3 2 5 4" xfId="18653" xr:uid="{00000000-0005-0000-0000-00000E6B0000}"/>
    <cellStyle name="Comma 3 4 3 3 2 6" xfId="4315" xr:uid="{00000000-0005-0000-0000-00000F6B0000}"/>
    <cellStyle name="Comma 3 4 3 3 2 6 2" xfId="12508" xr:uid="{00000000-0005-0000-0000-0000106B0000}"/>
    <cellStyle name="Comma 3 4 3 3 2 6 2 2" xfId="28894" xr:uid="{00000000-0005-0000-0000-0000116B0000}"/>
    <cellStyle name="Comma 3 4 3 3 2 6 3" xfId="20701" xr:uid="{00000000-0005-0000-0000-0000126B0000}"/>
    <cellStyle name="Comma 3 4 3 3 2 7" xfId="8412" xr:uid="{00000000-0005-0000-0000-0000136B0000}"/>
    <cellStyle name="Comma 3 4 3 3 2 7 2" xfId="24798" xr:uid="{00000000-0005-0000-0000-0000146B0000}"/>
    <cellStyle name="Comma 3 4 3 3 2 8" xfId="16605" xr:uid="{00000000-0005-0000-0000-0000156B0000}"/>
    <cellStyle name="Comma 3 4 3 3 3" xfId="347" xr:uid="{00000000-0005-0000-0000-0000166B0000}"/>
    <cellStyle name="Comma 3 4 3 3 3 2" xfId="859" xr:uid="{00000000-0005-0000-0000-0000176B0000}"/>
    <cellStyle name="Comma 3 4 3 3 3 2 2" xfId="1883" xr:uid="{00000000-0005-0000-0000-0000186B0000}"/>
    <cellStyle name="Comma 3 4 3 3 3 2 2 2" xfId="3931" xr:uid="{00000000-0005-0000-0000-0000196B0000}"/>
    <cellStyle name="Comma 3 4 3 3 3 2 2 2 2" xfId="8028" xr:uid="{00000000-0005-0000-0000-00001A6B0000}"/>
    <cellStyle name="Comma 3 4 3 3 3 2 2 2 2 2" xfId="16221" xr:uid="{00000000-0005-0000-0000-00001B6B0000}"/>
    <cellStyle name="Comma 3 4 3 3 3 2 2 2 2 2 2" xfId="32607" xr:uid="{00000000-0005-0000-0000-00001C6B0000}"/>
    <cellStyle name="Comma 3 4 3 3 3 2 2 2 2 3" xfId="24414" xr:uid="{00000000-0005-0000-0000-00001D6B0000}"/>
    <cellStyle name="Comma 3 4 3 3 3 2 2 2 3" xfId="12124" xr:uid="{00000000-0005-0000-0000-00001E6B0000}"/>
    <cellStyle name="Comma 3 4 3 3 3 2 2 2 3 2" xfId="28510" xr:uid="{00000000-0005-0000-0000-00001F6B0000}"/>
    <cellStyle name="Comma 3 4 3 3 3 2 2 2 4" xfId="20317" xr:uid="{00000000-0005-0000-0000-0000206B0000}"/>
    <cellStyle name="Comma 3 4 3 3 3 2 2 3" xfId="5979" xr:uid="{00000000-0005-0000-0000-0000216B0000}"/>
    <cellStyle name="Comma 3 4 3 3 3 2 2 3 2" xfId="14172" xr:uid="{00000000-0005-0000-0000-0000226B0000}"/>
    <cellStyle name="Comma 3 4 3 3 3 2 2 3 2 2" xfId="30558" xr:uid="{00000000-0005-0000-0000-0000236B0000}"/>
    <cellStyle name="Comma 3 4 3 3 3 2 2 3 3" xfId="22365" xr:uid="{00000000-0005-0000-0000-0000246B0000}"/>
    <cellStyle name="Comma 3 4 3 3 3 2 2 4" xfId="10076" xr:uid="{00000000-0005-0000-0000-0000256B0000}"/>
    <cellStyle name="Comma 3 4 3 3 3 2 2 4 2" xfId="26462" xr:uid="{00000000-0005-0000-0000-0000266B0000}"/>
    <cellStyle name="Comma 3 4 3 3 3 2 2 5" xfId="18269" xr:uid="{00000000-0005-0000-0000-0000276B0000}"/>
    <cellStyle name="Comma 3 4 3 3 3 2 3" xfId="2907" xr:uid="{00000000-0005-0000-0000-0000286B0000}"/>
    <cellStyle name="Comma 3 4 3 3 3 2 3 2" xfId="7004" xr:uid="{00000000-0005-0000-0000-0000296B0000}"/>
    <cellStyle name="Comma 3 4 3 3 3 2 3 2 2" xfId="15197" xr:uid="{00000000-0005-0000-0000-00002A6B0000}"/>
    <cellStyle name="Comma 3 4 3 3 3 2 3 2 2 2" xfId="31583" xr:uid="{00000000-0005-0000-0000-00002B6B0000}"/>
    <cellStyle name="Comma 3 4 3 3 3 2 3 2 3" xfId="23390" xr:uid="{00000000-0005-0000-0000-00002C6B0000}"/>
    <cellStyle name="Comma 3 4 3 3 3 2 3 3" xfId="11100" xr:uid="{00000000-0005-0000-0000-00002D6B0000}"/>
    <cellStyle name="Comma 3 4 3 3 3 2 3 3 2" xfId="27486" xr:uid="{00000000-0005-0000-0000-00002E6B0000}"/>
    <cellStyle name="Comma 3 4 3 3 3 2 3 4" xfId="19293" xr:uid="{00000000-0005-0000-0000-00002F6B0000}"/>
    <cellStyle name="Comma 3 4 3 3 3 2 4" xfId="4955" xr:uid="{00000000-0005-0000-0000-0000306B0000}"/>
    <cellStyle name="Comma 3 4 3 3 3 2 4 2" xfId="13148" xr:uid="{00000000-0005-0000-0000-0000316B0000}"/>
    <cellStyle name="Comma 3 4 3 3 3 2 4 2 2" xfId="29534" xr:uid="{00000000-0005-0000-0000-0000326B0000}"/>
    <cellStyle name="Comma 3 4 3 3 3 2 4 3" xfId="21341" xr:uid="{00000000-0005-0000-0000-0000336B0000}"/>
    <cellStyle name="Comma 3 4 3 3 3 2 5" xfId="9052" xr:uid="{00000000-0005-0000-0000-0000346B0000}"/>
    <cellStyle name="Comma 3 4 3 3 3 2 5 2" xfId="25438" xr:uid="{00000000-0005-0000-0000-0000356B0000}"/>
    <cellStyle name="Comma 3 4 3 3 3 2 6" xfId="17245" xr:uid="{00000000-0005-0000-0000-0000366B0000}"/>
    <cellStyle name="Comma 3 4 3 3 3 3" xfId="1371" xr:uid="{00000000-0005-0000-0000-0000376B0000}"/>
    <cellStyle name="Comma 3 4 3 3 3 3 2" xfId="3419" xr:uid="{00000000-0005-0000-0000-0000386B0000}"/>
    <cellStyle name="Comma 3 4 3 3 3 3 2 2" xfId="7516" xr:uid="{00000000-0005-0000-0000-0000396B0000}"/>
    <cellStyle name="Comma 3 4 3 3 3 3 2 2 2" xfId="15709" xr:uid="{00000000-0005-0000-0000-00003A6B0000}"/>
    <cellStyle name="Comma 3 4 3 3 3 3 2 2 2 2" xfId="32095" xr:uid="{00000000-0005-0000-0000-00003B6B0000}"/>
    <cellStyle name="Comma 3 4 3 3 3 3 2 2 3" xfId="23902" xr:uid="{00000000-0005-0000-0000-00003C6B0000}"/>
    <cellStyle name="Comma 3 4 3 3 3 3 2 3" xfId="11612" xr:uid="{00000000-0005-0000-0000-00003D6B0000}"/>
    <cellStyle name="Comma 3 4 3 3 3 3 2 3 2" xfId="27998" xr:uid="{00000000-0005-0000-0000-00003E6B0000}"/>
    <cellStyle name="Comma 3 4 3 3 3 3 2 4" xfId="19805" xr:uid="{00000000-0005-0000-0000-00003F6B0000}"/>
    <cellStyle name="Comma 3 4 3 3 3 3 3" xfId="5467" xr:uid="{00000000-0005-0000-0000-0000406B0000}"/>
    <cellStyle name="Comma 3 4 3 3 3 3 3 2" xfId="13660" xr:uid="{00000000-0005-0000-0000-0000416B0000}"/>
    <cellStyle name="Comma 3 4 3 3 3 3 3 2 2" xfId="30046" xr:uid="{00000000-0005-0000-0000-0000426B0000}"/>
    <cellStyle name="Comma 3 4 3 3 3 3 3 3" xfId="21853" xr:uid="{00000000-0005-0000-0000-0000436B0000}"/>
    <cellStyle name="Comma 3 4 3 3 3 3 4" xfId="9564" xr:uid="{00000000-0005-0000-0000-0000446B0000}"/>
    <cellStyle name="Comma 3 4 3 3 3 3 4 2" xfId="25950" xr:uid="{00000000-0005-0000-0000-0000456B0000}"/>
    <cellStyle name="Comma 3 4 3 3 3 3 5" xfId="17757" xr:uid="{00000000-0005-0000-0000-0000466B0000}"/>
    <cellStyle name="Comma 3 4 3 3 3 4" xfId="2395" xr:uid="{00000000-0005-0000-0000-0000476B0000}"/>
    <cellStyle name="Comma 3 4 3 3 3 4 2" xfId="6492" xr:uid="{00000000-0005-0000-0000-0000486B0000}"/>
    <cellStyle name="Comma 3 4 3 3 3 4 2 2" xfId="14685" xr:uid="{00000000-0005-0000-0000-0000496B0000}"/>
    <cellStyle name="Comma 3 4 3 3 3 4 2 2 2" xfId="31071" xr:uid="{00000000-0005-0000-0000-00004A6B0000}"/>
    <cellStyle name="Comma 3 4 3 3 3 4 2 3" xfId="22878" xr:uid="{00000000-0005-0000-0000-00004B6B0000}"/>
    <cellStyle name="Comma 3 4 3 3 3 4 3" xfId="10588" xr:uid="{00000000-0005-0000-0000-00004C6B0000}"/>
    <cellStyle name="Comma 3 4 3 3 3 4 3 2" xfId="26974" xr:uid="{00000000-0005-0000-0000-00004D6B0000}"/>
    <cellStyle name="Comma 3 4 3 3 3 4 4" xfId="18781" xr:uid="{00000000-0005-0000-0000-00004E6B0000}"/>
    <cellStyle name="Comma 3 4 3 3 3 5" xfId="4443" xr:uid="{00000000-0005-0000-0000-00004F6B0000}"/>
    <cellStyle name="Comma 3 4 3 3 3 5 2" xfId="12636" xr:uid="{00000000-0005-0000-0000-0000506B0000}"/>
    <cellStyle name="Comma 3 4 3 3 3 5 2 2" xfId="29022" xr:uid="{00000000-0005-0000-0000-0000516B0000}"/>
    <cellStyle name="Comma 3 4 3 3 3 5 3" xfId="20829" xr:uid="{00000000-0005-0000-0000-0000526B0000}"/>
    <cellStyle name="Comma 3 4 3 3 3 6" xfId="8540" xr:uid="{00000000-0005-0000-0000-0000536B0000}"/>
    <cellStyle name="Comma 3 4 3 3 3 6 2" xfId="24926" xr:uid="{00000000-0005-0000-0000-0000546B0000}"/>
    <cellStyle name="Comma 3 4 3 3 3 7" xfId="16733" xr:uid="{00000000-0005-0000-0000-0000556B0000}"/>
    <cellStyle name="Comma 3 4 3 3 4" xfId="603" xr:uid="{00000000-0005-0000-0000-0000566B0000}"/>
    <cellStyle name="Comma 3 4 3 3 4 2" xfId="1627" xr:uid="{00000000-0005-0000-0000-0000576B0000}"/>
    <cellStyle name="Comma 3 4 3 3 4 2 2" xfId="3675" xr:uid="{00000000-0005-0000-0000-0000586B0000}"/>
    <cellStyle name="Comma 3 4 3 3 4 2 2 2" xfId="7772" xr:uid="{00000000-0005-0000-0000-0000596B0000}"/>
    <cellStyle name="Comma 3 4 3 3 4 2 2 2 2" xfId="15965" xr:uid="{00000000-0005-0000-0000-00005A6B0000}"/>
    <cellStyle name="Comma 3 4 3 3 4 2 2 2 2 2" xfId="32351" xr:uid="{00000000-0005-0000-0000-00005B6B0000}"/>
    <cellStyle name="Comma 3 4 3 3 4 2 2 2 3" xfId="24158" xr:uid="{00000000-0005-0000-0000-00005C6B0000}"/>
    <cellStyle name="Comma 3 4 3 3 4 2 2 3" xfId="11868" xr:uid="{00000000-0005-0000-0000-00005D6B0000}"/>
    <cellStyle name="Comma 3 4 3 3 4 2 2 3 2" xfId="28254" xr:uid="{00000000-0005-0000-0000-00005E6B0000}"/>
    <cellStyle name="Comma 3 4 3 3 4 2 2 4" xfId="20061" xr:uid="{00000000-0005-0000-0000-00005F6B0000}"/>
    <cellStyle name="Comma 3 4 3 3 4 2 3" xfId="5723" xr:uid="{00000000-0005-0000-0000-0000606B0000}"/>
    <cellStyle name="Comma 3 4 3 3 4 2 3 2" xfId="13916" xr:uid="{00000000-0005-0000-0000-0000616B0000}"/>
    <cellStyle name="Comma 3 4 3 3 4 2 3 2 2" xfId="30302" xr:uid="{00000000-0005-0000-0000-0000626B0000}"/>
    <cellStyle name="Comma 3 4 3 3 4 2 3 3" xfId="22109" xr:uid="{00000000-0005-0000-0000-0000636B0000}"/>
    <cellStyle name="Comma 3 4 3 3 4 2 4" xfId="9820" xr:uid="{00000000-0005-0000-0000-0000646B0000}"/>
    <cellStyle name="Comma 3 4 3 3 4 2 4 2" xfId="26206" xr:uid="{00000000-0005-0000-0000-0000656B0000}"/>
    <cellStyle name="Comma 3 4 3 3 4 2 5" xfId="18013" xr:uid="{00000000-0005-0000-0000-0000666B0000}"/>
    <cellStyle name="Comma 3 4 3 3 4 3" xfId="2651" xr:uid="{00000000-0005-0000-0000-0000676B0000}"/>
    <cellStyle name="Comma 3 4 3 3 4 3 2" xfId="6748" xr:uid="{00000000-0005-0000-0000-0000686B0000}"/>
    <cellStyle name="Comma 3 4 3 3 4 3 2 2" xfId="14941" xr:uid="{00000000-0005-0000-0000-0000696B0000}"/>
    <cellStyle name="Comma 3 4 3 3 4 3 2 2 2" xfId="31327" xr:uid="{00000000-0005-0000-0000-00006A6B0000}"/>
    <cellStyle name="Comma 3 4 3 3 4 3 2 3" xfId="23134" xr:uid="{00000000-0005-0000-0000-00006B6B0000}"/>
    <cellStyle name="Comma 3 4 3 3 4 3 3" xfId="10844" xr:uid="{00000000-0005-0000-0000-00006C6B0000}"/>
    <cellStyle name="Comma 3 4 3 3 4 3 3 2" xfId="27230" xr:uid="{00000000-0005-0000-0000-00006D6B0000}"/>
    <cellStyle name="Comma 3 4 3 3 4 3 4" xfId="19037" xr:uid="{00000000-0005-0000-0000-00006E6B0000}"/>
    <cellStyle name="Comma 3 4 3 3 4 4" xfId="4699" xr:uid="{00000000-0005-0000-0000-00006F6B0000}"/>
    <cellStyle name="Comma 3 4 3 3 4 4 2" xfId="12892" xr:uid="{00000000-0005-0000-0000-0000706B0000}"/>
    <cellStyle name="Comma 3 4 3 3 4 4 2 2" xfId="29278" xr:uid="{00000000-0005-0000-0000-0000716B0000}"/>
    <cellStyle name="Comma 3 4 3 3 4 4 3" xfId="21085" xr:uid="{00000000-0005-0000-0000-0000726B0000}"/>
    <cellStyle name="Comma 3 4 3 3 4 5" xfId="8796" xr:uid="{00000000-0005-0000-0000-0000736B0000}"/>
    <cellStyle name="Comma 3 4 3 3 4 5 2" xfId="25182" xr:uid="{00000000-0005-0000-0000-0000746B0000}"/>
    <cellStyle name="Comma 3 4 3 3 4 6" xfId="16989" xr:uid="{00000000-0005-0000-0000-0000756B0000}"/>
    <cellStyle name="Comma 3 4 3 3 5" xfId="1115" xr:uid="{00000000-0005-0000-0000-0000766B0000}"/>
    <cellStyle name="Comma 3 4 3 3 5 2" xfId="3163" xr:uid="{00000000-0005-0000-0000-0000776B0000}"/>
    <cellStyle name="Comma 3 4 3 3 5 2 2" xfId="7260" xr:uid="{00000000-0005-0000-0000-0000786B0000}"/>
    <cellStyle name="Comma 3 4 3 3 5 2 2 2" xfId="15453" xr:uid="{00000000-0005-0000-0000-0000796B0000}"/>
    <cellStyle name="Comma 3 4 3 3 5 2 2 2 2" xfId="31839" xr:uid="{00000000-0005-0000-0000-00007A6B0000}"/>
    <cellStyle name="Comma 3 4 3 3 5 2 2 3" xfId="23646" xr:uid="{00000000-0005-0000-0000-00007B6B0000}"/>
    <cellStyle name="Comma 3 4 3 3 5 2 3" xfId="11356" xr:uid="{00000000-0005-0000-0000-00007C6B0000}"/>
    <cellStyle name="Comma 3 4 3 3 5 2 3 2" xfId="27742" xr:uid="{00000000-0005-0000-0000-00007D6B0000}"/>
    <cellStyle name="Comma 3 4 3 3 5 2 4" xfId="19549" xr:uid="{00000000-0005-0000-0000-00007E6B0000}"/>
    <cellStyle name="Comma 3 4 3 3 5 3" xfId="5211" xr:uid="{00000000-0005-0000-0000-00007F6B0000}"/>
    <cellStyle name="Comma 3 4 3 3 5 3 2" xfId="13404" xr:uid="{00000000-0005-0000-0000-0000806B0000}"/>
    <cellStyle name="Comma 3 4 3 3 5 3 2 2" xfId="29790" xr:uid="{00000000-0005-0000-0000-0000816B0000}"/>
    <cellStyle name="Comma 3 4 3 3 5 3 3" xfId="21597" xr:uid="{00000000-0005-0000-0000-0000826B0000}"/>
    <cellStyle name="Comma 3 4 3 3 5 4" xfId="9308" xr:uid="{00000000-0005-0000-0000-0000836B0000}"/>
    <cellStyle name="Comma 3 4 3 3 5 4 2" xfId="25694" xr:uid="{00000000-0005-0000-0000-0000846B0000}"/>
    <cellStyle name="Comma 3 4 3 3 5 5" xfId="17501" xr:uid="{00000000-0005-0000-0000-0000856B0000}"/>
    <cellStyle name="Comma 3 4 3 3 6" xfId="2139" xr:uid="{00000000-0005-0000-0000-0000866B0000}"/>
    <cellStyle name="Comma 3 4 3 3 6 2" xfId="6236" xr:uid="{00000000-0005-0000-0000-0000876B0000}"/>
    <cellStyle name="Comma 3 4 3 3 6 2 2" xfId="14429" xr:uid="{00000000-0005-0000-0000-0000886B0000}"/>
    <cellStyle name="Comma 3 4 3 3 6 2 2 2" xfId="30815" xr:uid="{00000000-0005-0000-0000-0000896B0000}"/>
    <cellStyle name="Comma 3 4 3 3 6 2 3" xfId="22622" xr:uid="{00000000-0005-0000-0000-00008A6B0000}"/>
    <cellStyle name="Comma 3 4 3 3 6 3" xfId="10332" xr:uid="{00000000-0005-0000-0000-00008B6B0000}"/>
    <cellStyle name="Comma 3 4 3 3 6 3 2" xfId="26718" xr:uid="{00000000-0005-0000-0000-00008C6B0000}"/>
    <cellStyle name="Comma 3 4 3 3 6 4" xfId="18525" xr:uid="{00000000-0005-0000-0000-00008D6B0000}"/>
    <cellStyle name="Comma 3 4 3 3 7" xfId="4187" xr:uid="{00000000-0005-0000-0000-00008E6B0000}"/>
    <cellStyle name="Comma 3 4 3 3 7 2" xfId="12380" xr:uid="{00000000-0005-0000-0000-00008F6B0000}"/>
    <cellStyle name="Comma 3 4 3 3 7 2 2" xfId="28766" xr:uid="{00000000-0005-0000-0000-0000906B0000}"/>
    <cellStyle name="Comma 3 4 3 3 7 3" xfId="20573" xr:uid="{00000000-0005-0000-0000-0000916B0000}"/>
    <cellStyle name="Comma 3 4 3 3 8" xfId="8284" xr:uid="{00000000-0005-0000-0000-0000926B0000}"/>
    <cellStyle name="Comma 3 4 3 3 8 2" xfId="24670" xr:uid="{00000000-0005-0000-0000-0000936B0000}"/>
    <cellStyle name="Comma 3 4 3 3 9" xfId="16477" xr:uid="{00000000-0005-0000-0000-0000946B0000}"/>
    <cellStyle name="Comma 3 4 3 4" xfId="155" xr:uid="{00000000-0005-0000-0000-0000956B0000}"/>
    <cellStyle name="Comma 3 4 3 4 2" xfId="411" xr:uid="{00000000-0005-0000-0000-0000966B0000}"/>
    <cellStyle name="Comma 3 4 3 4 2 2" xfId="923" xr:uid="{00000000-0005-0000-0000-0000976B0000}"/>
    <cellStyle name="Comma 3 4 3 4 2 2 2" xfId="1947" xr:uid="{00000000-0005-0000-0000-0000986B0000}"/>
    <cellStyle name="Comma 3 4 3 4 2 2 2 2" xfId="3995" xr:uid="{00000000-0005-0000-0000-0000996B0000}"/>
    <cellStyle name="Comma 3 4 3 4 2 2 2 2 2" xfId="8092" xr:uid="{00000000-0005-0000-0000-00009A6B0000}"/>
    <cellStyle name="Comma 3 4 3 4 2 2 2 2 2 2" xfId="16285" xr:uid="{00000000-0005-0000-0000-00009B6B0000}"/>
    <cellStyle name="Comma 3 4 3 4 2 2 2 2 2 2 2" xfId="32671" xr:uid="{00000000-0005-0000-0000-00009C6B0000}"/>
    <cellStyle name="Comma 3 4 3 4 2 2 2 2 2 3" xfId="24478" xr:uid="{00000000-0005-0000-0000-00009D6B0000}"/>
    <cellStyle name="Comma 3 4 3 4 2 2 2 2 3" xfId="12188" xr:uid="{00000000-0005-0000-0000-00009E6B0000}"/>
    <cellStyle name="Comma 3 4 3 4 2 2 2 2 3 2" xfId="28574" xr:uid="{00000000-0005-0000-0000-00009F6B0000}"/>
    <cellStyle name="Comma 3 4 3 4 2 2 2 2 4" xfId="20381" xr:uid="{00000000-0005-0000-0000-0000A06B0000}"/>
    <cellStyle name="Comma 3 4 3 4 2 2 2 3" xfId="6043" xr:uid="{00000000-0005-0000-0000-0000A16B0000}"/>
    <cellStyle name="Comma 3 4 3 4 2 2 2 3 2" xfId="14236" xr:uid="{00000000-0005-0000-0000-0000A26B0000}"/>
    <cellStyle name="Comma 3 4 3 4 2 2 2 3 2 2" xfId="30622" xr:uid="{00000000-0005-0000-0000-0000A36B0000}"/>
    <cellStyle name="Comma 3 4 3 4 2 2 2 3 3" xfId="22429" xr:uid="{00000000-0005-0000-0000-0000A46B0000}"/>
    <cellStyle name="Comma 3 4 3 4 2 2 2 4" xfId="10140" xr:uid="{00000000-0005-0000-0000-0000A56B0000}"/>
    <cellStyle name="Comma 3 4 3 4 2 2 2 4 2" xfId="26526" xr:uid="{00000000-0005-0000-0000-0000A66B0000}"/>
    <cellStyle name="Comma 3 4 3 4 2 2 2 5" xfId="18333" xr:uid="{00000000-0005-0000-0000-0000A76B0000}"/>
    <cellStyle name="Comma 3 4 3 4 2 2 3" xfId="2971" xr:uid="{00000000-0005-0000-0000-0000A86B0000}"/>
    <cellStyle name="Comma 3 4 3 4 2 2 3 2" xfId="7068" xr:uid="{00000000-0005-0000-0000-0000A96B0000}"/>
    <cellStyle name="Comma 3 4 3 4 2 2 3 2 2" xfId="15261" xr:uid="{00000000-0005-0000-0000-0000AA6B0000}"/>
    <cellStyle name="Comma 3 4 3 4 2 2 3 2 2 2" xfId="31647" xr:uid="{00000000-0005-0000-0000-0000AB6B0000}"/>
    <cellStyle name="Comma 3 4 3 4 2 2 3 2 3" xfId="23454" xr:uid="{00000000-0005-0000-0000-0000AC6B0000}"/>
    <cellStyle name="Comma 3 4 3 4 2 2 3 3" xfId="11164" xr:uid="{00000000-0005-0000-0000-0000AD6B0000}"/>
    <cellStyle name="Comma 3 4 3 4 2 2 3 3 2" xfId="27550" xr:uid="{00000000-0005-0000-0000-0000AE6B0000}"/>
    <cellStyle name="Comma 3 4 3 4 2 2 3 4" xfId="19357" xr:uid="{00000000-0005-0000-0000-0000AF6B0000}"/>
    <cellStyle name="Comma 3 4 3 4 2 2 4" xfId="5019" xr:uid="{00000000-0005-0000-0000-0000B06B0000}"/>
    <cellStyle name="Comma 3 4 3 4 2 2 4 2" xfId="13212" xr:uid="{00000000-0005-0000-0000-0000B16B0000}"/>
    <cellStyle name="Comma 3 4 3 4 2 2 4 2 2" xfId="29598" xr:uid="{00000000-0005-0000-0000-0000B26B0000}"/>
    <cellStyle name="Comma 3 4 3 4 2 2 4 3" xfId="21405" xr:uid="{00000000-0005-0000-0000-0000B36B0000}"/>
    <cellStyle name="Comma 3 4 3 4 2 2 5" xfId="9116" xr:uid="{00000000-0005-0000-0000-0000B46B0000}"/>
    <cellStyle name="Comma 3 4 3 4 2 2 5 2" xfId="25502" xr:uid="{00000000-0005-0000-0000-0000B56B0000}"/>
    <cellStyle name="Comma 3 4 3 4 2 2 6" xfId="17309" xr:uid="{00000000-0005-0000-0000-0000B66B0000}"/>
    <cellStyle name="Comma 3 4 3 4 2 3" xfId="1435" xr:uid="{00000000-0005-0000-0000-0000B76B0000}"/>
    <cellStyle name="Comma 3 4 3 4 2 3 2" xfId="3483" xr:uid="{00000000-0005-0000-0000-0000B86B0000}"/>
    <cellStyle name="Comma 3 4 3 4 2 3 2 2" xfId="7580" xr:uid="{00000000-0005-0000-0000-0000B96B0000}"/>
    <cellStyle name="Comma 3 4 3 4 2 3 2 2 2" xfId="15773" xr:uid="{00000000-0005-0000-0000-0000BA6B0000}"/>
    <cellStyle name="Comma 3 4 3 4 2 3 2 2 2 2" xfId="32159" xr:uid="{00000000-0005-0000-0000-0000BB6B0000}"/>
    <cellStyle name="Comma 3 4 3 4 2 3 2 2 3" xfId="23966" xr:uid="{00000000-0005-0000-0000-0000BC6B0000}"/>
    <cellStyle name="Comma 3 4 3 4 2 3 2 3" xfId="11676" xr:uid="{00000000-0005-0000-0000-0000BD6B0000}"/>
    <cellStyle name="Comma 3 4 3 4 2 3 2 3 2" xfId="28062" xr:uid="{00000000-0005-0000-0000-0000BE6B0000}"/>
    <cellStyle name="Comma 3 4 3 4 2 3 2 4" xfId="19869" xr:uid="{00000000-0005-0000-0000-0000BF6B0000}"/>
    <cellStyle name="Comma 3 4 3 4 2 3 3" xfId="5531" xr:uid="{00000000-0005-0000-0000-0000C06B0000}"/>
    <cellStyle name="Comma 3 4 3 4 2 3 3 2" xfId="13724" xr:uid="{00000000-0005-0000-0000-0000C16B0000}"/>
    <cellStyle name="Comma 3 4 3 4 2 3 3 2 2" xfId="30110" xr:uid="{00000000-0005-0000-0000-0000C26B0000}"/>
    <cellStyle name="Comma 3 4 3 4 2 3 3 3" xfId="21917" xr:uid="{00000000-0005-0000-0000-0000C36B0000}"/>
    <cellStyle name="Comma 3 4 3 4 2 3 4" xfId="9628" xr:uid="{00000000-0005-0000-0000-0000C46B0000}"/>
    <cellStyle name="Comma 3 4 3 4 2 3 4 2" xfId="26014" xr:uid="{00000000-0005-0000-0000-0000C56B0000}"/>
    <cellStyle name="Comma 3 4 3 4 2 3 5" xfId="17821" xr:uid="{00000000-0005-0000-0000-0000C66B0000}"/>
    <cellStyle name="Comma 3 4 3 4 2 4" xfId="2459" xr:uid="{00000000-0005-0000-0000-0000C76B0000}"/>
    <cellStyle name="Comma 3 4 3 4 2 4 2" xfId="6556" xr:uid="{00000000-0005-0000-0000-0000C86B0000}"/>
    <cellStyle name="Comma 3 4 3 4 2 4 2 2" xfId="14749" xr:uid="{00000000-0005-0000-0000-0000C96B0000}"/>
    <cellStyle name="Comma 3 4 3 4 2 4 2 2 2" xfId="31135" xr:uid="{00000000-0005-0000-0000-0000CA6B0000}"/>
    <cellStyle name="Comma 3 4 3 4 2 4 2 3" xfId="22942" xr:uid="{00000000-0005-0000-0000-0000CB6B0000}"/>
    <cellStyle name="Comma 3 4 3 4 2 4 3" xfId="10652" xr:uid="{00000000-0005-0000-0000-0000CC6B0000}"/>
    <cellStyle name="Comma 3 4 3 4 2 4 3 2" xfId="27038" xr:uid="{00000000-0005-0000-0000-0000CD6B0000}"/>
    <cellStyle name="Comma 3 4 3 4 2 4 4" xfId="18845" xr:uid="{00000000-0005-0000-0000-0000CE6B0000}"/>
    <cellStyle name="Comma 3 4 3 4 2 5" xfId="4507" xr:uid="{00000000-0005-0000-0000-0000CF6B0000}"/>
    <cellStyle name="Comma 3 4 3 4 2 5 2" xfId="12700" xr:uid="{00000000-0005-0000-0000-0000D06B0000}"/>
    <cellStyle name="Comma 3 4 3 4 2 5 2 2" xfId="29086" xr:uid="{00000000-0005-0000-0000-0000D16B0000}"/>
    <cellStyle name="Comma 3 4 3 4 2 5 3" xfId="20893" xr:uid="{00000000-0005-0000-0000-0000D26B0000}"/>
    <cellStyle name="Comma 3 4 3 4 2 6" xfId="8604" xr:uid="{00000000-0005-0000-0000-0000D36B0000}"/>
    <cellStyle name="Comma 3 4 3 4 2 6 2" xfId="24990" xr:uid="{00000000-0005-0000-0000-0000D46B0000}"/>
    <cellStyle name="Comma 3 4 3 4 2 7" xfId="16797" xr:uid="{00000000-0005-0000-0000-0000D56B0000}"/>
    <cellStyle name="Comma 3 4 3 4 3" xfId="667" xr:uid="{00000000-0005-0000-0000-0000D66B0000}"/>
    <cellStyle name="Comma 3 4 3 4 3 2" xfId="1691" xr:uid="{00000000-0005-0000-0000-0000D76B0000}"/>
    <cellStyle name="Comma 3 4 3 4 3 2 2" xfId="3739" xr:uid="{00000000-0005-0000-0000-0000D86B0000}"/>
    <cellStyle name="Comma 3 4 3 4 3 2 2 2" xfId="7836" xr:uid="{00000000-0005-0000-0000-0000D96B0000}"/>
    <cellStyle name="Comma 3 4 3 4 3 2 2 2 2" xfId="16029" xr:uid="{00000000-0005-0000-0000-0000DA6B0000}"/>
    <cellStyle name="Comma 3 4 3 4 3 2 2 2 2 2" xfId="32415" xr:uid="{00000000-0005-0000-0000-0000DB6B0000}"/>
    <cellStyle name="Comma 3 4 3 4 3 2 2 2 3" xfId="24222" xr:uid="{00000000-0005-0000-0000-0000DC6B0000}"/>
    <cellStyle name="Comma 3 4 3 4 3 2 2 3" xfId="11932" xr:uid="{00000000-0005-0000-0000-0000DD6B0000}"/>
    <cellStyle name="Comma 3 4 3 4 3 2 2 3 2" xfId="28318" xr:uid="{00000000-0005-0000-0000-0000DE6B0000}"/>
    <cellStyle name="Comma 3 4 3 4 3 2 2 4" xfId="20125" xr:uid="{00000000-0005-0000-0000-0000DF6B0000}"/>
    <cellStyle name="Comma 3 4 3 4 3 2 3" xfId="5787" xr:uid="{00000000-0005-0000-0000-0000E06B0000}"/>
    <cellStyle name="Comma 3 4 3 4 3 2 3 2" xfId="13980" xr:uid="{00000000-0005-0000-0000-0000E16B0000}"/>
    <cellStyle name="Comma 3 4 3 4 3 2 3 2 2" xfId="30366" xr:uid="{00000000-0005-0000-0000-0000E26B0000}"/>
    <cellStyle name="Comma 3 4 3 4 3 2 3 3" xfId="22173" xr:uid="{00000000-0005-0000-0000-0000E36B0000}"/>
    <cellStyle name="Comma 3 4 3 4 3 2 4" xfId="9884" xr:uid="{00000000-0005-0000-0000-0000E46B0000}"/>
    <cellStyle name="Comma 3 4 3 4 3 2 4 2" xfId="26270" xr:uid="{00000000-0005-0000-0000-0000E56B0000}"/>
    <cellStyle name="Comma 3 4 3 4 3 2 5" xfId="18077" xr:uid="{00000000-0005-0000-0000-0000E66B0000}"/>
    <cellStyle name="Comma 3 4 3 4 3 3" xfId="2715" xr:uid="{00000000-0005-0000-0000-0000E76B0000}"/>
    <cellStyle name="Comma 3 4 3 4 3 3 2" xfId="6812" xr:uid="{00000000-0005-0000-0000-0000E86B0000}"/>
    <cellStyle name="Comma 3 4 3 4 3 3 2 2" xfId="15005" xr:uid="{00000000-0005-0000-0000-0000E96B0000}"/>
    <cellStyle name="Comma 3 4 3 4 3 3 2 2 2" xfId="31391" xr:uid="{00000000-0005-0000-0000-0000EA6B0000}"/>
    <cellStyle name="Comma 3 4 3 4 3 3 2 3" xfId="23198" xr:uid="{00000000-0005-0000-0000-0000EB6B0000}"/>
    <cellStyle name="Comma 3 4 3 4 3 3 3" xfId="10908" xr:uid="{00000000-0005-0000-0000-0000EC6B0000}"/>
    <cellStyle name="Comma 3 4 3 4 3 3 3 2" xfId="27294" xr:uid="{00000000-0005-0000-0000-0000ED6B0000}"/>
    <cellStyle name="Comma 3 4 3 4 3 3 4" xfId="19101" xr:uid="{00000000-0005-0000-0000-0000EE6B0000}"/>
    <cellStyle name="Comma 3 4 3 4 3 4" xfId="4763" xr:uid="{00000000-0005-0000-0000-0000EF6B0000}"/>
    <cellStyle name="Comma 3 4 3 4 3 4 2" xfId="12956" xr:uid="{00000000-0005-0000-0000-0000F06B0000}"/>
    <cellStyle name="Comma 3 4 3 4 3 4 2 2" xfId="29342" xr:uid="{00000000-0005-0000-0000-0000F16B0000}"/>
    <cellStyle name="Comma 3 4 3 4 3 4 3" xfId="21149" xr:uid="{00000000-0005-0000-0000-0000F26B0000}"/>
    <cellStyle name="Comma 3 4 3 4 3 5" xfId="8860" xr:uid="{00000000-0005-0000-0000-0000F36B0000}"/>
    <cellStyle name="Comma 3 4 3 4 3 5 2" xfId="25246" xr:uid="{00000000-0005-0000-0000-0000F46B0000}"/>
    <cellStyle name="Comma 3 4 3 4 3 6" xfId="17053" xr:uid="{00000000-0005-0000-0000-0000F56B0000}"/>
    <cellStyle name="Comma 3 4 3 4 4" xfId="1179" xr:uid="{00000000-0005-0000-0000-0000F66B0000}"/>
    <cellStyle name="Comma 3 4 3 4 4 2" xfId="3227" xr:uid="{00000000-0005-0000-0000-0000F76B0000}"/>
    <cellStyle name="Comma 3 4 3 4 4 2 2" xfId="7324" xr:uid="{00000000-0005-0000-0000-0000F86B0000}"/>
    <cellStyle name="Comma 3 4 3 4 4 2 2 2" xfId="15517" xr:uid="{00000000-0005-0000-0000-0000F96B0000}"/>
    <cellStyle name="Comma 3 4 3 4 4 2 2 2 2" xfId="31903" xr:uid="{00000000-0005-0000-0000-0000FA6B0000}"/>
    <cellStyle name="Comma 3 4 3 4 4 2 2 3" xfId="23710" xr:uid="{00000000-0005-0000-0000-0000FB6B0000}"/>
    <cellStyle name="Comma 3 4 3 4 4 2 3" xfId="11420" xr:uid="{00000000-0005-0000-0000-0000FC6B0000}"/>
    <cellStyle name="Comma 3 4 3 4 4 2 3 2" xfId="27806" xr:uid="{00000000-0005-0000-0000-0000FD6B0000}"/>
    <cellStyle name="Comma 3 4 3 4 4 2 4" xfId="19613" xr:uid="{00000000-0005-0000-0000-0000FE6B0000}"/>
    <cellStyle name="Comma 3 4 3 4 4 3" xfId="5275" xr:uid="{00000000-0005-0000-0000-0000FF6B0000}"/>
    <cellStyle name="Comma 3 4 3 4 4 3 2" xfId="13468" xr:uid="{00000000-0005-0000-0000-0000006C0000}"/>
    <cellStyle name="Comma 3 4 3 4 4 3 2 2" xfId="29854" xr:uid="{00000000-0005-0000-0000-0000016C0000}"/>
    <cellStyle name="Comma 3 4 3 4 4 3 3" xfId="21661" xr:uid="{00000000-0005-0000-0000-0000026C0000}"/>
    <cellStyle name="Comma 3 4 3 4 4 4" xfId="9372" xr:uid="{00000000-0005-0000-0000-0000036C0000}"/>
    <cellStyle name="Comma 3 4 3 4 4 4 2" xfId="25758" xr:uid="{00000000-0005-0000-0000-0000046C0000}"/>
    <cellStyle name="Comma 3 4 3 4 4 5" xfId="17565" xr:uid="{00000000-0005-0000-0000-0000056C0000}"/>
    <cellStyle name="Comma 3 4 3 4 5" xfId="2203" xr:uid="{00000000-0005-0000-0000-0000066C0000}"/>
    <cellStyle name="Comma 3 4 3 4 5 2" xfId="6300" xr:uid="{00000000-0005-0000-0000-0000076C0000}"/>
    <cellStyle name="Comma 3 4 3 4 5 2 2" xfId="14493" xr:uid="{00000000-0005-0000-0000-0000086C0000}"/>
    <cellStyle name="Comma 3 4 3 4 5 2 2 2" xfId="30879" xr:uid="{00000000-0005-0000-0000-0000096C0000}"/>
    <cellStyle name="Comma 3 4 3 4 5 2 3" xfId="22686" xr:uid="{00000000-0005-0000-0000-00000A6C0000}"/>
    <cellStyle name="Comma 3 4 3 4 5 3" xfId="10396" xr:uid="{00000000-0005-0000-0000-00000B6C0000}"/>
    <cellStyle name="Comma 3 4 3 4 5 3 2" xfId="26782" xr:uid="{00000000-0005-0000-0000-00000C6C0000}"/>
    <cellStyle name="Comma 3 4 3 4 5 4" xfId="18589" xr:uid="{00000000-0005-0000-0000-00000D6C0000}"/>
    <cellStyle name="Comma 3 4 3 4 6" xfId="4251" xr:uid="{00000000-0005-0000-0000-00000E6C0000}"/>
    <cellStyle name="Comma 3 4 3 4 6 2" xfId="12444" xr:uid="{00000000-0005-0000-0000-00000F6C0000}"/>
    <cellStyle name="Comma 3 4 3 4 6 2 2" xfId="28830" xr:uid="{00000000-0005-0000-0000-0000106C0000}"/>
    <cellStyle name="Comma 3 4 3 4 6 3" xfId="20637" xr:uid="{00000000-0005-0000-0000-0000116C0000}"/>
    <cellStyle name="Comma 3 4 3 4 7" xfId="8348" xr:uid="{00000000-0005-0000-0000-0000126C0000}"/>
    <cellStyle name="Comma 3 4 3 4 7 2" xfId="24734" xr:uid="{00000000-0005-0000-0000-0000136C0000}"/>
    <cellStyle name="Comma 3 4 3 4 8" xfId="16541" xr:uid="{00000000-0005-0000-0000-0000146C0000}"/>
    <cellStyle name="Comma 3 4 3 5" xfId="283" xr:uid="{00000000-0005-0000-0000-0000156C0000}"/>
    <cellStyle name="Comma 3 4 3 5 2" xfId="795" xr:uid="{00000000-0005-0000-0000-0000166C0000}"/>
    <cellStyle name="Comma 3 4 3 5 2 2" xfId="1819" xr:uid="{00000000-0005-0000-0000-0000176C0000}"/>
    <cellStyle name="Comma 3 4 3 5 2 2 2" xfId="3867" xr:uid="{00000000-0005-0000-0000-0000186C0000}"/>
    <cellStyle name="Comma 3 4 3 5 2 2 2 2" xfId="7964" xr:uid="{00000000-0005-0000-0000-0000196C0000}"/>
    <cellStyle name="Comma 3 4 3 5 2 2 2 2 2" xfId="16157" xr:uid="{00000000-0005-0000-0000-00001A6C0000}"/>
    <cellStyle name="Comma 3 4 3 5 2 2 2 2 2 2" xfId="32543" xr:uid="{00000000-0005-0000-0000-00001B6C0000}"/>
    <cellStyle name="Comma 3 4 3 5 2 2 2 2 3" xfId="24350" xr:uid="{00000000-0005-0000-0000-00001C6C0000}"/>
    <cellStyle name="Comma 3 4 3 5 2 2 2 3" xfId="12060" xr:uid="{00000000-0005-0000-0000-00001D6C0000}"/>
    <cellStyle name="Comma 3 4 3 5 2 2 2 3 2" xfId="28446" xr:uid="{00000000-0005-0000-0000-00001E6C0000}"/>
    <cellStyle name="Comma 3 4 3 5 2 2 2 4" xfId="20253" xr:uid="{00000000-0005-0000-0000-00001F6C0000}"/>
    <cellStyle name="Comma 3 4 3 5 2 2 3" xfId="5915" xr:uid="{00000000-0005-0000-0000-0000206C0000}"/>
    <cellStyle name="Comma 3 4 3 5 2 2 3 2" xfId="14108" xr:uid="{00000000-0005-0000-0000-0000216C0000}"/>
    <cellStyle name="Comma 3 4 3 5 2 2 3 2 2" xfId="30494" xr:uid="{00000000-0005-0000-0000-0000226C0000}"/>
    <cellStyle name="Comma 3 4 3 5 2 2 3 3" xfId="22301" xr:uid="{00000000-0005-0000-0000-0000236C0000}"/>
    <cellStyle name="Comma 3 4 3 5 2 2 4" xfId="10012" xr:uid="{00000000-0005-0000-0000-0000246C0000}"/>
    <cellStyle name="Comma 3 4 3 5 2 2 4 2" xfId="26398" xr:uid="{00000000-0005-0000-0000-0000256C0000}"/>
    <cellStyle name="Comma 3 4 3 5 2 2 5" xfId="18205" xr:uid="{00000000-0005-0000-0000-0000266C0000}"/>
    <cellStyle name="Comma 3 4 3 5 2 3" xfId="2843" xr:uid="{00000000-0005-0000-0000-0000276C0000}"/>
    <cellStyle name="Comma 3 4 3 5 2 3 2" xfId="6940" xr:uid="{00000000-0005-0000-0000-0000286C0000}"/>
    <cellStyle name="Comma 3 4 3 5 2 3 2 2" xfId="15133" xr:uid="{00000000-0005-0000-0000-0000296C0000}"/>
    <cellStyle name="Comma 3 4 3 5 2 3 2 2 2" xfId="31519" xr:uid="{00000000-0005-0000-0000-00002A6C0000}"/>
    <cellStyle name="Comma 3 4 3 5 2 3 2 3" xfId="23326" xr:uid="{00000000-0005-0000-0000-00002B6C0000}"/>
    <cellStyle name="Comma 3 4 3 5 2 3 3" xfId="11036" xr:uid="{00000000-0005-0000-0000-00002C6C0000}"/>
    <cellStyle name="Comma 3 4 3 5 2 3 3 2" xfId="27422" xr:uid="{00000000-0005-0000-0000-00002D6C0000}"/>
    <cellStyle name="Comma 3 4 3 5 2 3 4" xfId="19229" xr:uid="{00000000-0005-0000-0000-00002E6C0000}"/>
    <cellStyle name="Comma 3 4 3 5 2 4" xfId="4891" xr:uid="{00000000-0005-0000-0000-00002F6C0000}"/>
    <cellStyle name="Comma 3 4 3 5 2 4 2" xfId="13084" xr:uid="{00000000-0005-0000-0000-0000306C0000}"/>
    <cellStyle name="Comma 3 4 3 5 2 4 2 2" xfId="29470" xr:uid="{00000000-0005-0000-0000-0000316C0000}"/>
    <cellStyle name="Comma 3 4 3 5 2 4 3" xfId="21277" xr:uid="{00000000-0005-0000-0000-0000326C0000}"/>
    <cellStyle name="Comma 3 4 3 5 2 5" xfId="8988" xr:uid="{00000000-0005-0000-0000-0000336C0000}"/>
    <cellStyle name="Comma 3 4 3 5 2 5 2" xfId="25374" xr:uid="{00000000-0005-0000-0000-0000346C0000}"/>
    <cellStyle name="Comma 3 4 3 5 2 6" xfId="17181" xr:uid="{00000000-0005-0000-0000-0000356C0000}"/>
    <cellStyle name="Comma 3 4 3 5 3" xfId="1307" xr:uid="{00000000-0005-0000-0000-0000366C0000}"/>
    <cellStyle name="Comma 3 4 3 5 3 2" xfId="3355" xr:uid="{00000000-0005-0000-0000-0000376C0000}"/>
    <cellStyle name="Comma 3 4 3 5 3 2 2" xfId="7452" xr:uid="{00000000-0005-0000-0000-0000386C0000}"/>
    <cellStyle name="Comma 3 4 3 5 3 2 2 2" xfId="15645" xr:uid="{00000000-0005-0000-0000-0000396C0000}"/>
    <cellStyle name="Comma 3 4 3 5 3 2 2 2 2" xfId="32031" xr:uid="{00000000-0005-0000-0000-00003A6C0000}"/>
    <cellStyle name="Comma 3 4 3 5 3 2 2 3" xfId="23838" xr:uid="{00000000-0005-0000-0000-00003B6C0000}"/>
    <cellStyle name="Comma 3 4 3 5 3 2 3" xfId="11548" xr:uid="{00000000-0005-0000-0000-00003C6C0000}"/>
    <cellStyle name="Comma 3 4 3 5 3 2 3 2" xfId="27934" xr:uid="{00000000-0005-0000-0000-00003D6C0000}"/>
    <cellStyle name="Comma 3 4 3 5 3 2 4" xfId="19741" xr:uid="{00000000-0005-0000-0000-00003E6C0000}"/>
    <cellStyle name="Comma 3 4 3 5 3 3" xfId="5403" xr:uid="{00000000-0005-0000-0000-00003F6C0000}"/>
    <cellStyle name="Comma 3 4 3 5 3 3 2" xfId="13596" xr:uid="{00000000-0005-0000-0000-0000406C0000}"/>
    <cellStyle name="Comma 3 4 3 5 3 3 2 2" xfId="29982" xr:uid="{00000000-0005-0000-0000-0000416C0000}"/>
    <cellStyle name="Comma 3 4 3 5 3 3 3" xfId="21789" xr:uid="{00000000-0005-0000-0000-0000426C0000}"/>
    <cellStyle name="Comma 3 4 3 5 3 4" xfId="9500" xr:uid="{00000000-0005-0000-0000-0000436C0000}"/>
    <cellStyle name="Comma 3 4 3 5 3 4 2" xfId="25886" xr:uid="{00000000-0005-0000-0000-0000446C0000}"/>
    <cellStyle name="Comma 3 4 3 5 3 5" xfId="17693" xr:uid="{00000000-0005-0000-0000-0000456C0000}"/>
    <cellStyle name="Comma 3 4 3 5 4" xfId="2331" xr:uid="{00000000-0005-0000-0000-0000466C0000}"/>
    <cellStyle name="Comma 3 4 3 5 4 2" xfId="6428" xr:uid="{00000000-0005-0000-0000-0000476C0000}"/>
    <cellStyle name="Comma 3 4 3 5 4 2 2" xfId="14621" xr:uid="{00000000-0005-0000-0000-0000486C0000}"/>
    <cellStyle name="Comma 3 4 3 5 4 2 2 2" xfId="31007" xr:uid="{00000000-0005-0000-0000-0000496C0000}"/>
    <cellStyle name="Comma 3 4 3 5 4 2 3" xfId="22814" xr:uid="{00000000-0005-0000-0000-00004A6C0000}"/>
    <cellStyle name="Comma 3 4 3 5 4 3" xfId="10524" xr:uid="{00000000-0005-0000-0000-00004B6C0000}"/>
    <cellStyle name="Comma 3 4 3 5 4 3 2" xfId="26910" xr:uid="{00000000-0005-0000-0000-00004C6C0000}"/>
    <cellStyle name="Comma 3 4 3 5 4 4" xfId="18717" xr:uid="{00000000-0005-0000-0000-00004D6C0000}"/>
    <cellStyle name="Comma 3 4 3 5 5" xfId="4379" xr:uid="{00000000-0005-0000-0000-00004E6C0000}"/>
    <cellStyle name="Comma 3 4 3 5 5 2" xfId="12572" xr:uid="{00000000-0005-0000-0000-00004F6C0000}"/>
    <cellStyle name="Comma 3 4 3 5 5 2 2" xfId="28958" xr:uid="{00000000-0005-0000-0000-0000506C0000}"/>
    <cellStyle name="Comma 3 4 3 5 5 3" xfId="20765" xr:uid="{00000000-0005-0000-0000-0000516C0000}"/>
    <cellStyle name="Comma 3 4 3 5 6" xfId="8476" xr:uid="{00000000-0005-0000-0000-0000526C0000}"/>
    <cellStyle name="Comma 3 4 3 5 6 2" xfId="24862" xr:uid="{00000000-0005-0000-0000-0000536C0000}"/>
    <cellStyle name="Comma 3 4 3 5 7" xfId="16669" xr:uid="{00000000-0005-0000-0000-0000546C0000}"/>
    <cellStyle name="Comma 3 4 3 6" xfId="539" xr:uid="{00000000-0005-0000-0000-0000556C0000}"/>
    <cellStyle name="Comma 3 4 3 6 2" xfId="1563" xr:uid="{00000000-0005-0000-0000-0000566C0000}"/>
    <cellStyle name="Comma 3 4 3 6 2 2" xfId="3611" xr:uid="{00000000-0005-0000-0000-0000576C0000}"/>
    <cellStyle name="Comma 3 4 3 6 2 2 2" xfId="7708" xr:uid="{00000000-0005-0000-0000-0000586C0000}"/>
    <cellStyle name="Comma 3 4 3 6 2 2 2 2" xfId="15901" xr:uid="{00000000-0005-0000-0000-0000596C0000}"/>
    <cellStyle name="Comma 3 4 3 6 2 2 2 2 2" xfId="32287" xr:uid="{00000000-0005-0000-0000-00005A6C0000}"/>
    <cellStyle name="Comma 3 4 3 6 2 2 2 3" xfId="24094" xr:uid="{00000000-0005-0000-0000-00005B6C0000}"/>
    <cellStyle name="Comma 3 4 3 6 2 2 3" xfId="11804" xr:uid="{00000000-0005-0000-0000-00005C6C0000}"/>
    <cellStyle name="Comma 3 4 3 6 2 2 3 2" xfId="28190" xr:uid="{00000000-0005-0000-0000-00005D6C0000}"/>
    <cellStyle name="Comma 3 4 3 6 2 2 4" xfId="19997" xr:uid="{00000000-0005-0000-0000-00005E6C0000}"/>
    <cellStyle name="Comma 3 4 3 6 2 3" xfId="5659" xr:uid="{00000000-0005-0000-0000-00005F6C0000}"/>
    <cellStyle name="Comma 3 4 3 6 2 3 2" xfId="13852" xr:uid="{00000000-0005-0000-0000-0000606C0000}"/>
    <cellStyle name="Comma 3 4 3 6 2 3 2 2" xfId="30238" xr:uid="{00000000-0005-0000-0000-0000616C0000}"/>
    <cellStyle name="Comma 3 4 3 6 2 3 3" xfId="22045" xr:uid="{00000000-0005-0000-0000-0000626C0000}"/>
    <cellStyle name="Comma 3 4 3 6 2 4" xfId="9756" xr:uid="{00000000-0005-0000-0000-0000636C0000}"/>
    <cellStyle name="Comma 3 4 3 6 2 4 2" xfId="26142" xr:uid="{00000000-0005-0000-0000-0000646C0000}"/>
    <cellStyle name="Comma 3 4 3 6 2 5" xfId="17949" xr:uid="{00000000-0005-0000-0000-0000656C0000}"/>
    <cellStyle name="Comma 3 4 3 6 3" xfId="2587" xr:uid="{00000000-0005-0000-0000-0000666C0000}"/>
    <cellStyle name="Comma 3 4 3 6 3 2" xfId="6684" xr:uid="{00000000-0005-0000-0000-0000676C0000}"/>
    <cellStyle name="Comma 3 4 3 6 3 2 2" xfId="14877" xr:uid="{00000000-0005-0000-0000-0000686C0000}"/>
    <cellStyle name="Comma 3 4 3 6 3 2 2 2" xfId="31263" xr:uid="{00000000-0005-0000-0000-0000696C0000}"/>
    <cellStyle name="Comma 3 4 3 6 3 2 3" xfId="23070" xr:uid="{00000000-0005-0000-0000-00006A6C0000}"/>
    <cellStyle name="Comma 3 4 3 6 3 3" xfId="10780" xr:uid="{00000000-0005-0000-0000-00006B6C0000}"/>
    <cellStyle name="Comma 3 4 3 6 3 3 2" xfId="27166" xr:uid="{00000000-0005-0000-0000-00006C6C0000}"/>
    <cellStyle name="Comma 3 4 3 6 3 4" xfId="18973" xr:uid="{00000000-0005-0000-0000-00006D6C0000}"/>
    <cellStyle name="Comma 3 4 3 6 4" xfId="4635" xr:uid="{00000000-0005-0000-0000-00006E6C0000}"/>
    <cellStyle name="Comma 3 4 3 6 4 2" xfId="12828" xr:uid="{00000000-0005-0000-0000-00006F6C0000}"/>
    <cellStyle name="Comma 3 4 3 6 4 2 2" xfId="29214" xr:uid="{00000000-0005-0000-0000-0000706C0000}"/>
    <cellStyle name="Comma 3 4 3 6 4 3" xfId="21021" xr:uid="{00000000-0005-0000-0000-0000716C0000}"/>
    <cellStyle name="Comma 3 4 3 6 5" xfId="8732" xr:uid="{00000000-0005-0000-0000-0000726C0000}"/>
    <cellStyle name="Comma 3 4 3 6 5 2" xfId="25118" xr:uid="{00000000-0005-0000-0000-0000736C0000}"/>
    <cellStyle name="Comma 3 4 3 6 6" xfId="16925" xr:uid="{00000000-0005-0000-0000-0000746C0000}"/>
    <cellStyle name="Comma 3 4 3 7" xfId="1051" xr:uid="{00000000-0005-0000-0000-0000756C0000}"/>
    <cellStyle name="Comma 3 4 3 7 2" xfId="3099" xr:uid="{00000000-0005-0000-0000-0000766C0000}"/>
    <cellStyle name="Comma 3 4 3 7 2 2" xfId="7196" xr:uid="{00000000-0005-0000-0000-0000776C0000}"/>
    <cellStyle name="Comma 3 4 3 7 2 2 2" xfId="15389" xr:uid="{00000000-0005-0000-0000-0000786C0000}"/>
    <cellStyle name="Comma 3 4 3 7 2 2 2 2" xfId="31775" xr:uid="{00000000-0005-0000-0000-0000796C0000}"/>
    <cellStyle name="Comma 3 4 3 7 2 2 3" xfId="23582" xr:uid="{00000000-0005-0000-0000-00007A6C0000}"/>
    <cellStyle name="Comma 3 4 3 7 2 3" xfId="11292" xr:uid="{00000000-0005-0000-0000-00007B6C0000}"/>
    <cellStyle name="Comma 3 4 3 7 2 3 2" xfId="27678" xr:uid="{00000000-0005-0000-0000-00007C6C0000}"/>
    <cellStyle name="Comma 3 4 3 7 2 4" xfId="19485" xr:uid="{00000000-0005-0000-0000-00007D6C0000}"/>
    <cellStyle name="Comma 3 4 3 7 3" xfId="5147" xr:uid="{00000000-0005-0000-0000-00007E6C0000}"/>
    <cellStyle name="Comma 3 4 3 7 3 2" xfId="13340" xr:uid="{00000000-0005-0000-0000-00007F6C0000}"/>
    <cellStyle name="Comma 3 4 3 7 3 2 2" xfId="29726" xr:uid="{00000000-0005-0000-0000-0000806C0000}"/>
    <cellStyle name="Comma 3 4 3 7 3 3" xfId="21533" xr:uid="{00000000-0005-0000-0000-0000816C0000}"/>
    <cellStyle name="Comma 3 4 3 7 4" xfId="9244" xr:uid="{00000000-0005-0000-0000-0000826C0000}"/>
    <cellStyle name="Comma 3 4 3 7 4 2" xfId="25630" xr:uid="{00000000-0005-0000-0000-0000836C0000}"/>
    <cellStyle name="Comma 3 4 3 7 5" xfId="17437" xr:uid="{00000000-0005-0000-0000-0000846C0000}"/>
    <cellStyle name="Comma 3 4 3 8" xfId="2075" xr:uid="{00000000-0005-0000-0000-0000856C0000}"/>
    <cellStyle name="Comma 3 4 3 8 2" xfId="6172" xr:uid="{00000000-0005-0000-0000-0000866C0000}"/>
    <cellStyle name="Comma 3 4 3 8 2 2" xfId="14365" xr:uid="{00000000-0005-0000-0000-0000876C0000}"/>
    <cellStyle name="Comma 3 4 3 8 2 2 2" xfId="30751" xr:uid="{00000000-0005-0000-0000-0000886C0000}"/>
    <cellStyle name="Comma 3 4 3 8 2 3" xfId="22558" xr:uid="{00000000-0005-0000-0000-0000896C0000}"/>
    <cellStyle name="Comma 3 4 3 8 3" xfId="10268" xr:uid="{00000000-0005-0000-0000-00008A6C0000}"/>
    <cellStyle name="Comma 3 4 3 8 3 2" xfId="26654" xr:uid="{00000000-0005-0000-0000-00008B6C0000}"/>
    <cellStyle name="Comma 3 4 3 8 4" xfId="18461" xr:uid="{00000000-0005-0000-0000-00008C6C0000}"/>
    <cellStyle name="Comma 3 4 3 9" xfId="4123" xr:uid="{00000000-0005-0000-0000-00008D6C0000}"/>
    <cellStyle name="Comma 3 4 3 9 2" xfId="12316" xr:uid="{00000000-0005-0000-0000-00008E6C0000}"/>
    <cellStyle name="Comma 3 4 3 9 2 2" xfId="28702" xr:uid="{00000000-0005-0000-0000-00008F6C0000}"/>
    <cellStyle name="Comma 3 4 3 9 3" xfId="20509" xr:uid="{00000000-0005-0000-0000-0000906C0000}"/>
    <cellStyle name="Comma 3 4 4" xfId="43" xr:uid="{00000000-0005-0000-0000-0000916C0000}"/>
    <cellStyle name="Comma 3 4 4 10" xfId="16429" xr:uid="{00000000-0005-0000-0000-0000926C0000}"/>
    <cellStyle name="Comma 3 4 4 2" xfId="107" xr:uid="{00000000-0005-0000-0000-0000936C0000}"/>
    <cellStyle name="Comma 3 4 4 2 2" xfId="235" xr:uid="{00000000-0005-0000-0000-0000946C0000}"/>
    <cellStyle name="Comma 3 4 4 2 2 2" xfId="491" xr:uid="{00000000-0005-0000-0000-0000956C0000}"/>
    <cellStyle name="Comma 3 4 4 2 2 2 2" xfId="1003" xr:uid="{00000000-0005-0000-0000-0000966C0000}"/>
    <cellStyle name="Comma 3 4 4 2 2 2 2 2" xfId="2027" xr:uid="{00000000-0005-0000-0000-0000976C0000}"/>
    <cellStyle name="Comma 3 4 4 2 2 2 2 2 2" xfId="4075" xr:uid="{00000000-0005-0000-0000-0000986C0000}"/>
    <cellStyle name="Comma 3 4 4 2 2 2 2 2 2 2" xfId="8172" xr:uid="{00000000-0005-0000-0000-0000996C0000}"/>
    <cellStyle name="Comma 3 4 4 2 2 2 2 2 2 2 2" xfId="16365" xr:uid="{00000000-0005-0000-0000-00009A6C0000}"/>
    <cellStyle name="Comma 3 4 4 2 2 2 2 2 2 2 2 2" xfId="32751" xr:uid="{00000000-0005-0000-0000-00009B6C0000}"/>
    <cellStyle name="Comma 3 4 4 2 2 2 2 2 2 2 3" xfId="24558" xr:uid="{00000000-0005-0000-0000-00009C6C0000}"/>
    <cellStyle name="Comma 3 4 4 2 2 2 2 2 2 3" xfId="12268" xr:uid="{00000000-0005-0000-0000-00009D6C0000}"/>
    <cellStyle name="Comma 3 4 4 2 2 2 2 2 2 3 2" xfId="28654" xr:uid="{00000000-0005-0000-0000-00009E6C0000}"/>
    <cellStyle name="Comma 3 4 4 2 2 2 2 2 2 4" xfId="20461" xr:uid="{00000000-0005-0000-0000-00009F6C0000}"/>
    <cellStyle name="Comma 3 4 4 2 2 2 2 2 3" xfId="6123" xr:uid="{00000000-0005-0000-0000-0000A06C0000}"/>
    <cellStyle name="Comma 3 4 4 2 2 2 2 2 3 2" xfId="14316" xr:uid="{00000000-0005-0000-0000-0000A16C0000}"/>
    <cellStyle name="Comma 3 4 4 2 2 2 2 2 3 2 2" xfId="30702" xr:uid="{00000000-0005-0000-0000-0000A26C0000}"/>
    <cellStyle name="Comma 3 4 4 2 2 2 2 2 3 3" xfId="22509" xr:uid="{00000000-0005-0000-0000-0000A36C0000}"/>
    <cellStyle name="Comma 3 4 4 2 2 2 2 2 4" xfId="10220" xr:uid="{00000000-0005-0000-0000-0000A46C0000}"/>
    <cellStyle name="Comma 3 4 4 2 2 2 2 2 4 2" xfId="26606" xr:uid="{00000000-0005-0000-0000-0000A56C0000}"/>
    <cellStyle name="Comma 3 4 4 2 2 2 2 2 5" xfId="18413" xr:uid="{00000000-0005-0000-0000-0000A66C0000}"/>
    <cellStyle name="Comma 3 4 4 2 2 2 2 3" xfId="3051" xr:uid="{00000000-0005-0000-0000-0000A76C0000}"/>
    <cellStyle name="Comma 3 4 4 2 2 2 2 3 2" xfId="7148" xr:uid="{00000000-0005-0000-0000-0000A86C0000}"/>
    <cellStyle name="Comma 3 4 4 2 2 2 2 3 2 2" xfId="15341" xr:uid="{00000000-0005-0000-0000-0000A96C0000}"/>
    <cellStyle name="Comma 3 4 4 2 2 2 2 3 2 2 2" xfId="31727" xr:uid="{00000000-0005-0000-0000-0000AA6C0000}"/>
    <cellStyle name="Comma 3 4 4 2 2 2 2 3 2 3" xfId="23534" xr:uid="{00000000-0005-0000-0000-0000AB6C0000}"/>
    <cellStyle name="Comma 3 4 4 2 2 2 2 3 3" xfId="11244" xr:uid="{00000000-0005-0000-0000-0000AC6C0000}"/>
    <cellStyle name="Comma 3 4 4 2 2 2 2 3 3 2" xfId="27630" xr:uid="{00000000-0005-0000-0000-0000AD6C0000}"/>
    <cellStyle name="Comma 3 4 4 2 2 2 2 3 4" xfId="19437" xr:uid="{00000000-0005-0000-0000-0000AE6C0000}"/>
    <cellStyle name="Comma 3 4 4 2 2 2 2 4" xfId="5099" xr:uid="{00000000-0005-0000-0000-0000AF6C0000}"/>
    <cellStyle name="Comma 3 4 4 2 2 2 2 4 2" xfId="13292" xr:uid="{00000000-0005-0000-0000-0000B06C0000}"/>
    <cellStyle name="Comma 3 4 4 2 2 2 2 4 2 2" xfId="29678" xr:uid="{00000000-0005-0000-0000-0000B16C0000}"/>
    <cellStyle name="Comma 3 4 4 2 2 2 2 4 3" xfId="21485" xr:uid="{00000000-0005-0000-0000-0000B26C0000}"/>
    <cellStyle name="Comma 3 4 4 2 2 2 2 5" xfId="9196" xr:uid="{00000000-0005-0000-0000-0000B36C0000}"/>
    <cellStyle name="Comma 3 4 4 2 2 2 2 5 2" xfId="25582" xr:uid="{00000000-0005-0000-0000-0000B46C0000}"/>
    <cellStyle name="Comma 3 4 4 2 2 2 2 6" xfId="17389" xr:uid="{00000000-0005-0000-0000-0000B56C0000}"/>
    <cellStyle name="Comma 3 4 4 2 2 2 3" xfId="1515" xr:uid="{00000000-0005-0000-0000-0000B66C0000}"/>
    <cellStyle name="Comma 3 4 4 2 2 2 3 2" xfId="3563" xr:uid="{00000000-0005-0000-0000-0000B76C0000}"/>
    <cellStyle name="Comma 3 4 4 2 2 2 3 2 2" xfId="7660" xr:uid="{00000000-0005-0000-0000-0000B86C0000}"/>
    <cellStyle name="Comma 3 4 4 2 2 2 3 2 2 2" xfId="15853" xr:uid="{00000000-0005-0000-0000-0000B96C0000}"/>
    <cellStyle name="Comma 3 4 4 2 2 2 3 2 2 2 2" xfId="32239" xr:uid="{00000000-0005-0000-0000-0000BA6C0000}"/>
    <cellStyle name="Comma 3 4 4 2 2 2 3 2 2 3" xfId="24046" xr:uid="{00000000-0005-0000-0000-0000BB6C0000}"/>
    <cellStyle name="Comma 3 4 4 2 2 2 3 2 3" xfId="11756" xr:uid="{00000000-0005-0000-0000-0000BC6C0000}"/>
    <cellStyle name="Comma 3 4 4 2 2 2 3 2 3 2" xfId="28142" xr:uid="{00000000-0005-0000-0000-0000BD6C0000}"/>
    <cellStyle name="Comma 3 4 4 2 2 2 3 2 4" xfId="19949" xr:uid="{00000000-0005-0000-0000-0000BE6C0000}"/>
    <cellStyle name="Comma 3 4 4 2 2 2 3 3" xfId="5611" xr:uid="{00000000-0005-0000-0000-0000BF6C0000}"/>
    <cellStyle name="Comma 3 4 4 2 2 2 3 3 2" xfId="13804" xr:uid="{00000000-0005-0000-0000-0000C06C0000}"/>
    <cellStyle name="Comma 3 4 4 2 2 2 3 3 2 2" xfId="30190" xr:uid="{00000000-0005-0000-0000-0000C16C0000}"/>
    <cellStyle name="Comma 3 4 4 2 2 2 3 3 3" xfId="21997" xr:uid="{00000000-0005-0000-0000-0000C26C0000}"/>
    <cellStyle name="Comma 3 4 4 2 2 2 3 4" xfId="9708" xr:uid="{00000000-0005-0000-0000-0000C36C0000}"/>
    <cellStyle name="Comma 3 4 4 2 2 2 3 4 2" xfId="26094" xr:uid="{00000000-0005-0000-0000-0000C46C0000}"/>
    <cellStyle name="Comma 3 4 4 2 2 2 3 5" xfId="17901" xr:uid="{00000000-0005-0000-0000-0000C56C0000}"/>
    <cellStyle name="Comma 3 4 4 2 2 2 4" xfId="2539" xr:uid="{00000000-0005-0000-0000-0000C66C0000}"/>
    <cellStyle name="Comma 3 4 4 2 2 2 4 2" xfId="6636" xr:uid="{00000000-0005-0000-0000-0000C76C0000}"/>
    <cellStyle name="Comma 3 4 4 2 2 2 4 2 2" xfId="14829" xr:uid="{00000000-0005-0000-0000-0000C86C0000}"/>
    <cellStyle name="Comma 3 4 4 2 2 2 4 2 2 2" xfId="31215" xr:uid="{00000000-0005-0000-0000-0000C96C0000}"/>
    <cellStyle name="Comma 3 4 4 2 2 2 4 2 3" xfId="23022" xr:uid="{00000000-0005-0000-0000-0000CA6C0000}"/>
    <cellStyle name="Comma 3 4 4 2 2 2 4 3" xfId="10732" xr:uid="{00000000-0005-0000-0000-0000CB6C0000}"/>
    <cellStyle name="Comma 3 4 4 2 2 2 4 3 2" xfId="27118" xr:uid="{00000000-0005-0000-0000-0000CC6C0000}"/>
    <cellStyle name="Comma 3 4 4 2 2 2 4 4" xfId="18925" xr:uid="{00000000-0005-0000-0000-0000CD6C0000}"/>
    <cellStyle name="Comma 3 4 4 2 2 2 5" xfId="4587" xr:uid="{00000000-0005-0000-0000-0000CE6C0000}"/>
    <cellStyle name="Comma 3 4 4 2 2 2 5 2" xfId="12780" xr:uid="{00000000-0005-0000-0000-0000CF6C0000}"/>
    <cellStyle name="Comma 3 4 4 2 2 2 5 2 2" xfId="29166" xr:uid="{00000000-0005-0000-0000-0000D06C0000}"/>
    <cellStyle name="Comma 3 4 4 2 2 2 5 3" xfId="20973" xr:uid="{00000000-0005-0000-0000-0000D16C0000}"/>
    <cellStyle name="Comma 3 4 4 2 2 2 6" xfId="8684" xr:uid="{00000000-0005-0000-0000-0000D26C0000}"/>
    <cellStyle name="Comma 3 4 4 2 2 2 6 2" xfId="25070" xr:uid="{00000000-0005-0000-0000-0000D36C0000}"/>
    <cellStyle name="Comma 3 4 4 2 2 2 7" xfId="16877" xr:uid="{00000000-0005-0000-0000-0000D46C0000}"/>
    <cellStyle name="Comma 3 4 4 2 2 3" xfId="747" xr:uid="{00000000-0005-0000-0000-0000D56C0000}"/>
    <cellStyle name="Comma 3 4 4 2 2 3 2" xfId="1771" xr:uid="{00000000-0005-0000-0000-0000D66C0000}"/>
    <cellStyle name="Comma 3 4 4 2 2 3 2 2" xfId="3819" xr:uid="{00000000-0005-0000-0000-0000D76C0000}"/>
    <cellStyle name="Comma 3 4 4 2 2 3 2 2 2" xfId="7916" xr:uid="{00000000-0005-0000-0000-0000D86C0000}"/>
    <cellStyle name="Comma 3 4 4 2 2 3 2 2 2 2" xfId="16109" xr:uid="{00000000-0005-0000-0000-0000D96C0000}"/>
    <cellStyle name="Comma 3 4 4 2 2 3 2 2 2 2 2" xfId="32495" xr:uid="{00000000-0005-0000-0000-0000DA6C0000}"/>
    <cellStyle name="Comma 3 4 4 2 2 3 2 2 2 3" xfId="24302" xr:uid="{00000000-0005-0000-0000-0000DB6C0000}"/>
    <cellStyle name="Comma 3 4 4 2 2 3 2 2 3" xfId="12012" xr:uid="{00000000-0005-0000-0000-0000DC6C0000}"/>
    <cellStyle name="Comma 3 4 4 2 2 3 2 2 3 2" xfId="28398" xr:uid="{00000000-0005-0000-0000-0000DD6C0000}"/>
    <cellStyle name="Comma 3 4 4 2 2 3 2 2 4" xfId="20205" xr:uid="{00000000-0005-0000-0000-0000DE6C0000}"/>
    <cellStyle name="Comma 3 4 4 2 2 3 2 3" xfId="5867" xr:uid="{00000000-0005-0000-0000-0000DF6C0000}"/>
    <cellStyle name="Comma 3 4 4 2 2 3 2 3 2" xfId="14060" xr:uid="{00000000-0005-0000-0000-0000E06C0000}"/>
    <cellStyle name="Comma 3 4 4 2 2 3 2 3 2 2" xfId="30446" xr:uid="{00000000-0005-0000-0000-0000E16C0000}"/>
    <cellStyle name="Comma 3 4 4 2 2 3 2 3 3" xfId="22253" xr:uid="{00000000-0005-0000-0000-0000E26C0000}"/>
    <cellStyle name="Comma 3 4 4 2 2 3 2 4" xfId="9964" xr:uid="{00000000-0005-0000-0000-0000E36C0000}"/>
    <cellStyle name="Comma 3 4 4 2 2 3 2 4 2" xfId="26350" xr:uid="{00000000-0005-0000-0000-0000E46C0000}"/>
    <cellStyle name="Comma 3 4 4 2 2 3 2 5" xfId="18157" xr:uid="{00000000-0005-0000-0000-0000E56C0000}"/>
    <cellStyle name="Comma 3 4 4 2 2 3 3" xfId="2795" xr:uid="{00000000-0005-0000-0000-0000E66C0000}"/>
    <cellStyle name="Comma 3 4 4 2 2 3 3 2" xfId="6892" xr:uid="{00000000-0005-0000-0000-0000E76C0000}"/>
    <cellStyle name="Comma 3 4 4 2 2 3 3 2 2" xfId="15085" xr:uid="{00000000-0005-0000-0000-0000E86C0000}"/>
    <cellStyle name="Comma 3 4 4 2 2 3 3 2 2 2" xfId="31471" xr:uid="{00000000-0005-0000-0000-0000E96C0000}"/>
    <cellStyle name="Comma 3 4 4 2 2 3 3 2 3" xfId="23278" xr:uid="{00000000-0005-0000-0000-0000EA6C0000}"/>
    <cellStyle name="Comma 3 4 4 2 2 3 3 3" xfId="10988" xr:uid="{00000000-0005-0000-0000-0000EB6C0000}"/>
    <cellStyle name="Comma 3 4 4 2 2 3 3 3 2" xfId="27374" xr:uid="{00000000-0005-0000-0000-0000EC6C0000}"/>
    <cellStyle name="Comma 3 4 4 2 2 3 3 4" xfId="19181" xr:uid="{00000000-0005-0000-0000-0000ED6C0000}"/>
    <cellStyle name="Comma 3 4 4 2 2 3 4" xfId="4843" xr:uid="{00000000-0005-0000-0000-0000EE6C0000}"/>
    <cellStyle name="Comma 3 4 4 2 2 3 4 2" xfId="13036" xr:uid="{00000000-0005-0000-0000-0000EF6C0000}"/>
    <cellStyle name="Comma 3 4 4 2 2 3 4 2 2" xfId="29422" xr:uid="{00000000-0005-0000-0000-0000F06C0000}"/>
    <cellStyle name="Comma 3 4 4 2 2 3 4 3" xfId="21229" xr:uid="{00000000-0005-0000-0000-0000F16C0000}"/>
    <cellStyle name="Comma 3 4 4 2 2 3 5" xfId="8940" xr:uid="{00000000-0005-0000-0000-0000F26C0000}"/>
    <cellStyle name="Comma 3 4 4 2 2 3 5 2" xfId="25326" xr:uid="{00000000-0005-0000-0000-0000F36C0000}"/>
    <cellStyle name="Comma 3 4 4 2 2 3 6" xfId="17133" xr:uid="{00000000-0005-0000-0000-0000F46C0000}"/>
    <cellStyle name="Comma 3 4 4 2 2 4" xfId="1259" xr:uid="{00000000-0005-0000-0000-0000F56C0000}"/>
    <cellStyle name="Comma 3 4 4 2 2 4 2" xfId="3307" xr:uid="{00000000-0005-0000-0000-0000F66C0000}"/>
    <cellStyle name="Comma 3 4 4 2 2 4 2 2" xfId="7404" xr:uid="{00000000-0005-0000-0000-0000F76C0000}"/>
    <cellStyle name="Comma 3 4 4 2 2 4 2 2 2" xfId="15597" xr:uid="{00000000-0005-0000-0000-0000F86C0000}"/>
    <cellStyle name="Comma 3 4 4 2 2 4 2 2 2 2" xfId="31983" xr:uid="{00000000-0005-0000-0000-0000F96C0000}"/>
    <cellStyle name="Comma 3 4 4 2 2 4 2 2 3" xfId="23790" xr:uid="{00000000-0005-0000-0000-0000FA6C0000}"/>
    <cellStyle name="Comma 3 4 4 2 2 4 2 3" xfId="11500" xr:uid="{00000000-0005-0000-0000-0000FB6C0000}"/>
    <cellStyle name="Comma 3 4 4 2 2 4 2 3 2" xfId="27886" xr:uid="{00000000-0005-0000-0000-0000FC6C0000}"/>
    <cellStyle name="Comma 3 4 4 2 2 4 2 4" xfId="19693" xr:uid="{00000000-0005-0000-0000-0000FD6C0000}"/>
    <cellStyle name="Comma 3 4 4 2 2 4 3" xfId="5355" xr:uid="{00000000-0005-0000-0000-0000FE6C0000}"/>
    <cellStyle name="Comma 3 4 4 2 2 4 3 2" xfId="13548" xr:uid="{00000000-0005-0000-0000-0000FF6C0000}"/>
    <cellStyle name="Comma 3 4 4 2 2 4 3 2 2" xfId="29934" xr:uid="{00000000-0005-0000-0000-0000006D0000}"/>
    <cellStyle name="Comma 3 4 4 2 2 4 3 3" xfId="21741" xr:uid="{00000000-0005-0000-0000-0000016D0000}"/>
    <cellStyle name="Comma 3 4 4 2 2 4 4" xfId="9452" xr:uid="{00000000-0005-0000-0000-0000026D0000}"/>
    <cellStyle name="Comma 3 4 4 2 2 4 4 2" xfId="25838" xr:uid="{00000000-0005-0000-0000-0000036D0000}"/>
    <cellStyle name="Comma 3 4 4 2 2 4 5" xfId="17645" xr:uid="{00000000-0005-0000-0000-0000046D0000}"/>
    <cellStyle name="Comma 3 4 4 2 2 5" xfId="2283" xr:uid="{00000000-0005-0000-0000-0000056D0000}"/>
    <cellStyle name="Comma 3 4 4 2 2 5 2" xfId="6380" xr:uid="{00000000-0005-0000-0000-0000066D0000}"/>
    <cellStyle name="Comma 3 4 4 2 2 5 2 2" xfId="14573" xr:uid="{00000000-0005-0000-0000-0000076D0000}"/>
    <cellStyle name="Comma 3 4 4 2 2 5 2 2 2" xfId="30959" xr:uid="{00000000-0005-0000-0000-0000086D0000}"/>
    <cellStyle name="Comma 3 4 4 2 2 5 2 3" xfId="22766" xr:uid="{00000000-0005-0000-0000-0000096D0000}"/>
    <cellStyle name="Comma 3 4 4 2 2 5 3" xfId="10476" xr:uid="{00000000-0005-0000-0000-00000A6D0000}"/>
    <cellStyle name="Comma 3 4 4 2 2 5 3 2" xfId="26862" xr:uid="{00000000-0005-0000-0000-00000B6D0000}"/>
    <cellStyle name="Comma 3 4 4 2 2 5 4" xfId="18669" xr:uid="{00000000-0005-0000-0000-00000C6D0000}"/>
    <cellStyle name="Comma 3 4 4 2 2 6" xfId="4331" xr:uid="{00000000-0005-0000-0000-00000D6D0000}"/>
    <cellStyle name="Comma 3 4 4 2 2 6 2" xfId="12524" xr:uid="{00000000-0005-0000-0000-00000E6D0000}"/>
    <cellStyle name="Comma 3 4 4 2 2 6 2 2" xfId="28910" xr:uid="{00000000-0005-0000-0000-00000F6D0000}"/>
    <cellStyle name="Comma 3 4 4 2 2 6 3" xfId="20717" xr:uid="{00000000-0005-0000-0000-0000106D0000}"/>
    <cellStyle name="Comma 3 4 4 2 2 7" xfId="8428" xr:uid="{00000000-0005-0000-0000-0000116D0000}"/>
    <cellStyle name="Comma 3 4 4 2 2 7 2" xfId="24814" xr:uid="{00000000-0005-0000-0000-0000126D0000}"/>
    <cellStyle name="Comma 3 4 4 2 2 8" xfId="16621" xr:uid="{00000000-0005-0000-0000-0000136D0000}"/>
    <cellStyle name="Comma 3 4 4 2 3" xfId="363" xr:uid="{00000000-0005-0000-0000-0000146D0000}"/>
    <cellStyle name="Comma 3 4 4 2 3 2" xfId="875" xr:uid="{00000000-0005-0000-0000-0000156D0000}"/>
    <cellStyle name="Comma 3 4 4 2 3 2 2" xfId="1899" xr:uid="{00000000-0005-0000-0000-0000166D0000}"/>
    <cellStyle name="Comma 3 4 4 2 3 2 2 2" xfId="3947" xr:uid="{00000000-0005-0000-0000-0000176D0000}"/>
    <cellStyle name="Comma 3 4 4 2 3 2 2 2 2" xfId="8044" xr:uid="{00000000-0005-0000-0000-0000186D0000}"/>
    <cellStyle name="Comma 3 4 4 2 3 2 2 2 2 2" xfId="16237" xr:uid="{00000000-0005-0000-0000-0000196D0000}"/>
    <cellStyle name="Comma 3 4 4 2 3 2 2 2 2 2 2" xfId="32623" xr:uid="{00000000-0005-0000-0000-00001A6D0000}"/>
    <cellStyle name="Comma 3 4 4 2 3 2 2 2 2 3" xfId="24430" xr:uid="{00000000-0005-0000-0000-00001B6D0000}"/>
    <cellStyle name="Comma 3 4 4 2 3 2 2 2 3" xfId="12140" xr:uid="{00000000-0005-0000-0000-00001C6D0000}"/>
    <cellStyle name="Comma 3 4 4 2 3 2 2 2 3 2" xfId="28526" xr:uid="{00000000-0005-0000-0000-00001D6D0000}"/>
    <cellStyle name="Comma 3 4 4 2 3 2 2 2 4" xfId="20333" xr:uid="{00000000-0005-0000-0000-00001E6D0000}"/>
    <cellStyle name="Comma 3 4 4 2 3 2 2 3" xfId="5995" xr:uid="{00000000-0005-0000-0000-00001F6D0000}"/>
    <cellStyle name="Comma 3 4 4 2 3 2 2 3 2" xfId="14188" xr:uid="{00000000-0005-0000-0000-0000206D0000}"/>
    <cellStyle name="Comma 3 4 4 2 3 2 2 3 2 2" xfId="30574" xr:uid="{00000000-0005-0000-0000-0000216D0000}"/>
    <cellStyle name="Comma 3 4 4 2 3 2 2 3 3" xfId="22381" xr:uid="{00000000-0005-0000-0000-0000226D0000}"/>
    <cellStyle name="Comma 3 4 4 2 3 2 2 4" xfId="10092" xr:uid="{00000000-0005-0000-0000-0000236D0000}"/>
    <cellStyle name="Comma 3 4 4 2 3 2 2 4 2" xfId="26478" xr:uid="{00000000-0005-0000-0000-0000246D0000}"/>
    <cellStyle name="Comma 3 4 4 2 3 2 2 5" xfId="18285" xr:uid="{00000000-0005-0000-0000-0000256D0000}"/>
    <cellStyle name="Comma 3 4 4 2 3 2 3" xfId="2923" xr:uid="{00000000-0005-0000-0000-0000266D0000}"/>
    <cellStyle name="Comma 3 4 4 2 3 2 3 2" xfId="7020" xr:uid="{00000000-0005-0000-0000-0000276D0000}"/>
    <cellStyle name="Comma 3 4 4 2 3 2 3 2 2" xfId="15213" xr:uid="{00000000-0005-0000-0000-0000286D0000}"/>
    <cellStyle name="Comma 3 4 4 2 3 2 3 2 2 2" xfId="31599" xr:uid="{00000000-0005-0000-0000-0000296D0000}"/>
    <cellStyle name="Comma 3 4 4 2 3 2 3 2 3" xfId="23406" xr:uid="{00000000-0005-0000-0000-00002A6D0000}"/>
    <cellStyle name="Comma 3 4 4 2 3 2 3 3" xfId="11116" xr:uid="{00000000-0005-0000-0000-00002B6D0000}"/>
    <cellStyle name="Comma 3 4 4 2 3 2 3 3 2" xfId="27502" xr:uid="{00000000-0005-0000-0000-00002C6D0000}"/>
    <cellStyle name="Comma 3 4 4 2 3 2 3 4" xfId="19309" xr:uid="{00000000-0005-0000-0000-00002D6D0000}"/>
    <cellStyle name="Comma 3 4 4 2 3 2 4" xfId="4971" xr:uid="{00000000-0005-0000-0000-00002E6D0000}"/>
    <cellStyle name="Comma 3 4 4 2 3 2 4 2" xfId="13164" xr:uid="{00000000-0005-0000-0000-00002F6D0000}"/>
    <cellStyle name="Comma 3 4 4 2 3 2 4 2 2" xfId="29550" xr:uid="{00000000-0005-0000-0000-0000306D0000}"/>
    <cellStyle name="Comma 3 4 4 2 3 2 4 3" xfId="21357" xr:uid="{00000000-0005-0000-0000-0000316D0000}"/>
    <cellStyle name="Comma 3 4 4 2 3 2 5" xfId="9068" xr:uid="{00000000-0005-0000-0000-0000326D0000}"/>
    <cellStyle name="Comma 3 4 4 2 3 2 5 2" xfId="25454" xr:uid="{00000000-0005-0000-0000-0000336D0000}"/>
    <cellStyle name="Comma 3 4 4 2 3 2 6" xfId="17261" xr:uid="{00000000-0005-0000-0000-0000346D0000}"/>
    <cellStyle name="Comma 3 4 4 2 3 3" xfId="1387" xr:uid="{00000000-0005-0000-0000-0000356D0000}"/>
    <cellStyle name="Comma 3 4 4 2 3 3 2" xfId="3435" xr:uid="{00000000-0005-0000-0000-0000366D0000}"/>
    <cellStyle name="Comma 3 4 4 2 3 3 2 2" xfId="7532" xr:uid="{00000000-0005-0000-0000-0000376D0000}"/>
    <cellStyle name="Comma 3 4 4 2 3 3 2 2 2" xfId="15725" xr:uid="{00000000-0005-0000-0000-0000386D0000}"/>
    <cellStyle name="Comma 3 4 4 2 3 3 2 2 2 2" xfId="32111" xr:uid="{00000000-0005-0000-0000-0000396D0000}"/>
    <cellStyle name="Comma 3 4 4 2 3 3 2 2 3" xfId="23918" xr:uid="{00000000-0005-0000-0000-00003A6D0000}"/>
    <cellStyle name="Comma 3 4 4 2 3 3 2 3" xfId="11628" xr:uid="{00000000-0005-0000-0000-00003B6D0000}"/>
    <cellStyle name="Comma 3 4 4 2 3 3 2 3 2" xfId="28014" xr:uid="{00000000-0005-0000-0000-00003C6D0000}"/>
    <cellStyle name="Comma 3 4 4 2 3 3 2 4" xfId="19821" xr:uid="{00000000-0005-0000-0000-00003D6D0000}"/>
    <cellStyle name="Comma 3 4 4 2 3 3 3" xfId="5483" xr:uid="{00000000-0005-0000-0000-00003E6D0000}"/>
    <cellStyle name="Comma 3 4 4 2 3 3 3 2" xfId="13676" xr:uid="{00000000-0005-0000-0000-00003F6D0000}"/>
    <cellStyle name="Comma 3 4 4 2 3 3 3 2 2" xfId="30062" xr:uid="{00000000-0005-0000-0000-0000406D0000}"/>
    <cellStyle name="Comma 3 4 4 2 3 3 3 3" xfId="21869" xr:uid="{00000000-0005-0000-0000-0000416D0000}"/>
    <cellStyle name="Comma 3 4 4 2 3 3 4" xfId="9580" xr:uid="{00000000-0005-0000-0000-0000426D0000}"/>
    <cellStyle name="Comma 3 4 4 2 3 3 4 2" xfId="25966" xr:uid="{00000000-0005-0000-0000-0000436D0000}"/>
    <cellStyle name="Comma 3 4 4 2 3 3 5" xfId="17773" xr:uid="{00000000-0005-0000-0000-0000446D0000}"/>
    <cellStyle name="Comma 3 4 4 2 3 4" xfId="2411" xr:uid="{00000000-0005-0000-0000-0000456D0000}"/>
    <cellStyle name="Comma 3 4 4 2 3 4 2" xfId="6508" xr:uid="{00000000-0005-0000-0000-0000466D0000}"/>
    <cellStyle name="Comma 3 4 4 2 3 4 2 2" xfId="14701" xr:uid="{00000000-0005-0000-0000-0000476D0000}"/>
    <cellStyle name="Comma 3 4 4 2 3 4 2 2 2" xfId="31087" xr:uid="{00000000-0005-0000-0000-0000486D0000}"/>
    <cellStyle name="Comma 3 4 4 2 3 4 2 3" xfId="22894" xr:uid="{00000000-0005-0000-0000-0000496D0000}"/>
    <cellStyle name="Comma 3 4 4 2 3 4 3" xfId="10604" xr:uid="{00000000-0005-0000-0000-00004A6D0000}"/>
    <cellStyle name="Comma 3 4 4 2 3 4 3 2" xfId="26990" xr:uid="{00000000-0005-0000-0000-00004B6D0000}"/>
    <cellStyle name="Comma 3 4 4 2 3 4 4" xfId="18797" xr:uid="{00000000-0005-0000-0000-00004C6D0000}"/>
    <cellStyle name="Comma 3 4 4 2 3 5" xfId="4459" xr:uid="{00000000-0005-0000-0000-00004D6D0000}"/>
    <cellStyle name="Comma 3 4 4 2 3 5 2" xfId="12652" xr:uid="{00000000-0005-0000-0000-00004E6D0000}"/>
    <cellStyle name="Comma 3 4 4 2 3 5 2 2" xfId="29038" xr:uid="{00000000-0005-0000-0000-00004F6D0000}"/>
    <cellStyle name="Comma 3 4 4 2 3 5 3" xfId="20845" xr:uid="{00000000-0005-0000-0000-0000506D0000}"/>
    <cellStyle name="Comma 3 4 4 2 3 6" xfId="8556" xr:uid="{00000000-0005-0000-0000-0000516D0000}"/>
    <cellStyle name="Comma 3 4 4 2 3 6 2" xfId="24942" xr:uid="{00000000-0005-0000-0000-0000526D0000}"/>
    <cellStyle name="Comma 3 4 4 2 3 7" xfId="16749" xr:uid="{00000000-0005-0000-0000-0000536D0000}"/>
    <cellStyle name="Comma 3 4 4 2 4" xfId="619" xr:uid="{00000000-0005-0000-0000-0000546D0000}"/>
    <cellStyle name="Comma 3 4 4 2 4 2" xfId="1643" xr:uid="{00000000-0005-0000-0000-0000556D0000}"/>
    <cellStyle name="Comma 3 4 4 2 4 2 2" xfId="3691" xr:uid="{00000000-0005-0000-0000-0000566D0000}"/>
    <cellStyle name="Comma 3 4 4 2 4 2 2 2" xfId="7788" xr:uid="{00000000-0005-0000-0000-0000576D0000}"/>
    <cellStyle name="Comma 3 4 4 2 4 2 2 2 2" xfId="15981" xr:uid="{00000000-0005-0000-0000-0000586D0000}"/>
    <cellStyle name="Comma 3 4 4 2 4 2 2 2 2 2" xfId="32367" xr:uid="{00000000-0005-0000-0000-0000596D0000}"/>
    <cellStyle name="Comma 3 4 4 2 4 2 2 2 3" xfId="24174" xr:uid="{00000000-0005-0000-0000-00005A6D0000}"/>
    <cellStyle name="Comma 3 4 4 2 4 2 2 3" xfId="11884" xr:uid="{00000000-0005-0000-0000-00005B6D0000}"/>
    <cellStyle name="Comma 3 4 4 2 4 2 2 3 2" xfId="28270" xr:uid="{00000000-0005-0000-0000-00005C6D0000}"/>
    <cellStyle name="Comma 3 4 4 2 4 2 2 4" xfId="20077" xr:uid="{00000000-0005-0000-0000-00005D6D0000}"/>
    <cellStyle name="Comma 3 4 4 2 4 2 3" xfId="5739" xr:uid="{00000000-0005-0000-0000-00005E6D0000}"/>
    <cellStyle name="Comma 3 4 4 2 4 2 3 2" xfId="13932" xr:uid="{00000000-0005-0000-0000-00005F6D0000}"/>
    <cellStyle name="Comma 3 4 4 2 4 2 3 2 2" xfId="30318" xr:uid="{00000000-0005-0000-0000-0000606D0000}"/>
    <cellStyle name="Comma 3 4 4 2 4 2 3 3" xfId="22125" xr:uid="{00000000-0005-0000-0000-0000616D0000}"/>
    <cellStyle name="Comma 3 4 4 2 4 2 4" xfId="9836" xr:uid="{00000000-0005-0000-0000-0000626D0000}"/>
    <cellStyle name="Comma 3 4 4 2 4 2 4 2" xfId="26222" xr:uid="{00000000-0005-0000-0000-0000636D0000}"/>
    <cellStyle name="Comma 3 4 4 2 4 2 5" xfId="18029" xr:uid="{00000000-0005-0000-0000-0000646D0000}"/>
    <cellStyle name="Comma 3 4 4 2 4 3" xfId="2667" xr:uid="{00000000-0005-0000-0000-0000656D0000}"/>
    <cellStyle name="Comma 3 4 4 2 4 3 2" xfId="6764" xr:uid="{00000000-0005-0000-0000-0000666D0000}"/>
    <cellStyle name="Comma 3 4 4 2 4 3 2 2" xfId="14957" xr:uid="{00000000-0005-0000-0000-0000676D0000}"/>
    <cellStyle name="Comma 3 4 4 2 4 3 2 2 2" xfId="31343" xr:uid="{00000000-0005-0000-0000-0000686D0000}"/>
    <cellStyle name="Comma 3 4 4 2 4 3 2 3" xfId="23150" xr:uid="{00000000-0005-0000-0000-0000696D0000}"/>
    <cellStyle name="Comma 3 4 4 2 4 3 3" xfId="10860" xr:uid="{00000000-0005-0000-0000-00006A6D0000}"/>
    <cellStyle name="Comma 3 4 4 2 4 3 3 2" xfId="27246" xr:uid="{00000000-0005-0000-0000-00006B6D0000}"/>
    <cellStyle name="Comma 3 4 4 2 4 3 4" xfId="19053" xr:uid="{00000000-0005-0000-0000-00006C6D0000}"/>
    <cellStyle name="Comma 3 4 4 2 4 4" xfId="4715" xr:uid="{00000000-0005-0000-0000-00006D6D0000}"/>
    <cellStyle name="Comma 3 4 4 2 4 4 2" xfId="12908" xr:uid="{00000000-0005-0000-0000-00006E6D0000}"/>
    <cellStyle name="Comma 3 4 4 2 4 4 2 2" xfId="29294" xr:uid="{00000000-0005-0000-0000-00006F6D0000}"/>
    <cellStyle name="Comma 3 4 4 2 4 4 3" xfId="21101" xr:uid="{00000000-0005-0000-0000-0000706D0000}"/>
    <cellStyle name="Comma 3 4 4 2 4 5" xfId="8812" xr:uid="{00000000-0005-0000-0000-0000716D0000}"/>
    <cellStyle name="Comma 3 4 4 2 4 5 2" xfId="25198" xr:uid="{00000000-0005-0000-0000-0000726D0000}"/>
    <cellStyle name="Comma 3 4 4 2 4 6" xfId="17005" xr:uid="{00000000-0005-0000-0000-0000736D0000}"/>
    <cellStyle name="Comma 3 4 4 2 5" xfId="1131" xr:uid="{00000000-0005-0000-0000-0000746D0000}"/>
    <cellStyle name="Comma 3 4 4 2 5 2" xfId="3179" xr:uid="{00000000-0005-0000-0000-0000756D0000}"/>
    <cellStyle name="Comma 3 4 4 2 5 2 2" xfId="7276" xr:uid="{00000000-0005-0000-0000-0000766D0000}"/>
    <cellStyle name="Comma 3 4 4 2 5 2 2 2" xfId="15469" xr:uid="{00000000-0005-0000-0000-0000776D0000}"/>
    <cellStyle name="Comma 3 4 4 2 5 2 2 2 2" xfId="31855" xr:uid="{00000000-0005-0000-0000-0000786D0000}"/>
    <cellStyle name="Comma 3 4 4 2 5 2 2 3" xfId="23662" xr:uid="{00000000-0005-0000-0000-0000796D0000}"/>
    <cellStyle name="Comma 3 4 4 2 5 2 3" xfId="11372" xr:uid="{00000000-0005-0000-0000-00007A6D0000}"/>
    <cellStyle name="Comma 3 4 4 2 5 2 3 2" xfId="27758" xr:uid="{00000000-0005-0000-0000-00007B6D0000}"/>
    <cellStyle name="Comma 3 4 4 2 5 2 4" xfId="19565" xr:uid="{00000000-0005-0000-0000-00007C6D0000}"/>
    <cellStyle name="Comma 3 4 4 2 5 3" xfId="5227" xr:uid="{00000000-0005-0000-0000-00007D6D0000}"/>
    <cellStyle name="Comma 3 4 4 2 5 3 2" xfId="13420" xr:uid="{00000000-0005-0000-0000-00007E6D0000}"/>
    <cellStyle name="Comma 3 4 4 2 5 3 2 2" xfId="29806" xr:uid="{00000000-0005-0000-0000-00007F6D0000}"/>
    <cellStyle name="Comma 3 4 4 2 5 3 3" xfId="21613" xr:uid="{00000000-0005-0000-0000-0000806D0000}"/>
    <cellStyle name="Comma 3 4 4 2 5 4" xfId="9324" xr:uid="{00000000-0005-0000-0000-0000816D0000}"/>
    <cellStyle name="Comma 3 4 4 2 5 4 2" xfId="25710" xr:uid="{00000000-0005-0000-0000-0000826D0000}"/>
    <cellStyle name="Comma 3 4 4 2 5 5" xfId="17517" xr:uid="{00000000-0005-0000-0000-0000836D0000}"/>
    <cellStyle name="Comma 3 4 4 2 6" xfId="2155" xr:uid="{00000000-0005-0000-0000-0000846D0000}"/>
    <cellStyle name="Comma 3 4 4 2 6 2" xfId="6252" xr:uid="{00000000-0005-0000-0000-0000856D0000}"/>
    <cellStyle name="Comma 3 4 4 2 6 2 2" xfId="14445" xr:uid="{00000000-0005-0000-0000-0000866D0000}"/>
    <cellStyle name="Comma 3 4 4 2 6 2 2 2" xfId="30831" xr:uid="{00000000-0005-0000-0000-0000876D0000}"/>
    <cellStyle name="Comma 3 4 4 2 6 2 3" xfId="22638" xr:uid="{00000000-0005-0000-0000-0000886D0000}"/>
    <cellStyle name="Comma 3 4 4 2 6 3" xfId="10348" xr:uid="{00000000-0005-0000-0000-0000896D0000}"/>
    <cellStyle name="Comma 3 4 4 2 6 3 2" xfId="26734" xr:uid="{00000000-0005-0000-0000-00008A6D0000}"/>
    <cellStyle name="Comma 3 4 4 2 6 4" xfId="18541" xr:uid="{00000000-0005-0000-0000-00008B6D0000}"/>
    <cellStyle name="Comma 3 4 4 2 7" xfId="4203" xr:uid="{00000000-0005-0000-0000-00008C6D0000}"/>
    <cellStyle name="Comma 3 4 4 2 7 2" xfId="12396" xr:uid="{00000000-0005-0000-0000-00008D6D0000}"/>
    <cellStyle name="Comma 3 4 4 2 7 2 2" xfId="28782" xr:uid="{00000000-0005-0000-0000-00008E6D0000}"/>
    <cellStyle name="Comma 3 4 4 2 7 3" xfId="20589" xr:uid="{00000000-0005-0000-0000-00008F6D0000}"/>
    <cellStyle name="Comma 3 4 4 2 8" xfId="8300" xr:uid="{00000000-0005-0000-0000-0000906D0000}"/>
    <cellStyle name="Comma 3 4 4 2 8 2" xfId="24686" xr:uid="{00000000-0005-0000-0000-0000916D0000}"/>
    <cellStyle name="Comma 3 4 4 2 9" xfId="16493" xr:uid="{00000000-0005-0000-0000-0000926D0000}"/>
    <cellStyle name="Comma 3 4 4 3" xfId="171" xr:uid="{00000000-0005-0000-0000-0000936D0000}"/>
    <cellStyle name="Comma 3 4 4 3 2" xfId="427" xr:uid="{00000000-0005-0000-0000-0000946D0000}"/>
    <cellStyle name="Comma 3 4 4 3 2 2" xfId="939" xr:uid="{00000000-0005-0000-0000-0000956D0000}"/>
    <cellStyle name="Comma 3 4 4 3 2 2 2" xfId="1963" xr:uid="{00000000-0005-0000-0000-0000966D0000}"/>
    <cellStyle name="Comma 3 4 4 3 2 2 2 2" xfId="4011" xr:uid="{00000000-0005-0000-0000-0000976D0000}"/>
    <cellStyle name="Comma 3 4 4 3 2 2 2 2 2" xfId="8108" xr:uid="{00000000-0005-0000-0000-0000986D0000}"/>
    <cellStyle name="Comma 3 4 4 3 2 2 2 2 2 2" xfId="16301" xr:uid="{00000000-0005-0000-0000-0000996D0000}"/>
    <cellStyle name="Comma 3 4 4 3 2 2 2 2 2 2 2" xfId="32687" xr:uid="{00000000-0005-0000-0000-00009A6D0000}"/>
    <cellStyle name="Comma 3 4 4 3 2 2 2 2 2 3" xfId="24494" xr:uid="{00000000-0005-0000-0000-00009B6D0000}"/>
    <cellStyle name="Comma 3 4 4 3 2 2 2 2 3" xfId="12204" xr:uid="{00000000-0005-0000-0000-00009C6D0000}"/>
    <cellStyle name="Comma 3 4 4 3 2 2 2 2 3 2" xfId="28590" xr:uid="{00000000-0005-0000-0000-00009D6D0000}"/>
    <cellStyle name="Comma 3 4 4 3 2 2 2 2 4" xfId="20397" xr:uid="{00000000-0005-0000-0000-00009E6D0000}"/>
    <cellStyle name="Comma 3 4 4 3 2 2 2 3" xfId="6059" xr:uid="{00000000-0005-0000-0000-00009F6D0000}"/>
    <cellStyle name="Comma 3 4 4 3 2 2 2 3 2" xfId="14252" xr:uid="{00000000-0005-0000-0000-0000A06D0000}"/>
    <cellStyle name="Comma 3 4 4 3 2 2 2 3 2 2" xfId="30638" xr:uid="{00000000-0005-0000-0000-0000A16D0000}"/>
    <cellStyle name="Comma 3 4 4 3 2 2 2 3 3" xfId="22445" xr:uid="{00000000-0005-0000-0000-0000A26D0000}"/>
    <cellStyle name="Comma 3 4 4 3 2 2 2 4" xfId="10156" xr:uid="{00000000-0005-0000-0000-0000A36D0000}"/>
    <cellStyle name="Comma 3 4 4 3 2 2 2 4 2" xfId="26542" xr:uid="{00000000-0005-0000-0000-0000A46D0000}"/>
    <cellStyle name="Comma 3 4 4 3 2 2 2 5" xfId="18349" xr:uid="{00000000-0005-0000-0000-0000A56D0000}"/>
    <cellStyle name="Comma 3 4 4 3 2 2 3" xfId="2987" xr:uid="{00000000-0005-0000-0000-0000A66D0000}"/>
    <cellStyle name="Comma 3 4 4 3 2 2 3 2" xfId="7084" xr:uid="{00000000-0005-0000-0000-0000A76D0000}"/>
    <cellStyle name="Comma 3 4 4 3 2 2 3 2 2" xfId="15277" xr:uid="{00000000-0005-0000-0000-0000A86D0000}"/>
    <cellStyle name="Comma 3 4 4 3 2 2 3 2 2 2" xfId="31663" xr:uid="{00000000-0005-0000-0000-0000A96D0000}"/>
    <cellStyle name="Comma 3 4 4 3 2 2 3 2 3" xfId="23470" xr:uid="{00000000-0005-0000-0000-0000AA6D0000}"/>
    <cellStyle name="Comma 3 4 4 3 2 2 3 3" xfId="11180" xr:uid="{00000000-0005-0000-0000-0000AB6D0000}"/>
    <cellStyle name="Comma 3 4 4 3 2 2 3 3 2" xfId="27566" xr:uid="{00000000-0005-0000-0000-0000AC6D0000}"/>
    <cellStyle name="Comma 3 4 4 3 2 2 3 4" xfId="19373" xr:uid="{00000000-0005-0000-0000-0000AD6D0000}"/>
    <cellStyle name="Comma 3 4 4 3 2 2 4" xfId="5035" xr:uid="{00000000-0005-0000-0000-0000AE6D0000}"/>
    <cellStyle name="Comma 3 4 4 3 2 2 4 2" xfId="13228" xr:uid="{00000000-0005-0000-0000-0000AF6D0000}"/>
    <cellStyle name="Comma 3 4 4 3 2 2 4 2 2" xfId="29614" xr:uid="{00000000-0005-0000-0000-0000B06D0000}"/>
    <cellStyle name="Comma 3 4 4 3 2 2 4 3" xfId="21421" xr:uid="{00000000-0005-0000-0000-0000B16D0000}"/>
    <cellStyle name="Comma 3 4 4 3 2 2 5" xfId="9132" xr:uid="{00000000-0005-0000-0000-0000B26D0000}"/>
    <cellStyle name="Comma 3 4 4 3 2 2 5 2" xfId="25518" xr:uid="{00000000-0005-0000-0000-0000B36D0000}"/>
    <cellStyle name="Comma 3 4 4 3 2 2 6" xfId="17325" xr:uid="{00000000-0005-0000-0000-0000B46D0000}"/>
    <cellStyle name="Comma 3 4 4 3 2 3" xfId="1451" xr:uid="{00000000-0005-0000-0000-0000B56D0000}"/>
    <cellStyle name="Comma 3 4 4 3 2 3 2" xfId="3499" xr:uid="{00000000-0005-0000-0000-0000B66D0000}"/>
    <cellStyle name="Comma 3 4 4 3 2 3 2 2" xfId="7596" xr:uid="{00000000-0005-0000-0000-0000B76D0000}"/>
    <cellStyle name="Comma 3 4 4 3 2 3 2 2 2" xfId="15789" xr:uid="{00000000-0005-0000-0000-0000B86D0000}"/>
    <cellStyle name="Comma 3 4 4 3 2 3 2 2 2 2" xfId="32175" xr:uid="{00000000-0005-0000-0000-0000B96D0000}"/>
    <cellStyle name="Comma 3 4 4 3 2 3 2 2 3" xfId="23982" xr:uid="{00000000-0005-0000-0000-0000BA6D0000}"/>
    <cellStyle name="Comma 3 4 4 3 2 3 2 3" xfId="11692" xr:uid="{00000000-0005-0000-0000-0000BB6D0000}"/>
    <cellStyle name="Comma 3 4 4 3 2 3 2 3 2" xfId="28078" xr:uid="{00000000-0005-0000-0000-0000BC6D0000}"/>
    <cellStyle name="Comma 3 4 4 3 2 3 2 4" xfId="19885" xr:uid="{00000000-0005-0000-0000-0000BD6D0000}"/>
    <cellStyle name="Comma 3 4 4 3 2 3 3" xfId="5547" xr:uid="{00000000-0005-0000-0000-0000BE6D0000}"/>
    <cellStyle name="Comma 3 4 4 3 2 3 3 2" xfId="13740" xr:uid="{00000000-0005-0000-0000-0000BF6D0000}"/>
    <cellStyle name="Comma 3 4 4 3 2 3 3 2 2" xfId="30126" xr:uid="{00000000-0005-0000-0000-0000C06D0000}"/>
    <cellStyle name="Comma 3 4 4 3 2 3 3 3" xfId="21933" xr:uid="{00000000-0005-0000-0000-0000C16D0000}"/>
    <cellStyle name="Comma 3 4 4 3 2 3 4" xfId="9644" xr:uid="{00000000-0005-0000-0000-0000C26D0000}"/>
    <cellStyle name="Comma 3 4 4 3 2 3 4 2" xfId="26030" xr:uid="{00000000-0005-0000-0000-0000C36D0000}"/>
    <cellStyle name="Comma 3 4 4 3 2 3 5" xfId="17837" xr:uid="{00000000-0005-0000-0000-0000C46D0000}"/>
    <cellStyle name="Comma 3 4 4 3 2 4" xfId="2475" xr:uid="{00000000-0005-0000-0000-0000C56D0000}"/>
    <cellStyle name="Comma 3 4 4 3 2 4 2" xfId="6572" xr:uid="{00000000-0005-0000-0000-0000C66D0000}"/>
    <cellStyle name="Comma 3 4 4 3 2 4 2 2" xfId="14765" xr:uid="{00000000-0005-0000-0000-0000C76D0000}"/>
    <cellStyle name="Comma 3 4 4 3 2 4 2 2 2" xfId="31151" xr:uid="{00000000-0005-0000-0000-0000C86D0000}"/>
    <cellStyle name="Comma 3 4 4 3 2 4 2 3" xfId="22958" xr:uid="{00000000-0005-0000-0000-0000C96D0000}"/>
    <cellStyle name="Comma 3 4 4 3 2 4 3" xfId="10668" xr:uid="{00000000-0005-0000-0000-0000CA6D0000}"/>
    <cellStyle name="Comma 3 4 4 3 2 4 3 2" xfId="27054" xr:uid="{00000000-0005-0000-0000-0000CB6D0000}"/>
    <cellStyle name="Comma 3 4 4 3 2 4 4" xfId="18861" xr:uid="{00000000-0005-0000-0000-0000CC6D0000}"/>
    <cellStyle name="Comma 3 4 4 3 2 5" xfId="4523" xr:uid="{00000000-0005-0000-0000-0000CD6D0000}"/>
    <cellStyle name="Comma 3 4 4 3 2 5 2" xfId="12716" xr:uid="{00000000-0005-0000-0000-0000CE6D0000}"/>
    <cellStyle name="Comma 3 4 4 3 2 5 2 2" xfId="29102" xr:uid="{00000000-0005-0000-0000-0000CF6D0000}"/>
    <cellStyle name="Comma 3 4 4 3 2 5 3" xfId="20909" xr:uid="{00000000-0005-0000-0000-0000D06D0000}"/>
    <cellStyle name="Comma 3 4 4 3 2 6" xfId="8620" xr:uid="{00000000-0005-0000-0000-0000D16D0000}"/>
    <cellStyle name="Comma 3 4 4 3 2 6 2" xfId="25006" xr:uid="{00000000-0005-0000-0000-0000D26D0000}"/>
    <cellStyle name="Comma 3 4 4 3 2 7" xfId="16813" xr:uid="{00000000-0005-0000-0000-0000D36D0000}"/>
    <cellStyle name="Comma 3 4 4 3 3" xfId="683" xr:uid="{00000000-0005-0000-0000-0000D46D0000}"/>
    <cellStyle name="Comma 3 4 4 3 3 2" xfId="1707" xr:uid="{00000000-0005-0000-0000-0000D56D0000}"/>
    <cellStyle name="Comma 3 4 4 3 3 2 2" xfId="3755" xr:uid="{00000000-0005-0000-0000-0000D66D0000}"/>
    <cellStyle name="Comma 3 4 4 3 3 2 2 2" xfId="7852" xr:uid="{00000000-0005-0000-0000-0000D76D0000}"/>
    <cellStyle name="Comma 3 4 4 3 3 2 2 2 2" xfId="16045" xr:uid="{00000000-0005-0000-0000-0000D86D0000}"/>
    <cellStyle name="Comma 3 4 4 3 3 2 2 2 2 2" xfId="32431" xr:uid="{00000000-0005-0000-0000-0000D96D0000}"/>
    <cellStyle name="Comma 3 4 4 3 3 2 2 2 3" xfId="24238" xr:uid="{00000000-0005-0000-0000-0000DA6D0000}"/>
    <cellStyle name="Comma 3 4 4 3 3 2 2 3" xfId="11948" xr:uid="{00000000-0005-0000-0000-0000DB6D0000}"/>
    <cellStyle name="Comma 3 4 4 3 3 2 2 3 2" xfId="28334" xr:uid="{00000000-0005-0000-0000-0000DC6D0000}"/>
    <cellStyle name="Comma 3 4 4 3 3 2 2 4" xfId="20141" xr:uid="{00000000-0005-0000-0000-0000DD6D0000}"/>
    <cellStyle name="Comma 3 4 4 3 3 2 3" xfId="5803" xr:uid="{00000000-0005-0000-0000-0000DE6D0000}"/>
    <cellStyle name="Comma 3 4 4 3 3 2 3 2" xfId="13996" xr:uid="{00000000-0005-0000-0000-0000DF6D0000}"/>
    <cellStyle name="Comma 3 4 4 3 3 2 3 2 2" xfId="30382" xr:uid="{00000000-0005-0000-0000-0000E06D0000}"/>
    <cellStyle name="Comma 3 4 4 3 3 2 3 3" xfId="22189" xr:uid="{00000000-0005-0000-0000-0000E16D0000}"/>
    <cellStyle name="Comma 3 4 4 3 3 2 4" xfId="9900" xr:uid="{00000000-0005-0000-0000-0000E26D0000}"/>
    <cellStyle name="Comma 3 4 4 3 3 2 4 2" xfId="26286" xr:uid="{00000000-0005-0000-0000-0000E36D0000}"/>
    <cellStyle name="Comma 3 4 4 3 3 2 5" xfId="18093" xr:uid="{00000000-0005-0000-0000-0000E46D0000}"/>
    <cellStyle name="Comma 3 4 4 3 3 3" xfId="2731" xr:uid="{00000000-0005-0000-0000-0000E56D0000}"/>
    <cellStyle name="Comma 3 4 4 3 3 3 2" xfId="6828" xr:uid="{00000000-0005-0000-0000-0000E66D0000}"/>
    <cellStyle name="Comma 3 4 4 3 3 3 2 2" xfId="15021" xr:uid="{00000000-0005-0000-0000-0000E76D0000}"/>
    <cellStyle name="Comma 3 4 4 3 3 3 2 2 2" xfId="31407" xr:uid="{00000000-0005-0000-0000-0000E86D0000}"/>
    <cellStyle name="Comma 3 4 4 3 3 3 2 3" xfId="23214" xr:uid="{00000000-0005-0000-0000-0000E96D0000}"/>
    <cellStyle name="Comma 3 4 4 3 3 3 3" xfId="10924" xr:uid="{00000000-0005-0000-0000-0000EA6D0000}"/>
    <cellStyle name="Comma 3 4 4 3 3 3 3 2" xfId="27310" xr:uid="{00000000-0005-0000-0000-0000EB6D0000}"/>
    <cellStyle name="Comma 3 4 4 3 3 3 4" xfId="19117" xr:uid="{00000000-0005-0000-0000-0000EC6D0000}"/>
    <cellStyle name="Comma 3 4 4 3 3 4" xfId="4779" xr:uid="{00000000-0005-0000-0000-0000ED6D0000}"/>
    <cellStyle name="Comma 3 4 4 3 3 4 2" xfId="12972" xr:uid="{00000000-0005-0000-0000-0000EE6D0000}"/>
    <cellStyle name="Comma 3 4 4 3 3 4 2 2" xfId="29358" xr:uid="{00000000-0005-0000-0000-0000EF6D0000}"/>
    <cellStyle name="Comma 3 4 4 3 3 4 3" xfId="21165" xr:uid="{00000000-0005-0000-0000-0000F06D0000}"/>
    <cellStyle name="Comma 3 4 4 3 3 5" xfId="8876" xr:uid="{00000000-0005-0000-0000-0000F16D0000}"/>
    <cellStyle name="Comma 3 4 4 3 3 5 2" xfId="25262" xr:uid="{00000000-0005-0000-0000-0000F26D0000}"/>
    <cellStyle name="Comma 3 4 4 3 3 6" xfId="17069" xr:uid="{00000000-0005-0000-0000-0000F36D0000}"/>
    <cellStyle name="Comma 3 4 4 3 4" xfId="1195" xr:uid="{00000000-0005-0000-0000-0000F46D0000}"/>
    <cellStyle name="Comma 3 4 4 3 4 2" xfId="3243" xr:uid="{00000000-0005-0000-0000-0000F56D0000}"/>
    <cellStyle name="Comma 3 4 4 3 4 2 2" xfId="7340" xr:uid="{00000000-0005-0000-0000-0000F66D0000}"/>
    <cellStyle name="Comma 3 4 4 3 4 2 2 2" xfId="15533" xr:uid="{00000000-0005-0000-0000-0000F76D0000}"/>
    <cellStyle name="Comma 3 4 4 3 4 2 2 2 2" xfId="31919" xr:uid="{00000000-0005-0000-0000-0000F86D0000}"/>
    <cellStyle name="Comma 3 4 4 3 4 2 2 3" xfId="23726" xr:uid="{00000000-0005-0000-0000-0000F96D0000}"/>
    <cellStyle name="Comma 3 4 4 3 4 2 3" xfId="11436" xr:uid="{00000000-0005-0000-0000-0000FA6D0000}"/>
    <cellStyle name="Comma 3 4 4 3 4 2 3 2" xfId="27822" xr:uid="{00000000-0005-0000-0000-0000FB6D0000}"/>
    <cellStyle name="Comma 3 4 4 3 4 2 4" xfId="19629" xr:uid="{00000000-0005-0000-0000-0000FC6D0000}"/>
    <cellStyle name="Comma 3 4 4 3 4 3" xfId="5291" xr:uid="{00000000-0005-0000-0000-0000FD6D0000}"/>
    <cellStyle name="Comma 3 4 4 3 4 3 2" xfId="13484" xr:uid="{00000000-0005-0000-0000-0000FE6D0000}"/>
    <cellStyle name="Comma 3 4 4 3 4 3 2 2" xfId="29870" xr:uid="{00000000-0005-0000-0000-0000FF6D0000}"/>
    <cellStyle name="Comma 3 4 4 3 4 3 3" xfId="21677" xr:uid="{00000000-0005-0000-0000-0000006E0000}"/>
    <cellStyle name="Comma 3 4 4 3 4 4" xfId="9388" xr:uid="{00000000-0005-0000-0000-0000016E0000}"/>
    <cellStyle name="Comma 3 4 4 3 4 4 2" xfId="25774" xr:uid="{00000000-0005-0000-0000-0000026E0000}"/>
    <cellStyle name="Comma 3 4 4 3 4 5" xfId="17581" xr:uid="{00000000-0005-0000-0000-0000036E0000}"/>
    <cellStyle name="Comma 3 4 4 3 5" xfId="2219" xr:uid="{00000000-0005-0000-0000-0000046E0000}"/>
    <cellStyle name="Comma 3 4 4 3 5 2" xfId="6316" xr:uid="{00000000-0005-0000-0000-0000056E0000}"/>
    <cellStyle name="Comma 3 4 4 3 5 2 2" xfId="14509" xr:uid="{00000000-0005-0000-0000-0000066E0000}"/>
    <cellStyle name="Comma 3 4 4 3 5 2 2 2" xfId="30895" xr:uid="{00000000-0005-0000-0000-0000076E0000}"/>
    <cellStyle name="Comma 3 4 4 3 5 2 3" xfId="22702" xr:uid="{00000000-0005-0000-0000-0000086E0000}"/>
    <cellStyle name="Comma 3 4 4 3 5 3" xfId="10412" xr:uid="{00000000-0005-0000-0000-0000096E0000}"/>
    <cellStyle name="Comma 3 4 4 3 5 3 2" xfId="26798" xr:uid="{00000000-0005-0000-0000-00000A6E0000}"/>
    <cellStyle name="Comma 3 4 4 3 5 4" xfId="18605" xr:uid="{00000000-0005-0000-0000-00000B6E0000}"/>
    <cellStyle name="Comma 3 4 4 3 6" xfId="4267" xr:uid="{00000000-0005-0000-0000-00000C6E0000}"/>
    <cellStyle name="Comma 3 4 4 3 6 2" xfId="12460" xr:uid="{00000000-0005-0000-0000-00000D6E0000}"/>
    <cellStyle name="Comma 3 4 4 3 6 2 2" xfId="28846" xr:uid="{00000000-0005-0000-0000-00000E6E0000}"/>
    <cellStyle name="Comma 3 4 4 3 6 3" xfId="20653" xr:uid="{00000000-0005-0000-0000-00000F6E0000}"/>
    <cellStyle name="Comma 3 4 4 3 7" xfId="8364" xr:uid="{00000000-0005-0000-0000-0000106E0000}"/>
    <cellStyle name="Comma 3 4 4 3 7 2" xfId="24750" xr:uid="{00000000-0005-0000-0000-0000116E0000}"/>
    <cellStyle name="Comma 3 4 4 3 8" xfId="16557" xr:uid="{00000000-0005-0000-0000-0000126E0000}"/>
    <cellStyle name="Comma 3 4 4 4" xfId="299" xr:uid="{00000000-0005-0000-0000-0000136E0000}"/>
    <cellStyle name="Comma 3 4 4 4 2" xfId="811" xr:uid="{00000000-0005-0000-0000-0000146E0000}"/>
    <cellStyle name="Comma 3 4 4 4 2 2" xfId="1835" xr:uid="{00000000-0005-0000-0000-0000156E0000}"/>
    <cellStyle name="Comma 3 4 4 4 2 2 2" xfId="3883" xr:uid="{00000000-0005-0000-0000-0000166E0000}"/>
    <cellStyle name="Comma 3 4 4 4 2 2 2 2" xfId="7980" xr:uid="{00000000-0005-0000-0000-0000176E0000}"/>
    <cellStyle name="Comma 3 4 4 4 2 2 2 2 2" xfId="16173" xr:uid="{00000000-0005-0000-0000-0000186E0000}"/>
    <cellStyle name="Comma 3 4 4 4 2 2 2 2 2 2" xfId="32559" xr:uid="{00000000-0005-0000-0000-0000196E0000}"/>
    <cellStyle name="Comma 3 4 4 4 2 2 2 2 3" xfId="24366" xr:uid="{00000000-0005-0000-0000-00001A6E0000}"/>
    <cellStyle name="Comma 3 4 4 4 2 2 2 3" xfId="12076" xr:uid="{00000000-0005-0000-0000-00001B6E0000}"/>
    <cellStyle name="Comma 3 4 4 4 2 2 2 3 2" xfId="28462" xr:uid="{00000000-0005-0000-0000-00001C6E0000}"/>
    <cellStyle name="Comma 3 4 4 4 2 2 2 4" xfId="20269" xr:uid="{00000000-0005-0000-0000-00001D6E0000}"/>
    <cellStyle name="Comma 3 4 4 4 2 2 3" xfId="5931" xr:uid="{00000000-0005-0000-0000-00001E6E0000}"/>
    <cellStyle name="Comma 3 4 4 4 2 2 3 2" xfId="14124" xr:uid="{00000000-0005-0000-0000-00001F6E0000}"/>
    <cellStyle name="Comma 3 4 4 4 2 2 3 2 2" xfId="30510" xr:uid="{00000000-0005-0000-0000-0000206E0000}"/>
    <cellStyle name="Comma 3 4 4 4 2 2 3 3" xfId="22317" xr:uid="{00000000-0005-0000-0000-0000216E0000}"/>
    <cellStyle name="Comma 3 4 4 4 2 2 4" xfId="10028" xr:uid="{00000000-0005-0000-0000-0000226E0000}"/>
    <cellStyle name="Comma 3 4 4 4 2 2 4 2" xfId="26414" xr:uid="{00000000-0005-0000-0000-0000236E0000}"/>
    <cellStyle name="Comma 3 4 4 4 2 2 5" xfId="18221" xr:uid="{00000000-0005-0000-0000-0000246E0000}"/>
    <cellStyle name="Comma 3 4 4 4 2 3" xfId="2859" xr:uid="{00000000-0005-0000-0000-0000256E0000}"/>
    <cellStyle name="Comma 3 4 4 4 2 3 2" xfId="6956" xr:uid="{00000000-0005-0000-0000-0000266E0000}"/>
    <cellStyle name="Comma 3 4 4 4 2 3 2 2" xfId="15149" xr:uid="{00000000-0005-0000-0000-0000276E0000}"/>
    <cellStyle name="Comma 3 4 4 4 2 3 2 2 2" xfId="31535" xr:uid="{00000000-0005-0000-0000-0000286E0000}"/>
    <cellStyle name="Comma 3 4 4 4 2 3 2 3" xfId="23342" xr:uid="{00000000-0005-0000-0000-0000296E0000}"/>
    <cellStyle name="Comma 3 4 4 4 2 3 3" xfId="11052" xr:uid="{00000000-0005-0000-0000-00002A6E0000}"/>
    <cellStyle name="Comma 3 4 4 4 2 3 3 2" xfId="27438" xr:uid="{00000000-0005-0000-0000-00002B6E0000}"/>
    <cellStyle name="Comma 3 4 4 4 2 3 4" xfId="19245" xr:uid="{00000000-0005-0000-0000-00002C6E0000}"/>
    <cellStyle name="Comma 3 4 4 4 2 4" xfId="4907" xr:uid="{00000000-0005-0000-0000-00002D6E0000}"/>
    <cellStyle name="Comma 3 4 4 4 2 4 2" xfId="13100" xr:uid="{00000000-0005-0000-0000-00002E6E0000}"/>
    <cellStyle name="Comma 3 4 4 4 2 4 2 2" xfId="29486" xr:uid="{00000000-0005-0000-0000-00002F6E0000}"/>
    <cellStyle name="Comma 3 4 4 4 2 4 3" xfId="21293" xr:uid="{00000000-0005-0000-0000-0000306E0000}"/>
    <cellStyle name="Comma 3 4 4 4 2 5" xfId="9004" xr:uid="{00000000-0005-0000-0000-0000316E0000}"/>
    <cellStyle name="Comma 3 4 4 4 2 5 2" xfId="25390" xr:uid="{00000000-0005-0000-0000-0000326E0000}"/>
    <cellStyle name="Comma 3 4 4 4 2 6" xfId="17197" xr:uid="{00000000-0005-0000-0000-0000336E0000}"/>
    <cellStyle name="Comma 3 4 4 4 3" xfId="1323" xr:uid="{00000000-0005-0000-0000-0000346E0000}"/>
    <cellStyle name="Comma 3 4 4 4 3 2" xfId="3371" xr:uid="{00000000-0005-0000-0000-0000356E0000}"/>
    <cellStyle name="Comma 3 4 4 4 3 2 2" xfId="7468" xr:uid="{00000000-0005-0000-0000-0000366E0000}"/>
    <cellStyle name="Comma 3 4 4 4 3 2 2 2" xfId="15661" xr:uid="{00000000-0005-0000-0000-0000376E0000}"/>
    <cellStyle name="Comma 3 4 4 4 3 2 2 2 2" xfId="32047" xr:uid="{00000000-0005-0000-0000-0000386E0000}"/>
    <cellStyle name="Comma 3 4 4 4 3 2 2 3" xfId="23854" xr:uid="{00000000-0005-0000-0000-0000396E0000}"/>
    <cellStyle name="Comma 3 4 4 4 3 2 3" xfId="11564" xr:uid="{00000000-0005-0000-0000-00003A6E0000}"/>
    <cellStyle name="Comma 3 4 4 4 3 2 3 2" xfId="27950" xr:uid="{00000000-0005-0000-0000-00003B6E0000}"/>
    <cellStyle name="Comma 3 4 4 4 3 2 4" xfId="19757" xr:uid="{00000000-0005-0000-0000-00003C6E0000}"/>
    <cellStyle name="Comma 3 4 4 4 3 3" xfId="5419" xr:uid="{00000000-0005-0000-0000-00003D6E0000}"/>
    <cellStyle name="Comma 3 4 4 4 3 3 2" xfId="13612" xr:uid="{00000000-0005-0000-0000-00003E6E0000}"/>
    <cellStyle name="Comma 3 4 4 4 3 3 2 2" xfId="29998" xr:uid="{00000000-0005-0000-0000-00003F6E0000}"/>
    <cellStyle name="Comma 3 4 4 4 3 3 3" xfId="21805" xr:uid="{00000000-0005-0000-0000-0000406E0000}"/>
    <cellStyle name="Comma 3 4 4 4 3 4" xfId="9516" xr:uid="{00000000-0005-0000-0000-0000416E0000}"/>
    <cellStyle name="Comma 3 4 4 4 3 4 2" xfId="25902" xr:uid="{00000000-0005-0000-0000-0000426E0000}"/>
    <cellStyle name="Comma 3 4 4 4 3 5" xfId="17709" xr:uid="{00000000-0005-0000-0000-0000436E0000}"/>
    <cellStyle name="Comma 3 4 4 4 4" xfId="2347" xr:uid="{00000000-0005-0000-0000-0000446E0000}"/>
    <cellStyle name="Comma 3 4 4 4 4 2" xfId="6444" xr:uid="{00000000-0005-0000-0000-0000456E0000}"/>
    <cellStyle name="Comma 3 4 4 4 4 2 2" xfId="14637" xr:uid="{00000000-0005-0000-0000-0000466E0000}"/>
    <cellStyle name="Comma 3 4 4 4 4 2 2 2" xfId="31023" xr:uid="{00000000-0005-0000-0000-0000476E0000}"/>
    <cellStyle name="Comma 3 4 4 4 4 2 3" xfId="22830" xr:uid="{00000000-0005-0000-0000-0000486E0000}"/>
    <cellStyle name="Comma 3 4 4 4 4 3" xfId="10540" xr:uid="{00000000-0005-0000-0000-0000496E0000}"/>
    <cellStyle name="Comma 3 4 4 4 4 3 2" xfId="26926" xr:uid="{00000000-0005-0000-0000-00004A6E0000}"/>
    <cellStyle name="Comma 3 4 4 4 4 4" xfId="18733" xr:uid="{00000000-0005-0000-0000-00004B6E0000}"/>
    <cellStyle name="Comma 3 4 4 4 5" xfId="4395" xr:uid="{00000000-0005-0000-0000-00004C6E0000}"/>
    <cellStyle name="Comma 3 4 4 4 5 2" xfId="12588" xr:uid="{00000000-0005-0000-0000-00004D6E0000}"/>
    <cellStyle name="Comma 3 4 4 4 5 2 2" xfId="28974" xr:uid="{00000000-0005-0000-0000-00004E6E0000}"/>
    <cellStyle name="Comma 3 4 4 4 5 3" xfId="20781" xr:uid="{00000000-0005-0000-0000-00004F6E0000}"/>
    <cellStyle name="Comma 3 4 4 4 6" xfId="8492" xr:uid="{00000000-0005-0000-0000-0000506E0000}"/>
    <cellStyle name="Comma 3 4 4 4 6 2" xfId="24878" xr:uid="{00000000-0005-0000-0000-0000516E0000}"/>
    <cellStyle name="Comma 3 4 4 4 7" xfId="16685" xr:uid="{00000000-0005-0000-0000-0000526E0000}"/>
    <cellStyle name="Comma 3 4 4 5" xfId="555" xr:uid="{00000000-0005-0000-0000-0000536E0000}"/>
    <cellStyle name="Comma 3 4 4 5 2" xfId="1579" xr:uid="{00000000-0005-0000-0000-0000546E0000}"/>
    <cellStyle name="Comma 3 4 4 5 2 2" xfId="3627" xr:uid="{00000000-0005-0000-0000-0000556E0000}"/>
    <cellStyle name="Comma 3 4 4 5 2 2 2" xfId="7724" xr:uid="{00000000-0005-0000-0000-0000566E0000}"/>
    <cellStyle name="Comma 3 4 4 5 2 2 2 2" xfId="15917" xr:uid="{00000000-0005-0000-0000-0000576E0000}"/>
    <cellStyle name="Comma 3 4 4 5 2 2 2 2 2" xfId="32303" xr:uid="{00000000-0005-0000-0000-0000586E0000}"/>
    <cellStyle name="Comma 3 4 4 5 2 2 2 3" xfId="24110" xr:uid="{00000000-0005-0000-0000-0000596E0000}"/>
    <cellStyle name="Comma 3 4 4 5 2 2 3" xfId="11820" xr:uid="{00000000-0005-0000-0000-00005A6E0000}"/>
    <cellStyle name="Comma 3 4 4 5 2 2 3 2" xfId="28206" xr:uid="{00000000-0005-0000-0000-00005B6E0000}"/>
    <cellStyle name="Comma 3 4 4 5 2 2 4" xfId="20013" xr:uid="{00000000-0005-0000-0000-00005C6E0000}"/>
    <cellStyle name="Comma 3 4 4 5 2 3" xfId="5675" xr:uid="{00000000-0005-0000-0000-00005D6E0000}"/>
    <cellStyle name="Comma 3 4 4 5 2 3 2" xfId="13868" xr:uid="{00000000-0005-0000-0000-00005E6E0000}"/>
    <cellStyle name="Comma 3 4 4 5 2 3 2 2" xfId="30254" xr:uid="{00000000-0005-0000-0000-00005F6E0000}"/>
    <cellStyle name="Comma 3 4 4 5 2 3 3" xfId="22061" xr:uid="{00000000-0005-0000-0000-0000606E0000}"/>
    <cellStyle name="Comma 3 4 4 5 2 4" xfId="9772" xr:uid="{00000000-0005-0000-0000-0000616E0000}"/>
    <cellStyle name="Comma 3 4 4 5 2 4 2" xfId="26158" xr:uid="{00000000-0005-0000-0000-0000626E0000}"/>
    <cellStyle name="Comma 3 4 4 5 2 5" xfId="17965" xr:uid="{00000000-0005-0000-0000-0000636E0000}"/>
    <cellStyle name="Comma 3 4 4 5 3" xfId="2603" xr:uid="{00000000-0005-0000-0000-0000646E0000}"/>
    <cellStyle name="Comma 3 4 4 5 3 2" xfId="6700" xr:uid="{00000000-0005-0000-0000-0000656E0000}"/>
    <cellStyle name="Comma 3 4 4 5 3 2 2" xfId="14893" xr:uid="{00000000-0005-0000-0000-0000666E0000}"/>
    <cellStyle name="Comma 3 4 4 5 3 2 2 2" xfId="31279" xr:uid="{00000000-0005-0000-0000-0000676E0000}"/>
    <cellStyle name="Comma 3 4 4 5 3 2 3" xfId="23086" xr:uid="{00000000-0005-0000-0000-0000686E0000}"/>
    <cellStyle name="Comma 3 4 4 5 3 3" xfId="10796" xr:uid="{00000000-0005-0000-0000-0000696E0000}"/>
    <cellStyle name="Comma 3 4 4 5 3 3 2" xfId="27182" xr:uid="{00000000-0005-0000-0000-00006A6E0000}"/>
    <cellStyle name="Comma 3 4 4 5 3 4" xfId="18989" xr:uid="{00000000-0005-0000-0000-00006B6E0000}"/>
    <cellStyle name="Comma 3 4 4 5 4" xfId="4651" xr:uid="{00000000-0005-0000-0000-00006C6E0000}"/>
    <cellStyle name="Comma 3 4 4 5 4 2" xfId="12844" xr:uid="{00000000-0005-0000-0000-00006D6E0000}"/>
    <cellStyle name="Comma 3 4 4 5 4 2 2" xfId="29230" xr:uid="{00000000-0005-0000-0000-00006E6E0000}"/>
    <cellStyle name="Comma 3 4 4 5 4 3" xfId="21037" xr:uid="{00000000-0005-0000-0000-00006F6E0000}"/>
    <cellStyle name="Comma 3 4 4 5 5" xfId="8748" xr:uid="{00000000-0005-0000-0000-0000706E0000}"/>
    <cellStyle name="Comma 3 4 4 5 5 2" xfId="25134" xr:uid="{00000000-0005-0000-0000-0000716E0000}"/>
    <cellStyle name="Comma 3 4 4 5 6" xfId="16941" xr:uid="{00000000-0005-0000-0000-0000726E0000}"/>
    <cellStyle name="Comma 3 4 4 6" xfId="1067" xr:uid="{00000000-0005-0000-0000-0000736E0000}"/>
    <cellStyle name="Comma 3 4 4 6 2" xfId="3115" xr:uid="{00000000-0005-0000-0000-0000746E0000}"/>
    <cellStyle name="Comma 3 4 4 6 2 2" xfId="7212" xr:uid="{00000000-0005-0000-0000-0000756E0000}"/>
    <cellStyle name="Comma 3 4 4 6 2 2 2" xfId="15405" xr:uid="{00000000-0005-0000-0000-0000766E0000}"/>
    <cellStyle name="Comma 3 4 4 6 2 2 2 2" xfId="31791" xr:uid="{00000000-0005-0000-0000-0000776E0000}"/>
    <cellStyle name="Comma 3 4 4 6 2 2 3" xfId="23598" xr:uid="{00000000-0005-0000-0000-0000786E0000}"/>
    <cellStyle name="Comma 3 4 4 6 2 3" xfId="11308" xr:uid="{00000000-0005-0000-0000-0000796E0000}"/>
    <cellStyle name="Comma 3 4 4 6 2 3 2" xfId="27694" xr:uid="{00000000-0005-0000-0000-00007A6E0000}"/>
    <cellStyle name="Comma 3 4 4 6 2 4" xfId="19501" xr:uid="{00000000-0005-0000-0000-00007B6E0000}"/>
    <cellStyle name="Comma 3 4 4 6 3" xfId="5163" xr:uid="{00000000-0005-0000-0000-00007C6E0000}"/>
    <cellStyle name="Comma 3 4 4 6 3 2" xfId="13356" xr:uid="{00000000-0005-0000-0000-00007D6E0000}"/>
    <cellStyle name="Comma 3 4 4 6 3 2 2" xfId="29742" xr:uid="{00000000-0005-0000-0000-00007E6E0000}"/>
    <cellStyle name="Comma 3 4 4 6 3 3" xfId="21549" xr:uid="{00000000-0005-0000-0000-00007F6E0000}"/>
    <cellStyle name="Comma 3 4 4 6 4" xfId="9260" xr:uid="{00000000-0005-0000-0000-0000806E0000}"/>
    <cellStyle name="Comma 3 4 4 6 4 2" xfId="25646" xr:uid="{00000000-0005-0000-0000-0000816E0000}"/>
    <cellStyle name="Comma 3 4 4 6 5" xfId="17453" xr:uid="{00000000-0005-0000-0000-0000826E0000}"/>
    <cellStyle name="Comma 3 4 4 7" xfId="2091" xr:uid="{00000000-0005-0000-0000-0000836E0000}"/>
    <cellStyle name="Comma 3 4 4 7 2" xfId="6188" xr:uid="{00000000-0005-0000-0000-0000846E0000}"/>
    <cellStyle name="Comma 3 4 4 7 2 2" xfId="14381" xr:uid="{00000000-0005-0000-0000-0000856E0000}"/>
    <cellStyle name="Comma 3 4 4 7 2 2 2" xfId="30767" xr:uid="{00000000-0005-0000-0000-0000866E0000}"/>
    <cellStyle name="Comma 3 4 4 7 2 3" xfId="22574" xr:uid="{00000000-0005-0000-0000-0000876E0000}"/>
    <cellStyle name="Comma 3 4 4 7 3" xfId="10284" xr:uid="{00000000-0005-0000-0000-0000886E0000}"/>
    <cellStyle name="Comma 3 4 4 7 3 2" xfId="26670" xr:uid="{00000000-0005-0000-0000-0000896E0000}"/>
    <cellStyle name="Comma 3 4 4 7 4" xfId="18477" xr:uid="{00000000-0005-0000-0000-00008A6E0000}"/>
    <cellStyle name="Comma 3 4 4 8" xfId="4139" xr:uid="{00000000-0005-0000-0000-00008B6E0000}"/>
    <cellStyle name="Comma 3 4 4 8 2" xfId="12332" xr:uid="{00000000-0005-0000-0000-00008C6E0000}"/>
    <cellStyle name="Comma 3 4 4 8 2 2" xfId="28718" xr:uid="{00000000-0005-0000-0000-00008D6E0000}"/>
    <cellStyle name="Comma 3 4 4 8 3" xfId="20525" xr:uid="{00000000-0005-0000-0000-00008E6E0000}"/>
    <cellStyle name="Comma 3 4 4 9" xfId="8236" xr:uid="{00000000-0005-0000-0000-00008F6E0000}"/>
    <cellStyle name="Comma 3 4 4 9 2" xfId="24622" xr:uid="{00000000-0005-0000-0000-0000906E0000}"/>
    <cellStyle name="Comma 3 4 5" xfId="75" xr:uid="{00000000-0005-0000-0000-0000916E0000}"/>
    <cellStyle name="Comma 3 4 5 2" xfId="203" xr:uid="{00000000-0005-0000-0000-0000926E0000}"/>
    <cellStyle name="Comma 3 4 5 2 2" xfId="459" xr:uid="{00000000-0005-0000-0000-0000936E0000}"/>
    <cellStyle name="Comma 3 4 5 2 2 2" xfId="971" xr:uid="{00000000-0005-0000-0000-0000946E0000}"/>
    <cellStyle name="Comma 3 4 5 2 2 2 2" xfId="1995" xr:uid="{00000000-0005-0000-0000-0000956E0000}"/>
    <cellStyle name="Comma 3 4 5 2 2 2 2 2" xfId="4043" xr:uid="{00000000-0005-0000-0000-0000966E0000}"/>
    <cellStyle name="Comma 3 4 5 2 2 2 2 2 2" xfId="8140" xr:uid="{00000000-0005-0000-0000-0000976E0000}"/>
    <cellStyle name="Comma 3 4 5 2 2 2 2 2 2 2" xfId="16333" xr:uid="{00000000-0005-0000-0000-0000986E0000}"/>
    <cellStyle name="Comma 3 4 5 2 2 2 2 2 2 2 2" xfId="32719" xr:uid="{00000000-0005-0000-0000-0000996E0000}"/>
    <cellStyle name="Comma 3 4 5 2 2 2 2 2 2 3" xfId="24526" xr:uid="{00000000-0005-0000-0000-00009A6E0000}"/>
    <cellStyle name="Comma 3 4 5 2 2 2 2 2 3" xfId="12236" xr:uid="{00000000-0005-0000-0000-00009B6E0000}"/>
    <cellStyle name="Comma 3 4 5 2 2 2 2 2 3 2" xfId="28622" xr:uid="{00000000-0005-0000-0000-00009C6E0000}"/>
    <cellStyle name="Comma 3 4 5 2 2 2 2 2 4" xfId="20429" xr:uid="{00000000-0005-0000-0000-00009D6E0000}"/>
    <cellStyle name="Comma 3 4 5 2 2 2 2 3" xfId="6091" xr:uid="{00000000-0005-0000-0000-00009E6E0000}"/>
    <cellStyle name="Comma 3 4 5 2 2 2 2 3 2" xfId="14284" xr:uid="{00000000-0005-0000-0000-00009F6E0000}"/>
    <cellStyle name="Comma 3 4 5 2 2 2 2 3 2 2" xfId="30670" xr:uid="{00000000-0005-0000-0000-0000A06E0000}"/>
    <cellStyle name="Comma 3 4 5 2 2 2 2 3 3" xfId="22477" xr:uid="{00000000-0005-0000-0000-0000A16E0000}"/>
    <cellStyle name="Comma 3 4 5 2 2 2 2 4" xfId="10188" xr:uid="{00000000-0005-0000-0000-0000A26E0000}"/>
    <cellStyle name="Comma 3 4 5 2 2 2 2 4 2" xfId="26574" xr:uid="{00000000-0005-0000-0000-0000A36E0000}"/>
    <cellStyle name="Comma 3 4 5 2 2 2 2 5" xfId="18381" xr:uid="{00000000-0005-0000-0000-0000A46E0000}"/>
    <cellStyle name="Comma 3 4 5 2 2 2 3" xfId="3019" xr:uid="{00000000-0005-0000-0000-0000A56E0000}"/>
    <cellStyle name="Comma 3 4 5 2 2 2 3 2" xfId="7116" xr:uid="{00000000-0005-0000-0000-0000A66E0000}"/>
    <cellStyle name="Comma 3 4 5 2 2 2 3 2 2" xfId="15309" xr:uid="{00000000-0005-0000-0000-0000A76E0000}"/>
    <cellStyle name="Comma 3 4 5 2 2 2 3 2 2 2" xfId="31695" xr:uid="{00000000-0005-0000-0000-0000A86E0000}"/>
    <cellStyle name="Comma 3 4 5 2 2 2 3 2 3" xfId="23502" xr:uid="{00000000-0005-0000-0000-0000A96E0000}"/>
    <cellStyle name="Comma 3 4 5 2 2 2 3 3" xfId="11212" xr:uid="{00000000-0005-0000-0000-0000AA6E0000}"/>
    <cellStyle name="Comma 3 4 5 2 2 2 3 3 2" xfId="27598" xr:uid="{00000000-0005-0000-0000-0000AB6E0000}"/>
    <cellStyle name="Comma 3 4 5 2 2 2 3 4" xfId="19405" xr:uid="{00000000-0005-0000-0000-0000AC6E0000}"/>
    <cellStyle name="Comma 3 4 5 2 2 2 4" xfId="5067" xr:uid="{00000000-0005-0000-0000-0000AD6E0000}"/>
    <cellStyle name="Comma 3 4 5 2 2 2 4 2" xfId="13260" xr:uid="{00000000-0005-0000-0000-0000AE6E0000}"/>
    <cellStyle name="Comma 3 4 5 2 2 2 4 2 2" xfId="29646" xr:uid="{00000000-0005-0000-0000-0000AF6E0000}"/>
    <cellStyle name="Comma 3 4 5 2 2 2 4 3" xfId="21453" xr:uid="{00000000-0005-0000-0000-0000B06E0000}"/>
    <cellStyle name="Comma 3 4 5 2 2 2 5" xfId="9164" xr:uid="{00000000-0005-0000-0000-0000B16E0000}"/>
    <cellStyle name="Comma 3 4 5 2 2 2 5 2" xfId="25550" xr:uid="{00000000-0005-0000-0000-0000B26E0000}"/>
    <cellStyle name="Comma 3 4 5 2 2 2 6" xfId="17357" xr:uid="{00000000-0005-0000-0000-0000B36E0000}"/>
    <cellStyle name="Comma 3 4 5 2 2 3" xfId="1483" xr:uid="{00000000-0005-0000-0000-0000B46E0000}"/>
    <cellStyle name="Comma 3 4 5 2 2 3 2" xfId="3531" xr:uid="{00000000-0005-0000-0000-0000B56E0000}"/>
    <cellStyle name="Comma 3 4 5 2 2 3 2 2" xfId="7628" xr:uid="{00000000-0005-0000-0000-0000B66E0000}"/>
    <cellStyle name="Comma 3 4 5 2 2 3 2 2 2" xfId="15821" xr:uid="{00000000-0005-0000-0000-0000B76E0000}"/>
    <cellStyle name="Comma 3 4 5 2 2 3 2 2 2 2" xfId="32207" xr:uid="{00000000-0005-0000-0000-0000B86E0000}"/>
    <cellStyle name="Comma 3 4 5 2 2 3 2 2 3" xfId="24014" xr:uid="{00000000-0005-0000-0000-0000B96E0000}"/>
    <cellStyle name="Comma 3 4 5 2 2 3 2 3" xfId="11724" xr:uid="{00000000-0005-0000-0000-0000BA6E0000}"/>
    <cellStyle name="Comma 3 4 5 2 2 3 2 3 2" xfId="28110" xr:uid="{00000000-0005-0000-0000-0000BB6E0000}"/>
    <cellStyle name="Comma 3 4 5 2 2 3 2 4" xfId="19917" xr:uid="{00000000-0005-0000-0000-0000BC6E0000}"/>
    <cellStyle name="Comma 3 4 5 2 2 3 3" xfId="5579" xr:uid="{00000000-0005-0000-0000-0000BD6E0000}"/>
    <cellStyle name="Comma 3 4 5 2 2 3 3 2" xfId="13772" xr:uid="{00000000-0005-0000-0000-0000BE6E0000}"/>
    <cellStyle name="Comma 3 4 5 2 2 3 3 2 2" xfId="30158" xr:uid="{00000000-0005-0000-0000-0000BF6E0000}"/>
    <cellStyle name="Comma 3 4 5 2 2 3 3 3" xfId="21965" xr:uid="{00000000-0005-0000-0000-0000C06E0000}"/>
    <cellStyle name="Comma 3 4 5 2 2 3 4" xfId="9676" xr:uid="{00000000-0005-0000-0000-0000C16E0000}"/>
    <cellStyle name="Comma 3 4 5 2 2 3 4 2" xfId="26062" xr:uid="{00000000-0005-0000-0000-0000C26E0000}"/>
    <cellStyle name="Comma 3 4 5 2 2 3 5" xfId="17869" xr:uid="{00000000-0005-0000-0000-0000C36E0000}"/>
    <cellStyle name="Comma 3 4 5 2 2 4" xfId="2507" xr:uid="{00000000-0005-0000-0000-0000C46E0000}"/>
    <cellStyle name="Comma 3 4 5 2 2 4 2" xfId="6604" xr:uid="{00000000-0005-0000-0000-0000C56E0000}"/>
    <cellStyle name="Comma 3 4 5 2 2 4 2 2" xfId="14797" xr:uid="{00000000-0005-0000-0000-0000C66E0000}"/>
    <cellStyle name="Comma 3 4 5 2 2 4 2 2 2" xfId="31183" xr:uid="{00000000-0005-0000-0000-0000C76E0000}"/>
    <cellStyle name="Comma 3 4 5 2 2 4 2 3" xfId="22990" xr:uid="{00000000-0005-0000-0000-0000C86E0000}"/>
    <cellStyle name="Comma 3 4 5 2 2 4 3" xfId="10700" xr:uid="{00000000-0005-0000-0000-0000C96E0000}"/>
    <cellStyle name="Comma 3 4 5 2 2 4 3 2" xfId="27086" xr:uid="{00000000-0005-0000-0000-0000CA6E0000}"/>
    <cellStyle name="Comma 3 4 5 2 2 4 4" xfId="18893" xr:uid="{00000000-0005-0000-0000-0000CB6E0000}"/>
    <cellStyle name="Comma 3 4 5 2 2 5" xfId="4555" xr:uid="{00000000-0005-0000-0000-0000CC6E0000}"/>
    <cellStyle name="Comma 3 4 5 2 2 5 2" xfId="12748" xr:uid="{00000000-0005-0000-0000-0000CD6E0000}"/>
    <cellStyle name="Comma 3 4 5 2 2 5 2 2" xfId="29134" xr:uid="{00000000-0005-0000-0000-0000CE6E0000}"/>
    <cellStyle name="Comma 3 4 5 2 2 5 3" xfId="20941" xr:uid="{00000000-0005-0000-0000-0000CF6E0000}"/>
    <cellStyle name="Comma 3 4 5 2 2 6" xfId="8652" xr:uid="{00000000-0005-0000-0000-0000D06E0000}"/>
    <cellStyle name="Comma 3 4 5 2 2 6 2" xfId="25038" xr:uid="{00000000-0005-0000-0000-0000D16E0000}"/>
    <cellStyle name="Comma 3 4 5 2 2 7" xfId="16845" xr:uid="{00000000-0005-0000-0000-0000D26E0000}"/>
    <cellStyle name="Comma 3 4 5 2 3" xfId="715" xr:uid="{00000000-0005-0000-0000-0000D36E0000}"/>
    <cellStyle name="Comma 3 4 5 2 3 2" xfId="1739" xr:uid="{00000000-0005-0000-0000-0000D46E0000}"/>
    <cellStyle name="Comma 3 4 5 2 3 2 2" xfId="3787" xr:uid="{00000000-0005-0000-0000-0000D56E0000}"/>
    <cellStyle name="Comma 3 4 5 2 3 2 2 2" xfId="7884" xr:uid="{00000000-0005-0000-0000-0000D66E0000}"/>
    <cellStyle name="Comma 3 4 5 2 3 2 2 2 2" xfId="16077" xr:uid="{00000000-0005-0000-0000-0000D76E0000}"/>
    <cellStyle name="Comma 3 4 5 2 3 2 2 2 2 2" xfId="32463" xr:uid="{00000000-0005-0000-0000-0000D86E0000}"/>
    <cellStyle name="Comma 3 4 5 2 3 2 2 2 3" xfId="24270" xr:uid="{00000000-0005-0000-0000-0000D96E0000}"/>
    <cellStyle name="Comma 3 4 5 2 3 2 2 3" xfId="11980" xr:uid="{00000000-0005-0000-0000-0000DA6E0000}"/>
    <cellStyle name="Comma 3 4 5 2 3 2 2 3 2" xfId="28366" xr:uid="{00000000-0005-0000-0000-0000DB6E0000}"/>
    <cellStyle name="Comma 3 4 5 2 3 2 2 4" xfId="20173" xr:uid="{00000000-0005-0000-0000-0000DC6E0000}"/>
    <cellStyle name="Comma 3 4 5 2 3 2 3" xfId="5835" xr:uid="{00000000-0005-0000-0000-0000DD6E0000}"/>
    <cellStyle name="Comma 3 4 5 2 3 2 3 2" xfId="14028" xr:uid="{00000000-0005-0000-0000-0000DE6E0000}"/>
    <cellStyle name="Comma 3 4 5 2 3 2 3 2 2" xfId="30414" xr:uid="{00000000-0005-0000-0000-0000DF6E0000}"/>
    <cellStyle name="Comma 3 4 5 2 3 2 3 3" xfId="22221" xr:uid="{00000000-0005-0000-0000-0000E06E0000}"/>
    <cellStyle name="Comma 3 4 5 2 3 2 4" xfId="9932" xr:uid="{00000000-0005-0000-0000-0000E16E0000}"/>
    <cellStyle name="Comma 3 4 5 2 3 2 4 2" xfId="26318" xr:uid="{00000000-0005-0000-0000-0000E26E0000}"/>
    <cellStyle name="Comma 3 4 5 2 3 2 5" xfId="18125" xr:uid="{00000000-0005-0000-0000-0000E36E0000}"/>
    <cellStyle name="Comma 3 4 5 2 3 3" xfId="2763" xr:uid="{00000000-0005-0000-0000-0000E46E0000}"/>
    <cellStyle name="Comma 3 4 5 2 3 3 2" xfId="6860" xr:uid="{00000000-0005-0000-0000-0000E56E0000}"/>
    <cellStyle name="Comma 3 4 5 2 3 3 2 2" xfId="15053" xr:uid="{00000000-0005-0000-0000-0000E66E0000}"/>
    <cellStyle name="Comma 3 4 5 2 3 3 2 2 2" xfId="31439" xr:uid="{00000000-0005-0000-0000-0000E76E0000}"/>
    <cellStyle name="Comma 3 4 5 2 3 3 2 3" xfId="23246" xr:uid="{00000000-0005-0000-0000-0000E86E0000}"/>
    <cellStyle name="Comma 3 4 5 2 3 3 3" xfId="10956" xr:uid="{00000000-0005-0000-0000-0000E96E0000}"/>
    <cellStyle name="Comma 3 4 5 2 3 3 3 2" xfId="27342" xr:uid="{00000000-0005-0000-0000-0000EA6E0000}"/>
    <cellStyle name="Comma 3 4 5 2 3 3 4" xfId="19149" xr:uid="{00000000-0005-0000-0000-0000EB6E0000}"/>
    <cellStyle name="Comma 3 4 5 2 3 4" xfId="4811" xr:uid="{00000000-0005-0000-0000-0000EC6E0000}"/>
    <cellStyle name="Comma 3 4 5 2 3 4 2" xfId="13004" xr:uid="{00000000-0005-0000-0000-0000ED6E0000}"/>
    <cellStyle name="Comma 3 4 5 2 3 4 2 2" xfId="29390" xr:uid="{00000000-0005-0000-0000-0000EE6E0000}"/>
    <cellStyle name="Comma 3 4 5 2 3 4 3" xfId="21197" xr:uid="{00000000-0005-0000-0000-0000EF6E0000}"/>
    <cellStyle name="Comma 3 4 5 2 3 5" xfId="8908" xr:uid="{00000000-0005-0000-0000-0000F06E0000}"/>
    <cellStyle name="Comma 3 4 5 2 3 5 2" xfId="25294" xr:uid="{00000000-0005-0000-0000-0000F16E0000}"/>
    <cellStyle name="Comma 3 4 5 2 3 6" xfId="17101" xr:uid="{00000000-0005-0000-0000-0000F26E0000}"/>
    <cellStyle name="Comma 3 4 5 2 4" xfId="1227" xr:uid="{00000000-0005-0000-0000-0000F36E0000}"/>
    <cellStyle name="Comma 3 4 5 2 4 2" xfId="3275" xr:uid="{00000000-0005-0000-0000-0000F46E0000}"/>
    <cellStyle name="Comma 3 4 5 2 4 2 2" xfId="7372" xr:uid="{00000000-0005-0000-0000-0000F56E0000}"/>
    <cellStyle name="Comma 3 4 5 2 4 2 2 2" xfId="15565" xr:uid="{00000000-0005-0000-0000-0000F66E0000}"/>
    <cellStyle name="Comma 3 4 5 2 4 2 2 2 2" xfId="31951" xr:uid="{00000000-0005-0000-0000-0000F76E0000}"/>
    <cellStyle name="Comma 3 4 5 2 4 2 2 3" xfId="23758" xr:uid="{00000000-0005-0000-0000-0000F86E0000}"/>
    <cellStyle name="Comma 3 4 5 2 4 2 3" xfId="11468" xr:uid="{00000000-0005-0000-0000-0000F96E0000}"/>
    <cellStyle name="Comma 3 4 5 2 4 2 3 2" xfId="27854" xr:uid="{00000000-0005-0000-0000-0000FA6E0000}"/>
    <cellStyle name="Comma 3 4 5 2 4 2 4" xfId="19661" xr:uid="{00000000-0005-0000-0000-0000FB6E0000}"/>
    <cellStyle name="Comma 3 4 5 2 4 3" xfId="5323" xr:uid="{00000000-0005-0000-0000-0000FC6E0000}"/>
    <cellStyle name="Comma 3 4 5 2 4 3 2" xfId="13516" xr:uid="{00000000-0005-0000-0000-0000FD6E0000}"/>
    <cellStyle name="Comma 3 4 5 2 4 3 2 2" xfId="29902" xr:uid="{00000000-0005-0000-0000-0000FE6E0000}"/>
    <cellStyle name="Comma 3 4 5 2 4 3 3" xfId="21709" xr:uid="{00000000-0005-0000-0000-0000FF6E0000}"/>
    <cellStyle name="Comma 3 4 5 2 4 4" xfId="9420" xr:uid="{00000000-0005-0000-0000-0000006F0000}"/>
    <cellStyle name="Comma 3 4 5 2 4 4 2" xfId="25806" xr:uid="{00000000-0005-0000-0000-0000016F0000}"/>
    <cellStyle name="Comma 3 4 5 2 4 5" xfId="17613" xr:uid="{00000000-0005-0000-0000-0000026F0000}"/>
    <cellStyle name="Comma 3 4 5 2 5" xfId="2251" xr:uid="{00000000-0005-0000-0000-0000036F0000}"/>
    <cellStyle name="Comma 3 4 5 2 5 2" xfId="6348" xr:uid="{00000000-0005-0000-0000-0000046F0000}"/>
    <cellStyle name="Comma 3 4 5 2 5 2 2" xfId="14541" xr:uid="{00000000-0005-0000-0000-0000056F0000}"/>
    <cellStyle name="Comma 3 4 5 2 5 2 2 2" xfId="30927" xr:uid="{00000000-0005-0000-0000-0000066F0000}"/>
    <cellStyle name="Comma 3 4 5 2 5 2 3" xfId="22734" xr:uid="{00000000-0005-0000-0000-0000076F0000}"/>
    <cellStyle name="Comma 3 4 5 2 5 3" xfId="10444" xr:uid="{00000000-0005-0000-0000-0000086F0000}"/>
    <cellStyle name="Comma 3 4 5 2 5 3 2" xfId="26830" xr:uid="{00000000-0005-0000-0000-0000096F0000}"/>
    <cellStyle name="Comma 3 4 5 2 5 4" xfId="18637" xr:uid="{00000000-0005-0000-0000-00000A6F0000}"/>
    <cellStyle name="Comma 3 4 5 2 6" xfId="4299" xr:uid="{00000000-0005-0000-0000-00000B6F0000}"/>
    <cellStyle name="Comma 3 4 5 2 6 2" xfId="12492" xr:uid="{00000000-0005-0000-0000-00000C6F0000}"/>
    <cellStyle name="Comma 3 4 5 2 6 2 2" xfId="28878" xr:uid="{00000000-0005-0000-0000-00000D6F0000}"/>
    <cellStyle name="Comma 3 4 5 2 6 3" xfId="20685" xr:uid="{00000000-0005-0000-0000-00000E6F0000}"/>
    <cellStyle name="Comma 3 4 5 2 7" xfId="8396" xr:uid="{00000000-0005-0000-0000-00000F6F0000}"/>
    <cellStyle name="Comma 3 4 5 2 7 2" xfId="24782" xr:uid="{00000000-0005-0000-0000-0000106F0000}"/>
    <cellStyle name="Comma 3 4 5 2 8" xfId="16589" xr:uid="{00000000-0005-0000-0000-0000116F0000}"/>
    <cellStyle name="Comma 3 4 5 3" xfId="331" xr:uid="{00000000-0005-0000-0000-0000126F0000}"/>
    <cellStyle name="Comma 3 4 5 3 2" xfId="843" xr:uid="{00000000-0005-0000-0000-0000136F0000}"/>
    <cellStyle name="Comma 3 4 5 3 2 2" xfId="1867" xr:uid="{00000000-0005-0000-0000-0000146F0000}"/>
    <cellStyle name="Comma 3 4 5 3 2 2 2" xfId="3915" xr:uid="{00000000-0005-0000-0000-0000156F0000}"/>
    <cellStyle name="Comma 3 4 5 3 2 2 2 2" xfId="8012" xr:uid="{00000000-0005-0000-0000-0000166F0000}"/>
    <cellStyle name="Comma 3 4 5 3 2 2 2 2 2" xfId="16205" xr:uid="{00000000-0005-0000-0000-0000176F0000}"/>
    <cellStyle name="Comma 3 4 5 3 2 2 2 2 2 2" xfId="32591" xr:uid="{00000000-0005-0000-0000-0000186F0000}"/>
    <cellStyle name="Comma 3 4 5 3 2 2 2 2 3" xfId="24398" xr:uid="{00000000-0005-0000-0000-0000196F0000}"/>
    <cellStyle name="Comma 3 4 5 3 2 2 2 3" xfId="12108" xr:uid="{00000000-0005-0000-0000-00001A6F0000}"/>
    <cellStyle name="Comma 3 4 5 3 2 2 2 3 2" xfId="28494" xr:uid="{00000000-0005-0000-0000-00001B6F0000}"/>
    <cellStyle name="Comma 3 4 5 3 2 2 2 4" xfId="20301" xr:uid="{00000000-0005-0000-0000-00001C6F0000}"/>
    <cellStyle name="Comma 3 4 5 3 2 2 3" xfId="5963" xr:uid="{00000000-0005-0000-0000-00001D6F0000}"/>
    <cellStyle name="Comma 3 4 5 3 2 2 3 2" xfId="14156" xr:uid="{00000000-0005-0000-0000-00001E6F0000}"/>
    <cellStyle name="Comma 3 4 5 3 2 2 3 2 2" xfId="30542" xr:uid="{00000000-0005-0000-0000-00001F6F0000}"/>
    <cellStyle name="Comma 3 4 5 3 2 2 3 3" xfId="22349" xr:uid="{00000000-0005-0000-0000-0000206F0000}"/>
    <cellStyle name="Comma 3 4 5 3 2 2 4" xfId="10060" xr:uid="{00000000-0005-0000-0000-0000216F0000}"/>
    <cellStyle name="Comma 3 4 5 3 2 2 4 2" xfId="26446" xr:uid="{00000000-0005-0000-0000-0000226F0000}"/>
    <cellStyle name="Comma 3 4 5 3 2 2 5" xfId="18253" xr:uid="{00000000-0005-0000-0000-0000236F0000}"/>
    <cellStyle name="Comma 3 4 5 3 2 3" xfId="2891" xr:uid="{00000000-0005-0000-0000-0000246F0000}"/>
    <cellStyle name="Comma 3 4 5 3 2 3 2" xfId="6988" xr:uid="{00000000-0005-0000-0000-0000256F0000}"/>
    <cellStyle name="Comma 3 4 5 3 2 3 2 2" xfId="15181" xr:uid="{00000000-0005-0000-0000-0000266F0000}"/>
    <cellStyle name="Comma 3 4 5 3 2 3 2 2 2" xfId="31567" xr:uid="{00000000-0005-0000-0000-0000276F0000}"/>
    <cellStyle name="Comma 3 4 5 3 2 3 2 3" xfId="23374" xr:uid="{00000000-0005-0000-0000-0000286F0000}"/>
    <cellStyle name="Comma 3 4 5 3 2 3 3" xfId="11084" xr:uid="{00000000-0005-0000-0000-0000296F0000}"/>
    <cellStyle name="Comma 3 4 5 3 2 3 3 2" xfId="27470" xr:uid="{00000000-0005-0000-0000-00002A6F0000}"/>
    <cellStyle name="Comma 3 4 5 3 2 3 4" xfId="19277" xr:uid="{00000000-0005-0000-0000-00002B6F0000}"/>
    <cellStyle name="Comma 3 4 5 3 2 4" xfId="4939" xr:uid="{00000000-0005-0000-0000-00002C6F0000}"/>
    <cellStyle name="Comma 3 4 5 3 2 4 2" xfId="13132" xr:uid="{00000000-0005-0000-0000-00002D6F0000}"/>
    <cellStyle name="Comma 3 4 5 3 2 4 2 2" xfId="29518" xr:uid="{00000000-0005-0000-0000-00002E6F0000}"/>
    <cellStyle name="Comma 3 4 5 3 2 4 3" xfId="21325" xr:uid="{00000000-0005-0000-0000-00002F6F0000}"/>
    <cellStyle name="Comma 3 4 5 3 2 5" xfId="9036" xr:uid="{00000000-0005-0000-0000-0000306F0000}"/>
    <cellStyle name="Comma 3 4 5 3 2 5 2" xfId="25422" xr:uid="{00000000-0005-0000-0000-0000316F0000}"/>
    <cellStyle name="Comma 3 4 5 3 2 6" xfId="17229" xr:uid="{00000000-0005-0000-0000-0000326F0000}"/>
    <cellStyle name="Comma 3 4 5 3 3" xfId="1355" xr:uid="{00000000-0005-0000-0000-0000336F0000}"/>
    <cellStyle name="Comma 3 4 5 3 3 2" xfId="3403" xr:uid="{00000000-0005-0000-0000-0000346F0000}"/>
    <cellStyle name="Comma 3 4 5 3 3 2 2" xfId="7500" xr:uid="{00000000-0005-0000-0000-0000356F0000}"/>
    <cellStyle name="Comma 3 4 5 3 3 2 2 2" xfId="15693" xr:uid="{00000000-0005-0000-0000-0000366F0000}"/>
    <cellStyle name="Comma 3 4 5 3 3 2 2 2 2" xfId="32079" xr:uid="{00000000-0005-0000-0000-0000376F0000}"/>
    <cellStyle name="Comma 3 4 5 3 3 2 2 3" xfId="23886" xr:uid="{00000000-0005-0000-0000-0000386F0000}"/>
    <cellStyle name="Comma 3 4 5 3 3 2 3" xfId="11596" xr:uid="{00000000-0005-0000-0000-0000396F0000}"/>
    <cellStyle name="Comma 3 4 5 3 3 2 3 2" xfId="27982" xr:uid="{00000000-0005-0000-0000-00003A6F0000}"/>
    <cellStyle name="Comma 3 4 5 3 3 2 4" xfId="19789" xr:uid="{00000000-0005-0000-0000-00003B6F0000}"/>
    <cellStyle name="Comma 3 4 5 3 3 3" xfId="5451" xr:uid="{00000000-0005-0000-0000-00003C6F0000}"/>
    <cellStyle name="Comma 3 4 5 3 3 3 2" xfId="13644" xr:uid="{00000000-0005-0000-0000-00003D6F0000}"/>
    <cellStyle name="Comma 3 4 5 3 3 3 2 2" xfId="30030" xr:uid="{00000000-0005-0000-0000-00003E6F0000}"/>
    <cellStyle name="Comma 3 4 5 3 3 3 3" xfId="21837" xr:uid="{00000000-0005-0000-0000-00003F6F0000}"/>
    <cellStyle name="Comma 3 4 5 3 3 4" xfId="9548" xr:uid="{00000000-0005-0000-0000-0000406F0000}"/>
    <cellStyle name="Comma 3 4 5 3 3 4 2" xfId="25934" xr:uid="{00000000-0005-0000-0000-0000416F0000}"/>
    <cellStyle name="Comma 3 4 5 3 3 5" xfId="17741" xr:uid="{00000000-0005-0000-0000-0000426F0000}"/>
    <cellStyle name="Comma 3 4 5 3 4" xfId="2379" xr:uid="{00000000-0005-0000-0000-0000436F0000}"/>
    <cellStyle name="Comma 3 4 5 3 4 2" xfId="6476" xr:uid="{00000000-0005-0000-0000-0000446F0000}"/>
    <cellStyle name="Comma 3 4 5 3 4 2 2" xfId="14669" xr:uid="{00000000-0005-0000-0000-0000456F0000}"/>
    <cellStyle name="Comma 3 4 5 3 4 2 2 2" xfId="31055" xr:uid="{00000000-0005-0000-0000-0000466F0000}"/>
    <cellStyle name="Comma 3 4 5 3 4 2 3" xfId="22862" xr:uid="{00000000-0005-0000-0000-0000476F0000}"/>
    <cellStyle name="Comma 3 4 5 3 4 3" xfId="10572" xr:uid="{00000000-0005-0000-0000-0000486F0000}"/>
    <cellStyle name="Comma 3 4 5 3 4 3 2" xfId="26958" xr:uid="{00000000-0005-0000-0000-0000496F0000}"/>
    <cellStyle name="Comma 3 4 5 3 4 4" xfId="18765" xr:uid="{00000000-0005-0000-0000-00004A6F0000}"/>
    <cellStyle name="Comma 3 4 5 3 5" xfId="4427" xr:uid="{00000000-0005-0000-0000-00004B6F0000}"/>
    <cellStyle name="Comma 3 4 5 3 5 2" xfId="12620" xr:uid="{00000000-0005-0000-0000-00004C6F0000}"/>
    <cellStyle name="Comma 3 4 5 3 5 2 2" xfId="29006" xr:uid="{00000000-0005-0000-0000-00004D6F0000}"/>
    <cellStyle name="Comma 3 4 5 3 5 3" xfId="20813" xr:uid="{00000000-0005-0000-0000-00004E6F0000}"/>
    <cellStyle name="Comma 3 4 5 3 6" xfId="8524" xr:uid="{00000000-0005-0000-0000-00004F6F0000}"/>
    <cellStyle name="Comma 3 4 5 3 6 2" xfId="24910" xr:uid="{00000000-0005-0000-0000-0000506F0000}"/>
    <cellStyle name="Comma 3 4 5 3 7" xfId="16717" xr:uid="{00000000-0005-0000-0000-0000516F0000}"/>
    <cellStyle name="Comma 3 4 5 4" xfId="587" xr:uid="{00000000-0005-0000-0000-0000526F0000}"/>
    <cellStyle name="Comma 3 4 5 4 2" xfId="1611" xr:uid="{00000000-0005-0000-0000-0000536F0000}"/>
    <cellStyle name="Comma 3 4 5 4 2 2" xfId="3659" xr:uid="{00000000-0005-0000-0000-0000546F0000}"/>
    <cellStyle name="Comma 3 4 5 4 2 2 2" xfId="7756" xr:uid="{00000000-0005-0000-0000-0000556F0000}"/>
    <cellStyle name="Comma 3 4 5 4 2 2 2 2" xfId="15949" xr:uid="{00000000-0005-0000-0000-0000566F0000}"/>
    <cellStyle name="Comma 3 4 5 4 2 2 2 2 2" xfId="32335" xr:uid="{00000000-0005-0000-0000-0000576F0000}"/>
    <cellStyle name="Comma 3 4 5 4 2 2 2 3" xfId="24142" xr:uid="{00000000-0005-0000-0000-0000586F0000}"/>
    <cellStyle name="Comma 3 4 5 4 2 2 3" xfId="11852" xr:uid="{00000000-0005-0000-0000-0000596F0000}"/>
    <cellStyle name="Comma 3 4 5 4 2 2 3 2" xfId="28238" xr:uid="{00000000-0005-0000-0000-00005A6F0000}"/>
    <cellStyle name="Comma 3 4 5 4 2 2 4" xfId="20045" xr:uid="{00000000-0005-0000-0000-00005B6F0000}"/>
    <cellStyle name="Comma 3 4 5 4 2 3" xfId="5707" xr:uid="{00000000-0005-0000-0000-00005C6F0000}"/>
    <cellStyle name="Comma 3 4 5 4 2 3 2" xfId="13900" xr:uid="{00000000-0005-0000-0000-00005D6F0000}"/>
    <cellStyle name="Comma 3 4 5 4 2 3 2 2" xfId="30286" xr:uid="{00000000-0005-0000-0000-00005E6F0000}"/>
    <cellStyle name="Comma 3 4 5 4 2 3 3" xfId="22093" xr:uid="{00000000-0005-0000-0000-00005F6F0000}"/>
    <cellStyle name="Comma 3 4 5 4 2 4" xfId="9804" xr:uid="{00000000-0005-0000-0000-0000606F0000}"/>
    <cellStyle name="Comma 3 4 5 4 2 4 2" xfId="26190" xr:uid="{00000000-0005-0000-0000-0000616F0000}"/>
    <cellStyle name="Comma 3 4 5 4 2 5" xfId="17997" xr:uid="{00000000-0005-0000-0000-0000626F0000}"/>
    <cellStyle name="Comma 3 4 5 4 3" xfId="2635" xr:uid="{00000000-0005-0000-0000-0000636F0000}"/>
    <cellStyle name="Comma 3 4 5 4 3 2" xfId="6732" xr:uid="{00000000-0005-0000-0000-0000646F0000}"/>
    <cellStyle name="Comma 3 4 5 4 3 2 2" xfId="14925" xr:uid="{00000000-0005-0000-0000-0000656F0000}"/>
    <cellStyle name="Comma 3 4 5 4 3 2 2 2" xfId="31311" xr:uid="{00000000-0005-0000-0000-0000666F0000}"/>
    <cellStyle name="Comma 3 4 5 4 3 2 3" xfId="23118" xr:uid="{00000000-0005-0000-0000-0000676F0000}"/>
    <cellStyle name="Comma 3 4 5 4 3 3" xfId="10828" xr:uid="{00000000-0005-0000-0000-0000686F0000}"/>
    <cellStyle name="Comma 3 4 5 4 3 3 2" xfId="27214" xr:uid="{00000000-0005-0000-0000-0000696F0000}"/>
    <cellStyle name="Comma 3 4 5 4 3 4" xfId="19021" xr:uid="{00000000-0005-0000-0000-00006A6F0000}"/>
    <cellStyle name="Comma 3 4 5 4 4" xfId="4683" xr:uid="{00000000-0005-0000-0000-00006B6F0000}"/>
    <cellStyle name="Comma 3 4 5 4 4 2" xfId="12876" xr:uid="{00000000-0005-0000-0000-00006C6F0000}"/>
    <cellStyle name="Comma 3 4 5 4 4 2 2" xfId="29262" xr:uid="{00000000-0005-0000-0000-00006D6F0000}"/>
    <cellStyle name="Comma 3 4 5 4 4 3" xfId="21069" xr:uid="{00000000-0005-0000-0000-00006E6F0000}"/>
    <cellStyle name="Comma 3 4 5 4 5" xfId="8780" xr:uid="{00000000-0005-0000-0000-00006F6F0000}"/>
    <cellStyle name="Comma 3 4 5 4 5 2" xfId="25166" xr:uid="{00000000-0005-0000-0000-0000706F0000}"/>
    <cellStyle name="Comma 3 4 5 4 6" xfId="16973" xr:uid="{00000000-0005-0000-0000-0000716F0000}"/>
    <cellStyle name="Comma 3 4 5 5" xfId="1099" xr:uid="{00000000-0005-0000-0000-0000726F0000}"/>
    <cellStyle name="Comma 3 4 5 5 2" xfId="3147" xr:uid="{00000000-0005-0000-0000-0000736F0000}"/>
    <cellStyle name="Comma 3 4 5 5 2 2" xfId="7244" xr:uid="{00000000-0005-0000-0000-0000746F0000}"/>
    <cellStyle name="Comma 3 4 5 5 2 2 2" xfId="15437" xr:uid="{00000000-0005-0000-0000-0000756F0000}"/>
    <cellStyle name="Comma 3 4 5 5 2 2 2 2" xfId="31823" xr:uid="{00000000-0005-0000-0000-0000766F0000}"/>
    <cellStyle name="Comma 3 4 5 5 2 2 3" xfId="23630" xr:uid="{00000000-0005-0000-0000-0000776F0000}"/>
    <cellStyle name="Comma 3 4 5 5 2 3" xfId="11340" xr:uid="{00000000-0005-0000-0000-0000786F0000}"/>
    <cellStyle name="Comma 3 4 5 5 2 3 2" xfId="27726" xr:uid="{00000000-0005-0000-0000-0000796F0000}"/>
    <cellStyle name="Comma 3 4 5 5 2 4" xfId="19533" xr:uid="{00000000-0005-0000-0000-00007A6F0000}"/>
    <cellStyle name="Comma 3 4 5 5 3" xfId="5195" xr:uid="{00000000-0005-0000-0000-00007B6F0000}"/>
    <cellStyle name="Comma 3 4 5 5 3 2" xfId="13388" xr:uid="{00000000-0005-0000-0000-00007C6F0000}"/>
    <cellStyle name="Comma 3 4 5 5 3 2 2" xfId="29774" xr:uid="{00000000-0005-0000-0000-00007D6F0000}"/>
    <cellStyle name="Comma 3 4 5 5 3 3" xfId="21581" xr:uid="{00000000-0005-0000-0000-00007E6F0000}"/>
    <cellStyle name="Comma 3 4 5 5 4" xfId="9292" xr:uid="{00000000-0005-0000-0000-00007F6F0000}"/>
    <cellStyle name="Comma 3 4 5 5 4 2" xfId="25678" xr:uid="{00000000-0005-0000-0000-0000806F0000}"/>
    <cellStyle name="Comma 3 4 5 5 5" xfId="17485" xr:uid="{00000000-0005-0000-0000-0000816F0000}"/>
    <cellStyle name="Comma 3 4 5 6" xfId="2123" xr:uid="{00000000-0005-0000-0000-0000826F0000}"/>
    <cellStyle name="Comma 3 4 5 6 2" xfId="6220" xr:uid="{00000000-0005-0000-0000-0000836F0000}"/>
    <cellStyle name="Comma 3 4 5 6 2 2" xfId="14413" xr:uid="{00000000-0005-0000-0000-0000846F0000}"/>
    <cellStyle name="Comma 3 4 5 6 2 2 2" xfId="30799" xr:uid="{00000000-0005-0000-0000-0000856F0000}"/>
    <cellStyle name="Comma 3 4 5 6 2 3" xfId="22606" xr:uid="{00000000-0005-0000-0000-0000866F0000}"/>
    <cellStyle name="Comma 3 4 5 6 3" xfId="10316" xr:uid="{00000000-0005-0000-0000-0000876F0000}"/>
    <cellStyle name="Comma 3 4 5 6 3 2" xfId="26702" xr:uid="{00000000-0005-0000-0000-0000886F0000}"/>
    <cellStyle name="Comma 3 4 5 6 4" xfId="18509" xr:uid="{00000000-0005-0000-0000-0000896F0000}"/>
    <cellStyle name="Comma 3 4 5 7" xfId="4171" xr:uid="{00000000-0005-0000-0000-00008A6F0000}"/>
    <cellStyle name="Comma 3 4 5 7 2" xfId="12364" xr:uid="{00000000-0005-0000-0000-00008B6F0000}"/>
    <cellStyle name="Comma 3 4 5 7 2 2" xfId="28750" xr:uid="{00000000-0005-0000-0000-00008C6F0000}"/>
    <cellStyle name="Comma 3 4 5 7 3" xfId="20557" xr:uid="{00000000-0005-0000-0000-00008D6F0000}"/>
    <cellStyle name="Comma 3 4 5 8" xfId="8268" xr:uid="{00000000-0005-0000-0000-00008E6F0000}"/>
    <cellStyle name="Comma 3 4 5 8 2" xfId="24654" xr:uid="{00000000-0005-0000-0000-00008F6F0000}"/>
    <cellStyle name="Comma 3 4 5 9" xfId="16461" xr:uid="{00000000-0005-0000-0000-0000906F0000}"/>
    <cellStyle name="Comma 3 4 6" xfId="139" xr:uid="{00000000-0005-0000-0000-0000916F0000}"/>
    <cellStyle name="Comma 3 4 6 2" xfId="395" xr:uid="{00000000-0005-0000-0000-0000926F0000}"/>
    <cellStyle name="Comma 3 4 6 2 2" xfId="907" xr:uid="{00000000-0005-0000-0000-0000936F0000}"/>
    <cellStyle name="Comma 3 4 6 2 2 2" xfId="1931" xr:uid="{00000000-0005-0000-0000-0000946F0000}"/>
    <cellStyle name="Comma 3 4 6 2 2 2 2" xfId="3979" xr:uid="{00000000-0005-0000-0000-0000956F0000}"/>
    <cellStyle name="Comma 3 4 6 2 2 2 2 2" xfId="8076" xr:uid="{00000000-0005-0000-0000-0000966F0000}"/>
    <cellStyle name="Comma 3 4 6 2 2 2 2 2 2" xfId="16269" xr:uid="{00000000-0005-0000-0000-0000976F0000}"/>
    <cellStyle name="Comma 3 4 6 2 2 2 2 2 2 2" xfId="32655" xr:uid="{00000000-0005-0000-0000-0000986F0000}"/>
    <cellStyle name="Comma 3 4 6 2 2 2 2 2 3" xfId="24462" xr:uid="{00000000-0005-0000-0000-0000996F0000}"/>
    <cellStyle name="Comma 3 4 6 2 2 2 2 3" xfId="12172" xr:uid="{00000000-0005-0000-0000-00009A6F0000}"/>
    <cellStyle name="Comma 3 4 6 2 2 2 2 3 2" xfId="28558" xr:uid="{00000000-0005-0000-0000-00009B6F0000}"/>
    <cellStyle name="Comma 3 4 6 2 2 2 2 4" xfId="20365" xr:uid="{00000000-0005-0000-0000-00009C6F0000}"/>
    <cellStyle name="Comma 3 4 6 2 2 2 3" xfId="6027" xr:uid="{00000000-0005-0000-0000-00009D6F0000}"/>
    <cellStyle name="Comma 3 4 6 2 2 2 3 2" xfId="14220" xr:uid="{00000000-0005-0000-0000-00009E6F0000}"/>
    <cellStyle name="Comma 3 4 6 2 2 2 3 2 2" xfId="30606" xr:uid="{00000000-0005-0000-0000-00009F6F0000}"/>
    <cellStyle name="Comma 3 4 6 2 2 2 3 3" xfId="22413" xr:uid="{00000000-0005-0000-0000-0000A06F0000}"/>
    <cellStyle name="Comma 3 4 6 2 2 2 4" xfId="10124" xr:uid="{00000000-0005-0000-0000-0000A16F0000}"/>
    <cellStyle name="Comma 3 4 6 2 2 2 4 2" xfId="26510" xr:uid="{00000000-0005-0000-0000-0000A26F0000}"/>
    <cellStyle name="Comma 3 4 6 2 2 2 5" xfId="18317" xr:uid="{00000000-0005-0000-0000-0000A36F0000}"/>
    <cellStyle name="Comma 3 4 6 2 2 3" xfId="2955" xr:uid="{00000000-0005-0000-0000-0000A46F0000}"/>
    <cellStyle name="Comma 3 4 6 2 2 3 2" xfId="7052" xr:uid="{00000000-0005-0000-0000-0000A56F0000}"/>
    <cellStyle name="Comma 3 4 6 2 2 3 2 2" xfId="15245" xr:uid="{00000000-0005-0000-0000-0000A66F0000}"/>
    <cellStyle name="Comma 3 4 6 2 2 3 2 2 2" xfId="31631" xr:uid="{00000000-0005-0000-0000-0000A76F0000}"/>
    <cellStyle name="Comma 3 4 6 2 2 3 2 3" xfId="23438" xr:uid="{00000000-0005-0000-0000-0000A86F0000}"/>
    <cellStyle name="Comma 3 4 6 2 2 3 3" xfId="11148" xr:uid="{00000000-0005-0000-0000-0000A96F0000}"/>
    <cellStyle name="Comma 3 4 6 2 2 3 3 2" xfId="27534" xr:uid="{00000000-0005-0000-0000-0000AA6F0000}"/>
    <cellStyle name="Comma 3 4 6 2 2 3 4" xfId="19341" xr:uid="{00000000-0005-0000-0000-0000AB6F0000}"/>
    <cellStyle name="Comma 3 4 6 2 2 4" xfId="5003" xr:uid="{00000000-0005-0000-0000-0000AC6F0000}"/>
    <cellStyle name="Comma 3 4 6 2 2 4 2" xfId="13196" xr:uid="{00000000-0005-0000-0000-0000AD6F0000}"/>
    <cellStyle name="Comma 3 4 6 2 2 4 2 2" xfId="29582" xr:uid="{00000000-0005-0000-0000-0000AE6F0000}"/>
    <cellStyle name="Comma 3 4 6 2 2 4 3" xfId="21389" xr:uid="{00000000-0005-0000-0000-0000AF6F0000}"/>
    <cellStyle name="Comma 3 4 6 2 2 5" xfId="9100" xr:uid="{00000000-0005-0000-0000-0000B06F0000}"/>
    <cellStyle name="Comma 3 4 6 2 2 5 2" xfId="25486" xr:uid="{00000000-0005-0000-0000-0000B16F0000}"/>
    <cellStyle name="Comma 3 4 6 2 2 6" xfId="17293" xr:uid="{00000000-0005-0000-0000-0000B26F0000}"/>
    <cellStyle name="Comma 3 4 6 2 3" xfId="1419" xr:uid="{00000000-0005-0000-0000-0000B36F0000}"/>
    <cellStyle name="Comma 3 4 6 2 3 2" xfId="3467" xr:uid="{00000000-0005-0000-0000-0000B46F0000}"/>
    <cellStyle name="Comma 3 4 6 2 3 2 2" xfId="7564" xr:uid="{00000000-0005-0000-0000-0000B56F0000}"/>
    <cellStyle name="Comma 3 4 6 2 3 2 2 2" xfId="15757" xr:uid="{00000000-0005-0000-0000-0000B66F0000}"/>
    <cellStyle name="Comma 3 4 6 2 3 2 2 2 2" xfId="32143" xr:uid="{00000000-0005-0000-0000-0000B76F0000}"/>
    <cellStyle name="Comma 3 4 6 2 3 2 2 3" xfId="23950" xr:uid="{00000000-0005-0000-0000-0000B86F0000}"/>
    <cellStyle name="Comma 3 4 6 2 3 2 3" xfId="11660" xr:uid="{00000000-0005-0000-0000-0000B96F0000}"/>
    <cellStyle name="Comma 3 4 6 2 3 2 3 2" xfId="28046" xr:uid="{00000000-0005-0000-0000-0000BA6F0000}"/>
    <cellStyle name="Comma 3 4 6 2 3 2 4" xfId="19853" xr:uid="{00000000-0005-0000-0000-0000BB6F0000}"/>
    <cellStyle name="Comma 3 4 6 2 3 3" xfId="5515" xr:uid="{00000000-0005-0000-0000-0000BC6F0000}"/>
    <cellStyle name="Comma 3 4 6 2 3 3 2" xfId="13708" xr:uid="{00000000-0005-0000-0000-0000BD6F0000}"/>
    <cellStyle name="Comma 3 4 6 2 3 3 2 2" xfId="30094" xr:uid="{00000000-0005-0000-0000-0000BE6F0000}"/>
    <cellStyle name="Comma 3 4 6 2 3 3 3" xfId="21901" xr:uid="{00000000-0005-0000-0000-0000BF6F0000}"/>
    <cellStyle name="Comma 3 4 6 2 3 4" xfId="9612" xr:uid="{00000000-0005-0000-0000-0000C06F0000}"/>
    <cellStyle name="Comma 3 4 6 2 3 4 2" xfId="25998" xr:uid="{00000000-0005-0000-0000-0000C16F0000}"/>
    <cellStyle name="Comma 3 4 6 2 3 5" xfId="17805" xr:uid="{00000000-0005-0000-0000-0000C26F0000}"/>
    <cellStyle name="Comma 3 4 6 2 4" xfId="2443" xr:uid="{00000000-0005-0000-0000-0000C36F0000}"/>
    <cellStyle name="Comma 3 4 6 2 4 2" xfId="6540" xr:uid="{00000000-0005-0000-0000-0000C46F0000}"/>
    <cellStyle name="Comma 3 4 6 2 4 2 2" xfId="14733" xr:uid="{00000000-0005-0000-0000-0000C56F0000}"/>
    <cellStyle name="Comma 3 4 6 2 4 2 2 2" xfId="31119" xr:uid="{00000000-0005-0000-0000-0000C66F0000}"/>
    <cellStyle name="Comma 3 4 6 2 4 2 3" xfId="22926" xr:uid="{00000000-0005-0000-0000-0000C76F0000}"/>
    <cellStyle name="Comma 3 4 6 2 4 3" xfId="10636" xr:uid="{00000000-0005-0000-0000-0000C86F0000}"/>
    <cellStyle name="Comma 3 4 6 2 4 3 2" xfId="27022" xr:uid="{00000000-0005-0000-0000-0000C96F0000}"/>
    <cellStyle name="Comma 3 4 6 2 4 4" xfId="18829" xr:uid="{00000000-0005-0000-0000-0000CA6F0000}"/>
    <cellStyle name="Comma 3 4 6 2 5" xfId="4491" xr:uid="{00000000-0005-0000-0000-0000CB6F0000}"/>
    <cellStyle name="Comma 3 4 6 2 5 2" xfId="12684" xr:uid="{00000000-0005-0000-0000-0000CC6F0000}"/>
    <cellStyle name="Comma 3 4 6 2 5 2 2" xfId="29070" xr:uid="{00000000-0005-0000-0000-0000CD6F0000}"/>
    <cellStyle name="Comma 3 4 6 2 5 3" xfId="20877" xr:uid="{00000000-0005-0000-0000-0000CE6F0000}"/>
    <cellStyle name="Comma 3 4 6 2 6" xfId="8588" xr:uid="{00000000-0005-0000-0000-0000CF6F0000}"/>
    <cellStyle name="Comma 3 4 6 2 6 2" xfId="24974" xr:uid="{00000000-0005-0000-0000-0000D06F0000}"/>
    <cellStyle name="Comma 3 4 6 2 7" xfId="16781" xr:uid="{00000000-0005-0000-0000-0000D16F0000}"/>
    <cellStyle name="Comma 3 4 6 3" xfId="651" xr:uid="{00000000-0005-0000-0000-0000D26F0000}"/>
    <cellStyle name="Comma 3 4 6 3 2" xfId="1675" xr:uid="{00000000-0005-0000-0000-0000D36F0000}"/>
    <cellStyle name="Comma 3 4 6 3 2 2" xfId="3723" xr:uid="{00000000-0005-0000-0000-0000D46F0000}"/>
    <cellStyle name="Comma 3 4 6 3 2 2 2" xfId="7820" xr:uid="{00000000-0005-0000-0000-0000D56F0000}"/>
    <cellStyle name="Comma 3 4 6 3 2 2 2 2" xfId="16013" xr:uid="{00000000-0005-0000-0000-0000D66F0000}"/>
    <cellStyle name="Comma 3 4 6 3 2 2 2 2 2" xfId="32399" xr:uid="{00000000-0005-0000-0000-0000D76F0000}"/>
    <cellStyle name="Comma 3 4 6 3 2 2 2 3" xfId="24206" xr:uid="{00000000-0005-0000-0000-0000D86F0000}"/>
    <cellStyle name="Comma 3 4 6 3 2 2 3" xfId="11916" xr:uid="{00000000-0005-0000-0000-0000D96F0000}"/>
    <cellStyle name="Comma 3 4 6 3 2 2 3 2" xfId="28302" xr:uid="{00000000-0005-0000-0000-0000DA6F0000}"/>
    <cellStyle name="Comma 3 4 6 3 2 2 4" xfId="20109" xr:uid="{00000000-0005-0000-0000-0000DB6F0000}"/>
    <cellStyle name="Comma 3 4 6 3 2 3" xfId="5771" xr:uid="{00000000-0005-0000-0000-0000DC6F0000}"/>
    <cellStyle name="Comma 3 4 6 3 2 3 2" xfId="13964" xr:uid="{00000000-0005-0000-0000-0000DD6F0000}"/>
    <cellStyle name="Comma 3 4 6 3 2 3 2 2" xfId="30350" xr:uid="{00000000-0005-0000-0000-0000DE6F0000}"/>
    <cellStyle name="Comma 3 4 6 3 2 3 3" xfId="22157" xr:uid="{00000000-0005-0000-0000-0000DF6F0000}"/>
    <cellStyle name="Comma 3 4 6 3 2 4" xfId="9868" xr:uid="{00000000-0005-0000-0000-0000E06F0000}"/>
    <cellStyle name="Comma 3 4 6 3 2 4 2" xfId="26254" xr:uid="{00000000-0005-0000-0000-0000E16F0000}"/>
    <cellStyle name="Comma 3 4 6 3 2 5" xfId="18061" xr:uid="{00000000-0005-0000-0000-0000E26F0000}"/>
    <cellStyle name="Comma 3 4 6 3 3" xfId="2699" xr:uid="{00000000-0005-0000-0000-0000E36F0000}"/>
    <cellStyle name="Comma 3 4 6 3 3 2" xfId="6796" xr:uid="{00000000-0005-0000-0000-0000E46F0000}"/>
    <cellStyle name="Comma 3 4 6 3 3 2 2" xfId="14989" xr:uid="{00000000-0005-0000-0000-0000E56F0000}"/>
    <cellStyle name="Comma 3 4 6 3 3 2 2 2" xfId="31375" xr:uid="{00000000-0005-0000-0000-0000E66F0000}"/>
    <cellStyle name="Comma 3 4 6 3 3 2 3" xfId="23182" xr:uid="{00000000-0005-0000-0000-0000E76F0000}"/>
    <cellStyle name="Comma 3 4 6 3 3 3" xfId="10892" xr:uid="{00000000-0005-0000-0000-0000E86F0000}"/>
    <cellStyle name="Comma 3 4 6 3 3 3 2" xfId="27278" xr:uid="{00000000-0005-0000-0000-0000E96F0000}"/>
    <cellStyle name="Comma 3 4 6 3 3 4" xfId="19085" xr:uid="{00000000-0005-0000-0000-0000EA6F0000}"/>
    <cellStyle name="Comma 3 4 6 3 4" xfId="4747" xr:uid="{00000000-0005-0000-0000-0000EB6F0000}"/>
    <cellStyle name="Comma 3 4 6 3 4 2" xfId="12940" xr:uid="{00000000-0005-0000-0000-0000EC6F0000}"/>
    <cellStyle name="Comma 3 4 6 3 4 2 2" xfId="29326" xr:uid="{00000000-0005-0000-0000-0000ED6F0000}"/>
    <cellStyle name="Comma 3 4 6 3 4 3" xfId="21133" xr:uid="{00000000-0005-0000-0000-0000EE6F0000}"/>
    <cellStyle name="Comma 3 4 6 3 5" xfId="8844" xr:uid="{00000000-0005-0000-0000-0000EF6F0000}"/>
    <cellStyle name="Comma 3 4 6 3 5 2" xfId="25230" xr:uid="{00000000-0005-0000-0000-0000F06F0000}"/>
    <cellStyle name="Comma 3 4 6 3 6" xfId="17037" xr:uid="{00000000-0005-0000-0000-0000F16F0000}"/>
    <cellStyle name="Comma 3 4 6 4" xfId="1163" xr:uid="{00000000-0005-0000-0000-0000F26F0000}"/>
    <cellStyle name="Comma 3 4 6 4 2" xfId="3211" xr:uid="{00000000-0005-0000-0000-0000F36F0000}"/>
    <cellStyle name="Comma 3 4 6 4 2 2" xfId="7308" xr:uid="{00000000-0005-0000-0000-0000F46F0000}"/>
    <cellStyle name="Comma 3 4 6 4 2 2 2" xfId="15501" xr:uid="{00000000-0005-0000-0000-0000F56F0000}"/>
    <cellStyle name="Comma 3 4 6 4 2 2 2 2" xfId="31887" xr:uid="{00000000-0005-0000-0000-0000F66F0000}"/>
    <cellStyle name="Comma 3 4 6 4 2 2 3" xfId="23694" xr:uid="{00000000-0005-0000-0000-0000F76F0000}"/>
    <cellStyle name="Comma 3 4 6 4 2 3" xfId="11404" xr:uid="{00000000-0005-0000-0000-0000F86F0000}"/>
    <cellStyle name="Comma 3 4 6 4 2 3 2" xfId="27790" xr:uid="{00000000-0005-0000-0000-0000F96F0000}"/>
    <cellStyle name="Comma 3 4 6 4 2 4" xfId="19597" xr:uid="{00000000-0005-0000-0000-0000FA6F0000}"/>
    <cellStyle name="Comma 3 4 6 4 3" xfId="5259" xr:uid="{00000000-0005-0000-0000-0000FB6F0000}"/>
    <cellStyle name="Comma 3 4 6 4 3 2" xfId="13452" xr:uid="{00000000-0005-0000-0000-0000FC6F0000}"/>
    <cellStyle name="Comma 3 4 6 4 3 2 2" xfId="29838" xr:uid="{00000000-0005-0000-0000-0000FD6F0000}"/>
    <cellStyle name="Comma 3 4 6 4 3 3" xfId="21645" xr:uid="{00000000-0005-0000-0000-0000FE6F0000}"/>
    <cellStyle name="Comma 3 4 6 4 4" xfId="9356" xr:uid="{00000000-0005-0000-0000-0000FF6F0000}"/>
    <cellStyle name="Comma 3 4 6 4 4 2" xfId="25742" xr:uid="{00000000-0005-0000-0000-000000700000}"/>
    <cellStyle name="Comma 3 4 6 4 5" xfId="17549" xr:uid="{00000000-0005-0000-0000-000001700000}"/>
    <cellStyle name="Comma 3 4 6 5" xfId="2187" xr:uid="{00000000-0005-0000-0000-000002700000}"/>
    <cellStyle name="Comma 3 4 6 5 2" xfId="6284" xr:uid="{00000000-0005-0000-0000-000003700000}"/>
    <cellStyle name="Comma 3 4 6 5 2 2" xfId="14477" xr:uid="{00000000-0005-0000-0000-000004700000}"/>
    <cellStyle name="Comma 3 4 6 5 2 2 2" xfId="30863" xr:uid="{00000000-0005-0000-0000-000005700000}"/>
    <cellStyle name="Comma 3 4 6 5 2 3" xfId="22670" xr:uid="{00000000-0005-0000-0000-000006700000}"/>
    <cellStyle name="Comma 3 4 6 5 3" xfId="10380" xr:uid="{00000000-0005-0000-0000-000007700000}"/>
    <cellStyle name="Comma 3 4 6 5 3 2" xfId="26766" xr:uid="{00000000-0005-0000-0000-000008700000}"/>
    <cellStyle name="Comma 3 4 6 5 4" xfId="18573" xr:uid="{00000000-0005-0000-0000-000009700000}"/>
    <cellStyle name="Comma 3 4 6 6" xfId="4235" xr:uid="{00000000-0005-0000-0000-00000A700000}"/>
    <cellStyle name="Comma 3 4 6 6 2" xfId="12428" xr:uid="{00000000-0005-0000-0000-00000B700000}"/>
    <cellStyle name="Comma 3 4 6 6 2 2" xfId="28814" xr:uid="{00000000-0005-0000-0000-00000C700000}"/>
    <cellStyle name="Comma 3 4 6 6 3" xfId="20621" xr:uid="{00000000-0005-0000-0000-00000D700000}"/>
    <cellStyle name="Comma 3 4 6 7" xfId="8332" xr:uid="{00000000-0005-0000-0000-00000E700000}"/>
    <cellStyle name="Comma 3 4 6 7 2" xfId="24718" xr:uid="{00000000-0005-0000-0000-00000F700000}"/>
    <cellStyle name="Comma 3 4 6 8" xfId="16525" xr:uid="{00000000-0005-0000-0000-000010700000}"/>
    <cellStyle name="Comma 3 4 7" xfId="267" xr:uid="{00000000-0005-0000-0000-000011700000}"/>
    <cellStyle name="Comma 3 4 7 2" xfId="779" xr:uid="{00000000-0005-0000-0000-000012700000}"/>
    <cellStyle name="Comma 3 4 7 2 2" xfId="1803" xr:uid="{00000000-0005-0000-0000-000013700000}"/>
    <cellStyle name="Comma 3 4 7 2 2 2" xfId="3851" xr:uid="{00000000-0005-0000-0000-000014700000}"/>
    <cellStyle name="Comma 3 4 7 2 2 2 2" xfId="7948" xr:uid="{00000000-0005-0000-0000-000015700000}"/>
    <cellStyle name="Comma 3 4 7 2 2 2 2 2" xfId="16141" xr:uid="{00000000-0005-0000-0000-000016700000}"/>
    <cellStyle name="Comma 3 4 7 2 2 2 2 2 2" xfId="32527" xr:uid="{00000000-0005-0000-0000-000017700000}"/>
    <cellStyle name="Comma 3 4 7 2 2 2 2 3" xfId="24334" xr:uid="{00000000-0005-0000-0000-000018700000}"/>
    <cellStyle name="Comma 3 4 7 2 2 2 3" xfId="12044" xr:uid="{00000000-0005-0000-0000-000019700000}"/>
    <cellStyle name="Comma 3 4 7 2 2 2 3 2" xfId="28430" xr:uid="{00000000-0005-0000-0000-00001A700000}"/>
    <cellStyle name="Comma 3 4 7 2 2 2 4" xfId="20237" xr:uid="{00000000-0005-0000-0000-00001B700000}"/>
    <cellStyle name="Comma 3 4 7 2 2 3" xfId="5899" xr:uid="{00000000-0005-0000-0000-00001C700000}"/>
    <cellStyle name="Comma 3 4 7 2 2 3 2" xfId="14092" xr:uid="{00000000-0005-0000-0000-00001D700000}"/>
    <cellStyle name="Comma 3 4 7 2 2 3 2 2" xfId="30478" xr:uid="{00000000-0005-0000-0000-00001E700000}"/>
    <cellStyle name="Comma 3 4 7 2 2 3 3" xfId="22285" xr:uid="{00000000-0005-0000-0000-00001F700000}"/>
    <cellStyle name="Comma 3 4 7 2 2 4" xfId="9996" xr:uid="{00000000-0005-0000-0000-000020700000}"/>
    <cellStyle name="Comma 3 4 7 2 2 4 2" xfId="26382" xr:uid="{00000000-0005-0000-0000-000021700000}"/>
    <cellStyle name="Comma 3 4 7 2 2 5" xfId="18189" xr:uid="{00000000-0005-0000-0000-000022700000}"/>
    <cellStyle name="Comma 3 4 7 2 3" xfId="2827" xr:uid="{00000000-0005-0000-0000-000023700000}"/>
    <cellStyle name="Comma 3 4 7 2 3 2" xfId="6924" xr:uid="{00000000-0005-0000-0000-000024700000}"/>
    <cellStyle name="Comma 3 4 7 2 3 2 2" xfId="15117" xr:uid="{00000000-0005-0000-0000-000025700000}"/>
    <cellStyle name="Comma 3 4 7 2 3 2 2 2" xfId="31503" xr:uid="{00000000-0005-0000-0000-000026700000}"/>
    <cellStyle name="Comma 3 4 7 2 3 2 3" xfId="23310" xr:uid="{00000000-0005-0000-0000-000027700000}"/>
    <cellStyle name="Comma 3 4 7 2 3 3" xfId="11020" xr:uid="{00000000-0005-0000-0000-000028700000}"/>
    <cellStyle name="Comma 3 4 7 2 3 3 2" xfId="27406" xr:uid="{00000000-0005-0000-0000-000029700000}"/>
    <cellStyle name="Comma 3 4 7 2 3 4" xfId="19213" xr:uid="{00000000-0005-0000-0000-00002A700000}"/>
    <cellStyle name="Comma 3 4 7 2 4" xfId="4875" xr:uid="{00000000-0005-0000-0000-00002B700000}"/>
    <cellStyle name="Comma 3 4 7 2 4 2" xfId="13068" xr:uid="{00000000-0005-0000-0000-00002C700000}"/>
    <cellStyle name="Comma 3 4 7 2 4 2 2" xfId="29454" xr:uid="{00000000-0005-0000-0000-00002D700000}"/>
    <cellStyle name="Comma 3 4 7 2 4 3" xfId="21261" xr:uid="{00000000-0005-0000-0000-00002E700000}"/>
    <cellStyle name="Comma 3 4 7 2 5" xfId="8972" xr:uid="{00000000-0005-0000-0000-00002F700000}"/>
    <cellStyle name="Comma 3 4 7 2 5 2" xfId="25358" xr:uid="{00000000-0005-0000-0000-000030700000}"/>
    <cellStyle name="Comma 3 4 7 2 6" xfId="17165" xr:uid="{00000000-0005-0000-0000-000031700000}"/>
    <cellStyle name="Comma 3 4 7 3" xfId="1291" xr:uid="{00000000-0005-0000-0000-000032700000}"/>
    <cellStyle name="Comma 3 4 7 3 2" xfId="3339" xr:uid="{00000000-0005-0000-0000-000033700000}"/>
    <cellStyle name="Comma 3 4 7 3 2 2" xfId="7436" xr:uid="{00000000-0005-0000-0000-000034700000}"/>
    <cellStyle name="Comma 3 4 7 3 2 2 2" xfId="15629" xr:uid="{00000000-0005-0000-0000-000035700000}"/>
    <cellStyle name="Comma 3 4 7 3 2 2 2 2" xfId="32015" xr:uid="{00000000-0005-0000-0000-000036700000}"/>
    <cellStyle name="Comma 3 4 7 3 2 2 3" xfId="23822" xr:uid="{00000000-0005-0000-0000-000037700000}"/>
    <cellStyle name="Comma 3 4 7 3 2 3" xfId="11532" xr:uid="{00000000-0005-0000-0000-000038700000}"/>
    <cellStyle name="Comma 3 4 7 3 2 3 2" xfId="27918" xr:uid="{00000000-0005-0000-0000-000039700000}"/>
    <cellStyle name="Comma 3 4 7 3 2 4" xfId="19725" xr:uid="{00000000-0005-0000-0000-00003A700000}"/>
    <cellStyle name="Comma 3 4 7 3 3" xfId="5387" xr:uid="{00000000-0005-0000-0000-00003B700000}"/>
    <cellStyle name="Comma 3 4 7 3 3 2" xfId="13580" xr:uid="{00000000-0005-0000-0000-00003C700000}"/>
    <cellStyle name="Comma 3 4 7 3 3 2 2" xfId="29966" xr:uid="{00000000-0005-0000-0000-00003D700000}"/>
    <cellStyle name="Comma 3 4 7 3 3 3" xfId="21773" xr:uid="{00000000-0005-0000-0000-00003E700000}"/>
    <cellStyle name="Comma 3 4 7 3 4" xfId="9484" xr:uid="{00000000-0005-0000-0000-00003F700000}"/>
    <cellStyle name="Comma 3 4 7 3 4 2" xfId="25870" xr:uid="{00000000-0005-0000-0000-000040700000}"/>
    <cellStyle name="Comma 3 4 7 3 5" xfId="17677" xr:uid="{00000000-0005-0000-0000-000041700000}"/>
    <cellStyle name="Comma 3 4 7 4" xfId="2315" xr:uid="{00000000-0005-0000-0000-000042700000}"/>
    <cellStyle name="Comma 3 4 7 4 2" xfId="6412" xr:uid="{00000000-0005-0000-0000-000043700000}"/>
    <cellStyle name="Comma 3 4 7 4 2 2" xfId="14605" xr:uid="{00000000-0005-0000-0000-000044700000}"/>
    <cellStyle name="Comma 3 4 7 4 2 2 2" xfId="30991" xr:uid="{00000000-0005-0000-0000-000045700000}"/>
    <cellStyle name="Comma 3 4 7 4 2 3" xfId="22798" xr:uid="{00000000-0005-0000-0000-000046700000}"/>
    <cellStyle name="Comma 3 4 7 4 3" xfId="10508" xr:uid="{00000000-0005-0000-0000-000047700000}"/>
    <cellStyle name="Comma 3 4 7 4 3 2" xfId="26894" xr:uid="{00000000-0005-0000-0000-000048700000}"/>
    <cellStyle name="Comma 3 4 7 4 4" xfId="18701" xr:uid="{00000000-0005-0000-0000-000049700000}"/>
    <cellStyle name="Comma 3 4 7 5" xfId="4363" xr:uid="{00000000-0005-0000-0000-00004A700000}"/>
    <cellStyle name="Comma 3 4 7 5 2" xfId="12556" xr:uid="{00000000-0005-0000-0000-00004B700000}"/>
    <cellStyle name="Comma 3 4 7 5 2 2" xfId="28942" xr:uid="{00000000-0005-0000-0000-00004C700000}"/>
    <cellStyle name="Comma 3 4 7 5 3" xfId="20749" xr:uid="{00000000-0005-0000-0000-00004D700000}"/>
    <cellStyle name="Comma 3 4 7 6" xfId="8460" xr:uid="{00000000-0005-0000-0000-00004E700000}"/>
    <cellStyle name="Comma 3 4 7 6 2" xfId="24846" xr:uid="{00000000-0005-0000-0000-00004F700000}"/>
    <cellStyle name="Comma 3 4 7 7" xfId="16653" xr:uid="{00000000-0005-0000-0000-000050700000}"/>
    <cellStyle name="Comma 3 4 8" xfId="523" xr:uid="{00000000-0005-0000-0000-000051700000}"/>
    <cellStyle name="Comma 3 4 8 2" xfId="1547" xr:uid="{00000000-0005-0000-0000-000052700000}"/>
    <cellStyle name="Comma 3 4 8 2 2" xfId="3595" xr:uid="{00000000-0005-0000-0000-000053700000}"/>
    <cellStyle name="Comma 3 4 8 2 2 2" xfId="7692" xr:uid="{00000000-0005-0000-0000-000054700000}"/>
    <cellStyle name="Comma 3 4 8 2 2 2 2" xfId="15885" xr:uid="{00000000-0005-0000-0000-000055700000}"/>
    <cellStyle name="Comma 3 4 8 2 2 2 2 2" xfId="32271" xr:uid="{00000000-0005-0000-0000-000056700000}"/>
    <cellStyle name="Comma 3 4 8 2 2 2 3" xfId="24078" xr:uid="{00000000-0005-0000-0000-000057700000}"/>
    <cellStyle name="Comma 3 4 8 2 2 3" xfId="11788" xr:uid="{00000000-0005-0000-0000-000058700000}"/>
    <cellStyle name="Comma 3 4 8 2 2 3 2" xfId="28174" xr:uid="{00000000-0005-0000-0000-000059700000}"/>
    <cellStyle name="Comma 3 4 8 2 2 4" xfId="19981" xr:uid="{00000000-0005-0000-0000-00005A700000}"/>
    <cellStyle name="Comma 3 4 8 2 3" xfId="5643" xr:uid="{00000000-0005-0000-0000-00005B700000}"/>
    <cellStyle name="Comma 3 4 8 2 3 2" xfId="13836" xr:uid="{00000000-0005-0000-0000-00005C700000}"/>
    <cellStyle name="Comma 3 4 8 2 3 2 2" xfId="30222" xr:uid="{00000000-0005-0000-0000-00005D700000}"/>
    <cellStyle name="Comma 3 4 8 2 3 3" xfId="22029" xr:uid="{00000000-0005-0000-0000-00005E700000}"/>
    <cellStyle name="Comma 3 4 8 2 4" xfId="9740" xr:uid="{00000000-0005-0000-0000-00005F700000}"/>
    <cellStyle name="Comma 3 4 8 2 4 2" xfId="26126" xr:uid="{00000000-0005-0000-0000-000060700000}"/>
    <cellStyle name="Comma 3 4 8 2 5" xfId="17933" xr:uid="{00000000-0005-0000-0000-000061700000}"/>
    <cellStyle name="Comma 3 4 8 3" xfId="2571" xr:uid="{00000000-0005-0000-0000-000062700000}"/>
    <cellStyle name="Comma 3 4 8 3 2" xfId="6668" xr:uid="{00000000-0005-0000-0000-000063700000}"/>
    <cellStyle name="Comma 3 4 8 3 2 2" xfId="14861" xr:uid="{00000000-0005-0000-0000-000064700000}"/>
    <cellStyle name="Comma 3 4 8 3 2 2 2" xfId="31247" xr:uid="{00000000-0005-0000-0000-000065700000}"/>
    <cellStyle name="Comma 3 4 8 3 2 3" xfId="23054" xr:uid="{00000000-0005-0000-0000-000066700000}"/>
    <cellStyle name="Comma 3 4 8 3 3" xfId="10764" xr:uid="{00000000-0005-0000-0000-000067700000}"/>
    <cellStyle name="Comma 3 4 8 3 3 2" xfId="27150" xr:uid="{00000000-0005-0000-0000-000068700000}"/>
    <cellStyle name="Comma 3 4 8 3 4" xfId="18957" xr:uid="{00000000-0005-0000-0000-000069700000}"/>
    <cellStyle name="Comma 3 4 8 4" xfId="4619" xr:uid="{00000000-0005-0000-0000-00006A700000}"/>
    <cellStyle name="Comma 3 4 8 4 2" xfId="12812" xr:uid="{00000000-0005-0000-0000-00006B700000}"/>
    <cellStyle name="Comma 3 4 8 4 2 2" xfId="29198" xr:uid="{00000000-0005-0000-0000-00006C700000}"/>
    <cellStyle name="Comma 3 4 8 4 3" xfId="21005" xr:uid="{00000000-0005-0000-0000-00006D700000}"/>
    <cellStyle name="Comma 3 4 8 5" xfId="8716" xr:uid="{00000000-0005-0000-0000-00006E700000}"/>
    <cellStyle name="Comma 3 4 8 5 2" xfId="25102" xr:uid="{00000000-0005-0000-0000-00006F700000}"/>
    <cellStyle name="Comma 3 4 8 6" xfId="16909" xr:uid="{00000000-0005-0000-0000-000070700000}"/>
    <cellStyle name="Comma 3 4 9" xfId="1035" xr:uid="{00000000-0005-0000-0000-000071700000}"/>
    <cellStyle name="Comma 3 4 9 2" xfId="3083" xr:uid="{00000000-0005-0000-0000-000072700000}"/>
    <cellStyle name="Comma 3 4 9 2 2" xfId="7180" xr:uid="{00000000-0005-0000-0000-000073700000}"/>
    <cellStyle name="Comma 3 4 9 2 2 2" xfId="15373" xr:uid="{00000000-0005-0000-0000-000074700000}"/>
    <cellStyle name="Comma 3 4 9 2 2 2 2" xfId="31759" xr:uid="{00000000-0005-0000-0000-000075700000}"/>
    <cellStyle name="Comma 3 4 9 2 2 3" xfId="23566" xr:uid="{00000000-0005-0000-0000-000076700000}"/>
    <cellStyle name="Comma 3 4 9 2 3" xfId="11276" xr:uid="{00000000-0005-0000-0000-000077700000}"/>
    <cellStyle name="Comma 3 4 9 2 3 2" xfId="27662" xr:uid="{00000000-0005-0000-0000-000078700000}"/>
    <cellStyle name="Comma 3 4 9 2 4" xfId="19469" xr:uid="{00000000-0005-0000-0000-000079700000}"/>
    <cellStyle name="Comma 3 4 9 3" xfId="5131" xr:uid="{00000000-0005-0000-0000-00007A700000}"/>
    <cellStyle name="Comma 3 4 9 3 2" xfId="13324" xr:uid="{00000000-0005-0000-0000-00007B700000}"/>
    <cellStyle name="Comma 3 4 9 3 2 2" xfId="29710" xr:uid="{00000000-0005-0000-0000-00007C700000}"/>
    <cellStyle name="Comma 3 4 9 3 3" xfId="21517" xr:uid="{00000000-0005-0000-0000-00007D700000}"/>
    <cellStyle name="Comma 3 4 9 4" xfId="9228" xr:uid="{00000000-0005-0000-0000-00007E700000}"/>
    <cellStyle name="Comma 3 4 9 4 2" xfId="25614" xr:uid="{00000000-0005-0000-0000-00007F700000}"/>
    <cellStyle name="Comma 3 4 9 5" xfId="17421" xr:uid="{00000000-0005-0000-0000-000080700000}"/>
    <cellStyle name="Comma 3 5" xfId="15" xr:uid="{00000000-0005-0000-0000-000081700000}"/>
    <cellStyle name="Comma 3 5 10" xfId="4111" xr:uid="{00000000-0005-0000-0000-000082700000}"/>
    <cellStyle name="Comma 3 5 10 2" xfId="12304" xr:uid="{00000000-0005-0000-0000-000083700000}"/>
    <cellStyle name="Comma 3 5 10 2 2" xfId="28690" xr:uid="{00000000-0005-0000-0000-000084700000}"/>
    <cellStyle name="Comma 3 5 10 3" xfId="20497" xr:uid="{00000000-0005-0000-0000-000085700000}"/>
    <cellStyle name="Comma 3 5 11" xfId="8208" xr:uid="{00000000-0005-0000-0000-000086700000}"/>
    <cellStyle name="Comma 3 5 11 2" xfId="24594" xr:uid="{00000000-0005-0000-0000-000087700000}"/>
    <cellStyle name="Comma 3 5 12" xfId="16401" xr:uid="{00000000-0005-0000-0000-000088700000}"/>
    <cellStyle name="Comma 3 5 2" xfId="31" xr:uid="{00000000-0005-0000-0000-000089700000}"/>
    <cellStyle name="Comma 3 5 2 10" xfId="8224" xr:uid="{00000000-0005-0000-0000-00008A700000}"/>
    <cellStyle name="Comma 3 5 2 10 2" xfId="24610" xr:uid="{00000000-0005-0000-0000-00008B700000}"/>
    <cellStyle name="Comma 3 5 2 11" xfId="16417" xr:uid="{00000000-0005-0000-0000-00008C700000}"/>
    <cellStyle name="Comma 3 5 2 2" xfId="63" xr:uid="{00000000-0005-0000-0000-00008D700000}"/>
    <cellStyle name="Comma 3 5 2 2 10" xfId="16449" xr:uid="{00000000-0005-0000-0000-00008E700000}"/>
    <cellStyle name="Comma 3 5 2 2 2" xfId="127" xr:uid="{00000000-0005-0000-0000-00008F700000}"/>
    <cellStyle name="Comma 3 5 2 2 2 2" xfId="255" xr:uid="{00000000-0005-0000-0000-000090700000}"/>
    <cellStyle name="Comma 3 5 2 2 2 2 2" xfId="511" xr:uid="{00000000-0005-0000-0000-000091700000}"/>
    <cellStyle name="Comma 3 5 2 2 2 2 2 2" xfId="1023" xr:uid="{00000000-0005-0000-0000-000092700000}"/>
    <cellStyle name="Comma 3 5 2 2 2 2 2 2 2" xfId="2047" xr:uid="{00000000-0005-0000-0000-000093700000}"/>
    <cellStyle name="Comma 3 5 2 2 2 2 2 2 2 2" xfId="4095" xr:uid="{00000000-0005-0000-0000-000094700000}"/>
    <cellStyle name="Comma 3 5 2 2 2 2 2 2 2 2 2" xfId="8192" xr:uid="{00000000-0005-0000-0000-000095700000}"/>
    <cellStyle name="Comma 3 5 2 2 2 2 2 2 2 2 2 2" xfId="16385" xr:uid="{00000000-0005-0000-0000-000096700000}"/>
    <cellStyle name="Comma 3 5 2 2 2 2 2 2 2 2 2 2 2" xfId="32771" xr:uid="{00000000-0005-0000-0000-000097700000}"/>
    <cellStyle name="Comma 3 5 2 2 2 2 2 2 2 2 2 3" xfId="24578" xr:uid="{00000000-0005-0000-0000-000098700000}"/>
    <cellStyle name="Comma 3 5 2 2 2 2 2 2 2 2 3" xfId="12288" xr:uid="{00000000-0005-0000-0000-000099700000}"/>
    <cellStyle name="Comma 3 5 2 2 2 2 2 2 2 2 3 2" xfId="28674" xr:uid="{00000000-0005-0000-0000-00009A700000}"/>
    <cellStyle name="Comma 3 5 2 2 2 2 2 2 2 2 4" xfId="20481" xr:uid="{00000000-0005-0000-0000-00009B700000}"/>
    <cellStyle name="Comma 3 5 2 2 2 2 2 2 2 3" xfId="6143" xr:uid="{00000000-0005-0000-0000-00009C700000}"/>
    <cellStyle name="Comma 3 5 2 2 2 2 2 2 2 3 2" xfId="14336" xr:uid="{00000000-0005-0000-0000-00009D700000}"/>
    <cellStyle name="Comma 3 5 2 2 2 2 2 2 2 3 2 2" xfId="30722" xr:uid="{00000000-0005-0000-0000-00009E700000}"/>
    <cellStyle name="Comma 3 5 2 2 2 2 2 2 2 3 3" xfId="22529" xr:uid="{00000000-0005-0000-0000-00009F700000}"/>
    <cellStyle name="Comma 3 5 2 2 2 2 2 2 2 4" xfId="10240" xr:uid="{00000000-0005-0000-0000-0000A0700000}"/>
    <cellStyle name="Comma 3 5 2 2 2 2 2 2 2 4 2" xfId="26626" xr:uid="{00000000-0005-0000-0000-0000A1700000}"/>
    <cellStyle name="Comma 3 5 2 2 2 2 2 2 2 5" xfId="18433" xr:uid="{00000000-0005-0000-0000-0000A2700000}"/>
    <cellStyle name="Comma 3 5 2 2 2 2 2 2 3" xfId="3071" xr:uid="{00000000-0005-0000-0000-0000A3700000}"/>
    <cellStyle name="Comma 3 5 2 2 2 2 2 2 3 2" xfId="7168" xr:uid="{00000000-0005-0000-0000-0000A4700000}"/>
    <cellStyle name="Comma 3 5 2 2 2 2 2 2 3 2 2" xfId="15361" xr:uid="{00000000-0005-0000-0000-0000A5700000}"/>
    <cellStyle name="Comma 3 5 2 2 2 2 2 2 3 2 2 2" xfId="31747" xr:uid="{00000000-0005-0000-0000-0000A6700000}"/>
    <cellStyle name="Comma 3 5 2 2 2 2 2 2 3 2 3" xfId="23554" xr:uid="{00000000-0005-0000-0000-0000A7700000}"/>
    <cellStyle name="Comma 3 5 2 2 2 2 2 2 3 3" xfId="11264" xr:uid="{00000000-0005-0000-0000-0000A8700000}"/>
    <cellStyle name="Comma 3 5 2 2 2 2 2 2 3 3 2" xfId="27650" xr:uid="{00000000-0005-0000-0000-0000A9700000}"/>
    <cellStyle name="Comma 3 5 2 2 2 2 2 2 3 4" xfId="19457" xr:uid="{00000000-0005-0000-0000-0000AA700000}"/>
    <cellStyle name="Comma 3 5 2 2 2 2 2 2 4" xfId="5119" xr:uid="{00000000-0005-0000-0000-0000AB700000}"/>
    <cellStyle name="Comma 3 5 2 2 2 2 2 2 4 2" xfId="13312" xr:uid="{00000000-0005-0000-0000-0000AC700000}"/>
    <cellStyle name="Comma 3 5 2 2 2 2 2 2 4 2 2" xfId="29698" xr:uid="{00000000-0005-0000-0000-0000AD700000}"/>
    <cellStyle name="Comma 3 5 2 2 2 2 2 2 4 3" xfId="21505" xr:uid="{00000000-0005-0000-0000-0000AE700000}"/>
    <cellStyle name="Comma 3 5 2 2 2 2 2 2 5" xfId="9216" xr:uid="{00000000-0005-0000-0000-0000AF700000}"/>
    <cellStyle name="Comma 3 5 2 2 2 2 2 2 5 2" xfId="25602" xr:uid="{00000000-0005-0000-0000-0000B0700000}"/>
    <cellStyle name="Comma 3 5 2 2 2 2 2 2 6" xfId="17409" xr:uid="{00000000-0005-0000-0000-0000B1700000}"/>
    <cellStyle name="Comma 3 5 2 2 2 2 2 3" xfId="1535" xr:uid="{00000000-0005-0000-0000-0000B2700000}"/>
    <cellStyle name="Comma 3 5 2 2 2 2 2 3 2" xfId="3583" xr:uid="{00000000-0005-0000-0000-0000B3700000}"/>
    <cellStyle name="Comma 3 5 2 2 2 2 2 3 2 2" xfId="7680" xr:uid="{00000000-0005-0000-0000-0000B4700000}"/>
    <cellStyle name="Comma 3 5 2 2 2 2 2 3 2 2 2" xfId="15873" xr:uid="{00000000-0005-0000-0000-0000B5700000}"/>
    <cellStyle name="Comma 3 5 2 2 2 2 2 3 2 2 2 2" xfId="32259" xr:uid="{00000000-0005-0000-0000-0000B6700000}"/>
    <cellStyle name="Comma 3 5 2 2 2 2 2 3 2 2 3" xfId="24066" xr:uid="{00000000-0005-0000-0000-0000B7700000}"/>
    <cellStyle name="Comma 3 5 2 2 2 2 2 3 2 3" xfId="11776" xr:uid="{00000000-0005-0000-0000-0000B8700000}"/>
    <cellStyle name="Comma 3 5 2 2 2 2 2 3 2 3 2" xfId="28162" xr:uid="{00000000-0005-0000-0000-0000B9700000}"/>
    <cellStyle name="Comma 3 5 2 2 2 2 2 3 2 4" xfId="19969" xr:uid="{00000000-0005-0000-0000-0000BA700000}"/>
    <cellStyle name="Comma 3 5 2 2 2 2 2 3 3" xfId="5631" xr:uid="{00000000-0005-0000-0000-0000BB700000}"/>
    <cellStyle name="Comma 3 5 2 2 2 2 2 3 3 2" xfId="13824" xr:uid="{00000000-0005-0000-0000-0000BC700000}"/>
    <cellStyle name="Comma 3 5 2 2 2 2 2 3 3 2 2" xfId="30210" xr:uid="{00000000-0005-0000-0000-0000BD700000}"/>
    <cellStyle name="Comma 3 5 2 2 2 2 2 3 3 3" xfId="22017" xr:uid="{00000000-0005-0000-0000-0000BE700000}"/>
    <cellStyle name="Comma 3 5 2 2 2 2 2 3 4" xfId="9728" xr:uid="{00000000-0005-0000-0000-0000BF700000}"/>
    <cellStyle name="Comma 3 5 2 2 2 2 2 3 4 2" xfId="26114" xr:uid="{00000000-0005-0000-0000-0000C0700000}"/>
    <cellStyle name="Comma 3 5 2 2 2 2 2 3 5" xfId="17921" xr:uid="{00000000-0005-0000-0000-0000C1700000}"/>
    <cellStyle name="Comma 3 5 2 2 2 2 2 4" xfId="2559" xr:uid="{00000000-0005-0000-0000-0000C2700000}"/>
    <cellStyle name="Comma 3 5 2 2 2 2 2 4 2" xfId="6656" xr:uid="{00000000-0005-0000-0000-0000C3700000}"/>
    <cellStyle name="Comma 3 5 2 2 2 2 2 4 2 2" xfId="14849" xr:uid="{00000000-0005-0000-0000-0000C4700000}"/>
    <cellStyle name="Comma 3 5 2 2 2 2 2 4 2 2 2" xfId="31235" xr:uid="{00000000-0005-0000-0000-0000C5700000}"/>
    <cellStyle name="Comma 3 5 2 2 2 2 2 4 2 3" xfId="23042" xr:uid="{00000000-0005-0000-0000-0000C6700000}"/>
    <cellStyle name="Comma 3 5 2 2 2 2 2 4 3" xfId="10752" xr:uid="{00000000-0005-0000-0000-0000C7700000}"/>
    <cellStyle name="Comma 3 5 2 2 2 2 2 4 3 2" xfId="27138" xr:uid="{00000000-0005-0000-0000-0000C8700000}"/>
    <cellStyle name="Comma 3 5 2 2 2 2 2 4 4" xfId="18945" xr:uid="{00000000-0005-0000-0000-0000C9700000}"/>
    <cellStyle name="Comma 3 5 2 2 2 2 2 5" xfId="4607" xr:uid="{00000000-0005-0000-0000-0000CA700000}"/>
    <cellStyle name="Comma 3 5 2 2 2 2 2 5 2" xfId="12800" xr:uid="{00000000-0005-0000-0000-0000CB700000}"/>
    <cellStyle name="Comma 3 5 2 2 2 2 2 5 2 2" xfId="29186" xr:uid="{00000000-0005-0000-0000-0000CC700000}"/>
    <cellStyle name="Comma 3 5 2 2 2 2 2 5 3" xfId="20993" xr:uid="{00000000-0005-0000-0000-0000CD700000}"/>
    <cellStyle name="Comma 3 5 2 2 2 2 2 6" xfId="8704" xr:uid="{00000000-0005-0000-0000-0000CE700000}"/>
    <cellStyle name="Comma 3 5 2 2 2 2 2 6 2" xfId="25090" xr:uid="{00000000-0005-0000-0000-0000CF700000}"/>
    <cellStyle name="Comma 3 5 2 2 2 2 2 7" xfId="16897" xr:uid="{00000000-0005-0000-0000-0000D0700000}"/>
    <cellStyle name="Comma 3 5 2 2 2 2 3" xfId="767" xr:uid="{00000000-0005-0000-0000-0000D1700000}"/>
    <cellStyle name="Comma 3 5 2 2 2 2 3 2" xfId="1791" xr:uid="{00000000-0005-0000-0000-0000D2700000}"/>
    <cellStyle name="Comma 3 5 2 2 2 2 3 2 2" xfId="3839" xr:uid="{00000000-0005-0000-0000-0000D3700000}"/>
    <cellStyle name="Comma 3 5 2 2 2 2 3 2 2 2" xfId="7936" xr:uid="{00000000-0005-0000-0000-0000D4700000}"/>
    <cellStyle name="Comma 3 5 2 2 2 2 3 2 2 2 2" xfId="16129" xr:uid="{00000000-0005-0000-0000-0000D5700000}"/>
    <cellStyle name="Comma 3 5 2 2 2 2 3 2 2 2 2 2" xfId="32515" xr:uid="{00000000-0005-0000-0000-0000D6700000}"/>
    <cellStyle name="Comma 3 5 2 2 2 2 3 2 2 2 3" xfId="24322" xr:uid="{00000000-0005-0000-0000-0000D7700000}"/>
    <cellStyle name="Comma 3 5 2 2 2 2 3 2 2 3" xfId="12032" xr:uid="{00000000-0005-0000-0000-0000D8700000}"/>
    <cellStyle name="Comma 3 5 2 2 2 2 3 2 2 3 2" xfId="28418" xr:uid="{00000000-0005-0000-0000-0000D9700000}"/>
    <cellStyle name="Comma 3 5 2 2 2 2 3 2 2 4" xfId="20225" xr:uid="{00000000-0005-0000-0000-0000DA700000}"/>
    <cellStyle name="Comma 3 5 2 2 2 2 3 2 3" xfId="5887" xr:uid="{00000000-0005-0000-0000-0000DB700000}"/>
    <cellStyle name="Comma 3 5 2 2 2 2 3 2 3 2" xfId="14080" xr:uid="{00000000-0005-0000-0000-0000DC700000}"/>
    <cellStyle name="Comma 3 5 2 2 2 2 3 2 3 2 2" xfId="30466" xr:uid="{00000000-0005-0000-0000-0000DD700000}"/>
    <cellStyle name="Comma 3 5 2 2 2 2 3 2 3 3" xfId="22273" xr:uid="{00000000-0005-0000-0000-0000DE700000}"/>
    <cellStyle name="Comma 3 5 2 2 2 2 3 2 4" xfId="9984" xr:uid="{00000000-0005-0000-0000-0000DF700000}"/>
    <cellStyle name="Comma 3 5 2 2 2 2 3 2 4 2" xfId="26370" xr:uid="{00000000-0005-0000-0000-0000E0700000}"/>
    <cellStyle name="Comma 3 5 2 2 2 2 3 2 5" xfId="18177" xr:uid="{00000000-0005-0000-0000-0000E1700000}"/>
    <cellStyle name="Comma 3 5 2 2 2 2 3 3" xfId="2815" xr:uid="{00000000-0005-0000-0000-0000E2700000}"/>
    <cellStyle name="Comma 3 5 2 2 2 2 3 3 2" xfId="6912" xr:uid="{00000000-0005-0000-0000-0000E3700000}"/>
    <cellStyle name="Comma 3 5 2 2 2 2 3 3 2 2" xfId="15105" xr:uid="{00000000-0005-0000-0000-0000E4700000}"/>
    <cellStyle name="Comma 3 5 2 2 2 2 3 3 2 2 2" xfId="31491" xr:uid="{00000000-0005-0000-0000-0000E5700000}"/>
    <cellStyle name="Comma 3 5 2 2 2 2 3 3 2 3" xfId="23298" xr:uid="{00000000-0005-0000-0000-0000E6700000}"/>
    <cellStyle name="Comma 3 5 2 2 2 2 3 3 3" xfId="11008" xr:uid="{00000000-0005-0000-0000-0000E7700000}"/>
    <cellStyle name="Comma 3 5 2 2 2 2 3 3 3 2" xfId="27394" xr:uid="{00000000-0005-0000-0000-0000E8700000}"/>
    <cellStyle name="Comma 3 5 2 2 2 2 3 3 4" xfId="19201" xr:uid="{00000000-0005-0000-0000-0000E9700000}"/>
    <cellStyle name="Comma 3 5 2 2 2 2 3 4" xfId="4863" xr:uid="{00000000-0005-0000-0000-0000EA700000}"/>
    <cellStyle name="Comma 3 5 2 2 2 2 3 4 2" xfId="13056" xr:uid="{00000000-0005-0000-0000-0000EB700000}"/>
    <cellStyle name="Comma 3 5 2 2 2 2 3 4 2 2" xfId="29442" xr:uid="{00000000-0005-0000-0000-0000EC700000}"/>
    <cellStyle name="Comma 3 5 2 2 2 2 3 4 3" xfId="21249" xr:uid="{00000000-0005-0000-0000-0000ED700000}"/>
    <cellStyle name="Comma 3 5 2 2 2 2 3 5" xfId="8960" xr:uid="{00000000-0005-0000-0000-0000EE700000}"/>
    <cellStyle name="Comma 3 5 2 2 2 2 3 5 2" xfId="25346" xr:uid="{00000000-0005-0000-0000-0000EF700000}"/>
    <cellStyle name="Comma 3 5 2 2 2 2 3 6" xfId="17153" xr:uid="{00000000-0005-0000-0000-0000F0700000}"/>
    <cellStyle name="Comma 3 5 2 2 2 2 4" xfId="1279" xr:uid="{00000000-0005-0000-0000-0000F1700000}"/>
    <cellStyle name="Comma 3 5 2 2 2 2 4 2" xfId="3327" xr:uid="{00000000-0005-0000-0000-0000F2700000}"/>
    <cellStyle name="Comma 3 5 2 2 2 2 4 2 2" xfId="7424" xr:uid="{00000000-0005-0000-0000-0000F3700000}"/>
    <cellStyle name="Comma 3 5 2 2 2 2 4 2 2 2" xfId="15617" xr:uid="{00000000-0005-0000-0000-0000F4700000}"/>
    <cellStyle name="Comma 3 5 2 2 2 2 4 2 2 2 2" xfId="32003" xr:uid="{00000000-0005-0000-0000-0000F5700000}"/>
    <cellStyle name="Comma 3 5 2 2 2 2 4 2 2 3" xfId="23810" xr:uid="{00000000-0005-0000-0000-0000F6700000}"/>
    <cellStyle name="Comma 3 5 2 2 2 2 4 2 3" xfId="11520" xr:uid="{00000000-0005-0000-0000-0000F7700000}"/>
    <cellStyle name="Comma 3 5 2 2 2 2 4 2 3 2" xfId="27906" xr:uid="{00000000-0005-0000-0000-0000F8700000}"/>
    <cellStyle name="Comma 3 5 2 2 2 2 4 2 4" xfId="19713" xr:uid="{00000000-0005-0000-0000-0000F9700000}"/>
    <cellStyle name="Comma 3 5 2 2 2 2 4 3" xfId="5375" xr:uid="{00000000-0005-0000-0000-0000FA700000}"/>
    <cellStyle name="Comma 3 5 2 2 2 2 4 3 2" xfId="13568" xr:uid="{00000000-0005-0000-0000-0000FB700000}"/>
    <cellStyle name="Comma 3 5 2 2 2 2 4 3 2 2" xfId="29954" xr:uid="{00000000-0005-0000-0000-0000FC700000}"/>
    <cellStyle name="Comma 3 5 2 2 2 2 4 3 3" xfId="21761" xr:uid="{00000000-0005-0000-0000-0000FD700000}"/>
    <cellStyle name="Comma 3 5 2 2 2 2 4 4" xfId="9472" xr:uid="{00000000-0005-0000-0000-0000FE700000}"/>
    <cellStyle name="Comma 3 5 2 2 2 2 4 4 2" xfId="25858" xr:uid="{00000000-0005-0000-0000-0000FF700000}"/>
    <cellStyle name="Comma 3 5 2 2 2 2 4 5" xfId="17665" xr:uid="{00000000-0005-0000-0000-000000710000}"/>
    <cellStyle name="Comma 3 5 2 2 2 2 5" xfId="2303" xr:uid="{00000000-0005-0000-0000-000001710000}"/>
    <cellStyle name="Comma 3 5 2 2 2 2 5 2" xfId="6400" xr:uid="{00000000-0005-0000-0000-000002710000}"/>
    <cellStyle name="Comma 3 5 2 2 2 2 5 2 2" xfId="14593" xr:uid="{00000000-0005-0000-0000-000003710000}"/>
    <cellStyle name="Comma 3 5 2 2 2 2 5 2 2 2" xfId="30979" xr:uid="{00000000-0005-0000-0000-000004710000}"/>
    <cellStyle name="Comma 3 5 2 2 2 2 5 2 3" xfId="22786" xr:uid="{00000000-0005-0000-0000-000005710000}"/>
    <cellStyle name="Comma 3 5 2 2 2 2 5 3" xfId="10496" xr:uid="{00000000-0005-0000-0000-000006710000}"/>
    <cellStyle name="Comma 3 5 2 2 2 2 5 3 2" xfId="26882" xr:uid="{00000000-0005-0000-0000-000007710000}"/>
    <cellStyle name="Comma 3 5 2 2 2 2 5 4" xfId="18689" xr:uid="{00000000-0005-0000-0000-000008710000}"/>
    <cellStyle name="Comma 3 5 2 2 2 2 6" xfId="4351" xr:uid="{00000000-0005-0000-0000-000009710000}"/>
    <cellStyle name="Comma 3 5 2 2 2 2 6 2" xfId="12544" xr:uid="{00000000-0005-0000-0000-00000A710000}"/>
    <cellStyle name="Comma 3 5 2 2 2 2 6 2 2" xfId="28930" xr:uid="{00000000-0005-0000-0000-00000B710000}"/>
    <cellStyle name="Comma 3 5 2 2 2 2 6 3" xfId="20737" xr:uid="{00000000-0005-0000-0000-00000C710000}"/>
    <cellStyle name="Comma 3 5 2 2 2 2 7" xfId="8448" xr:uid="{00000000-0005-0000-0000-00000D710000}"/>
    <cellStyle name="Comma 3 5 2 2 2 2 7 2" xfId="24834" xr:uid="{00000000-0005-0000-0000-00000E710000}"/>
    <cellStyle name="Comma 3 5 2 2 2 2 8" xfId="16641" xr:uid="{00000000-0005-0000-0000-00000F710000}"/>
    <cellStyle name="Comma 3 5 2 2 2 3" xfId="383" xr:uid="{00000000-0005-0000-0000-000010710000}"/>
    <cellStyle name="Comma 3 5 2 2 2 3 2" xfId="895" xr:uid="{00000000-0005-0000-0000-000011710000}"/>
    <cellStyle name="Comma 3 5 2 2 2 3 2 2" xfId="1919" xr:uid="{00000000-0005-0000-0000-000012710000}"/>
    <cellStyle name="Comma 3 5 2 2 2 3 2 2 2" xfId="3967" xr:uid="{00000000-0005-0000-0000-000013710000}"/>
    <cellStyle name="Comma 3 5 2 2 2 3 2 2 2 2" xfId="8064" xr:uid="{00000000-0005-0000-0000-000014710000}"/>
    <cellStyle name="Comma 3 5 2 2 2 3 2 2 2 2 2" xfId="16257" xr:uid="{00000000-0005-0000-0000-000015710000}"/>
    <cellStyle name="Comma 3 5 2 2 2 3 2 2 2 2 2 2" xfId="32643" xr:uid="{00000000-0005-0000-0000-000016710000}"/>
    <cellStyle name="Comma 3 5 2 2 2 3 2 2 2 2 3" xfId="24450" xr:uid="{00000000-0005-0000-0000-000017710000}"/>
    <cellStyle name="Comma 3 5 2 2 2 3 2 2 2 3" xfId="12160" xr:uid="{00000000-0005-0000-0000-000018710000}"/>
    <cellStyle name="Comma 3 5 2 2 2 3 2 2 2 3 2" xfId="28546" xr:uid="{00000000-0005-0000-0000-000019710000}"/>
    <cellStyle name="Comma 3 5 2 2 2 3 2 2 2 4" xfId="20353" xr:uid="{00000000-0005-0000-0000-00001A710000}"/>
    <cellStyle name="Comma 3 5 2 2 2 3 2 2 3" xfId="6015" xr:uid="{00000000-0005-0000-0000-00001B710000}"/>
    <cellStyle name="Comma 3 5 2 2 2 3 2 2 3 2" xfId="14208" xr:uid="{00000000-0005-0000-0000-00001C710000}"/>
    <cellStyle name="Comma 3 5 2 2 2 3 2 2 3 2 2" xfId="30594" xr:uid="{00000000-0005-0000-0000-00001D710000}"/>
    <cellStyle name="Comma 3 5 2 2 2 3 2 2 3 3" xfId="22401" xr:uid="{00000000-0005-0000-0000-00001E710000}"/>
    <cellStyle name="Comma 3 5 2 2 2 3 2 2 4" xfId="10112" xr:uid="{00000000-0005-0000-0000-00001F710000}"/>
    <cellStyle name="Comma 3 5 2 2 2 3 2 2 4 2" xfId="26498" xr:uid="{00000000-0005-0000-0000-000020710000}"/>
    <cellStyle name="Comma 3 5 2 2 2 3 2 2 5" xfId="18305" xr:uid="{00000000-0005-0000-0000-000021710000}"/>
    <cellStyle name="Comma 3 5 2 2 2 3 2 3" xfId="2943" xr:uid="{00000000-0005-0000-0000-000022710000}"/>
    <cellStyle name="Comma 3 5 2 2 2 3 2 3 2" xfId="7040" xr:uid="{00000000-0005-0000-0000-000023710000}"/>
    <cellStyle name="Comma 3 5 2 2 2 3 2 3 2 2" xfId="15233" xr:uid="{00000000-0005-0000-0000-000024710000}"/>
    <cellStyle name="Comma 3 5 2 2 2 3 2 3 2 2 2" xfId="31619" xr:uid="{00000000-0005-0000-0000-000025710000}"/>
    <cellStyle name="Comma 3 5 2 2 2 3 2 3 2 3" xfId="23426" xr:uid="{00000000-0005-0000-0000-000026710000}"/>
    <cellStyle name="Comma 3 5 2 2 2 3 2 3 3" xfId="11136" xr:uid="{00000000-0005-0000-0000-000027710000}"/>
    <cellStyle name="Comma 3 5 2 2 2 3 2 3 3 2" xfId="27522" xr:uid="{00000000-0005-0000-0000-000028710000}"/>
    <cellStyle name="Comma 3 5 2 2 2 3 2 3 4" xfId="19329" xr:uid="{00000000-0005-0000-0000-000029710000}"/>
    <cellStyle name="Comma 3 5 2 2 2 3 2 4" xfId="4991" xr:uid="{00000000-0005-0000-0000-00002A710000}"/>
    <cellStyle name="Comma 3 5 2 2 2 3 2 4 2" xfId="13184" xr:uid="{00000000-0005-0000-0000-00002B710000}"/>
    <cellStyle name="Comma 3 5 2 2 2 3 2 4 2 2" xfId="29570" xr:uid="{00000000-0005-0000-0000-00002C710000}"/>
    <cellStyle name="Comma 3 5 2 2 2 3 2 4 3" xfId="21377" xr:uid="{00000000-0005-0000-0000-00002D710000}"/>
    <cellStyle name="Comma 3 5 2 2 2 3 2 5" xfId="9088" xr:uid="{00000000-0005-0000-0000-00002E710000}"/>
    <cellStyle name="Comma 3 5 2 2 2 3 2 5 2" xfId="25474" xr:uid="{00000000-0005-0000-0000-00002F710000}"/>
    <cellStyle name="Comma 3 5 2 2 2 3 2 6" xfId="17281" xr:uid="{00000000-0005-0000-0000-000030710000}"/>
    <cellStyle name="Comma 3 5 2 2 2 3 3" xfId="1407" xr:uid="{00000000-0005-0000-0000-000031710000}"/>
    <cellStyle name="Comma 3 5 2 2 2 3 3 2" xfId="3455" xr:uid="{00000000-0005-0000-0000-000032710000}"/>
    <cellStyle name="Comma 3 5 2 2 2 3 3 2 2" xfId="7552" xr:uid="{00000000-0005-0000-0000-000033710000}"/>
    <cellStyle name="Comma 3 5 2 2 2 3 3 2 2 2" xfId="15745" xr:uid="{00000000-0005-0000-0000-000034710000}"/>
    <cellStyle name="Comma 3 5 2 2 2 3 3 2 2 2 2" xfId="32131" xr:uid="{00000000-0005-0000-0000-000035710000}"/>
    <cellStyle name="Comma 3 5 2 2 2 3 3 2 2 3" xfId="23938" xr:uid="{00000000-0005-0000-0000-000036710000}"/>
    <cellStyle name="Comma 3 5 2 2 2 3 3 2 3" xfId="11648" xr:uid="{00000000-0005-0000-0000-000037710000}"/>
    <cellStyle name="Comma 3 5 2 2 2 3 3 2 3 2" xfId="28034" xr:uid="{00000000-0005-0000-0000-000038710000}"/>
    <cellStyle name="Comma 3 5 2 2 2 3 3 2 4" xfId="19841" xr:uid="{00000000-0005-0000-0000-000039710000}"/>
    <cellStyle name="Comma 3 5 2 2 2 3 3 3" xfId="5503" xr:uid="{00000000-0005-0000-0000-00003A710000}"/>
    <cellStyle name="Comma 3 5 2 2 2 3 3 3 2" xfId="13696" xr:uid="{00000000-0005-0000-0000-00003B710000}"/>
    <cellStyle name="Comma 3 5 2 2 2 3 3 3 2 2" xfId="30082" xr:uid="{00000000-0005-0000-0000-00003C710000}"/>
    <cellStyle name="Comma 3 5 2 2 2 3 3 3 3" xfId="21889" xr:uid="{00000000-0005-0000-0000-00003D710000}"/>
    <cellStyle name="Comma 3 5 2 2 2 3 3 4" xfId="9600" xr:uid="{00000000-0005-0000-0000-00003E710000}"/>
    <cellStyle name="Comma 3 5 2 2 2 3 3 4 2" xfId="25986" xr:uid="{00000000-0005-0000-0000-00003F710000}"/>
    <cellStyle name="Comma 3 5 2 2 2 3 3 5" xfId="17793" xr:uid="{00000000-0005-0000-0000-000040710000}"/>
    <cellStyle name="Comma 3 5 2 2 2 3 4" xfId="2431" xr:uid="{00000000-0005-0000-0000-000041710000}"/>
    <cellStyle name="Comma 3 5 2 2 2 3 4 2" xfId="6528" xr:uid="{00000000-0005-0000-0000-000042710000}"/>
    <cellStyle name="Comma 3 5 2 2 2 3 4 2 2" xfId="14721" xr:uid="{00000000-0005-0000-0000-000043710000}"/>
    <cellStyle name="Comma 3 5 2 2 2 3 4 2 2 2" xfId="31107" xr:uid="{00000000-0005-0000-0000-000044710000}"/>
    <cellStyle name="Comma 3 5 2 2 2 3 4 2 3" xfId="22914" xr:uid="{00000000-0005-0000-0000-000045710000}"/>
    <cellStyle name="Comma 3 5 2 2 2 3 4 3" xfId="10624" xr:uid="{00000000-0005-0000-0000-000046710000}"/>
    <cellStyle name="Comma 3 5 2 2 2 3 4 3 2" xfId="27010" xr:uid="{00000000-0005-0000-0000-000047710000}"/>
    <cellStyle name="Comma 3 5 2 2 2 3 4 4" xfId="18817" xr:uid="{00000000-0005-0000-0000-000048710000}"/>
    <cellStyle name="Comma 3 5 2 2 2 3 5" xfId="4479" xr:uid="{00000000-0005-0000-0000-000049710000}"/>
    <cellStyle name="Comma 3 5 2 2 2 3 5 2" xfId="12672" xr:uid="{00000000-0005-0000-0000-00004A710000}"/>
    <cellStyle name="Comma 3 5 2 2 2 3 5 2 2" xfId="29058" xr:uid="{00000000-0005-0000-0000-00004B710000}"/>
    <cellStyle name="Comma 3 5 2 2 2 3 5 3" xfId="20865" xr:uid="{00000000-0005-0000-0000-00004C710000}"/>
    <cellStyle name="Comma 3 5 2 2 2 3 6" xfId="8576" xr:uid="{00000000-0005-0000-0000-00004D710000}"/>
    <cellStyle name="Comma 3 5 2 2 2 3 6 2" xfId="24962" xr:uid="{00000000-0005-0000-0000-00004E710000}"/>
    <cellStyle name="Comma 3 5 2 2 2 3 7" xfId="16769" xr:uid="{00000000-0005-0000-0000-00004F710000}"/>
    <cellStyle name="Comma 3 5 2 2 2 4" xfId="639" xr:uid="{00000000-0005-0000-0000-000050710000}"/>
    <cellStyle name="Comma 3 5 2 2 2 4 2" xfId="1663" xr:uid="{00000000-0005-0000-0000-000051710000}"/>
    <cellStyle name="Comma 3 5 2 2 2 4 2 2" xfId="3711" xr:uid="{00000000-0005-0000-0000-000052710000}"/>
    <cellStyle name="Comma 3 5 2 2 2 4 2 2 2" xfId="7808" xr:uid="{00000000-0005-0000-0000-000053710000}"/>
    <cellStyle name="Comma 3 5 2 2 2 4 2 2 2 2" xfId="16001" xr:uid="{00000000-0005-0000-0000-000054710000}"/>
    <cellStyle name="Comma 3 5 2 2 2 4 2 2 2 2 2" xfId="32387" xr:uid="{00000000-0005-0000-0000-000055710000}"/>
    <cellStyle name="Comma 3 5 2 2 2 4 2 2 2 3" xfId="24194" xr:uid="{00000000-0005-0000-0000-000056710000}"/>
    <cellStyle name="Comma 3 5 2 2 2 4 2 2 3" xfId="11904" xr:uid="{00000000-0005-0000-0000-000057710000}"/>
    <cellStyle name="Comma 3 5 2 2 2 4 2 2 3 2" xfId="28290" xr:uid="{00000000-0005-0000-0000-000058710000}"/>
    <cellStyle name="Comma 3 5 2 2 2 4 2 2 4" xfId="20097" xr:uid="{00000000-0005-0000-0000-000059710000}"/>
    <cellStyle name="Comma 3 5 2 2 2 4 2 3" xfId="5759" xr:uid="{00000000-0005-0000-0000-00005A710000}"/>
    <cellStyle name="Comma 3 5 2 2 2 4 2 3 2" xfId="13952" xr:uid="{00000000-0005-0000-0000-00005B710000}"/>
    <cellStyle name="Comma 3 5 2 2 2 4 2 3 2 2" xfId="30338" xr:uid="{00000000-0005-0000-0000-00005C710000}"/>
    <cellStyle name="Comma 3 5 2 2 2 4 2 3 3" xfId="22145" xr:uid="{00000000-0005-0000-0000-00005D710000}"/>
    <cellStyle name="Comma 3 5 2 2 2 4 2 4" xfId="9856" xr:uid="{00000000-0005-0000-0000-00005E710000}"/>
    <cellStyle name="Comma 3 5 2 2 2 4 2 4 2" xfId="26242" xr:uid="{00000000-0005-0000-0000-00005F710000}"/>
    <cellStyle name="Comma 3 5 2 2 2 4 2 5" xfId="18049" xr:uid="{00000000-0005-0000-0000-000060710000}"/>
    <cellStyle name="Comma 3 5 2 2 2 4 3" xfId="2687" xr:uid="{00000000-0005-0000-0000-000061710000}"/>
    <cellStyle name="Comma 3 5 2 2 2 4 3 2" xfId="6784" xr:uid="{00000000-0005-0000-0000-000062710000}"/>
    <cellStyle name="Comma 3 5 2 2 2 4 3 2 2" xfId="14977" xr:uid="{00000000-0005-0000-0000-000063710000}"/>
    <cellStyle name="Comma 3 5 2 2 2 4 3 2 2 2" xfId="31363" xr:uid="{00000000-0005-0000-0000-000064710000}"/>
    <cellStyle name="Comma 3 5 2 2 2 4 3 2 3" xfId="23170" xr:uid="{00000000-0005-0000-0000-000065710000}"/>
    <cellStyle name="Comma 3 5 2 2 2 4 3 3" xfId="10880" xr:uid="{00000000-0005-0000-0000-000066710000}"/>
    <cellStyle name="Comma 3 5 2 2 2 4 3 3 2" xfId="27266" xr:uid="{00000000-0005-0000-0000-000067710000}"/>
    <cellStyle name="Comma 3 5 2 2 2 4 3 4" xfId="19073" xr:uid="{00000000-0005-0000-0000-000068710000}"/>
    <cellStyle name="Comma 3 5 2 2 2 4 4" xfId="4735" xr:uid="{00000000-0005-0000-0000-000069710000}"/>
    <cellStyle name="Comma 3 5 2 2 2 4 4 2" xfId="12928" xr:uid="{00000000-0005-0000-0000-00006A710000}"/>
    <cellStyle name="Comma 3 5 2 2 2 4 4 2 2" xfId="29314" xr:uid="{00000000-0005-0000-0000-00006B710000}"/>
    <cellStyle name="Comma 3 5 2 2 2 4 4 3" xfId="21121" xr:uid="{00000000-0005-0000-0000-00006C710000}"/>
    <cellStyle name="Comma 3 5 2 2 2 4 5" xfId="8832" xr:uid="{00000000-0005-0000-0000-00006D710000}"/>
    <cellStyle name="Comma 3 5 2 2 2 4 5 2" xfId="25218" xr:uid="{00000000-0005-0000-0000-00006E710000}"/>
    <cellStyle name="Comma 3 5 2 2 2 4 6" xfId="17025" xr:uid="{00000000-0005-0000-0000-00006F710000}"/>
    <cellStyle name="Comma 3 5 2 2 2 5" xfId="1151" xr:uid="{00000000-0005-0000-0000-000070710000}"/>
    <cellStyle name="Comma 3 5 2 2 2 5 2" xfId="3199" xr:uid="{00000000-0005-0000-0000-000071710000}"/>
    <cellStyle name="Comma 3 5 2 2 2 5 2 2" xfId="7296" xr:uid="{00000000-0005-0000-0000-000072710000}"/>
    <cellStyle name="Comma 3 5 2 2 2 5 2 2 2" xfId="15489" xr:uid="{00000000-0005-0000-0000-000073710000}"/>
    <cellStyle name="Comma 3 5 2 2 2 5 2 2 2 2" xfId="31875" xr:uid="{00000000-0005-0000-0000-000074710000}"/>
    <cellStyle name="Comma 3 5 2 2 2 5 2 2 3" xfId="23682" xr:uid="{00000000-0005-0000-0000-000075710000}"/>
    <cellStyle name="Comma 3 5 2 2 2 5 2 3" xfId="11392" xr:uid="{00000000-0005-0000-0000-000076710000}"/>
    <cellStyle name="Comma 3 5 2 2 2 5 2 3 2" xfId="27778" xr:uid="{00000000-0005-0000-0000-000077710000}"/>
    <cellStyle name="Comma 3 5 2 2 2 5 2 4" xfId="19585" xr:uid="{00000000-0005-0000-0000-000078710000}"/>
    <cellStyle name="Comma 3 5 2 2 2 5 3" xfId="5247" xr:uid="{00000000-0005-0000-0000-000079710000}"/>
    <cellStyle name="Comma 3 5 2 2 2 5 3 2" xfId="13440" xr:uid="{00000000-0005-0000-0000-00007A710000}"/>
    <cellStyle name="Comma 3 5 2 2 2 5 3 2 2" xfId="29826" xr:uid="{00000000-0005-0000-0000-00007B710000}"/>
    <cellStyle name="Comma 3 5 2 2 2 5 3 3" xfId="21633" xr:uid="{00000000-0005-0000-0000-00007C710000}"/>
    <cellStyle name="Comma 3 5 2 2 2 5 4" xfId="9344" xr:uid="{00000000-0005-0000-0000-00007D710000}"/>
    <cellStyle name="Comma 3 5 2 2 2 5 4 2" xfId="25730" xr:uid="{00000000-0005-0000-0000-00007E710000}"/>
    <cellStyle name="Comma 3 5 2 2 2 5 5" xfId="17537" xr:uid="{00000000-0005-0000-0000-00007F710000}"/>
    <cellStyle name="Comma 3 5 2 2 2 6" xfId="2175" xr:uid="{00000000-0005-0000-0000-000080710000}"/>
    <cellStyle name="Comma 3 5 2 2 2 6 2" xfId="6272" xr:uid="{00000000-0005-0000-0000-000081710000}"/>
    <cellStyle name="Comma 3 5 2 2 2 6 2 2" xfId="14465" xr:uid="{00000000-0005-0000-0000-000082710000}"/>
    <cellStyle name="Comma 3 5 2 2 2 6 2 2 2" xfId="30851" xr:uid="{00000000-0005-0000-0000-000083710000}"/>
    <cellStyle name="Comma 3 5 2 2 2 6 2 3" xfId="22658" xr:uid="{00000000-0005-0000-0000-000084710000}"/>
    <cellStyle name="Comma 3 5 2 2 2 6 3" xfId="10368" xr:uid="{00000000-0005-0000-0000-000085710000}"/>
    <cellStyle name="Comma 3 5 2 2 2 6 3 2" xfId="26754" xr:uid="{00000000-0005-0000-0000-000086710000}"/>
    <cellStyle name="Comma 3 5 2 2 2 6 4" xfId="18561" xr:uid="{00000000-0005-0000-0000-000087710000}"/>
    <cellStyle name="Comma 3 5 2 2 2 7" xfId="4223" xr:uid="{00000000-0005-0000-0000-000088710000}"/>
    <cellStyle name="Comma 3 5 2 2 2 7 2" xfId="12416" xr:uid="{00000000-0005-0000-0000-000089710000}"/>
    <cellStyle name="Comma 3 5 2 2 2 7 2 2" xfId="28802" xr:uid="{00000000-0005-0000-0000-00008A710000}"/>
    <cellStyle name="Comma 3 5 2 2 2 7 3" xfId="20609" xr:uid="{00000000-0005-0000-0000-00008B710000}"/>
    <cellStyle name="Comma 3 5 2 2 2 8" xfId="8320" xr:uid="{00000000-0005-0000-0000-00008C710000}"/>
    <cellStyle name="Comma 3 5 2 2 2 8 2" xfId="24706" xr:uid="{00000000-0005-0000-0000-00008D710000}"/>
    <cellStyle name="Comma 3 5 2 2 2 9" xfId="16513" xr:uid="{00000000-0005-0000-0000-00008E710000}"/>
    <cellStyle name="Comma 3 5 2 2 3" xfId="191" xr:uid="{00000000-0005-0000-0000-00008F710000}"/>
    <cellStyle name="Comma 3 5 2 2 3 2" xfId="447" xr:uid="{00000000-0005-0000-0000-000090710000}"/>
    <cellStyle name="Comma 3 5 2 2 3 2 2" xfId="959" xr:uid="{00000000-0005-0000-0000-000091710000}"/>
    <cellStyle name="Comma 3 5 2 2 3 2 2 2" xfId="1983" xr:uid="{00000000-0005-0000-0000-000092710000}"/>
    <cellStyle name="Comma 3 5 2 2 3 2 2 2 2" xfId="4031" xr:uid="{00000000-0005-0000-0000-000093710000}"/>
    <cellStyle name="Comma 3 5 2 2 3 2 2 2 2 2" xfId="8128" xr:uid="{00000000-0005-0000-0000-000094710000}"/>
    <cellStyle name="Comma 3 5 2 2 3 2 2 2 2 2 2" xfId="16321" xr:uid="{00000000-0005-0000-0000-000095710000}"/>
    <cellStyle name="Comma 3 5 2 2 3 2 2 2 2 2 2 2" xfId="32707" xr:uid="{00000000-0005-0000-0000-000096710000}"/>
    <cellStyle name="Comma 3 5 2 2 3 2 2 2 2 2 3" xfId="24514" xr:uid="{00000000-0005-0000-0000-000097710000}"/>
    <cellStyle name="Comma 3 5 2 2 3 2 2 2 2 3" xfId="12224" xr:uid="{00000000-0005-0000-0000-000098710000}"/>
    <cellStyle name="Comma 3 5 2 2 3 2 2 2 2 3 2" xfId="28610" xr:uid="{00000000-0005-0000-0000-000099710000}"/>
    <cellStyle name="Comma 3 5 2 2 3 2 2 2 2 4" xfId="20417" xr:uid="{00000000-0005-0000-0000-00009A710000}"/>
    <cellStyle name="Comma 3 5 2 2 3 2 2 2 3" xfId="6079" xr:uid="{00000000-0005-0000-0000-00009B710000}"/>
    <cellStyle name="Comma 3 5 2 2 3 2 2 2 3 2" xfId="14272" xr:uid="{00000000-0005-0000-0000-00009C710000}"/>
    <cellStyle name="Comma 3 5 2 2 3 2 2 2 3 2 2" xfId="30658" xr:uid="{00000000-0005-0000-0000-00009D710000}"/>
    <cellStyle name="Comma 3 5 2 2 3 2 2 2 3 3" xfId="22465" xr:uid="{00000000-0005-0000-0000-00009E710000}"/>
    <cellStyle name="Comma 3 5 2 2 3 2 2 2 4" xfId="10176" xr:uid="{00000000-0005-0000-0000-00009F710000}"/>
    <cellStyle name="Comma 3 5 2 2 3 2 2 2 4 2" xfId="26562" xr:uid="{00000000-0005-0000-0000-0000A0710000}"/>
    <cellStyle name="Comma 3 5 2 2 3 2 2 2 5" xfId="18369" xr:uid="{00000000-0005-0000-0000-0000A1710000}"/>
    <cellStyle name="Comma 3 5 2 2 3 2 2 3" xfId="3007" xr:uid="{00000000-0005-0000-0000-0000A2710000}"/>
    <cellStyle name="Comma 3 5 2 2 3 2 2 3 2" xfId="7104" xr:uid="{00000000-0005-0000-0000-0000A3710000}"/>
    <cellStyle name="Comma 3 5 2 2 3 2 2 3 2 2" xfId="15297" xr:uid="{00000000-0005-0000-0000-0000A4710000}"/>
    <cellStyle name="Comma 3 5 2 2 3 2 2 3 2 2 2" xfId="31683" xr:uid="{00000000-0005-0000-0000-0000A5710000}"/>
    <cellStyle name="Comma 3 5 2 2 3 2 2 3 2 3" xfId="23490" xr:uid="{00000000-0005-0000-0000-0000A6710000}"/>
    <cellStyle name="Comma 3 5 2 2 3 2 2 3 3" xfId="11200" xr:uid="{00000000-0005-0000-0000-0000A7710000}"/>
    <cellStyle name="Comma 3 5 2 2 3 2 2 3 3 2" xfId="27586" xr:uid="{00000000-0005-0000-0000-0000A8710000}"/>
    <cellStyle name="Comma 3 5 2 2 3 2 2 3 4" xfId="19393" xr:uid="{00000000-0005-0000-0000-0000A9710000}"/>
    <cellStyle name="Comma 3 5 2 2 3 2 2 4" xfId="5055" xr:uid="{00000000-0005-0000-0000-0000AA710000}"/>
    <cellStyle name="Comma 3 5 2 2 3 2 2 4 2" xfId="13248" xr:uid="{00000000-0005-0000-0000-0000AB710000}"/>
    <cellStyle name="Comma 3 5 2 2 3 2 2 4 2 2" xfId="29634" xr:uid="{00000000-0005-0000-0000-0000AC710000}"/>
    <cellStyle name="Comma 3 5 2 2 3 2 2 4 3" xfId="21441" xr:uid="{00000000-0005-0000-0000-0000AD710000}"/>
    <cellStyle name="Comma 3 5 2 2 3 2 2 5" xfId="9152" xr:uid="{00000000-0005-0000-0000-0000AE710000}"/>
    <cellStyle name="Comma 3 5 2 2 3 2 2 5 2" xfId="25538" xr:uid="{00000000-0005-0000-0000-0000AF710000}"/>
    <cellStyle name="Comma 3 5 2 2 3 2 2 6" xfId="17345" xr:uid="{00000000-0005-0000-0000-0000B0710000}"/>
    <cellStyle name="Comma 3 5 2 2 3 2 3" xfId="1471" xr:uid="{00000000-0005-0000-0000-0000B1710000}"/>
    <cellStyle name="Comma 3 5 2 2 3 2 3 2" xfId="3519" xr:uid="{00000000-0005-0000-0000-0000B2710000}"/>
    <cellStyle name="Comma 3 5 2 2 3 2 3 2 2" xfId="7616" xr:uid="{00000000-0005-0000-0000-0000B3710000}"/>
    <cellStyle name="Comma 3 5 2 2 3 2 3 2 2 2" xfId="15809" xr:uid="{00000000-0005-0000-0000-0000B4710000}"/>
    <cellStyle name="Comma 3 5 2 2 3 2 3 2 2 2 2" xfId="32195" xr:uid="{00000000-0005-0000-0000-0000B5710000}"/>
    <cellStyle name="Comma 3 5 2 2 3 2 3 2 2 3" xfId="24002" xr:uid="{00000000-0005-0000-0000-0000B6710000}"/>
    <cellStyle name="Comma 3 5 2 2 3 2 3 2 3" xfId="11712" xr:uid="{00000000-0005-0000-0000-0000B7710000}"/>
    <cellStyle name="Comma 3 5 2 2 3 2 3 2 3 2" xfId="28098" xr:uid="{00000000-0005-0000-0000-0000B8710000}"/>
    <cellStyle name="Comma 3 5 2 2 3 2 3 2 4" xfId="19905" xr:uid="{00000000-0005-0000-0000-0000B9710000}"/>
    <cellStyle name="Comma 3 5 2 2 3 2 3 3" xfId="5567" xr:uid="{00000000-0005-0000-0000-0000BA710000}"/>
    <cellStyle name="Comma 3 5 2 2 3 2 3 3 2" xfId="13760" xr:uid="{00000000-0005-0000-0000-0000BB710000}"/>
    <cellStyle name="Comma 3 5 2 2 3 2 3 3 2 2" xfId="30146" xr:uid="{00000000-0005-0000-0000-0000BC710000}"/>
    <cellStyle name="Comma 3 5 2 2 3 2 3 3 3" xfId="21953" xr:uid="{00000000-0005-0000-0000-0000BD710000}"/>
    <cellStyle name="Comma 3 5 2 2 3 2 3 4" xfId="9664" xr:uid="{00000000-0005-0000-0000-0000BE710000}"/>
    <cellStyle name="Comma 3 5 2 2 3 2 3 4 2" xfId="26050" xr:uid="{00000000-0005-0000-0000-0000BF710000}"/>
    <cellStyle name="Comma 3 5 2 2 3 2 3 5" xfId="17857" xr:uid="{00000000-0005-0000-0000-0000C0710000}"/>
    <cellStyle name="Comma 3 5 2 2 3 2 4" xfId="2495" xr:uid="{00000000-0005-0000-0000-0000C1710000}"/>
    <cellStyle name="Comma 3 5 2 2 3 2 4 2" xfId="6592" xr:uid="{00000000-0005-0000-0000-0000C2710000}"/>
    <cellStyle name="Comma 3 5 2 2 3 2 4 2 2" xfId="14785" xr:uid="{00000000-0005-0000-0000-0000C3710000}"/>
    <cellStyle name="Comma 3 5 2 2 3 2 4 2 2 2" xfId="31171" xr:uid="{00000000-0005-0000-0000-0000C4710000}"/>
    <cellStyle name="Comma 3 5 2 2 3 2 4 2 3" xfId="22978" xr:uid="{00000000-0005-0000-0000-0000C5710000}"/>
    <cellStyle name="Comma 3 5 2 2 3 2 4 3" xfId="10688" xr:uid="{00000000-0005-0000-0000-0000C6710000}"/>
    <cellStyle name="Comma 3 5 2 2 3 2 4 3 2" xfId="27074" xr:uid="{00000000-0005-0000-0000-0000C7710000}"/>
    <cellStyle name="Comma 3 5 2 2 3 2 4 4" xfId="18881" xr:uid="{00000000-0005-0000-0000-0000C8710000}"/>
    <cellStyle name="Comma 3 5 2 2 3 2 5" xfId="4543" xr:uid="{00000000-0005-0000-0000-0000C9710000}"/>
    <cellStyle name="Comma 3 5 2 2 3 2 5 2" xfId="12736" xr:uid="{00000000-0005-0000-0000-0000CA710000}"/>
    <cellStyle name="Comma 3 5 2 2 3 2 5 2 2" xfId="29122" xr:uid="{00000000-0005-0000-0000-0000CB710000}"/>
    <cellStyle name="Comma 3 5 2 2 3 2 5 3" xfId="20929" xr:uid="{00000000-0005-0000-0000-0000CC710000}"/>
    <cellStyle name="Comma 3 5 2 2 3 2 6" xfId="8640" xr:uid="{00000000-0005-0000-0000-0000CD710000}"/>
    <cellStyle name="Comma 3 5 2 2 3 2 6 2" xfId="25026" xr:uid="{00000000-0005-0000-0000-0000CE710000}"/>
    <cellStyle name="Comma 3 5 2 2 3 2 7" xfId="16833" xr:uid="{00000000-0005-0000-0000-0000CF710000}"/>
    <cellStyle name="Comma 3 5 2 2 3 3" xfId="703" xr:uid="{00000000-0005-0000-0000-0000D0710000}"/>
    <cellStyle name="Comma 3 5 2 2 3 3 2" xfId="1727" xr:uid="{00000000-0005-0000-0000-0000D1710000}"/>
    <cellStyle name="Comma 3 5 2 2 3 3 2 2" xfId="3775" xr:uid="{00000000-0005-0000-0000-0000D2710000}"/>
    <cellStyle name="Comma 3 5 2 2 3 3 2 2 2" xfId="7872" xr:uid="{00000000-0005-0000-0000-0000D3710000}"/>
    <cellStyle name="Comma 3 5 2 2 3 3 2 2 2 2" xfId="16065" xr:uid="{00000000-0005-0000-0000-0000D4710000}"/>
    <cellStyle name="Comma 3 5 2 2 3 3 2 2 2 2 2" xfId="32451" xr:uid="{00000000-0005-0000-0000-0000D5710000}"/>
    <cellStyle name="Comma 3 5 2 2 3 3 2 2 2 3" xfId="24258" xr:uid="{00000000-0005-0000-0000-0000D6710000}"/>
    <cellStyle name="Comma 3 5 2 2 3 3 2 2 3" xfId="11968" xr:uid="{00000000-0005-0000-0000-0000D7710000}"/>
    <cellStyle name="Comma 3 5 2 2 3 3 2 2 3 2" xfId="28354" xr:uid="{00000000-0005-0000-0000-0000D8710000}"/>
    <cellStyle name="Comma 3 5 2 2 3 3 2 2 4" xfId="20161" xr:uid="{00000000-0005-0000-0000-0000D9710000}"/>
    <cellStyle name="Comma 3 5 2 2 3 3 2 3" xfId="5823" xr:uid="{00000000-0005-0000-0000-0000DA710000}"/>
    <cellStyle name="Comma 3 5 2 2 3 3 2 3 2" xfId="14016" xr:uid="{00000000-0005-0000-0000-0000DB710000}"/>
    <cellStyle name="Comma 3 5 2 2 3 3 2 3 2 2" xfId="30402" xr:uid="{00000000-0005-0000-0000-0000DC710000}"/>
    <cellStyle name="Comma 3 5 2 2 3 3 2 3 3" xfId="22209" xr:uid="{00000000-0005-0000-0000-0000DD710000}"/>
    <cellStyle name="Comma 3 5 2 2 3 3 2 4" xfId="9920" xr:uid="{00000000-0005-0000-0000-0000DE710000}"/>
    <cellStyle name="Comma 3 5 2 2 3 3 2 4 2" xfId="26306" xr:uid="{00000000-0005-0000-0000-0000DF710000}"/>
    <cellStyle name="Comma 3 5 2 2 3 3 2 5" xfId="18113" xr:uid="{00000000-0005-0000-0000-0000E0710000}"/>
    <cellStyle name="Comma 3 5 2 2 3 3 3" xfId="2751" xr:uid="{00000000-0005-0000-0000-0000E1710000}"/>
    <cellStyle name="Comma 3 5 2 2 3 3 3 2" xfId="6848" xr:uid="{00000000-0005-0000-0000-0000E2710000}"/>
    <cellStyle name="Comma 3 5 2 2 3 3 3 2 2" xfId="15041" xr:uid="{00000000-0005-0000-0000-0000E3710000}"/>
    <cellStyle name="Comma 3 5 2 2 3 3 3 2 2 2" xfId="31427" xr:uid="{00000000-0005-0000-0000-0000E4710000}"/>
    <cellStyle name="Comma 3 5 2 2 3 3 3 2 3" xfId="23234" xr:uid="{00000000-0005-0000-0000-0000E5710000}"/>
    <cellStyle name="Comma 3 5 2 2 3 3 3 3" xfId="10944" xr:uid="{00000000-0005-0000-0000-0000E6710000}"/>
    <cellStyle name="Comma 3 5 2 2 3 3 3 3 2" xfId="27330" xr:uid="{00000000-0005-0000-0000-0000E7710000}"/>
    <cellStyle name="Comma 3 5 2 2 3 3 3 4" xfId="19137" xr:uid="{00000000-0005-0000-0000-0000E8710000}"/>
    <cellStyle name="Comma 3 5 2 2 3 3 4" xfId="4799" xr:uid="{00000000-0005-0000-0000-0000E9710000}"/>
    <cellStyle name="Comma 3 5 2 2 3 3 4 2" xfId="12992" xr:uid="{00000000-0005-0000-0000-0000EA710000}"/>
    <cellStyle name="Comma 3 5 2 2 3 3 4 2 2" xfId="29378" xr:uid="{00000000-0005-0000-0000-0000EB710000}"/>
    <cellStyle name="Comma 3 5 2 2 3 3 4 3" xfId="21185" xr:uid="{00000000-0005-0000-0000-0000EC710000}"/>
    <cellStyle name="Comma 3 5 2 2 3 3 5" xfId="8896" xr:uid="{00000000-0005-0000-0000-0000ED710000}"/>
    <cellStyle name="Comma 3 5 2 2 3 3 5 2" xfId="25282" xr:uid="{00000000-0005-0000-0000-0000EE710000}"/>
    <cellStyle name="Comma 3 5 2 2 3 3 6" xfId="17089" xr:uid="{00000000-0005-0000-0000-0000EF710000}"/>
    <cellStyle name="Comma 3 5 2 2 3 4" xfId="1215" xr:uid="{00000000-0005-0000-0000-0000F0710000}"/>
    <cellStyle name="Comma 3 5 2 2 3 4 2" xfId="3263" xr:uid="{00000000-0005-0000-0000-0000F1710000}"/>
    <cellStyle name="Comma 3 5 2 2 3 4 2 2" xfId="7360" xr:uid="{00000000-0005-0000-0000-0000F2710000}"/>
    <cellStyle name="Comma 3 5 2 2 3 4 2 2 2" xfId="15553" xr:uid="{00000000-0005-0000-0000-0000F3710000}"/>
    <cellStyle name="Comma 3 5 2 2 3 4 2 2 2 2" xfId="31939" xr:uid="{00000000-0005-0000-0000-0000F4710000}"/>
    <cellStyle name="Comma 3 5 2 2 3 4 2 2 3" xfId="23746" xr:uid="{00000000-0005-0000-0000-0000F5710000}"/>
    <cellStyle name="Comma 3 5 2 2 3 4 2 3" xfId="11456" xr:uid="{00000000-0005-0000-0000-0000F6710000}"/>
    <cellStyle name="Comma 3 5 2 2 3 4 2 3 2" xfId="27842" xr:uid="{00000000-0005-0000-0000-0000F7710000}"/>
    <cellStyle name="Comma 3 5 2 2 3 4 2 4" xfId="19649" xr:uid="{00000000-0005-0000-0000-0000F8710000}"/>
    <cellStyle name="Comma 3 5 2 2 3 4 3" xfId="5311" xr:uid="{00000000-0005-0000-0000-0000F9710000}"/>
    <cellStyle name="Comma 3 5 2 2 3 4 3 2" xfId="13504" xr:uid="{00000000-0005-0000-0000-0000FA710000}"/>
    <cellStyle name="Comma 3 5 2 2 3 4 3 2 2" xfId="29890" xr:uid="{00000000-0005-0000-0000-0000FB710000}"/>
    <cellStyle name="Comma 3 5 2 2 3 4 3 3" xfId="21697" xr:uid="{00000000-0005-0000-0000-0000FC710000}"/>
    <cellStyle name="Comma 3 5 2 2 3 4 4" xfId="9408" xr:uid="{00000000-0005-0000-0000-0000FD710000}"/>
    <cellStyle name="Comma 3 5 2 2 3 4 4 2" xfId="25794" xr:uid="{00000000-0005-0000-0000-0000FE710000}"/>
    <cellStyle name="Comma 3 5 2 2 3 4 5" xfId="17601" xr:uid="{00000000-0005-0000-0000-0000FF710000}"/>
    <cellStyle name="Comma 3 5 2 2 3 5" xfId="2239" xr:uid="{00000000-0005-0000-0000-000000720000}"/>
    <cellStyle name="Comma 3 5 2 2 3 5 2" xfId="6336" xr:uid="{00000000-0005-0000-0000-000001720000}"/>
    <cellStyle name="Comma 3 5 2 2 3 5 2 2" xfId="14529" xr:uid="{00000000-0005-0000-0000-000002720000}"/>
    <cellStyle name="Comma 3 5 2 2 3 5 2 2 2" xfId="30915" xr:uid="{00000000-0005-0000-0000-000003720000}"/>
    <cellStyle name="Comma 3 5 2 2 3 5 2 3" xfId="22722" xr:uid="{00000000-0005-0000-0000-000004720000}"/>
    <cellStyle name="Comma 3 5 2 2 3 5 3" xfId="10432" xr:uid="{00000000-0005-0000-0000-000005720000}"/>
    <cellStyle name="Comma 3 5 2 2 3 5 3 2" xfId="26818" xr:uid="{00000000-0005-0000-0000-000006720000}"/>
    <cellStyle name="Comma 3 5 2 2 3 5 4" xfId="18625" xr:uid="{00000000-0005-0000-0000-000007720000}"/>
    <cellStyle name="Comma 3 5 2 2 3 6" xfId="4287" xr:uid="{00000000-0005-0000-0000-000008720000}"/>
    <cellStyle name="Comma 3 5 2 2 3 6 2" xfId="12480" xr:uid="{00000000-0005-0000-0000-000009720000}"/>
    <cellStyle name="Comma 3 5 2 2 3 6 2 2" xfId="28866" xr:uid="{00000000-0005-0000-0000-00000A720000}"/>
    <cellStyle name="Comma 3 5 2 2 3 6 3" xfId="20673" xr:uid="{00000000-0005-0000-0000-00000B720000}"/>
    <cellStyle name="Comma 3 5 2 2 3 7" xfId="8384" xr:uid="{00000000-0005-0000-0000-00000C720000}"/>
    <cellStyle name="Comma 3 5 2 2 3 7 2" xfId="24770" xr:uid="{00000000-0005-0000-0000-00000D720000}"/>
    <cellStyle name="Comma 3 5 2 2 3 8" xfId="16577" xr:uid="{00000000-0005-0000-0000-00000E720000}"/>
    <cellStyle name="Comma 3 5 2 2 4" xfId="319" xr:uid="{00000000-0005-0000-0000-00000F720000}"/>
    <cellStyle name="Comma 3 5 2 2 4 2" xfId="831" xr:uid="{00000000-0005-0000-0000-000010720000}"/>
    <cellStyle name="Comma 3 5 2 2 4 2 2" xfId="1855" xr:uid="{00000000-0005-0000-0000-000011720000}"/>
    <cellStyle name="Comma 3 5 2 2 4 2 2 2" xfId="3903" xr:uid="{00000000-0005-0000-0000-000012720000}"/>
    <cellStyle name="Comma 3 5 2 2 4 2 2 2 2" xfId="8000" xr:uid="{00000000-0005-0000-0000-000013720000}"/>
    <cellStyle name="Comma 3 5 2 2 4 2 2 2 2 2" xfId="16193" xr:uid="{00000000-0005-0000-0000-000014720000}"/>
    <cellStyle name="Comma 3 5 2 2 4 2 2 2 2 2 2" xfId="32579" xr:uid="{00000000-0005-0000-0000-000015720000}"/>
    <cellStyle name="Comma 3 5 2 2 4 2 2 2 2 3" xfId="24386" xr:uid="{00000000-0005-0000-0000-000016720000}"/>
    <cellStyle name="Comma 3 5 2 2 4 2 2 2 3" xfId="12096" xr:uid="{00000000-0005-0000-0000-000017720000}"/>
    <cellStyle name="Comma 3 5 2 2 4 2 2 2 3 2" xfId="28482" xr:uid="{00000000-0005-0000-0000-000018720000}"/>
    <cellStyle name="Comma 3 5 2 2 4 2 2 2 4" xfId="20289" xr:uid="{00000000-0005-0000-0000-000019720000}"/>
    <cellStyle name="Comma 3 5 2 2 4 2 2 3" xfId="5951" xr:uid="{00000000-0005-0000-0000-00001A720000}"/>
    <cellStyle name="Comma 3 5 2 2 4 2 2 3 2" xfId="14144" xr:uid="{00000000-0005-0000-0000-00001B720000}"/>
    <cellStyle name="Comma 3 5 2 2 4 2 2 3 2 2" xfId="30530" xr:uid="{00000000-0005-0000-0000-00001C720000}"/>
    <cellStyle name="Comma 3 5 2 2 4 2 2 3 3" xfId="22337" xr:uid="{00000000-0005-0000-0000-00001D720000}"/>
    <cellStyle name="Comma 3 5 2 2 4 2 2 4" xfId="10048" xr:uid="{00000000-0005-0000-0000-00001E720000}"/>
    <cellStyle name="Comma 3 5 2 2 4 2 2 4 2" xfId="26434" xr:uid="{00000000-0005-0000-0000-00001F720000}"/>
    <cellStyle name="Comma 3 5 2 2 4 2 2 5" xfId="18241" xr:uid="{00000000-0005-0000-0000-000020720000}"/>
    <cellStyle name="Comma 3 5 2 2 4 2 3" xfId="2879" xr:uid="{00000000-0005-0000-0000-000021720000}"/>
    <cellStyle name="Comma 3 5 2 2 4 2 3 2" xfId="6976" xr:uid="{00000000-0005-0000-0000-000022720000}"/>
    <cellStyle name="Comma 3 5 2 2 4 2 3 2 2" xfId="15169" xr:uid="{00000000-0005-0000-0000-000023720000}"/>
    <cellStyle name="Comma 3 5 2 2 4 2 3 2 2 2" xfId="31555" xr:uid="{00000000-0005-0000-0000-000024720000}"/>
    <cellStyle name="Comma 3 5 2 2 4 2 3 2 3" xfId="23362" xr:uid="{00000000-0005-0000-0000-000025720000}"/>
    <cellStyle name="Comma 3 5 2 2 4 2 3 3" xfId="11072" xr:uid="{00000000-0005-0000-0000-000026720000}"/>
    <cellStyle name="Comma 3 5 2 2 4 2 3 3 2" xfId="27458" xr:uid="{00000000-0005-0000-0000-000027720000}"/>
    <cellStyle name="Comma 3 5 2 2 4 2 3 4" xfId="19265" xr:uid="{00000000-0005-0000-0000-000028720000}"/>
    <cellStyle name="Comma 3 5 2 2 4 2 4" xfId="4927" xr:uid="{00000000-0005-0000-0000-000029720000}"/>
    <cellStyle name="Comma 3 5 2 2 4 2 4 2" xfId="13120" xr:uid="{00000000-0005-0000-0000-00002A720000}"/>
    <cellStyle name="Comma 3 5 2 2 4 2 4 2 2" xfId="29506" xr:uid="{00000000-0005-0000-0000-00002B720000}"/>
    <cellStyle name="Comma 3 5 2 2 4 2 4 3" xfId="21313" xr:uid="{00000000-0005-0000-0000-00002C720000}"/>
    <cellStyle name="Comma 3 5 2 2 4 2 5" xfId="9024" xr:uid="{00000000-0005-0000-0000-00002D720000}"/>
    <cellStyle name="Comma 3 5 2 2 4 2 5 2" xfId="25410" xr:uid="{00000000-0005-0000-0000-00002E720000}"/>
    <cellStyle name="Comma 3 5 2 2 4 2 6" xfId="17217" xr:uid="{00000000-0005-0000-0000-00002F720000}"/>
    <cellStyle name="Comma 3 5 2 2 4 3" xfId="1343" xr:uid="{00000000-0005-0000-0000-000030720000}"/>
    <cellStyle name="Comma 3 5 2 2 4 3 2" xfId="3391" xr:uid="{00000000-0005-0000-0000-000031720000}"/>
    <cellStyle name="Comma 3 5 2 2 4 3 2 2" xfId="7488" xr:uid="{00000000-0005-0000-0000-000032720000}"/>
    <cellStyle name="Comma 3 5 2 2 4 3 2 2 2" xfId="15681" xr:uid="{00000000-0005-0000-0000-000033720000}"/>
    <cellStyle name="Comma 3 5 2 2 4 3 2 2 2 2" xfId="32067" xr:uid="{00000000-0005-0000-0000-000034720000}"/>
    <cellStyle name="Comma 3 5 2 2 4 3 2 2 3" xfId="23874" xr:uid="{00000000-0005-0000-0000-000035720000}"/>
    <cellStyle name="Comma 3 5 2 2 4 3 2 3" xfId="11584" xr:uid="{00000000-0005-0000-0000-000036720000}"/>
    <cellStyle name="Comma 3 5 2 2 4 3 2 3 2" xfId="27970" xr:uid="{00000000-0005-0000-0000-000037720000}"/>
    <cellStyle name="Comma 3 5 2 2 4 3 2 4" xfId="19777" xr:uid="{00000000-0005-0000-0000-000038720000}"/>
    <cellStyle name="Comma 3 5 2 2 4 3 3" xfId="5439" xr:uid="{00000000-0005-0000-0000-000039720000}"/>
    <cellStyle name="Comma 3 5 2 2 4 3 3 2" xfId="13632" xr:uid="{00000000-0005-0000-0000-00003A720000}"/>
    <cellStyle name="Comma 3 5 2 2 4 3 3 2 2" xfId="30018" xr:uid="{00000000-0005-0000-0000-00003B720000}"/>
    <cellStyle name="Comma 3 5 2 2 4 3 3 3" xfId="21825" xr:uid="{00000000-0005-0000-0000-00003C720000}"/>
    <cellStyle name="Comma 3 5 2 2 4 3 4" xfId="9536" xr:uid="{00000000-0005-0000-0000-00003D720000}"/>
    <cellStyle name="Comma 3 5 2 2 4 3 4 2" xfId="25922" xr:uid="{00000000-0005-0000-0000-00003E720000}"/>
    <cellStyle name="Comma 3 5 2 2 4 3 5" xfId="17729" xr:uid="{00000000-0005-0000-0000-00003F720000}"/>
    <cellStyle name="Comma 3 5 2 2 4 4" xfId="2367" xr:uid="{00000000-0005-0000-0000-000040720000}"/>
    <cellStyle name="Comma 3 5 2 2 4 4 2" xfId="6464" xr:uid="{00000000-0005-0000-0000-000041720000}"/>
    <cellStyle name="Comma 3 5 2 2 4 4 2 2" xfId="14657" xr:uid="{00000000-0005-0000-0000-000042720000}"/>
    <cellStyle name="Comma 3 5 2 2 4 4 2 2 2" xfId="31043" xr:uid="{00000000-0005-0000-0000-000043720000}"/>
    <cellStyle name="Comma 3 5 2 2 4 4 2 3" xfId="22850" xr:uid="{00000000-0005-0000-0000-000044720000}"/>
    <cellStyle name="Comma 3 5 2 2 4 4 3" xfId="10560" xr:uid="{00000000-0005-0000-0000-000045720000}"/>
    <cellStyle name="Comma 3 5 2 2 4 4 3 2" xfId="26946" xr:uid="{00000000-0005-0000-0000-000046720000}"/>
    <cellStyle name="Comma 3 5 2 2 4 4 4" xfId="18753" xr:uid="{00000000-0005-0000-0000-000047720000}"/>
    <cellStyle name="Comma 3 5 2 2 4 5" xfId="4415" xr:uid="{00000000-0005-0000-0000-000048720000}"/>
    <cellStyle name="Comma 3 5 2 2 4 5 2" xfId="12608" xr:uid="{00000000-0005-0000-0000-000049720000}"/>
    <cellStyle name="Comma 3 5 2 2 4 5 2 2" xfId="28994" xr:uid="{00000000-0005-0000-0000-00004A720000}"/>
    <cellStyle name="Comma 3 5 2 2 4 5 3" xfId="20801" xr:uid="{00000000-0005-0000-0000-00004B720000}"/>
    <cellStyle name="Comma 3 5 2 2 4 6" xfId="8512" xr:uid="{00000000-0005-0000-0000-00004C720000}"/>
    <cellStyle name="Comma 3 5 2 2 4 6 2" xfId="24898" xr:uid="{00000000-0005-0000-0000-00004D720000}"/>
    <cellStyle name="Comma 3 5 2 2 4 7" xfId="16705" xr:uid="{00000000-0005-0000-0000-00004E720000}"/>
    <cellStyle name="Comma 3 5 2 2 5" xfId="575" xr:uid="{00000000-0005-0000-0000-00004F720000}"/>
    <cellStyle name="Comma 3 5 2 2 5 2" xfId="1599" xr:uid="{00000000-0005-0000-0000-000050720000}"/>
    <cellStyle name="Comma 3 5 2 2 5 2 2" xfId="3647" xr:uid="{00000000-0005-0000-0000-000051720000}"/>
    <cellStyle name="Comma 3 5 2 2 5 2 2 2" xfId="7744" xr:uid="{00000000-0005-0000-0000-000052720000}"/>
    <cellStyle name="Comma 3 5 2 2 5 2 2 2 2" xfId="15937" xr:uid="{00000000-0005-0000-0000-000053720000}"/>
    <cellStyle name="Comma 3 5 2 2 5 2 2 2 2 2" xfId="32323" xr:uid="{00000000-0005-0000-0000-000054720000}"/>
    <cellStyle name="Comma 3 5 2 2 5 2 2 2 3" xfId="24130" xr:uid="{00000000-0005-0000-0000-000055720000}"/>
    <cellStyle name="Comma 3 5 2 2 5 2 2 3" xfId="11840" xr:uid="{00000000-0005-0000-0000-000056720000}"/>
    <cellStyle name="Comma 3 5 2 2 5 2 2 3 2" xfId="28226" xr:uid="{00000000-0005-0000-0000-000057720000}"/>
    <cellStyle name="Comma 3 5 2 2 5 2 2 4" xfId="20033" xr:uid="{00000000-0005-0000-0000-000058720000}"/>
    <cellStyle name="Comma 3 5 2 2 5 2 3" xfId="5695" xr:uid="{00000000-0005-0000-0000-000059720000}"/>
    <cellStyle name="Comma 3 5 2 2 5 2 3 2" xfId="13888" xr:uid="{00000000-0005-0000-0000-00005A720000}"/>
    <cellStyle name="Comma 3 5 2 2 5 2 3 2 2" xfId="30274" xr:uid="{00000000-0005-0000-0000-00005B720000}"/>
    <cellStyle name="Comma 3 5 2 2 5 2 3 3" xfId="22081" xr:uid="{00000000-0005-0000-0000-00005C720000}"/>
    <cellStyle name="Comma 3 5 2 2 5 2 4" xfId="9792" xr:uid="{00000000-0005-0000-0000-00005D720000}"/>
    <cellStyle name="Comma 3 5 2 2 5 2 4 2" xfId="26178" xr:uid="{00000000-0005-0000-0000-00005E720000}"/>
    <cellStyle name="Comma 3 5 2 2 5 2 5" xfId="17985" xr:uid="{00000000-0005-0000-0000-00005F720000}"/>
    <cellStyle name="Comma 3 5 2 2 5 3" xfId="2623" xr:uid="{00000000-0005-0000-0000-000060720000}"/>
    <cellStyle name="Comma 3 5 2 2 5 3 2" xfId="6720" xr:uid="{00000000-0005-0000-0000-000061720000}"/>
    <cellStyle name="Comma 3 5 2 2 5 3 2 2" xfId="14913" xr:uid="{00000000-0005-0000-0000-000062720000}"/>
    <cellStyle name="Comma 3 5 2 2 5 3 2 2 2" xfId="31299" xr:uid="{00000000-0005-0000-0000-000063720000}"/>
    <cellStyle name="Comma 3 5 2 2 5 3 2 3" xfId="23106" xr:uid="{00000000-0005-0000-0000-000064720000}"/>
    <cellStyle name="Comma 3 5 2 2 5 3 3" xfId="10816" xr:uid="{00000000-0005-0000-0000-000065720000}"/>
    <cellStyle name="Comma 3 5 2 2 5 3 3 2" xfId="27202" xr:uid="{00000000-0005-0000-0000-000066720000}"/>
    <cellStyle name="Comma 3 5 2 2 5 3 4" xfId="19009" xr:uid="{00000000-0005-0000-0000-000067720000}"/>
    <cellStyle name="Comma 3 5 2 2 5 4" xfId="4671" xr:uid="{00000000-0005-0000-0000-000068720000}"/>
    <cellStyle name="Comma 3 5 2 2 5 4 2" xfId="12864" xr:uid="{00000000-0005-0000-0000-000069720000}"/>
    <cellStyle name="Comma 3 5 2 2 5 4 2 2" xfId="29250" xr:uid="{00000000-0005-0000-0000-00006A720000}"/>
    <cellStyle name="Comma 3 5 2 2 5 4 3" xfId="21057" xr:uid="{00000000-0005-0000-0000-00006B720000}"/>
    <cellStyle name="Comma 3 5 2 2 5 5" xfId="8768" xr:uid="{00000000-0005-0000-0000-00006C720000}"/>
    <cellStyle name="Comma 3 5 2 2 5 5 2" xfId="25154" xr:uid="{00000000-0005-0000-0000-00006D720000}"/>
    <cellStyle name="Comma 3 5 2 2 5 6" xfId="16961" xr:uid="{00000000-0005-0000-0000-00006E720000}"/>
    <cellStyle name="Comma 3 5 2 2 6" xfId="1087" xr:uid="{00000000-0005-0000-0000-00006F720000}"/>
    <cellStyle name="Comma 3 5 2 2 6 2" xfId="3135" xr:uid="{00000000-0005-0000-0000-000070720000}"/>
    <cellStyle name="Comma 3 5 2 2 6 2 2" xfId="7232" xr:uid="{00000000-0005-0000-0000-000071720000}"/>
    <cellStyle name="Comma 3 5 2 2 6 2 2 2" xfId="15425" xr:uid="{00000000-0005-0000-0000-000072720000}"/>
    <cellStyle name="Comma 3 5 2 2 6 2 2 2 2" xfId="31811" xr:uid="{00000000-0005-0000-0000-000073720000}"/>
    <cellStyle name="Comma 3 5 2 2 6 2 2 3" xfId="23618" xr:uid="{00000000-0005-0000-0000-000074720000}"/>
    <cellStyle name="Comma 3 5 2 2 6 2 3" xfId="11328" xr:uid="{00000000-0005-0000-0000-000075720000}"/>
    <cellStyle name="Comma 3 5 2 2 6 2 3 2" xfId="27714" xr:uid="{00000000-0005-0000-0000-000076720000}"/>
    <cellStyle name="Comma 3 5 2 2 6 2 4" xfId="19521" xr:uid="{00000000-0005-0000-0000-000077720000}"/>
    <cellStyle name="Comma 3 5 2 2 6 3" xfId="5183" xr:uid="{00000000-0005-0000-0000-000078720000}"/>
    <cellStyle name="Comma 3 5 2 2 6 3 2" xfId="13376" xr:uid="{00000000-0005-0000-0000-000079720000}"/>
    <cellStyle name="Comma 3 5 2 2 6 3 2 2" xfId="29762" xr:uid="{00000000-0005-0000-0000-00007A720000}"/>
    <cellStyle name="Comma 3 5 2 2 6 3 3" xfId="21569" xr:uid="{00000000-0005-0000-0000-00007B720000}"/>
    <cellStyle name="Comma 3 5 2 2 6 4" xfId="9280" xr:uid="{00000000-0005-0000-0000-00007C720000}"/>
    <cellStyle name="Comma 3 5 2 2 6 4 2" xfId="25666" xr:uid="{00000000-0005-0000-0000-00007D720000}"/>
    <cellStyle name="Comma 3 5 2 2 6 5" xfId="17473" xr:uid="{00000000-0005-0000-0000-00007E720000}"/>
    <cellStyle name="Comma 3 5 2 2 7" xfId="2111" xr:uid="{00000000-0005-0000-0000-00007F720000}"/>
    <cellStyle name="Comma 3 5 2 2 7 2" xfId="6208" xr:uid="{00000000-0005-0000-0000-000080720000}"/>
    <cellStyle name="Comma 3 5 2 2 7 2 2" xfId="14401" xr:uid="{00000000-0005-0000-0000-000081720000}"/>
    <cellStyle name="Comma 3 5 2 2 7 2 2 2" xfId="30787" xr:uid="{00000000-0005-0000-0000-000082720000}"/>
    <cellStyle name="Comma 3 5 2 2 7 2 3" xfId="22594" xr:uid="{00000000-0005-0000-0000-000083720000}"/>
    <cellStyle name="Comma 3 5 2 2 7 3" xfId="10304" xr:uid="{00000000-0005-0000-0000-000084720000}"/>
    <cellStyle name="Comma 3 5 2 2 7 3 2" xfId="26690" xr:uid="{00000000-0005-0000-0000-000085720000}"/>
    <cellStyle name="Comma 3 5 2 2 7 4" xfId="18497" xr:uid="{00000000-0005-0000-0000-000086720000}"/>
    <cellStyle name="Comma 3 5 2 2 8" xfId="4159" xr:uid="{00000000-0005-0000-0000-000087720000}"/>
    <cellStyle name="Comma 3 5 2 2 8 2" xfId="12352" xr:uid="{00000000-0005-0000-0000-000088720000}"/>
    <cellStyle name="Comma 3 5 2 2 8 2 2" xfId="28738" xr:uid="{00000000-0005-0000-0000-000089720000}"/>
    <cellStyle name="Comma 3 5 2 2 8 3" xfId="20545" xr:uid="{00000000-0005-0000-0000-00008A720000}"/>
    <cellStyle name="Comma 3 5 2 2 9" xfId="8256" xr:uid="{00000000-0005-0000-0000-00008B720000}"/>
    <cellStyle name="Comma 3 5 2 2 9 2" xfId="24642" xr:uid="{00000000-0005-0000-0000-00008C720000}"/>
    <cellStyle name="Comma 3 5 2 3" xfId="95" xr:uid="{00000000-0005-0000-0000-00008D720000}"/>
    <cellStyle name="Comma 3 5 2 3 2" xfId="223" xr:uid="{00000000-0005-0000-0000-00008E720000}"/>
    <cellStyle name="Comma 3 5 2 3 2 2" xfId="479" xr:uid="{00000000-0005-0000-0000-00008F720000}"/>
    <cellStyle name="Comma 3 5 2 3 2 2 2" xfId="991" xr:uid="{00000000-0005-0000-0000-000090720000}"/>
    <cellStyle name="Comma 3 5 2 3 2 2 2 2" xfId="2015" xr:uid="{00000000-0005-0000-0000-000091720000}"/>
    <cellStyle name="Comma 3 5 2 3 2 2 2 2 2" xfId="4063" xr:uid="{00000000-0005-0000-0000-000092720000}"/>
    <cellStyle name="Comma 3 5 2 3 2 2 2 2 2 2" xfId="8160" xr:uid="{00000000-0005-0000-0000-000093720000}"/>
    <cellStyle name="Comma 3 5 2 3 2 2 2 2 2 2 2" xfId="16353" xr:uid="{00000000-0005-0000-0000-000094720000}"/>
    <cellStyle name="Comma 3 5 2 3 2 2 2 2 2 2 2 2" xfId="32739" xr:uid="{00000000-0005-0000-0000-000095720000}"/>
    <cellStyle name="Comma 3 5 2 3 2 2 2 2 2 2 3" xfId="24546" xr:uid="{00000000-0005-0000-0000-000096720000}"/>
    <cellStyle name="Comma 3 5 2 3 2 2 2 2 2 3" xfId="12256" xr:uid="{00000000-0005-0000-0000-000097720000}"/>
    <cellStyle name="Comma 3 5 2 3 2 2 2 2 2 3 2" xfId="28642" xr:uid="{00000000-0005-0000-0000-000098720000}"/>
    <cellStyle name="Comma 3 5 2 3 2 2 2 2 2 4" xfId="20449" xr:uid="{00000000-0005-0000-0000-000099720000}"/>
    <cellStyle name="Comma 3 5 2 3 2 2 2 2 3" xfId="6111" xr:uid="{00000000-0005-0000-0000-00009A720000}"/>
    <cellStyle name="Comma 3 5 2 3 2 2 2 2 3 2" xfId="14304" xr:uid="{00000000-0005-0000-0000-00009B720000}"/>
    <cellStyle name="Comma 3 5 2 3 2 2 2 2 3 2 2" xfId="30690" xr:uid="{00000000-0005-0000-0000-00009C720000}"/>
    <cellStyle name="Comma 3 5 2 3 2 2 2 2 3 3" xfId="22497" xr:uid="{00000000-0005-0000-0000-00009D720000}"/>
    <cellStyle name="Comma 3 5 2 3 2 2 2 2 4" xfId="10208" xr:uid="{00000000-0005-0000-0000-00009E720000}"/>
    <cellStyle name="Comma 3 5 2 3 2 2 2 2 4 2" xfId="26594" xr:uid="{00000000-0005-0000-0000-00009F720000}"/>
    <cellStyle name="Comma 3 5 2 3 2 2 2 2 5" xfId="18401" xr:uid="{00000000-0005-0000-0000-0000A0720000}"/>
    <cellStyle name="Comma 3 5 2 3 2 2 2 3" xfId="3039" xr:uid="{00000000-0005-0000-0000-0000A1720000}"/>
    <cellStyle name="Comma 3 5 2 3 2 2 2 3 2" xfId="7136" xr:uid="{00000000-0005-0000-0000-0000A2720000}"/>
    <cellStyle name="Comma 3 5 2 3 2 2 2 3 2 2" xfId="15329" xr:uid="{00000000-0005-0000-0000-0000A3720000}"/>
    <cellStyle name="Comma 3 5 2 3 2 2 2 3 2 2 2" xfId="31715" xr:uid="{00000000-0005-0000-0000-0000A4720000}"/>
    <cellStyle name="Comma 3 5 2 3 2 2 2 3 2 3" xfId="23522" xr:uid="{00000000-0005-0000-0000-0000A5720000}"/>
    <cellStyle name="Comma 3 5 2 3 2 2 2 3 3" xfId="11232" xr:uid="{00000000-0005-0000-0000-0000A6720000}"/>
    <cellStyle name="Comma 3 5 2 3 2 2 2 3 3 2" xfId="27618" xr:uid="{00000000-0005-0000-0000-0000A7720000}"/>
    <cellStyle name="Comma 3 5 2 3 2 2 2 3 4" xfId="19425" xr:uid="{00000000-0005-0000-0000-0000A8720000}"/>
    <cellStyle name="Comma 3 5 2 3 2 2 2 4" xfId="5087" xr:uid="{00000000-0005-0000-0000-0000A9720000}"/>
    <cellStyle name="Comma 3 5 2 3 2 2 2 4 2" xfId="13280" xr:uid="{00000000-0005-0000-0000-0000AA720000}"/>
    <cellStyle name="Comma 3 5 2 3 2 2 2 4 2 2" xfId="29666" xr:uid="{00000000-0005-0000-0000-0000AB720000}"/>
    <cellStyle name="Comma 3 5 2 3 2 2 2 4 3" xfId="21473" xr:uid="{00000000-0005-0000-0000-0000AC720000}"/>
    <cellStyle name="Comma 3 5 2 3 2 2 2 5" xfId="9184" xr:uid="{00000000-0005-0000-0000-0000AD720000}"/>
    <cellStyle name="Comma 3 5 2 3 2 2 2 5 2" xfId="25570" xr:uid="{00000000-0005-0000-0000-0000AE720000}"/>
    <cellStyle name="Comma 3 5 2 3 2 2 2 6" xfId="17377" xr:uid="{00000000-0005-0000-0000-0000AF720000}"/>
    <cellStyle name="Comma 3 5 2 3 2 2 3" xfId="1503" xr:uid="{00000000-0005-0000-0000-0000B0720000}"/>
    <cellStyle name="Comma 3 5 2 3 2 2 3 2" xfId="3551" xr:uid="{00000000-0005-0000-0000-0000B1720000}"/>
    <cellStyle name="Comma 3 5 2 3 2 2 3 2 2" xfId="7648" xr:uid="{00000000-0005-0000-0000-0000B2720000}"/>
    <cellStyle name="Comma 3 5 2 3 2 2 3 2 2 2" xfId="15841" xr:uid="{00000000-0005-0000-0000-0000B3720000}"/>
    <cellStyle name="Comma 3 5 2 3 2 2 3 2 2 2 2" xfId="32227" xr:uid="{00000000-0005-0000-0000-0000B4720000}"/>
    <cellStyle name="Comma 3 5 2 3 2 2 3 2 2 3" xfId="24034" xr:uid="{00000000-0005-0000-0000-0000B5720000}"/>
    <cellStyle name="Comma 3 5 2 3 2 2 3 2 3" xfId="11744" xr:uid="{00000000-0005-0000-0000-0000B6720000}"/>
    <cellStyle name="Comma 3 5 2 3 2 2 3 2 3 2" xfId="28130" xr:uid="{00000000-0005-0000-0000-0000B7720000}"/>
    <cellStyle name="Comma 3 5 2 3 2 2 3 2 4" xfId="19937" xr:uid="{00000000-0005-0000-0000-0000B8720000}"/>
    <cellStyle name="Comma 3 5 2 3 2 2 3 3" xfId="5599" xr:uid="{00000000-0005-0000-0000-0000B9720000}"/>
    <cellStyle name="Comma 3 5 2 3 2 2 3 3 2" xfId="13792" xr:uid="{00000000-0005-0000-0000-0000BA720000}"/>
    <cellStyle name="Comma 3 5 2 3 2 2 3 3 2 2" xfId="30178" xr:uid="{00000000-0005-0000-0000-0000BB720000}"/>
    <cellStyle name="Comma 3 5 2 3 2 2 3 3 3" xfId="21985" xr:uid="{00000000-0005-0000-0000-0000BC720000}"/>
    <cellStyle name="Comma 3 5 2 3 2 2 3 4" xfId="9696" xr:uid="{00000000-0005-0000-0000-0000BD720000}"/>
    <cellStyle name="Comma 3 5 2 3 2 2 3 4 2" xfId="26082" xr:uid="{00000000-0005-0000-0000-0000BE720000}"/>
    <cellStyle name="Comma 3 5 2 3 2 2 3 5" xfId="17889" xr:uid="{00000000-0005-0000-0000-0000BF720000}"/>
    <cellStyle name="Comma 3 5 2 3 2 2 4" xfId="2527" xr:uid="{00000000-0005-0000-0000-0000C0720000}"/>
    <cellStyle name="Comma 3 5 2 3 2 2 4 2" xfId="6624" xr:uid="{00000000-0005-0000-0000-0000C1720000}"/>
    <cellStyle name="Comma 3 5 2 3 2 2 4 2 2" xfId="14817" xr:uid="{00000000-0005-0000-0000-0000C2720000}"/>
    <cellStyle name="Comma 3 5 2 3 2 2 4 2 2 2" xfId="31203" xr:uid="{00000000-0005-0000-0000-0000C3720000}"/>
    <cellStyle name="Comma 3 5 2 3 2 2 4 2 3" xfId="23010" xr:uid="{00000000-0005-0000-0000-0000C4720000}"/>
    <cellStyle name="Comma 3 5 2 3 2 2 4 3" xfId="10720" xr:uid="{00000000-0005-0000-0000-0000C5720000}"/>
    <cellStyle name="Comma 3 5 2 3 2 2 4 3 2" xfId="27106" xr:uid="{00000000-0005-0000-0000-0000C6720000}"/>
    <cellStyle name="Comma 3 5 2 3 2 2 4 4" xfId="18913" xr:uid="{00000000-0005-0000-0000-0000C7720000}"/>
    <cellStyle name="Comma 3 5 2 3 2 2 5" xfId="4575" xr:uid="{00000000-0005-0000-0000-0000C8720000}"/>
    <cellStyle name="Comma 3 5 2 3 2 2 5 2" xfId="12768" xr:uid="{00000000-0005-0000-0000-0000C9720000}"/>
    <cellStyle name="Comma 3 5 2 3 2 2 5 2 2" xfId="29154" xr:uid="{00000000-0005-0000-0000-0000CA720000}"/>
    <cellStyle name="Comma 3 5 2 3 2 2 5 3" xfId="20961" xr:uid="{00000000-0005-0000-0000-0000CB720000}"/>
    <cellStyle name="Comma 3 5 2 3 2 2 6" xfId="8672" xr:uid="{00000000-0005-0000-0000-0000CC720000}"/>
    <cellStyle name="Comma 3 5 2 3 2 2 6 2" xfId="25058" xr:uid="{00000000-0005-0000-0000-0000CD720000}"/>
    <cellStyle name="Comma 3 5 2 3 2 2 7" xfId="16865" xr:uid="{00000000-0005-0000-0000-0000CE720000}"/>
    <cellStyle name="Comma 3 5 2 3 2 3" xfId="735" xr:uid="{00000000-0005-0000-0000-0000CF720000}"/>
    <cellStyle name="Comma 3 5 2 3 2 3 2" xfId="1759" xr:uid="{00000000-0005-0000-0000-0000D0720000}"/>
    <cellStyle name="Comma 3 5 2 3 2 3 2 2" xfId="3807" xr:uid="{00000000-0005-0000-0000-0000D1720000}"/>
    <cellStyle name="Comma 3 5 2 3 2 3 2 2 2" xfId="7904" xr:uid="{00000000-0005-0000-0000-0000D2720000}"/>
    <cellStyle name="Comma 3 5 2 3 2 3 2 2 2 2" xfId="16097" xr:uid="{00000000-0005-0000-0000-0000D3720000}"/>
    <cellStyle name="Comma 3 5 2 3 2 3 2 2 2 2 2" xfId="32483" xr:uid="{00000000-0005-0000-0000-0000D4720000}"/>
    <cellStyle name="Comma 3 5 2 3 2 3 2 2 2 3" xfId="24290" xr:uid="{00000000-0005-0000-0000-0000D5720000}"/>
    <cellStyle name="Comma 3 5 2 3 2 3 2 2 3" xfId="12000" xr:uid="{00000000-0005-0000-0000-0000D6720000}"/>
    <cellStyle name="Comma 3 5 2 3 2 3 2 2 3 2" xfId="28386" xr:uid="{00000000-0005-0000-0000-0000D7720000}"/>
    <cellStyle name="Comma 3 5 2 3 2 3 2 2 4" xfId="20193" xr:uid="{00000000-0005-0000-0000-0000D8720000}"/>
    <cellStyle name="Comma 3 5 2 3 2 3 2 3" xfId="5855" xr:uid="{00000000-0005-0000-0000-0000D9720000}"/>
    <cellStyle name="Comma 3 5 2 3 2 3 2 3 2" xfId="14048" xr:uid="{00000000-0005-0000-0000-0000DA720000}"/>
    <cellStyle name="Comma 3 5 2 3 2 3 2 3 2 2" xfId="30434" xr:uid="{00000000-0005-0000-0000-0000DB720000}"/>
    <cellStyle name="Comma 3 5 2 3 2 3 2 3 3" xfId="22241" xr:uid="{00000000-0005-0000-0000-0000DC720000}"/>
    <cellStyle name="Comma 3 5 2 3 2 3 2 4" xfId="9952" xr:uid="{00000000-0005-0000-0000-0000DD720000}"/>
    <cellStyle name="Comma 3 5 2 3 2 3 2 4 2" xfId="26338" xr:uid="{00000000-0005-0000-0000-0000DE720000}"/>
    <cellStyle name="Comma 3 5 2 3 2 3 2 5" xfId="18145" xr:uid="{00000000-0005-0000-0000-0000DF720000}"/>
    <cellStyle name="Comma 3 5 2 3 2 3 3" xfId="2783" xr:uid="{00000000-0005-0000-0000-0000E0720000}"/>
    <cellStyle name="Comma 3 5 2 3 2 3 3 2" xfId="6880" xr:uid="{00000000-0005-0000-0000-0000E1720000}"/>
    <cellStyle name="Comma 3 5 2 3 2 3 3 2 2" xfId="15073" xr:uid="{00000000-0005-0000-0000-0000E2720000}"/>
    <cellStyle name="Comma 3 5 2 3 2 3 3 2 2 2" xfId="31459" xr:uid="{00000000-0005-0000-0000-0000E3720000}"/>
    <cellStyle name="Comma 3 5 2 3 2 3 3 2 3" xfId="23266" xr:uid="{00000000-0005-0000-0000-0000E4720000}"/>
    <cellStyle name="Comma 3 5 2 3 2 3 3 3" xfId="10976" xr:uid="{00000000-0005-0000-0000-0000E5720000}"/>
    <cellStyle name="Comma 3 5 2 3 2 3 3 3 2" xfId="27362" xr:uid="{00000000-0005-0000-0000-0000E6720000}"/>
    <cellStyle name="Comma 3 5 2 3 2 3 3 4" xfId="19169" xr:uid="{00000000-0005-0000-0000-0000E7720000}"/>
    <cellStyle name="Comma 3 5 2 3 2 3 4" xfId="4831" xr:uid="{00000000-0005-0000-0000-0000E8720000}"/>
    <cellStyle name="Comma 3 5 2 3 2 3 4 2" xfId="13024" xr:uid="{00000000-0005-0000-0000-0000E9720000}"/>
    <cellStyle name="Comma 3 5 2 3 2 3 4 2 2" xfId="29410" xr:uid="{00000000-0005-0000-0000-0000EA720000}"/>
    <cellStyle name="Comma 3 5 2 3 2 3 4 3" xfId="21217" xr:uid="{00000000-0005-0000-0000-0000EB720000}"/>
    <cellStyle name="Comma 3 5 2 3 2 3 5" xfId="8928" xr:uid="{00000000-0005-0000-0000-0000EC720000}"/>
    <cellStyle name="Comma 3 5 2 3 2 3 5 2" xfId="25314" xr:uid="{00000000-0005-0000-0000-0000ED720000}"/>
    <cellStyle name="Comma 3 5 2 3 2 3 6" xfId="17121" xr:uid="{00000000-0005-0000-0000-0000EE720000}"/>
    <cellStyle name="Comma 3 5 2 3 2 4" xfId="1247" xr:uid="{00000000-0005-0000-0000-0000EF720000}"/>
    <cellStyle name="Comma 3 5 2 3 2 4 2" xfId="3295" xr:uid="{00000000-0005-0000-0000-0000F0720000}"/>
    <cellStyle name="Comma 3 5 2 3 2 4 2 2" xfId="7392" xr:uid="{00000000-0005-0000-0000-0000F1720000}"/>
    <cellStyle name="Comma 3 5 2 3 2 4 2 2 2" xfId="15585" xr:uid="{00000000-0005-0000-0000-0000F2720000}"/>
    <cellStyle name="Comma 3 5 2 3 2 4 2 2 2 2" xfId="31971" xr:uid="{00000000-0005-0000-0000-0000F3720000}"/>
    <cellStyle name="Comma 3 5 2 3 2 4 2 2 3" xfId="23778" xr:uid="{00000000-0005-0000-0000-0000F4720000}"/>
    <cellStyle name="Comma 3 5 2 3 2 4 2 3" xfId="11488" xr:uid="{00000000-0005-0000-0000-0000F5720000}"/>
    <cellStyle name="Comma 3 5 2 3 2 4 2 3 2" xfId="27874" xr:uid="{00000000-0005-0000-0000-0000F6720000}"/>
    <cellStyle name="Comma 3 5 2 3 2 4 2 4" xfId="19681" xr:uid="{00000000-0005-0000-0000-0000F7720000}"/>
    <cellStyle name="Comma 3 5 2 3 2 4 3" xfId="5343" xr:uid="{00000000-0005-0000-0000-0000F8720000}"/>
    <cellStyle name="Comma 3 5 2 3 2 4 3 2" xfId="13536" xr:uid="{00000000-0005-0000-0000-0000F9720000}"/>
    <cellStyle name="Comma 3 5 2 3 2 4 3 2 2" xfId="29922" xr:uid="{00000000-0005-0000-0000-0000FA720000}"/>
    <cellStyle name="Comma 3 5 2 3 2 4 3 3" xfId="21729" xr:uid="{00000000-0005-0000-0000-0000FB720000}"/>
    <cellStyle name="Comma 3 5 2 3 2 4 4" xfId="9440" xr:uid="{00000000-0005-0000-0000-0000FC720000}"/>
    <cellStyle name="Comma 3 5 2 3 2 4 4 2" xfId="25826" xr:uid="{00000000-0005-0000-0000-0000FD720000}"/>
    <cellStyle name="Comma 3 5 2 3 2 4 5" xfId="17633" xr:uid="{00000000-0005-0000-0000-0000FE720000}"/>
    <cellStyle name="Comma 3 5 2 3 2 5" xfId="2271" xr:uid="{00000000-0005-0000-0000-0000FF720000}"/>
    <cellStyle name="Comma 3 5 2 3 2 5 2" xfId="6368" xr:uid="{00000000-0005-0000-0000-000000730000}"/>
    <cellStyle name="Comma 3 5 2 3 2 5 2 2" xfId="14561" xr:uid="{00000000-0005-0000-0000-000001730000}"/>
    <cellStyle name="Comma 3 5 2 3 2 5 2 2 2" xfId="30947" xr:uid="{00000000-0005-0000-0000-000002730000}"/>
    <cellStyle name="Comma 3 5 2 3 2 5 2 3" xfId="22754" xr:uid="{00000000-0005-0000-0000-000003730000}"/>
    <cellStyle name="Comma 3 5 2 3 2 5 3" xfId="10464" xr:uid="{00000000-0005-0000-0000-000004730000}"/>
    <cellStyle name="Comma 3 5 2 3 2 5 3 2" xfId="26850" xr:uid="{00000000-0005-0000-0000-000005730000}"/>
    <cellStyle name="Comma 3 5 2 3 2 5 4" xfId="18657" xr:uid="{00000000-0005-0000-0000-000006730000}"/>
    <cellStyle name="Comma 3 5 2 3 2 6" xfId="4319" xr:uid="{00000000-0005-0000-0000-000007730000}"/>
    <cellStyle name="Comma 3 5 2 3 2 6 2" xfId="12512" xr:uid="{00000000-0005-0000-0000-000008730000}"/>
    <cellStyle name="Comma 3 5 2 3 2 6 2 2" xfId="28898" xr:uid="{00000000-0005-0000-0000-000009730000}"/>
    <cellStyle name="Comma 3 5 2 3 2 6 3" xfId="20705" xr:uid="{00000000-0005-0000-0000-00000A730000}"/>
    <cellStyle name="Comma 3 5 2 3 2 7" xfId="8416" xr:uid="{00000000-0005-0000-0000-00000B730000}"/>
    <cellStyle name="Comma 3 5 2 3 2 7 2" xfId="24802" xr:uid="{00000000-0005-0000-0000-00000C730000}"/>
    <cellStyle name="Comma 3 5 2 3 2 8" xfId="16609" xr:uid="{00000000-0005-0000-0000-00000D730000}"/>
    <cellStyle name="Comma 3 5 2 3 3" xfId="351" xr:uid="{00000000-0005-0000-0000-00000E730000}"/>
    <cellStyle name="Comma 3 5 2 3 3 2" xfId="863" xr:uid="{00000000-0005-0000-0000-00000F730000}"/>
    <cellStyle name="Comma 3 5 2 3 3 2 2" xfId="1887" xr:uid="{00000000-0005-0000-0000-000010730000}"/>
    <cellStyle name="Comma 3 5 2 3 3 2 2 2" xfId="3935" xr:uid="{00000000-0005-0000-0000-000011730000}"/>
    <cellStyle name="Comma 3 5 2 3 3 2 2 2 2" xfId="8032" xr:uid="{00000000-0005-0000-0000-000012730000}"/>
    <cellStyle name="Comma 3 5 2 3 3 2 2 2 2 2" xfId="16225" xr:uid="{00000000-0005-0000-0000-000013730000}"/>
    <cellStyle name="Comma 3 5 2 3 3 2 2 2 2 2 2" xfId="32611" xr:uid="{00000000-0005-0000-0000-000014730000}"/>
    <cellStyle name="Comma 3 5 2 3 3 2 2 2 2 3" xfId="24418" xr:uid="{00000000-0005-0000-0000-000015730000}"/>
    <cellStyle name="Comma 3 5 2 3 3 2 2 2 3" xfId="12128" xr:uid="{00000000-0005-0000-0000-000016730000}"/>
    <cellStyle name="Comma 3 5 2 3 3 2 2 2 3 2" xfId="28514" xr:uid="{00000000-0005-0000-0000-000017730000}"/>
    <cellStyle name="Comma 3 5 2 3 3 2 2 2 4" xfId="20321" xr:uid="{00000000-0005-0000-0000-000018730000}"/>
    <cellStyle name="Comma 3 5 2 3 3 2 2 3" xfId="5983" xr:uid="{00000000-0005-0000-0000-000019730000}"/>
    <cellStyle name="Comma 3 5 2 3 3 2 2 3 2" xfId="14176" xr:uid="{00000000-0005-0000-0000-00001A730000}"/>
    <cellStyle name="Comma 3 5 2 3 3 2 2 3 2 2" xfId="30562" xr:uid="{00000000-0005-0000-0000-00001B730000}"/>
    <cellStyle name="Comma 3 5 2 3 3 2 2 3 3" xfId="22369" xr:uid="{00000000-0005-0000-0000-00001C730000}"/>
    <cellStyle name="Comma 3 5 2 3 3 2 2 4" xfId="10080" xr:uid="{00000000-0005-0000-0000-00001D730000}"/>
    <cellStyle name="Comma 3 5 2 3 3 2 2 4 2" xfId="26466" xr:uid="{00000000-0005-0000-0000-00001E730000}"/>
    <cellStyle name="Comma 3 5 2 3 3 2 2 5" xfId="18273" xr:uid="{00000000-0005-0000-0000-00001F730000}"/>
    <cellStyle name="Comma 3 5 2 3 3 2 3" xfId="2911" xr:uid="{00000000-0005-0000-0000-000020730000}"/>
    <cellStyle name="Comma 3 5 2 3 3 2 3 2" xfId="7008" xr:uid="{00000000-0005-0000-0000-000021730000}"/>
    <cellStyle name="Comma 3 5 2 3 3 2 3 2 2" xfId="15201" xr:uid="{00000000-0005-0000-0000-000022730000}"/>
    <cellStyle name="Comma 3 5 2 3 3 2 3 2 2 2" xfId="31587" xr:uid="{00000000-0005-0000-0000-000023730000}"/>
    <cellStyle name="Comma 3 5 2 3 3 2 3 2 3" xfId="23394" xr:uid="{00000000-0005-0000-0000-000024730000}"/>
    <cellStyle name="Comma 3 5 2 3 3 2 3 3" xfId="11104" xr:uid="{00000000-0005-0000-0000-000025730000}"/>
    <cellStyle name="Comma 3 5 2 3 3 2 3 3 2" xfId="27490" xr:uid="{00000000-0005-0000-0000-000026730000}"/>
    <cellStyle name="Comma 3 5 2 3 3 2 3 4" xfId="19297" xr:uid="{00000000-0005-0000-0000-000027730000}"/>
    <cellStyle name="Comma 3 5 2 3 3 2 4" xfId="4959" xr:uid="{00000000-0005-0000-0000-000028730000}"/>
    <cellStyle name="Comma 3 5 2 3 3 2 4 2" xfId="13152" xr:uid="{00000000-0005-0000-0000-000029730000}"/>
    <cellStyle name="Comma 3 5 2 3 3 2 4 2 2" xfId="29538" xr:uid="{00000000-0005-0000-0000-00002A730000}"/>
    <cellStyle name="Comma 3 5 2 3 3 2 4 3" xfId="21345" xr:uid="{00000000-0005-0000-0000-00002B730000}"/>
    <cellStyle name="Comma 3 5 2 3 3 2 5" xfId="9056" xr:uid="{00000000-0005-0000-0000-00002C730000}"/>
    <cellStyle name="Comma 3 5 2 3 3 2 5 2" xfId="25442" xr:uid="{00000000-0005-0000-0000-00002D730000}"/>
    <cellStyle name="Comma 3 5 2 3 3 2 6" xfId="17249" xr:uid="{00000000-0005-0000-0000-00002E730000}"/>
    <cellStyle name="Comma 3 5 2 3 3 3" xfId="1375" xr:uid="{00000000-0005-0000-0000-00002F730000}"/>
    <cellStyle name="Comma 3 5 2 3 3 3 2" xfId="3423" xr:uid="{00000000-0005-0000-0000-000030730000}"/>
    <cellStyle name="Comma 3 5 2 3 3 3 2 2" xfId="7520" xr:uid="{00000000-0005-0000-0000-000031730000}"/>
    <cellStyle name="Comma 3 5 2 3 3 3 2 2 2" xfId="15713" xr:uid="{00000000-0005-0000-0000-000032730000}"/>
    <cellStyle name="Comma 3 5 2 3 3 3 2 2 2 2" xfId="32099" xr:uid="{00000000-0005-0000-0000-000033730000}"/>
    <cellStyle name="Comma 3 5 2 3 3 3 2 2 3" xfId="23906" xr:uid="{00000000-0005-0000-0000-000034730000}"/>
    <cellStyle name="Comma 3 5 2 3 3 3 2 3" xfId="11616" xr:uid="{00000000-0005-0000-0000-000035730000}"/>
    <cellStyle name="Comma 3 5 2 3 3 3 2 3 2" xfId="28002" xr:uid="{00000000-0005-0000-0000-000036730000}"/>
    <cellStyle name="Comma 3 5 2 3 3 3 2 4" xfId="19809" xr:uid="{00000000-0005-0000-0000-000037730000}"/>
    <cellStyle name="Comma 3 5 2 3 3 3 3" xfId="5471" xr:uid="{00000000-0005-0000-0000-000038730000}"/>
    <cellStyle name="Comma 3 5 2 3 3 3 3 2" xfId="13664" xr:uid="{00000000-0005-0000-0000-000039730000}"/>
    <cellStyle name="Comma 3 5 2 3 3 3 3 2 2" xfId="30050" xr:uid="{00000000-0005-0000-0000-00003A730000}"/>
    <cellStyle name="Comma 3 5 2 3 3 3 3 3" xfId="21857" xr:uid="{00000000-0005-0000-0000-00003B730000}"/>
    <cellStyle name="Comma 3 5 2 3 3 3 4" xfId="9568" xr:uid="{00000000-0005-0000-0000-00003C730000}"/>
    <cellStyle name="Comma 3 5 2 3 3 3 4 2" xfId="25954" xr:uid="{00000000-0005-0000-0000-00003D730000}"/>
    <cellStyle name="Comma 3 5 2 3 3 3 5" xfId="17761" xr:uid="{00000000-0005-0000-0000-00003E730000}"/>
    <cellStyle name="Comma 3 5 2 3 3 4" xfId="2399" xr:uid="{00000000-0005-0000-0000-00003F730000}"/>
    <cellStyle name="Comma 3 5 2 3 3 4 2" xfId="6496" xr:uid="{00000000-0005-0000-0000-000040730000}"/>
    <cellStyle name="Comma 3 5 2 3 3 4 2 2" xfId="14689" xr:uid="{00000000-0005-0000-0000-000041730000}"/>
    <cellStyle name="Comma 3 5 2 3 3 4 2 2 2" xfId="31075" xr:uid="{00000000-0005-0000-0000-000042730000}"/>
    <cellStyle name="Comma 3 5 2 3 3 4 2 3" xfId="22882" xr:uid="{00000000-0005-0000-0000-000043730000}"/>
    <cellStyle name="Comma 3 5 2 3 3 4 3" xfId="10592" xr:uid="{00000000-0005-0000-0000-000044730000}"/>
    <cellStyle name="Comma 3 5 2 3 3 4 3 2" xfId="26978" xr:uid="{00000000-0005-0000-0000-000045730000}"/>
    <cellStyle name="Comma 3 5 2 3 3 4 4" xfId="18785" xr:uid="{00000000-0005-0000-0000-000046730000}"/>
    <cellStyle name="Comma 3 5 2 3 3 5" xfId="4447" xr:uid="{00000000-0005-0000-0000-000047730000}"/>
    <cellStyle name="Comma 3 5 2 3 3 5 2" xfId="12640" xr:uid="{00000000-0005-0000-0000-000048730000}"/>
    <cellStyle name="Comma 3 5 2 3 3 5 2 2" xfId="29026" xr:uid="{00000000-0005-0000-0000-000049730000}"/>
    <cellStyle name="Comma 3 5 2 3 3 5 3" xfId="20833" xr:uid="{00000000-0005-0000-0000-00004A730000}"/>
    <cellStyle name="Comma 3 5 2 3 3 6" xfId="8544" xr:uid="{00000000-0005-0000-0000-00004B730000}"/>
    <cellStyle name="Comma 3 5 2 3 3 6 2" xfId="24930" xr:uid="{00000000-0005-0000-0000-00004C730000}"/>
    <cellStyle name="Comma 3 5 2 3 3 7" xfId="16737" xr:uid="{00000000-0005-0000-0000-00004D730000}"/>
    <cellStyle name="Comma 3 5 2 3 4" xfId="607" xr:uid="{00000000-0005-0000-0000-00004E730000}"/>
    <cellStyle name="Comma 3 5 2 3 4 2" xfId="1631" xr:uid="{00000000-0005-0000-0000-00004F730000}"/>
    <cellStyle name="Comma 3 5 2 3 4 2 2" xfId="3679" xr:uid="{00000000-0005-0000-0000-000050730000}"/>
    <cellStyle name="Comma 3 5 2 3 4 2 2 2" xfId="7776" xr:uid="{00000000-0005-0000-0000-000051730000}"/>
    <cellStyle name="Comma 3 5 2 3 4 2 2 2 2" xfId="15969" xr:uid="{00000000-0005-0000-0000-000052730000}"/>
    <cellStyle name="Comma 3 5 2 3 4 2 2 2 2 2" xfId="32355" xr:uid="{00000000-0005-0000-0000-000053730000}"/>
    <cellStyle name="Comma 3 5 2 3 4 2 2 2 3" xfId="24162" xr:uid="{00000000-0005-0000-0000-000054730000}"/>
    <cellStyle name="Comma 3 5 2 3 4 2 2 3" xfId="11872" xr:uid="{00000000-0005-0000-0000-000055730000}"/>
    <cellStyle name="Comma 3 5 2 3 4 2 2 3 2" xfId="28258" xr:uid="{00000000-0005-0000-0000-000056730000}"/>
    <cellStyle name="Comma 3 5 2 3 4 2 2 4" xfId="20065" xr:uid="{00000000-0005-0000-0000-000057730000}"/>
    <cellStyle name="Comma 3 5 2 3 4 2 3" xfId="5727" xr:uid="{00000000-0005-0000-0000-000058730000}"/>
    <cellStyle name="Comma 3 5 2 3 4 2 3 2" xfId="13920" xr:uid="{00000000-0005-0000-0000-000059730000}"/>
    <cellStyle name="Comma 3 5 2 3 4 2 3 2 2" xfId="30306" xr:uid="{00000000-0005-0000-0000-00005A730000}"/>
    <cellStyle name="Comma 3 5 2 3 4 2 3 3" xfId="22113" xr:uid="{00000000-0005-0000-0000-00005B730000}"/>
    <cellStyle name="Comma 3 5 2 3 4 2 4" xfId="9824" xr:uid="{00000000-0005-0000-0000-00005C730000}"/>
    <cellStyle name="Comma 3 5 2 3 4 2 4 2" xfId="26210" xr:uid="{00000000-0005-0000-0000-00005D730000}"/>
    <cellStyle name="Comma 3 5 2 3 4 2 5" xfId="18017" xr:uid="{00000000-0005-0000-0000-00005E730000}"/>
    <cellStyle name="Comma 3 5 2 3 4 3" xfId="2655" xr:uid="{00000000-0005-0000-0000-00005F730000}"/>
    <cellStyle name="Comma 3 5 2 3 4 3 2" xfId="6752" xr:uid="{00000000-0005-0000-0000-000060730000}"/>
    <cellStyle name="Comma 3 5 2 3 4 3 2 2" xfId="14945" xr:uid="{00000000-0005-0000-0000-000061730000}"/>
    <cellStyle name="Comma 3 5 2 3 4 3 2 2 2" xfId="31331" xr:uid="{00000000-0005-0000-0000-000062730000}"/>
    <cellStyle name="Comma 3 5 2 3 4 3 2 3" xfId="23138" xr:uid="{00000000-0005-0000-0000-000063730000}"/>
    <cellStyle name="Comma 3 5 2 3 4 3 3" xfId="10848" xr:uid="{00000000-0005-0000-0000-000064730000}"/>
    <cellStyle name="Comma 3 5 2 3 4 3 3 2" xfId="27234" xr:uid="{00000000-0005-0000-0000-000065730000}"/>
    <cellStyle name="Comma 3 5 2 3 4 3 4" xfId="19041" xr:uid="{00000000-0005-0000-0000-000066730000}"/>
    <cellStyle name="Comma 3 5 2 3 4 4" xfId="4703" xr:uid="{00000000-0005-0000-0000-000067730000}"/>
    <cellStyle name="Comma 3 5 2 3 4 4 2" xfId="12896" xr:uid="{00000000-0005-0000-0000-000068730000}"/>
    <cellStyle name="Comma 3 5 2 3 4 4 2 2" xfId="29282" xr:uid="{00000000-0005-0000-0000-000069730000}"/>
    <cellStyle name="Comma 3 5 2 3 4 4 3" xfId="21089" xr:uid="{00000000-0005-0000-0000-00006A730000}"/>
    <cellStyle name="Comma 3 5 2 3 4 5" xfId="8800" xr:uid="{00000000-0005-0000-0000-00006B730000}"/>
    <cellStyle name="Comma 3 5 2 3 4 5 2" xfId="25186" xr:uid="{00000000-0005-0000-0000-00006C730000}"/>
    <cellStyle name="Comma 3 5 2 3 4 6" xfId="16993" xr:uid="{00000000-0005-0000-0000-00006D730000}"/>
    <cellStyle name="Comma 3 5 2 3 5" xfId="1119" xr:uid="{00000000-0005-0000-0000-00006E730000}"/>
    <cellStyle name="Comma 3 5 2 3 5 2" xfId="3167" xr:uid="{00000000-0005-0000-0000-00006F730000}"/>
    <cellStyle name="Comma 3 5 2 3 5 2 2" xfId="7264" xr:uid="{00000000-0005-0000-0000-000070730000}"/>
    <cellStyle name="Comma 3 5 2 3 5 2 2 2" xfId="15457" xr:uid="{00000000-0005-0000-0000-000071730000}"/>
    <cellStyle name="Comma 3 5 2 3 5 2 2 2 2" xfId="31843" xr:uid="{00000000-0005-0000-0000-000072730000}"/>
    <cellStyle name="Comma 3 5 2 3 5 2 2 3" xfId="23650" xr:uid="{00000000-0005-0000-0000-000073730000}"/>
    <cellStyle name="Comma 3 5 2 3 5 2 3" xfId="11360" xr:uid="{00000000-0005-0000-0000-000074730000}"/>
    <cellStyle name="Comma 3 5 2 3 5 2 3 2" xfId="27746" xr:uid="{00000000-0005-0000-0000-000075730000}"/>
    <cellStyle name="Comma 3 5 2 3 5 2 4" xfId="19553" xr:uid="{00000000-0005-0000-0000-000076730000}"/>
    <cellStyle name="Comma 3 5 2 3 5 3" xfId="5215" xr:uid="{00000000-0005-0000-0000-000077730000}"/>
    <cellStyle name="Comma 3 5 2 3 5 3 2" xfId="13408" xr:uid="{00000000-0005-0000-0000-000078730000}"/>
    <cellStyle name="Comma 3 5 2 3 5 3 2 2" xfId="29794" xr:uid="{00000000-0005-0000-0000-000079730000}"/>
    <cellStyle name="Comma 3 5 2 3 5 3 3" xfId="21601" xr:uid="{00000000-0005-0000-0000-00007A730000}"/>
    <cellStyle name="Comma 3 5 2 3 5 4" xfId="9312" xr:uid="{00000000-0005-0000-0000-00007B730000}"/>
    <cellStyle name="Comma 3 5 2 3 5 4 2" xfId="25698" xr:uid="{00000000-0005-0000-0000-00007C730000}"/>
    <cellStyle name="Comma 3 5 2 3 5 5" xfId="17505" xr:uid="{00000000-0005-0000-0000-00007D730000}"/>
    <cellStyle name="Comma 3 5 2 3 6" xfId="2143" xr:uid="{00000000-0005-0000-0000-00007E730000}"/>
    <cellStyle name="Comma 3 5 2 3 6 2" xfId="6240" xr:uid="{00000000-0005-0000-0000-00007F730000}"/>
    <cellStyle name="Comma 3 5 2 3 6 2 2" xfId="14433" xr:uid="{00000000-0005-0000-0000-000080730000}"/>
    <cellStyle name="Comma 3 5 2 3 6 2 2 2" xfId="30819" xr:uid="{00000000-0005-0000-0000-000081730000}"/>
    <cellStyle name="Comma 3 5 2 3 6 2 3" xfId="22626" xr:uid="{00000000-0005-0000-0000-000082730000}"/>
    <cellStyle name="Comma 3 5 2 3 6 3" xfId="10336" xr:uid="{00000000-0005-0000-0000-000083730000}"/>
    <cellStyle name="Comma 3 5 2 3 6 3 2" xfId="26722" xr:uid="{00000000-0005-0000-0000-000084730000}"/>
    <cellStyle name="Comma 3 5 2 3 6 4" xfId="18529" xr:uid="{00000000-0005-0000-0000-000085730000}"/>
    <cellStyle name="Comma 3 5 2 3 7" xfId="4191" xr:uid="{00000000-0005-0000-0000-000086730000}"/>
    <cellStyle name="Comma 3 5 2 3 7 2" xfId="12384" xr:uid="{00000000-0005-0000-0000-000087730000}"/>
    <cellStyle name="Comma 3 5 2 3 7 2 2" xfId="28770" xr:uid="{00000000-0005-0000-0000-000088730000}"/>
    <cellStyle name="Comma 3 5 2 3 7 3" xfId="20577" xr:uid="{00000000-0005-0000-0000-000089730000}"/>
    <cellStyle name="Comma 3 5 2 3 8" xfId="8288" xr:uid="{00000000-0005-0000-0000-00008A730000}"/>
    <cellStyle name="Comma 3 5 2 3 8 2" xfId="24674" xr:uid="{00000000-0005-0000-0000-00008B730000}"/>
    <cellStyle name="Comma 3 5 2 3 9" xfId="16481" xr:uid="{00000000-0005-0000-0000-00008C730000}"/>
    <cellStyle name="Comma 3 5 2 4" xfId="159" xr:uid="{00000000-0005-0000-0000-00008D730000}"/>
    <cellStyle name="Comma 3 5 2 4 2" xfId="415" xr:uid="{00000000-0005-0000-0000-00008E730000}"/>
    <cellStyle name="Comma 3 5 2 4 2 2" xfId="927" xr:uid="{00000000-0005-0000-0000-00008F730000}"/>
    <cellStyle name="Comma 3 5 2 4 2 2 2" xfId="1951" xr:uid="{00000000-0005-0000-0000-000090730000}"/>
    <cellStyle name="Comma 3 5 2 4 2 2 2 2" xfId="3999" xr:uid="{00000000-0005-0000-0000-000091730000}"/>
    <cellStyle name="Comma 3 5 2 4 2 2 2 2 2" xfId="8096" xr:uid="{00000000-0005-0000-0000-000092730000}"/>
    <cellStyle name="Comma 3 5 2 4 2 2 2 2 2 2" xfId="16289" xr:uid="{00000000-0005-0000-0000-000093730000}"/>
    <cellStyle name="Comma 3 5 2 4 2 2 2 2 2 2 2" xfId="32675" xr:uid="{00000000-0005-0000-0000-000094730000}"/>
    <cellStyle name="Comma 3 5 2 4 2 2 2 2 2 3" xfId="24482" xr:uid="{00000000-0005-0000-0000-000095730000}"/>
    <cellStyle name="Comma 3 5 2 4 2 2 2 2 3" xfId="12192" xr:uid="{00000000-0005-0000-0000-000096730000}"/>
    <cellStyle name="Comma 3 5 2 4 2 2 2 2 3 2" xfId="28578" xr:uid="{00000000-0005-0000-0000-000097730000}"/>
    <cellStyle name="Comma 3 5 2 4 2 2 2 2 4" xfId="20385" xr:uid="{00000000-0005-0000-0000-000098730000}"/>
    <cellStyle name="Comma 3 5 2 4 2 2 2 3" xfId="6047" xr:uid="{00000000-0005-0000-0000-000099730000}"/>
    <cellStyle name="Comma 3 5 2 4 2 2 2 3 2" xfId="14240" xr:uid="{00000000-0005-0000-0000-00009A730000}"/>
    <cellStyle name="Comma 3 5 2 4 2 2 2 3 2 2" xfId="30626" xr:uid="{00000000-0005-0000-0000-00009B730000}"/>
    <cellStyle name="Comma 3 5 2 4 2 2 2 3 3" xfId="22433" xr:uid="{00000000-0005-0000-0000-00009C730000}"/>
    <cellStyle name="Comma 3 5 2 4 2 2 2 4" xfId="10144" xr:uid="{00000000-0005-0000-0000-00009D730000}"/>
    <cellStyle name="Comma 3 5 2 4 2 2 2 4 2" xfId="26530" xr:uid="{00000000-0005-0000-0000-00009E730000}"/>
    <cellStyle name="Comma 3 5 2 4 2 2 2 5" xfId="18337" xr:uid="{00000000-0005-0000-0000-00009F730000}"/>
    <cellStyle name="Comma 3 5 2 4 2 2 3" xfId="2975" xr:uid="{00000000-0005-0000-0000-0000A0730000}"/>
    <cellStyle name="Comma 3 5 2 4 2 2 3 2" xfId="7072" xr:uid="{00000000-0005-0000-0000-0000A1730000}"/>
    <cellStyle name="Comma 3 5 2 4 2 2 3 2 2" xfId="15265" xr:uid="{00000000-0005-0000-0000-0000A2730000}"/>
    <cellStyle name="Comma 3 5 2 4 2 2 3 2 2 2" xfId="31651" xr:uid="{00000000-0005-0000-0000-0000A3730000}"/>
    <cellStyle name="Comma 3 5 2 4 2 2 3 2 3" xfId="23458" xr:uid="{00000000-0005-0000-0000-0000A4730000}"/>
    <cellStyle name="Comma 3 5 2 4 2 2 3 3" xfId="11168" xr:uid="{00000000-0005-0000-0000-0000A5730000}"/>
    <cellStyle name="Comma 3 5 2 4 2 2 3 3 2" xfId="27554" xr:uid="{00000000-0005-0000-0000-0000A6730000}"/>
    <cellStyle name="Comma 3 5 2 4 2 2 3 4" xfId="19361" xr:uid="{00000000-0005-0000-0000-0000A7730000}"/>
    <cellStyle name="Comma 3 5 2 4 2 2 4" xfId="5023" xr:uid="{00000000-0005-0000-0000-0000A8730000}"/>
    <cellStyle name="Comma 3 5 2 4 2 2 4 2" xfId="13216" xr:uid="{00000000-0005-0000-0000-0000A9730000}"/>
    <cellStyle name="Comma 3 5 2 4 2 2 4 2 2" xfId="29602" xr:uid="{00000000-0005-0000-0000-0000AA730000}"/>
    <cellStyle name="Comma 3 5 2 4 2 2 4 3" xfId="21409" xr:uid="{00000000-0005-0000-0000-0000AB730000}"/>
    <cellStyle name="Comma 3 5 2 4 2 2 5" xfId="9120" xr:uid="{00000000-0005-0000-0000-0000AC730000}"/>
    <cellStyle name="Comma 3 5 2 4 2 2 5 2" xfId="25506" xr:uid="{00000000-0005-0000-0000-0000AD730000}"/>
    <cellStyle name="Comma 3 5 2 4 2 2 6" xfId="17313" xr:uid="{00000000-0005-0000-0000-0000AE730000}"/>
    <cellStyle name="Comma 3 5 2 4 2 3" xfId="1439" xr:uid="{00000000-0005-0000-0000-0000AF730000}"/>
    <cellStyle name="Comma 3 5 2 4 2 3 2" xfId="3487" xr:uid="{00000000-0005-0000-0000-0000B0730000}"/>
    <cellStyle name="Comma 3 5 2 4 2 3 2 2" xfId="7584" xr:uid="{00000000-0005-0000-0000-0000B1730000}"/>
    <cellStyle name="Comma 3 5 2 4 2 3 2 2 2" xfId="15777" xr:uid="{00000000-0005-0000-0000-0000B2730000}"/>
    <cellStyle name="Comma 3 5 2 4 2 3 2 2 2 2" xfId="32163" xr:uid="{00000000-0005-0000-0000-0000B3730000}"/>
    <cellStyle name="Comma 3 5 2 4 2 3 2 2 3" xfId="23970" xr:uid="{00000000-0005-0000-0000-0000B4730000}"/>
    <cellStyle name="Comma 3 5 2 4 2 3 2 3" xfId="11680" xr:uid="{00000000-0005-0000-0000-0000B5730000}"/>
    <cellStyle name="Comma 3 5 2 4 2 3 2 3 2" xfId="28066" xr:uid="{00000000-0005-0000-0000-0000B6730000}"/>
    <cellStyle name="Comma 3 5 2 4 2 3 2 4" xfId="19873" xr:uid="{00000000-0005-0000-0000-0000B7730000}"/>
    <cellStyle name="Comma 3 5 2 4 2 3 3" xfId="5535" xr:uid="{00000000-0005-0000-0000-0000B8730000}"/>
    <cellStyle name="Comma 3 5 2 4 2 3 3 2" xfId="13728" xr:uid="{00000000-0005-0000-0000-0000B9730000}"/>
    <cellStyle name="Comma 3 5 2 4 2 3 3 2 2" xfId="30114" xr:uid="{00000000-0005-0000-0000-0000BA730000}"/>
    <cellStyle name="Comma 3 5 2 4 2 3 3 3" xfId="21921" xr:uid="{00000000-0005-0000-0000-0000BB730000}"/>
    <cellStyle name="Comma 3 5 2 4 2 3 4" xfId="9632" xr:uid="{00000000-0005-0000-0000-0000BC730000}"/>
    <cellStyle name="Comma 3 5 2 4 2 3 4 2" xfId="26018" xr:uid="{00000000-0005-0000-0000-0000BD730000}"/>
    <cellStyle name="Comma 3 5 2 4 2 3 5" xfId="17825" xr:uid="{00000000-0005-0000-0000-0000BE730000}"/>
    <cellStyle name="Comma 3 5 2 4 2 4" xfId="2463" xr:uid="{00000000-0005-0000-0000-0000BF730000}"/>
    <cellStyle name="Comma 3 5 2 4 2 4 2" xfId="6560" xr:uid="{00000000-0005-0000-0000-0000C0730000}"/>
    <cellStyle name="Comma 3 5 2 4 2 4 2 2" xfId="14753" xr:uid="{00000000-0005-0000-0000-0000C1730000}"/>
    <cellStyle name="Comma 3 5 2 4 2 4 2 2 2" xfId="31139" xr:uid="{00000000-0005-0000-0000-0000C2730000}"/>
    <cellStyle name="Comma 3 5 2 4 2 4 2 3" xfId="22946" xr:uid="{00000000-0005-0000-0000-0000C3730000}"/>
    <cellStyle name="Comma 3 5 2 4 2 4 3" xfId="10656" xr:uid="{00000000-0005-0000-0000-0000C4730000}"/>
    <cellStyle name="Comma 3 5 2 4 2 4 3 2" xfId="27042" xr:uid="{00000000-0005-0000-0000-0000C5730000}"/>
    <cellStyle name="Comma 3 5 2 4 2 4 4" xfId="18849" xr:uid="{00000000-0005-0000-0000-0000C6730000}"/>
    <cellStyle name="Comma 3 5 2 4 2 5" xfId="4511" xr:uid="{00000000-0005-0000-0000-0000C7730000}"/>
    <cellStyle name="Comma 3 5 2 4 2 5 2" xfId="12704" xr:uid="{00000000-0005-0000-0000-0000C8730000}"/>
    <cellStyle name="Comma 3 5 2 4 2 5 2 2" xfId="29090" xr:uid="{00000000-0005-0000-0000-0000C9730000}"/>
    <cellStyle name="Comma 3 5 2 4 2 5 3" xfId="20897" xr:uid="{00000000-0005-0000-0000-0000CA730000}"/>
    <cellStyle name="Comma 3 5 2 4 2 6" xfId="8608" xr:uid="{00000000-0005-0000-0000-0000CB730000}"/>
    <cellStyle name="Comma 3 5 2 4 2 6 2" xfId="24994" xr:uid="{00000000-0005-0000-0000-0000CC730000}"/>
    <cellStyle name="Comma 3 5 2 4 2 7" xfId="16801" xr:uid="{00000000-0005-0000-0000-0000CD730000}"/>
    <cellStyle name="Comma 3 5 2 4 3" xfId="671" xr:uid="{00000000-0005-0000-0000-0000CE730000}"/>
    <cellStyle name="Comma 3 5 2 4 3 2" xfId="1695" xr:uid="{00000000-0005-0000-0000-0000CF730000}"/>
    <cellStyle name="Comma 3 5 2 4 3 2 2" xfId="3743" xr:uid="{00000000-0005-0000-0000-0000D0730000}"/>
    <cellStyle name="Comma 3 5 2 4 3 2 2 2" xfId="7840" xr:uid="{00000000-0005-0000-0000-0000D1730000}"/>
    <cellStyle name="Comma 3 5 2 4 3 2 2 2 2" xfId="16033" xr:uid="{00000000-0005-0000-0000-0000D2730000}"/>
    <cellStyle name="Comma 3 5 2 4 3 2 2 2 2 2" xfId="32419" xr:uid="{00000000-0005-0000-0000-0000D3730000}"/>
    <cellStyle name="Comma 3 5 2 4 3 2 2 2 3" xfId="24226" xr:uid="{00000000-0005-0000-0000-0000D4730000}"/>
    <cellStyle name="Comma 3 5 2 4 3 2 2 3" xfId="11936" xr:uid="{00000000-0005-0000-0000-0000D5730000}"/>
    <cellStyle name="Comma 3 5 2 4 3 2 2 3 2" xfId="28322" xr:uid="{00000000-0005-0000-0000-0000D6730000}"/>
    <cellStyle name="Comma 3 5 2 4 3 2 2 4" xfId="20129" xr:uid="{00000000-0005-0000-0000-0000D7730000}"/>
    <cellStyle name="Comma 3 5 2 4 3 2 3" xfId="5791" xr:uid="{00000000-0005-0000-0000-0000D8730000}"/>
    <cellStyle name="Comma 3 5 2 4 3 2 3 2" xfId="13984" xr:uid="{00000000-0005-0000-0000-0000D9730000}"/>
    <cellStyle name="Comma 3 5 2 4 3 2 3 2 2" xfId="30370" xr:uid="{00000000-0005-0000-0000-0000DA730000}"/>
    <cellStyle name="Comma 3 5 2 4 3 2 3 3" xfId="22177" xr:uid="{00000000-0005-0000-0000-0000DB730000}"/>
    <cellStyle name="Comma 3 5 2 4 3 2 4" xfId="9888" xr:uid="{00000000-0005-0000-0000-0000DC730000}"/>
    <cellStyle name="Comma 3 5 2 4 3 2 4 2" xfId="26274" xr:uid="{00000000-0005-0000-0000-0000DD730000}"/>
    <cellStyle name="Comma 3 5 2 4 3 2 5" xfId="18081" xr:uid="{00000000-0005-0000-0000-0000DE730000}"/>
    <cellStyle name="Comma 3 5 2 4 3 3" xfId="2719" xr:uid="{00000000-0005-0000-0000-0000DF730000}"/>
    <cellStyle name="Comma 3 5 2 4 3 3 2" xfId="6816" xr:uid="{00000000-0005-0000-0000-0000E0730000}"/>
    <cellStyle name="Comma 3 5 2 4 3 3 2 2" xfId="15009" xr:uid="{00000000-0005-0000-0000-0000E1730000}"/>
    <cellStyle name="Comma 3 5 2 4 3 3 2 2 2" xfId="31395" xr:uid="{00000000-0005-0000-0000-0000E2730000}"/>
    <cellStyle name="Comma 3 5 2 4 3 3 2 3" xfId="23202" xr:uid="{00000000-0005-0000-0000-0000E3730000}"/>
    <cellStyle name="Comma 3 5 2 4 3 3 3" xfId="10912" xr:uid="{00000000-0005-0000-0000-0000E4730000}"/>
    <cellStyle name="Comma 3 5 2 4 3 3 3 2" xfId="27298" xr:uid="{00000000-0005-0000-0000-0000E5730000}"/>
    <cellStyle name="Comma 3 5 2 4 3 3 4" xfId="19105" xr:uid="{00000000-0005-0000-0000-0000E6730000}"/>
    <cellStyle name="Comma 3 5 2 4 3 4" xfId="4767" xr:uid="{00000000-0005-0000-0000-0000E7730000}"/>
    <cellStyle name="Comma 3 5 2 4 3 4 2" xfId="12960" xr:uid="{00000000-0005-0000-0000-0000E8730000}"/>
    <cellStyle name="Comma 3 5 2 4 3 4 2 2" xfId="29346" xr:uid="{00000000-0005-0000-0000-0000E9730000}"/>
    <cellStyle name="Comma 3 5 2 4 3 4 3" xfId="21153" xr:uid="{00000000-0005-0000-0000-0000EA730000}"/>
    <cellStyle name="Comma 3 5 2 4 3 5" xfId="8864" xr:uid="{00000000-0005-0000-0000-0000EB730000}"/>
    <cellStyle name="Comma 3 5 2 4 3 5 2" xfId="25250" xr:uid="{00000000-0005-0000-0000-0000EC730000}"/>
    <cellStyle name="Comma 3 5 2 4 3 6" xfId="17057" xr:uid="{00000000-0005-0000-0000-0000ED730000}"/>
    <cellStyle name="Comma 3 5 2 4 4" xfId="1183" xr:uid="{00000000-0005-0000-0000-0000EE730000}"/>
    <cellStyle name="Comma 3 5 2 4 4 2" xfId="3231" xr:uid="{00000000-0005-0000-0000-0000EF730000}"/>
    <cellStyle name="Comma 3 5 2 4 4 2 2" xfId="7328" xr:uid="{00000000-0005-0000-0000-0000F0730000}"/>
    <cellStyle name="Comma 3 5 2 4 4 2 2 2" xfId="15521" xr:uid="{00000000-0005-0000-0000-0000F1730000}"/>
    <cellStyle name="Comma 3 5 2 4 4 2 2 2 2" xfId="31907" xr:uid="{00000000-0005-0000-0000-0000F2730000}"/>
    <cellStyle name="Comma 3 5 2 4 4 2 2 3" xfId="23714" xr:uid="{00000000-0005-0000-0000-0000F3730000}"/>
    <cellStyle name="Comma 3 5 2 4 4 2 3" xfId="11424" xr:uid="{00000000-0005-0000-0000-0000F4730000}"/>
    <cellStyle name="Comma 3 5 2 4 4 2 3 2" xfId="27810" xr:uid="{00000000-0005-0000-0000-0000F5730000}"/>
    <cellStyle name="Comma 3 5 2 4 4 2 4" xfId="19617" xr:uid="{00000000-0005-0000-0000-0000F6730000}"/>
    <cellStyle name="Comma 3 5 2 4 4 3" xfId="5279" xr:uid="{00000000-0005-0000-0000-0000F7730000}"/>
    <cellStyle name="Comma 3 5 2 4 4 3 2" xfId="13472" xr:uid="{00000000-0005-0000-0000-0000F8730000}"/>
    <cellStyle name="Comma 3 5 2 4 4 3 2 2" xfId="29858" xr:uid="{00000000-0005-0000-0000-0000F9730000}"/>
    <cellStyle name="Comma 3 5 2 4 4 3 3" xfId="21665" xr:uid="{00000000-0005-0000-0000-0000FA730000}"/>
    <cellStyle name="Comma 3 5 2 4 4 4" xfId="9376" xr:uid="{00000000-0005-0000-0000-0000FB730000}"/>
    <cellStyle name="Comma 3 5 2 4 4 4 2" xfId="25762" xr:uid="{00000000-0005-0000-0000-0000FC730000}"/>
    <cellStyle name="Comma 3 5 2 4 4 5" xfId="17569" xr:uid="{00000000-0005-0000-0000-0000FD730000}"/>
    <cellStyle name="Comma 3 5 2 4 5" xfId="2207" xr:uid="{00000000-0005-0000-0000-0000FE730000}"/>
    <cellStyle name="Comma 3 5 2 4 5 2" xfId="6304" xr:uid="{00000000-0005-0000-0000-0000FF730000}"/>
    <cellStyle name="Comma 3 5 2 4 5 2 2" xfId="14497" xr:uid="{00000000-0005-0000-0000-000000740000}"/>
    <cellStyle name="Comma 3 5 2 4 5 2 2 2" xfId="30883" xr:uid="{00000000-0005-0000-0000-000001740000}"/>
    <cellStyle name="Comma 3 5 2 4 5 2 3" xfId="22690" xr:uid="{00000000-0005-0000-0000-000002740000}"/>
    <cellStyle name="Comma 3 5 2 4 5 3" xfId="10400" xr:uid="{00000000-0005-0000-0000-000003740000}"/>
    <cellStyle name="Comma 3 5 2 4 5 3 2" xfId="26786" xr:uid="{00000000-0005-0000-0000-000004740000}"/>
    <cellStyle name="Comma 3 5 2 4 5 4" xfId="18593" xr:uid="{00000000-0005-0000-0000-000005740000}"/>
    <cellStyle name="Comma 3 5 2 4 6" xfId="4255" xr:uid="{00000000-0005-0000-0000-000006740000}"/>
    <cellStyle name="Comma 3 5 2 4 6 2" xfId="12448" xr:uid="{00000000-0005-0000-0000-000007740000}"/>
    <cellStyle name="Comma 3 5 2 4 6 2 2" xfId="28834" xr:uid="{00000000-0005-0000-0000-000008740000}"/>
    <cellStyle name="Comma 3 5 2 4 6 3" xfId="20641" xr:uid="{00000000-0005-0000-0000-000009740000}"/>
    <cellStyle name="Comma 3 5 2 4 7" xfId="8352" xr:uid="{00000000-0005-0000-0000-00000A740000}"/>
    <cellStyle name="Comma 3 5 2 4 7 2" xfId="24738" xr:uid="{00000000-0005-0000-0000-00000B740000}"/>
    <cellStyle name="Comma 3 5 2 4 8" xfId="16545" xr:uid="{00000000-0005-0000-0000-00000C740000}"/>
    <cellStyle name="Comma 3 5 2 5" xfId="287" xr:uid="{00000000-0005-0000-0000-00000D740000}"/>
    <cellStyle name="Comma 3 5 2 5 2" xfId="799" xr:uid="{00000000-0005-0000-0000-00000E740000}"/>
    <cellStyle name="Comma 3 5 2 5 2 2" xfId="1823" xr:uid="{00000000-0005-0000-0000-00000F740000}"/>
    <cellStyle name="Comma 3 5 2 5 2 2 2" xfId="3871" xr:uid="{00000000-0005-0000-0000-000010740000}"/>
    <cellStyle name="Comma 3 5 2 5 2 2 2 2" xfId="7968" xr:uid="{00000000-0005-0000-0000-000011740000}"/>
    <cellStyle name="Comma 3 5 2 5 2 2 2 2 2" xfId="16161" xr:uid="{00000000-0005-0000-0000-000012740000}"/>
    <cellStyle name="Comma 3 5 2 5 2 2 2 2 2 2" xfId="32547" xr:uid="{00000000-0005-0000-0000-000013740000}"/>
    <cellStyle name="Comma 3 5 2 5 2 2 2 2 3" xfId="24354" xr:uid="{00000000-0005-0000-0000-000014740000}"/>
    <cellStyle name="Comma 3 5 2 5 2 2 2 3" xfId="12064" xr:uid="{00000000-0005-0000-0000-000015740000}"/>
    <cellStyle name="Comma 3 5 2 5 2 2 2 3 2" xfId="28450" xr:uid="{00000000-0005-0000-0000-000016740000}"/>
    <cellStyle name="Comma 3 5 2 5 2 2 2 4" xfId="20257" xr:uid="{00000000-0005-0000-0000-000017740000}"/>
    <cellStyle name="Comma 3 5 2 5 2 2 3" xfId="5919" xr:uid="{00000000-0005-0000-0000-000018740000}"/>
    <cellStyle name="Comma 3 5 2 5 2 2 3 2" xfId="14112" xr:uid="{00000000-0005-0000-0000-000019740000}"/>
    <cellStyle name="Comma 3 5 2 5 2 2 3 2 2" xfId="30498" xr:uid="{00000000-0005-0000-0000-00001A740000}"/>
    <cellStyle name="Comma 3 5 2 5 2 2 3 3" xfId="22305" xr:uid="{00000000-0005-0000-0000-00001B740000}"/>
    <cellStyle name="Comma 3 5 2 5 2 2 4" xfId="10016" xr:uid="{00000000-0005-0000-0000-00001C740000}"/>
    <cellStyle name="Comma 3 5 2 5 2 2 4 2" xfId="26402" xr:uid="{00000000-0005-0000-0000-00001D740000}"/>
    <cellStyle name="Comma 3 5 2 5 2 2 5" xfId="18209" xr:uid="{00000000-0005-0000-0000-00001E740000}"/>
    <cellStyle name="Comma 3 5 2 5 2 3" xfId="2847" xr:uid="{00000000-0005-0000-0000-00001F740000}"/>
    <cellStyle name="Comma 3 5 2 5 2 3 2" xfId="6944" xr:uid="{00000000-0005-0000-0000-000020740000}"/>
    <cellStyle name="Comma 3 5 2 5 2 3 2 2" xfId="15137" xr:uid="{00000000-0005-0000-0000-000021740000}"/>
    <cellStyle name="Comma 3 5 2 5 2 3 2 2 2" xfId="31523" xr:uid="{00000000-0005-0000-0000-000022740000}"/>
    <cellStyle name="Comma 3 5 2 5 2 3 2 3" xfId="23330" xr:uid="{00000000-0005-0000-0000-000023740000}"/>
    <cellStyle name="Comma 3 5 2 5 2 3 3" xfId="11040" xr:uid="{00000000-0005-0000-0000-000024740000}"/>
    <cellStyle name="Comma 3 5 2 5 2 3 3 2" xfId="27426" xr:uid="{00000000-0005-0000-0000-000025740000}"/>
    <cellStyle name="Comma 3 5 2 5 2 3 4" xfId="19233" xr:uid="{00000000-0005-0000-0000-000026740000}"/>
    <cellStyle name="Comma 3 5 2 5 2 4" xfId="4895" xr:uid="{00000000-0005-0000-0000-000027740000}"/>
    <cellStyle name="Comma 3 5 2 5 2 4 2" xfId="13088" xr:uid="{00000000-0005-0000-0000-000028740000}"/>
    <cellStyle name="Comma 3 5 2 5 2 4 2 2" xfId="29474" xr:uid="{00000000-0005-0000-0000-000029740000}"/>
    <cellStyle name="Comma 3 5 2 5 2 4 3" xfId="21281" xr:uid="{00000000-0005-0000-0000-00002A740000}"/>
    <cellStyle name="Comma 3 5 2 5 2 5" xfId="8992" xr:uid="{00000000-0005-0000-0000-00002B740000}"/>
    <cellStyle name="Comma 3 5 2 5 2 5 2" xfId="25378" xr:uid="{00000000-0005-0000-0000-00002C740000}"/>
    <cellStyle name="Comma 3 5 2 5 2 6" xfId="17185" xr:uid="{00000000-0005-0000-0000-00002D740000}"/>
    <cellStyle name="Comma 3 5 2 5 3" xfId="1311" xr:uid="{00000000-0005-0000-0000-00002E740000}"/>
    <cellStyle name="Comma 3 5 2 5 3 2" xfId="3359" xr:uid="{00000000-0005-0000-0000-00002F740000}"/>
    <cellStyle name="Comma 3 5 2 5 3 2 2" xfId="7456" xr:uid="{00000000-0005-0000-0000-000030740000}"/>
    <cellStyle name="Comma 3 5 2 5 3 2 2 2" xfId="15649" xr:uid="{00000000-0005-0000-0000-000031740000}"/>
    <cellStyle name="Comma 3 5 2 5 3 2 2 2 2" xfId="32035" xr:uid="{00000000-0005-0000-0000-000032740000}"/>
    <cellStyle name="Comma 3 5 2 5 3 2 2 3" xfId="23842" xr:uid="{00000000-0005-0000-0000-000033740000}"/>
    <cellStyle name="Comma 3 5 2 5 3 2 3" xfId="11552" xr:uid="{00000000-0005-0000-0000-000034740000}"/>
    <cellStyle name="Comma 3 5 2 5 3 2 3 2" xfId="27938" xr:uid="{00000000-0005-0000-0000-000035740000}"/>
    <cellStyle name="Comma 3 5 2 5 3 2 4" xfId="19745" xr:uid="{00000000-0005-0000-0000-000036740000}"/>
    <cellStyle name="Comma 3 5 2 5 3 3" xfId="5407" xr:uid="{00000000-0005-0000-0000-000037740000}"/>
    <cellStyle name="Comma 3 5 2 5 3 3 2" xfId="13600" xr:uid="{00000000-0005-0000-0000-000038740000}"/>
    <cellStyle name="Comma 3 5 2 5 3 3 2 2" xfId="29986" xr:uid="{00000000-0005-0000-0000-000039740000}"/>
    <cellStyle name="Comma 3 5 2 5 3 3 3" xfId="21793" xr:uid="{00000000-0005-0000-0000-00003A740000}"/>
    <cellStyle name="Comma 3 5 2 5 3 4" xfId="9504" xr:uid="{00000000-0005-0000-0000-00003B740000}"/>
    <cellStyle name="Comma 3 5 2 5 3 4 2" xfId="25890" xr:uid="{00000000-0005-0000-0000-00003C740000}"/>
    <cellStyle name="Comma 3 5 2 5 3 5" xfId="17697" xr:uid="{00000000-0005-0000-0000-00003D740000}"/>
    <cellStyle name="Comma 3 5 2 5 4" xfId="2335" xr:uid="{00000000-0005-0000-0000-00003E740000}"/>
    <cellStyle name="Comma 3 5 2 5 4 2" xfId="6432" xr:uid="{00000000-0005-0000-0000-00003F740000}"/>
    <cellStyle name="Comma 3 5 2 5 4 2 2" xfId="14625" xr:uid="{00000000-0005-0000-0000-000040740000}"/>
    <cellStyle name="Comma 3 5 2 5 4 2 2 2" xfId="31011" xr:uid="{00000000-0005-0000-0000-000041740000}"/>
    <cellStyle name="Comma 3 5 2 5 4 2 3" xfId="22818" xr:uid="{00000000-0005-0000-0000-000042740000}"/>
    <cellStyle name="Comma 3 5 2 5 4 3" xfId="10528" xr:uid="{00000000-0005-0000-0000-000043740000}"/>
    <cellStyle name="Comma 3 5 2 5 4 3 2" xfId="26914" xr:uid="{00000000-0005-0000-0000-000044740000}"/>
    <cellStyle name="Comma 3 5 2 5 4 4" xfId="18721" xr:uid="{00000000-0005-0000-0000-000045740000}"/>
    <cellStyle name="Comma 3 5 2 5 5" xfId="4383" xr:uid="{00000000-0005-0000-0000-000046740000}"/>
    <cellStyle name="Comma 3 5 2 5 5 2" xfId="12576" xr:uid="{00000000-0005-0000-0000-000047740000}"/>
    <cellStyle name="Comma 3 5 2 5 5 2 2" xfId="28962" xr:uid="{00000000-0005-0000-0000-000048740000}"/>
    <cellStyle name="Comma 3 5 2 5 5 3" xfId="20769" xr:uid="{00000000-0005-0000-0000-000049740000}"/>
    <cellStyle name="Comma 3 5 2 5 6" xfId="8480" xr:uid="{00000000-0005-0000-0000-00004A740000}"/>
    <cellStyle name="Comma 3 5 2 5 6 2" xfId="24866" xr:uid="{00000000-0005-0000-0000-00004B740000}"/>
    <cellStyle name="Comma 3 5 2 5 7" xfId="16673" xr:uid="{00000000-0005-0000-0000-00004C740000}"/>
    <cellStyle name="Comma 3 5 2 6" xfId="543" xr:uid="{00000000-0005-0000-0000-00004D740000}"/>
    <cellStyle name="Comma 3 5 2 6 2" xfId="1567" xr:uid="{00000000-0005-0000-0000-00004E740000}"/>
    <cellStyle name="Comma 3 5 2 6 2 2" xfId="3615" xr:uid="{00000000-0005-0000-0000-00004F740000}"/>
    <cellStyle name="Comma 3 5 2 6 2 2 2" xfId="7712" xr:uid="{00000000-0005-0000-0000-000050740000}"/>
    <cellStyle name="Comma 3 5 2 6 2 2 2 2" xfId="15905" xr:uid="{00000000-0005-0000-0000-000051740000}"/>
    <cellStyle name="Comma 3 5 2 6 2 2 2 2 2" xfId="32291" xr:uid="{00000000-0005-0000-0000-000052740000}"/>
    <cellStyle name="Comma 3 5 2 6 2 2 2 3" xfId="24098" xr:uid="{00000000-0005-0000-0000-000053740000}"/>
    <cellStyle name="Comma 3 5 2 6 2 2 3" xfId="11808" xr:uid="{00000000-0005-0000-0000-000054740000}"/>
    <cellStyle name="Comma 3 5 2 6 2 2 3 2" xfId="28194" xr:uid="{00000000-0005-0000-0000-000055740000}"/>
    <cellStyle name="Comma 3 5 2 6 2 2 4" xfId="20001" xr:uid="{00000000-0005-0000-0000-000056740000}"/>
    <cellStyle name="Comma 3 5 2 6 2 3" xfId="5663" xr:uid="{00000000-0005-0000-0000-000057740000}"/>
    <cellStyle name="Comma 3 5 2 6 2 3 2" xfId="13856" xr:uid="{00000000-0005-0000-0000-000058740000}"/>
    <cellStyle name="Comma 3 5 2 6 2 3 2 2" xfId="30242" xr:uid="{00000000-0005-0000-0000-000059740000}"/>
    <cellStyle name="Comma 3 5 2 6 2 3 3" xfId="22049" xr:uid="{00000000-0005-0000-0000-00005A740000}"/>
    <cellStyle name="Comma 3 5 2 6 2 4" xfId="9760" xr:uid="{00000000-0005-0000-0000-00005B740000}"/>
    <cellStyle name="Comma 3 5 2 6 2 4 2" xfId="26146" xr:uid="{00000000-0005-0000-0000-00005C740000}"/>
    <cellStyle name="Comma 3 5 2 6 2 5" xfId="17953" xr:uid="{00000000-0005-0000-0000-00005D740000}"/>
    <cellStyle name="Comma 3 5 2 6 3" xfId="2591" xr:uid="{00000000-0005-0000-0000-00005E740000}"/>
    <cellStyle name="Comma 3 5 2 6 3 2" xfId="6688" xr:uid="{00000000-0005-0000-0000-00005F740000}"/>
    <cellStyle name="Comma 3 5 2 6 3 2 2" xfId="14881" xr:uid="{00000000-0005-0000-0000-000060740000}"/>
    <cellStyle name="Comma 3 5 2 6 3 2 2 2" xfId="31267" xr:uid="{00000000-0005-0000-0000-000061740000}"/>
    <cellStyle name="Comma 3 5 2 6 3 2 3" xfId="23074" xr:uid="{00000000-0005-0000-0000-000062740000}"/>
    <cellStyle name="Comma 3 5 2 6 3 3" xfId="10784" xr:uid="{00000000-0005-0000-0000-000063740000}"/>
    <cellStyle name="Comma 3 5 2 6 3 3 2" xfId="27170" xr:uid="{00000000-0005-0000-0000-000064740000}"/>
    <cellStyle name="Comma 3 5 2 6 3 4" xfId="18977" xr:uid="{00000000-0005-0000-0000-000065740000}"/>
    <cellStyle name="Comma 3 5 2 6 4" xfId="4639" xr:uid="{00000000-0005-0000-0000-000066740000}"/>
    <cellStyle name="Comma 3 5 2 6 4 2" xfId="12832" xr:uid="{00000000-0005-0000-0000-000067740000}"/>
    <cellStyle name="Comma 3 5 2 6 4 2 2" xfId="29218" xr:uid="{00000000-0005-0000-0000-000068740000}"/>
    <cellStyle name="Comma 3 5 2 6 4 3" xfId="21025" xr:uid="{00000000-0005-0000-0000-000069740000}"/>
    <cellStyle name="Comma 3 5 2 6 5" xfId="8736" xr:uid="{00000000-0005-0000-0000-00006A740000}"/>
    <cellStyle name="Comma 3 5 2 6 5 2" xfId="25122" xr:uid="{00000000-0005-0000-0000-00006B740000}"/>
    <cellStyle name="Comma 3 5 2 6 6" xfId="16929" xr:uid="{00000000-0005-0000-0000-00006C740000}"/>
    <cellStyle name="Comma 3 5 2 7" xfId="1055" xr:uid="{00000000-0005-0000-0000-00006D740000}"/>
    <cellStyle name="Comma 3 5 2 7 2" xfId="3103" xr:uid="{00000000-0005-0000-0000-00006E740000}"/>
    <cellStyle name="Comma 3 5 2 7 2 2" xfId="7200" xr:uid="{00000000-0005-0000-0000-00006F740000}"/>
    <cellStyle name="Comma 3 5 2 7 2 2 2" xfId="15393" xr:uid="{00000000-0005-0000-0000-000070740000}"/>
    <cellStyle name="Comma 3 5 2 7 2 2 2 2" xfId="31779" xr:uid="{00000000-0005-0000-0000-000071740000}"/>
    <cellStyle name="Comma 3 5 2 7 2 2 3" xfId="23586" xr:uid="{00000000-0005-0000-0000-000072740000}"/>
    <cellStyle name="Comma 3 5 2 7 2 3" xfId="11296" xr:uid="{00000000-0005-0000-0000-000073740000}"/>
    <cellStyle name="Comma 3 5 2 7 2 3 2" xfId="27682" xr:uid="{00000000-0005-0000-0000-000074740000}"/>
    <cellStyle name="Comma 3 5 2 7 2 4" xfId="19489" xr:uid="{00000000-0005-0000-0000-000075740000}"/>
    <cellStyle name="Comma 3 5 2 7 3" xfId="5151" xr:uid="{00000000-0005-0000-0000-000076740000}"/>
    <cellStyle name="Comma 3 5 2 7 3 2" xfId="13344" xr:uid="{00000000-0005-0000-0000-000077740000}"/>
    <cellStyle name="Comma 3 5 2 7 3 2 2" xfId="29730" xr:uid="{00000000-0005-0000-0000-000078740000}"/>
    <cellStyle name="Comma 3 5 2 7 3 3" xfId="21537" xr:uid="{00000000-0005-0000-0000-000079740000}"/>
    <cellStyle name="Comma 3 5 2 7 4" xfId="9248" xr:uid="{00000000-0005-0000-0000-00007A740000}"/>
    <cellStyle name="Comma 3 5 2 7 4 2" xfId="25634" xr:uid="{00000000-0005-0000-0000-00007B740000}"/>
    <cellStyle name="Comma 3 5 2 7 5" xfId="17441" xr:uid="{00000000-0005-0000-0000-00007C740000}"/>
    <cellStyle name="Comma 3 5 2 8" xfId="2079" xr:uid="{00000000-0005-0000-0000-00007D740000}"/>
    <cellStyle name="Comma 3 5 2 8 2" xfId="6176" xr:uid="{00000000-0005-0000-0000-00007E740000}"/>
    <cellStyle name="Comma 3 5 2 8 2 2" xfId="14369" xr:uid="{00000000-0005-0000-0000-00007F740000}"/>
    <cellStyle name="Comma 3 5 2 8 2 2 2" xfId="30755" xr:uid="{00000000-0005-0000-0000-000080740000}"/>
    <cellStyle name="Comma 3 5 2 8 2 3" xfId="22562" xr:uid="{00000000-0005-0000-0000-000081740000}"/>
    <cellStyle name="Comma 3 5 2 8 3" xfId="10272" xr:uid="{00000000-0005-0000-0000-000082740000}"/>
    <cellStyle name="Comma 3 5 2 8 3 2" xfId="26658" xr:uid="{00000000-0005-0000-0000-000083740000}"/>
    <cellStyle name="Comma 3 5 2 8 4" xfId="18465" xr:uid="{00000000-0005-0000-0000-000084740000}"/>
    <cellStyle name="Comma 3 5 2 9" xfId="4127" xr:uid="{00000000-0005-0000-0000-000085740000}"/>
    <cellStyle name="Comma 3 5 2 9 2" xfId="12320" xr:uid="{00000000-0005-0000-0000-000086740000}"/>
    <cellStyle name="Comma 3 5 2 9 2 2" xfId="28706" xr:uid="{00000000-0005-0000-0000-000087740000}"/>
    <cellStyle name="Comma 3 5 2 9 3" xfId="20513" xr:uid="{00000000-0005-0000-0000-000088740000}"/>
    <cellStyle name="Comma 3 5 3" xfId="47" xr:uid="{00000000-0005-0000-0000-000089740000}"/>
    <cellStyle name="Comma 3 5 3 10" xfId="16433" xr:uid="{00000000-0005-0000-0000-00008A740000}"/>
    <cellStyle name="Comma 3 5 3 2" xfId="111" xr:uid="{00000000-0005-0000-0000-00008B740000}"/>
    <cellStyle name="Comma 3 5 3 2 2" xfId="239" xr:uid="{00000000-0005-0000-0000-00008C740000}"/>
    <cellStyle name="Comma 3 5 3 2 2 2" xfId="495" xr:uid="{00000000-0005-0000-0000-00008D740000}"/>
    <cellStyle name="Comma 3 5 3 2 2 2 2" xfId="1007" xr:uid="{00000000-0005-0000-0000-00008E740000}"/>
    <cellStyle name="Comma 3 5 3 2 2 2 2 2" xfId="2031" xr:uid="{00000000-0005-0000-0000-00008F740000}"/>
    <cellStyle name="Comma 3 5 3 2 2 2 2 2 2" xfId="4079" xr:uid="{00000000-0005-0000-0000-000090740000}"/>
    <cellStyle name="Comma 3 5 3 2 2 2 2 2 2 2" xfId="8176" xr:uid="{00000000-0005-0000-0000-000091740000}"/>
    <cellStyle name="Comma 3 5 3 2 2 2 2 2 2 2 2" xfId="16369" xr:uid="{00000000-0005-0000-0000-000092740000}"/>
    <cellStyle name="Comma 3 5 3 2 2 2 2 2 2 2 2 2" xfId="32755" xr:uid="{00000000-0005-0000-0000-000093740000}"/>
    <cellStyle name="Comma 3 5 3 2 2 2 2 2 2 2 3" xfId="24562" xr:uid="{00000000-0005-0000-0000-000094740000}"/>
    <cellStyle name="Comma 3 5 3 2 2 2 2 2 2 3" xfId="12272" xr:uid="{00000000-0005-0000-0000-000095740000}"/>
    <cellStyle name="Comma 3 5 3 2 2 2 2 2 2 3 2" xfId="28658" xr:uid="{00000000-0005-0000-0000-000096740000}"/>
    <cellStyle name="Comma 3 5 3 2 2 2 2 2 2 4" xfId="20465" xr:uid="{00000000-0005-0000-0000-000097740000}"/>
    <cellStyle name="Comma 3 5 3 2 2 2 2 2 3" xfId="6127" xr:uid="{00000000-0005-0000-0000-000098740000}"/>
    <cellStyle name="Comma 3 5 3 2 2 2 2 2 3 2" xfId="14320" xr:uid="{00000000-0005-0000-0000-000099740000}"/>
    <cellStyle name="Comma 3 5 3 2 2 2 2 2 3 2 2" xfId="30706" xr:uid="{00000000-0005-0000-0000-00009A740000}"/>
    <cellStyle name="Comma 3 5 3 2 2 2 2 2 3 3" xfId="22513" xr:uid="{00000000-0005-0000-0000-00009B740000}"/>
    <cellStyle name="Comma 3 5 3 2 2 2 2 2 4" xfId="10224" xr:uid="{00000000-0005-0000-0000-00009C740000}"/>
    <cellStyle name="Comma 3 5 3 2 2 2 2 2 4 2" xfId="26610" xr:uid="{00000000-0005-0000-0000-00009D740000}"/>
    <cellStyle name="Comma 3 5 3 2 2 2 2 2 5" xfId="18417" xr:uid="{00000000-0005-0000-0000-00009E740000}"/>
    <cellStyle name="Comma 3 5 3 2 2 2 2 3" xfId="3055" xr:uid="{00000000-0005-0000-0000-00009F740000}"/>
    <cellStyle name="Comma 3 5 3 2 2 2 2 3 2" xfId="7152" xr:uid="{00000000-0005-0000-0000-0000A0740000}"/>
    <cellStyle name="Comma 3 5 3 2 2 2 2 3 2 2" xfId="15345" xr:uid="{00000000-0005-0000-0000-0000A1740000}"/>
    <cellStyle name="Comma 3 5 3 2 2 2 2 3 2 2 2" xfId="31731" xr:uid="{00000000-0005-0000-0000-0000A2740000}"/>
    <cellStyle name="Comma 3 5 3 2 2 2 2 3 2 3" xfId="23538" xr:uid="{00000000-0005-0000-0000-0000A3740000}"/>
    <cellStyle name="Comma 3 5 3 2 2 2 2 3 3" xfId="11248" xr:uid="{00000000-0005-0000-0000-0000A4740000}"/>
    <cellStyle name="Comma 3 5 3 2 2 2 2 3 3 2" xfId="27634" xr:uid="{00000000-0005-0000-0000-0000A5740000}"/>
    <cellStyle name="Comma 3 5 3 2 2 2 2 3 4" xfId="19441" xr:uid="{00000000-0005-0000-0000-0000A6740000}"/>
    <cellStyle name="Comma 3 5 3 2 2 2 2 4" xfId="5103" xr:uid="{00000000-0005-0000-0000-0000A7740000}"/>
    <cellStyle name="Comma 3 5 3 2 2 2 2 4 2" xfId="13296" xr:uid="{00000000-0005-0000-0000-0000A8740000}"/>
    <cellStyle name="Comma 3 5 3 2 2 2 2 4 2 2" xfId="29682" xr:uid="{00000000-0005-0000-0000-0000A9740000}"/>
    <cellStyle name="Comma 3 5 3 2 2 2 2 4 3" xfId="21489" xr:uid="{00000000-0005-0000-0000-0000AA740000}"/>
    <cellStyle name="Comma 3 5 3 2 2 2 2 5" xfId="9200" xr:uid="{00000000-0005-0000-0000-0000AB740000}"/>
    <cellStyle name="Comma 3 5 3 2 2 2 2 5 2" xfId="25586" xr:uid="{00000000-0005-0000-0000-0000AC740000}"/>
    <cellStyle name="Comma 3 5 3 2 2 2 2 6" xfId="17393" xr:uid="{00000000-0005-0000-0000-0000AD740000}"/>
    <cellStyle name="Comma 3 5 3 2 2 2 3" xfId="1519" xr:uid="{00000000-0005-0000-0000-0000AE740000}"/>
    <cellStyle name="Comma 3 5 3 2 2 2 3 2" xfId="3567" xr:uid="{00000000-0005-0000-0000-0000AF740000}"/>
    <cellStyle name="Comma 3 5 3 2 2 2 3 2 2" xfId="7664" xr:uid="{00000000-0005-0000-0000-0000B0740000}"/>
    <cellStyle name="Comma 3 5 3 2 2 2 3 2 2 2" xfId="15857" xr:uid="{00000000-0005-0000-0000-0000B1740000}"/>
    <cellStyle name="Comma 3 5 3 2 2 2 3 2 2 2 2" xfId="32243" xr:uid="{00000000-0005-0000-0000-0000B2740000}"/>
    <cellStyle name="Comma 3 5 3 2 2 2 3 2 2 3" xfId="24050" xr:uid="{00000000-0005-0000-0000-0000B3740000}"/>
    <cellStyle name="Comma 3 5 3 2 2 2 3 2 3" xfId="11760" xr:uid="{00000000-0005-0000-0000-0000B4740000}"/>
    <cellStyle name="Comma 3 5 3 2 2 2 3 2 3 2" xfId="28146" xr:uid="{00000000-0005-0000-0000-0000B5740000}"/>
    <cellStyle name="Comma 3 5 3 2 2 2 3 2 4" xfId="19953" xr:uid="{00000000-0005-0000-0000-0000B6740000}"/>
    <cellStyle name="Comma 3 5 3 2 2 2 3 3" xfId="5615" xr:uid="{00000000-0005-0000-0000-0000B7740000}"/>
    <cellStyle name="Comma 3 5 3 2 2 2 3 3 2" xfId="13808" xr:uid="{00000000-0005-0000-0000-0000B8740000}"/>
    <cellStyle name="Comma 3 5 3 2 2 2 3 3 2 2" xfId="30194" xr:uid="{00000000-0005-0000-0000-0000B9740000}"/>
    <cellStyle name="Comma 3 5 3 2 2 2 3 3 3" xfId="22001" xr:uid="{00000000-0005-0000-0000-0000BA740000}"/>
    <cellStyle name="Comma 3 5 3 2 2 2 3 4" xfId="9712" xr:uid="{00000000-0005-0000-0000-0000BB740000}"/>
    <cellStyle name="Comma 3 5 3 2 2 2 3 4 2" xfId="26098" xr:uid="{00000000-0005-0000-0000-0000BC740000}"/>
    <cellStyle name="Comma 3 5 3 2 2 2 3 5" xfId="17905" xr:uid="{00000000-0005-0000-0000-0000BD740000}"/>
    <cellStyle name="Comma 3 5 3 2 2 2 4" xfId="2543" xr:uid="{00000000-0005-0000-0000-0000BE740000}"/>
    <cellStyle name="Comma 3 5 3 2 2 2 4 2" xfId="6640" xr:uid="{00000000-0005-0000-0000-0000BF740000}"/>
    <cellStyle name="Comma 3 5 3 2 2 2 4 2 2" xfId="14833" xr:uid="{00000000-0005-0000-0000-0000C0740000}"/>
    <cellStyle name="Comma 3 5 3 2 2 2 4 2 2 2" xfId="31219" xr:uid="{00000000-0005-0000-0000-0000C1740000}"/>
    <cellStyle name="Comma 3 5 3 2 2 2 4 2 3" xfId="23026" xr:uid="{00000000-0005-0000-0000-0000C2740000}"/>
    <cellStyle name="Comma 3 5 3 2 2 2 4 3" xfId="10736" xr:uid="{00000000-0005-0000-0000-0000C3740000}"/>
    <cellStyle name="Comma 3 5 3 2 2 2 4 3 2" xfId="27122" xr:uid="{00000000-0005-0000-0000-0000C4740000}"/>
    <cellStyle name="Comma 3 5 3 2 2 2 4 4" xfId="18929" xr:uid="{00000000-0005-0000-0000-0000C5740000}"/>
    <cellStyle name="Comma 3 5 3 2 2 2 5" xfId="4591" xr:uid="{00000000-0005-0000-0000-0000C6740000}"/>
    <cellStyle name="Comma 3 5 3 2 2 2 5 2" xfId="12784" xr:uid="{00000000-0005-0000-0000-0000C7740000}"/>
    <cellStyle name="Comma 3 5 3 2 2 2 5 2 2" xfId="29170" xr:uid="{00000000-0005-0000-0000-0000C8740000}"/>
    <cellStyle name="Comma 3 5 3 2 2 2 5 3" xfId="20977" xr:uid="{00000000-0005-0000-0000-0000C9740000}"/>
    <cellStyle name="Comma 3 5 3 2 2 2 6" xfId="8688" xr:uid="{00000000-0005-0000-0000-0000CA740000}"/>
    <cellStyle name="Comma 3 5 3 2 2 2 6 2" xfId="25074" xr:uid="{00000000-0005-0000-0000-0000CB740000}"/>
    <cellStyle name="Comma 3 5 3 2 2 2 7" xfId="16881" xr:uid="{00000000-0005-0000-0000-0000CC740000}"/>
    <cellStyle name="Comma 3 5 3 2 2 3" xfId="751" xr:uid="{00000000-0005-0000-0000-0000CD740000}"/>
    <cellStyle name="Comma 3 5 3 2 2 3 2" xfId="1775" xr:uid="{00000000-0005-0000-0000-0000CE740000}"/>
    <cellStyle name="Comma 3 5 3 2 2 3 2 2" xfId="3823" xr:uid="{00000000-0005-0000-0000-0000CF740000}"/>
    <cellStyle name="Comma 3 5 3 2 2 3 2 2 2" xfId="7920" xr:uid="{00000000-0005-0000-0000-0000D0740000}"/>
    <cellStyle name="Comma 3 5 3 2 2 3 2 2 2 2" xfId="16113" xr:uid="{00000000-0005-0000-0000-0000D1740000}"/>
    <cellStyle name="Comma 3 5 3 2 2 3 2 2 2 2 2" xfId="32499" xr:uid="{00000000-0005-0000-0000-0000D2740000}"/>
    <cellStyle name="Comma 3 5 3 2 2 3 2 2 2 3" xfId="24306" xr:uid="{00000000-0005-0000-0000-0000D3740000}"/>
    <cellStyle name="Comma 3 5 3 2 2 3 2 2 3" xfId="12016" xr:uid="{00000000-0005-0000-0000-0000D4740000}"/>
    <cellStyle name="Comma 3 5 3 2 2 3 2 2 3 2" xfId="28402" xr:uid="{00000000-0005-0000-0000-0000D5740000}"/>
    <cellStyle name="Comma 3 5 3 2 2 3 2 2 4" xfId="20209" xr:uid="{00000000-0005-0000-0000-0000D6740000}"/>
    <cellStyle name="Comma 3 5 3 2 2 3 2 3" xfId="5871" xr:uid="{00000000-0005-0000-0000-0000D7740000}"/>
    <cellStyle name="Comma 3 5 3 2 2 3 2 3 2" xfId="14064" xr:uid="{00000000-0005-0000-0000-0000D8740000}"/>
    <cellStyle name="Comma 3 5 3 2 2 3 2 3 2 2" xfId="30450" xr:uid="{00000000-0005-0000-0000-0000D9740000}"/>
    <cellStyle name="Comma 3 5 3 2 2 3 2 3 3" xfId="22257" xr:uid="{00000000-0005-0000-0000-0000DA740000}"/>
    <cellStyle name="Comma 3 5 3 2 2 3 2 4" xfId="9968" xr:uid="{00000000-0005-0000-0000-0000DB740000}"/>
    <cellStyle name="Comma 3 5 3 2 2 3 2 4 2" xfId="26354" xr:uid="{00000000-0005-0000-0000-0000DC740000}"/>
    <cellStyle name="Comma 3 5 3 2 2 3 2 5" xfId="18161" xr:uid="{00000000-0005-0000-0000-0000DD740000}"/>
    <cellStyle name="Comma 3 5 3 2 2 3 3" xfId="2799" xr:uid="{00000000-0005-0000-0000-0000DE740000}"/>
    <cellStyle name="Comma 3 5 3 2 2 3 3 2" xfId="6896" xr:uid="{00000000-0005-0000-0000-0000DF740000}"/>
    <cellStyle name="Comma 3 5 3 2 2 3 3 2 2" xfId="15089" xr:uid="{00000000-0005-0000-0000-0000E0740000}"/>
    <cellStyle name="Comma 3 5 3 2 2 3 3 2 2 2" xfId="31475" xr:uid="{00000000-0005-0000-0000-0000E1740000}"/>
    <cellStyle name="Comma 3 5 3 2 2 3 3 2 3" xfId="23282" xr:uid="{00000000-0005-0000-0000-0000E2740000}"/>
    <cellStyle name="Comma 3 5 3 2 2 3 3 3" xfId="10992" xr:uid="{00000000-0005-0000-0000-0000E3740000}"/>
    <cellStyle name="Comma 3 5 3 2 2 3 3 3 2" xfId="27378" xr:uid="{00000000-0005-0000-0000-0000E4740000}"/>
    <cellStyle name="Comma 3 5 3 2 2 3 3 4" xfId="19185" xr:uid="{00000000-0005-0000-0000-0000E5740000}"/>
    <cellStyle name="Comma 3 5 3 2 2 3 4" xfId="4847" xr:uid="{00000000-0005-0000-0000-0000E6740000}"/>
    <cellStyle name="Comma 3 5 3 2 2 3 4 2" xfId="13040" xr:uid="{00000000-0005-0000-0000-0000E7740000}"/>
    <cellStyle name="Comma 3 5 3 2 2 3 4 2 2" xfId="29426" xr:uid="{00000000-0005-0000-0000-0000E8740000}"/>
    <cellStyle name="Comma 3 5 3 2 2 3 4 3" xfId="21233" xr:uid="{00000000-0005-0000-0000-0000E9740000}"/>
    <cellStyle name="Comma 3 5 3 2 2 3 5" xfId="8944" xr:uid="{00000000-0005-0000-0000-0000EA740000}"/>
    <cellStyle name="Comma 3 5 3 2 2 3 5 2" xfId="25330" xr:uid="{00000000-0005-0000-0000-0000EB740000}"/>
    <cellStyle name="Comma 3 5 3 2 2 3 6" xfId="17137" xr:uid="{00000000-0005-0000-0000-0000EC740000}"/>
    <cellStyle name="Comma 3 5 3 2 2 4" xfId="1263" xr:uid="{00000000-0005-0000-0000-0000ED740000}"/>
    <cellStyle name="Comma 3 5 3 2 2 4 2" xfId="3311" xr:uid="{00000000-0005-0000-0000-0000EE740000}"/>
    <cellStyle name="Comma 3 5 3 2 2 4 2 2" xfId="7408" xr:uid="{00000000-0005-0000-0000-0000EF740000}"/>
    <cellStyle name="Comma 3 5 3 2 2 4 2 2 2" xfId="15601" xr:uid="{00000000-0005-0000-0000-0000F0740000}"/>
    <cellStyle name="Comma 3 5 3 2 2 4 2 2 2 2" xfId="31987" xr:uid="{00000000-0005-0000-0000-0000F1740000}"/>
    <cellStyle name="Comma 3 5 3 2 2 4 2 2 3" xfId="23794" xr:uid="{00000000-0005-0000-0000-0000F2740000}"/>
    <cellStyle name="Comma 3 5 3 2 2 4 2 3" xfId="11504" xr:uid="{00000000-0005-0000-0000-0000F3740000}"/>
    <cellStyle name="Comma 3 5 3 2 2 4 2 3 2" xfId="27890" xr:uid="{00000000-0005-0000-0000-0000F4740000}"/>
    <cellStyle name="Comma 3 5 3 2 2 4 2 4" xfId="19697" xr:uid="{00000000-0005-0000-0000-0000F5740000}"/>
    <cellStyle name="Comma 3 5 3 2 2 4 3" xfId="5359" xr:uid="{00000000-0005-0000-0000-0000F6740000}"/>
    <cellStyle name="Comma 3 5 3 2 2 4 3 2" xfId="13552" xr:uid="{00000000-0005-0000-0000-0000F7740000}"/>
    <cellStyle name="Comma 3 5 3 2 2 4 3 2 2" xfId="29938" xr:uid="{00000000-0005-0000-0000-0000F8740000}"/>
    <cellStyle name="Comma 3 5 3 2 2 4 3 3" xfId="21745" xr:uid="{00000000-0005-0000-0000-0000F9740000}"/>
    <cellStyle name="Comma 3 5 3 2 2 4 4" xfId="9456" xr:uid="{00000000-0005-0000-0000-0000FA740000}"/>
    <cellStyle name="Comma 3 5 3 2 2 4 4 2" xfId="25842" xr:uid="{00000000-0005-0000-0000-0000FB740000}"/>
    <cellStyle name="Comma 3 5 3 2 2 4 5" xfId="17649" xr:uid="{00000000-0005-0000-0000-0000FC740000}"/>
    <cellStyle name="Comma 3 5 3 2 2 5" xfId="2287" xr:uid="{00000000-0005-0000-0000-0000FD740000}"/>
    <cellStyle name="Comma 3 5 3 2 2 5 2" xfId="6384" xr:uid="{00000000-0005-0000-0000-0000FE740000}"/>
    <cellStyle name="Comma 3 5 3 2 2 5 2 2" xfId="14577" xr:uid="{00000000-0005-0000-0000-0000FF740000}"/>
    <cellStyle name="Comma 3 5 3 2 2 5 2 2 2" xfId="30963" xr:uid="{00000000-0005-0000-0000-000000750000}"/>
    <cellStyle name="Comma 3 5 3 2 2 5 2 3" xfId="22770" xr:uid="{00000000-0005-0000-0000-000001750000}"/>
    <cellStyle name="Comma 3 5 3 2 2 5 3" xfId="10480" xr:uid="{00000000-0005-0000-0000-000002750000}"/>
    <cellStyle name="Comma 3 5 3 2 2 5 3 2" xfId="26866" xr:uid="{00000000-0005-0000-0000-000003750000}"/>
    <cellStyle name="Comma 3 5 3 2 2 5 4" xfId="18673" xr:uid="{00000000-0005-0000-0000-000004750000}"/>
    <cellStyle name="Comma 3 5 3 2 2 6" xfId="4335" xr:uid="{00000000-0005-0000-0000-000005750000}"/>
    <cellStyle name="Comma 3 5 3 2 2 6 2" xfId="12528" xr:uid="{00000000-0005-0000-0000-000006750000}"/>
    <cellStyle name="Comma 3 5 3 2 2 6 2 2" xfId="28914" xr:uid="{00000000-0005-0000-0000-000007750000}"/>
    <cellStyle name="Comma 3 5 3 2 2 6 3" xfId="20721" xr:uid="{00000000-0005-0000-0000-000008750000}"/>
    <cellStyle name="Comma 3 5 3 2 2 7" xfId="8432" xr:uid="{00000000-0005-0000-0000-000009750000}"/>
    <cellStyle name="Comma 3 5 3 2 2 7 2" xfId="24818" xr:uid="{00000000-0005-0000-0000-00000A750000}"/>
    <cellStyle name="Comma 3 5 3 2 2 8" xfId="16625" xr:uid="{00000000-0005-0000-0000-00000B750000}"/>
    <cellStyle name="Comma 3 5 3 2 3" xfId="367" xr:uid="{00000000-0005-0000-0000-00000C750000}"/>
    <cellStyle name="Comma 3 5 3 2 3 2" xfId="879" xr:uid="{00000000-0005-0000-0000-00000D750000}"/>
    <cellStyle name="Comma 3 5 3 2 3 2 2" xfId="1903" xr:uid="{00000000-0005-0000-0000-00000E750000}"/>
    <cellStyle name="Comma 3 5 3 2 3 2 2 2" xfId="3951" xr:uid="{00000000-0005-0000-0000-00000F750000}"/>
    <cellStyle name="Comma 3 5 3 2 3 2 2 2 2" xfId="8048" xr:uid="{00000000-0005-0000-0000-000010750000}"/>
    <cellStyle name="Comma 3 5 3 2 3 2 2 2 2 2" xfId="16241" xr:uid="{00000000-0005-0000-0000-000011750000}"/>
    <cellStyle name="Comma 3 5 3 2 3 2 2 2 2 2 2" xfId="32627" xr:uid="{00000000-0005-0000-0000-000012750000}"/>
    <cellStyle name="Comma 3 5 3 2 3 2 2 2 2 3" xfId="24434" xr:uid="{00000000-0005-0000-0000-000013750000}"/>
    <cellStyle name="Comma 3 5 3 2 3 2 2 2 3" xfId="12144" xr:uid="{00000000-0005-0000-0000-000014750000}"/>
    <cellStyle name="Comma 3 5 3 2 3 2 2 2 3 2" xfId="28530" xr:uid="{00000000-0005-0000-0000-000015750000}"/>
    <cellStyle name="Comma 3 5 3 2 3 2 2 2 4" xfId="20337" xr:uid="{00000000-0005-0000-0000-000016750000}"/>
    <cellStyle name="Comma 3 5 3 2 3 2 2 3" xfId="5999" xr:uid="{00000000-0005-0000-0000-000017750000}"/>
    <cellStyle name="Comma 3 5 3 2 3 2 2 3 2" xfId="14192" xr:uid="{00000000-0005-0000-0000-000018750000}"/>
    <cellStyle name="Comma 3 5 3 2 3 2 2 3 2 2" xfId="30578" xr:uid="{00000000-0005-0000-0000-000019750000}"/>
    <cellStyle name="Comma 3 5 3 2 3 2 2 3 3" xfId="22385" xr:uid="{00000000-0005-0000-0000-00001A750000}"/>
    <cellStyle name="Comma 3 5 3 2 3 2 2 4" xfId="10096" xr:uid="{00000000-0005-0000-0000-00001B750000}"/>
    <cellStyle name="Comma 3 5 3 2 3 2 2 4 2" xfId="26482" xr:uid="{00000000-0005-0000-0000-00001C750000}"/>
    <cellStyle name="Comma 3 5 3 2 3 2 2 5" xfId="18289" xr:uid="{00000000-0005-0000-0000-00001D750000}"/>
    <cellStyle name="Comma 3 5 3 2 3 2 3" xfId="2927" xr:uid="{00000000-0005-0000-0000-00001E750000}"/>
    <cellStyle name="Comma 3 5 3 2 3 2 3 2" xfId="7024" xr:uid="{00000000-0005-0000-0000-00001F750000}"/>
    <cellStyle name="Comma 3 5 3 2 3 2 3 2 2" xfId="15217" xr:uid="{00000000-0005-0000-0000-000020750000}"/>
    <cellStyle name="Comma 3 5 3 2 3 2 3 2 2 2" xfId="31603" xr:uid="{00000000-0005-0000-0000-000021750000}"/>
    <cellStyle name="Comma 3 5 3 2 3 2 3 2 3" xfId="23410" xr:uid="{00000000-0005-0000-0000-000022750000}"/>
    <cellStyle name="Comma 3 5 3 2 3 2 3 3" xfId="11120" xr:uid="{00000000-0005-0000-0000-000023750000}"/>
    <cellStyle name="Comma 3 5 3 2 3 2 3 3 2" xfId="27506" xr:uid="{00000000-0005-0000-0000-000024750000}"/>
    <cellStyle name="Comma 3 5 3 2 3 2 3 4" xfId="19313" xr:uid="{00000000-0005-0000-0000-000025750000}"/>
    <cellStyle name="Comma 3 5 3 2 3 2 4" xfId="4975" xr:uid="{00000000-0005-0000-0000-000026750000}"/>
    <cellStyle name="Comma 3 5 3 2 3 2 4 2" xfId="13168" xr:uid="{00000000-0005-0000-0000-000027750000}"/>
    <cellStyle name="Comma 3 5 3 2 3 2 4 2 2" xfId="29554" xr:uid="{00000000-0005-0000-0000-000028750000}"/>
    <cellStyle name="Comma 3 5 3 2 3 2 4 3" xfId="21361" xr:uid="{00000000-0005-0000-0000-000029750000}"/>
    <cellStyle name="Comma 3 5 3 2 3 2 5" xfId="9072" xr:uid="{00000000-0005-0000-0000-00002A750000}"/>
    <cellStyle name="Comma 3 5 3 2 3 2 5 2" xfId="25458" xr:uid="{00000000-0005-0000-0000-00002B750000}"/>
    <cellStyle name="Comma 3 5 3 2 3 2 6" xfId="17265" xr:uid="{00000000-0005-0000-0000-00002C750000}"/>
    <cellStyle name="Comma 3 5 3 2 3 3" xfId="1391" xr:uid="{00000000-0005-0000-0000-00002D750000}"/>
    <cellStyle name="Comma 3 5 3 2 3 3 2" xfId="3439" xr:uid="{00000000-0005-0000-0000-00002E750000}"/>
    <cellStyle name="Comma 3 5 3 2 3 3 2 2" xfId="7536" xr:uid="{00000000-0005-0000-0000-00002F750000}"/>
    <cellStyle name="Comma 3 5 3 2 3 3 2 2 2" xfId="15729" xr:uid="{00000000-0005-0000-0000-000030750000}"/>
    <cellStyle name="Comma 3 5 3 2 3 3 2 2 2 2" xfId="32115" xr:uid="{00000000-0005-0000-0000-000031750000}"/>
    <cellStyle name="Comma 3 5 3 2 3 3 2 2 3" xfId="23922" xr:uid="{00000000-0005-0000-0000-000032750000}"/>
    <cellStyle name="Comma 3 5 3 2 3 3 2 3" xfId="11632" xr:uid="{00000000-0005-0000-0000-000033750000}"/>
    <cellStyle name="Comma 3 5 3 2 3 3 2 3 2" xfId="28018" xr:uid="{00000000-0005-0000-0000-000034750000}"/>
    <cellStyle name="Comma 3 5 3 2 3 3 2 4" xfId="19825" xr:uid="{00000000-0005-0000-0000-000035750000}"/>
    <cellStyle name="Comma 3 5 3 2 3 3 3" xfId="5487" xr:uid="{00000000-0005-0000-0000-000036750000}"/>
    <cellStyle name="Comma 3 5 3 2 3 3 3 2" xfId="13680" xr:uid="{00000000-0005-0000-0000-000037750000}"/>
    <cellStyle name="Comma 3 5 3 2 3 3 3 2 2" xfId="30066" xr:uid="{00000000-0005-0000-0000-000038750000}"/>
    <cellStyle name="Comma 3 5 3 2 3 3 3 3" xfId="21873" xr:uid="{00000000-0005-0000-0000-000039750000}"/>
    <cellStyle name="Comma 3 5 3 2 3 3 4" xfId="9584" xr:uid="{00000000-0005-0000-0000-00003A750000}"/>
    <cellStyle name="Comma 3 5 3 2 3 3 4 2" xfId="25970" xr:uid="{00000000-0005-0000-0000-00003B750000}"/>
    <cellStyle name="Comma 3 5 3 2 3 3 5" xfId="17777" xr:uid="{00000000-0005-0000-0000-00003C750000}"/>
    <cellStyle name="Comma 3 5 3 2 3 4" xfId="2415" xr:uid="{00000000-0005-0000-0000-00003D750000}"/>
    <cellStyle name="Comma 3 5 3 2 3 4 2" xfId="6512" xr:uid="{00000000-0005-0000-0000-00003E750000}"/>
    <cellStyle name="Comma 3 5 3 2 3 4 2 2" xfId="14705" xr:uid="{00000000-0005-0000-0000-00003F750000}"/>
    <cellStyle name="Comma 3 5 3 2 3 4 2 2 2" xfId="31091" xr:uid="{00000000-0005-0000-0000-000040750000}"/>
    <cellStyle name="Comma 3 5 3 2 3 4 2 3" xfId="22898" xr:uid="{00000000-0005-0000-0000-000041750000}"/>
    <cellStyle name="Comma 3 5 3 2 3 4 3" xfId="10608" xr:uid="{00000000-0005-0000-0000-000042750000}"/>
    <cellStyle name="Comma 3 5 3 2 3 4 3 2" xfId="26994" xr:uid="{00000000-0005-0000-0000-000043750000}"/>
    <cellStyle name="Comma 3 5 3 2 3 4 4" xfId="18801" xr:uid="{00000000-0005-0000-0000-000044750000}"/>
    <cellStyle name="Comma 3 5 3 2 3 5" xfId="4463" xr:uid="{00000000-0005-0000-0000-000045750000}"/>
    <cellStyle name="Comma 3 5 3 2 3 5 2" xfId="12656" xr:uid="{00000000-0005-0000-0000-000046750000}"/>
    <cellStyle name="Comma 3 5 3 2 3 5 2 2" xfId="29042" xr:uid="{00000000-0005-0000-0000-000047750000}"/>
    <cellStyle name="Comma 3 5 3 2 3 5 3" xfId="20849" xr:uid="{00000000-0005-0000-0000-000048750000}"/>
    <cellStyle name="Comma 3 5 3 2 3 6" xfId="8560" xr:uid="{00000000-0005-0000-0000-000049750000}"/>
    <cellStyle name="Comma 3 5 3 2 3 6 2" xfId="24946" xr:uid="{00000000-0005-0000-0000-00004A750000}"/>
    <cellStyle name="Comma 3 5 3 2 3 7" xfId="16753" xr:uid="{00000000-0005-0000-0000-00004B750000}"/>
    <cellStyle name="Comma 3 5 3 2 4" xfId="623" xr:uid="{00000000-0005-0000-0000-00004C750000}"/>
    <cellStyle name="Comma 3 5 3 2 4 2" xfId="1647" xr:uid="{00000000-0005-0000-0000-00004D750000}"/>
    <cellStyle name="Comma 3 5 3 2 4 2 2" xfId="3695" xr:uid="{00000000-0005-0000-0000-00004E750000}"/>
    <cellStyle name="Comma 3 5 3 2 4 2 2 2" xfId="7792" xr:uid="{00000000-0005-0000-0000-00004F750000}"/>
    <cellStyle name="Comma 3 5 3 2 4 2 2 2 2" xfId="15985" xr:uid="{00000000-0005-0000-0000-000050750000}"/>
    <cellStyle name="Comma 3 5 3 2 4 2 2 2 2 2" xfId="32371" xr:uid="{00000000-0005-0000-0000-000051750000}"/>
    <cellStyle name="Comma 3 5 3 2 4 2 2 2 3" xfId="24178" xr:uid="{00000000-0005-0000-0000-000052750000}"/>
    <cellStyle name="Comma 3 5 3 2 4 2 2 3" xfId="11888" xr:uid="{00000000-0005-0000-0000-000053750000}"/>
    <cellStyle name="Comma 3 5 3 2 4 2 2 3 2" xfId="28274" xr:uid="{00000000-0005-0000-0000-000054750000}"/>
    <cellStyle name="Comma 3 5 3 2 4 2 2 4" xfId="20081" xr:uid="{00000000-0005-0000-0000-000055750000}"/>
    <cellStyle name="Comma 3 5 3 2 4 2 3" xfId="5743" xr:uid="{00000000-0005-0000-0000-000056750000}"/>
    <cellStyle name="Comma 3 5 3 2 4 2 3 2" xfId="13936" xr:uid="{00000000-0005-0000-0000-000057750000}"/>
    <cellStyle name="Comma 3 5 3 2 4 2 3 2 2" xfId="30322" xr:uid="{00000000-0005-0000-0000-000058750000}"/>
    <cellStyle name="Comma 3 5 3 2 4 2 3 3" xfId="22129" xr:uid="{00000000-0005-0000-0000-000059750000}"/>
    <cellStyle name="Comma 3 5 3 2 4 2 4" xfId="9840" xr:uid="{00000000-0005-0000-0000-00005A750000}"/>
    <cellStyle name="Comma 3 5 3 2 4 2 4 2" xfId="26226" xr:uid="{00000000-0005-0000-0000-00005B750000}"/>
    <cellStyle name="Comma 3 5 3 2 4 2 5" xfId="18033" xr:uid="{00000000-0005-0000-0000-00005C750000}"/>
    <cellStyle name="Comma 3 5 3 2 4 3" xfId="2671" xr:uid="{00000000-0005-0000-0000-00005D750000}"/>
    <cellStyle name="Comma 3 5 3 2 4 3 2" xfId="6768" xr:uid="{00000000-0005-0000-0000-00005E750000}"/>
    <cellStyle name="Comma 3 5 3 2 4 3 2 2" xfId="14961" xr:uid="{00000000-0005-0000-0000-00005F750000}"/>
    <cellStyle name="Comma 3 5 3 2 4 3 2 2 2" xfId="31347" xr:uid="{00000000-0005-0000-0000-000060750000}"/>
    <cellStyle name="Comma 3 5 3 2 4 3 2 3" xfId="23154" xr:uid="{00000000-0005-0000-0000-000061750000}"/>
    <cellStyle name="Comma 3 5 3 2 4 3 3" xfId="10864" xr:uid="{00000000-0005-0000-0000-000062750000}"/>
    <cellStyle name="Comma 3 5 3 2 4 3 3 2" xfId="27250" xr:uid="{00000000-0005-0000-0000-000063750000}"/>
    <cellStyle name="Comma 3 5 3 2 4 3 4" xfId="19057" xr:uid="{00000000-0005-0000-0000-000064750000}"/>
    <cellStyle name="Comma 3 5 3 2 4 4" xfId="4719" xr:uid="{00000000-0005-0000-0000-000065750000}"/>
    <cellStyle name="Comma 3 5 3 2 4 4 2" xfId="12912" xr:uid="{00000000-0005-0000-0000-000066750000}"/>
    <cellStyle name="Comma 3 5 3 2 4 4 2 2" xfId="29298" xr:uid="{00000000-0005-0000-0000-000067750000}"/>
    <cellStyle name="Comma 3 5 3 2 4 4 3" xfId="21105" xr:uid="{00000000-0005-0000-0000-000068750000}"/>
    <cellStyle name="Comma 3 5 3 2 4 5" xfId="8816" xr:uid="{00000000-0005-0000-0000-000069750000}"/>
    <cellStyle name="Comma 3 5 3 2 4 5 2" xfId="25202" xr:uid="{00000000-0005-0000-0000-00006A750000}"/>
    <cellStyle name="Comma 3 5 3 2 4 6" xfId="17009" xr:uid="{00000000-0005-0000-0000-00006B750000}"/>
    <cellStyle name="Comma 3 5 3 2 5" xfId="1135" xr:uid="{00000000-0005-0000-0000-00006C750000}"/>
    <cellStyle name="Comma 3 5 3 2 5 2" xfId="3183" xr:uid="{00000000-0005-0000-0000-00006D750000}"/>
    <cellStyle name="Comma 3 5 3 2 5 2 2" xfId="7280" xr:uid="{00000000-0005-0000-0000-00006E750000}"/>
    <cellStyle name="Comma 3 5 3 2 5 2 2 2" xfId="15473" xr:uid="{00000000-0005-0000-0000-00006F750000}"/>
    <cellStyle name="Comma 3 5 3 2 5 2 2 2 2" xfId="31859" xr:uid="{00000000-0005-0000-0000-000070750000}"/>
    <cellStyle name="Comma 3 5 3 2 5 2 2 3" xfId="23666" xr:uid="{00000000-0005-0000-0000-000071750000}"/>
    <cellStyle name="Comma 3 5 3 2 5 2 3" xfId="11376" xr:uid="{00000000-0005-0000-0000-000072750000}"/>
    <cellStyle name="Comma 3 5 3 2 5 2 3 2" xfId="27762" xr:uid="{00000000-0005-0000-0000-000073750000}"/>
    <cellStyle name="Comma 3 5 3 2 5 2 4" xfId="19569" xr:uid="{00000000-0005-0000-0000-000074750000}"/>
    <cellStyle name="Comma 3 5 3 2 5 3" xfId="5231" xr:uid="{00000000-0005-0000-0000-000075750000}"/>
    <cellStyle name="Comma 3 5 3 2 5 3 2" xfId="13424" xr:uid="{00000000-0005-0000-0000-000076750000}"/>
    <cellStyle name="Comma 3 5 3 2 5 3 2 2" xfId="29810" xr:uid="{00000000-0005-0000-0000-000077750000}"/>
    <cellStyle name="Comma 3 5 3 2 5 3 3" xfId="21617" xr:uid="{00000000-0005-0000-0000-000078750000}"/>
    <cellStyle name="Comma 3 5 3 2 5 4" xfId="9328" xr:uid="{00000000-0005-0000-0000-000079750000}"/>
    <cellStyle name="Comma 3 5 3 2 5 4 2" xfId="25714" xr:uid="{00000000-0005-0000-0000-00007A750000}"/>
    <cellStyle name="Comma 3 5 3 2 5 5" xfId="17521" xr:uid="{00000000-0005-0000-0000-00007B750000}"/>
    <cellStyle name="Comma 3 5 3 2 6" xfId="2159" xr:uid="{00000000-0005-0000-0000-00007C750000}"/>
    <cellStyle name="Comma 3 5 3 2 6 2" xfId="6256" xr:uid="{00000000-0005-0000-0000-00007D750000}"/>
    <cellStyle name="Comma 3 5 3 2 6 2 2" xfId="14449" xr:uid="{00000000-0005-0000-0000-00007E750000}"/>
    <cellStyle name="Comma 3 5 3 2 6 2 2 2" xfId="30835" xr:uid="{00000000-0005-0000-0000-00007F750000}"/>
    <cellStyle name="Comma 3 5 3 2 6 2 3" xfId="22642" xr:uid="{00000000-0005-0000-0000-000080750000}"/>
    <cellStyle name="Comma 3 5 3 2 6 3" xfId="10352" xr:uid="{00000000-0005-0000-0000-000081750000}"/>
    <cellStyle name="Comma 3 5 3 2 6 3 2" xfId="26738" xr:uid="{00000000-0005-0000-0000-000082750000}"/>
    <cellStyle name="Comma 3 5 3 2 6 4" xfId="18545" xr:uid="{00000000-0005-0000-0000-000083750000}"/>
    <cellStyle name="Comma 3 5 3 2 7" xfId="4207" xr:uid="{00000000-0005-0000-0000-000084750000}"/>
    <cellStyle name="Comma 3 5 3 2 7 2" xfId="12400" xr:uid="{00000000-0005-0000-0000-000085750000}"/>
    <cellStyle name="Comma 3 5 3 2 7 2 2" xfId="28786" xr:uid="{00000000-0005-0000-0000-000086750000}"/>
    <cellStyle name="Comma 3 5 3 2 7 3" xfId="20593" xr:uid="{00000000-0005-0000-0000-000087750000}"/>
    <cellStyle name="Comma 3 5 3 2 8" xfId="8304" xr:uid="{00000000-0005-0000-0000-000088750000}"/>
    <cellStyle name="Comma 3 5 3 2 8 2" xfId="24690" xr:uid="{00000000-0005-0000-0000-000089750000}"/>
    <cellStyle name="Comma 3 5 3 2 9" xfId="16497" xr:uid="{00000000-0005-0000-0000-00008A750000}"/>
    <cellStyle name="Comma 3 5 3 3" xfId="175" xr:uid="{00000000-0005-0000-0000-00008B750000}"/>
    <cellStyle name="Comma 3 5 3 3 2" xfId="431" xr:uid="{00000000-0005-0000-0000-00008C750000}"/>
    <cellStyle name="Comma 3 5 3 3 2 2" xfId="943" xr:uid="{00000000-0005-0000-0000-00008D750000}"/>
    <cellStyle name="Comma 3 5 3 3 2 2 2" xfId="1967" xr:uid="{00000000-0005-0000-0000-00008E750000}"/>
    <cellStyle name="Comma 3 5 3 3 2 2 2 2" xfId="4015" xr:uid="{00000000-0005-0000-0000-00008F750000}"/>
    <cellStyle name="Comma 3 5 3 3 2 2 2 2 2" xfId="8112" xr:uid="{00000000-0005-0000-0000-000090750000}"/>
    <cellStyle name="Comma 3 5 3 3 2 2 2 2 2 2" xfId="16305" xr:uid="{00000000-0005-0000-0000-000091750000}"/>
    <cellStyle name="Comma 3 5 3 3 2 2 2 2 2 2 2" xfId="32691" xr:uid="{00000000-0005-0000-0000-000092750000}"/>
    <cellStyle name="Comma 3 5 3 3 2 2 2 2 2 3" xfId="24498" xr:uid="{00000000-0005-0000-0000-000093750000}"/>
    <cellStyle name="Comma 3 5 3 3 2 2 2 2 3" xfId="12208" xr:uid="{00000000-0005-0000-0000-000094750000}"/>
    <cellStyle name="Comma 3 5 3 3 2 2 2 2 3 2" xfId="28594" xr:uid="{00000000-0005-0000-0000-000095750000}"/>
    <cellStyle name="Comma 3 5 3 3 2 2 2 2 4" xfId="20401" xr:uid="{00000000-0005-0000-0000-000096750000}"/>
    <cellStyle name="Comma 3 5 3 3 2 2 2 3" xfId="6063" xr:uid="{00000000-0005-0000-0000-000097750000}"/>
    <cellStyle name="Comma 3 5 3 3 2 2 2 3 2" xfId="14256" xr:uid="{00000000-0005-0000-0000-000098750000}"/>
    <cellStyle name="Comma 3 5 3 3 2 2 2 3 2 2" xfId="30642" xr:uid="{00000000-0005-0000-0000-000099750000}"/>
    <cellStyle name="Comma 3 5 3 3 2 2 2 3 3" xfId="22449" xr:uid="{00000000-0005-0000-0000-00009A750000}"/>
    <cellStyle name="Comma 3 5 3 3 2 2 2 4" xfId="10160" xr:uid="{00000000-0005-0000-0000-00009B750000}"/>
    <cellStyle name="Comma 3 5 3 3 2 2 2 4 2" xfId="26546" xr:uid="{00000000-0005-0000-0000-00009C750000}"/>
    <cellStyle name="Comma 3 5 3 3 2 2 2 5" xfId="18353" xr:uid="{00000000-0005-0000-0000-00009D750000}"/>
    <cellStyle name="Comma 3 5 3 3 2 2 3" xfId="2991" xr:uid="{00000000-0005-0000-0000-00009E750000}"/>
    <cellStyle name="Comma 3 5 3 3 2 2 3 2" xfId="7088" xr:uid="{00000000-0005-0000-0000-00009F750000}"/>
    <cellStyle name="Comma 3 5 3 3 2 2 3 2 2" xfId="15281" xr:uid="{00000000-0005-0000-0000-0000A0750000}"/>
    <cellStyle name="Comma 3 5 3 3 2 2 3 2 2 2" xfId="31667" xr:uid="{00000000-0005-0000-0000-0000A1750000}"/>
    <cellStyle name="Comma 3 5 3 3 2 2 3 2 3" xfId="23474" xr:uid="{00000000-0005-0000-0000-0000A2750000}"/>
    <cellStyle name="Comma 3 5 3 3 2 2 3 3" xfId="11184" xr:uid="{00000000-0005-0000-0000-0000A3750000}"/>
    <cellStyle name="Comma 3 5 3 3 2 2 3 3 2" xfId="27570" xr:uid="{00000000-0005-0000-0000-0000A4750000}"/>
    <cellStyle name="Comma 3 5 3 3 2 2 3 4" xfId="19377" xr:uid="{00000000-0005-0000-0000-0000A5750000}"/>
    <cellStyle name="Comma 3 5 3 3 2 2 4" xfId="5039" xr:uid="{00000000-0005-0000-0000-0000A6750000}"/>
    <cellStyle name="Comma 3 5 3 3 2 2 4 2" xfId="13232" xr:uid="{00000000-0005-0000-0000-0000A7750000}"/>
    <cellStyle name="Comma 3 5 3 3 2 2 4 2 2" xfId="29618" xr:uid="{00000000-0005-0000-0000-0000A8750000}"/>
    <cellStyle name="Comma 3 5 3 3 2 2 4 3" xfId="21425" xr:uid="{00000000-0005-0000-0000-0000A9750000}"/>
    <cellStyle name="Comma 3 5 3 3 2 2 5" xfId="9136" xr:uid="{00000000-0005-0000-0000-0000AA750000}"/>
    <cellStyle name="Comma 3 5 3 3 2 2 5 2" xfId="25522" xr:uid="{00000000-0005-0000-0000-0000AB750000}"/>
    <cellStyle name="Comma 3 5 3 3 2 2 6" xfId="17329" xr:uid="{00000000-0005-0000-0000-0000AC750000}"/>
    <cellStyle name="Comma 3 5 3 3 2 3" xfId="1455" xr:uid="{00000000-0005-0000-0000-0000AD750000}"/>
    <cellStyle name="Comma 3 5 3 3 2 3 2" xfId="3503" xr:uid="{00000000-0005-0000-0000-0000AE750000}"/>
    <cellStyle name="Comma 3 5 3 3 2 3 2 2" xfId="7600" xr:uid="{00000000-0005-0000-0000-0000AF750000}"/>
    <cellStyle name="Comma 3 5 3 3 2 3 2 2 2" xfId="15793" xr:uid="{00000000-0005-0000-0000-0000B0750000}"/>
    <cellStyle name="Comma 3 5 3 3 2 3 2 2 2 2" xfId="32179" xr:uid="{00000000-0005-0000-0000-0000B1750000}"/>
    <cellStyle name="Comma 3 5 3 3 2 3 2 2 3" xfId="23986" xr:uid="{00000000-0005-0000-0000-0000B2750000}"/>
    <cellStyle name="Comma 3 5 3 3 2 3 2 3" xfId="11696" xr:uid="{00000000-0005-0000-0000-0000B3750000}"/>
    <cellStyle name="Comma 3 5 3 3 2 3 2 3 2" xfId="28082" xr:uid="{00000000-0005-0000-0000-0000B4750000}"/>
    <cellStyle name="Comma 3 5 3 3 2 3 2 4" xfId="19889" xr:uid="{00000000-0005-0000-0000-0000B5750000}"/>
    <cellStyle name="Comma 3 5 3 3 2 3 3" xfId="5551" xr:uid="{00000000-0005-0000-0000-0000B6750000}"/>
    <cellStyle name="Comma 3 5 3 3 2 3 3 2" xfId="13744" xr:uid="{00000000-0005-0000-0000-0000B7750000}"/>
    <cellStyle name="Comma 3 5 3 3 2 3 3 2 2" xfId="30130" xr:uid="{00000000-0005-0000-0000-0000B8750000}"/>
    <cellStyle name="Comma 3 5 3 3 2 3 3 3" xfId="21937" xr:uid="{00000000-0005-0000-0000-0000B9750000}"/>
    <cellStyle name="Comma 3 5 3 3 2 3 4" xfId="9648" xr:uid="{00000000-0005-0000-0000-0000BA750000}"/>
    <cellStyle name="Comma 3 5 3 3 2 3 4 2" xfId="26034" xr:uid="{00000000-0005-0000-0000-0000BB750000}"/>
    <cellStyle name="Comma 3 5 3 3 2 3 5" xfId="17841" xr:uid="{00000000-0005-0000-0000-0000BC750000}"/>
    <cellStyle name="Comma 3 5 3 3 2 4" xfId="2479" xr:uid="{00000000-0005-0000-0000-0000BD750000}"/>
    <cellStyle name="Comma 3 5 3 3 2 4 2" xfId="6576" xr:uid="{00000000-0005-0000-0000-0000BE750000}"/>
    <cellStyle name="Comma 3 5 3 3 2 4 2 2" xfId="14769" xr:uid="{00000000-0005-0000-0000-0000BF750000}"/>
    <cellStyle name="Comma 3 5 3 3 2 4 2 2 2" xfId="31155" xr:uid="{00000000-0005-0000-0000-0000C0750000}"/>
    <cellStyle name="Comma 3 5 3 3 2 4 2 3" xfId="22962" xr:uid="{00000000-0005-0000-0000-0000C1750000}"/>
    <cellStyle name="Comma 3 5 3 3 2 4 3" xfId="10672" xr:uid="{00000000-0005-0000-0000-0000C2750000}"/>
    <cellStyle name="Comma 3 5 3 3 2 4 3 2" xfId="27058" xr:uid="{00000000-0005-0000-0000-0000C3750000}"/>
    <cellStyle name="Comma 3 5 3 3 2 4 4" xfId="18865" xr:uid="{00000000-0005-0000-0000-0000C4750000}"/>
    <cellStyle name="Comma 3 5 3 3 2 5" xfId="4527" xr:uid="{00000000-0005-0000-0000-0000C5750000}"/>
    <cellStyle name="Comma 3 5 3 3 2 5 2" xfId="12720" xr:uid="{00000000-0005-0000-0000-0000C6750000}"/>
    <cellStyle name="Comma 3 5 3 3 2 5 2 2" xfId="29106" xr:uid="{00000000-0005-0000-0000-0000C7750000}"/>
    <cellStyle name="Comma 3 5 3 3 2 5 3" xfId="20913" xr:uid="{00000000-0005-0000-0000-0000C8750000}"/>
    <cellStyle name="Comma 3 5 3 3 2 6" xfId="8624" xr:uid="{00000000-0005-0000-0000-0000C9750000}"/>
    <cellStyle name="Comma 3 5 3 3 2 6 2" xfId="25010" xr:uid="{00000000-0005-0000-0000-0000CA750000}"/>
    <cellStyle name="Comma 3 5 3 3 2 7" xfId="16817" xr:uid="{00000000-0005-0000-0000-0000CB750000}"/>
    <cellStyle name="Comma 3 5 3 3 3" xfId="687" xr:uid="{00000000-0005-0000-0000-0000CC750000}"/>
    <cellStyle name="Comma 3 5 3 3 3 2" xfId="1711" xr:uid="{00000000-0005-0000-0000-0000CD750000}"/>
    <cellStyle name="Comma 3 5 3 3 3 2 2" xfId="3759" xr:uid="{00000000-0005-0000-0000-0000CE750000}"/>
    <cellStyle name="Comma 3 5 3 3 3 2 2 2" xfId="7856" xr:uid="{00000000-0005-0000-0000-0000CF750000}"/>
    <cellStyle name="Comma 3 5 3 3 3 2 2 2 2" xfId="16049" xr:uid="{00000000-0005-0000-0000-0000D0750000}"/>
    <cellStyle name="Comma 3 5 3 3 3 2 2 2 2 2" xfId="32435" xr:uid="{00000000-0005-0000-0000-0000D1750000}"/>
    <cellStyle name="Comma 3 5 3 3 3 2 2 2 3" xfId="24242" xr:uid="{00000000-0005-0000-0000-0000D2750000}"/>
    <cellStyle name="Comma 3 5 3 3 3 2 2 3" xfId="11952" xr:uid="{00000000-0005-0000-0000-0000D3750000}"/>
    <cellStyle name="Comma 3 5 3 3 3 2 2 3 2" xfId="28338" xr:uid="{00000000-0005-0000-0000-0000D4750000}"/>
    <cellStyle name="Comma 3 5 3 3 3 2 2 4" xfId="20145" xr:uid="{00000000-0005-0000-0000-0000D5750000}"/>
    <cellStyle name="Comma 3 5 3 3 3 2 3" xfId="5807" xr:uid="{00000000-0005-0000-0000-0000D6750000}"/>
    <cellStyle name="Comma 3 5 3 3 3 2 3 2" xfId="14000" xr:uid="{00000000-0005-0000-0000-0000D7750000}"/>
    <cellStyle name="Comma 3 5 3 3 3 2 3 2 2" xfId="30386" xr:uid="{00000000-0005-0000-0000-0000D8750000}"/>
    <cellStyle name="Comma 3 5 3 3 3 2 3 3" xfId="22193" xr:uid="{00000000-0005-0000-0000-0000D9750000}"/>
    <cellStyle name="Comma 3 5 3 3 3 2 4" xfId="9904" xr:uid="{00000000-0005-0000-0000-0000DA750000}"/>
    <cellStyle name="Comma 3 5 3 3 3 2 4 2" xfId="26290" xr:uid="{00000000-0005-0000-0000-0000DB750000}"/>
    <cellStyle name="Comma 3 5 3 3 3 2 5" xfId="18097" xr:uid="{00000000-0005-0000-0000-0000DC750000}"/>
    <cellStyle name="Comma 3 5 3 3 3 3" xfId="2735" xr:uid="{00000000-0005-0000-0000-0000DD750000}"/>
    <cellStyle name="Comma 3 5 3 3 3 3 2" xfId="6832" xr:uid="{00000000-0005-0000-0000-0000DE750000}"/>
    <cellStyle name="Comma 3 5 3 3 3 3 2 2" xfId="15025" xr:uid="{00000000-0005-0000-0000-0000DF750000}"/>
    <cellStyle name="Comma 3 5 3 3 3 3 2 2 2" xfId="31411" xr:uid="{00000000-0005-0000-0000-0000E0750000}"/>
    <cellStyle name="Comma 3 5 3 3 3 3 2 3" xfId="23218" xr:uid="{00000000-0005-0000-0000-0000E1750000}"/>
    <cellStyle name="Comma 3 5 3 3 3 3 3" xfId="10928" xr:uid="{00000000-0005-0000-0000-0000E2750000}"/>
    <cellStyle name="Comma 3 5 3 3 3 3 3 2" xfId="27314" xr:uid="{00000000-0005-0000-0000-0000E3750000}"/>
    <cellStyle name="Comma 3 5 3 3 3 3 4" xfId="19121" xr:uid="{00000000-0005-0000-0000-0000E4750000}"/>
    <cellStyle name="Comma 3 5 3 3 3 4" xfId="4783" xr:uid="{00000000-0005-0000-0000-0000E5750000}"/>
    <cellStyle name="Comma 3 5 3 3 3 4 2" xfId="12976" xr:uid="{00000000-0005-0000-0000-0000E6750000}"/>
    <cellStyle name="Comma 3 5 3 3 3 4 2 2" xfId="29362" xr:uid="{00000000-0005-0000-0000-0000E7750000}"/>
    <cellStyle name="Comma 3 5 3 3 3 4 3" xfId="21169" xr:uid="{00000000-0005-0000-0000-0000E8750000}"/>
    <cellStyle name="Comma 3 5 3 3 3 5" xfId="8880" xr:uid="{00000000-0005-0000-0000-0000E9750000}"/>
    <cellStyle name="Comma 3 5 3 3 3 5 2" xfId="25266" xr:uid="{00000000-0005-0000-0000-0000EA750000}"/>
    <cellStyle name="Comma 3 5 3 3 3 6" xfId="17073" xr:uid="{00000000-0005-0000-0000-0000EB750000}"/>
    <cellStyle name="Comma 3 5 3 3 4" xfId="1199" xr:uid="{00000000-0005-0000-0000-0000EC750000}"/>
    <cellStyle name="Comma 3 5 3 3 4 2" xfId="3247" xr:uid="{00000000-0005-0000-0000-0000ED750000}"/>
    <cellStyle name="Comma 3 5 3 3 4 2 2" xfId="7344" xr:uid="{00000000-0005-0000-0000-0000EE750000}"/>
    <cellStyle name="Comma 3 5 3 3 4 2 2 2" xfId="15537" xr:uid="{00000000-0005-0000-0000-0000EF750000}"/>
    <cellStyle name="Comma 3 5 3 3 4 2 2 2 2" xfId="31923" xr:uid="{00000000-0005-0000-0000-0000F0750000}"/>
    <cellStyle name="Comma 3 5 3 3 4 2 2 3" xfId="23730" xr:uid="{00000000-0005-0000-0000-0000F1750000}"/>
    <cellStyle name="Comma 3 5 3 3 4 2 3" xfId="11440" xr:uid="{00000000-0005-0000-0000-0000F2750000}"/>
    <cellStyle name="Comma 3 5 3 3 4 2 3 2" xfId="27826" xr:uid="{00000000-0005-0000-0000-0000F3750000}"/>
    <cellStyle name="Comma 3 5 3 3 4 2 4" xfId="19633" xr:uid="{00000000-0005-0000-0000-0000F4750000}"/>
    <cellStyle name="Comma 3 5 3 3 4 3" xfId="5295" xr:uid="{00000000-0005-0000-0000-0000F5750000}"/>
    <cellStyle name="Comma 3 5 3 3 4 3 2" xfId="13488" xr:uid="{00000000-0005-0000-0000-0000F6750000}"/>
    <cellStyle name="Comma 3 5 3 3 4 3 2 2" xfId="29874" xr:uid="{00000000-0005-0000-0000-0000F7750000}"/>
    <cellStyle name="Comma 3 5 3 3 4 3 3" xfId="21681" xr:uid="{00000000-0005-0000-0000-0000F8750000}"/>
    <cellStyle name="Comma 3 5 3 3 4 4" xfId="9392" xr:uid="{00000000-0005-0000-0000-0000F9750000}"/>
    <cellStyle name="Comma 3 5 3 3 4 4 2" xfId="25778" xr:uid="{00000000-0005-0000-0000-0000FA750000}"/>
    <cellStyle name="Comma 3 5 3 3 4 5" xfId="17585" xr:uid="{00000000-0005-0000-0000-0000FB750000}"/>
    <cellStyle name="Comma 3 5 3 3 5" xfId="2223" xr:uid="{00000000-0005-0000-0000-0000FC750000}"/>
    <cellStyle name="Comma 3 5 3 3 5 2" xfId="6320" xr:uid="{00000000-0005-0000-0000-0000FD750000}"/>
    <cellStyle name="Comma 3 5 3 3 5 2 2" xfId="14513" xr:uid="{00000000-0005-0000-0000-0000FE750000}"/>
    <cellStyle name="Comma 3 5 3 3 5 2 2 2" xfId="30899" xr:uid="{00000000-0005-0000-0000-0000FF750000}"/>
    <cellStyle name="Comma 3 5 3 3 5 2 3" xfId="22706" xr:uid="{00000000-0005-0000-0000-000000760000}"/>
    <cellStyle name="Comma 3 5 3 3 5 3" xfId="10416" xr:uid="{00000000-0005-0000-0000-000001760000}"/>
    <cellStyle name="Comma 3 5 3 3 5 3 2" xfId="26802" xr:uid="{00000000-0005-0000-0000-000002760000}"/>
    <cellStyle name="Comma 3 5 3 3 5 4" xfId="18609" xr:uid="{00000000-0005-0000-0000-000003760000}"/>
    <cellStyle name="Comma 3 5 3 3 6" xfId="4271" xr:uid="{00000000-0005-0000-0000-000004760000}"/>
    <cellStyle name="Comma 3 5 3 3 6 2" xfId="12464" xr:uid="{00000000-0005-0000-0000-000005760000}"/>
    <cellStyle name="Comma 3 5 3 3 6 2 2" xfId="28850" xr:uid="{00000000-0005-0000-0000-000006760000}"/>
    <cellStyle name="Comma 3 5 3 3 6 3" xfId="20657" xr:uid="{00000000-0005-0000-0000-000007760000}"/>
    <cellStyle name="Comma 3 5 3 3 7" xfId="8368" xr:uid="{00000000-0005-0000-0000-000008760000}"/>
    <cellStyle name="Comma 3 5 3 3 7 2" xfId="24754" xr:uid="{00000000-0005-0000-0000-000009760000}"/>
    <cellStyle name="Comma 3 5 3 3 8" xfId="16561" xr:uid="{00000000-0005-0000-0000-00000A760000}"/>
    <cellStyle name="Comma 3 5 3 4" xfId="303" xr:uid="{00000000-0005-0000-0000-00000B760000}"/>
    <cellStyle name="Comma 3 5 3 4 2" xfId="815" xr:uid="{00000000-0005-0000-0000-00000C760000}"/>
    <cellStyle name="Comma 3 5 3 4 2 2" xfId="1839" xr:uid="{00000000-0005-0000-0000-00000D760000}"/>
    <cellStyle name="Comma 3 5 3 4 2 2 2" xfId="3887" xr:uid="{00000000-0005-0000-0000-00000E760000}"/>
    <cellStyle name="Comma 3 5 3 4 2 2 2 2" xfId="7984" xr:uid="{00000000-0005-0000-0000-00000F760000}"/>
    <cellStyle name="Comma 3 5 3 4 2 2 2 2 2" xfId="16177" xr:uid="{00000000-0005-0000-0000-000010760000}"/>
    <cellStyle name="Comma 3 5 3 4 2 2 2 2 2 2" xfId="32563" xr:uid="{00000000-0005-0000-0000-000011760000}"/>
    <cellStyle name="Comma 3 5 3 4 2 2 2 2 3" xfId="24370" xr:uid="{00000000-0005-0000-0000-000012760000}"/>
    <cellStyle name="Comma 3 5 3 4 2 2 2 3" xfId="12080" xr:uid="{00000000-0005-0000-0000-000013760000}"/>
    <cellStyle name="Comma 3 5 3 4 2 2 2 3 2" xfId="28466" xr:uid="{00000000-0005-0000-0000-000014760000}"/>
    <cellStyle name="Comma 3 5 3 4 2 2 2 4" xfId="20273" xr:uid="{00000000-0005-0000-0000-000015760000}"/>
    <cellStyle name="Comma 3 5 3 4 2 2 3" xfId="5935" xr:uid="{00000000-0005-0000-0000-000016760000}"/>
    <cellStyle name="Comma 3 5 3 4 2 2 3 2" xfId="14128" xr:uid="{00000000-0005-0000-0000-000017760000}"/>
    <cellStyle name="Comma 3 5 3 4 2 2 3 2 2" xfId="30514" xr:uid="{00000000-0005-0000-0000-000018760000}"/>
    <cellStyle name="Comma 3 5 3 4 2 2 3 3" xfId="22321" xr:uid="{00000000-0005-0000-0000-000019760000}"/>
    <cellStyle name="Comma 3 5 3 4 2 2 4" xfId="10032" xr:uid="{00000000-0005-0000-0000-00001A760000}"/>
    <cellStyle name="Comma 3 5 3 4 2 2 4 2" xfId="26418" xr:uid="{00000000-0005-0000-0000-00001B760000}"/>
    <cellStyle name="Comma 3 5 3 4 2 2 5" xfId="18225" xr:uid="{00000000-0005-0000-0000-00001C760000}"/>
    <cellStyle name="Comma 3 5 3 4 2 3" xfId="2863" xr:uid="{00000000-0005-0000-0000-00001D760000}"/>
    <cellStyle name="Comma 3 5 3 4 2 3 2" xfId="6960" xr:uid="{00000000-0005-0000-0000-00001E760000}"/>
    <cellStyle name="Comma 3 5 3 4 2 3 2 2" xfId="15153" xr:uid="{00000000-0005-0000-0000-00001F760000}"/>
    <cellStyle name="Comma 3 5 3 4 2 3 2 2 2" xfId="31539" xr:uid="{00000000-0005-0000-0000-000020760000}"/>
    <cellStyle name="Comma 3 5 3 4 2 3 2 3" xfId="23346" xr:uid="{00000000-0005-0000-0000-000021760000}"/>
    <cellStyle name="Comma 3 5 3 4 2 3 3" xfId="11056" xr:uid="{00000000-0005-0000-0000-000022760000}"/>
    <cellStyle name="Comma 3 5 3 4 2 3 3 2" xfId="27442" xr:uid="{00000000-0005-0000-0000-000023760000}"/>
    <cellStyle name="Comma 3 5 3 4 2 3 4" xfId="19249" xr:uid="{00000000-0005-0000-0000-000024760000}"/>
    <cellStyle name="Comma 3 5 3 4 2 4" xfId="4911" xr:uid="{00000000-0005-0000-0000-000025760000}"/>
    <cellStyle name="Comma 3 5 3 4 2 4 2" xfId="13104" xr:uid="{00000000-0005-0000-0000-000026760000}"/>
    <cellStyle name="Comma 3 5 3 4 2 4 2 2" xfId="29490" xr:uid="{00000000-0005-0000-0000-000027760000}"/>
    <cellStyle name="Comma 3 5 3 4 2 4 3" xfId="21297" xr:uid="{00000000-0005-0000-0000-000028760000}"/>
    <cellStyle name="Comma 3 5 3 4 2 5" xfId="9008" xr:uid="{00000000-0005-0000-0000-000029760000}"/>
    <cellStyle name="Comma 3 5 3 4 2 5 2" xfId="25394" xr:uid="{00000000-0005-0000-0000-00002A760000}"/>
    <cellStyle name="Comma 3 5 3 4 2 6" xfId="17201" xr:uid="{00000000-0005-0000-0000-00002B760000}"/>
    <cellStyle name="Comma 3 5 3 4 3" xfId="1327" xr:uid="{00000000-0005-0000-0000-00002C760000}"/>
    <cellStyle name="Comma 3 5 3 4 3 2" xfId="3375" xr:uid="{00000000-0005-0000-0000-00002D760000}"/>
    <cellStyle name="Comma 3 5 3 4 3 2 2" xfId="7472" xr:uid="{00000000-0005-0000-0000-00002E760000}"/>
    <cellStyle name="Comma 3 5 3 4 3 2 2 2" xfId="15665" xr:uid="{00000000-0005-0000-0000-00002F760000}"/>
    <cellStyle name="Comma 3 5 3 4 3 2 2 2 2" xfId="32051" xr:uid="{00000000-0005-0000-0000-000030760000}"/>
    <cellStyle name="Comma 3 5 3 4 3 2 2 3" xfId="23858" xr:uid="{00000000-0005-0000-0000-000031760000}"/>
    <cellStyle name="Comma 3 5 3 4 3 2 3" xfId="11568" xr:uid="{00000000-0005-0000-0000-000032760000}"/>
    <cellStyle name="Comma 3 5 3 4 3 2 3 2" xfId="27954" xr:uid="{00000000-0005-0000-0000-000033760000}"/>
    <cellStyle name="Comma 3 5 3 4 3 2 4" xfId="19761" xr:uid="{00000000-0005-0000-0000-000034760000}"/>
    <cellStyle name="Comma 3 5 3 4 3 3" xfId="5423" xr:uid="{00000000-0005-0000-0000-000035760000}"/>
    <cellStyle name="Comma 3 5 3 4 3 3 2" xfId="13616" xr:uid="{00000000-0005-0000-0000-000036760000}"/>
    <cellStyle name="Comma 3 5 3 4 3 3 2 2" xfId="30002" xr:uid="{00000000-0005-0000-0000-000037760000}"/>
    <cellStyle name="Comma 3 5 3 4 3 3 3" xfId="21809" xr:uid="{00000000-0005-0000-0000-000038760000}"/>
    <cellStyle name="Comma 3 5 3 4 3 4" xfId="9520" xr:uid="{00000000-0005-0000-0000-000039760000}"/>
    <cellStyle name="Comma 3 5 3 4 3 4 2" xfId="25906" xr:uid="{00000000-0005-0000-0000-00003A760000}"/>
    <cellStyle name="Comma 3 5 3 4 3 5" xfId="17713" xr:uid="{00000000-0005-0000-0000-00003B760000}"/>
    <cellStyle name="Comma 3 5 3 4 4" xfId="2351" xr:uid="{00000000-0005-0000-0000-00003C760000}"/>
    <cellStyle name="Comma 3 5 3 4 4 2" xfId="6448" xr:uid="{00000000-0005-0000-0000-00003D760000}"/>
    <cellStyle name="Comma 3 5 3 4 4 2 2" xfId="14641" xr:uid="{00000000-0005-0000-0000-00003E760000}"/>
    <cellStyle name="Comma 3 5 3 4 4 2 2 2" xfId="31027" xr:uid="{00000000-0005-0000-0000-00003F760000}"/>
    <cellStyle name="Comma 3 5 3 4 4 2 3" xfId="22834" xr:uid="{00000000-0005-0000-0000-000040760000}"/>
    <cellStyle name="Comma 3 5 3 4 4 3" xfId="10544" xr:uid="{00000000-0005-0000-0000-000041760000}"/>
    <cellStyle name="Comma 3 5 3 4 4 3 2" xfId="26930" xr:uid="{00000000-0005-0000-0000-000042760000}"/>
    <cellStyle name="Comma 3 5 3 4 4 4" xfId="18737" xr:uid="{00000000-0005-0000-0000-000043760000}"/>
    <cellStyle name="Comma 3 5 3 4 5" xfId="4399" xr:uid="{00000000-0005-0000-0000-000044760000}"/>
    <cellStyle name="Comma 3 5 3 4 5 2" xfId="12592" xr:uid="{00000000-0005-0000-0000-000045760000}"/>
    <cellStyle name="Comma 3 5 3 4 5 2 2" xfId="28978" xr:uid="{00000000-0005-0000-0000-000046760000}"/>
    <cellStyle name="Comma 3 5 3 4 5 3" xfId="20785" xr:uid="{00000000-0005-0000-0000-000047760000}"/>
    <cellStyle name="Comma 3 5 3 4 6" xfId="8496" xr:uid="{00000000-0005-0000-0000-000048760000}"/>
    <cellStyle name="Comma 3 5 3 4 6 2" xfId="24882" xr:uid="{00000000-0005-0000-0000-000049760000}"/>
    <cellStyle name="Comma 3 5 3 4 7" xfId="16689" xr:uid="{00000000-0005-0000-0000-00004A760000}"/>
    <cellStyle name="Comma 3 5 3 5" xfId="559" xr:uid="{00000000-0005-0000-0000-00004B760000}"/>
    <cellStyle name="Comma 3 5 3 5 2" xfId="1583" xr:uid="{00000000-0005-0000-0000-00004C760000}"/>
    <cellStyle name="Comma 3 5 3 5 2 2" xfId="3631" xr:uid="{00000000-0005-0000-0000-00004D760000}"/>
    <cellStyle name="Comma 3 5 3 5 2 2 2" xfId="7728" xr:uid="{00000000-0005-0000-0000-00004E760000}"/>
    <cellStyle name="Comma 3 5 3 5 2 2 2 2" xfId="15921" xr:uid="{00000000-0005-0000-0000-00004F760000}"/>
    <cellStyle name="Comma 3 5 3 5 2 2 2 2 2" xfId="32307" xr:uid="{00000000-0005-0000-0000-000050760000}"/>
    <cellStyle name="Comma 3 5 3 5 2 2 2 3" xfId="24114" xr:uid="{00000000-0005-0000-0000-000051760000}"/>
    <cellStyle name="Comma 3 5 3 5 2 2 3" xfId="11824" xr:uid="{00000000-0005-0000-0000-000052760000}"/>
    <cellStyle name="Comma 3 5 3 5 2 2 3 2" xfId="28210" xr:uid="{00000000-0005-0000-0000-000053760000}"/>
    <cellStyle name="Comma 3 5 3 5 2 2 4" xfId="20017" xr:uid="{00000000-0005-0000-0000-000054760000}"/>
    <cellStyle name="Comma 3 5 3 5 2 3" xfId="5679" xr:uid="{00000000-0005-0000-0000-000055760000}"/>
    <cellStyle name="Comma 3 5 3 5 2 3 2" xfId="13872" xr:uid="{00000000-0005-0000-0000-000056760000}"/>
    <cellStyle name="Comma 3 5 3 5 2 3 2 2" xfId="30258" xr:uid="{00000000-0005-0000-0000-000057760000}"/>
    <cellStyle name="Comma 3 5 3 5 2 3 3" xfId="22065" xr:uid="{00000000-0005-0000-0000-000058760000}"/>
    <cellStyle name="Comma 3 5 3 5 2 4" xfId="9776" xr:uid="{00000000-0005-0000-0000-000059760000}"/>
    <cellStyle name="Comma 3 5 3 5 2 4 2" xfId="26162" xr:uid="{00000000-0005-0000-0000-00005A760000}"/>
    <cellStyle name="Comma 3 5 3 5 2 5" xfId="17969" xr:uid="{00000000-0005-0000-0000-00005B760000}"/>
    <cellStyle name="Comma 3 5 3 5 3" xfId="2607" xr:uid="{00000000-0005-0000-0000-00005C760000}"/>
    <cellStyle name="Comma 3 5 3 5 3 2" xfId="6704" xr:uid="{00000000-0005-0000-0000-00005D760000}"/>
    <cellStyle name="Comma 3 5 3 5 3 2 2" xfId="14897" xr:uid="{00000000-0005-0000-0000-00005E760000}"/>
    <cellStyle name="Comma 3 5 3 5 3 2 2 2" xfId="31283" xr:uid="{00000000-0005-0000-0000-00005F760000}"/>
    <cellStyle name="Comma 3 5 3 5 3 2 3" xfId="23090" xr:uid="{00000000-0005-0000-0000-000060760000}"/>
    <cellStyle name="Comma 3 5 3 5 3 3" xfId="10800" xr:uid="{00000000-0005-0000-0000-000061760000}"/>
    <cellStyle name="Comma 3 5 3 5 3 3 2" xfId="27186" xr:uid="{00000000-0005-0000-0000-000062760000}"/>
    <cellStyle name="Comma 3 5 3 5 3 4" xfId="18993" xr:uid="{00000000-0005-0000-0000-000063760000}"/>
    <cellStyle name="Comma 3 5 3 5 4" xfId="4655" xr:uid="{00000000-0005-0000-0000-000064760000}"/>
    <cellStyle name="Comma 3 5 3 5 4 2" xfId="12848" xr:uid="{00000000-0005-0000-0000-000065760000}"/>
    <cellStyle name="Comma 3 5 3 5 4 2 2" xfId="29234" xr:uid="{00000000-0005-0000-0000-000066760000}"/>
    <cellStyle name="Comma 3 5 3 5 4 3" xfId="21041" xr:uid="{00000000-0005-0000-0000-000067760000}"/>
    <cellStyle name="Comma 3 5 3 5 5" xfId="8752" xr:uid="{00000000-0005-0000-0000-000068760000}"/>
    <cellStyle name="Comma 3 5 3 5 5 2" xfId="25138" xr:uid="{00000000-0005-0000-0000-000069760000}"/>
    <cellStyle name="Comma 3 5 3 5 6" xfId="16945" xr:uid="{00000000-0005-0000-0000-00006A760000}"/>
    <cellStyle name="Comma 3 5 3 6" xfId="1071" xr:uid="{00000000-0005-0000-0000-00006B760000}"/>
    <cellStyle name="Comma 3 5 3 6 2" xfId="3119" xr:uid="{00000000-0005-0000-0000-00006C760000}"/>
    <cellStyle name="Comma 3 5 3 6 2 2" xfId="7216" xr:uid="{00000000-0005-0000-0000-00006D760000}"/>
    <cellStyle name="Comma 3 5 3 6 2 2 2" xfId="15409" xr:uid="{00000000-0005-0000-0000-00006E760000}"/>
    <cellStyle name="Comma 3 5 3 6 2 2 2 2" xfId="31795" xr:uid="{00000000-0005-0000-0000-00006F760000}"/>
    <cellStyle name="Comma 3 5 3 6 2 2 3" xfId="23602" xr:uid="{00000000-0005-0000-0000-000070760000}"/>
    <cellStyle name="Comma 3 5 3 6 2 3" xfId="11312" xr:uid="{00000000-0005-0000-0000-000071760000}"/>
    <cellStyle name="Comma 3 5 3 6 2 3 2" xfId="27698" xr:uid="{00000000-0005-0000-0000-000072760000}"/>
    <cellStyle name="Comma 3 5 3 6 2 4" xfId="19505" xr:uid="{00000000-0005-0000-0000-000073760000}"/>
    <cellStyle name="Comma 3 5 3 6 3" xfId="5167" xr:uid="{00000000-0005-0000-0000-000074760000}"/>
    <cellStyle name="Comma 3 5 3 6 3 2" xfId="13360" xr:uid="{00000000-0005-0000-0000-000075760000}"/>
    <cellStyle name="Comma 3 5 3 6 3 2 2" xfId="29746" xr:uid="{00000000-0005-0000-0000-000076760000}"/>
    <cellStyle name="Comma 3 5 3 6 3 3" xfId="21553" xr:uid="{00000000-0005-0000-0000-000077760000}"/>
    <cellStyle name="Comma 3 5 3 6 4" xfId="9264" xr:uid="{00000000-0005-0000-0000-000078760000}"/>
    <cellStyle name="Comma 3 5 3 6 4 2" xfId="25650" xr:uid="{00000000-0005-0000-0000-000079760000}"/>
    <cellStyle name="Comma 3 5 3 6 5" xfId="17457" xr:uid="{00000000-0005-0000-0000-00007A760000}"/>
    <cellStyle name="Comma 3 5 3 7" xfId="2095" xr:uid="{00000000-0005-0000-0000-00007B760000}"/>
    <cellStyle name="Comma 3 5 3 7 2" xfId="6192" xr:uid="{00000000-0005-0000-0000-00007C760000}"/>
    <cellStyle name="Comma 3 5 3 7 2 2" xfId="14385" xr:uid="{00000000-0005-0000-0000-00007D760000}"/>
    <cellStyle name="Comma 3 5 3 7 2 2 2" xfId="30771" xr:uid="{00000000-0005-0000-0000-00007E760000}"/>
    <cellStyle name="Comma 3 5 3 7 2 3" xfId="22578" xr:uid="{00000000-0005-0000-0000-00007F760000}"/>
    <cellStyle name="Comma 3 5 3 7 3" xfId="10288" xr:uid="{00000000-0005-0000-0000-000080760000}"/>
    <cellStyle name="Comma 3 5 3 7 3 2" xfId="26674" xr:uid="{00000000-0005-0000-0000-000081760000}"/>
    <cellStyle name="Comma 3 5 3 7 4" xfId="18481" xr:uid="{00000000-0005-0000-0000-000082760000}"/>
    <cellStyle name="Comma 3 5 3 8" xfId="4143" xr:uid="{00000000-0005-0000-0000-000083760000}"/>
    <cellStyle name="Comma 3 5 3 8 2" xfId="12336" xr:uid="{00000000-0005-0000-0000-000084760000}"/>
    <cellStyle name="Comma 3 5 3 8 2 2" xfId="28722" xr:uid="{00000000-0005-0000-0000-000085760000}"/>
    <cellStyle name="Comma 3 5 3 8 3" xfId="20529" xr:uid="{00000000-0005-0000-0000-000086760000}"/>
    <cellStyle name="Comma 3 5 3 9" xfId="8240" xr:uid="{00000000-0005-0000-0000-000087760000}"/>
    <cellStyle name="Comma 3 5 3 9 2" xfId="24626" xr:uid="{00000000-0005-0000-0000-000088760000}"/>
    <cellStyle name="Comma 3 5 4" xfId="79" xr:uid="{00000000-0005-0000-0000-000089760000}"/>
    <cellStyle name="Comma 3 5 4 2" xfId="207" xr:uid="{00000000-0005-0000-0000-00008A760000}"/>
    <cellStyle name="Comma 3 5 4 2 2" xfId="463" xr:uid="{00000000-0005-0000-0000-00008B760000}"/>
    <cellStyle name="Comma 3 5 4 2 2 2" xfId="975" xr:uid="{00000000-0005-0000-0000-00008C760000}"/>
    <cellStyle name="Comma 3 5 4 2 2 2 2" xfId="1999" xr:uid="{00000000-0005-0000-0000-00008D760000}"/>
    <cellStyle name="Comma 3 5 4 2 2 2 2 2" xfId="4047" xr:uid="{00000000-0005-0000-0000-00008E760000}"/>
    <cellStyle name="Comma 3 5 4 2 2 2 2 2 2" xfId="8144" xr:uid="{00000000-0005-0000-0000-00008F760000}"/>
    <cellStyle name="Comma 3 5 4 2 2 2 2 2 2 2" xfId="16337" xr:uid="{00000000-0005-0000-0000-000090760000}"/>
    <cellStyle name="Comma 3 5 4 2 2 2 2 2 2 2 2" xfId="32723" xr:uid="{00000000-0005-0000-0000-000091760000}"/>
    <cellStyle name="Comma 3 5 4 2 2 2 2 2 2 3" xfId="24530" xr:uid="{00000000-0005-0000-0000-000092760000}"/>
    <cellStyle name="Comma 3 5 4 2 2 2 2 2 3" xfId="12240" xr:uid="{00000000-0005-0000-0000-000093760000}"/>
    <cellStyle name="Comma 3 5 4 2 2 2 2 2 3 2" xfId="28626" xr:uid="{00000000-0005-0000-0000-000094760000}"/>
    <cellStyle name="Comma 3 5 4 2 2 2 2 2 4" xfId="20433" xr:uid="{00000000-0005-0000-0000-000095760000}"/>
    <cellStyle name="Comma 3 5 4 2 2 2 2 3" xfId="6095" xr:uid="{00000000-0005-0000-0000-000096760000}"/>
    <cellStyle name="Comma 3 5 4 2 2 2 2 3 2" xfId="14288" xr:uid="{00000000-0005-0000-0000-000097760000}"/>
    <cellStyle name="Comma 3 5 4 2 2 2 2 3 2 2" xfId="30674" xr:uid="{00000000-0005-0000-0000-000098760000}"/>
    <cellStyle name="Comma 3 5 4 2 2 2 2 3 3" xfId="22481" xr:uid="{00000000-0005-0000-0000-000099760000}"/>
    <cellStyle name="Comma 3 5 4 2 2 2 2 4" xfId="10192" xr:uid="{00000000-0005-0000-0000-00009A760000}"/>
    <cellStyle name="Comma 3 5 4 2 2 2 2 4 2" xfId="26578" xr:uid="{00000000-0005-0000-0000-00009B760000}"/>
    <cellStyle name="Comma 3 5 4 2 2 2 2 5" xfId="18385" xr:uid="{00000000-0005-0000-0000-00009C760000}"/>
    <cellStyle name="Comma 3 5 4 2 2 2 3" xfId="3023" xr:uid="{00000000-0005-0000-0000-00009D760000}"/>
    <cellStyle name="Comma 3 5 4 2 2 2 3 2" xfId="7120" xr:uid="{00000000-0005-0000-0000-00009E760000}"/>
    <cellStyle name="Comma 3 5 4 2 2 2 3 2 2" xfId="15313" xr:uid="{00000000-0005-0000-0000-00009F760000}"/>
    <cellStyle name="Comma 3 5 4 2 2 2 3 2 2 2" xfId="31699" xr:uid="{00000000-0005-0000-0000-0000A0760000}"/>
    <cellStyle name="Comma 3 5 4 2 2 2 3 2 3" xfId="23506" xr:uid="{00000000-0005-0000-0000-0000A1760000}"/>
    <cellStyle name="Comma 3 5 4 2 2 2 3 3" xfId="11216" xr:uid="{00000000-0005-0000-0000-0000A2760000}"/>
    <cellStyle name="Comma 3 5 4 2 2 2 3 3 2" xfId="27602" xr:uid="{00000000-0005-0000-0000-0000A3760000}"/>
    <cellStyle name="Comma 3 5 4 2 2 2 3 4" xfId="19409" xr:uid="{00000000-0005-0000-0000-0000A4760000}"/>
    <cellStyle name="Comma 3 5 4 2 2 2 4" xfId="5071" xr:uid="{00000000-0005-0000-0000-0000A5760000}"/>
    <cellStyle name="Comma 3 5 4 2 2 2 4 2" xfId="13264" xr:uid="{00000000-0005-0000-0000-0000A6760000}"/>
    <cellStyle name="Comma 3 5 4 2 2 2 4 2 2" xfId="29650" xr:uid="{00000000-0005-0000-0000-0000A7760000}"/>
    <cellStyle name="Comma 3 5 4 2 2 2 4 3" xfId="21457" xr:uid="{00000000-0005-0000-0000-0000A8760000}"/>
    <cellStyle name="Comma 3 5 4 2 2 2 5" xfId="9168" xr:uid="{00000000-0005-0000-0000-0000A9760000}"/>
    <cellStyle name="Comma 3 5 4 2 2 2 5 2" xfId="25554" xr:uid="{00000000-0005-0000-0000-0000AA760000}"/>
    <cellStyle name="Comma 3 5 4 2 2 2 6" xfId="17361" xr:uid="{00000000-0005-0000-0000-0000AB760000}"/>
    <cellStyle name="Comma 3 5 4 2 2 3" xfId="1487" xr:uid="{00000000-0005-0000-0000-0000AC760000}"/>
    <cellStyle name="Comma 3 5 4 2 2 3 2" xfId="3535" xr:uid="{00000000-0005-0000-0000-0000AD760000}"/>
    <cellStyle name="Comma 3 5 4 2 2 3 2 2" xfId="7632" xr:uid="{00000000-0005-0000-0000-0000AE760000}"/>
    <cellStyle name="Comma 3 5 4 2 2 3 2 2 2" xfId="15825" xr:uid="{00000000-0005-0000-0000-0000AF760000}"/>
    <cellStyle name="Comma 3 5 4 2 2 3 2 2 2 2" xfId="32211" xr:uid="{00000000-0005-0000-0000-0000B0760000}"/>
    <cellStyle name="Comma 3 5 4 2 2 3 2 2 3" xfId="24018" xr:uid="{00000000-0005-0000-0000-0000B1760000}"/>
    <cellStyle name="Comma 3 5 4 2 2 3 2 3" xfId="11728" xr:uid="{00000000-0005-0000-0000-0000B2760000}"/>
    <cellStyle name="Comma 3 5 4 2 2 3 2 3 2" xfId="28114" xr:uid="{00000000-0005-0000-0000-0000B3760000}"/>
    <cellStyle name="Comma 3 5 4 2 2 3 2 4" xfId="19921" xr:uid="{00000000-0005-0000-0000-0000B4760000}"/>
    <cellStyle name="Comma 3 5 4 2 2 3 3" xfId="5583" xr:uid="{00000000-0005-0000-0000-0000B5760000}"/>
    <cellStyle name="Comma 3 5 4 2 2 3 3 2" xfId="13776" xr:uid="{00000000-0005-0000-0000-0000B6760000}"/>
    <cellStyle name="Comma 3 5 4 2 2 3 3 2 2" xfId="30162" xr:uid="{00000000-0005-0000-0000-0000B7760000}"/>
    <cellStyle name="Comma 3 5 4 2 2 3 3 3" xfId="21969" xr:uid="{00000000-0005-0000-0000-0000B8760000}"/>
    <cellStyle name="Comma 3 5 4 2 2 3 4" xfId="9680" xr:uid="{00000000-0005-0000-0000-0000B9760000}"/>
    <cellStyle name="Comma 3 5 4 2 2 3 4 2" xfId="26066" xr:uid="{00000000-0005-0000-0000-0000BA760000}"/>
    <cellStyle name="Comma 3 5 4 2 2 3 5" xfId="17873" xr:uid="{00000000-0005-0000-0000-0000BB760000}"/>
    <cellStyle name="Comma 3 5 4 2 2 4" xfId="2511" xr:uid="{00000000-0005-0000-0000-0000BC760000}"/>
    <cellStyle name="Comma 3 5 4 2 2 4 2" xfId="6608" xr:uid="{00000000-0005-0000-0000-0000BD760000}"/>
    <cellStyle name="Comma 3 5 4 2 2 4 2 2" xfId="14801" xr:uid="{00000000-0005-0000-0000-0000BE760000}"/>
    <cellStyle name="Comma 3 5 4 2 2 4 2 2 2" xfId="31187" xr:uid="{00000000-0005-0000-0000-0000BF760000}"/>
    <cellStyle name="Comma 3 5 4 2 2 4 2 3" xfId="22994" xr:uid="{00000000-0005-0000-0000-0000C0760000}"/>
    <cellStyle name="Comma 3 5 4 2 2 4 3" xfId="10704" xr:uid="{00000000-0005-0000-0000-0000C1760000}"/>
    <cellStyle name="Comma 3 5 4 2 2 4 3 2" xfId="27090" xr:uid="{00000000-0005-0000-0000-0000C2760000}"/>
    <cellStyle name="Comma 3 5 4 2 2 4 4" xfId="18897" xr:uid="{00000000-0005-0000-0000-0000C3760000}"/>
    <cellStyle name="Comma 3 5 4 2 2 5" xfId="4559" xr:uid="{00000000-0005-0000-0000-0000C4760000}"/>
    <cellStyle name="Comma 3 5 4 2 2 5 2" xfId="12752" xr:uid="{00000000-0005-0000-0000-0000C5760000}"/>
    <cellStyle name="Comma 3 5 4 2 2 5 2 2" xfId="29138" xr:uid="{00000000-0005-0000-0000-0000C6760000}"/>
    <cellStyle name="Comma 3 5 4 2 2 5 3" xfId="20945" xr:uid="{00000000-0005-0000-0000-0000C7760000}"/>
    <cellStyle name="Comma 3 5 4 2 2 6" xfId="8656" xr:uid="{00000000-0005-0000-0000-0000C8760000}"/>
    <cellStyle name="Comma 3 5 4 2 2 6 2" xfId="25042" xr:uid="{00000000-0005-0000-0000-0000C9760000}"/>
    <cellStyle name="Comma 3 5 4 2 2 7" xfId="16849" xr:uid="{00000000-0005-0000-0000-0000CA760000}"/>
    <cellStyle name="Comma 3 5 4 2 3" xfId="719" xr:uid="{00000000-0005-0000-0000-0000CB760000}"/>
    <cellStyle name="Comma 3 5 4 2 3 2" xfId="1743" xr:uid="{00000000-0005-0000-0000-0000CC760000}"/>
    <cellStyle name="Comma 3 5 4 2 3 2 2" xfId="3791" xr:uid="{00000000-0005-0000-0000-0000CD760000}"/>
    <cellStyle name="Comma 3 5 4 2 3 2 2 2" xfId="7888" xr:uid="{00000000-0005-0000-0000-0000CE760000}"/>
    <cellStyle name="Comma 3 5 4 2 3 2 2 2 2" xfId="16081" xr:uid="{00000000-0005-0000-0000-0000CF760000}"/>
    <cellStyle name="Comma 3 5 4 2 3 2 2 2 2 2" xfId="32467" xr:uid="{00000000-0005-0000-0000-0000D0760000}"/>
    <cellStyle name="Comma 3 5 4 2 3 2 2 2 3" xfId="24274" xr:uid="{00000000-0005-0000-0000-0000D1760000}"/>
    <cellStyle name="Comma 3 5 4 2 3 2 2 3" xfId="11984" xr:uid="{00000000-0005-0000-0000-0000D2760000}"/>
    <cellStyle name="Comma 3 5 4 2 3 2 2 3 2" xfId="28370" xr:uid="{00000000-0005-0000-0000-0000D3760000}"/>
    <cellStyle name="Comma 3 5 4 2 3 2 2 4" xfId="20177" xr:uid="{00000000-0005-0000-0000-0000D4760000}"/>
    <cellStyle name="Comma 3 5 4 2 3 2 3" xfId="5839" xr:uid="{00000000-0005-0000-0000-0000D5760000}"/>
    <cellStyle name="Comma 3 5 4 2 3 2 3 2" xfId="14032" xr:uid="{00000000-0005-0000-0000-0000D6760000}"/>
    <cellStyle name="Comma 3 5 4 2 3 2 3 2 2" xfId="30418" xr:uid="{00000000-0005-0000-0000-0000D7760000}"/>
    <cellStyle name="Comma 3 5 4 2 3 2 3 3" xfId="22225" xr:uid="{00000000-0005-0000-0000-0000D8760000}"/>
    <cellStyle name="Comma 3 5 4 2 3 2 4" xfId="9936" xr:uid="{00000000-0005-0000-0000-0000D9760000}"/>
    <cellStyle name="Comma 3 5 4 2 3 2 4 2" xfId="26322" xr:uid="{00000000-0005-0000-0000-0000DA760000}"/>
    <cellStyle name="Comma 3 5 4 2 3 2 5" xfId="18129" xr:uid="{00000000-0005-0000-0000-0000DB760000}"/>
    <cellStyle name="Comma 3 5 4 2 3 3" xfId="2767" xr:uid="{00000000-0005-0000-0000-0000DC760000}"/>
    <cellStyle name="Comma 3 5 4 2 3 3 2" xfId="6864" xr:uid="{00000000-0005-0000-0000-0000DD760000}"/>
    <cellStyle name="Comma 3 5 4 2 3 3 2 2" xfId="15057" xr:uid="{00000000-0005-0000-0000-0000DE760000}"/>
    <cellStyle name="Comma 3 5 4 2 3 3 2 2 2" xfId="31443" xr:uid="{00000000-0005-0000-0000-0000DF760000}"/>
    <cellStyle name="Comma 3 5 4 2 3 3 2 3" xfId="23250" xr:uid="{00000000-0005-0000-0000-0000E0760000}"/>
    <cellStyle name="Comma 3 5 4 2 3 3 3" xfId="10960" xr:uid="{00000000-0005-0000-0000-0000E1760000}"/>
    <cellStyle name="Comma 3 5 4 2 3 3 3 2" xfId="27346" xr:uid="{00000000-0005-0000-0000-0000E2760000}"/>
    <cellStyle name="Comma 3 5 4 2 3 3 4" xfId="19153" xr:uid="{00000000-0005-0000-0000-0000E3760000}"/>
    <cellStyle name="Comma 3 5 4 2 3 4" xfId="4815" xr:uid="{00000000-0005-0000-0000-0000E4760000}"/>
    <cellStyle name="Comma 3 5 4 2 3 4 2" xfId="13008" xr:uid="{00000000-0005-0000-0000-0000E5760000}"/>
    <cellStyle name="Comma 3 5 4 2 3 4 2 2" xfId="29394" xr:uid="{00000000-0005-0000-0000-0000E6760000}"/>
    <cellStyle name="Comma 3 5 4 2 3 4 3" xfId="21201" xr:uid="{00000000-0005-0000-0000-0000E7760000}"/>
    <cellStyle name="Comma 3 5 4 2 3 5" xfId="8912" xr:uid="{00000000-0005-0000-0000-0000E8760000}"/>
    <cellStyle name="Comma 3 5 4 2 3 5 2" xfId="25298" xr:uid="{00000000-0005-0000-0000-0000E9760000}"/>
    <cellStyle name="Comma 3 5 4 2 3 6" xfId="17105" xr:uid="{00000000-0005-0000-0000-0000EA760000}"/>
    <cellStyle name="Comma 3 5 4 2 4" xfId="1231" xr:uid="{00000000-0005-0000-0000-0000EB760000}"/>
    <cellStyle name="Comma 3 5 4 2 4 2" xfId="3279" xr:uid="{00000000-0005-0000-0000-0000EC760000}"/>
    <cellStyle name="Comma 3 5 4 2 4 2 2" xfId="7376" xr:uid="{00000000-0005-0000-0000-0000ED760000}"/>
    <cellStyle name="Comma 3 5 4 2 4 2 2 2" xfId="15569" xr:uid="{00000000-0005-0000-0000-0000EE760000}"/>
    <cellStyle name="Comma 3 5 4 2 4 2 2 2 2" xfId="31955" xr:uid="{00000000-0005-0000-0000-0000EF760000}"/>
    <cellStyle name="Comma 3 5 4 2 4 2 2 3" xfId="23762" xr:uid="{00000000-0005-0000-0000-0000F0760000}"/>
    <cellStyle name="Comma 3 5 4 2 4 2 3" xfId="11472" xr:uid="{00000000-0005-0000-0000-0000F1760000}"/>
    <cellStyle name="Comma 3 5 4 2 4 2 3 2" xfId="27858" xr:uid="{00000000-0005-0000-0000-0000F2760000}"/>
    <cellStyle name="Comma 3 5 4 2 4 2 4" xfId="19665" xr:uid="{00000000-0005-0000-0000-0000F3760000}"/>
    <cellStyle name="Comma 3 5 4 2 4 3" xfId="5327" xr:uid="{00000000-0005-0000-0000-0000F4760000}"/>
    <cellStyle name="Comma 3 5 4 2 4 3 2" xfId="13520" xr:uid="{00000000-0005-0000-0000-0000F5760000}"/>
    <cellStyle name="Comma 3 5 4 2 4 3 2 2" xfId="29906" xr:uid="{00000000-0005-0000-0000-0000F6760000}"/>
    <cellStyle name="Comma 3 5 4 2 4 3 3" xfId="21713" xr:uid="{00000000-0005-0000-0000-0000F7760000}"/>
    <cellStyle name="Comma 3 5 4 2 4 4" xfId="9424" xr:uid="{00000000-0005-0000-0000-0000F8760000}"/>
    <cellStyle name="Comma 3 5 4 2 4 4 2" xfId="25810" xr:uid="{00000000-0005-0000-0000-0000F9760000}"/>
    <cellStyle name="Comma 3 5 4 2 4 5" xfId="17617" xr:uid="{00000000-0005-0000-0000-0000FA760000}"/>
    <cellStyle name="Comma 3 5 4 2 5" xfId="2255" xr:uid="{00000000-0005-0000-0000-0000FB760000}"/>
    <cellStyle name="Comma 3 5 4 2 5 2" xfId="6352" xr:uid="{00000000-0005-0000-0000-0000FC760000}"/>
    <cellStyle name="Comma 3 5 4 2 5 2 2" xfId="14545" xr:uid="{00000000-0005-0000-0000-0000FD760000}"/>
    <cellStyle name="Comma 3 5 4 2 5 2 2 2" xfId="30931" xr:uid="{00000000-0005-0000-0000-0000FE760000}"/>
    <cellStyle name="Comma 3 5 4 2 5 2 3" xfId="22738" xr:uid="{00000000-0005-0000-0000-0000FF760000}"/>
    <cellStyle name="Comma 3 5 4 2 5 3" xfId="10448" xr:uid="{00000000-0005-0000-0000-000000770000}"/>
    <cellStyle name="Comma 3 5 4 2 5 3 2" xfId="26834" xr:uid="{00000000-0005-0000-0000-000001770000}"/>
    <cellStyle name="Comma 3 5 4 2 5 4" xfId="18641" xr:uid="{00000000-0005-0000-0000-000002770000}"/>
    <cellStyle name="Comma 3 5 4 2 6" xfId="4303" xr:uid="{00000000-0005-0000-0000-000003770000}"/>
    <cellStyle name="Comma 3 5 4 2 6 2" xfId="12496" xr:uid="{00000000-0005-0000-0000-000004770000}"/>
    <cellStyle name="Comma 3 5 4 2 6 2 2" xfId="28882" xr:uid="{00000000-0005-0000-0000-000005770000}"/>
    <cellStyle name="Comma 3 5 4 2 6 3" xfId="20689" xr:uid="{00000000-0005-0000-0000-000006770000}"/>
    <cellStyle name="Comma 3 5 4 2 7" xfId="8400" xr:uid="{00000000-0005-0000-0000-000007770000}"/>
    <cellStyle name="Comma 3 5 4 2 7 2" xfId="24786" xr:uid="{00000000-0005-0000-0000-000008770000}"/>
    <cellStyle name="Comma 3 5 4 2 8" xfId="16593" xr:uid="{00000000-0005-0000-0000-000009770000}"/>
    <cellStyle name="Comma 3 5 4 3" xfId="335" xr:uid="{00000000-0005-0000-0000-00000A770000}"/>
    <cellStyle name="Comma 3 5 4 3 2" xfId="847" xr:uid="{00000000-0005-0000-0000-00000B770000}"/>
    <cellStyle name="Comma 3 5 4 3 2 2" xfId="1871" xr:uid="{00000000-0005-0000-0000-00000C770000}"/>
    <cellStyle name="Comma 3 5 4 3 2 2 2" xfId="3919" xr:uid="{00000000-0005-0000-0000-00000D770000}"/>
    <cellStyle name="Comma 3 5 4 3 2 2 2 2" xfId="8016" xr:uid="{00000000-0005-0000-0000-00000E770000}"/>
    <cellStyle name="Comma 3 5 4 3 2 2 2 2 2" xfId="16209" xr:uid="{00000000-0005-0000-0000-00000F770000}"/>
    <cellStyle name="Comma 3 5 4 3 2 2 2 2 2 2" xfId="32595" xr:uid="{00000000-0005-0000-0000-000010770000}"/>
    <cellStyle name="Comma 3 5 4 3 2 2 2 2 3" xfId="24402" xr:uid="{00000000-0005-0000-0000-000011770000}"/>
    <cellStyle name="Comma 3 5 4 3 2 2 2 3" xfId="12112" xr:uid="{00000000-0005-0000-0000-000012770000}"/>
    <cellStyle name="Comma 3 5 4 3 2 2 2 3 2" xfId="28498" xr:uid="{00000000-0005-0000-0000-000013770000}"/>
    <cellStyle name="Comma 3 5 4 3 2 2 2 4" xfId="20305" xr:uid="{00000000-0005-0000-0000-000014770000}"/>
    <cellStyle name="Comma 3 5 4 3 2 2 3" xfId="5967" xr:uid="{00000000-0005-0000-0000-000015770000}"/>
    <cellStyle name="Comma 3 5 4 3 2 2 3 2" xfId="14160" xr:uid="{00000000-0005-0000-0000-000016770000}"/>
    <cellStyle name="Comma 3 5 4 3 2 2 3 2 2" xfId="30546" xr:uid="{00000000-0005-0000-0000-000017770000}"/>
    <cellStyle name="Comma 3 5 4 3 2 2 3 3" xfId="22353" xr:uid="{00000000-0005-0000-0000-000018770000}"/>
    <cellStyle name="Comma 3 5 4 3 2 2 4" xfId="10064" xr:uid="{00000000-0005-0000-0000-000019770000}"/>
    <cellStyle name="Comma 3 5 4 3 2 2 4 2" xfId="26450" xr:uid="{00000000-0005-0000-0000-00001A770000}"/>
    <cellStyle name="Comma 3 5 4 3 2 2 5" xfId="18257" xr:uid="{00000000-0005-0000-0000-00001B770000}"/>
    <cellStyle name="Comma 3 5 4 3 2 3" xfId="2895" xr:uid="{00000000-0005-0000-0000-00001C770000}"/>
    <cellStyle name="Comma 3 5 4 3 2 3 2" xfId="6992" xr:uid="{00000000-0005-0000-0000-00001D770000}"/>
    <cellStyle name="Comma 3 5 4 3 2 3 2 2" xfId="15185" xr:uid="{00000000-0005-0000-0000-00001E770000}"/>
    <cellStyle name="Comma 3 5 4 3 2 3 2 2 2" xfId="31571" xr:uid="{00000000-0005-0000-0000-00001F770000}"/>
    <cellStyle name="Comma 3 5 4 3 2 3 2 3" xfId="23378" xr:uid="{00000000-0005-0000-0000-000020770000}"/>
    <cellStyle name="Comma 3 5 4 3 2 3 3" xfId="11088" xr:uid="{00000000-0005-0000-0000-000021770000}"/>
    <cellStyle name="Comma 3 5 4 3 2 3 3 2" xfId="27474" xr:uid="{00000000-0005-0000-0000-000022770000}"/>
    <cellStyle name="Comma 3 5 4 3 2 3 4" xfId="19281" xr:uid="{00000000-0005-0000-0000-000023770000}"/>
    <cellStyle name="Comma 3 5 4 3 2 4" xfId="4943" xr:uid="{00000000-0005-0000-0000-000024770000}"/>
    <cellStyle name="Comma 3 5 4 3 2 4 2" xfId="13136" xr:uid="{00000000-0005-0000-0000-000025770000}"/>
    <cellStyle name="Comma 3 5 4 3 2 4 2 2" xfId="29522" xr:uid="{00000000-0005-0000-0000-000026770000}"/>
    <cellStyle name="Comma 3 5 4 3 2 4 3" xfId="21329" xr:uid="{00000000-0005-0000-0000-000027770000}"/>
    <cellStyle name="Comma 3 5 4 3 2 5" xfId="9040" xr:uid="{00000000-0005-0000-0000-000028770000}"/>
    <cellStyle name="Comma 3 5 4 3 2 5 2" xfId="25426" xr:uid="{00000000-0005-0000-0000-000029770000}"/>
    <cellStyle name="Comma 3 5 4 3 2 6" xfId="17233" xr:uid="{00000000-0005-0000-0000-00002A770000}"/>
    <cellStyle name="Comma 3 5 4 3 3" xfId="1359" xr:uid="{00000000-0005-0000-0000-00002B770000}"/>
    <cellStyle name="Comma 3 5 4 3 3 2" xfId="3407" xr:uid="{00000000-0005-0000-0000-00002C770000}"/>
    <cellStyle name="Comma 3 5 4 3 3 2 2" xfId="7504" xr:uid="{00000000-0005-0000-0000-00002D770000}"/>
    <cellStyle name="Comma 3 5 4 3 3 2 2 2" xfId="15697" xr:uid="{00000000-0005-0000-0000-00002E770000}"/>
    <cellStyle name="Comma 3 5 4 3 3 2 2 2 2" xfId="32083" xr:uid="{00000000-0005-0000-0000-00002F770000}"/>
    <cellStyle name="Comma 3 5 4 3 3 2 2 3" xfId="23890" xr:uid="{00000000-0005-0000-0000-000030770000}"/>
    <cellStyle name="Comma 3 5 4 3 3 2 3" xfId="11600" xr:uid="{00000000-0005-0000-0000-000031770000}"/>
    <cellStyle name="Comma 3 5 4 3 3 2 3 2" xfId="27986" xr:uid="{00000000-0005-0000-0000-000032770000}"/>
    <cellStyle name="Comma 3 5 4 3 3 2 4" xfId="19793" xr:uid="{00000000-0005-0000-0000-000033770000}"/>
    <cellStyle name="Comma 3 5 4 3 3 3" xfId="5455" xr:uid="{00000000-0005-0000-0000-000034770000}"/>
    <cellStyle name="Comma 3 5 4 3 3 3 2" xfId="13648" xr:uid="{00000000-0005-0000-0000-000035770000}"/>
    <cellStyle name="Comma 3 5 4 3 3 3 2 2" xfId="30034" xr:uid="{00000000-0005-0000-0000-000036770000}"/>
    <cellStyle name="Comma 3 5 4 3 3 3 3" xfId="21841" xr:uid="{00000000-0005-0000-0000-000037770000}"/>
    <cellStyle name="Comma 3 5 4 3 3 4" xfId="9552" xr:uid="{00000000-0005-0000-0000-000038770000}"/>
    <cellStyle name="Comma 3 5 4 3 3 4 2" xfId="25938" xr:uid="{00000000-0005-0000-0000-000039770000}"/>
    <cellStyle name="Comma 3 5 4 3 3 5" xfId="17745" xr:uid="{00000000-0005-0000-0000-00003A770000}"/>
    <cellStyle name="Comma 3 5 4 3 4" xfId="2383" xr:uid="{00000000-0005-0000-0000-00003B770000}"/>
    <cellStyle name="Comma 3 5 4 3 4 2" xfId="6480" xr:uid="{00000000-0005-0000-0000-00003C770000}"/>
    <cellStyle name="Comma 3 5 4 3 4 2 2" xfId="14673" xr:uid="{00000000-0005-0000-0000-00003D770000}"/>
    <cellStyle name="Comma 3 5 4 3 4 2 2 2" xfId="31059" xr:uid="{00000000-0005-0000-0000-00003E770000}"/>
    <cellStyle name="Comma 3 5 4 3 4 2 3" xfId="22866" xr:uid="{00000000-0005-0000-0000-00003F770000}"/>
    <cellStyle name="Comma 3 5 4 3 4 3" xfId="10576" xr:uid="{00000000-0005-0000-0000-000040770000}"/>
    <cellStyle name="Comma 3 5 4 3 4 3 2" xfId="26962" xr:uid="{00000000-0005-0000-0000-000041770000}"/>
    <cellStyle name="Comma 3 5 4 3 4 4" xfId="18769" xr:uid="{00000000-0005-0000-0000-000042770000}"/>
    <cellStyle name="Comma 3 5 4 3 5" xfId="4431" xr:uid="{00000000-0005-0000-0000-000043770000}"/>
    <cellStyle name="Comma 3 5 4 3 5 2" xfId="12624" xr:uid="{00000000-0005-0000-0000-000044770000}"/>
    <cellStyle name="Comma 3 5 4 3 5 2 2" xfId="29010" xr:uid="{00000000-0005-0000-0000-000045770000}"/>
    <cellStyle name="Comma 3 5 4 3 5 3" xfId="20817" xr:uid="{00000000-0005-0000-0000-000046770000}"/>
    <cellStyle name="Comma 3 5 4 3 6" xfId="8528" xr:uid="{00000000-0005-0000-0000-000047770000}"/>
    <cellStyle name="Comma 3 5 4 3 6 2" xfId="24914" xr:uid="{00000000-0005-0000-0000-000048770000}"/>
    <cellStyle name="Comma 3 5 4 3 7" xfId="16721" xr:uid="{00000000-0005-0000-0000-000049770000}"/>
    <cellStyle name="Comma 3 5 4 4" xfId="591" xr:uid="{00000000-0005-0000-0000-00004A770000}"/>
    <cellStyle name="Comma 3 5 4 4 2" xfId="1615" xr:uid="{00000000-0005-0000-0000-00004B770000}"/>
    <cellStyle name="Comma 3 5 4 4 2 2" xfId="3663" xr:uid="{00000000-0005-0000-0000-00004C770000}"/>
    <cellStyle name="Comma 3 5 4 4 2 2 2" xfId="7760" xr:uid="{00000000-0005-0000-0000-00004D770000}"/>
    <cellStyle name="Comma 3 5 4 4 2 2 2 2" xfId="15953" xr:uid="{00000000-0005-0000-0000-00004E770000}"/>
    <cellStyle name="Comma 3 5 4 4 2 2 2 2 2" xfId="32339" xr:uid="{00000000-0005-0000-0000-00004F770000}"/>
    <cellStyle name="Comma 3 5 4 4 2 2 2 3" xfId="24146" xr:uid="{00000000-0005-0000-0000-000050770000}"/>
    <cellStyle name="Comma 3 5 4 4 2 2 3" xfId="11856" xr:uid="{00000000-0005-0000-0000-000051770000}"/>
    <cellStyle name="Comma 3 5 4 4 2 2 3 2" xfId="28242" xr:uid="{00000000-0005-0000-0000-000052770000}"/>
    <cellStyle name="Comma 3 5 4 4 2 2 4" xfId="20049" xr:uid="{00000000-0005-0000-0000-000053770000}"/>
    <cellStyle name="Comma 3 5 4 4 2 3" xfId="5711" xr:uid="{00000000-0005-0000-0000-000054770000}"/>
    <cellStyle name="Comma 3 5 4 4 2 3 2" xfId="13904" xr:uid="{00000000-0005-0000-0000-000055770000}"/>
    <cellStyle name="Comma 3 5 4 4 2 3 2 2" xfId="30290" xr:uid="{00000000-0005-0000-0000-000056770000}"/>
    <cellStyle name="Comma 3 5 4 4 2 3 3" xfId="22097" xr:uid="{00000000-0005-0000-0000-000057770000}"/>
    <cellStyle name="Comma 3 5 4 4 2 4" xfId="9808" xr:uid="{00000000-0005-0000-0000-000058770000}"/>
    <cellStyle name="Comma 3 5 4 4 2 4 2" xfId="26194" xr:uid="{00000000-0005-0000-0000-000059770000}"/>
    <cellStyle name="Comma 3 5 4 4 2 5" xfId="18001" xr:uid="{00000000-0005-0000-0000-00005A770000}"/>
    <cellStyle name="Comma 3 5 4 4 3" xfId="2639" xr:uid="{00000000-0005-0000-0000-00005B770000}"/>
    <cellStyle name="Comma 3 5 4 4 3 2" xfId="6736" xr:uid="{00000000-0005-0000-0000-00005C770000}"/>
    <cellStyle name="Comma 3 5 4 4 3 2 2" xfId="14929" xr:uid="{00000000-0005-0000-0000-00005D770000}"/>
    <cellStyle name="Comma 3 5 4 4 3 2 2 2" xfId="31315" xr:uid="{00000000-0005-0000-0000-00005E770000}"/>
    <cellStyle name="Comma 3 5 4 4 3 2 3" xfId="23122" xr:uid="{00000000-0005-0000-0000-00005F770000}"/>
    <cellStyle name="Comma 3 5 4 4 3 3" xfId="10832" xr:uid="{00000000-0005-0000-0000-000060770000}"/>
    <cellStyle name="Comma 3 5 4 4 3 3 2" xfId="27218" xr:uid="{00000000-0005-0000-0000-000061770000}"/>
    <cellStyle name="Comma 3 5 4 4 3 4" xfId="19025" xr:uid="{00000000-0005-0000-0000-000062770000}"/>
    <cellStyle name="Comma 3 5 4 4 4" xfId="4687" xr:uid="{00000000-0005-0000-0000-000063770000}"/>
    <cellStyle name="Comma 3 5 4 4 4 2" xfId="12880" xr:uid="{00000000-0005-0000-0000-000064770000}"/>
    <cellStyle name="Comma 3 5 4 4 4 2 2" xfId="29266" xr:uid="{00000000-0005-0000-0000-000065770000}"/>
    <cellStyle name="Comma 3 5 4 4 4 3" xfId="21073" xr:uid="{00000000-0005-0000-0000-000066770000}"/>
    <cellStyle name="Comma 3 5 4 4 5" xfId="8784" xr:uid="{00000000-0005-0000-0000-000067770000}"/>
    <cellStyle name="Comma 3 5 4 4 5 2" xfId="25170" xr:uid="{00000000-0005-0000-0000-000068770000}"/>
    <cellStyle name="Comma 3 5 4 4 6" xfId="16977" xr:uid="{00000000-0005-0000-0000-000069770000}"/>
    <cellStyle name="Comma 3 5 4 5" xfId="1103" xr:uid="{00000000-0005-0000-0000-00006A770000}"/>
    <cellStyle name="Comma 3 5 4 5 2" xfId="3151" xr:uid="{00000000-0005-0000-0000-00006B770000}"/>
    <cellStyle name="Comma 3 5 4 5 2 2" xfId="7248" xr:uid="{00000000-0005-0000-0000-00006C770000}"/>
    <cellStyle name="Comma 3 5 4 5 2 2 2" xfId="15441" xr:uid="{00000000-0005-0000-0000-00006D770000}"/>
    <cellStyle name="Comma 3 5 4 5 2 2 2 2" xfId="31827" xr:uid="{00000000-0005-0000-0000-00006E770000}"/>
    <cellStyle name="Comma 3 5 4 5 2 2 3" xfId="23634" xr:uid="{00000000-0005-0000-0000-00006F770000}"/>
    <cellStyle name="Comma 3 5 4 5 2 3" xfId="11344" xr:uid="{00000000-0005-0000-0000-000070770000}"/>
    <cellStyle name="Comma 3 5 4 5 2 3 2" xfId="27730" xr:uid="{00000000-0005-0000-0000-000071770000}"/>
    <cellStyle name="Comma 3 5 4 5 2 4" xfId="19537" xr:uid="{00000000-0005-0000-0000-000072770000}"/>
    <cellStyle name="Comma 3 5 4 5 3" xfId="5199" xr:uid="{00000000-0005-0000-0000-000073770000}"/>
    <cellStyle name="Comma 3 5 4 5 3 2" xfId="13392" xr:uid="{00000000-0005-0000-0000-000074770000}"/>
    <cellStyle name="Comma 3 5 4 5 3 2 2" xfId="29778" xr:uid="{00000000-0005-0000-0000-000075770000}"/>
    <cellStyle name="Comma 3 5 4 5 3 3" xfId="21585" xr:uid="{00000000-0005-0000-0000-000076770000}"/>
    <cellStyle name="Comma 3 5 4 5 4" xfId="9296" xr:uid="{00000000-0005-0000-0000-000077770000}"/>
    <cellStyle name="Comma 3 5 4 5 4 2" xfId="25682" xr:uid="{00000000-0005-0000-0000-000078770000}"/>
    <cellStyle name="Comma 3 5 4 5 5" xfId="17489" xr:uid="{00000000-0005-0000-0000-000079770000}"/>
    <cellStyle name="Comma 3 5 4 6" xfId="2127" xr:uid="{00000000-0005-0000-0000-00007A770000}"/>
    <cellStyle name="Comma 3 5 4 6 2" xfId="6224" xr:uid="{00000000-0005-0000-0000-00007B770000}"/>
    <cellStyle name="Comma 3 5 4 6 2 2" xfId="14417" xr:uid="{00000000-0005-0000-0000-00007C770000}"/>
    <cellStyle name="Comma 3 5 4 6 2 2 2" xfId="30803" xr:uid="{00000000-0005-0000-0000-00007D770000}"/>
    <cellStyle name="Comma 3 5 4 6 2 3" xfId="22610" xr:uid="{00000000-0005-0000-0000-00007E770000}"/>
    <cellStyle name="Comma 3 5 4 6 3" xfId="10320" xr:uid="{00000000-0005-0000-0000-00007F770000}"/>
    <cellStyle name="Comma 3 5 4 6 3 2" xfId="26706" xr:uid="{00000000-0005-0000-0000-000080770000}"/>
    <cellStyle name="Comma 3 5 4 6 4" xfId="18513" xr:uid="{00000000-0005-0000-0000-000081770000}"/>
    <cellStyle name="Comma 3 5 4 7" xfId="4175" xr:uid="{00000000-0005-0000-0000-000082770000}"/>
    <cellStyle name="Comma 3 5 4 7 2" xfId="12368" xr:uid="{00000000-0005-0000-0000-000083770000}"/>
    <cellStyle name="Comma 3 5 4 7 2 2" xfId="28754" xr:uid="{00000000-0005-0000-0000-000084770000}"/>
    <cellStyle name="Comma 3 5 4 7 3" xfId="20561" xr:uid="{00000000-0005-0000-0000-000085770000}"/>
    <cellStyle name="Comma 3 5 4 8" xfId="8272" xr:uid="{00000000-0005-0000-0000-000086770000}"/>
    <cellStyle name="Comma 3 5 4 8 2" xfId="24658" xr:uid="{00000000-0005-0000-0000-000087770000}"/>
    <cellStyle name="Comma 3 5 4 9" xfId="16465" xr:uid="{00000000-0005-0000-0000-000088770000}"/>
    <cellStyle name="Comma 3 5 5" xfId="143" xr:uid="{00000000-0005-0000-0000-000089770000}"/>
    <cellStyle name="Comma 3 5 5 2" xfId="399" xr:uid="{00000000-0005-0000-0000-00008A770000}"/>
    <cellStyle name="Comma 3 5 5 2 2" xfId="911" xr:uid="{00000000-0005-0000-0000-00008B770000}"/>
    <cellStyle name="Comma 3 5 5 2 2 2" xfId="1935" xr:uid="{00000000-0005-0000-0000-00008C770000}"/>
    <cellStyle name="Comma 3 5 5 2 2 2 2" xfId="3983" xr:uid="{00000000-0005-0000-0000-00008D770000}"/>
    <cellStyle name="Comma 3 5 5 2 2 2 2 2" xfId="8080" xr:uid="{00000000-0005-0000-0000-00008E770000}"/>
    <cellStyle name="Comma 3 5 5 2 2 2 2 2 2" xfId="16273" xr:uid="{00000000-0005-0000-0000-00008F770000}"/>
    <cellStyle name="Comma 3 5 5 2 2 2 2 2 2 2" xfId="32659" xr:uid="{00000000-0005-0000-0000-000090770000}"/>
    <cellStyle name="Comma 3 5 5 2 2 2 2 2 3" xfId="24466" xr:uid="{00000000-0005-0000-0000-000091770000}"/>
    <cellStyle name="Comma 3 5 5 2 2 2 2 3" xfId="12176" xr:uid="{00000000-0005-0000-0000-000092770000}"/>
    <cellStyle name="Comma 3 5 5 2 2 2 2 3 2" xfId="28562" xr:uid="{00000000-0005-0000-0000-000093770000}"/>
    <cellStyle name="Comma 3 5 5 2 2 2 2 4" xfId="20369" xr:uid="{00000000-0005-0000-0000-000094770000}"/>
    <cellStyle name="Comma 3 5 5 2 2 2 3" xfId="6031" xr:uid="{00000000-0005-0000-0000-000095770000}"/>
    <cellStyle name="Comma 3 5 5 2 2 2 3 2" xfId="14224" xr:uid="{00000000-0005-0000-0000-000096770000}"/>
    <cellStyle name="Comma 3 5 5 2 2 2 3 2 2" xfId="30610" xr:uid="{00000000-0005-0000-0000-000097770000}"/>
    <cellStyle name="Comma 3 5 5 2 2 2 3 3" xfId="22417" xr:uid="{00000000-0005-0000-0000-000098770000}"/>
    <cellStyle name="Comma 3 5 5 2 2 2 4" xfId="10128" xr:uid="{00000000-0005-0000-0000-000099770000}"/>
    <cellStyle name="Comma 3 5 5 2 2 2 4 2" xfId="26514" xr:uid="{00000000-0005-0000-0000-00009A770000}"/>
    <cellStyle name="Comma 3 5 5 2 2 2 5" xfId="18321" xr:uid="{00000000-0005-0000-0000-00009B770000}"/>
    <cellStyle name="Comma 3 5 5 2 2 3" xfId="2959" xr:uid="{00000000-0005-0000-0000-00009C770000}"/>
    <cellStyle name="Comma 3 5 5 2 2 3 2" xfId="7056" xr:uid="{00000000-0005-0000-0000-00009D770000}"/>
    <cellStyle name="Comma 3 5 5 2 2 3 2 2" xfId="15249" xr:uid="{00000000-0005-0000-0000-00009E770000}"/>
    <cellStyle name="Comma 3 5 5 2 2 3 2 2 2" xfId="31635" xr:uid="{00000000-0005-0000-0000-00009F770000}"/>
    <cellStyle name="Comma 3 5 5 2 2 3 2 3" xfId="23442" xr:uid="{00000000-0005-0000-0000-0000A0770000}"/>
    <cellStyle name="Comma 3 5 5 2 2 3 3" xfId="11152" xr:uid="{00000000-0005-0000-0000-0000A1770000}"/>
    <cellStyle name="Comma 3 5 5 2 2 3 3 2" xfId="27538" xr:uid="{00000000-0005-0000-0000-0000A2770000}"/>
    <cellStyle name="Comma 3 5 5 2 2 3 4" xfId="19345" xr:uid="{00000000-0005-0000-0000-0000A3770000}"/>
    <cellStyle name="Comma 3 5 5 2 2 4" xfId="5007" xr:uid="{00000000-0005-0000-0000-0000A4770000}"/>
    <cellStyle name="Comma 3 5 5 2 2 4 2" xfId="13200" xr:uid="{00000000-0005-0000-0000-0000A5770000}"/>
    <cellStyle name="Comma 3 5 5 2 2 4 2 2" xfId="29586" xr:uid="{00000000-0005-0000-0000-0000A6770000}"/>
    <cellStyle name="Comma 3 5 5 2 2 4 3" xfId="21393" xr:uid="{00000000-0005-0000-0000-0000A7770000}"/>
    <cellStyle name="Comma 3 5 5 2 2 5" xfId="9104" xr:uid="{00000000-0005-0000-0000-0000A8770000}"/>
    <cellStyle name="Comma 3 5 5 2 2 5 2" xfId="25490" xr:uid="{00000000-0005-0000-0000-0000A9770000}"/>
    <cellStyle name="Comma 3 5 5 2 2 6" xfId="17297" xr:uid="{00000000-0005-0000-0000-0000AA770000}"/>
    <cellStyle name="Comma 3 5 5 2 3" xfId="1423" xr:uid="{00000000-0005-0000-0000-0000AB770000}"/>
    <cellStyle name="Comma 3 5 5 2 3 2" xfId="3471" xr:uid="{00000000-0005-0000-0000-0000AC770000}"/>
    <cellStyle name="Comma 3 5 5 2 3 2 2" xfId="7568" xr:uid="{00000000-0005-0000-0000-0000AD770000}"/>
    <cellStyle name="Comma 3 5 5 2 3 2 2 2" xfId="15761" xr:uid="{00000000-0005-0000-0000-0000AE770000}"/>
    <cellStyle name="Comma 3 5 5 2 3 2 2 2 2" xfId="32147" xr:uid="{00000000-0005-0000-0000-0000AF770000}"/>
    <cellStyle name="Comma 3 5 5 2 3 2 2 3" xfId="23954" xr:uid="{00000000-0005-0000-0000-0000B0770000}"/>
    <cellStyle name="Comma 3 5 5 2 3 2 3" xfId="11664" xr:uid="{00000000-0005-0000-0000-0000B1770000}"/>
    <cellStyle name="Comma 3 5 5 2 3 2 3 2" xfId="28050" xr:uid="{00000000-0005-0000-0000-0000B2770000}"/>
    <cellStyle name="Comma 3 5 5 2 3 2 4" xfId="19857" xr:uid="{00000000-0005-0000-0000-0000B3770000}"/>
    <cellStyle name="Comma 3 5 5 2 3 3" xfId="5519" xr:uid="{00000000-0005-0000-0000-0000B4770000}"/>
    <cellStyle name="Comma 3 5 5 2 3 3 2" xfId="13712" xr:uid="{00000000-0005-0000-0000-0000B5770000}"/>
    <cellStyle name="Comma 3 5 5 2 3 3 2 2" xfId="30098" xr:uid="{00000000-0005-0000-0000-0000B6770000}"/>
    <cellStyle name="Comma 3 5 5 2 3 3 3" xfId="21905" xr:uid="{00000000-0005-0000-0000-0000B7770000}"/>
    <cellStyle name="Comma 3 5 5 2 3 4" xfId="9616" xr:uid="{00000000-0005-0000-0000-0000B8770000}"/>
    <cellStyle name="Comma 3 5 5 2 3 4 2" xfId="26002" xr:uid="{00000000-0005-0000-0000-0000B9770000}"/>
    <cellStyle name="Comma 3 5 5 2 3 5" xfId="17809" xr:uid="{00000000-0005-0000-0000-0000BA770000}"/>
    <cellStyle name="Comma 3 5 5 2 4" xfId="2447" xr:uid="{00000000-0005-0000-0000-0000BB770000}"/>
    <cellStyle name="Comma 3 5 5 2 4 2" xfId="6544" xr:uid="{00000000-0005-0000-0000-0000BC770000}"/>
    <cellStyle name="Comma 3 5 5 2 4 2 2" xfId="14737" xr:uid="{00000000-0005-0000-0000-0000BD770000}"/>
    <cellStyle name="Comma 3 5 5 2 4 2 2 2" xfId="31123" xr:uid="{00000000-0005-0000-0000-0000BE770000}"/>
    <cellStyle name="Comma 3 5 5 2 4 2 3" xfId="22930" xr:uid="{00000000-0005-0000-0000-0000BF770000}"/>
    <cellStyle name="Comma 3 5 5 2 4 3" xfId="10640" xr:uid="{00000000-0005-0000-0000-0000C0770000}"/>
    <cellStyle name="Comma 3 5 5 2 4 3 2" xfId="27026" xr:uid="{00000000-0005-0000-0000-0000C1770000}"/>
    <cellStyle name="Comma 3 5 5 2 4 4" xfId="18833" xr:uid="{00000000-0005-0000-0000-0000C2770000}"/>
    <cellStyle name="Comma 3 5 5 2 5" xfId="4495" xr:uid="{00000000-0005-0000-0000-0000C3770000}"/>
    <cellStyle name="Comma 3 5 5 2 5 2" xfId="12688" xr:uid="{00000000-0005-0000-0000-0000C4770000}"/>
    <cellStyle name="Comma 3 5 5 2 5 2 2" xfId="29074" xr:uid="{00000000-0005-0000-0000-0000C5770000}"/>
    <cellStyle name="Comma 3 5 5 2 5 3" xfId="20881" xr:uid="{00000000-0005-0000-0000-0000C6770000}"/>
    <cellStyle name="Comma 3 5 5 2 6" xfId="8592" xr:uid="{00000000-0005-0000-0000-0000C7770000}"/>
    <cellStyle name="Comma 3 5 5 2 6 2" xfId="24978" xr:uid="{00000000-0005-0000-0000-0000C8770000}"/>
    <cellStyle name="Comma 3 5 5 2 7" xfId="16785" xr:uid="{00000000-0005-0000-0000-0000C9770000}"/>
    <cellStyle name="Comma 3 5 5 3" xfId="655" xr:uid="{00000000-0005-0000-0000-0000CA770000}"/>
    <cellStyle name="Comma 3 5 5 3 2" xfId="1679" xr:uid="{00000000-0005-0000-0000-0000CB770000}"/>
    <cellStyle name="Comma 3 5 5 3 2 2" xfId="3727" xr:uid="{00000000-0005-0000-0000-0000CC770000}"/>
    <cellStyle name="Comma 3 5 5 3 2 2 2" xfId="7824" xr:uid="{00000000-0005-0000-0000-0000CD770000}"/>
    <cellStyle name="Comma 3 5 5 3 2 2 2 2" xfId="16017" xr:uid="{00000000-0005-0000-0000-0000CE770000}"/>
    <cellStyle name="Comma 3 5 5 3 2 2 2 2 2" xfId="32403" xr:uid="{00000000-0005-0000-0000-0000CF770000}"/>
    <cellStyle name="Comma 3 5 5 3 2 2 2 3" xfId="24210" xr:uid="{00000000-0005-0000-0000-0000D0770000}"/>
    <cellStyle name="Comma 3 5 5 3 2 2 3" xfId="11920" xr:uid="{00000000-0005-0000-0000-0000D1770000}"/>
    <cellStyle name="Comma 3 5 5 3 2 2 3 2" xfId="28306" xr:uid="{00000000-0005-0000-0000-0000D2770000}"/>
    <cellStyle name="Comma 3 5 5 3 2 2 4" xfId="20113" xr:uid="{00000000-0005-0000-0000-0000D3770000}"/>
    <cellStyle name="Comma 3 5 5 3 2 3" xfId="5775" xr:uid="{00000000-0005-0000-0000-0000D4770000}"/>
    <cellStyle name="Comma 3 5 5 3 2 3 2" xfId="13968" xr:uid="{00000000-0005-0000-0000-0000D5770000}"/>
    <cellStyle name="Comma 3 5 5 3 2 3 2 2" xfId="30354" xr:uid="{00000000-0005-0000-0000-0000D6770000}"/>
    <cellStyle name="Comma 3 5 5 3 2 3 3" xfId="22161" xr:uid="{00000000-0005-0000-0000-0000D7770000}"/>
    <cellStyle name="Comma 3 5 5 3 2 4" xfId="9872" xr:uid="{00000000-0005-0000-0000-0000D8770000}"/>
    <cellStyle name="Comma 3 5 5 3 2 4 2" xfId="26258" xr:uid="{00000000-0005-0000-0000-0000D9770000}"/>
    <cellStyle name="Comma 3 5 5 3 2 5" xfId="18065" xr:uid="{00000000-0005-0000-0000-0000DA770000}"/>
    <cellStyle name="Comma 3 5 5 3 3" xfId="2703" xr:uid="{00000000-0005-0000-0000-0000DB770000}"/>
    <cellStyle name="Comma 3 5 5 3 3 2" xfId="6800" xr:uid="{00000000-0005-0000-0000-0000DC770000}"/>
    <cellStyle name="Comma 3 5 5 3 3 2 2" xfId="14993" xr:uid="{00000000-0005-0000-0000-0000DD770000}"/>
    <cellStyle name="Comma 3 5 5 3 3 2 2 2" xfId="31379" xr:uid="{00000000-0005-0000-0000-0000DE770000}"/>
    <cellStyle name="Comma 3 5 5 3 3 2 3" xfId="23186" xr:uid="{00000000-0005-0000-0000-0000DF770000}"/>
    <cellStyle name="Comma 3 5 5 3 3 3" xfId="10896" xr:uid="{00000000-0005-0000-0000-0000E0770000}"/>
    <cellStyle name="Comma 3 5 5 3 3 3 2" xfId="27282" xr:uid="{00000000-0005-0000-0000-0000E1770000}"/>
    <cellStyle name="Comma 3 5 5 3 3 4" xfId="19089" xr:uid="{00000000-0005-0000-0000-0000E2770000}"/>
    <cellStyle name="Comma 3 5 5 3 4" xfId="4751" xr:uid="{00000000-0005-0000-0000-0000E3770000}"/>
    <cellStyle name="Comma 3 5 5 3 4 2" xfId="12944" xr:uid="{00000000-0005-0000-0000-0000E4770000}"/>
    <cellStyle name="Comma 3 5 5 3 4 2 2" xfId="29330" xr:uid="{00000000-0005-0000-0000-0000E5770000}"/>
    <cellStyle name="Comma 3 5 5 3 4 3" xfId="21137" xr:uid="{00000000-0005-0000-0000-0000E6770000}"/>
    <cellStyle name="Comma 3 5 5 3 5" xfId="8848" xr:uid="{00000000-0005-0000-0000-0000E7770000}"/>
    <cellStyle name="Comma 3 5 5 3 5 2" xfId="25234" xr:uid="{00000000-0005-0000-0000-0000E8770000}"/>
    <cellStyle name="Comma 3 5 5 3 6" xfId="17041" xr:uid="{00000000-0005-0000-0000-0000E9770000}"/>
    <cellStyle name="Comma 3 5 5 4" xfId="1167" xr:uid="{00000000-0005-0000-0000-0000EA770000}"/>
    <cellStyle name="Comma 3 5 5 4 2" xfId="3215" xr:uid="{00000000-0005-0000-0000-0000EB770000}"/>
    <cellStyle name="Comma 3 5 5 4 2 2" xfId="7312" xr:uid="{00000000-0005-0000-0000-0000EC770000}"/>
    <cellStyle name="Comma 3 5 5 4 2 2 2" xfId="15505" xr:uid="{00000000-0005-0000-0000-0000ED770000}"/>
    <cellStyle name="Comma 3 5 5 4 2 2 2 2" xfId="31891" xr:uid="{00000000-0005-0000-0000-0000EE770000}"/>
    <cellStyle name="Comma 3 5 5 4 2 2 3" xfId="23698" xr:uid="{00000000-0005-0000-0000-0000EF770000}"/>
    <cellStyle name="Comma 3 5 5 4 2 3" xfId="11408" xr:uid="{00000000-0005-0000-0000-0000F0770000}"/>
    <cellStyle name="Comma 3 5 5 4 2 3 2" xfId="27794" xr:uid="{00000000-0005-0000-0000-0000F1770000}"/>
    <cellStyle name="Comma 3 5 5 4 2 4" xfId="19601" xr:uid="{00000000-0005-0000-0000-0000F2770000}"/>
    <cellStyle name="Comma 3 5 5 4 3" xfId="5263" xr:uid="{00000000-0005-0000-0000-0000F3770000}"/>
    <cellStyle name="Comma 3 5 5 4 3 2" xfId="13456" xr:uid="{00000000-0005-0000-0000-0000F4770000}"/>
    <cellStyle name="Comma 3 5 5 4 3 2 2" xfId="29842" xr:uid="{00000000-0005-0000-0000-0000F5770000}"/>
    <cellStyle name="Comma 3 5 5 4 3 3" xfId="21649" xr:uid="{00000000-0005-0000-0000-0000F6770000}"/>
    <cellStyle name="Comma 3 5 5 4 4" xfId="9360" xr:uid="{00000000-0005-0000-0000-0000F7770000}"/>
    <cellStyle name="Comma 3 5 5 4 4 2" xfId="25746" xr:uid="{00000000-0005-0000-0000-0000F8770000}"/>
    <cellStyle name="Comma 3 5 5 4 5" xfId="17553" xr:uid="{00000000-0005-0000-0000-0000F9770000}"/>
    <cellStyle name="Comma 3 5 5 5" xfId="2191" xr:uid="{00000000-0005-0000-0000-0000FA770000}"/>
    <cellStyle name="Comma 3 5 5 5 2" xfId="6288" xr:uid="{00000000-0005-0000-0000-0000FB770000}"/>
    <cellStyle name="Comma 3 5 5 5 2 2" xfId="14481" xr:uid="{00000000-0005-0000-0000-0000FC770000}"/>
    <cellStyle name="Comma 3 5 5 5 2 2 2" xfId="30867" xr:uid="{00000000-0005-0000-0000-0000FD770000}"/>
    <cellStyle name="Comma 3 5 5 5 2 3" xfId="22674" xr:uid="{00000000-0005-0000-0000-0000FE770000}"/>
    <cellStyle name="Comma 3 5 5 5 3" xfId="10384" xr:uid="{00000000-0005-0000-0000-0000FF770000}"/>
    <cellStyle name="Comma 3 5 5 5 3 2" xfId="26770" xr:uid="{00000000-0005-0000-0000-000000780000}"/>
    <cellStyle name="Comma 3 5 5 5 4" xfId="18577" xr:uid="{00000000-0005-0000-0000-000001780000}"/>
    <cellStyle name="Comma 3 5 5 6" xfId="4239" xr:uid="{00000000-0005-0000-0000-000002780000}"/>
    <cellStyle name="Comma 3 5 5 6 2" xfId="12432" xr:uid="{00000000-0005-0000-0000-000003780000}"/>
    <cellStyle name="Comma 3 5 5 6 2 2" xfId="28818" xr:uid="{00000000-0005-0000-0000-000004780000}"/>
    <cellStyle name="Comma 3 5 5 6 3" xfId="20625" xr:uid="{00000000-0005-0000-0000-000005780000}"/>
    <cellStyle name="Comma 3 5 5 7" xfId="8336" xr:uid="{00000000-0005-0000-0000-000006780000}"/>
    <cellStyle name="Comma 3 5 5 7 2" xfId="24722" xr:uid="{00000000-0005-0000-0000-000007780000}"/>
    <cellStyle name="Comma 3 5 5 8" xfId="16529" xr:uid="{00000000-0005-0000-0000-000008780000}"/>
    <cellStyle name="Comma 3 5 6" xfId="271" xr:uid="{00000000-0005-0000-0000-000009780000}"/>
    <cellStyle name="Comma 3 5 6 2" xfId="783" xr:uid="{00000000-0005-0000-0000-00000A780000}"/>
    <cellStyle name="Comma 3 5 6 2 2" xfId="1807" xr:uid="{00000000-0005-0000-0000-00000B780000}"/>
    <cellStyle name="Comma 3 5 6 2 2 2" xfId="3855" xr:uid="{00000000-0005-0000-0000-00000C780000}"/>
    <cellStyle name="Comma 3 5 6 2 2 2 2" xfId="7952" xr:uid="{00000000-0005-0000-0000-00000D780000}"/>
    <cellStyle name="Comma 3 5 6 2 2 2 2 2" xfId="16145" xr:uid="{00000000-0005-0000-0000-00000E780000}"/>
    <cellStyle name="Comma 3 5 6 2 2 2 2 2 2" xfId="32531" xr:uid="{00000000-0005-0000-0000-00000F780000}"/>
    <cellStyle name="Comma 3 5 6 2 2 2 2 3" xfId="24338" xr:uid="{00000000-0005-0000-0000-000010780000}"/>
    <cellStyle name="Comma 3 5 6 2 2 2 3" xfId="12048" xr:uid="{00000000-0005-0000-0000-000011780000}"/>
    <cellStyle name="Comma 3 5 6 2 2 2 3 2" xfId="28434" xr:uid="{00000000-0005-0000-0000-000012780000}"/>
    <cellStyle name="Comma 3 5 6 2 2 2 4" xfId="20241" xr:uid="{00000000-0005-0000-0000-000013780000}"/>
    <cellStyle name="Comma 3 5 6 2 2 3" xfId="5903" xr:uid="{00000000-0005-0000-0000-000014780000}"/>
    <cellStyle name="Comma 3 5 6 2 2 3 2" xfId="14096" xr:uid="{00000000-0005-0000-0000-000015780000}"/>
    <cellStyle name="Comma 3 5 6 2 2 3 2 2" xfId="30482" xr:uid="{00000000-0005-0000-0000-000016780000}"/>
    <cellStyle name="Comma 3 5 6 2 2 3 3" xfId="22289" xr:uid="{00000000-0005-0000-0000-000017780000}"/>
    <cellStyle name="Comma 3 5 6 2 2 4" xfId="10000" xr:uid="{00000000-0005-0000-0000-000018780000}"/>
    <cellStyle name="Comma 3 5 6 2 2 4 2" xfId="26386" xr:uid="{00000000-0005-0000-0000-000019780000}"/>
    <cellStyle name="Comma 3 5 6 2 2 5" xfId="18193" xr:uid="{00000000-0005-0000-0000-00001A780000}"/>
    <cellStyle name="Comma 3 5 6 2 3" xfId="2831" xr:uid="{00000000-0005-0000-0000-00001B780000}"/>
    <cellStyle name="Comma 3 5 6 2 3 2" xfId="6928" xr:uid="{00000000-0005-0000-0000-00001C780000}"/>
    <cellStyle name="Comma 3 5 6 2 3 2 2" xfId="15121" xr:uid="{00000000-0005-0000-0000-00001D780000}"/>
    <cellStyle name="Comma 3 5 6 2 3 2 2 2" xfId="31507" xr:uid="{00000000-0005-0000-0000-00001E780000}"/>
    <cellStyle name="Comma 3 5 6 2 3 2 3" xfId="23314" xr:uid="{00000000-0005-0000-0000-00001F780000}"/>
    <cellStyle name="Comma 3 5 6 2 3 3" xfId="11024" xr:uid="{00000000-0005-0000-0000-000020780000}"/>
    <cellStyle name="Comma 3 5 6 2 3 3 2" xfId="27410" xr:uid="{00000000-0005-0000-0000-000021780000}"/>
    <cellStyle name="Comma 3 5 6 2 3 4" xfId="19217" xr:uid="{00000000-0005-0000-0000-000022780000}"/>
    <cellStyle name="Comma 3 5 6 2 4" xfId="4879" xr:uid="{00000000-0005-0000-0000-000023780000}"/>
    <cellStyle name="Comma 3 5 6 2 4 2" xfId="13072" xr:uid="{00000000-0005-0000-0000-000024780000}"/>
    <cellStyle name="Comma 3 5 6 2 4 2 2" xfId="29458" xr:uid="{00000000-0005-0000-0000-000025780000}"/>
    <cellStyle name="Comma 3 5 6 2 4 3" xfId="21265" xr:uid="{00000000-0005-0000-0000-000026780000}"/>
    <cellStyle name="Comma 3 5 6 2 5" xfId="8976" xr:uid="{00000000-0005-0000-0000-000027780000}"/>
    <cellStyle name="Comma 3 5 6 2 5 2" xfId="25362" xr:uid="{00000000-0005-0000-0000-000028780000}"/>
    <cellStyle name="Comma 3 5 6 2 6" xfId="17169" xr:uid="{00000000-0005-0000-0000-000029780000}"/>
    <cellStyle name="Comma 3 5 6 3" xfId="1295" xr:uid="{00000000-0005-0000-0000-00002A780000}"/>
    <cellStyle name="Comma 3 5 6 3 2" xfId="3343" xr:uid="{00000000-0005-0000-0000-00002B780000}"/>
    <cellStyle name="Comma 3 5 6 3 2 2" xfId="7440" xr:uid="{00000000-0005-0000-0000-00002C780000}"/>
    <cellStyle name="Comma 3 5 6 3 2 2 2" xfId="15633" xr:uid="{00000000-0005-0000-0000-00002D780000}"/>
    <cellStyle name="Comma 3 5 6 3 2 2 2 2" xfId="32019" xr:uid="{00000000-0005-0000-0000-00002E780000}"/>
    <cellStyle name="Comma 3 5 6 3 2 2 3" xfId="23826" xr:uid="{00000000-0005-0000-0000-00002F780000}"/>
    <cellStyle name="Comma 3 5 6 3 2 3" xfId="11536" xr:uid="{00000000-0005-0000-0000-000030780000}"/>
    <cellStyle name="Comma 3 5 6 3 2 3 2" xfId="27922" xr:uid="{00000000-0005-0000-0000-000031780000}"/>
    <cellStyle name="Comma 3 5 6 3 2 4" xfId="19729" xr:uid="{00000000-0005-0000-0000-000032780000}"/>
    <cellStyle name="Comma 3 5 6 3 3" xfId="5391" xr:uid="{00000000-0005-0000-0000-000033780000}"/>
    <cellStyle name="Comma 3 5 6 3 3 2" xfId="13584" xr:uid="{00000000-0005-0000-0000-000034780000}"/>
    <cellStyle name="Comma 3 5 6 3 3 2 2" xfId="29970" xr:uid="{00000000-0005-0000-0000-000035780000}"/>
    <cellStyle name="Comma 3 5 6 3 3 3" xfId="21777" xr:uid="{00000000-0005-0000-0000-000036780000}"/>
    <cellStyle name="Comma 3 5 6 3 4" xfId="9488" xr:uid="{00000000-0005-0000-0000-000037780000}"/>
    <cellStyle name="Comma 3 5 6 3 4 2" xfId="25874" xr:uid="{00000000-0005-0000-0000-000038780000}"/>
    <cellStyle name="Comma 3 5 6 3 5" xfId="17681" xr:uid="{00000000-0005-0000-0000-000039780000}"/>
    <cellStyle name="Comma 3 5 6 4" xfId="2319" xr:uid="{00000000-0005-0000-0000-00003A780000}"/>
    <cellStyle name="Comma 3 5 6 4 2" xfId="6416" xr:uid="{00000000-0005-0000-0000-00003B780000}"/>
    <cellStyle name="Comma 3 5 6 4 2 2" xfId="14609" xr:uid="{00000000-0005-0000-0000-00003C780000}"/>
    <cellStyle name="Comma 3 5 6 4 2 2 2" xfId="30995" xr:uid="{00000000-0005-0000-0000-00003D780000}"/>
    <cellStyle name="Comma 3 5 6 4 2 3" xfId="22802" xr:uid="{00000000-0005-0000-0000-00003E780000}"/>
    <cellStyle name="Comma 3 5 6 4 3" xfId="10512" xr:uid="{00000000-0005-0000-0000-00003F780000}"/>
    <cellStyle name="Comma 3 5 6 4 3 2" xfId="26898" xr:uid="{00000000-0005-0000-0000-000040780000}"/>
    <cellStyle name="Comma 3 5 6 4 4" xfId="18705" xr:uid="{00000000-0005-0000-0000-000041780000}"/>
    <cellStyle name="Comma 3 5 6 5" xfId="4367" xr:uid="{00000000-0005-0000-0000-000042780000}"/>
    <cellStyle name="Comma 3 5 6 5 2" xfId="12560" xr:uid="{00000000-0005-0000-0000-000043780000}"/>
    <cellStyle name="Comma 3 5 6 5 2 2" xfId="28946" xr:uid="{00000000-0005-0000-0000-000044780000}"/>
    <cellStyle name="Comma 3 5 6 5 3" xfId="20753" xr:uid="{00000000-0005-0000-0000-000045780000}"/>
    <cellStyle name="Comma 3 5 6 6" xfId="8464" xr:uid="{00000000-0005-0000-0000-000046780000}"/>
    <cellStyle name="Comma 3 5 6 6 2" xfId="24850" xr:uid="{00000000-0005-0000-0000-000047780000}"/>
    <cellStyle name="Comma 3 5 6 7" xfId="16657" xr:uid="{00000000-0005-0000-0000-000048780000}"/>
    <cellStyle name="Comma 3 5 7" xfId="527" xr:uid="{00000000-0005-0000-0000-000049780000}"/>
    <cellStyle name="Comma 3 5 7 2" xfId="1551" xr:uid="{00000000-0005-0000-0000-00004A780000}"/>
    <cellStyle name="Comma 3 5 7 2 2" xfId="3599" xr:uid="{00000000-0005-0000-0000-00004B780000}"/>
    <cellStyle name="Comma 3 5 7 2 2 2" xfId="7696" xr:uid="{00000000-0005-0000-0000-00004C780000}"/>
    <cellStyle name="Comma 3 5 7 2 2 2 2" xfId="15889" xr:uid="{00000000-0005-0000-0000-00004D780000}"/>
    <cellStyle name="Comma 3 5 7 2 2 2 2 2" xfId="32275" xr:uid="{00000000-0005-0000-0000-00004E780000}"/>
    <cellStyle name="Comma 3 5 7 2 2 2 3" xfId="24082" xr:uid="{00000000-0005-0000-0000-00004F780000}"/>
    <cellStyle name="Comma 3 5 7 2 2 3" xfId="11792" xr:uid="{00000000-0005-0000-0000-000050780000}"/>
    <cellStyle name="Comma 3 5 7 2 2 3 2" xfId="28178" xr:uid="{00000000-0005-0000-0000-000051780000}"/>
    <cellStyle name="Comma 3 5 7 2 2 4" xfId="19985" xr:uid="{00000000-0005-0000-0000-000052780000}"/>
    <cellStyle name="Comma 3 5 7 2 3" xfId="5647" xr:uid="{00000000-0005-0000-0000-000053780000}"/>
    <cellStyle name="Comma 3 5 7 2 3 2" xfId="13840" xr:uid="{00000000-0005-0000-0000-000054780000}"/>
    <cellStyle name="Comma 3 5 7 2 3 2 2" xfId="30226" xr:uid="{00000000-0005-0000-0000-000055780000}"/>
    <cellStyle name="Comma 3 5 7 2 3 3" xfId="22033" xr:uid="{00000000-0005-0000-0000-000056780000}"/>
    <cellStyle name="Comma 3 5 7 2 4" xfId="9744" xr:uid="{00000000-0005-0000-0000-000057780000}"/>
    <cellStyle name="Comma 3 5 7 2 4 2" xfId="26130" xr:uid="{00000000-0005-0000-0000-000058780000}"/>
    <cellStyle name="Comma 3 5 7 2 5" xfId="17937" xr:uid="{00000000-0005-0000-0000-000059780000}"/>
    <cellStyle name="Comma 3 5 7 3" xfId="2575" xr:uid="{00000000-0005-0000-0000-00005A780000}"/>
    <cellStyle name="Comma 3 5 7 3 2" xfId="6672" xr:uid="{00000000-0005-0000-0000-00005B780000}"/>
    <cellStyle name="Comma 3 5 7 3 2 2" xfId="14865" xr:uid="{00000000-0005-0000-0000-00005C780000}"/>
    <cellStyle name="Comma 3 5 7 3 2 2 2" xfId="31251" xr:uid="{00000000-0005-0000-0000-00005D780000}"/>
    <cellStyle name="Comma 3 5 7 3 2 3" xfId="23058" xr:uid="{00000000-0005-0000-0000-00005E780000}"/>
    <cellStyle name="Comma 3 5 7 3 3" xfId="10768" xr:uid="{00000000-0005-0000-0000-00005F780000}"/>
    <cellStyle name="Comma 3 5 7 3 3 2" xfId="27154" xr:uid="{00000000-0005-0000-0000-000060780000}"/>
    <cellStyle name="Comma 3 5 7 3 4" xfId="18961" xr:uid="{00000000-0005-0000-0000-000061780000}"/>
    <cellStyle name="Comma 3 5 7 4" xfId="4623" xr:uid="{00000000-0005-0000-0000-000062780000}"/>
    <cellStyle name="Comma 3 5 7 4 2" xfId="12816" xr:uid="{00000000-0005-0000-0000-000063780000}"/>
    <cellStyle name="Comma 3 5 7 4 2 2" xfId="29202" xr:uid="{00000000-0005-0000-0000-000064780000}"/>
    <cellStyle name="Comma 3 5 7 4 3" xfId="21009" xr:uid="{00000000-0005-0000-0000-000065780000}"/>
    <cellStyle name="Comma 3 5 7 5" xfId="8720" xr:uid="{00000000-0005-0000-0000-000066780000}"/>
    <cellStyle name="Comma 3 5 7 5 2" xfId="25106" xr:uid="{00000000-0005-0000-0000-000067780000}"/>
    <cellStyle name="Comma 3 5 7 6" xfId="16913" xr:uid="{00000000-0005-0000-0000-000068780000}"/>
    <cellStyle name="Comma 3 5 8" xfId="1039" xr:uid="{00000000-0005-0000-0000-000069780000}"/>
    <cellStyle name="Comma 3 5 8 2" xfId="3087" xr:uid="{00000000-0005-0000-0000-00006A780000}"/>
    <cellStyle name="Comma 3 5 8 2 2" xfId="7184" xr:uid="{00000000-0005-0000-0000-00006B780000}"/>
    <cellStyle name="Comma 3 5 8 2 2 2" xfId="15377" xr:uid="{00000000-0005-0000-0000-00006C780000}"/>
    <cellStyle name="Comma 3 5 8 2 2 2 2" xfId="31763" xr:uid="{00000000-0005-0000-0000-00006D780000}"/>
    <cellStyle name="Comma 3 5 8 2 2 3" xfId="23570" xr:uid="{00000000-0005-0000-0000-00006E780000}"/>
    <cellStyle name="Comma 3 5 8 2 3" xfId="11280" xr:uid="{00000000-0005-0000-0000-00006F780000}"/>
    <cellStyle name="Comma 3 5 8 2 3 2" xfId="27666" xr:uid="{00000000-0005-0000-0000-000070780000}"/>
    <cellStyle name="Comma 3 5 8 2 4" xfId="19473" xr:uid="{00000000-0005-0000-0000-000071780000}"/>
    <cellStyle name="Comma 3 5 8 3" xfId="5135" xr:uid="{00000000-0005-0000-0000-000072780000}"/>
    <cellStyle name="Comma 3 5 8 3 2" xfId="13328" xr:uid="{00000000-0005-0000-0000-000073780000}"/>
    <cellStyle name="Comma 3 5 8 3 2 2" xfId="29714" xr:uid="{00000000-0005-0000-0000-000074780000}"/>
    <cellStyle name="Comma 3 5 8 3 3" xfId="21521" xr:uid="{00000000-0005-0000-0000-000075780000}"/>
    <cellStyle name="Comma 3 5 8 4" xfId="9232" xr:uid="{00000000-0005-0000-0000-000076780000}"/>
    <cellStyle name="Comma 3 5 8 4 2" xfId="25618" xr:uid="{00000000-0005-0000-0000-000077780000}"/>
    <cellStyle name="Comma 3 5 8 5" xfId="17425" xr:uid="{00000000-0005-0000-0000-000078780000}"/>
    <cellStyle name="Comma 3 5 9" xfId="2063" xr:uid="{00000000-0005-0000-0000-000079780000}"/>
    <cellStyle name="Comma 3 5 9 2" xfId="6160" xr:uid="{00000000-0005-0000-0000-00007A780000}"/>
    <cellStyle name="Comma 3 5 9 2 2" xfId="14353" xr:uid="{00000000-0005-0000-0000-00007B780000}"/>
    <cellStyle name="Comma 3 5 9 2 2 2" xfId="30739" xr:uid="{00000000-0005-0000-0000-00007C780000}"/>
    <cellStyle name="Comma 3 5 9 2 3" xfId="22546" xr:uid="{00000000-0005-0000-0000-00007D780000}"/>
    <cellStyle name="Comma 3 5 9 3" xfId="10256" xr:uid="{00000000-0005-0000-0000-00007E780000}"/>
    <cellStyle name="Comma 3 5 9 3 2" xfId="26642" xr:uid="{00000000-0005-0000-0000-00007F780000}"/>
    <cellStyle name="Comma 3 5 9 4" xfId="18449" xr:uid="{00000000-0005-0000-0000-000080780000}"/>
    <cellStyle name="Comma 3 6" xfId="23" xr:uid="{00000000-0005-0000-0000-000081780000}"/>
    <cellStyle name="Comma 3 6 10" xfId="8216" xr:uid="{00000000-0005-0000-0000-000082780000}"/>
    <cellStyle name="Comma 3 6 10 2" xfId="24602" xr:uid="{00000000-0005-0000-0000-000083780000}"/>
    <cellStyle name="Comma 3 6 11" xfId="16409" xr:uid="{00000000-0005-0000-0000-000084780000}"/>
    <cellStyle name="Comma 3 6 2" xfId="55" xr:uid="{00000000-0005-0000-0000-000085780000}"/>
    <cellStyle name="Comma 3 6 2 10" xfId="16441" xr:uid="{00000000-0005-0000-0000-000086780000}"/>
    <cellStyle name="Comma 3 6 2 2" xfId="119" xr:uid="{00000000-0005-0000-0000-000087780000}"/>
    <cellStyle name="Comma 3 6 2 2 2" xfId="247" xr:uid="{00000000-0005-0000-0000-000088780000}"/>
    <cellStyle name="Comma 3 6 2 2 2 2" xfId="503" xr:uid="{00000000-0005-0000-0000-000089780000}"/>
    <cellStyle name="Comma 3 6 2 2 2 2 2" xfId="1015" xr:uid="{00000000-0005-0000-0000-00008A780000}"/>
    <cellStyle name="Comma 3 6 2 2 2 2 2 2" xfId="2039" xr:uid="{00000000-0005-0000-0000-00008B780000}"/>
    <cellStyle name="Comma 3 6 2 2 2 2 2 2 2" xfId="4087" xr:uid="{00000000-0005-0000-0000-00008C780000}"/>
    <cellStyle name="Comma 3 6 2 2 2 2 2 2 2 2" xfId="8184" xr:uid="{00000000-0005-0000-0000-00008D780000}"/>
    <cellStyle name="Comma 3 6 2 2 2 2 2 2 2 2 2" xfId="16377" xr:uid="{00000000-0005-0000-0000-00008E780000}"/>
    <cellStyle name="Comma 3 6 2 2 2 2 2 2 2 2 2 2" xfId="32763" xr:uid="{00000000-0005-0000-0000-00008F780000}"/>
    <cellStyle name="Comma 3 6 2 2 2 2 2 2 2 2 3" xfId="24570" xr:uid="{00000000-0005-0000-0000-000090780000}"/>
    <cellStyle name="Comma 3 6 2 2 2 2 2 2 2 3" xfId="12280" xr:uid="{00000000-0005-0000-0000-000091780000}"/>
    <cellStyle name="Comma 3 6 2 2 2 2 2 2 2 3 2" xfId="28666" xr:uid="{00000000-0005-0000-0000-000092780000}"/>
    <cellStyle name="Comma 3 6 2 2 2 2 2 2 2 4" xfId="20473" xr:uid="{00000000-0005-0000-0000-000093780000}"/>
    <cellStyle name="Comma 3 6 2 2 2 2 2 2 3" xfId="6135" xr:uid="{00000000-0005-0000-0000-000094780000}"/>
    <cellStyle name="Comma 3 6 2 2 2 2 2 2 3 2" xfId="14328" xr:uid="{00000000-0005-0000-0000-000095780000}"/>
    <cellStyle name="Comma 3 6 2 2 2 2 2 2 3 2 2" xfId="30714" xr:uid="{00000000-0005-0000-0000-000096780000}"/>
    <cellStyle name="Comma 3 6 2 2 2 2 2 2 3 3" xfId="22521" xr:uid="{00000000-0005-0000-0000-000097780000}"/>
    <cellStyle name="Comma 3 6 2 2 2 2 2 2 4" xfId="10232" xr:uid="{00000000-0005-0000-0000-000098780000}"/>
    <cellStyle name="Comma 3 6 2 2 2 2 2 2 4 2" xfId="26618" xr:uid="{00000000-0005-0000-0000-000099780000}"/>
    <cellStyle name="Comma 3 6 2 2 2 2 2 2 5" xfId="18425" xr:uid="{00000000-0005-0000-0000-00009A780000}"/>
    <cellStyle name="Comma 3 6 2 2 2 2 2 3" xfId="3063" xr:uid="{00000000-0005-0000-0000-00009B780000}"/>
    <cellStyle name="Comma 3 6 2 2 2 2 2 3 2" xfId="7160" xr:uid="{00000000-0005-0000-0000-00009C780000}"/>
    <cellStyle name="Comma 3 6 2 2 2 2 2 3 2 2" xfId="15353" xr:uid="{00000000-0005-0000-0000-00009D780000}"/>
    <cellStyle name="Comma 3 6 2 2 2 2 2 3 2 2 2" xfId="31739" xr:uid="{00000000-0005-0000-0000-00009E780000}"/>
    <cellStyle name="Comma 3 6 2 2 2 2 2 3 2 3" xfId="23546" xr:uid="{00000000-0005-0000-0000-00009F780000}"/>
    <cellStyle name="Comma 3 6 2 2 2 2 2 3 3" xfId="11256" xr:uid="{00000000-0005-0000-0000-0000A0780000}"/>
    <cellStyle name="Comma 3 6 2 2 2 2 2 3 3 2" xfId="27642" xr:uid="{00000000-0005-0000-0000-0000A1780000}"/>
    <cellStyle name="Comma 3 6 2 2 2 2 2 3 4" xfId="19449" xr:uid="{00000000-0005-0000-0000-0000A2780000}"/>
    <cellStyle name="Comma 3 6 2 2 2 2 2 4" xfId="5111" xr:uid="{00000000-0005-0000-0000-0000A3780000}"/>
    <cellStyle name="Comma 3 6 2 2 2 2 2 4 2" xfId="13304" xr:uid="{00000000-0005-0000-0000-0000A4780000}"/>
    <cellStyle name="Comma 3 6 2 2 2 2 2 4 2 2" xfId="29690" xr:uid="{00000000-0005-0000-0000-0000A5780000}"/>
    <cellStyle name="Comma 3 6 2 2 2 2 2 4 3" xfId="21497" xr:uid="{00000000-0005-0000-0000-0000A6780000}"/>
    <cellStyle name="Comma 3 6 2 2 2 2 2 5" xfId="9208" xr:uid="{00000000-0005-0000-0000-0000A7780000}"/>
    <cellStyle name="Comma 3 6 2 2 2 2 2 5 2" xfId="25594" xr:uid="{00000000-0005-0000-0000-0000A8780000}"/>
    <cellStyle name="Comma 3 6 2 2 2 2 2 6" xfId="17401" xr:uid="{00000000-0005-0000-0000-0000A9780000}"/>
    <cellStyle name="Comma 3 6 2 2 2 2 3" xfId="1527" xr:uid="{00000000-0005-0000-0000-0000AA780000}"/>
    <cellStyle name="Comma 3 6 2 2 2 2 3 2" xfId="3575" xr:uid="{00000000-0005-0000-0000-0000AB780000}"/>
    <cellStyle name="Comma 3 6 2 2 2 2 3 2 2" xfId="7672" xr:uid="{00000000-0005-0000-0000-0000AC780000}"/>
    <cellStyle name="Comma 3 6 2 2 2 2 3 2 2 2" xfId="15865" xr:uid="{00000000-0005-0000-0000-0000AD780000}"/>
    <cellStyle name="Comma 3 6 2 2 2 2 3 2 2 2 2" xfId="32251" xr:uid="{00000000-0005-0000-0000-0000AE780000}"/>
    <cellStyle name="Comma 3 6 2 2 2 2 3 2 2 3" xfId="24058" xr:uid="{00000000-0005-0000-0000-0000AF780000}"/>
    <cellStyle name="Comma 3 6 2 2 2 2 3 2 3" xfId="11768" xr:uid="{00000000-0005-0000-0000-0000B0780000}"/>
    <cellStyle name="Comma 3 6 2 2 2 2 3 2 3 2" xfId="28154" xr:uid="{00000000-0005-0000-0000-0000B1780000}"/>
    <cellStyle name="Comma 3 6 2 2 2 2 3 2 4" xfId="19961" xr:uid="{00000000-0005-0000-0000-0000B2780000}"/>
    <cellStyle name="Comma 3 6 2 2 2 2 3 3" xfId="5623" xr:uid="{00000000-0005-0000-0000-0000B3780000}"/>
    <cellStyle name="Comma 3 6 2 2 2 2 3 3 2" xfId="13816" xr:uid="{00000000-0005-0000-0000-0000B4780000}"/>
    <cellStyle name="Comma 3 6 2 2 2 2 3 3 2 2" xfId="30202" xr:uid="{00000000-0005-0000-0000-0000B5780000}"/>
    <cellStyle name="Comma 3 6 2 2 2 2 3 3 3" xfId="22009" xr:uid="{00000000-0005-0000-0000-0000B6780000}"/>
    <cellStyle name="Comma 3 6 2 2 2 2 3 4" xfId="9720" xr:uid="{00000000-0005-0000-0000-0000B7780000}"/>
    <cellStyle name="Comma 3 6 2 2 2 2 3 4 2" xfId="26106" xr:uid="{00000000-0005-0000-0000-0000B8780000}"/>
    <cellStyle name="Comma 3 6 2 2 2 2 3 5" xfId="17913" xr:uid="{00000000-0005-0000-0000-0000B9780000}"/>
    <cellStyle name="Comma 3 6 2 2 2 2 4" xfId="2551" xr:uid="{00000000-0005-0000-0000-0000BA780000}"/>
    <cellStyle name="Comma 3 6 2 2 2 2 4 2" xfId="6648" xr:uid="{00000000-0005-0000-0000-0000BB780000}"/>
    <cellStyle name="Comma 3 6 2 2 2 2 4 2 2" xfId="14841" xr:uid="{00000000-0005-0000-0000-0000BC780000}"/>
    <cellStyle name="Comma 3 6 2 2 2 2 4 2 2 2" xfId="31227" xr:uid="{00000000-0005-0000-0000-0000BD780000}"/>
    <cellStyle name="Comma 3 6 2 2 2 2 4 2 3" xfId="23034" xr:uid="{00000000-0005-0000-0000-0000BE780000}"/>
    <cellStyle name="Comma 3 6 2 2 2 2 4 3" xfId="10744" xr:uid="{00000000-0005-0000-0000-0000BF780000}"/>
    <cellStyle name="Comma 3 6 2 2 2 2 4 3 2" xfId="27130" xr:uid="{00000000-0005-0000-0000-0000C0780000}"/>
    <cellStyle name="Comma 3 6 2 2 2 2 4 4" xfId="18937" xr:uid="{00000000-0005-0000-0000-0000C1780000}"/>
    <cellStyle name="Comma 3 6 2 2 2 2 5" xfId="4599" xr:uid="{00000000-0005-0000-0000-0000C2780000}"/>
    <cellStyle name="Comma 3 6 2 2 2 2 5 2" xfId="12792" xr:uid="{00000000-0005-0000-0000-0000C3780000}"/>
    <cellStyle name="Comma 3 6 2 2 2 2 5 2 2" xfId="29178" xr:uid="{00000000-0005-0000-0000-0000C4780000}"/>
    <cellStyle name="Comma 3 6 2 2 2 2 5 3" xfId="20985" xr:uid="{00000000-0005-0000-0000-0000C5780000}"/>
    <cellStyle name="Comma 3 6 2 2 2 2 6" xfId="8696" xr:uid="{00000000-0005-0000-0000-0000C6780000}"/>
    <cellStyle name="Comma 3 6 2 2 2 2 6 2" xfId="25082" xr:uid="{00000000-0005-0000-0000-0000C7780000}"/>
    <cellStyle name="Comma 3 6 2 2 2 2 7" xfId="16889" xr:uid="{00000000-0005-0000-0000-0000C8780000}"/>
    <cellStyle name="Comma 3 6 2 2 2 3" xfId="759" xr:uid="{00000000-0005-0000-0000-0000C9780000}"/>
    <cellStyle name="Comma 3 6 2 2 2 3 2" xfId="1783" xr:uid="{00000000-0005-0000-0000-0000CA780000}"/>
    <cellStyle name="Comma 3 6 2 2 2 3 2 2" xfId="3831" xr:uid="{00000000-0005-0000-0000-0000CB780000}"/>
    <cellStyle name="Comma 3 6 2 2 2 3 2 2 2" xfId="7928" xr:uid="{00000000-0005-0000-0000-0000CC780000}"/>
    <cellStyle name="Comma 3 6 2 2 2 3 2 2 2 2" xfId="16121" xr:uid="{00000000-0005-0000-0000-0000CD780000}"/>
    <cellStyle name="Comma 3 6 2 2 2 3 2 2 2 2 2" xfId="32507" xr:uid="{00000000-0005-0000-0000-0000CE780000}"/>
    <cellStyle name="Comma 3 6 2 2 2 3 2 2 2 3" xfId="24314" xr:uid="{00000000-0005-0000-0000-0000CF780000}"/>
    <cellStyle name="Comma 3 6 2 2 2 3 2 2 3" xfId="12024" xr:uid="{00000000-0005-0000-0000-0000D0780000}"/>
    <cellStyle name="Comma 3 6 2 2 2 3 2 2 3 2" xfId="28410" xr:uid="{00000000-0005-0000-0000-0000D1780000}"/>
    <cellStyle name="Comma 3 6 2 2 2 3 2 2 4" xfId="20217" xr:uid="{00000000-0005-0000-0000-0000D2780000}"/>
    <cellStyle name="Comma 3 6 2 2 2 3 2 3" xfId="5879" xr:uid="{00000000-0005-0000-0000-0000D3780000}"/>
    <cellStyle name="Comma 3 6 2 2 2 3 2 3 2" xfId="14072" xr:uid="{00000000-0005-0000-0000-0000D4780000}"/>
    <cellStyle name="Comma 3 6 2 2 2 3 2 3 2 2" xfId="30458" xr:uid="{00000000-0005-0000-0000-0000D5780000}"/>
    <cellStyle name="Comma 3 6 2 2 2 3 2 3 3" xfId="22265" xr:uid="{00000000-0005-0000-0000-0000D6780000}"/>
    <cellStyle name="Comma 3 6 2 2 2 3 2 4" xfId="9976" xr:uid="{00000000-0005-0000-0000-0000D7780000}"/>
    <cellStyle name="Comma 3 6 2 2 2 3 2 4 2" xfId="26362" xr:uid="{00000000-0005-0000-0000-0000D8780000}"/>
    <cellStyle name="Comma 3 6 2 2 2 3 2 5" xfId="18169" xr:uid="{00000000-0005-0000-0000-0000D9780000}"/>
    <cellStyle name="Comma 3 6 2 2 2 3 3" xfId="2807" xr:uid="{00000000-0005-0000-0000-0000DA780000}"/>
    <cellStyle name="Comma 3 6 2 2 2 3 3 2" xfId="6904" xr:uid="{00000000-0005-0000-0000-0000DB780000}"/>
    <cellStyle name="Comma 3 6 2 2 2 3 3 2 2" xfId="15097" xr:uid="{00000000-0005-0000-0000-0000DC780000}"/>
    <cellStyle name="Comma 3 6 2 2 2 3 3 2 2 2" xfId="31483" xr:uid="{00000000-0005-0000-0000-0000DD780000}"/>
    <cellStyle name="Comma 3 6 2 2 2 3 3 2 3" xfId="23290" xr:uid="{00000000-0005-0000-0000-0000DE780000}"/>
    <cellStyle name="Comma 3 6 2 2 2 3 3 3" xfId="11000" xr:uid="{00000000-0005-0000-0000-0000DF780000}"/>
    <cellStyle name="Comma 3 6 2 2 2 3 3 3 2" xfId="27386" xr:uid="{00000000-0005-0000-0000-0000E0780000}"/>
    <cellStyle name="Comma 3 6 2 2 2 3 3 4" xfId="19193" xr:uid="{00000000-0005-0000-0000-0000E1780000}"/>
    <cellStyle name="Comma 3 6 2 2 2 3 4" xfId="4855" xr:uid="{00000000-0005-0000-0000-0000E2780000}"/>
    <cellStyle name="Comma 3 6 2 2 2 3 4 2" xfId="13048" xr:uid="{00000000-0005-0000-0000-0000E3780000}"/>
    <cellStyle name="Comma 3 6 2 2 2 3 4 2 2" xfId="29434" xr:uid="{00000000-0005-0000-0000-0000E4780000}"/>
    <cellStyle name="Comma 3 6 2 2 2 3 4 3" xfId="21241" xr:uid="{00000000-0005-0000-0000-0000E5780000}"/>
    <cellStyle name="Comma 3 6 2 2 2 3 5" xfId="8952" xr:uid="{00000000-0005-0000-0000-0000E6780000}"/>
    <cellStyle name="Comma 3 6 2 2 2 3 5 2" xfId="25338" xr:uid="{00000000-0005-0000-0000-0000E7780000}"/>
    <cellStyle name="Comma 3 6 2 2 2 3 6" xfId="17145" xr:uid="{00000000-0005-0000-0000-0000E8780000}"/>
    <cellStyle name="Comma 3 6 2 2 2 4" xfId="1271" xr:uid="{00000000-0005-0000-0000-0000E9780000}"/>
    <cellStyle name="Comma 3 6 2 2 2 4 2" xfId="3319" xr:uid="{00000000-0005-0000-0000-0000EA780000}"/>
    <cellStyle name="Comma 3 6 2 2 2 4 2 2" xfId="7416" xr:uid="{00000000-0005-0000-0000-0000EB780000}"/>
    <cellStyle name="Comma 3 6 2 2 2 4 2 2 2" xfId="15609" xr:uid="{00000000-0005-0000-0000-0000EC780000}"/>
    <cellStyle name="Comma 3 6 2 2 2 4 2 2 2 2" xfId="31995" xr:uid="{00000000-0005-0000-0000-0000ED780000}"/>
    <cellStyle name="Comma 3 6 2 2 2 4 2 2 3" xfId="23802" xr:uid="{00000000-0005-0000-0000-0000EE780000}"/>
    <cellStyle name="Comma 3 6 2 2 2 4 2 3" xfId="11512" xr:uid="{00000000-0005-0000-0000-0000EF780000}"/>
    <cellStyle name="Comma 3 6 2 2 2 4 2 3 2" xfId="27898" xr:uid="{00000000-0005-0000-0000-0000F0780000}"/>
    <cellStyle name="Comma 3 6 2 2 2 4 2 4" xfId="19705" xr:uid="{00000000-0005-0000-0000-0000F1780000}"/>
    <cellStyle name="Comma 3 6 2 2 2 4 3" xfId="5367" xr:uid="{00000000-0005-0000-0000-0000F2780000}"/>
    <cellStyle name="Comma 3 6 2 2 2 4 3 2" xfId="13560" xr:uid="{00000000-0005-0000-0000-0000F3780000}"/>
    <cellStyle name="Comma 3 6 2 2 2 4 3 2 2" xfId="29946" xr:uid="{00000000-0005-0000-0000-0000F4780000}"/>
    <cellStyle name="Comma 3 6 2 2 2 4 3 3" xfId="21753" xr:uid="{00000000-0005-0000-0000-0000F5780000}"/>
    <cellStyle name="Comma 3 6 2 2 2 4 4" xfId="9464" xr:uid="{00000000-0005-0000-0000-0000F6780000}"/>
    <cellStyle name="Comma 3 6 2 2 2 4 4 2" xfId="25850" xr:uid="{00000000-0005-0000-0000-0000F7780000}"/>
    <cellStyle name="Comma 3 6 2 2 2 4 5" xfId="17657" xr:uid="{00000000-0005-0000-0000-0000F8780000}"/>
    <cellStyle name="Comma 3 6 2 2 2 5" xfId="2295" xr:uid="{00000000-0005-0000-0000-0000F9780000}"/>
    <cellStyle name="Comma 3 6 2 2 2 5 2" xfId="6392" xr:uid="{00000000-0005-0000-0000-0000FA780000}"/>
    <cellStyle name="Comma 3 6 2 2 2 5 2 2" xfId="14585" xr:uid="{00000000-0005-0000-0000-0000FB780000}"/>
    <cellStyle name="Comma 3 6 2 2 2 5 2 2 2" xfId="30971" xr:uid="{00000000-0005-0000-0000-0000FC780000}"/>
    <cellStyle name="Comma 3 6 2 2 2 5 2 3" xfId="22778" xr:uid="{00000000-0005-0000-0000-0000FD780000}"/>
    <cellStyle name="Comma 3 6 2 2 2 5 3" xfId="10488" xr:uid="{00000000-0005-0000-0000-0000FE780000}"/>
    <cellStyle name="Comma 3 6 2 2 2 5 3 2" xfId="26874" xr:uid="{00000000-0005-0000-0000-0000FF780000}"/>
    <cellStyle name="Comma 3 6 2 2 2 5 4" xfId="18681" xr:uid="{00000000-0005-0000-0000-000000790000}"/>
    <cellStyle name="Comma 3 6 2 2 2 6" xfId="4343" xr:uid="{00000000-0005-0000-0000-000001790000}"/>
    <cellStyle name="Comma 3 6 2 2 2 6 2" xfId="12536" xr:uid="{00000000-0005-0000-0000-000002790000}"/>
    <cellStyle name="Comma 3 6 2 2 2 6 2 2" xfId="28922" xr:uid="{00000000-0005-0000-0000-000003790000}"/>
    <cellStyle name="Comma 3 6 2 2 2 6 3" xfId="20729" xr:uid="{00000000-0005-0000-0000-000004790000}"/>
    <cellStyle name="Comma 3 6 2 2 2 7" xfId="8440" xr:uid="{00000000-0005-0000-0000-000005790000}"/>
    <cellStyle name="Comma 3 6 2 2 2 7 2" xfId="24826" xr:uid="{00000000-0005-0000-0000-000006790000}"/>
    <cellStyle name="Comma 3 6 2 2 2 8" xfId="16633" xr:uid="{00000000-0005-0000-0000-000007790000}"/>
    <cellStyle name="Comma 3 6 2 2 3" xfId="375" xr:uid="{00000000-0005-0000-0000-000008790000}"/>
    <cellStyle name="Comma 3 6 2 2 3 2" xfId="887" xr:uid="{00000000-0005-0000-0000-000009790000}"/>
    <cellStyle name="Comma 3 6 2 2 3 2 2" xfId="1911" xr:uid="{00000000-0005-0000-0000-00000A790000}"/>
    <cellStyle name="Comma 3 6 2 2 3 2 2 2" xfId="3959" xr:uid="{00000000-0005-0000-0000-00000B790000}"/>
    <cellStyle name="Comma 3 6 2 2 3 2 2 2 2" xfId="8056" xr:uid="{00000000-0005-0000-0000-00000C790000}"/>
    <cellStyle name="Comma 3 6 2 2 3 2 2 2 2 2" xfId="16249" xr:uid="{00000000-0005-0000-0000-00000D790000}"/>
    <cellStyle name="Comma 3 6 2 2 3 2 2 2 2 2 2" xfId="32635" xr:uid="{00000000-0005-0000-0000-00000E790000}"/>
    <cellStyle name="Comma 3 6 2 2 3 2 2 2 2 3" xfId="24442" xr:uid="{00000000-0005-0000-0000-00000F790000}"/>
    <cellStyle name="Comma 3 6 2 2 3 2 2 2 3" xfId="12152" xr:uid="{00000000-0005-0000-0000-000010790000}"/>
    <cellStyle name="Comma 3 6 2 2 3 2 2 2 3 2" xfId="28538" xr:uid="{00000000-0005-0000-0000-000011790000}"/>
    <cellStyle name="Comma 3 6 2 2 3 2 2 2 4" xfId="20345" xr:uid="{00000000-0005-0000-0000-000012790000}"/>
    <cellStyle name="Comma 3 6 2 2 3 2 2 3" xfId="6007" xr:uid="{00000000-0005-0000-0000-000013790000}"/>
    <cellStyle name="Comma 3 6 2 2 3 2 2 3 2" xfId="14200" xr:uid="{00000000-0005-0000-0000-000014790000}"/>
    <cellStyle name="Comma 3 6 2 2 3 2 2 3 2 2" xfId="30586" xr:uid="{00000000-0005-0000-0000-000015790000}"/>
    <cellStyle name="Comma 3 6 2 2 3 2 2 3 3" xfId="22393" xr:uid="{00000000-0005-0000-0000-000016790000}"/>
    <cellStyle name="Comma 3 6 2 2 3 2 2 4" xfId="10104" xr:uid="{00000000-0005-0000-0000-000017790000}"/>
    <cellStyle name="Comma 3 6 2 2 3 2 2 4 2" xfId="26490" xr:uid="{00000000-0005-0000-0000-000018790000}"/>
    <cellStyle name="Comma 3 6 2 2 3 2 2 5" xfId="18297" xr:uid="{00000000-0005-0000-0000-000019790000}"/>
    <cellStyle name="Comma 3 6 2 2 3 2 3" xfId="2935" xr:uid="{00000000-0005-0000-0000-00001A790000}"/>
    <cellStyle name="Comma 3 6 2 2 3 2 3 2" xfId="7032" xr:uid="{00000000-0005-0000-0000-00001B790000}"/>
    <cellStyle name="Comma 3 6 2 2 3 2 3 2 2" xfId="15225" xr:uid="{00000000-0005-0000-0000-00001C790000}"/>
    <cellStyle name="Comma 3 6 2 2 3 2 3 2 2 2" xfId="31611" xr:uid="{00000000-0005-0000-0000-00001D790000}"/>
    <cellStyle name="Comma 3 6 2 2 3 2 3 2 3" xfId="23418" xr:uid="{00000000-0005-0000-0000-00001E790000}"/>
    <cellStyle name="Comma 3 6 2 2 3 2 3 3" xfId="11128" xr:uid="{00000000-0005-0000-0000-00001F790000}"/>
    <cellStyle name="Comma 3 6 2 2 3 2 3 3 2" xfId="27514" xr:uid="{00000000-0005-0000-0000-000020790000}"/>
    <cellStyle name="Comma 3 6 2 2 3 2 3 4" xfId="19321" xr:uid="{00000000-0005-0000-0000-000021790000}"/>
    <cellStyle name="Comma 3 6 2 2 3 2 4" xfId="4983" xr:uid="{00000000-0005-0000-0000-000022790000}"/>
    <cellStyle name="Comma 3 6 2 2 3 2 4 2" xfId="13176" xr:uid="{00000000-0005-0000-0000-000023790000}"/>
    <cellStyle name="Comma 3 6 2 2 3 2 4 2 2" xfId="29562" xr:uid="{00000000-0005-0000-0000-000024790000}"/>
    <cellStyle name="Comma 3 6 2 2 3 2 4 3" xfId="21369" xr:uid="{00000000-0005-0000-0000-000025790000}"/>
    <cellStyle name="Comma 3 6 2 2 3 2 5" xfId="9080" xr:uid="{00000000-0005-0000-0000-000026790000}"/>
    <cellStyle name="Comma 3 6 2 2 3 2 5 2" xfId="25466" xr:uid="{00000000-0005-0000-0000-000027790000}"/>
    <cellStyle name="Comma 3 6 2 2 3 2 6" xfId="17273" xr:uid="{00000000-0005-0000-0000-000028790000}"/>
    <cellStyle name="Comma 3 6 2 2 3 3" xfId="1399" xr:uid="{00000000-0005-0000-0000-000029790000}"/>
    <cellStyle name="Comma 3 6 2 2 3 3 2" xfId="3447" xr:uid="{00000000-0005-0000-0000-00002A790000}"/>
    <cellStyle name="Comma 3 6 2 2 3 3 2 2" xfId="7544" xr:uid="{00000000-0005-0000-0000-00002B790000}"/>
    <cellStyle name="Comma 3 6 2 2 3 3 2 2 2" xfId="15737" xr:uid="{00000000-0005-0000-0000-00002C790000}"/>
    <cellStyle name="Comma 3 6 2 2 3 3 2 2 2 2" xfId="32123" xr:uid="{00000000-0005-0000-0000-00002D790000}"/>
    <cellStyle name="Comma 3 6 2 2 3 3 2 2 3" xfId="23930" xr:uid="{00000000-0005-0000-0000-00002E790000}"/>
    <cellStyle name="Comma 3 6 2 2 3 3 2 3" xfId="11640" xr:uid="{00000000-0005-0000-0000-00002F790000}"/>
    <cellStyle name="Comma 3 6 2 2 3 3 2 3 2" xfId="28026" xr:uid="{00000000-0005-0000-0000-000030790000}"/>
    <cellStyle name="Comma 3 6 2 2 3 3 2 4" xfId="19833" xr:uid="{00000000-0005-0000-0000-000031790000}"/>
    <cellStyle name="Comma 3 6 2 2 3 3 3" xfId="5495" xr:uid="{00000000-0005-0000-0000-000032790000}"/>
    <cellStyle name="Comma 3 6 2 2 3 3 3 2" xfId="13688" xr:uid="{00000000-0005-0000-0000-000033790000}"/>
    <cellStyle name="Comma 3 6 2 2 3 3 3 2 2" xfId="30074" xr:uid="{00000000-0005-0000-0000-000034790000}"/>
    <cellStyle name="Comma 3 6 2 2 3 3 3 3" xfId="21881" xr:uid="{00000000-0005-0000-0000-000035790000}"/>
    <cellStyle name="Comma 3 6 2 2 3 3 4" xfId="9592" xr:uid="{00000000-0005-0000-0000-000036790000}"/>
    <cellStyle name="Comma 3 6 2 2 3 3 4 2" xfId="25978" xr:uid="{00000000-0005-0000-0000-000037790000}"/>
    <cellStyle name="Comma 3 6 2 2 3 3 5" xfId="17785" xr:uid="{00000000-0005-0000-0000-000038790000}"/>
    <cellStyle name="Comma 3 6 2 2 3 4" xfId="2423" xr:uid="{00000000-0005-0000-0000-000039790000}"/>
    <cellStyle name="Comma 3 6 2 2 3 4 2" xfId="6520" xr:uid="{00000000-0005-0000-0000-00003A790000}"/>
    <cellStyle name="Comma 3 6 2 2 3 4 2 2" xfId="14713" xr:uid="{00000000-0005-0000-0000-00003B790000}"/>
    <cellStyle name="Comma 3 6 2 2 3 4 2 2 2" xfId="31099" xr:uid="{00000000-0005-0000-0000-00003C790000}"/>
    <cellStyle name="Comma 3 6 2 2 3 4 2 3" xfId="22906" xr:uid="{00000000-0005-0000-0000-00003D790000}"/>
    <cellStyle name="Comma 3 6 2 2 3 4 3" xfId="10616" xr:uid="{00000000-0005-0000-0000-00003E790000}"/>
    <cellStyle name="Comma 3 6 2 2 3 4 3 2" xfId="27002" xr:uid="{00000000-0005-0000-0000-00003F790000}"/>
    <cellStyle name="Comma 3 6 2 2 3 4 4" xfId="18809" xr:uid="{00000000-0005-0000-0000-000040790000}"/>
    <cellStyle name="Comma 3 6 2 2 3 5" xfId="4471" xr:uid="{00000000-0005-0000-0000-000041790000}"/>
    <cellStyle name="Comma 3 6 2 2 3 5 2" xfId="12664" xr:uid="{00000000-0005-0000-0000-000042790000}"/>
    <cellStyle name="Comma 3 6 2 2 3 5 2 2" xfId="29050" xr:uid="{00000000-0005-0000-0000-000043790000}"/>
    <cellStyle name="Comma 3 6 2 2 3 5 3" xfId="20857" xr:uid="{00000000-0005-0000-0000-000044790000}"/>
    <cellStyle name="Comma 3 6 2 2 3 6" xfId="8568" xr:uid="{00000000-0005-0000-0000-000045790000}"/>
    <cellStyle name="Comma 3 6 2 2 3 6 2" xfId="24954" xr:uid="{00000000-0005-0000-0000-000046790000}"/>
    <cellStyle name="Comma 3 6 2 2 3 7" xfId="16761" xr:uid="{00000000-0005-0000-0000-000047790000}"/>
    <cellStyle name="Comma 3 6 2 2 4" xfId="631" xr:uid="{00000000-0005-0000-0000-000048790000}"/>
    <cellStyle name="Comma 3 6 2 2 4 2" xfId="1655" xr:uid="{00000000-0005-0000-0000-000049790000}"/>
    <cellStyle name="Comma 3 6 2 2 4 2 2" xfId="3703" xr:uid="{00000000-0005-0000-0000-00004A790000}"/>
    <cellStyle name="Comma 3 6 2 2 4 2 2 2" xfId="7800" xr:uid="{00000000-0005-0000-0000-00004B790000}"/>
    <cellStyle name="Comma 3 6 2 2 4 2 2 2 2" xfId="15993" xr:uid="{00000000-0005-0000-0000-00004C790000}"/>
    <cellStyle name="Comma 3 6 2 2 4 2 2 2 2 2" xfId="32379" xr:uid="{00000000-0005-0000-0000-00004D790000}"/>
    <cellStyle name="Comma 3 6 2 2 4 2 2 2 3" xfId="24186" xr:uid="{00000000-0005-0000-0000-00004E790000}"/>
    <cellStyle name="Comma 3 6 2 2 4 2 2 3" xfId="11896" xr:uid="{00000000-0005-0000-0000-00004F790000}"/>
    <cellStyle name="Comma 3 6 2 2 4 2 2 3 2" xfId="28282" xr:uid="{00000000-0005-0000-0000-000050790000}"/>
    <cellStyle name="Comma 3 6 2 2 4 2 2 4" xfId="20089" xr:uid="{00000000-0005-0000-0000-000051790000}"/>
    <cellStyle name="Comma 3 6 2 2 4 2 3" xfId="5751" xr:uid="{00000000-0005-0000-0000-000052790000}"/>
    <cellStyle name="Comma 3 6 2 2 4 2 3 2" xfId="13944" xr:uid="{00000000-0005-0000-0000-000053790000}"/>
    <cellStyle name="Comma 3 6 2 2 4 2 3 2 2" xfId="30330" xr:uid="{00000000-0005-0000-0000-000054790000}"/>
    <cellStyle name="Comma 3 6 2 2 4 2 3 3" xfId="22137" xr:uid="{00000000-0005-0000-0000-000055790000}"/>
    <cellStyle name="Comma 3 6 2 2 4 2 4" xfId="9848" xr:uid="{00000000-0005-0000-0000-000056790000}"/>
    <cellStyle name="Comma 3 6 2 2 4 2 4 2" xfId="26234" xr:uid="{00000000-0005-0000-0000-000057790000}"/>
    <cellStyle name="Comma 3 6 2 2 4 2 5" xfId="18041" xr:uid="{00000000-0005-0000-0000-000058790000}"/>
    <cellStyle name="Comma 3 6 2 2 4 3" xfId="2679" xr:uid="{00000000-0005-0000-0000-000059790000}"/>
    <cellStyle name="Comma 3 6 2 2 4 3 2" xfId="6776" xr:uid="{00000000-0005-0000-0000-00005A790000}"/>
    <cellStyle name="Comma 3 6 2 2 4 3 2 2" xfId="14969" xr:uid="{00000000-0005-0000-0000-00005B790000}"/>
    <cellStyle name="Comma 3 6 2 2 4 3 2 2 2" xfId="31355" xr:uid="{00000000-0005-0000-0000-00005C790000}"/>
    <cellStyle name="Comma 3 6 2 2 4 3 2 3" xfId="23162" xr:uid="{00000000-0005-0000-0000-00005D790000}"/>
    <cellStyle name="Comma 3 6 2 2 4 3 3" xfId="10872" xr:uid="{00000000-0005-0000-0000-00005E790000}"/>
    <cellStyle name="Comma 3 6 2 2 4 3 3 2" xfId="27258" xr:uid="{00000000-0005-0000-0000-00005F790000}"/>
    <cellStyle name="Comma 3 6 2 2 4 3 4" xfId="19065" xr:uid="{00000000-0005-0000-0000-000060790000}"/>
    <cellStyle name="Comma 3 6 2 2 4 4" xfId="4727" xr:uid="{00000000-0005-0000-0000-000061790000}"/>
    <cellStyle name="Comma 3 6 2 2 4 4 2" xfId="12920" xr:uid="{00000000-0005-0000-0000-000062790000}"/>
    <cellStyle name="Comma 3 6 2 2 4 4 2 2" xfId="29306" xr:uid="{00000000-0005-0000-0000-000063790000}"/>
    <cellStyle name="Comma 3 6 2 2 4 4 3" xfId="21113" xr:uid="{00000000-0005-0000-0000-000064790000}"/>
    <cellStyle name="Comma 3 6 2 2 4 5" xfId="8824" xr:uid="{00000000-0005-0000-0000-000065790000}"/>
    <cellStyle name="Comma 3 6 2 2 4 5 2" xfId="25210" xr:uid="{00000000-0005-0000-0000-000066790000}"/>
    <cellStyle name="Comma 3 6 2 2 4 6" xfId="17017" xr:uid="{00000000-0005-0000-0000-000067790000}"/>
    <cellStyle name="Comma 3 6 2 2 5" xfId="1143" xr:uid="{00000000-0005-0000-0000-000068790000}"/>
    <cellStyle name="Comma 3 6 2 2 5 2" xfId="3191" xr:uid="{00000000-0005-0000-0000-000069790000}"/>
    <cellStyle name="Comma 3 6 2 2 5 2 2" xfId="7288" xr:uid="{00000000-0005-0000-0000-00006A790000}"/>
    <cellStyle name="Comma 3 6 2 2 5 2 2 2" xfId="15481" xr:uid="{00000000-0005-0000-0000-00006B790000}"/>
    <cellStyle name="Comma 3 6 2 2 5 2 2 2 2" xfId="31867" xr:uid="{00000000-0005-0000-0000-00006C790000}"/>
    <cellStyle name="Comma 3 6 2 2 5 2 2 3" xfId="23674" xr:uid="{00000000-0005-0000-0000-00006D790000}"/>
    <cellStyle name="Comma 3 6 2 2 5 2 3" xfId="11384" xr:uid="{00000000-0005-0000-0000-00006E790000}"/>
    <cellStyle name="Comma 3 6 2 2 5 2 3 2" xfId="27770" xr:uid="{00000000-0005-0000-0000-00006F790000}"/>
    <cellStyle name="Comma 3 6 2 2 5 2 4" xfId="19577" xr:uid="{00000000-0005-0000-0000-000070790000}"/>
    <cellStyle name="Comma 3 6 2 2 5 3" xfId="5239" xr:uid="{00000000-0005-0000-0000-000071790000}"/>
    <cellStyle name="Comma 3 6 2 2 5 3 2" xfId="13432" xr:uid="{00000000-0005-0000-0000-000072790000}"/>
    <cellStyle name="Comma 3 6 2 2 5 3 2 2" xfId="29818" xr:uid="{00000000-0005-0000-0000-000073790000}"/>
    <cellStyle name="Comma 3 6 2 2 5 3 3" xfId="21625" xr:uid="{00000000-0005-0000-0000-000074790000}"/>
    <cellStyle name="Comma 3 6 2 2 5 4" xfId="9336" xr:uid="{00000000-0005-0000-0000-000075790000}"/>
    <cellStyle name="Comma 3 6 2 2 5 4 2" xfId="25722" xr:uid="{00000000-0005-0000-0000-000076790000}"/>
    <cellStyle name="Comma 3 6 2 2 5 5" xfId="17529" xr:uid="{00000000-0005-0000-0000-000077790000}"/>
    <cellStyle name="Comma 3 6 2 2 6" xfId="2167" xr:uid="{00000000-0005-0000-0000-000078790000}"/>
    <cellStyle name="Comma 3 6 2 2 6 2" xfId="6264" xr:uid="{00000000-0005-0000-0000-000079790000}"/>
    <cellStyle name="Comma 3 6 2 2 6 2 2" xfId="14457" xr:uid="{00000000-0005-0000-0000-00007A790000}"/>
    <cellStyle name="Comma 3 6 2 2 6 2 2 2" xfId="30843" xr:uid="{00000000-0005-0000-0000-00007B790000}"/>
    <cellStyle name="Comma 3 6 2 2 6 2 3" xfId="22650" xr:uid="{00000000-0005-0000-0000-00007C790000}"/>
    <cellStyle name="Comma 3 6 2 2 6 3" xfId="10360" xr:uid="{00000000-0005-0000-0000-00007D790000}"/>
    <cellStyle name="Comma 3 6 2 2 6 3 2" xfId="26746" xr:uid="{00000000-0005-0000-0000-00007E790000}"/>
    <cellStyle name="Comma 3 6 2 2 6 4" xfId="18553" xr:uid="{00000000-0005-0000-0000-00007F790000}"/>
    <cellStyle name="Comma 3 6 2 2 7" xfId="4215" xr:uid="{00000000-0005-0000-0000-000080790000}"/>
    <cellStyle name="Comma 3 6 2 2 7 2" xfId="12408" xr:uid="{00000000-0005-0000-0000-000081790000}"/>
    <cellStyle name="Comma 3 6 2 2 7 2 2" xfId="28794" xr:uid="{00000000-0005-0000-0000-000082790000}"/>
    <cellStyle name="Comma 3 6 2 2 7 3" xfId="20601" xr:uid="{00000000-0005-0000-0000-000083790000}"/>
    <cellStyle name="Comma 3 6 2 2 8" xfId="8312" xr:uid="{00000000-0005-0000-0000-000084790000}"/>
    <cellStyle name="Comma 3 6 2 2 8 2" xfId="24698" xr:uid="{00000000-0005-0000-0000-000085790000}"/>
    <cellStyle name="Comma 3 6 2 2 9" xfId="16505" xr:uid="{00000000-0005-0000-0000-000086790000}"/>
    <cellStyle name="Comma 3 6 2 3" xfId="183" xr:uid="{00000000-0005-0000-0000-000087790000}"/>
    <cellStyle name="Comma 3 6 2 3 2" xfId="439" xr:uid="{00000000-0005-0000-0000-000088790000}"/>
    <cellStyle name="Comma 3 6 2 3 2 2" xfId="951" xr:uid="{00000000-0005-0000-0000-000089790000}"/>
    <cellStyle name="Comma 3 6 2 3 2 2 2" xfId="1975" xr:uid="{00000000-0005-0000-0000-00008A790000}"/>
    <cellStyle name="Comma 3 6 2 3 2 2 2 2" xfId="4023" xr:uid="{00000000-0005-0000-0000-00008B790000}"/>
    <cellStyle name="Comma 3 6 2 3 2 2 2 2 2" xfId="8120" xr:uid="{00000000-0005-0000-0000-00008C790000}"/>
    <cellStyle name="Comma 3 6 2 3 2 2 2 2 2 2" xfId="16313" xr:uid="{00000000-0005-0000-0000-00008D790000}"/>
    <cellStyle name="Comma 3 6 2 3 2 2 2 2 2 2 2" xfId="32699" xr:uid="{00000000-0005-0000-0000-00008E790000}"/>
    <cellStyle name="Comma 3 6 2 3 2 2 2 2 2 3" xfId="24506" xr:uid="{00000000-0005-0000-0000-00008F790000}"/>
    <cellStyle name="Comma 3 6 2 3 2 2 2 2 3" xfId="12216" xr:uid="{00000000-0005-0000-0000-000090790000}"/>
    <cellStyle name="Comma 3 6 2 3 2 2 2 2 3 2" xfId="28602" xr:uid="{00000000-0005-0000-0000-000091790000}"/>
    <cellStyle name="Comma 3 6 2 3 2 2 2 2 4" xfId="20409" xr:uid="{00000000-0005-0000-0000-000092790000}"/>
    <cellStyle name="Comma 3 6 2 3 2 2 2 3" xfId="6071" xr:uid="{00000000-0005-0000-0000-000093790000}"/>
    <cellStyle name="Comma 3 6 2 3 2 2 2 3 2" xfId="14264" xr:uid="{00000000-0005-0000-0000-000094790000}"/>
    <cellStyle name="Comma 3 6 2 3 2 2 2 3 2 2" xfId="30650" xr:uid="{00000000-0005-0000-0000-000095790000}"/>
    <cellStyle name="Comma 3 6 2 3 2 2 2 3 3" xfId="22457" xr:uid="{00000000-0005-0000-0000-000096790000}"/>
    <cellStyle name="Comma 3 6 2 3 2 2 2 4" xfId="10168" xr:uid="{00000000-0005-0000-0000-000097790000}"/>
    <cellStyle name="Comma 3 6 2 3 2 2 2 4 2" xfId="26554" xr:uid="{00000000-0005-0000-0000-000098790000}"/>
    <cellStyle name="Comma 3 6 2 3 2 2 2 5" xfId="18361" xr:uid="{00000000-0005-0000-0000-000099790000}"/>
    <cellStyle name="Comma 3 6 2 3 2 2 3" xfId="2999" xr:uid="{00000000-0005-0000-0000-00009A790000}"/>
    <cellStyle name="Comma 3 6 2 3 2 2 3 2" xfId="7096" xr:uid="{00000000-0005-0000-0000-00009B790000}"/>
    <cellStyle name="Comma 3 6 2 3 2 2 3 2 2" xfId="15289" xr:uid="{00000000-0005-0000-0000-00009C790000}"/>
    <cellStyle name="Comma 3 6 2 3 2 2 3 2 2 2" xfId="31675" xr:uid="{00000000-0005-0000-0000-00009D790000}"/>
    <cellStyle name="Comma 3 6 2 3 2 2 3 2 3" xfId="23482" xr:uid="{00000000-0005-0000-0000-00009E790000}"/>
    <cellStyle name="Comma 3 6 2 3 2 2 3 3" xfId="11192" xr:uid="{00000000-0005-0000-0000-00009F790000}"/>
    <cellStyle name="Comma 3 6 2 3 2 2 3 3 2" xfId="27578" xr:uid="{00000000-0005-0000-0000-0000A0790000}"/>
    <cellStyle name="Comma 3 6 2 3 2 2 3 4" xfId="19385" xr:uid="{00000000-0005-0000-0000-0000A1790000}"/>
    <cellStyle name="Comma 3 6 2 3 2 2 4" xfId="5047" xr:uid="{00000000-0005-0000-0000-0000A2790000}"/>
    <cellStyle name="Comma 3 6 2 3 2 2 4 2" xfId="13240" xr:uid="{00000000-0005-0000-0000-0000A3790000}"/>
    <cellStyle name="Comma 3 6 2 3 2 2 4 2 2" xfId="29626" xr:uid="{00000000-0005-0000-0000-0000A4790000}"/>
    <cellStyle name="Comma 3 6 2 3 2 2 4 3" xfId="21433" xr:uid="{00000000-0005-0000-0000-0000A5790000}"/>
    <cellStyle name="Comma 3 6 2 3 2 2 5" xfId="9144" xr:uid="{00000000-0005-0000-0000-0000A6790000}"/>
    <cellStyle name="Comma 3 6 2 3 2 2 5 2" xfId="25530" xr:uid="{00000000-0005-0000-0000-0000A7790000}"/>
    <cellStyle name="Comma 3 6 2 3 2 2 6" xfId="17337" xr:uid="{00000000-0005-0000-0000-0000A8790000}"/>
    <cellStyle name="Comma 3 6 2 3 2 3" xfId="1463" xr:uid="{00000000-0005-0000-0000-0000A9790000}"/>
    <cellStyle name="Comma 3 6 2 3 2 3 2" xfId="3511" xr:uid="{00000000-0005-0000-0000-0000AA790000}"/>
    <cellStyle name="Comma 3 6 2 3 2 3 2 2" xfId="7608" xr:uid="{00000000-0005-0000-0000-0000AB790000}"/>
    <cellStyle name="Comma 3 6 2 3 2 3 2 2 2" xfId="15801" xr:uid="{00000000-0005-0000-0000-0000AC790000}"/>
    <cellStyle name="Comma 3 6 2 3 2 3 2 2 2 2" xfId="32187" xr:uid="{00000000-0005-0000-0000-0000AD790000}"/>
    <cellStyle name="Comma 3 6 2 3 2 3 2 2 3" xfId="23994" xr:uid="{00000000-0005-0000-0000-0000AE790000}"/>
    <cellStyle name="Comma 3 6 2 3 2 3 2 3" xfId="11704" xr:uid="{00000000-0005-0000-0000-0000AF790000}"/>
    <cellStyle name="Comma 3 6 2 3 2 3 2 3 2" xfId="28090" xr:uid="{00000000-0005-0000-0000-0000B0790000}"/>
    <cellStyle name="Comma 3 6 2 3 2 3 2 4" xfId="19897" xr:uid="{00000000-0005-0000-0000-0000B1790000}"/>
    <cellStyle name="Comma 3 6 2 3 2 3 3" xfId="5559" xr:uid="{00000000-0005-0000-0000-0000B2790000}"/>
    <cellStyle name="Comma 3 6 2 3 2 3 3 2" xfId="13752" xr:uid="{00000000-0005-0000-0000-0000B3790000}"/>
    <cellStyle name="Comma 3 6 2 3 2 3 3 2 2" xfId="30138" xr:uid="{00000000-0005-0000-0000-0000B4790000}"/>
    <cellStyle name="Comma 3 6 2 3 2 3 3 3" xfId="21945" xr:uid="{00000000-0005-0000-0000-0000B5790000}"/>
    <cellStyle name="Comma 3 6 2 3 2 3 4" xfId="9656" xr:uid="{00000000-0005-0000-0000-0000B6790000}"/>
    <cellStyle name="Comma 3 6 2 3 2 3 4 2" xfId="26042" xr:uid="{00000000-0005-0000-0000-0000B7790000}"/>
    <cellStyle name="Comma 3 6 2 3 2 3 5" xfId="17849" xr:uid="{00000000-0005-0000-0000-0000B8790000}"/>
    <cellStyle name="Comma 3 6 2 3 2 4" xfId="2487" xr:uid="{00000000-0005-0000-0000-0000B9790000}"/>
    <cellStyle name="Comma 3 6 2 3 2 4 2" xfId="6584" xr:uid="{00000000-0005-0000-0000-0000BA790000}"/>
    <cellStyle name="Comma 3 6 2 3 2 4 2 2" xfId="14777" xr:uid="{00000000-0005-0000-0000-0000BB790000}"/>
    <cellStyle name="Comma 3 6 2 3 2 4 2 2 2" xfId="31163" xr:uid="{00000000-0005-0000-0000-0000BC790000}"/>
    <cellStyle name="Comma 3 6 2 3 2 4 2 3" xfId="22970" xr:uid="{00000000-0005-0000-0000-0000BD790000}"/>
    <cellStyle name="Comma 3 6 2 3 2 4 3" xfId="10680" xr:uid="{00000000-0005-0000-0000-0000BE790000}"/>
    <cellStyle name="Comma 3 6 2 3 2 4 3 2" xfId="27066" xr:uid="{00000000-0005-0000-0000-0000BF790000}"/>
    <cellStyle name="Comma 3 6 2 3 2 4 4" xfId="18873" xr:uid="{00000000-0005-0000-0000-0000C0790000}"/>
    <cellStyle name="Comma 3 6 2 3 2 5" xfId="4535" xr:uid="{00000000-0005-0000-0000-0000C1790000}"/>
    <cellStyle name="Comma 3 6 2 3 2 5 2" xfId="12728" xr:uid="{00000000-0005-0000-0000-0000C2790000}"/>
    <cellStyle name="Comma 3 6 2 3 2 5 2 2" xfId="29114" xr:uid="{00000000-0005-0000-0000-0000C3790000}"/>
    <cellStyle name="Comma 3 6 2 3 2 5 3" xfId="20921" xr:uid="{00000000-0005-0000-0000-0000C4790000}"/>
    <cellStyle name="Comma 3 6 2 3 2 6" xfId="8632" xr:uid="{00000000-0005-0000-0000-0000C5790000}"/>
    <cellStyle name="Comma 3 6 2 3 2 6 2" xfId="25018" xr:uid="{00000000-0005-0000-0000-0000C6790000}"/>
    <cellStyle name="Comma 3 6 2 3 2 7" xfId="16825" xr:uid="{00000000-0005-0000-0000-0000C7790000}"/>
    <cellStyle name="Comma 3 6 2 3 3" xfId="695" xr:uid="{00000000-0005-0000-0000-0000C8790000}"/>
    <cellStyle name="Comma 3 6 2 3 3 2" xfId="1719" xr:uid="{00000000-0005-0000-0000-0000C9790000}"/>
    <cellStyle name="Comma 3 6 2 3 3 2 2" xfId="3767" xr:uid="{00000000-0005-0000-0000-0000CA790000}"/>
    <cellStyle name="Comma 3 6 2 3 3 2 2 2" xfId="7864" xr:uid="{00000000-0005-0000-0000-0000CB790000}"/>
    <cellStyle name="Comma 3 6 2 3 3 2 2 2 2" xfId="16057" xr:uid="{00000000-0005-0000-0000-0000CC790000}"/>
    <cellStyle name="Comma 3 6 2 3 3 2 2 2 2 2" xfId="32443" xr:uid="{00000000-0005-0000-0000-0000CD790000}"/>
    <cellStyle name="Comma 3 6 2 3 3 2 2 2 3" xfId="24250" xr:uid="{00000000-0005-0000-0000-0000CE790000}"/>
    <cellStyle name="Comma 3 6 2 3 3 2 2 3" xfId="11960" xr:uid="{00000000-0005-0000-0000-0000CF790000}"/>
    <cellStyle name="Comma 3 6 2 3 3 2 2 3 2" xfId="28346" xr:uid="{00000000-0005-0000-0000-0000D0790000}"/>
    <cellStyle name="Comma 3 6 2 3 3 2 2 4" xfId="20153" xr:uid="{00000000-0005-0000-0000-0000D1790000}"/>
    <cellStyle name="Comma 3 6 2 3 3 2 3" xfId="5815" xr:uid="{00000000-0005-0000-0000-0000D2790000}"/>
    <cellStyle name="Comma 3 6 2 3 3 2 3 2" xfId="14008" xr:uid="{00000000-0005-0000-0000-0000D3790000}"/>
    <cellStyle name="Comma 3 6 2 3 3 2 3 2 2" xfId="30394" xr:uid="{00000000-0005-0000-0000-0000D4790000}"/>
    <cellStyle name="Comma 3 6 2 3 3 2 3 3" xfId="22201" xr:uid="{00000000-0005-0000-0000-0000D5790000}"/>
    <cellStyle name="Comma 3 6 2 3 3 2 4" xfId="9912" xr:uid="{00000000-0005-0000-0000-0000D6790000}"/>
    <cellStyle name="Comma 3 6 2 3 3 2 4 2" xfId="26298" xr:uid="{00000000-0005-0000-0000-0000D7790000}"/>
    <cellStyle name="Comma 3 6 2 3 3 2 5" xfId="18105" xr:uid="{00000000-0005-0000-0000-0000D8790000}"/>
    <cellStyle name="Comma 3 6 2 3 3 3" xfId="2743" xr:uid="{00000000-0005-0000-0000-0000D9790000}"/>
    <cellStyle name="Comma 3 6 2 3 3 3 2" xfId="6840" xr:uid="{00000000-0005-0000-0000-0000DA790000}"/>
    <cellStyle name="Comma 3 6 2 3 3 3 2 2" xfId="15033" xr:uid="{00000000-0005-0000-0000-0000DB790000}"/>
    <cellStyle name="Comma 3 6 2 3 3 3 2 2 2" xfId="31419" xr:uid="{00000000-0005-0000-0000-0000DC790000}"/>
    <cellStyle name="Comma 3 6 2 3 3 3 2 3" xfId="23226" xr:uid="{00000000-0005-0000-0000-0000DD790000}"/>
    <cellStyle name="Comma 3 6 2 3 3 3 3" xfId="10936" xr:uid="{00000000-0005-0000-0000-0000DE790000}"/>
    <cellStyle name="Comma 3 6 2 3 3 3 3 2" xfId="27322" xr:uid="{00000000-0005-0000-0000-0000DF790000}"/>
    <cellStyle name="Comma 3 6 2 3 3 3 4" xfId="19129" xr:uid="{00000000-0005-0000-0000-0000E0790000}"/>
    <cellStyle name="Comma 3 6 2 3 3 4" xfId="4791" xr:uid="{00000000-0005-0000-0000-0000E1790000}"/>
    <cellStyle name="Comma 3 6 2 3 3 4 2" xfId="12984" xr:uid="{00000000-0005-0000-0000-0000E2790000}"/>
    <cellStyle name="Comma 3 6 2 3 3 4 2 2" xfId="29370" xr:uid="{00000000-0005-0000-0000-0000E3790000}"/>
    <cellStyle name="Comma 3 6 2 3 3 4 3" xfId="21177" xr:uid="{00000000-0005-0000-0000-0000E4790000}"/>
    <cellStyle name="Comma 3 6 2 3 3 5" xfId="8888" xr:uid="{00000000-0005-0000-0000-0000E5790000}"/>
    <cellStyle name="Comma 3 6 2 3 3 5 2" xfId="25274" xr:uid="{00000000-0005-0000-0000-0000E6790000}"/>
    <cellStyle name="Comma 3 6 2 3 3 6" xfId="17081" xr:uid="{00000000-0005-0000-0000-0000E7790000}"/>
    <cellStyle name="Comma 3 6 2 3 4" xfId="1207" xr:uid="{00000000-0005-0000-0000-0000E8790000}"/>
    <cellStyle name="Comma 3 6 2 3 4 2" xfId="3255" xr:uid="{00000000-0005-0000-0000-0000E9790000}"/>
    <cellStyle name="Comma 3 6 2 3 4 2 2" xfId="7352" xr:uid="{00000000-0005-0000-0000-0000EA790000}"/>
    <cellStyle name="Comma 3 6 2 3 4 2 2 2" xfId="15545" xr:uid="{00000000-0005-0000-0000-0000EB790000}"/>
    <cellStyle name="Comma 3 6 2 3 4 2 2 2 2" xfId="31931" xr:uid="{00000000-0005-0000-0000-0000EC790000}"/>
    <cellStyle name="Comma 3 6 2 3 4 2 2 3" xfId="23738" xr:uid="{00000000-0005-0000-0000-0000ED790000}"/>
    <cellStyle name="Comma 3 6 2 3 4 2 3" xfId="11448" xr:uid="{00000000-0005-0000-0000-0000EE790000}"/>
    <cellStyle name="Comma 3 6 2 3 4 2 3 2" xfId="27834" xr:uid="{00000000-0005-0000-0000-0000EF790000}"/>
    <cellStyle name="Comma 3 6 2 3 4 2 4" xfId="19641" xr:uid="{00000000-0005-0000-0000-0000F0790000}"/>
    <cellStyle name="Comma 3 6 2 3 4 3" xfId="5303" xr:uid="{00000000-0005-0000-0000-0000F1790000}"/>
    <cellStyle name="Comma 3 6 2 3 4 3 2" xfId="13496" xr:uid="{00000000-0005-0000-0000-0000F2790000}"/>
    <cellStyle name="Comma 3 6 2 3 4 3 2 2" xfId="29882" xr:uid="{00000000-0005-0000-0000-0000F3790000}"/>
    <cellStyle name="Comma 3 6 2 3 4 3 3" xfId="21689" xr:uid="{00000000-0005-0000-0000-0000F4790000}"/>
    <cellStyle name="Comma 3 6 2 3 4 4" xfId="9400" xr:uid="{00000000-0005-0000-0000-0000F5790000}"/>
    <cellStyle name="Comma 3 6 2 3 4 4 2" xfId="25786" xr:uid="{00000000-0005-0000-0000-0000F6790000}"/>
    <cellStyle name="Comma 3 6 2 3 4 5" xfId="17593" xr:uid="{00000000-0005-0000-0000-0000F7790000}"/>
    <cellStyle name="Comma 3 6 2 3 5" xfId="2231" xr:uid="{00000000-0005-0000-0000-0000F8790000}"/>
    <cellStyle name="Comma 3 6 2 3 5 2" xfId="6328" xr:uid="{00000000-0005-0000-0000-0000F9790000}"/>
    <cellStyle name="Comma 3 6 2 3 5 2 2" xfId="14521" xr:uid="{00000000-0005-0000-0000-0000FA790000}"/>
    <cellStyle name="Comma 3 6 2 3 5 2 2 2" xfId="30907" xr:uid="{00000000-0005-0000-0000-0000FB790000}"/>
    <cellStyle name="Comma 3 6 2 3 5 2 3" xfId="22714" xr:uid="{00000000-0005-0000-0000-0000FC790000}"/>
    <cellStyle name="Comma 3 6 2 3 5 3" xfId="10424" xr:uid="{00000000-0005-0000-0000-0000FD790000}"/>
    <cellStyle name="Comma 3 6 2 3 5 3 2" xfId="26810" xr:uid="{00000000-0005-0000-0000-0000FE790000}"/>
    <cellStyle name="Comma 3 6 2 3 5 4" xfId="18617" xr:uid="{00000000-0005-0000-0000-0000FF790000}"/>
    <cellStyle name="Comma 3 6 2 3 6" xfId="4279" xr:uid="{00000000-0005-0000-0000-0000007A0000}"/>
    <cellStyle name="Comma 3 6 2 3 6 2" xfId="12472" xr:uid="{00000000-0005-0000-0000-0000017A0000}"/>
    <cellStyle name="Comma 3 6 2 3 6 2 2" xfId="28858" xr:uid="{00000000-0005-0000-0000-0000027A0000}"/>
    <cellStyle name="Comma 3 6 2 3 6 3" xfId="20665" xr:uid="{00000000-0005-0000-0000-0000037A0000}"/>
    <cellStyle name="Comma 3 6 2 3 7" xfId="8376" xr:uid="{00000000-0005-0000-0000-0000047A0000}"/>
    <cellStyle name="Comma 3 6 2 3 7 2" xfId="24762" xr:uid="{00000000-0005-0000-0000-0000057A0000}"/>
    <cellStyle name="Comma 3 6 2 3 8" xfId="16569" xr:uid="{00000000-0005-0000-0000-0000067A0000}"/>
    <cellStyle name="Comma 3 6 2 4" xfId="311" xr:uid="{00000000-0005-0000-0000-0000077A0000}"/>
    <cellStyle name="Comma 3 6 2 4 2" xfId="823" xr:uid="{00000000-0005-0000-0000-0000087A0000}"/>
    <cellStyle name="Comma 3 6 2 4 2 2" xfId="1847" xr:uid="{00000000-0005-0000-0000-0000097A0000}"/>
    <cellStyle name="Comma 3 6 2 4 2 2 2" xfId="3895" xr:uid="{00000000-0005-0000-0000-00000A7A0000}"/>
    <cellStyle name="Comma 3 6 2 4 2 2 2 2" xfId="7992" xr:uid="{00000000-0005-0000-0000-00000B7A0000}"/>
    <cellStyle name="Comma 3 6 2 4 2 2 2 2 2" xfId="16185" xr:uid="{00000000-0005-0000-0000-00000C7A0000}"/>
    <cellStyle name="Comma 3 6 2 4 2 2 2 2 2 2" xfId="32571" xr:uid="{00000000-0005-0000-0000-00000D7A0000}"/>
    <cellStyle name="Comma 3 6 2 4 2 2 2 2 3" xfId="24378" xr:uid="{00000000-0005-0000-0000-00000E7A0000}"/>
    <cellStyle name="Comma 3 6 2 4 2 2 2 3" xfId="12088" xr:uid="{00000000-0005-0000-0000-00000F7A0000}"/>
    <cellStyle name="Comma 3 6 2 4 2 2 2 3 2" xfId="28474" xr:uid="{00000000-0005-0000-0000-0000107A0000}"/>
    <cellStyle name="Comma 3 6 2 4 2 2 2 4" xfId="20281" xr:uid="{00000000-0005-0000-0000-0000117A0000}"/>
    <cellStyle name="Comma 3 6 2 4 2 2 3" xfId="5943" xr:uid="{00000000-0005-0000-0000-0000127A0000}"/>
    <cellStyle name="Comma 3 6 2 4 2 2 3 2" xfId="14136" xr:uid="{00000000-0005-0000-0000-0000137A0000}"/>
    <cellStyle name="Comma 3 6 2 4 2 2 3 2 2" xfId="30522" xr:uid="{00000000-0005-0000-0000-0000147A0000}"/>
    <cellStyle name="Comma 3 6 2 4 2 2 3 3" xfId="22329" xr:uid="{00000000-0005-0000-0000-0000157A0000}"/>
    <cellStyle name="Comma 3 6 2 4 2 2 4" xfId="10040" xr:uid="{00000000-0005-0000-0000-0000167A0000}"/>
    <cellStyle name="Comma 3 6 2 4 2 2 4 2" xfId="26426" xr:uid="{00000000-0005-0000-0000-0000177A0000}"/>
    <cellStyle name="Comma 3 6 2 4 2 2 5" xfId="18233" xr:uid="{00000000-0005-0000-0000-0000187A0000}"/>
    <cellStyle name="Comma 3 6 2 4 2 3" xfId="2871" xr:uid="{00000000-0005-0000-0000-0000197A0000}"/>
    <cellStyle name="Comma 3 6 2 4 2 3 2" xfId="6968" xr:uid="{00000000-0005-0000-0000-00001A7A0000}"/>
    <cellStyle name="Comma 3 6 2 4 2 3 2 2" xfId="15161" xr:uid="{00000000-0005-0000-0000-00001B7A0000}"/>
    <cellStyle name="Comma 3 6 2 4 2 3 2 2 2" xfId="31547" xr:uid="{00000000-0005-0000-0000-00001C7A0000}"/>
    <cellStyle name="Comma 3 6 2 4 2 3 2 3" xfId="23354" xr:uid="{00000000-0005-0000-0000-00001D7A0000}"/>
    <cellStyle name="Comma 3 6 2 4 2 3 3" xfId="11064" xr:uid="{00000000-0005-0000-0000-00001E7A0000}"/>
    <cellStyle name="Comma 3 6 2 4 2 3 3 2" xfId="27450" xr:uid="{00000000-0005-0000-0000-00001F7A0000}"/>
    <cellStyle name="Comma 3 6 2 4 2 3 4" xfId="19257" xr:uid="{00000000-0005-0000-0000-0000207A0000}"/>
    <cellStyle name="Comma 3 6 2 4 2 4" xfId="4919" xr:uid="{00000000-0005-0000-0000-0000217A0000}"/>
    <cellStyle name="Comma 3 6 2 4 2 4 2" xfId="13112" xr:uid="{00000000-0005-0000-0000-0000227A0000}"/>
    <cellStyle name="Comma 3 6 2 4 2 4 2 2" xfId="29498" xr:uid="{00000000-0005-0000-0000-0000237A0000}"/>
    <cellStyle name="Comma 3 6 2 4 2 4 3" xfId="21305" xr:uid="{00000000-0005-0000-0000-0000247A0000}"/>
    <cellStyle name="Comma 3 6 2 4 2 5" xfId="9016" xr:uid="{00000000-0005-0000-0000-0000257A0000}"/>
    <cellStyle name="Comma 3 6 2 4 2 5 2" xfId="25402" xr:uid="{00000000-0005-0000-0000-0000267A0000}"/>
    <cellStyle name="Comma 3 6 2 4 2 6" xfId="17209" xr:uid="{00000000-0005-0000-0000-0000277A0000}"/>
    <cellStyle name="Comma 3 6 2 4 3" xfId="1335" xr:uid="{00000000-0005-0000-0000-0000287A0000}"/>
    <cellStyle name="Comma 3 6 2 4 3 2" xfId="3383" xr:uid="{00000000-0005-0000-0000-0000297A0000}"/>
    <cellStyle name="Comma 3 6 2 4 3 2 2" xfId="7480" xr:uid="{00000000-0005-0000-0000-00002A7A0000}"/>
    <cellStyle name="Comma 3 6 2 4 3 2 2 2" xfId="15673" xr:uid="{00000000-0005-0000-0000-00002B7A0000}"/>
    <cellStyle name="Comma 3 6 2 4 3 2 2 2 2" xfId="32059" xr:uid="{00000000-0005-0000-0000-00002C7A0000}"/>
    <cellStyle name="Comma 3 6 2 4 3 2 2 3" xfId="23866" xr:uid="{00000000-0005-0000-0000-00002D7A0000}"/>
    <cellStyle name="Comma 3 6 2 4 3 2 3" xfId="11576" xr:uid="{00000000-0005-0000-0000-00002E7A0000}"/>
    <cellStyle name="Comma 3 6 2 4 3 2 3 2" xfId="27962" xr:uid="{00000000-0005-0000-0000-00002F7A0000}"/>
    <cellStyle name="Comma 3 6 2 4 3 2 4" xfId="19769" xr:uid="{00000000-0005-0000-0000-0000307A0000}"/>
    <cellStyle name="Comma 3 6 2 4 3 3" xfId="5431" xr:uid="{00000000-0005-0000-0000-0000317A0000}"/>
    <cellStyle name="Comma 3 6 2 4 3 3 2" xfId="13624" xr:uid="{00000000-0005-0000-0000-0000327A0000}"/>
    <cellStyle name="Comma 3 6 2 4 3 3 2 2" xfId="30010" xr:uid="{00000000-0005-0000-0000-0000337A0000}"/>
    <cellStyle name="Comma 3 6 2 4 3 3 3" xfId="21817" xr:uid="{00000000-0005-0000-0000-0000347A0000}"/>
    <cellStyle name="Comma 3 6 2 4 3 4" xfId="9528" xr:uid="{00000000-0005-0000-0000-0000357A0000}"/>
    <cellStyle name="Comma 3 6 2 4 3 4 2" xfId="25914" xr:uid="{00000000-0005-0000-0000-0000367A0000}"/>
    <cellStyle name="Comma 3 6 2 4 3 5" xfId="17721" xr:uid="{00000000-0005-0000-0000-0000377A0000}"/>
    <cellStyle name="Comma 3 6 2 4 4" xfId="2359" xr:uid="{00000000-0005-0000-0000-0000387A0000}"/>
    <cellStyle name="Comma 3 6 2 4 4 2" xfId="6456" xr:uid="{00000000-0005-0000-0000-0000397A0000}"/>
    <cellStyle name="Comma 3 6 2 4 4 2 2" xfId="14649" xr:uid="{00000000-0005-0000-0000-00003A7A0000}"/>
    <cellStyle name="Comma 3 6 2 4 4 2 2 2" xfId="31035" xr:uid="{00000000-0005-0000-0000-00003B7A0000}"/>
    <cellStyle name="Comma 3 6 2 4 4 2 3" xfId="22842" xr:uid="{00000000-0005-0000-0000-00003C7A0000}"/>
    <cellStyle name="Comma 3 6 2 4 4 3" xfId="10552" xr:uid="{00000000-0005-0000-0000-00003D7A0000}"/>
    <cellStyle name="Comma 3 6 2 4 4 3 2" xfId="26938" xr:uid="{00000000-0005-0000-0000-00003E7A0000}"/>
    <cellStyle name="Comma 3 6 2 4 4 4" xfId="18745" xr:uid="{00000000-0005-0000-0000-00003F7A0000}"/>
    <cellStyle name="Comma 3 6 2 4 5" xfId="4407" xr:uid="{00000000-0005-0000-0000-0000407A0000}"/>
    <cellStyle name="Comma 3 6 2 4 5 2" xfId="12600" xr:uid="{00000000-0005-0000-0000-0000417A0000}"/>
    <cellStyle name="Comma 3 6 2 4 5 2 2" xfId="28986" xr:uid="{00000000-0005-0000-0000-0000427A0000}"/>
    <cellStyle name="Comma 3 6 2 4 5 3" xfId="20793" xr:uid="{00000000-0005-0000-0000-0000437A0000}"/>
    <cellStyle name="Comma 3 6 2 4 6" xfId="8504" xr:uid="{00000000-0005-0000-0000-0000447A0000}"/>
    <cellStyle name="Comma 3 6 2 4 6 2" xfId="24890" xr:uid="{00000000-0005-0000-0000-0000457A0000}"/>
    <cellStyle name="Comma 3 6 2 4 7" xfId="16697" xr:uid="{00000000-0005-0000-0000-0000467A0000}"/>
    <cellStyle name="Comma 3 6 2 5" xfId="567" xr:uid="{00000000-0005-0000-0000-0000477A0000}"/>
    <cellStyle name="Comma 3 6 2 5 2" xfId="1591" xr:uid="{00000000-0005-0000-0000-0000487A0000}"/>
    <cellStyle name="Comma 3 6 2 5 2 2" xfId="3639" xr:uid="{00000000-0005-0000-0000-0000497A0000}"/>
    <cellStyle name="Comma 3 6 2 5 2 2 2" xfId="7736" xr:uid="{00000000-0005-0000-0000-00004A7A0000}"/>
    <cellStyle name="Comma 3 6 2 5 2 2 2 2" xfId="15929" xr:uid="{00000000-0005-0000-0000-00004B7A0000}"/>
    <cellStyle name="Comma 3 6 2 5 2 2 2 2 2" xfId="32315" xr:uid="{00000000-0005-0000-0000-00004C7A0000}"/>
    <cellStyle name="Comma 3 6 2 5 2 2 2 3" xfId="24122" xr:uid="{00000000-0005-0000-0000-00004D7A0000}"/>
    <cellStyle name="Comma 3 6 2 5 2 2 3" xfId="11832" xr:uid="{00000000-0005-0000-0000-00004E7A0000}"/>
    <cellStyle name="Comma 3 6 2 5 2 2 3 2" xfId="28218" xr:uid="{00000000-0005-0000-0000-00004F7A0000}"/>
    <cellStyle name="Comma 3 6 2 5 2 2 4" xfId="20025" xr:uid="{00000000-0005-0000-0000-0000507A0000}"/>
    <cellStyle name="Comma 3 6 2 5 2 3" xfId="5687" xr:uid="{00000000-0005-0000-0000-0000517A0000}"/>
    <cellStyle name="Comma 3 6 2 5 2 3 2" xfId="13880" xr:uid="{00000000-0005-0000-0000-0000527A0000}"/>
    <cellStyle name="Comma 3 6 2 5 2 3 2 2" xfId="30266" xr:uid="{00000000-0005-0000-0000-0000537A0000}"/>
    <cellStyle name="Comma 3 6 2 5 2 3 3" xfId="22073" xr:uid="{00000000-0005-0000-0000-0000547A0000}"/>
    <cellStyle name="Comma 3 6 2 5 2 4" xfId="9784" xr:uid="{00000000-0005-0000-0000-0000557A0000}"/>
    <cellStyle name="Comma 3 6 2 5 2 4 2" xfId="26170" xr:uid="{00000000-0005-0000-0000-0000567A0000}"/>
    <cellStyle name="Comma 3 6 2 5 2 5" xfId="17977" xr:uid="{00000000-0005-0000-0000-0000577A0000}"/>
    <cellStyle name="Comma 3 6 2 5 3" xfId="2615" xr:uid="{00000000-0005-0000-0000-0000587A0000}"/>
    <cellStyle name="Comma 3 6 2 5 3 2" xfId="6712" xr:uid="{00000000-0005-0000-0000-0000597A0000}"/>
    <cellStyle name="Comma 3 6 2 5 3 2 2" xfId="14905" xr:uid="{00000000-0005-0000-0000-00005A7A0000}"/>
    <cellStyle name="Comma 3 6 2 5 3 2 2 2" xfId="31291" xr:uid="{00000000-0005-0000-0000-00005B7A0000}"/>
    <cellStyle name="Comma 3 6 2 5 3 2 3" xfId="23098" xr:uid="{00000000-0005-0000-0000-00005C7A0000}"/>
    <cellStyle name="Comma 3 6 2 5 3 3" xfId="10808" xr:uid="{00000000-0005-0000-0000-00005D7A0000}"/>
    <cellStyle name="Comma 3 6 2 5 3 3 2" xfId="27194" xr:uid="{00000000-0005-0000-0000-00005E7A0000}"/>
    <cellStyle name="Comma 3 6 2 5 3 4" xfId="19001" xr:uid="{00000000-0005-0000-0000-00005F7A0000}"/>
    <cellStyle name="Comma 3 6 2 5 4" xfId="4663" xr:uid="{00000000-0005-0000-0000-0000607A0000}"/>
    <cellStyle name="Comma 3 6 2 5 4 2" xfId="12856" xr:uid="{00000000-0005-0000-0000-0000617A0000}"/>
    <cellStyle name="Comma 3 6 2 5 4 2 2" xfId="29242" xr:uid="{00000000-0005-0000-0000-0000627A0000}"/>
    <cellStyle name="Comma 3 6 2 5 4 3" xfId="21049" xr:uid="{00000000-0005-0000-0000-0000637A0000}"/>
    <cellStyle name="Comma 3 6 2 5 5" xfId="8760" xr:uid="{00000000-0005-0000-0000-0000647A0000}"/>
    <cellStyle name="Comma 3 6 2 5 5 2" xfId="25146" xr:uid="{00000000-0005-0000-0000-0000657A0000}"/>
    <cellStyle name="Comma 3 6 2 5 6" xfId="16953" xr:uid="{00000000-0005-0000-0000-0000667A0000}"/>
    <cellStyle name="Comma 3 6 2 6" xfId="1079" xr:uid="{00000000-0005-0000-0000-0000677A0000}"/>
    <cellStyle name="Comma 3 6 2 6 2" xfId="3127" xr:uid="{00000000-0005-0000-0000-0000687A0000}"/>
    <cellStyle name="Comma 3 6 2 6 2 2" xfId="7224" xr:uid="{00000000-0005-0000-0000-0000697A0000}"/>
    <cellStyle name="Comma 3 6 2 6 2 2 2" xfId="15417" xr:uid="{00000000-0005-0000-0000-00006A7A0000}"/>
    <cellStyle name="Comma 3 6 2 6 2 2 2 2" xfId="31803" xr:uid="{00000000-0005-0000-0000-00006B7A0000}"/>
    <cellStyle name="Comma 3 6 2 6 2 2 3" xfId="23610" xr:uid="{00000000-0005-0000-0000-00006C7A0000}"/>
    <cellStyle name="Comma 3 6 2 6 2 3" xfId="11320" xr:uid="{00000000-0005-0000-0000-00006D7A0000}"/>
    <cellStyle name="Comma 3 6 2 6 2 3 2" xfId="27706" xr:uid="{00000000-0005-0000-0000-00006E7A0000}"/>
    <cellStyle name="Comma 3 6 2 6 2 4" xfId="19513" xr:uid="{00000000-0005-0000-0000-00006F7A0000}"/>
    <cellStyle name="Comma 3 6 2 6 3" xfId="5175" xr:uid="{00000000-0005-0000-0000-0000707A0000}"/>
    <cellStyle name="Comma 3 6 2 6 3 2" xfId="13368" xr:uid="{00000000-0005-0000-0000-0000717A0000}"/>
    <cellStyle name="Comma 3 6 2 6 3 2 2" xfId="29754" xr:uid="{00000000-0005-0000-0000-0000727A0000}"/>
    <cellStyle name="Comma 3 6 2 6 3 3" xfId="21561" xr:uid="{00000000-0005-0000-0000-0000737A0000}"/>
    <cellStyle name="Comma 3 6 2 6 4" xfId="9272" xr:uid="{00000000-0005-0000-0000-0000747A0000}"/>
    <cellStyle name="Comma 3 6 2 6 4 2" xfId="25658" xr:uid="{00000000-0005-0000-0000-0000757A0000}"/>
    <cellStyle name="Comma 3 6 2 6 5" xfId="17465" xr:uid="{00000000-0005-0000-0000-0000767A0000}"/>
    <cellStyle name="Comma 3 6 2 7" xfId="2103" xr:uid="{00000000-0005-0000-0000-0000777A0000}"/>
    <cellStyle name="Comma 3 6 2 7 2" xfId="6200" xr:uid="{00000000-0005-0000-0000-0000787A0000}"/>
    <cellStyle name="Comma 3 6 2 7 2 2" xfId="14393" xr:uid="{00000000-0005-0000-0000-0000797A0000}"/>
    <cellStyle name="Comma 3 6 2 7 2 2 2" xfId="30779" xr:uid="{00000000-0005-0000-0000-00007A7A0000}"/>
    <cellStyle name="Comma 3 6 2 7 2 3" xfId="22586" xr:uid="{00000000-0005-0000-0000-00007B7A0000}"/>
    <cellStyle name="Comma 3 6 2 7 3" xfId="10296" xr:uid="{00000000-0005-0000-0000-00007C7A0000}"/>
    <cellStyle name="Comma 3 6 2 7 3 2" xfId="26682" xr:uid="{00000000-0005-0000-0000-00007D7A0000}"/>
    <cellStyle name="Comma 3 6 2 7 4" xfId="18489" xr:uid="{00000000-0005-0000-0000-00007E7A0000}"/>
    <cellStyle name="Comma 3 6 2 8" xfId="4151" xr:uid="{00000000-0005-0000-0000-00007F7A0000}"/>
    <cellStyle name="Comma 3 6 2 8 2" xfId="12344" xr:uid="{00000000-0005-0000-0000-0000807A0000}"/>
    <cellStyle name="Comma 3 6 2 8 2 2" xfId="28730" xr:uid="{00000000-0005-0000-0000-0000817A0000}"/>
    <cellStyle name="Comma 3 6 2 8 3" xfId="20537" xr:uid="{00000000-0005-0000-0000-0000827A0000}"/>
    <cellStyle name="Comma 3 6 2 9" xfId="8248" xr:uid="{00000000-0005-0000-0000-0000837A0000}"/>
    <cellStyle name="Comma 3 6 2 9 2" xfId="24634" xr:uid="{00000000-0005-0000-0000-0000847A0000}"/>
    <cellStyle name="Comma 3 6 3" xfId="87" xr:uid="{00000000-0005-0000-0000-0000857A0000}"/>
    <cellStyle name="Comma 3 6 3 2" xfId="215" xr:uid="{00000000-0005-0000-0000-0000867A0000}"/>
    <cellStyle name="Comma 3 6 3 2 2" xfId="471" xr:uid="{00000000-0005-0000-0000-0000877A0000}"/>
    <cellStyle name="Comma 3 6 3 2 2 2" xfId="983" xr:uid="{00000000-0005-0000-0000-0000887A0000}"/>
    <cellStyle name="Comma 3 6 3 2 2 2 2" xfId="2007" xr:uid="{00000000-0005-0000-0000-0000897A0000}"/>
    <cellStyle name="Comma 3 6 3 2 2 2 2 2" xfId="4055" xr:uid="{00000000-0005-0000-0000-00008A7A0000}"/>
    <cellStyle name="Comma 3 6 3 2 2 2 2 2 2" xfId="8152" xr:uid="{00000000-0005-0000-0000-00008B7A0000}"/>
    <cellStyle name="Comma 3 6 3 2 2 2 2 2 2 2" xfId="16345" xr:uid="{00000000-0005-0000-0000-00008C7A0000}"/>
    <cellStyle name="Comma 3 6 3 2 2 2 2 2 2 2 2" xfId="32731" xr:uid="{00000000-0005-0000-0000-00008D7A0000}"/>
    <cellStyle name="Comma 3 6 3 2 2 2 2 2 2 3" xfId="24538" xr:uid="{00000000-0005-0000-0000-00008E7A0000}"/>
    <cellStyle name="Comma 3 6 3 2 2 2 2 2 3" xfId="12248" xr:uid="{00000000-0005-0000-0000-00008F7A0000}"/>
    <cellStyle name="Comma 3 6 3 2 2 2 2 2 3 2" xfId="28634" xr:uid="{00000000-0005-0000-0000-0000907A0000}"/>
    <cellStyle name="Comma 3 6 3 2 2 2 2 2 4" xfId="20441" xr:uid="{00000000-0005-0000-0000-0000917A0000}"/>
    <cellStyle name="Comma 3 6 3 2 2 2 2 3" xfId="6103" xr:uid="{00000000-0005-0000-0000-0000927A0000}"/>
    <cellStyle name="Comma 3 6 3 2 2 2 2 3 2" xfId="14296" xr:uid="{00000000-0005-0000-0000-0000937A0000}"/>
    <cellStyle name="Comma 3 6 3 2 2 2 2 3 2 2" xfId="30682" xr:uid="{00000000-0005-0000-0000-0000947A0000}"/>
    <cellStyle name="Comma 3 6 3 2 2 2 2 3 3" xfId="22489" xr:uid="{00000000-0005-0000-0000-0000957A0000}"/>
    <cellStyle name="Comma 3 6 3 2 2 2 2 4" xfId="10200" xr:uid="{00000000-0005-0000-0000-0000967A0000}"/>
    <cellStyle name="Comma 3 6 3 2 2 2 2 4 2" xfId="26586" xr:uid="{00000000-0005-0000-0000-0000977A0000}"/>
    <cellStyle name="Comma 3 6 3 2 2 2 2 5" xfId="18393" xr:uid="{00000000-0005-0000-0000-0000987A0000}"/>
    <cellStyle name="Comma 3 6 3 2 2 2 3" xfId="3031" xr:uid="{00000000-0005-0000-0000-0000997A0000}"/>
    <cellStyle name="Comma 3 6 3 2 2 2 3 2" xfId="7128" xr:uid="{00000000-0005-0000-0000-00009A7A0000}"/>
    <cellStyle name="Comma 3 6 3 2 2 2 3 2 2" xfId="15321" xr:uid="{00000000-0005-0000-0000-00009B7A0000}"/>
    <cellStyle name="Comma 3 6 3 2 2 2 3 2 2 2" xfId="31707" xr:uid="{00000000-0005-0000-0000-00009C7A0000}"/>
    <cellStyle name="Comma 3 6 3 2 2 2 3 2 3" xfId="23514" xr:uid="{00000000-0005-0000-0000-00009D7A0000}"/>
    <cellStyle name="Comma 3 6 3 2 2 2 3 3" xfId="11224" xr:uid="{00000000-0005-0000-0000-00009E7A0000}"/>
    <cellStyle name="Comma 3 6 3 2 2 2 3 3 2" xfId="27610" xr:uid="{00000000-0005-0000-0000-00009F7A0000}"/>
    <cellStyle name="Comma 3 6 3 2 2 2 3 4" xfId="19417" xr:uid="{00000000-0005-0000-0000-0000A07A0000}"/>
    <cellStyle name="Comma 3 6 3 2 2 2 4" xfId="5079" xr:uid="{00000000-0005-0000-0000-0000A17A0000}"/>
    <cellStyle name="Comma 3 6 3 2 2 2 4 2" xfId="13272" xr:uid="{00000000-0005-0000-0000-0000A27A0000}"/>
    <cellStyle name="Comma 3 6 3 2 2 2 4 2 2" xfId="29658" xr:uid="{00000000-0005-0000-0000-0000A37A0000}"/>
    <cellStyle name="Comma 3 6 3 2 2 2 4 3" xfId="21465" xr:uid="{00000000-0005-0000-0000-0000A47A0000}"/>
    <cellStyle name="Comma 3 6 3 2 2 2 5" xfId="9176" xr:uid="{00000000-0005-0000-0000-0000A57A0000}"/>
    <cellStyle name="Comma 3 6 3 2 2 2 5 2" xfId="25562" xr:uid="{00000000-0005-0000-0000-0000A67A0000}"/>
    <cellStyle name="Comma 3 6 3 2 2 2 6" xfId="17369" xr:uid="{00000000-0005-0000-0000-0000A77A0000}"/>
    <cellStyle name="Comma 3 6 3 2 2 3" xfId="1495" xr:uid="{00000000-0005-0000-0000-0000A87A0000}"/>
    <cellStyle name="Comma 3 6 3 2 2 3 2" xfId="3543" xr:uid="{00000000-0005-0000-0000-0000A97A0000}"/>
    <cellStyle name="Comma 3 6 3 2 2 3 2 2" xfId="7640" xr:uid="{00000000-0005-0000-0000-0000AA7A0000}"/>
    <cellStyle name="Comma 3 6 3 2 2 3 2 2 2" xfId="15833" xr:uid="{00000000-0005-0000-0000-0000AB7A0000}"/>
    <cellStyle name="Comma 3 6 3 2 2 3 2 2 2 2" xfId="32219" xr:uid="{00000000-0005-0000-0000-0000AC7A0000}"/>
    <cellStyle name="Comma 3 6 3 2 2 3 2 2 3" xfId="24026" xr:uid="{00000000-0005-0000-0000-0000AD7A0000}"/>
    <cellStyle name="Comma 3 6 3 2 2 3 2 3" xfId="11736" xr:uid="{00000000-0005-0000-0000-0000AE7A0000}"/>
    <cellStyle name="Comma 3 6 3 2 2 3 2 3 2" xfId="28122" xr:uid="{00000000-0005-0000-0000-0000AF7A0000}"/>
    <cellStyle name="Comma 3 6 3 2 2 3 2 4" xfId="19929" xr:uid="{00000000-0005-0000-0000-0000B07A0000}"/>
    <cellStyle name="Comma 3 6 3 2 2 3 3" xfId="5591" xr:uid="{00000000-0005-0000-0000-0000B17A0000}"/>
    <cellStyle name="Comma 3 6 3 2 2 3 3 2" xfId="13784" xr:uid="{00000000-0005-0000-0000-0000B27A0000}"/>
    <cellStyle name="Comma 3 6 3 2 2 3 3 2 2" xfId="30170" xr:uid="{00000000-0005-0000-0000-0000B37A0000}"/>
    <cellStyle name="Comma 3 6 3 2 2 3 3 3" xfId="21977" xr:uid="{00000000-0005-0000-0000-0000B47A0000}"/>
    <cellStyle name="Comma 3 6 3 2 2 3 4" xfId="9688" xr:uid="{00000000-0005-0000-0000-0000B57A0000}"/>
    <cellStyle name="Comma 3 6 3 2 2 3 4 2" xfId="26074" xr:uid="{00000000-0005-0000-0000-0000B67A0000}"/>
    <cellStyle name="Comma 3 6 3 2 2 3 5" xfId="17881" xr:uid="{00000000-0005-0000-0000-0000B77A0000}"/>
    <cellStyle name="Comma 3 6 3 2 2 4" xfId="2519" xr:uid="{00000000-0005-0000-0000-0000B87A0000}"/>
    <cellStyle name="Comma 3 6 3 2 2 4 2" xfId="6616" xr:uid="{00000000-0005-0000-0000-0000B97A0000}"/>
    <cellStyle name="Comma 3 6 3 2 2 4 2 2" xfId="14809" xr:uid="{00000000-0005-0000-0000-0000BA7A0000}"/>
    <cellStyle name="Comma 3 6 3 2 2 4 2 2 2" xfId="31195" xr:uid="{00000000-0005-0000-0000-0000BB7A0000}"/>
    <cellStyle name="Comma 3 6 3 2 2 4 2 3" xfId="23002" xr:uid="{00000000-0005-0000-0000-0000BC7A0000}"/>
    <cellStyle name="Comma 3 6 3 2 2 4 3" xfId="10712" xr:uid="{00000000-0005-0000-0000-0000BD7A0000}"/>
    <cellStyle name="Comma 3 6 3 2 2 4 3 2" xfId="27098" xr:uid="{00000000-0005-0000-0000-0000BE7A0000}"/>
    <cellStyle name="Comma 3 6 3 2 2 4 4" xfId="18905" xr:uid="{00000000-0005-0000-0000-0000BF7A0000}"/>
    <cellStyle name="Comma 3 6 3 2 2 5" xfId="4567" xr:uid="{00000000-0005-0000-0000-0000C07A0000}"/>
    <cellStyle name="Comma 3 6 3 2 2 5 2" xfId="12760" xr:uid="{00000000-0005-0000-0000-0000C17A0000}"/>
    <cellStyle name="Comma 3 6 3 2 2 5 2 2" xfId="29146" xr:uid="{00000000-0005-0000-0000-0000C27A0000}"/>
    <cellStyle name="Comma 3 6 3 2 2 5 3" xfId="20953" xr:uid="{00000000-0005-0000-0000-0000C37A0000}"/>
    <cellStyle name="Comma 3 6 3 2 2 6" xfId="8664" xr:uid="{00000000-0005-0000-0000-0000C47A0000}"/>
    <cellStyle name="Comma 3 6 3 2 2 6 2" xfId="25050" xr:uid="{00000000-0005-0000-0000-0000C57A0000}"/>
    <cellStyle name="Comma 3 6 3 2 2 7" xfId="16857" xr:uid="{00000000-0005-0000-0000-0000C67A0000}"/>
    <cellStyle name="Comma 3 6 3 2 3" xfId="727" xr:uid="{00000000-0005-0000-0000-0000C77A0000}"/>
    <cellStyle name="Comma 3 6 3 2 3 2" xfId="1751" xr:uid="{00000000-0005-0000-0000-0000C87A0000}"/>
    <cellStyle name="Comma 3 6 3 2 3 2 2" xfId="3799" xr:uid="{00000000-0005-0000-0000-0000C97A0000}"/>
    <cellStyle name="Comma 3 6 3 2 3 2 2 2" xfId="7896" xr:uid="{00000000-0005-0000-0000-0000CA7A0000}"/>
    <cellStyle name="Comma 3 6 3 2 3 2 2 2 2" xfId="16089" xr:uid="{00000000-0005-0000-0000-0000CB7A0000}"/>
    <cellStyle name="Comma 3 6 3 2 3 2 2 2 2 2" xfId="32475" xr:uid="{00000000-0005-0000-0000-0000CC7A0000}"/>
    <cellStyle name="Comma 3 6 3 2 3 2 2 2 3" xfId="24282" xr:uid="{00000000-0005-0000-0000-0000CD7A0000}"/>
    <cellStyle name="Comma 3 6 3 2 3 2 2 3" xfId="11992" xr:uid="{00000000-0005-0000-0000-0000CE7A0000}"/>
    <cellStyle name="Comma 3 6 3 2 3 2 2 3 2" xfId="28378" xr:uid="{00000000-0005-0000-0000-0000CF7A0000}"/>
    <cellStyle name="Comma 3 6 3 2 3 2 2 4" xfId="20185" xr:uid="{00000000-0005-0000-0000-0000D07A0000}"/>
    <cellStyle name="Comma 3 6 3 2 3 2 3" xfId="5847" xr:uid="{00000000-0005-0000-0000-0000D17A0000}"/>
    <cellStyle name="Comma 3 6 3 2 3 2 3 2" xfId="14040" xr:uid="{00000000-0005-0000-0000-0000D27A0000}"/>
    <cellStyle name="Comma 3 6 3 2 3 2 3 2 2" xfId="30426" xr:uid="{00000000-0005-0000-0000-0000D37A0000}"/>
    <cellStyle name="Comma 3 6 3 2 3 2 3 3" xfId="22233" xr:uid="{00000000-0005-0000-0000-0000D47A0000}"/>
    <cellStyle name="Comma 3 6 3 2 3 2 4" xfId="9944" xr:uid="{00000000-0005-0000-0000-0000D57A0000}"/>
    <cellStyle name="Comma 3 6 3 2 3 2 4 2" xfId="26330" xr:uid="{00000000-0005-0000-0000-0000D67A0000}"/>
    <cellStyle name="Comma 3 6 3 2 3 2 5" xfId="18137" xr:uid="{00000000-0005-0000-0000-0000D77A0000}"/>
    <cellStyle name="Comma 3 6 3 2 3 3" xfId="2775" xr:uid="{00000000-0005-0000-0000-0000D87A0000}"/>
    <cellStyle name="Comma 3 6 3 2 3 3 2" xfId="6872" xr:uid="{00000000-0005-0000-0000-0000D97A0000}"/>
    <cellStyle name="Comma 3 6 3 2 3 3 2 2" xfId="15065" xr:uid="{00000000-0005-0000-0000-0000DA7A0000}"/>
    <cellStyle name="Comma 3 6 3 2 3 3 2 2 2" xfId="31451" xr:uid="{00000000-0005-0000-0000-0000DB7A0000}"/>
    <cellStyle name="Comma 3 6 3 2 3 3 2 3" xfId="23258" xr:uid="{00000000-0005-0000-0000-0000DC7A0000}"/>
    <cellStyle name="Comma 3 6 3 2 3 3 3" xfId="10968" xr:uid="{00000000-0005-0000-0000-0000DD7A0000}"/>
    <cellStyle name="Comma 3 6 3 2 3 3 3 2" xfId="27354" xr:uid="{00000000-0005-0000-0000-0000DE7A0000}"/>
    <cellStyle name="Comma 3 6 3 2 3 3 4" xfId="19161" xr:uid="{00000000-0005-0000-0000-0000DF7A0000}"/>
    <cellStyle name="Comma 3 6 3 2 3 4" xfId="4823" xr:uid="{00000000-0005-0000-0000-0000E07A0000}"/>
    <cellStyle name="Comma 3 6 3 2 3 4 2" xfId="13016" xr:uid="{00000000-0005-0000-0000-0000E17A0000}"/>
    <cellStyle name="Comma 3 6 3 2 3 4 2 2" xfId="29402" xr:uid="{00000000-0005-0000-0000-0000E27A0000}"/>
    <cellStyle name="Comma 3 6 3 2 3 4 3" xfId="21209" xr:uid="{00000000-0005-0000-0000-0000E37A0000}"/>
    <cellStyle name="Comma 3 6 3 2 3 5" xfId="8920" xr:uid="{00000000-0005-0000-0000-0000E47A0000}"/>
    <cellStyle name="Comma 3 6 3 2 3 5 2" xfId="25306" xr:uid="{00000000-0005-0000-0000-0000E57A0000}"/>
    <cellStyle name="Comma 3 6 3 2 3 6" xfId="17113" xr:uid="{00000000-0005-0000-0000-0000E67A0000}"/>
    <cellStyle name="Comma 3 6 3 2 4" xfId="1239" xr:uid="{00000000-0005-0000-0000-0000E77A0000}"/>
    <cellStyle name="Comma 3 6 3 2 4 2" xfId="3287" xr:uid="{00000000-0005-0000-0000-0000E87A0000}"/>
    <cellStyle name="Comma 3 6 3 2 4 2 2" xfId="7384" xr:uid="{00000000-0005-0000-0000-0000E97A0000}"/>
    <cellStyle name="Comma 3 6 3 2 4 2 2 2" xfId="15577" xr:uid="{00000000-0005-0000-0000-0000EA7A0000}"/>
    <cellStyle name="Comma 3 6 3 2 4 2 2 2 2" xfId="31963" xr:uid="{00000000-0005-0000-0000-0000EB7A0000}"/>
    <cellStyle name="Comma 3 6 3 2 4 2 2 3" xfId="23770" xr:uid="{00000000-0005-0000-0000-0000EC7A0000}"/>
    <cellStyle name="Comma 3 6 3 2 4 2 3" xfId="11480" xr:uid="{00000000-0005-0000-0000-0000ED7A0000}"/>
    <cellStyle name="Comma 3 6 3 2 4 2 3 2" xfId="27866" xr:uid="{00000000-0005-0000-0000-0000EE7A0000}"/>
    <cellStyle name="Comma 3 6 3 2 4 2 4" xfId="19673" xr:uid="{00000000-0005-0000-0000-0000EF7A0000}"/>
    <cellStyle name="Comma 3 6 3 2 4 3" xfId="5335" xr:uid="{00000000-0005-0000-0000-0000F07A0000}"/>
    <cellStyle name="Comma 3 6 3 2 4 3 2" xfId="13528" xr:uid="{00000000-0005-0000-0000-0000F17A0000}"/>
    <cellStyle name="Comma 3 6 3 2 4 3 2 2" xfId="29914" xr:uid="{00000000-0005-0000-0000-0000F27A0000}"/>
    <cellStyle name="Comma 3 6 3 2 4 3 3" xfId="21721" xr:uid="{00000000-0005-0000-0000-0000F37A0000}"/>
    <cellStyle name="Comma 3 6 3 2 4 4" xfId="9432" xr:uid="{00000000-0005-0000-0000-0000F47A0000}"/>
    <cellStyle name="Comma 3 6 3 2 4 4 2" xfId="25818" xr:uid="{00000000-0005-0000-0000-0000F57A0000}"/>
    <cellStyle name="Comma 3 6 3 2 4 5" xfId="17625" xr:uid="{00000000-0005-0000-0000-0000F67A0000}"/>
    <cellStyle name="Comma 3 6 3 2 5" xfId="2263" xr:uid="{00000000-0005-0000-0000-0000F77A0000}"/>
    <cellStyle name="Comma 3 6 3 2 5 2" xfId="6360" xr:uid="{00000000-0005-0000-0000-0000F87A0000}"/>
    <cellStyle name="Comma 3 6 3 2 5 2 2" xfId="14553" xr:uid="{00000000-0005-0000-0000-0000F97A0000}"/>
    <cellStyle name="Comma 3 6 3 2 5 2 2 2" xfId="30939" xr:uid="{00000000-0005-0000-0000-0000FA7A0000}"/>
    <cellStyle name="Comma 3 6 3 2 5 2 3" xfId="22746" xr:uid="{00000000-0005-0000-0000-0000FB7A0000}"/>
    <cellStyle name="Comma 3 6 3 2 5 3" xfId="10456" xr:uid="{00000000-0005-0000-0000-0000FC7A0000}"/>
    <cellStyle name="Comma 3 6 3 2 5 3 2" xfId="26842" xr:uid="{00000000-0005-0000-0000-0000FD7A0000}"/>
    <cellStyle name="Comma 3 6 3 2 5 4" xfId="18649" xr:uid="{00000000-0005-0000-0000-0000FE7A0000}"/>
    <cellStyle name="Comma 3 6 3 2 6" xfId="4311" xr:uid="{00000000-0005-0000-0000-0000FF7A0000}"/>
    <cellStyle name="Comma 3 6 3 2 6 2" xfId="12504" xr:uid="{00000000-0005-0000-0000-0000007B0000}"/>
    <cellStyle name="Comma 3 6 3 2 6 2 2" xfId="28890" xr:uid="{00000000-0005-0000-0000-0000017B0000}"/>
    <cellStyle name="Comma 3 6 3 2 6 3" xfId="20697" xr:uid="{00000000-0005-0000-0000-0000027B0000}"/>
    <cellStyle name="Comma 3 6 3 2 7" xfId="8408" xr:uid="{00000000-0005-0000-0000-0000037B0000}"/>
    <cellStyle name="Comma 3 6 3 2 7 2" xfId="24794" xr:uid="{00000000-0005-0000-0000-0000047B0000}"/>
    <cellStyle name="Comma 3 6 3 2 8" xfId="16601" xr:uid="{00000000-0005-0000-0000-0000057B0000}"/>
    <cellStyle name="Comma 3 6 3 3" xfId="343" xr:uid="{00000000-0005-0000-0000-0000067B0000}"/>
    <cellStyle name="Comma 3 6 3 3 2" xfId="855" xr:uid="{00000000-0005-0000-0000-0000077B0000}"/>
    <cellStyle name="Comma 3 6 3 3 2 2" xfId="1879" xr:uid="{00000000-0005-0000-0000-0000087B0000}"/>
    <cellStyle name="Comma 3 6 3 3 2 2 2" xfId="3927" xr:uid="{00000000-0005-0000-0000-0000097B0000}"/>
    <cellStyle name="Comma 3 6 3 3 2 2 2 2" xfId="8024" xr:uid="{00000000-0005-0000-0000-00000A7B0000}"/>
    <cellStyle name="Comma 3 6 3 3 2 2 2 2 2" xfId="16217" xr:uid="{00000000-0005-0000-0000-00000B7B0000}"/>
    <cellStyle name="Comma 3 6 3 3 2 2 2 2 2 2" xfId="32603" xr:uid="{00000000-0005-0000-0000-00000C7B0000}"/>
    <cellStyle name="Comma 3 6 3 3 2 2 2 2 3" xfId="24410" xr:uid="{00000000-0005-0000-0000-00000D7B0000}"/>
    <cellStyle name="Comma 3 6 3 3 2 2 2 3" xfId="12120" xr:uid="{00000000-0005-0000-0000-00000E7B0000}"/>
    <cellStyle name="Comma 3 6 3 3 2 2 2 3 2" xfId="28506" xr:uid="{00000000-0005-0000-0000-00000F7B0000}"/>
    <cellStyle name="Comma 3 6 3 3 2 2 2 4" xfId="20313" xr:uid="{00000000-0005-0000-0000-0000107B0000}"/>
    <cellStyle name="Comma 3 6 3 3 2 2 3" xfId="5975" xr:uid="{00000000-0005-0000-0000-0000117B0000}"/>
    <cellStyle name="Comma 3 6 3 3 2 2 3 2" xfId="14168" xr:uid="{00000000-0005-0000-0000-0000127B0000}"/>
    <cellStyle name="Comma 3 6 3 3 2 2 3 2 2" xfId="30554" xr:uid="{00000000-0005-0000-0000-0000137B0000}"/>
    <cellStyle name="Comma 3 6 3 3 2 2 3 3" xfId="22361" xr:uid="{00000000-0005-0000-0000-0000147B0000}"/>
    <cellStyle name="Comma 3 6 3 3 2 2 4" xfId="10072" xr:uid="{00000000-0005-0000-0000-0000157B0000}"/>
    <cellStyle name="Comma 3 6 3 3 2 2 4 2" xfId="26458" xr:uid="{00000000-0005-0000-0000-0000167B0000}"/>
    <cellStyle name="Comma 3 6 3 3 2 2 5" xfId="18265" xr:uid="{00000000-0005-0000-0000-0000177B0000}"/>
    <cellStyle name="Comma 3 6 3 3 2 3" xfId="2903" xr:uid="{00000000-0005-0000-0000-0000187B0000}"/>
    <cellStyle name="Comma 3 6 3 3 2 3 2" xfId="7000" xr:uid="{00000000-0005-0000-0000-0000197B0000}"/>
    <cellStyle name="Comma 3 6 3 3 2 3 2 2" xfId="15193" xr:uid="{00000000-0005-0000-0000-00001A7B0000}"/>
    <cellStyle name="Comma 3 6 3 3 2 3 2 2 2" xfId="31579" xr:uid="{00000000-0005-0000-0000-00001B7B0000}"/>
    <cellStyle name="Comma 3 6 3 3 2 3 2 3" xfId="23386" xr:uid="{00000000-0005-0000-0000-00001C7B0000}"/>
    <cellStyle name="Comma 3 6 3 3 2 3 3" xfId="11096" xr:uid="{00000000-0005-0000-0000-00001D7B0000}"/>
    <cellStyle name="Comma 3 6 3 3 2 3 3 2" xfId="27482" xr:uid="{00000000-0005-0000-0000-00001E7B0000}"/>
    <cellStyle name="Comma 3 6 3 3 2 3 4" xfId="19289" xr:uid="{00000000-0005-0000-0000-00001F7B0000}"/>
    <cellStyle name="Comma 3 6 3 3 2 4" xfId="4951" xr:uid="{00000000-0005-0000-0000-0000207B0000}"/>
    <cellStyle name="Comma 3 6 3 3 2 4 2" xfId="13144" xr:uid="{00000000-0005-0000-0000-0000217B0000}"/>
    <cellStyle name="Comma 3 6 3 3 2 4 2 2" xfId="29530" xr:uid="{00000000-0005-0000-0000-0000227B0000}"/>
    <cellStyle name="Comma 3 6 3 3 2 4 3" xfId="21337" xr:uid="{00000000-0005-0000-0000-0000237B0000}"/>
    <cellStyle name="Comma 3 6 3 3 2 5" xfId="9048" xr:uid="{00000000-0005-0000-0000-0000247B0000}"/>
    <cellStyle name="Comma 3 6 3 3 2 5 2" xfId="25434" xr:uid="{00000000-0005-0000-0000-0000257B0000}"/>
    <cellStyle name="Comma 3 6 3 3 2 6" xfId="17241" xr:uid="{00000000-0005-0000-0000-0000267B0000}"/>
    <cellStyle name="Comma 3 6 3 3 3" xfId="1367" xr:uid="{00000000-0005-0000-0000-0000277B0000}"/>
    <cellStyle name="Comma 3 6 3 3 3 2" xfId="3415" xr:uid="{00000000-0005-0000-0000-0000287B0000}"/>
    <cellStyle name="Comma 3 6 3 3 3 2 2" xfId="7512" xr:uid="{00000000-0005-0000-0000-0000297B0000}"/>
    <cellStyle name="Comma 3 6 3 3 3 2 2 2" xfId="15705" xr:uid="{00000000-0005-0000-0000-00002A7B0000}"/>
    <cellStyle name="Comma 3 6 3 3 3 2 2 2 2" xfId="32091" xr:uid="{00000000-0005-0000-0000-00002B7B0000}"/>
    <cellStyle name="Comma 3 6 3 3 3 2 2 3" xfId="23898" xr:uid="{00000000-0005-0000-0000-00002C7B0000}"/>
    <cellStyle name="Comma 3 6 3 3 3 2 3" xfId="11608" xr:uid="{00000000-0005-0000-0000-00002D7B0000}"/>
    <cellStyle name="Comma 3 6 3 3 3 2 3 2" xfId="27994" xr:uid="{00000000-0005-0000-0000-00002E7B0000}"/>
    <cellStyle name="Comma 3 6 3 3 3 2 4" xfId="19801" xr:uid="{00000000-0005-0000-0000-00002F7B0000}"/>
    <cellStyle name="Comma 3 6 3 3 3 3" xfId="5463" xr:uid="{00000000-0005-0000-0000-0000307B0000}"/>
    <cellStyle name="Comma 3 6 3 3 3 3 2" xfId="13656" xr:uid="{00000000-0005-0000-0000-0000317B0000}"/>
    <cellStyle name="Comma 3 6 3 3 3 3 2 2" xfId="30042" xr:uid="{00000000-0005-0000-0000-0000327B0000}"/>
    <cellStyle name="Comma 3 6 3 3 3 3 3" xfId="21849" xr:uid="{00000000-0005-0000-0000-0000337B0000}"/>
    <cellStyle name="Comma 3 6 3 3 3 4" xfId="9560" xr:uid="{00000000-0005-0000-0000-0000347B0000}"/>
    <cellStyle name="Comma 3 6 3 3 3 4 2" xfId="25946" xr:uid="{00000000-0005-0000-0000-0000357B0000}"/>
    <cellStyle name="Comma 3 6 3 3 3 5" xfId="17753" xr:uid="{00000000-0005-0000-0000-0000367B0000}"/>
    <cellStyle name="Comma 3 6 3 3 4" xfId="2391" xr:uid="{00000000-0005-0000-0000-0000377B0000}"/>
    <cellStyle name="Comma 3 6 3 3 4 2" xfId="6488" xr:uid="{00000000-0005-0000-0000-0000387B0000}"/>
    <cellStyle name="Comma 3 6 3 3 4 2 2" xfId="14681" xr:uid="{00000000-0005-0000-0000-0000397B0000}"/>
    <cellStyle name="Comma 3 6 3 3 4 2 2 2" xfId="31067" xr:uid="{00000000-0005-0000-0000-00003A7B0000}"/>
    <cellStyle name="Comma 3 6 3 3 4 2 3" xfId="22874" xr:uid="{00000000-0005-0000-0000-00003B7B0000}"/>
    <cellStyle name="Comma 3 6 3 3 4 3" xfId="10584" xr:uid="{00000000-0005-0000-0000-00003C7B0000}"/>
    <cellStyle name="Comma 3 6 3 3 4 3 2" xfId="26970" xr:uid="{00000000-0005-0000-0000-00003D7B0000}"/>
    <cellStyle name="Comma 3 6 3 3 4 4" xfId="18777" xr:uid="{00000000-0005-0000-0000-00003E7B0000}"/>
    <cellStyle name="Comma 3 6 3 3 5" xfId="4439" xr:uid="{00000000-0005-0000-0000-00003F7B0000}"/>
    <cellStyle name="Comma 3 6 3 3 5 2" xfId="12632" xr:uid="{00000000-0005-0000-0000-0000407B0000}"/>
    <cellStyle name="Comma 3 6 3 3 5 2 2" xfId="29018" xr:uid="{00000000-0005-0000-0000-0000417B0000}"/>
    <cellStyle name="Comma 3 6 3 3 5 3" xfId="20825" xr:uid="{00000000-0005-0000-0000-0000427B0000}"/>
    <cellStyle name="Comma 3 6 3 3 6" xfId="8536" xr:uid="{00000000-0005-0000-0000-0000437B0000}"/>
    <cellStyle name="Comma 3 6 3 3 6 2" xfId="24922" xr:uid="{00000000-0005-0000-0000-0000447B0000}"/>
    <cellStyle name="Comma 3 6 3 3 7" xfId="16729" xr:uid="{00000000-0005-0000-0000-0000457B0000}"/>
    <cellStyle name="Comma 3 6 3 4" xfId="599" xr:uid="{00000000-0005-0000-0000-0000467B0000}"/>
    <cellStyle name="Comma 3 6 3 4 2" xfId="1623" xr:uid="{00000000-0005-0000-0000-0000477B0000}"/>
    <cellStyle name="Comma 3 6 3 4 2 2" xfId="3671" xr:uid="{00000000-0005-0000-0000-0000487B0000}"/>
    <cellStyle name="Comma 3 6 3 4 2 2 2" xfId="7768" xr:uid="{00000000-0005-0000-0000-0000497B0000}"/>
    <cellStyle name="Comma 3 6 3 4 2 2 2 2" xfId="15961" xr:uid="{00000000-0005-0000-0000-00004A7B0000}"/>
    <cellStyle name="Comma 3 6 3 4 2 2 2 2 2" xfId="32347" xr:uid="{00000000-0005-0000-0000-00004B7B0000}"/>
    <cellStyle name="Comma 3 6 3 4 2 2 2 3" xfId="24154" xr:uid="{00000000-0005-0000-0000-00004C7B0000}"/>
    <cellStyle name="Comma 3 6 3 4 2 2 3" xfId="11864" xr:uid="{00000000-0005-0000-0000-00004D7B0000}"/>
    <cellStyle name="Comma 3 6 3 4 2 2 3 2" xfId="28250" xr:uid="{00000000-0005-0000-0000-00004E7B0000}"/>
    <cellStyle name="Comma 3 6 3 4 2 2 4" xfId="20057" xr:uid="{00000000-0005-0000-0000-00004F7B0000}"/>
    <cellStyle name="Comma 3 6 3 4 2 3" xfId="5719" xr:uid="{00000000-0005-0000-0000-0000507B0000}"/>
    <cellStyle name="Comma 3 6 3 4 2 3 2" xfId="13912" xr:uid="{00000000-0005-0000-0000-0000517B0000}"/>
    <cellStyle name="Comma 3 6 3 4 2 3 2 2" xfId="30298" xr:uid="{00000000-0005-0000-0000-0000527B0000}"/>
    <cellStyle name="Comma 3 6 3 4 2 3 3" xfId="22105" xr:uid="{00000000-0005-0000-0000-0000537B0000}"/>
    <cellStyle name="Comma 3 6 3 4 2 4" xfId="9816" xr:uid="{00000000-0005-0000-0000-0000547B0000}"/>
    <cellStyle name="Comma 3 6 3 4 2 4 2" xfId="26202" xr:uid="{00000000-0005-0000-0000-0000557B0000}"/>
    <cellStyle name="Comma 3 6 3 4 2 5" xfId="18009" xr:uid="{00000000-0005-0000-0000-0000567B0000}"/>
    <cellStyle name="Comma 3 6 3 4 3" xfId="2647" xr:uid="{00000000-0005-0000-0000-0000577B0000}"/>
    <cellStyle name="Comma 3 6 3 4 3 2" xfId="6744" xr:uid="{00000000-0005-0000-0000-0000587B0000}"/>
    <cellStyle name="Comma 3 6 3 4 3 2 2" xfId="14937" xr:uid="{00000000-0005-0000-0000-0000597B0000}"/>
    <cellStyle name="Comma 3 6 3 4 3 2 2 2" xfId="31323" xr:uid="{00000000-0005-0000-0000-00005A7B0000}"/>
    <cellStyle name="Comma 3 6 3 4 3 2 3" xfId="23130" xr:uid="{00000000-0005-0000-0000-00005B7B0000}"/>
    <cellStyle name="Comma 3 6 3 4 3 3" xfId="10840" xr:uid="{00000000-0005-0000-0000-00005C7B0000}"/>
    <cellStyle name="Comma 3 6 3 4 3 3 2" xfId="27226" xr:uid="{00000000-0005-0000-0000-00005D7B0000}"/>
    <cellStyle name="Comma 3 6 3 4 3 4" xfId="19033" xr:uid="{00000000-0005-0000-0000-00005E7B0000}"/>
    <cellStyle name="Comma 3 6 3 4 4" xfId="4695" xr:uid="{00000000-0005-0000-0000-00005F7B0000}"/>
    <cellStyle name="Comma 3 6 3 4 4 2" xfId="12888" xr:uid="{00000000-0005-0000-0000-0000607B0000}"/>
    <cellStyle name="Comma 3 6 3 4 4 2 2" xfId="29274" xr:uid="{00000000-0005-0000-0000-0000617B0000}"/>
    <cellStyle name="Comma 3 6 3 4 4 3" xfId="21081" xr:uid="{00000000-0005-0000-0000-0000627B0000}"/>
    <cellStyle name="Comma 3 6 3 4 5" xfId="8792" xr:uid="{00000000-0005-0000-0000-0000637B0000}"/>
    <cellStyle name="Comma 3 6 3 4 5 2" xfId="25178" xr:uid="{00000000-0005-0000-0000-0000647B0000}"/>
    <cellStyle name="Comma 3 6 3 4 6" xfId="16985" xr:uid="{00000000-0005-0000-0000-0000657B0000}"/>
    <cellStyle name="Comma 3 6 3 5" xfId="1111" xr:uid="{00000000-0005-0000-0000-0000667B0000}"/>
    <cellStyle name="Comma 3 6 3 5 2" xfId="3159" xr:uid="{00000000-0005-0000-0000-0000677B0000}"/>
    <cellStyle name="Comma 3 6 3 5 2 2" xfId="7256" xr:uid="{00000000-0005-0000-0000-0000687B0000}"/>
    <cellStyle name="Comma 3 6 3 5 2 2 2" xfId="15449" xr:uid="{00000000-0005-0000-0000-0000697B0000}"/>
    <cellStyle name="Comma 3 6 3 5 2 2 2 2" xfId="31835" xr:uid="{00000000-0005-0000-0000-00006A7B0000}"/>
    <cellStyle name="Comma 3 6 3 5 2 2 3" xfId="23642" xr:uid="{00000000-0005-0000-0000-00006B7B0000}"/>
    <cellStyle name="Comma 3 6 3 5 2 3" xfId="11352" xr:uid="{00000000-0005-0000-0000-00006C7B0000}"/>
    <cellStyle name="Comma 3 6 3 5 2 3 2" xfId="27738" xr:uid="{00000000-0005-0000-0000-00006D7B0000}"/>
    <cellStyle name="Comma 3 6 3 5 2 4" xfId="19545" xr:uid="{00000000-0005-0000-0000-00006E7B0000}"/>
    <cellStyle name="Comma 3 6 3 5 3" xfId="5207" xr:uid="{00000000-0005-0000-0000-00006F7B0000}"/>
    <cellStyle name="Comma 3 6 3 5 3 2" xfId="13400" xr:uid="{00000000-0005-0000-0000-0000707B0000}"/>
    <cellStyle name="Comma 3 6 3 5 3 2 2" xfId="29786" xr:uid="{00000000-0005-0000-0000-0000717B0000}"/>
    <cellStyle name="Comma 3 6 3 5 3 3" xfId="21593" xr:uid="{00000000-0005-0000-0000-0000727B0000}"/>
    <cellStyle name="Comma 3 6 3 5 4" xfId="9304" xr:uid="{00000000-0005-0000-0000-0000737B0000}"/>
    <cellStyle name="Comma 3 6 3 5 4 2" xfId="25690" xr:uid="{00000000-0005-0000-0000-0000747B0000}"/>
    <cellStyle name="Comma 3 6 3 5 5" xfId="17497" xr:uid="{00000000-0005-0000-0000-0000757B0000}"/>
    <cellStyle name="Comma 3 6 3 6" xfId="2135" xr:uid="{00000000-0005-0000-0000-0000767B0000}"/>
    <cellStyle name="Comma 3 6 3 6 2" xfId="6232" xr:uid="{00000000-0005-0000-0000-0000777B0000}"/>
    <cellStyle name="Comma 3 6 3 6 2 2" xfId="14425" xr:uid="{00000000-0005-0000-0000-0000787B0000}"/>
    <cellStyle name="Comma 3 6 3 6 2 2 2" xfId="30811" xr:uid="{00000000-0005-0000-0000-0000797B0000}"/>
    <cellStyle name="Comma 3 6 3 6 2 3" xfId="22618" xr:uid="{00000000-0005-0000-0000-00007A7B0000}"/>
    <cellStyle name="Comma 3 6 3 6 3" xfId="10328" xr:uid="{00000000-0005-0000-0000-00007B7B0000}"/>
    <cellStyle name="Comma 3 6 3 6 3 2" xfId="26714" xr:uid="{00000000-0005-0000-0000-00007C7B0000}"/>
    <cellStyle name="Comma 3 6 3 6 4" xfId="18521" xr:uid="{00000000-0005-0000-0000-00007D7B0000}"/>
    <cellStyle name="Comma 3 6 3 7" xfId="4183" xr:uid="{00000000-0005-0000-0000-00007E7B0000}"/>
    <cellStyle name="Comma 3 6 3 7 2" xfId="12376" xr:uid="{00000000-0005-0000-0000-00007F7B0000}"/>
    <cellStyle name="Comma 3 6 3 7 2 2" xfId="28762" xr:uid="{00000000-0005-0000-0000-0000807B0000}"/>
    <cellStyle name="Comma 3 6 3 7 3" xfId="20569" xr:uid="{00000000-0005-0000-0000-0000817B0000}"/>
    <cellStyle name="Comma 3 6 3 8" xfId="8280" xr:uid="{00000000-0005-0000-0000-0000827B0000}"/>
    <cellStyle name="Comma 3 6 3 8 2" xfId="24666" xr:uid="{00000000-0005-0000-0000-0000837B0000}"/>
    <cellStyle name="Comma 3 6 3 9" xfId="16473" xr:uid="{00000000-0005-0000-0000-0000847B0000}"/>
    <cellStyle name="Comma 3 6 4" xfId="151" xr:uid="{00000000-0005-0000-0000-0000857B0000}"/>
    <cellStyle name="Comma 3 6 4 2" xfId="407" xr:uid="{00000000-0005-0000-0000-0000867B0000}"/>
    <cellStyle name="Comma 3 6 4 2 2" xfId="919" xr:uid="{00000000-0005-0000-0000-0000877B0000}"/>
    <cellStyle name="Comma 3 6 4 2 2 2" xfId="1943" xr:uid="{00000000-0005-0000-0000-0000887B0000}"/>
    <cellStyle name="Comma 3 6 4 2 2 2 2" xfId="3991" xr:uid="{00000000-0005-0000-0000-0000897B0000}"/>
    <cellStyle name="Comma 3 6 4 2 2 2 2 2" xfId="8088" xr:uid="{00000000-0005-0000-0000-00008A7B0000}"/>
    <cellStyle name="Comma 3 6 4 2 2 2 2 2 2" xfId="16281" xr:uid="{00000000-0005-0000-0000-00008B7B0000}"/>
    <cellStyle name="Comma 3 6 4 2 2 2 2 2 2 2" xfId="32667" xr:uid="{00000000-0005-0000-0000-00008C7B0000}"/>
    <cellStyle name="Comma 3 6 4 2 2 2 2 2 3" xfId="24474" xr:uid="{00000000-0005-0000-0000-00008D7B0000}"/>
    <cellStyle name="Comma 3 6 4 2 2 2 2 3" xfId="12184" xr:uid="{00000000-0005-0000-0000-00008E7B0000}"/>
    <cellStyle name="Comma 3 6 4 2 2 2 2 3 2" xfId="28570" xr:uid="{00000000-0005-0000-0000-00008F7B0000}"/>
    <cellStyle name="Comma 3 6 4 2 2 2 2 4" xfId="20377" xr:uid="{00000000-0005-0000-0000-0000907B0000}"/>
    <cellStyle name="Comma 3 6 4 2 2 2 3" xfId="6039" xr:uid="{00000000-0005-0000-0000-0000917B0000}"/>
    <cellStyle name="Comma 3 6 4 2 2 2 3 2" xfId="14232" xr:uid="{00000000-0005-0000-0000-0000927B0000}"/>
    <cellStyle name="Comma 3 6 4 2 2 2 3 2 2" xfId="30618" xr:uid="{00000000-0005-0000-0000-0000937B0000}"/>
    <cellStyle name="Comma 3 6 4 2 2 2 3 3" xfId="22425" xr:uid="{00000000-0005-0000-0000-0000947B0000}"/>
    <cellStyle name="Comma 3 6 4 2 2 2 4" xfId="10136" xr:uid="{00000000-0005-0000-0000-0000957B0000}"/>
    <cellStyle name="Comma 3 6 4 2 2 2 4 2" xfId="26522" xr:uid="{00000000-0005-0000-0000-0000967B0000}"/>
    <cellStyle name="Comma 3 6 4 2 2 2 5" xfId="18329" xr:uid="{00000000-0005-0000-0000-0000977B0000}"/>
    <cellStyle name="Comma 3 6 4 2 2 3" xfId="2967" xr:uid="{00000000-0005-0000-0000-0000987B0000}"/>
    <cellStyle name="Comma 3 6 4 2 2 3 2" xfId="7064" xr:uid="{00000000-0005-0000-0000-0000997B0000}"/>
    <cellStyle name="Comma 3 6 4 2 2 3 2 2" xfId="15257" xr:uid="{00000000-0005-0000-0000-00009A7B0000}"/>
    <cellStyle name="Comma 3 6 4 2 2 3 2 2 2" xfId="31643" xr:uid="{00000000-0005-0000-0000-00009B7B0000}"/>
    <cellStyle name="Comma 3 6 4 2 2 3 2 3" xfId="23450" xr:uid="{00000000-0005-0000-0000-00009C7B0000}"/>
    <cellStyle name="Comma 3 6 4 2 2 3 3" xfId="11160" xr:uid="{00000000-0005-0000-0000-00009D7B0000}"/>
    <cellStyle name="Comma 3 6 4 2 2 3 3 2" xfId="27546" xr:uid="{00000000-0005-0000-0000-00009E7B0000}"/>
    <cellStyle name="Comma 3 6 4 2 2 3 4" xfId="19353" xr:uid="{00000000-0005-0000-0000-00009F7B0000}"/>
    <cellStyle name="Comma 3 6 4 2 2 4" xfId="5015" xr:uid="{00000000-0005-0000-0000-0000A07B0000}"/>
    <cellStyle name="Comma 3 6 4 2 2 4 2" xfId="13208" xr:uid="{00000000-0005-0000-0000-0000A17B0000}"/>
    <cellStyle name="Comma 3 6 4 2 2 4 2 2" xfId="29594" xr:uid="{00000000-0005-0000-0000-0000A27B0000}"/>
    <cellStyle name="Comma 3 6 4 2 2 4 3" xfId="21401" xr:uid="{00000000-0005-0000-0000-0000A37B0000}"/>
    <cellStyle name="Comma 3 6 4 2 2 5" xfId="9112" xr:uid="{00000000-0005-0000-0000-0000A47B0000}"/>
    <cellStyle name="Comma 3 6 4 2 2 5 2" xfId="25498" xr:uid="{00000000-0005-0000-0000-0000A57B0000}"/>
    <cellStyle name="Comma 3 6 4 2 2 6" xfId="17305" xr:uid="{00000000-0005-0000-0000-0000A67B0000}"/>
    <cellStyle name="Comma 3 6 4 2 3" xfId="1431" xr:uid="{00000000-0005-0000-0000-0000A77B0000}"/>
    <cellStyle name="Comma 3 6 4 2 3 2" xfId="3479" xr:uid="{00000000-0005-0000-0000-0000A87B0000}"/>
    <cellStyle name="Comma 3 6 4 2 3 2 2" xfId="7576" xr:uid="{00000000-0005-0000-0000-0000A97B0000}"/>
    <cellStyle name="Comma 3 6 4 2 3 2 2 2" xfId="15769" xr:uid="{00000000-0005-0000-0000-0000AA7B0000}"/>
    <cellStyle name="Comma 3 6 4 2 3 2 2 2 2" xfId="32155" xr:uid="{00000000-0005-0000-0000-0000AB7B0000}"/>
    <cellStyle name="Comma 3 6 4 2 3 2 2 3" xfId="23962" xr:uid="{00000000-0005-0000-0000-0000AC7B0000}"/>
    <cellStyle name="Comma 3 6 4 2 3 2 3" xfId="11672" xr:uid="{00000000-0005-0000-0000-0000AD7B0000}"/>
    <cellStyle name="Comma 3 6 4 2 3 2 3 2" xfId="28058" xr:uid="{00000000-0005-0000-0000-0000AE7B0000}"/>
    <cellStyle name="Comma 3 6 4 2 3 2 4" xfId="19865" xr:uid="{00000000-0005-0000-0000-0000AF7B0000}"/>
    <cellStyle name="Comma 3 6 4 2 3 3" xfId="5527" xr:uid="{00000000-0005-0000-0000-0000B07B0000}"/>
    <cellStyle name="Comma 3 6 4 2 3 3 2" xfId="13720" xr:uid="{00000000-0005-0000-0000-0000B17B0000}"/>
    <cellStyle name="Comma 3 6 4 2 3 3 2 2" xfId="30106" xr:uid="{00000000-0005-0000-0000-0000B27B0000}"/>
    <cellStyle name="Comma 3 6 4 2 3 3 3" xfId="21913" xr:uid="{00000000-0005-0000-0000-0000B37B0000}"/>
    <cellStyle name="Comma 3 6 4 2 3 4" xfId="9624" xr:uid="{00000000-0005-0000-0000-0000B47B0000}"/>
    <cellStyle name="Comma 3 6 4 2 3 4 2" xfId="26010" xr:uid="{00000000-0005-0000-0000-0000B57B0000}"/>
    <cellStyle name="Comma 3 6 4 2 3 5" xfId="17817" xr:uid="{00000000-0005-0000-0000-0000B67B0000}"/>
    <cellStyle name="Comma 3 6 4 2 4" xfId="2455" xr:uid="{00000000-0005-0000-0000-0000B77B0000}"/>
    <cellStyle name="Comma 3 6 4 2 4 2" xfId="6552" xr:uid="{00000000-0005-0000-0000-0000B87B0000}"/>
    <cellStyle name="Comma 3 6 4 2 4 2 2" xfId="14745" xr:uid="{00000000-0005-0000-0000-0000B97B0000}"/>
    <cellStyle name="Comma 3 6 4 2 4 2 2 2" xfId="31131" xr:uid="{00000000-0005-0000-0000-0000BA7B0000}"/>
    <cellStyle name="Comma 3 6 4 2 4 2 3" xfId="22938" xr:uid="{00000000-0005-0000-0000-0000BB7B0000}"/>
    <cellStyle name="Comma 3 6 4 2 4 3" xfId="10648" xr:uid="{00000000-0005-0000-0000-0000BC7B0000}"/>
    <cellStyle name="Comma 3 6 4 2 4 3 2" xfId="27034" xr:uid="{00000000-0005-0000-0000-0000BD7B0000}"/>
    <cellStyle name="Comma 3 6 4 2 4 4" xfId="18841" xr:uid="{00000000-0005-0000-0000-0000BE7B0000}"/>
    <cellStyle name="Comma 3 6 4 2 5" xfId="4503" xr:uid="{00000000-0005-0000-0000-0000BF7B0000}"/>
    <cellStyle name="Comma 3 6 4 2 5 2" xfId="12696" xr:uid="{00000000-0005-0000-0000-0000C07B0000}"/>
    <cellStyle name="Comma 3 6 4 2 5 2 2" xfId="29082" xr:uid="{00000000-0005-0000-0000-0000C17B0000}"/>
    <cellStyle name="Comma 3 6 4 2 5 3" xfId="20889" xr:uid="{00000000-0005-0000-0000-0000C27B0000}"/>
    <cellStyle name="Comma 3 6 4 2 6" xfId="8600" xr:uid="{00000000-0005-0000-0000-0000C37B0000}"/>
    <cellStyle name="Comma 3 6 4 2 6 2" xfId="24986" xr:uid="{00000000-0005-0000-0000-0000C47B0000}"/>
    <cellStyle name="Comma 3 6 4 2 7" xfId="16793" xr:uid="{00000000-0005-0000-0000-0000C57B0000}"/>
    <cellStyle name="Comma 3 6 4 3" xfId="663" xr:uid="{00000000-0005-0000-0000-0000C67B0000}"/>
    <cellStyle name="Comma 3 6 4 3 2" xfId="1687" xr:uid="{00000000-0005-0000-0000-0000C77B0000}"/>
    <cellStyle name="Comma 3 6 4 3 2 2" xfId="3735" xr:uid="{00000000-0005-0000-0000-0000C87B0000}"/>
    <cellStyle name="Comma 3 6 4 3 2 2 2" xfId="7832" xr:uid="{00000000-0005-0000-0000-0000C97B0000}"/>
    <cellStyle name="Comma 3 6 4 3 2 2 2 2" xfId="16025" xr:uid="{00000000-0005-0000-0000-0000CA7B0000}"/>
    <cellStyle name="Comma 3 6 4 3 2 2 2 2 2" xfId="32411" xr:uid="{00000000-0005-0000-0000-0000CB7B0000}"/>
    <cellStyle name="Comma 3 6 4 3 2 2 2 3" xfId="24218" xr:uid="{00000000-0005-0000-0000-0000CC7B0000}"/>
    <cellStyle name="Comma 3 6 4 3 2 2 3" xfId="11928" xr:uid="{00000000-0005-0000-0000-0000CD7B0000}"/>
    <cellStyle name="Comma 3 6 4 3 2 2 3 2" xfId="28314" xr:uid="{00000000-0005-0000-0000-0000CE7B0000}"/>
    <cellStyle name="Comma 3 6 4 3 2 2 4" xfId="20121" xr:uid="{00000000-0005-0000-0000-0000CF7B0000}"/>
    <cellStyle name="Comma 3 6 4 3 2 3" xfId="5783" xr:uid="{00000000-0005-0000-0000-0000D07B0000}"/>
    <cellStyle name="Comma 3 6 4 3 2 3 2" xfId="13976" xr:uid="{00000000-0005-0000-0000-0000D17B0000}"/>
    <cellStyle name="Comma 3 6 4 3 2 3 2 2" xfId="30362" xr:uid="{00000000-0005-0000-0000-0000D27B0000}"/>
    <cellStyle name="Comma 3 6 4 3 2 3 3" xfId="22169" xr:uid="{00000000-0005-0000-0000-0000D37B0000}"/>
    <cellStyle name="Comma 3 6 4 3 2 4" xfId="9880" xr:uid="{00000000-0005-0000-0000-0000D47B0000}"/>
    <cellStyle name="Comma 3 6 4 3 2 4 2" xfId="26266" xr:uid="{00000000-0005-0000-0000-0000D57B0000}"/>
    <cellStyle name="Comma 3 6 4 3 2 5" xfId="18073" xr:uid="{00000000-0005-0000-0000-0000D67B0000}"/>
    <cellStyle name="Comma 3 6 4 3 3" xfId="2711" xr:uid="{00000000-0005-0000-0000-0000D77B0000}"/>
    <cellStyle name="Comma 3 6 4 3 3 2" xfId="6808" xr:uid="{00000000-0005-0000-0000-0000D87B0000}"/>
    <cellStyle name="Comma 3 6 4 3 3 2 2" xfId="15001" xr:uid="{00000000-0005-0000-0000-0000D97B0000}"/>
    <cellStyle name="Comma 3 6 4 3 3 2 2 2" xfId="31387" xr:uid="{00000000-0005-0000-0000-0000DA7B0000}"/>
    <cellStyle name="Comma 3 6 4 3 3 2 3" xfId="23194" xr:uid="{00000000-0005-0000-0000-0000DB7B0000}"/>
    <cellStyle name="Comma 3 6 4 3 3 3" xfId="10904" xr:uid="{00000000-0005-0000-0000-0000DC7B0000}"/>
    <cellStyle name="Comma 3 6 4 3 3 3 2" xfId="27290" xr:uid="{00000000-0005-0000-0000-0000DD7B0000}"/>
    <cellStyle name="Comma 3 6 4 3 3 4" xfId="19097" xr:uid="{00000000-0005-0000-0000-0000DE7B0000}"/>
    <cellStyle name="Comma 3 6 4 3 4" xfId="4759" xr:uid="{00000000-0005-0000-0000-0000DF7B0000}"/>
    <cellStyle name="Comma 3 6 4 3 4 2" xfId="12952" xr:uid="{00000000-0005-0000-0000-0000E07B0000}"/>
    <cellStyle name="Comma 3 6 4 3 4 2 2" xfId="29338" xr:uid="{00000000-0005-0000-0000-0000E17B0000}"/>
    <cellStyle name="Comma 3 6 4 3 4 3" xfId="21145" xr:uid="{00000000-0005-0000-0000-0000E27B0000}"/>
    <cellStyle name="Comma 3 6 4 3 5" xfId="8856" xr:uid="{00000000-0005-0000-0000-0000E37B0000}"/>
    <cellStyle name="Comma 3 6 4 3 5 2" xfId="25242" xr:uid="{00000000-0005-0000-0000-0000E47B0000}"/>
    <cellStyle name="Comma 3 6 4 3 6" xfId="17049" xr:uid="{00000000-0005-0000-0000-0000E57B0000}"/>
    <cellStyle name="Comma 3 6 4 4" xfId="1175" xr:uid="{00000000-0005-0000-0000-0000E67B0000}"/>
    <cellStyle name="Comma 3 6 4 4 2" xfId="3223" xr:uid="{00000000-0005-0000-0000-0000E77B0000}"/>
    <cellStyle name="Comma 3 6 4 4 2 2" xfId="7320" xr:uid="{00000000-0005-0000-0000-0000E87B0000}"/>
    <cellStyle name="Comma 3 6 4 4 2 2 2" xfId="15513" xr:uid="{00000000-0005-0000-0000-0000E97B0000}"/>
    <cellStyle name="Comma 3 6 4 4 2 2 2 2" xfId="31899" xr:uid="{00000000-0005-0000-0000-0000EA7B0000}"/>
    <cellStyle name="Comma 3 6 4 4 2 2 3" xfId="23706" xr:uid="{00000000-0005-0000-0000-0000EB7B0000}"/>
    <cellStyle name="Comma 3 6 4 4 2 3" xfId="11416" xr:uid="{00000000-0005-0000-0000-0000EC7B0000}"/>
    <cellStyle name="Comma 3 6 4 4 2 3 2" xfId="27802" xr:uid="{00000000-0005-0000-0000-0000ED7B0000}"/>
    <cellStyle name="Comma 3 6 4 4 2 4" xfId="19609" xr:uid="{00000000-0005-0000-0000-0000EE7B0000}"/>
    <cellStyle name="Comma 3 6 4 4 3" xfId="5271" xr:uid="{00000000-0005-0000-0000-0000EF7B0000}"/>
    <cellStyle name="Comma 3 6 4 4 3 2" xfId="13464" xr:uid="{00000000-0005-0000-0000-0000F07B0000}"/>
    <cellStyle name="Comma 3 6 4 4 3 2 2" xfId="29850" xr:uid="{00000000-0005-0000-0000-0000F17B0000}"/>
    <cellStyle name="Comma 3 6 4 4 3 3" xfId="21657" xr:uid="{00000000-0005-0000-0000-0000F27B0000}"/>
    <cellStyle name="Comma 3 6 4 4 4" xfId="9368" xr:uid="{00000000-0005-0000-0000-0000F37B0000}"/>
    <cellStyle name="Comma 3 6 4 4 4 2" xfId="25754" xr:uid="{00000000-0005-0000-0000-0000F47B0000}"/>
    <cellStyle name="Comma 3 6 4 4 5" xfId="17561" xr:uid="{00000000-0005-0000-0000-0000F57B0000}"/>
    <cellStyle name="Comma 3 6 4 5" xfId="2199" xr:uid="{00000000-0005-0000-0000-0000F67B0000}"/>
    <cellStyle name="Comma 3 6 4 5 2" xfId="6296" xr:uid="{00000000-0005-0000-0000-0000F77B0000}"/>
    <cellStyle name="Comma 3 6 4 5 2 2" xfId="14489" xr:uid="{00000000-0005-0000-0000-0000F87B0000}"/>
    <cellStyle name="Comma 3 6 4 5 2 2 2" xfId="30875" xr:uid="{00000000-0005-0000-0000-0000F97B0000}"/>
    <cellStyle name="Comma 3 6 4 5 2 3" xfId="22682" xr:uid="{00000000-0005-0000-0000-0000FA7B0000}"/>
    <cellStyle name="Comma 3 6 4 5 3" xfId="10392" xr:uid="{00000000-0005-0000-0000-0000FB7B0000}"/>
    <cellStyle name="Comma 3 6 4 5 3 2" xfId="26778" xr:uid="{00000000-0005-0000-0000-0000FC7B0000}"/>
    <cellStyle name="Comma 3 6 4 5 4" xfId="18585" xr:uid="{00000000-0005-0000-0000-0000FD7B0000}"/>
    <cellStyle name="Comma 3 6 4 6" xfId="4247" xr:uid="{00000000-0005-0000-0000-0000FE7B0000}"/>
    <cellStyle name="Comma 3 6 4 6 2" xfId="12440" xr:uid="{00000000-0005-0000-0000-0000FF7B0000}"/>
    <cellStyle name="Comma 3 6 4 6 2 2" xfId="28826" xr:uid="{00000000-0005-0000-0000-0000007C0000}"/>
    <cellStyle name="Comma 3 6 4 6 3" xfId="20633" xr:uid="{00000000-0005-0000-0000-0000017C0000}"/>
    <cellStyle name="Comma 3 6 4 7" xfId="8344" xr:uid="{00000000-0005-0000-0000-0000027C0000}"/>
    <cellStyle name="Comma 3 6 4 7 2" xfId="24730" xr:uid="{00000000-0005-0000-0000-0000037C0000}"/>
    <cellStyle name="Comma 3 6 4 8" xfId="16537" xr:uid="{00000000-0005-0000-0000-0000047C0000}"/>
    <cellStyle name="Comma 3 6 5" xfId="279" xr:uid="{00000000-0005-0000-0000-0000057C0000}"/>
    <cellStyle name="Comma 3 6 5 2" xfId="791" xr:uid="{00000000-0005-0000-0000-0000067C0000}"/>
    <cellStyle name="Comma 3 6 5 2 2" xfId="1815" xr:uid="{00000000-0005-0000-0000-0000077C0000}"/>
    <cellStyle name="Comma 3 6 5 2 2 2" xfId="3863" xr:uid="{00000000-0005-0000-0000-0000087C0000}"/>
    <cellStyle name="Comma 3 6 5 2 2 2 2" xfId="7960" xr:uid="{00000000-0005-0000-0000-0000097C0000}"/>
    <cellStyle name="Comma 3 6 5 2 2 2 2 2" xfId="16153" xr:uid="{00000000-0005-0000-0000-00000A7C0000}"/>
    <cellStyle name="Comma 3 6 5 2 2 2 2 2 2" xfId="32539" xr:uid="{00000000-0005-0000-0000-00000B7C0000}"/>
    <cellStyle name="Comma 3 6 5 2 2 2 2 3" xfId="24346" xr:uid="{00000000-0005-0000-0000-00000C7C0000}"/>
    <cellStyle name="Comma 3 6 5 2 2 2 3" xfId="12056" xr:uid="{00000000-0005-0000-0000-00000D7C0000}"/>
    <cellStyle name="Comma 3 6 5 2 2 2 3 2" xfId="28442" xr:uid="{00000000-0005-0000-0000-00000E7C0000}"/>
    <cellStyle name="Comma 3 6 5 2 2 2 4" xfId="20249" xr:uid="{00000000-0005-0000-0000-00000F7C0000}"/>
    <cellStyle name="Comma 3 6 5 2 2 3" xfId="5911" xr:uid="{00000000-0005-0000-0000-0000107C0000}"/>
    <cellStyle name="Comma 3 6 5 2 2 3 2" xfId="14104" xr:uid="{00000000-0005-0000-0000-0000117C0000}"/>
    <cellStyle name="Comma 3 6 5 2 2 3 2 2" xfId="30490" xr:uid="{00000000-0005-0000-0000-0000127C0000}"/>
    <cellStyle name="Comma 3 6 5 2 2 3 3" xfId="22297" xr:uid="{00000000-0005-0000-0000-0000137C0000}"/>
    <cellStyle name="Comma 3 6 5 2 2 4" xfId="10008" xr:uid="{00000000-0005-0000-0000-0000147C0000}"/>
    <cellStyle name="Comma 3 6 5 2 2 4 2" xfId="26394" xr:uid="{00000000-0005-0000-0000-0000157C0000}"/>
    <cellStyle name="Comma 3 6 5 2 2 5" xfId="18201" xr:uid="{00000000-0005-0000-0000-0000167C0000}"/>
    <cellStyle name="Comma 3 6 5 2 3" xfId="2839" xr:uid="{00000000-0005-0000-0000-0000177C0000}"/>
    <cellStyle name="Comma 3 6 5 2 3 2" xfId="6936" xr:uid="{00000000-0005-0000-0000-0000187C0000}"/>
    <cellStyle name="Comma 3 6 5 2 3 2 2" xfId="15129" xr:uid="{00000000-0005-0000-0000-0000197C0000}"/>
    <cellStyle name="Comma 3 6 5 2 3 2 2 2" xfId="31515" xr:uid="{00000000-0005-0000-0000-00001A7C0000}"/>
    <cellStyle name="Comma 3 6 5 2 3 2 3" xfId="23322" xr:uid="{00000000-0005-0000-0000-00001B7C0000}"/>
    <cellStyle name="Comma 3 6 5 2 3 3" xfId="11032" xr:uid="{00000000-0005-0000-0000-00001C7C0000}"/>
    <cellStyle name="Comma 3 6 5 2 3 3 2" xfId="27418" xr:uid="{00000000-0005-0000-0000-00001D7C0000}"/>
    <cellStyle name="Comma 3 6 5 2 3 4" xfId="19225" xr:uid="{00000000-0005-0000-0000-00001E7C0000}"/>
    <cellStyle name="Comma 3 6 5 2 4" xfId="4887" xr:uid="{00000000-0005-0000-0000-00001F7C0000}"/>
    <cellStyle name="Comma 3 6 5 2 4 2" xfId="13080" xr:uid="{00000000-0005-0000-0000-0000207C0000}"/>
    <cellStyle name="Comma 3 6 5 2 4 2 2" xfId="29466" xr:uid="{00000000-0005-0000-0000-0000217C0000}"/>
    <cellStyle name="Comma 3 6 5 2 4 3" xfId="21273" xr:uid="{00000000-0005-0000-0000-0000227C0000}"/>
    <cellStyle name="Comma 3 6 5 2 5" xfId="8984" xr:uid="{00000000-0005-0000-0000-0000237C0000}"/>
    <cellStyle name="Comma 3 6 5 2 5 2" xfId="25370" xr:uid="{00000000-0005-0000-0000-0000247C0000}"/>
    <cellStyle name="Comma 3 6 5 2 6" xfId="17177" xr:uid="{00000000-0005-0000-0000-0000257C0000}"/>
    <cellStyle name="Comma 3 6 5 3" xfId="1303" xr:uid="{00000000-0005-0000-0000-0000267C0000}"/>
    <cellStyle name="Comma 3 6 5 3 2" xfId="3351" xr:uid="{00000000-0005-0000-0000-0000277C0000}"/>
    <cellStyle name="Comma 3 6 5 3 2 2" xfId="7448" xr:uid="{00000000-0005-0000-0000-0000287C0000}"/>
    <cellStyle name="Comma 3 6 5 3 2 2 2" xfId="15641" xr:uid="{00000000-0005-0000-0000-0000297C0000}"/>
    <cellStyle name="Comma 3 6 5 3 2 2 2 2" xfId="32027" xr:uid="{00000000-0005-0000-0000-00002A7C0000}"/>
    <cellStyle name="Comma 3 6 5 3 2 2 3" xfId="23834" xr:uid="{00000000-0005-0000-0000-00002B7C0000}"/>
    <cellStyle name="Comma 3 6 5 3 2 3" xfId="11544" xr:uid="{00000000-0005-0000-0000-00002C7C0000}"/>
    <cellStyle name="Comma 3 6 5 3 2 3 2" xfId="27930" xr:uid="{00000000-0005-0000-0000-00002D7C0000}"/>
    <cellStyle name="Comma 3 6 5 3 2 4" xfId="19737" xr:uid="{00000000-0005-0000-0000-00002E7C0000}"/>
    <cellStyle name="Comma 3 6 5 3 3" xfId="5399" xr:uid="{00000000-0005-0000-0000-00002F7C0000}"/>
    <cellStyle name="Comma 3 6 5 3 3 2" xfId="13592" xr:uid="{00000000-0005-0000-0000-0000307C0000}"/>
    <cellStyle name="Comma 3 6 5 3 3 2 2" xfId="29978" xr:uid="{00000000-0005-0000-0000-0000317C0000}"/>
    <cellStyle name="Comma 3 6 5 3 3 3" xfId="21785" xr:uid="{00000000-0005-0000-0000-0000327C0000}"/>
    <cellStyle name="Comma 3 6 5 3 4" xfId="9496" xr:uid="{00000000-0005-0000-0000-0000337C0000}"/>
    <cellStyle name="Comma 3 6 5 3 4 2" xfId="25882" xr:uid="{00000000-0005-0000-0000-0000347C0000}"/>
    <cellStyle name="Comma 3 6 5 3 5" xfId="17689" xr:uid="{00000000-0005-0000-0000-0000357C0000}"/>
    <cellStyle name="Comma 3 6 5 4" xfId="2327" xr:uid="{00000000-0005-0000-0000-0000367C0000}"/>
    <cellStyle name="Comma 3 6 5 4 2" xfId="6424" xr:uid="{00000000-0005-0000-0000-0000377C0000}"/>
    <cellStyle name="Comma 3 6 5 4 2 2" xfId="14617" xr:uid="{00000000-0005-0000-0000-0000387C0000}"/>
    <cellStyle name="Comma 3 6 5 4 2 2 2" xfId="31003" xr:uid="{00000000-0005-0000-0000-0000397C0000}"/>
    <cellStyle name="Comma 3 6 5 4 2 3" xfId="22810" xr:uid="{00000000-0005-0000-0000-00003A7C0000}"/>
    <cellStyle name="Comma 3 6 5 4 3" xfId="10520" xr:uid="{00000000-0005-0000-0000-00003B7C0000}"/>
    <cellStyle name="Comma 3 6 5 4 3 2" xfId="26906" xr:uid="{00000000-0005-0000-0000-00003C7C0000}"/>
    <cellStyle name="Comma 3 6 5 4 4" xfId="18713" xr:uid="{00000000-0005-0000-0000-00003D7C0000}"/>
    <cellStyle name="Comma 3 6 5 5" xfId="4375" xr:uid="{00000000-0005-0000-0000-00003E7C0000}"/>
    <cellStyle name="Comma 3 6 5 5 2" xfId="12568" xr:uid="{00000000-0005-0000-0000-00003F7C0000}"/>
    <cellStyle name="Comma 3 6 5 5 2 2" xfId="28954" xr:uid="{00000000-0005-0000-0000-0000407C0000}"/>
    <cellStyle name="Comma 3 6 5 5 3" xfId="20761" xr:uid="{00000000-0005-0000-0000-0000417C0000}"/>
    <cellStyle name="Comma 3 6 5 6" xfId="8472" xr:uid="{00000000-0005-0000-0000-0000427C0000}"/>
    <cellStyle name="Comma 3 6 5 6 2" xfId="24858" xr:uid="{00000000-0005-0000-0000-0000437C0000}"/>
    <cellStyle name="Comma 3 6 5 7" xfId="16665" xr:uid="{00000000-0005-0000-0000-0000447C0000}"/>
    <cellStyle name="Comma 3 6 6" xfId="535" xr:uid="{00000000-0005-0000-0000-0000457C0000}"/>
    <cellStyle name="Comma 3 6 6 2" xfId="1559" xr:uid="{00000000-0005-0000-0000-0000467C0000}"/>
    <cellStyle name="Comma 3 6 6 2 2" xfId="3607" xr:uid="{00000000-0005-0000-0000-0000477C0000}"/>
    <cellStyle name="Comma 3 6 6 2 2 2" xfId="7704" xr:uid="{00000000-0005-0000-0000-0000487C0000}"/>
    <cellStyle name="Comma 3 6 6 2 2 2 2" xfId="15897" xr:uid="{00000000-0005-0000-0000-0000497C0000}"/>
    <cellStyle name="Comma 3 6 6 2 2 2 2 2" xfId="32283" xr:uid="{00000000-0005-0000-0000-00004A7C0000}"/>
    <cellStyle name="Comma 3 6 6 2 2 2 3" xfId="24090" xr:uid="{00000000-0005-0000-0000-00004B7C0000}"/>
    <cellStyle name="Comma 3 6 6 2 2 3" xfId="11800" xr:uid="{00000000-0005-0000-0000-00004C7C0000}"/>
    <cellStyle name="Comma 3 6 6 2 2 3 2" xfId="28186" xr:uid="{00000000-0005-0000-0000-00004D7C0000}"/>
    <cellStyle name="Comma 3 6 6 2 2 4" xfId="19993" xr:uid="{00000000-0005-0000-0000-00004E7C0000}"/>
    <cellStyle name="Comma 3 6 6 2 3" xfId="5655" xr:uid="{00000000-0005-0000-0000-00004F7C0000}"/>
    <cellStyle name="Comma 3 6 6 2 3 2" xfId="13848" xr:uid="{00000000-0005-0000-0000-0000507C0000}"/>
    <cellStyle name="Comma 3 6 6 2 3 2 2" xfId="30234" xr:uid="{00000000-0005-0000-0000-0000517C0000}"/>
    <cellStyle name="Comma 3 6 6 2 3 3" xfId="22041" xr:uid="{00000000-0005-0000-0000-0000527C0000}"/>
    <cellStyle name="Comma 3 6 6 2 4" xfId="9752" xr:uid="{00000000-0005-0000-0000-0000537C0000}"/>
    <cellStyle name="Comma 3 6 6 2 4 2" xfId="26138" xr:uid="{00000000-0005-0000-0000-0000547C0000}"/>
    <cellStyle name="Comma 3 6 6 2 5" xfId="17945" xr:uid="{00000000-0005-0000-0000-0000557C0000}"/>
    <cellStyle name="Comma 3 6 6 3" xfId="2583" xr:uid="{00000000-0005-0000-0000-0000567C0000}"/>
    <cellStyle name="Comma 3 6 6 3 2" xfId="6680" xr:uid="{00000000-0005-0000-0000-0000577C0000}"/>
    <cellStyle name="Comma 3 6 6 3 2 2" xfId="14873" xr:uid="{00000000-0005-0000-0000-0000587C0000}"/>
    <cellStyle name="Comma 3 6 6 3 2 2 2" xfId="31259" xr:uid="{00000000-0005-0000-0000-0000597C0000}"/>
    <cellStyle name="Comma 3 6 6 3 2 3" xfId="23066" xr:uid="{00000000-0005-0000-0000-00005A7C0000}"/>
    <cellStyle name="Comma 3 6 6 3 3" xfId="10776" xr:uid="{00000000-0005-0000-0000-00005B7C0000}"/>
    <cellStyle name="Comma 3 6 6 3 3 2" xfId="27162" xr:uid="{00000000-0005-0000-0000-00005C7C0000}"/>
    <cellStyle name="Comma 3 6 6 3 4" xfId="18969" xr:uid="{00000000-0005-0000-0000-00005D7C0000}"/>
    <cellStyle name="Comma 3 6 6 4" xfId="4631" xr:uid="{00000000-0005-0000-0000-00005E7C0000}"/>
    <cellStyle name="Comma 3 6 6 4 2" xfId="12824" xr:uid="{00000000-0005-0000-0000-00005F7C0000}"/>
    <cellStyle name="Comma 3 6 6 4 2 2" xfId="29210" xr:uid="{00000000-0005-0000-0000-0000607C0000}"/>
    <cellStyle name="Comma 3 6 6 4 3" xfId="21017" xr:uid="{00000000-0005-0000-0000-0000617C0000}"/>
    <cellStyle name="Comma 3 6 6 5" xfId="8728" xr:uid="{00000000-0005-0000-0000-0000627C0000}"/>
    <cellStyle name="Comma 3 6 6 5 2" xfId="25114" xr:uid="{00000000-0005-0000-0000-0000637C0000}"/>
    <cellStyle name="Comma 3 6 6 6" xfId="16921" xr:uid="{00000000-0005-0000-0000-0000647C0000}"/>
    <cellStyle name="Comma 3 6 7" xfId="1047" xr:uid="{00000000-0005-0000-0000-0000657C0000}"/>
    <cellStyle name="Comma 3 6 7 2" xfId="3095" xr:uid="{00000000-0005-0000-0000-0000667C0000}"/>
    <cellStyle name="Comma 3 6 7 2 2" xfId="7192" xr:uid="{00000000-0005-0000-0000-0000677C0000}"/>
    <cellStyle name="Comma 3 6 7 2 2 2" xfId="15385" xr:uid="{00000000-0005-0000-0000-0000687C0000}"/>
    <cellStyle name="Comma 3 6 7 2 2 2 2" xfId="31771" xr:uid="{00000000-0005-0000-0000-0000697C0000}"/>
    <cellStyle name="Comma 3 6 7 2 2 3" xfId="23578" xr:uid="{00000000-0005-0000-0000-00006A7C0000}"/>
    <cellStyle name="Comma 3 6 7 2 3" xfId="11288" xr:uid="{00000000-0005-0000-0000-00006B7C0000}"/>
    <cellStyle name="Comma 3 6 7 2 3 2" xfId="27674" xr:uid="{00000000-0005-0000-0000-00006C7C0000}"/>
    <cellStyle name="Comma 3 6 7 2 4" xfId="19481" xr:uid="{00000000-0005-0000-0000-00006D7C0000}"/>
    <cellStyle name="Comma 3 6 7 3" xfId="5143" xr:uid="{00000000-0005-0000-0000-00006E7C0000}"/>
    <cellStyle name="Comma 3 6 7 3 2" xfId="13336" xr:uid="{00000000-0005-0000-0000-00006F7C0000}"/>
    <cellStyle name="Comma 3 6 7 3 2 2" xfId="29722" xr:uid="{00000000-0005-0000-0000-0000707C0000}"/>
    <cellStyle name="Comma 3 6 7 3 3" xfId="21529" xr:uid="{00000000-0005-0000-0000-0000717C0000}"/>
    <cellStyle name="Comma 3 6 7 4" xfId="9240" xr:uid="{00000000-0005-0000-0000-0000727C0000}"/>
    <cellStyle name="Comma 3 6 7 4 2" xfId="25626" xr:uid="{00000000-0005-0000-0000-0000737C0000}"/>
    <cellStyle name="Comma 3 6 7 5" xfId="17433" xr:uid="{00000000-0005-0000-0000-0000747C0000}"/>
    <cellStyle name="Comma 3 6 8" xfId="2071" xr:uid="{00000000-0005-0000-0000-0000757C0000}"/>
    <cellStyle name="Comma 3 6 8 2" xfId="6168" xr:uid="{00000000-0005-0000-0000-0000767C0000}"/>
    <cellStyle name="Comma 3 6 8 2 2" xfId="14361" xr:uid="{00000000-0005-0000-0000-0000777C0000}"/>
    <cellStyle name="Comma 3 6 8 2 2 2" xfId="30747" xr:uid="{00000000-0005-0000-0000-0000787C0000}"/>
    <cellStyle name="Comma 3 6 8 2 3" xfId="22554" xr:uid="{00000000-0005-0000-0000-0000797C0000}"/>
    <cellStyle name="Comma 3 6 8 3" xfId="10264" xr:uid="{00000000-0005-0000-0000-00007A7C0000}"/>
    <cellStyle name="Comma 3 6 8 3 2" xfId="26650" xr:uid="{00000000-0005-0000-0000-00007B7C0000}"/>
    <cellStyle name="Comma 3 6 8 4" xfId="18457" xr:uid="{00000000-0005-0000-0000-00007C7C0000}"/>
    <cellStyle name="Comma 3 6 9" xfId="4119" xr:uid="{00000000-0005-0000-0000-00007D7C0000}"/>
    <cellStyle name="Comma 3 6 9 2" xfId="12312" xr:uid="{00000000-0005-0000-0000-00007E7C0000}"/>
    <cellStyle name="Comma 3 6 9 2 2" xfId="28698" xr:uid="{00000000-0005-0000-0000-00007F7C0000}"/>
    <cellStyle name="Comma 3 6 9 3" xfId="20505" xr:uid="{00000000-0005-0000-0000-0000807C0000}"/>
    <cellStyle name="Comma 3 7" xfId="39" xr:uid="{00000000-0005-0000-0000-0000817C0000}"/>
    <cellStyle name="Comma 3 7 10" xfId="16425" xr:uid="{00000000-0005-0000-0000-0000827C0000}"/>
    <cellStyle name="Comma 3 7 2" xfId="103" xr:uid="{00000000-0005-0000-0000-0000837C0000}"/>
    <cellStyle name="Comma 3 7 2 2" xfId="231" xr:uid="{00000000-0005-0000-0000-0000847C0000}"/>
    <cellStyle name="Comma 3 7 2 2 2" xfId="487" xr:uid="{00000000-0005-0000-0000-0000857C0000}"/>
    <cellStyle name="Comma 3 7 2 2 2 2" xfId="999" xr:uid="{00000000-0005-0000-0000-0000867C0000}"/>
    <cellStyle name="Comma 3 7 2 2 2 2 2" xfId="2023" xr:uid="{00000000-0005-0000-0000-0000877C0000}"/>
    <cellStyle name="Comma 3 7 2 2 2 2 2 2" xfId="4071" xr:uid="{00000000-0005-0000-0000-0000887C0000}"/>
    <cellStyle name="Comma 3 7 2 2 2 2 2 2 2" xfId="8168" xr:uid="{00000000-0005-0000-0000-0000897C0000}"/>
    <cellStyle name="Comma 3 7 2 2 2 2 2 2 2 2" xfId="16361" xr:uid="{00000000-0005-0000-0000-00008A7C0000}"/>
    <cellStyle name="Comma 3 7 2 2 2 2 2 2 2 2 2" xfId="32747" xr:uid="{00000000-0005-0000-0000-00008B7C0000}"/>
    <cellStyle name="Comma 3 7 2 2 2 2 2 2 2 3" xfId="24554" xr:uid="{00000000-0005-0000-0000-00008C7C0000}"/>
    <cellStyle name="Comma 3 7 2 2 2 2 2 2 3" xfId="12264" xr:uid="{00000000-0005-0000-0000-00008D7C0000}"/>
    <cellStyle name="Comma 3 7 2 2 2 2 2 2 3 2" xfId="28650" xr:uid="{00000000-0005-0000-0000-00008E7C0000}"/>
    <cellStyle name="Comma 3 7 2 2 2 2 2 2 4" xfId="20457" xr:uid="{00000000-0005-0000-0000-00008F7C0000}"/>
    <cellStyle name="Comma 3 7 2 2 2 2 2 3" xfId="6119" xr:uid="{00000000-0005-0000-0000-0000907C0000}"/>
    <cellStyle name="Comma 3 7 2 2 2 2 2 3 2" xfId="14312" xr:uid="{00000000-0005-0000-0000-0000917C0000}"/>
    <cellStyle name="Comma 3 7 2 2 2 2 2 3 2 2" xfId="30698" xr:uid="{00000000-0005-0000-0000-0000927C0000}"/>
    <cellStyle name="Comma 3 7 2 2 2 2 2 3 3" xfId="22505" xr:uid="{00000000-0005-0000-0000-0000937C0000}"/>
    <cellStyle name="Comma 3 7 2 2 2 2 2 4" xfId="10216" xr:uid="{00000000-0005-0000-0000-0000947C0000}"/>
    <cellStyle name="Comma 3 7 2 2 2 2 2 4 2" xfId="26602" xr:uid="{00000000-0005-0000-0000-0000957C0000}"/>
    <cellStyle name="Comma 3 7 2 2 2 2 2 5" xfId="18409" xr:uid="{00000000-0005-0000-0000-0000967C0000}"/>
    <cellStyle name="Comma 3 7 2 2 2 2 3" xfId="3047" xr:uid="{00000000-0005-0000-0000-0000977C0000}"/>
    <cellStyle name="Comma 3 7 2 2 2 2 3 2" xfId="7144" xr:uid="{00000000-0005-0000-0000-0000987C0000}"/>
    <cellStyle name="Comma 3 7 2 2 2 2 3 2 2" xfId="15337" xr:uid="{00000000-0005-0000-0000-0000997C0000}"/>
    <cellStyle name="Comma 3 7 2 2 2 2 3 2 2 2" xfId="31723" xr:uid="{00000000-0005-0000-0000-00009A7C0000}"/>
    <cellStyle name="Comma 3 7 2 2 2 2 3 2 3" xfId="23530" xr:uid="{00000000-0005-0000-0000-00009B7C0000}"/>
    <cellStyle name="Comma 3 7 2 2 2 2 3 3" xfId="11240" xr:uid="{00000000-0005-0000-0000-00009C7C0000}"/>
    <cellStyle name="Comma 3 7 2 2 2 2 3 3 2" xfId="27626" xr:uid="{00000000-0005-0000-0000-00009D7C0000}"/>
    <cellStyle name="Comma 3 7 2 2 2 2 3 4" xfId="19433" xr:uid="{00000000-0005-0000-0000-00009E7C0000}"/>
    <cellStyle name="Comma 3 7 2 2 2 2 4" xfId="5095" xr:uid="{00000000-0005-0000-0000-00009F7C0000}"/>
    <cellStyle name="Comma 3 7 2 2 2 2 4 2" xfId="13288" xr:uid="{00000000-0005-0000-0000-0000A07C0000}"/>
    <cellStyle name="Comma 3 7 2 2 2 2 4 2 2" xfId="29674" xr:uid="{00000000-0005-0000-0000-0000A17C0000}"/>
    <cellStyle name="Comma 3 7 2 2 2 2 4 3" xfId="21481" xr:uid="{00000000-0005-0000-0000-0000A27C0000}"/>
    <cellStyle name="Comma 3 7 2 2 2 2 5" xfId="9192" xr:uid="{00000000-0005-0000-0000-0000A37C0000}"/>
    <cellStyle name="Comma 3 7 2 2 2 2 5 2" xfId="25578" xr:uid="{00000000-0005-0000-0000-0000A47C0000}"/>
    <cellStyle name="Comma 3 7 2 2 2 2 6" xfId="17385" xr:uid="{00000000-0005-0000-0000-0000A57C0000}"/>
    <cellStyle name="Comma 3 7 2 2 2 3" xfId="1511" xr:uid="{00000000-0005-0000-0000-0000A67C0000}"/>
    <cellStyle name="Comma 3 7 2 2 2 3 2" xfId="3559" xr:uid="{00000000-0005-0000-0000-0000A77C0000}"/>
    <cellStyle name="Comma 3 7 2 2 2 3 2 2" xfId="7656" xr:uid="{00000000-0005-0000-0000-0000A87C0000}"/>
    <cellStyle name="Comma 3 7 2 2 2 3 2 2 2" xfId="15849" xr:uid="{00000000-0005-0000-0000-0000A97C0000}"/>
    <cellStyle name="Comma 3 7 2 2 2 3 2 2 2 2" xfId="32235" xr:uid="{00000000-0005-0000-0000-0000AA7C0000}"/>
    <cellStyle name="Comma 3 7 2 2 2 3 2 2 3" xfId="24042" xr:uid="{00000000-0005-0000-0000-0000AB7C0000}"/>
    <cellStyle name="Comma 3 7 2 2 2 3 2 3" xfId="11752" xr:uid="{00000000-0005-0000-0000-0000AC7C0000}"/>
    <cellStyle name="Comma 3 7 2 2 2 3 2 3 2" xfId="28138" xr:uid="{00000000-0005-0000-0000-0000AD7C0000}"/>
    <cellStyle name="Comma 3 7 2 2 2 3 2 4" xfId="19945" xr:uid="{00000000-0005-0000-0000-0000AE7C0000}"/>
    <cellStyle name="Comma 3 7 2 2 2 3 3" xfId="5607" xr:uid="{00000000-0005-0000-0000-0000AF7C0000}"/>
    <cellStyle name="Comma 3 7 2 2 2 3 3 2" xfId="13800" xr:uid="{00000000-0005-0000-0000-0000B07C0000}"/>
    <cellStyle name="Comma 3 7 2 2 2 3 3 2 2" xfId="30186" xr:uid="{00000000-0005-0000-0000-0000B17C0000}"/>
    <cellStyle name="Comma 3 7 2 2 2 3 3 3" xfId="21993" xr:uid="{00000000-0005-0000-0000-0000B27C0000}"/>
    <cellStyle name="Comma 3 7 2 2 2 3 4" xfId="9704" xr:uid="{00000000-0005-0000-0000-0000B37C0000}"/>
    <cellStyle name="Comma 3 7 2 2 2 3 4 2" xfId="26090" xr:uid="{00000000-0005-0000-0000-0000B47C0000}"/>
    <cellStyle name="Comma 3 7 2 2 2 3 5" xfId="17897" xr:uid="{00000000-0005-0000-0000-0000B57C0000}"/>
    <cellStyle name="Comma 3 7 2 2 2 4" xfId="2535" xr:uid="{00000000-0005-0000-0000-0000B67C0000}"/>
    <cellStyle name="Comma 3 7 2 2 2 4 2" xfId="6632" xr:uid="{00000000-0005-0000-0000-0000B77C0000}"/>
    <cellStyle name="Comma 3 7 2 2 2 4 2 2" xfId="14825" xr:uid="{00000000-0005-0000-0000-0000B87C0000}"/>
    <cellStyle name="Comma 3 7 2 2 2 4 2 2 2" xfId="31211" xr:uid="{00000000-0005-0000-0000-0000B97C0000}"/>
    <cellStyle name="Comma 3 7 2 2 2 4 2 3" xfId="23018" xr:uid="{00000000-0005-0000-0000-0000BA7C0000}"/>
    <cellStyle name="Comma 3 7 2 2 2 4 3" xfId="10728" xr:uid="{00000000-0005-0000-0000-0000BB7C0000}"/>
    <cellStyle name="Comma 3 7 2 2 2 4 3 2" xfId="27114" xr:uid="{00000000-0005-0000-0000-0000BC7C0000}"/>
    <cellStyle name="Comma 3 7 2 2 2 4 4" xfId="18921" xr:uid="{00000000-0005-0000-0000-0000BD7C0000}"/>
    <cellStyle name="Comma 3 7 2 2 2 5" xfId="4583" xr:uid="{00000000-0005-0000-0000-0000BE7C0000}"/>
    <cellStyle name="Comma 3 7 2 2 2 5 2" xfId="12776" xr:uid="{00000000-0005-0000-0000-0000BF7C0000}"/>
    <cellStyle name="Comma 3 7 2 2 2 5 2 2" xfId="29162" xr:uid="{00000000-0005-0000-0000-0000C07C0000}"/>
    <cellStyle name="Comma 3 7 2 2 2 5 3" xfId="20969" xr:uid="{00000000-0005-0000-0000-0000C17C0000}"/>
    <cellStyle name="Comma 3 7 2 2 2 6" xfId="8680" xr:uid="{00000000-0005-0000-0000-0000C27C0000}"/>
    <cellStyle name="Comma 3 7 2 2 2 6 2" xfId="25066" xr:uid="{00000000-0005-0000-0000-0000C37C0000}"/>
    <cellStyle name="Comma 3 7 2 2 2 7" xfId="16873" xr:uid="{00000000-0005-0000-0000-0000C47C0000}"/>
    <cellStyle name="Comma 3 7 2 2 3" xfId="743" xr:uid="{00000000-0005-0000-0000-0000C57C0000}"/>
    <cellStyle name="Comma 3 7 2 2 3 2" xfId="1767" xr:uid="{00000000-0005-0000-0000-0000C67C0000}"/>
    <cellStyle name="Comma 3 7 2 2 3 2 2" xfId="3815" xr:uid="{00000000-0005-0000-0000-0000C77C0000}"/>
    <cellStyle name="Comma 3 7 2 2 3 2 2 2" xfId="7912" xr:uid="{00000000-0005-0000-0000-0000C87C0000}"/>
    <cellStyle name="Comma 3 7 2 2 3 2 2 2 2" xfId="16105" xr:uid="{00000000-0005-0000-0000-0000C97C0000}"/>
    <cellStyle name="Comma 3 7 2 2 3 2 2 2 2 2" xfId="32491" xr:uid="{00000000-0005-0000-0000-0000CA7C0000}"/>
    <cellStyle name="Comma 3 7 2 2 3 2 2 2 3" xfId="24298" xr:uid="{00000000-0005-0000-0000-0000CB7C0000}"/>
    <cellStyle name="Comma 3 7 2 2 3 2 2 3" xfId="12008" xr:uid="{00000000-0005-0000-0000-0000CC7C0000}"/>
    <cellStyle name="Comma 3 7 2 2 3 2 2 3 2" xfId="28394" xr:uid="{00000000-0005-0000-0000-0000CD7C0000}"/>
    <cellStyle name="Comma 3 7 2 2 3 2 2 4" xfId="20201" xr:uid="{00000000-0005-0000-0000-0000CE7C0000}"/>
    <cellStyle name="Comma 3 7 2 2 3 2 3" xfId="5863" xr:uid="{00000000-0005-0000-0000-0000CF7C0000}"/>
    <cellStyle name="Comma 3 7 2 2 3 2 3 2" xfId="14056" xr:uid="{00000000-0005-0000-0000-0000D07C0000}"/>
    <cellStyle name="Comma 3 7 2 2 3 2 3 2 2" xfId="30442" xr:uid="{00000000-0005-0000-0000-0000D17C0000}"/>
    <cellStyle name="Comma 3 7 2 2 3 2 3 3" xfId="22249" xr:uid="{00000000-0005-0000-0000-0000D27C0000}"/>
    <cellStyle name="Comma 3 7 2 2 3 2 4" xfId="9960" xr:uid="{00000000-0005-0000-0000-0000D37C0000}"/>
    <cellStyle name="Comma 3 7 2 2 3 2 4 2" xfId="26346" xr:uid="{00000000-0005-0000-0000-0000D47C0000}"/>
    <cellStyle name="Comma 3 7 2 2 3 2 5" xfId="18153" xr:uid="{00000000-0005-0000-0000-0000D57C0000}"/>
    <cellStyle name="Comma 3 7 2 2 3 3" xfId="2791" xr:uid="{00000000-0005-0000-0000-0000D67C0000}"/>
    <cellStyle name="Comma 3 7 2 2 3 3 2" xfId="6888" xr:uid="{00000000-0005-0000-0000-0000D77C0000}"/>
    <cellStyle name="Comma 3 7 2 2 3 3 2 2" xfId="15081" xr:uid="{00000000-0005-0000-0000-0000D87C0000}"/>
    <cellStyle name="Comma 3 7 2 2 3 3 2 2 2" xfId="31467" xr:uid="{00000000-0005-0000-0000-0000D97C0000}"/>
    <cellStyle name="Comma 3 7 2 2 3 3 2 3" xfId="23274" xr:uid="{00000000-0005-0000-0000-0000DA7C0000}"/>
    <cellStyle name="Comma 3 7 2 2 3 3 3" xfId="10984" xr:uid="{00000000-0005-0000-0000-0000DB7C0000}"/>
    <cellStyle name="Comma 3 7 2 2 3 3 3 2" xfId="27370" xr:uid="{00000000-0005-0000-0000-0000DC7C0000}"/>
    <cellStyle name="Comma 3 7 2 2 3 3 4" xfId="19177" xr:uid="{00000000-0005-0000-0000-0000DD7C0000}"/>
    <cellStyle name="Comma 3 7 2 2 3 4" xfId="4839" xr:uid="{00000000-0005-0000-0000-0000DE7C0000}"/>
    <cellStyle name="Comma 3 7 2 2 3 4 2" xfId="13032" xr:uid="{00000000-0005-0000-0000-0000DF7C0000}"/>
    <cellStyle name="Comma 3 7 2 2 3 4 2 2" xfId="29418" xr:uid="{00000000-0005-0000-0000-0000E07C0000}"/>
    <cellStyle name="Comma 3 7 2 2 3 4 3" xfId="21225" xr:uid="{00000000-0005-0000-0000-0000E17C0000}"/>
    <cellStyle name="Comma 3 7 2 2 3 5" xfId="8936" xr:uid="{00000000-0005-0000-0000-0000E27C0000}"/>
    <cellStyle name="Comma 3 7 2 2 3 5 2" xfId="25322" xr:uid="{00000000-0005-0000-0000-0000E37C0000}"/>
    <cellStyle name="Comma 3 7 2 2 3 6" xfId="17129" xr:uid="{00000000-0005-0000-0000-0000E47C0000}"/>
    <cellStyle name="Comma 3 7 2 2 4" xfId="1255" xr:uid="{00000000-0005-0000-0000-0000E57C0000}"/>
    <cellStyle name="Comma 3 7 2 2 4 2" xfId="3303" xr:uid="{00000000-0005-0000-0000-0000E67C0000}"/>
    <cellStyle name="Comma 3 7 2 2 4 2 2" xfId="7400" xr:uid="{00000000-0005-0000-0000-0000E77C0000}"/>
    <cellStyle name="Comma 3 7 2 2 4 2 2 2" xfId="15593" xr:uid="{00000000-0005-0000-0000-0000E87C0000}"/>
    <cellStyle name="Comma 3 7 2 2 4 2 2 2 2" xfId="31979" xr:uid="{00000000-0005-0000-0000-0000E97C0000}"/>
    <cellStyle name="Comma 3 7 2 2 4 2 2 3" xfId="23786" xr:uid="{00000000-0005-0000-0000-0000EA7C0000}"/>
    <cellStyle name="Comma 3 7 2 2 4 2 3" xfId="11496" xr:uid="{00000000-0005-0000-0000-0000EB7C0000}"/>
    <cellStyle name="Comma 3 7 2 2 4 2 3 2" xfId="27882" xr:uid="{00000000-0005-0000-0000-0000EC7C0000}"/>
    <cellStyle name="Comma 3 7 2 2 4 2 4" xfId="19689" xr:uid="{00000000-0005-0000-0000-0000ED7C0000}"/>
    <cellStyle name="Comma 3 7 2 2 4 3" xfId="5351" xr:uid="{00000000-0005-0000-0000-0000EE7C0000}"/>
    <cellStyle name="Comma 3 7 2 2 4 3 2" xfId="13544" xr:uid="{00000000-0005-0000-0000-0000EF7C0000}"/>
    <cellStyle name="Comma 3 7 2 2 4 3 2 2" xfId="29930" xr:uid="{00000000-0005-0000-0000-0000F07C0000}"/>
    <cellStyle name="Comma 3 7 2 2 4 3 3" xfId="21737" xr:uid="{00000000-0005-0000-0000-0000F17C0000}"/>
    <cellStyle name="Comma 3 7 2 2 4 4" xfId="9448" xr:uid="{00000000-0005-0000-0000-0000F27C0000}"/>
    <cellStyle name="Comma 3 7 2 2 4 4 2" xfId="25834" xr:uid="{00000000-0005-0000-0000-0000F37C0000}"/>
    <cellStyle name="Comma 3 7 2 2 4 5" xfId="17641" xr:uid="{00000000-0005-0000-0000-0000F47C0000}"/>
    <cellStyle name="Comma 3 7 2 2 5" xfId="2279" xr:uid="{00000000-0005-0000-0000-0000F57C0000}"/>
    <cellStyle name="Comma 3 7 2 2 5 2" xfId="6376" xr:uid="{00000000-0005-0000-0000-0000F67C0000}"/>
    <cellStyle name="Comma 3 7 2 2 5 2 2" xfId="14569" xr:uid="{00000000-0005-0000-0000-0000F77C0000}"/>
    <cellStyle name="Comma 3 7 2 2 5 2 2 2" xfId="30955" xr:uid="{00000000-0005-0000-0000-0000F87C0000}"/>
    <cellStyle name="Comma 3 7 2 2 5 2 3" xfId="22762" xr:uid="{00000000-0005-0000-0000-0000F97C0000}"/>
    <cellStyle name="Comma 3 7 2 2 5 3" xfId="10472" xr:uid="{00000000-0005-0000-0000-0000FA7C0000}"/>
    <cellStyle name="Comma 3 7 2 2 5 3 2" xfId="26858" xr:uid="{00000000-0005-0000-0000-0000FB7C0000}"/>
    <cellStyle name="Comma 3 7 2 2 5 4" xfId="18665" xr:uid="{00000000-0005-0000-0000-0000FC7C0000}"/>
    <cellStyle name="Comma 3 7 2 2 6" xfId="4327" xr:uid="{00000000-0005-0000-0000-0000FD7C0000}"/>
    <cellStyle name="Comma 3 7 2 2 6 2" xfId="12520" xr:uid="{00000000-0005-0000-0000-0000FE7C0000}"/>
    <cellStyle name="Comma 3 7 2 2 6 2 2" xfId="28906" xr:uid="{00000000-0005-0000-0000-0000FF7C0000}"/>
    <cellStyle name="Comma 3 7 2 2 6 3" xfId="20713" xr:uid="{00000000-0005-0000-0000-0000007D0000}"/>
    <cellStyle name="Comma 3 7 2 2 7" xfId="8424" xr:uid="{00000000-0005-0000-0000-0000017D0000}"/>
    <cellStyle name="Comma 3 7 2 2 7 2" xfId="24810" xr:uid="{00000000-0005-0000-0000-0000027D0000}"/>
    <cellStyle name="Comma 3 7 2 2 8" xfId="16617" xr:uid="{00000000-0005-0000-0000-0000037D0000}"/>
    <cellStyle name="Comma 3 7 2 3" xfId="359" xr:uid="{00000000-0005-0000-0000-0000047D0000}"/>
    <cellStyle name="Comma 3 7 2 3 2" xfId="871" xr:uid="{00000000-0005-0000-0000-0000057D0000}"/>
    <cellStyle name="Comma 3 7 2 3 2 2" xfId="1895" xr:uid="{00000000-0005-0000-0000-0000067D0000}"/>
    <cellStyle name="Comma 3 7 2 3 2 2 2" xfId="3943" xr:uid="{00000000-0005-0000-0000-0000077D0000}"/>
    <cellStyle name="Comma 3 7 2 3 2 2 2 2" xfId="8040" xr:uid="{00000000-0005-0000-0000-0000087D0000}"/>
    <cellStyle name="Comma 3 7 2 3 2 2 2 2 2" xfId="16233" xr:uid="{00000000-0005-0000-0000-0000097D0000}"/>
    <cellStyle name="Comma 3 7 2 3 2 2 2 2 2 2" xfId="32619" xr:uid="{00000000-0005-0000-0000-00000A7D0000}"/>
    <cellStyle name="Comma 3 7 2 3 2 2 2 2 3" xfId="24426" xr:uid="{00000000-0005-0000-0000-00000B7D0000}"/>
    <cellStyle name="Comma 3 7 2 3 2 2 2 3" xfId="12136" xr:uid="{00000000-0005-0000-0000-00000C7D0000}"/>
    <cellStyle name="Comma 3 7 2 3 2 2 2 3 2" xfId="28522" xr:uid="{00000000-0005-0000-0000-00000D7D0000}"/>
    <cellStyle name="Comma 3 7 2 3 2 2 2 4" xfId="20329" xr:uid="{00000000-0005-0000-0000-00000E7D0000}"/>
    <cellStyle name="Comma 3 7 2 3 2 2 3" xfId="5991" xr:uid="{00000000-0005-0000-0000-00000F7D0000}"/>
    <cellStyle name="Comma 3 7 2 3 2 2 3 2" xfId="14184" xr:uid="{00000000-0005-0000-0000-0000107D0000}"/>
    <cellStyle name="Comma 3 7 2 3 2 2 3 2 2" xfId="30570" xr:uid="{00000000-0005-0000-0000-0000117D0000}"/>
    <cellStyle name="Comma 3 7 2 3 2 2 3 3" xfId="22377" xr:uid="{00000000-0005-0000-0000-0000127D0000}"/>
    <cellStyle name="Comma 3 7 2 3 2 2 4" xfId="10088" xr:uid="{00000000-0005-0000-0000-0000137D0000}"/>
    <cellStyle name="Comma 3 7 2 3 2 2 4 2" xfId="26474" xr:uid="{00000000-0005-0000-0000-0000147D0000}"/>
    <cellStyle name="Comma 3 7 2 3 2 2 5" xfId="18281" xr:uid="{00000000-0005-0000-0000-0000157D0000}"/>
    <cellStyle name="Comma 3 7 2 3 2 3" xfId="2919" xr:uid="{00000000-0005-0000-0000-0000167D0000}"/>
    <cellStyle name="Comma 3 7 2 3 2 3 2" xfId="7016" xr:uid="{00000000-0005-0000-0000-0000177D0000}"/>
    <cellStyle name="Comma 3 7 2 3 2 3 2 2" xfId="15209" xr:uid="{00000000-0005-0000-0000-0000187D0000}"/>
    <cellStyle name="Comma 3 7 2 3 2 3 2 2 2" xfId="31595" xr:uid="{00000000-0005-0000-0000-0000197D0000}"/>
    <cellStyle name="Comma 3 7 2 3 2 3 2 3" xfId="23402" xr:uid="{00000000-0005-0000-0000-00001A7D0000}"/>
    <cellStyle name="Comma 3 7 2 3 2 3 3" xfId="11112" xr:uid="{00000000-0005-0000-0000-00001B7D0000}"/>
    <cellStyle name="Comma 3 7 2 3 2 3 3 2" xfId="27498" xr:uid="{00000000-0005-0000-0000-00001C7D0000}"/>
    <cellStyle name="Comma 3 7 2 3 2 3 4" xfId="19305" xr:uid="{00000000-0005-0000-0000-00001D7D0000}"/>
    <cellStyle name="Comma 3 7 2 3 2 4" xfId="4967" xr:uid="{00000000-0005-0000-0000-00001E7D0000}"/>
    <cellStyle name="Comma 3 7 2 3 2 4 2" xfId="13160" xr:uid="{00000000-0005-0000-0000-00001F7D0000}"/>
    <cellStyle name="Comma 3 7 2 3 2 4 2 2" xfId="29546" xr:uid="{00000000-0005-0000-0000-0000207D0000}"/>
    <cellStyle name="Comma 3 7 2 3 2 4 3" xfId="21353" xr:uid="{00000000-0005-0000-0000-0000217D0000}"/>
    <cellStyle name="Comma 3 7 2 3 2 5" xfId="9064" xr:uid="{00000000-0005-0000-0000-0000227D0000}"/>
    <cellStyle name="Comma 3 7 2 3 2 5 2" xfId="25450" xr:uid="{00000000-0005-0000-0000-0000237D0000}"/>
    <cellStyle name="Comma 3 7 2 3 2 6" xfId="17257" xr:uid="{00000000-0005-0000-0000-0000247D0000}"/>
    <cellStyle name="Comma 3 7 2 3 3" xfId="1383" xr:uid="{00000000-0005-0000-0000-0000257D0000}"/>
    <cellStyle name="Comma 3 7 2 3 3 2" xfId="3431" xr:uid="{00000000-0005-0000-0000-0000267D0000}"/>
    <cellStyle name="Comma 3 7 2 3 3 2 2" xfId="7528" xr:uid="{00000000-0005-0000-0000-0000277D0000}"/>
    <cellStyle name="Comma 3 7 2 3 3 2 2 2" xfId="15721" xr:uid="{00000000-0005-0000-0000-0000287D0000}"/>
    <cellStyle name="Comma 3 7 2 3 3 2 2 2 2" xfId="32107" xr:uid="{00000000-0005-0000-0000-0000297D0000}"/>
    <cellStyle name="Comma 3 7 2 3 3 2 2 3" xfId="23914" xr:uid="{00000000-0005-0000-0000-00002A7D0000}"/>
    <cellStyle name="Comma 3 7 2 3 3 2 3" xfId="11624" xr:uid="{00000000-0005-0000-0000-00002B7D0000}"/>
    <cellStyle name="Comma 3 7 2 3 3 2 3 2" xfId="28010" xr:uid="{00000000-0005-0000-0000-00002C7D0000}"/>
    <cellStyle name="Comma 3 7 2 3 3 2 4" xfId="19817" xr:uid="{00000000-0005-0000-0000-00002D7D0000}"/>
    <cellStyle name="Comma 3 7 2 3 3 3" xfId="5479" xr:uid="{00000000-0005-0000-0000-00002E7D0000}"/>
    <cellStyle name="Comma 3 7 2 3 3 3 2" xfId="13672" xr:uid="{00000000-0005-0000-0000-00002F7D0000}"/>
    <cellStyle name="Comma 3 7 2 3 3 3 2 2" xfId="30058" xr:uid="{00000000-0005-0000-0000-0000307D0000}"/>
    <cellStyle name="Comma 3 7 2 3 3 3 3" xfId="21865" xr:uid="{00000000-0005-0000-0000-0000317D0000}"/>
    <cellStyle name="Comma 3 7 2 3 3 4" xfId="9576" xr:uid="{00000000-0005-0000-0000-0000327D0000}"/>
    <cellStyle name="Comma 3 7 2 3 3 4 2" xfId="25962" xr:uid="{00000000-0005-0000-0000-0000337D0000}"/>
    <cellStyle name="Comma 3 7 2 3 3 5" xfId="17769" xr:uid="{00000000-0005-0000-0000-0000347D0000}"/>
    <cellStyle name="Comma 3 7 2 3 4" xfId="2407" xr:uid="{00000000-0005-0000-0000-0000357D0000}"/>
    <cellStyle name="Comma 3 7 2 3 4 2" xfId="6504" xr:uid="{00000000-0005-0000-0000-0000367D0000}"/>
    <cellStyle name="Comma 3 7 2 3 4 2 2" xfId="14697" xr:uid="{00000000-0005-0000-0000-0000377D0000}"/>
    <cellStyle name="Comma 3 7 2 3 4 2 2 2" xfId="31083" xr:uid="{00000000-0005-0000-0000-0000387D0000}"/>
    <cellStyle name="Comma 3 7 2 3 4 2 3" xfId="22890" xr:uid="{00000000-0005-0000-0000-0000397D0000}"/>
    <cellStyle name="Comma 3 7 2 3 4 3" xfId="10600" xr:uid="{00000000-0005-0000-0000-00003A7D0000}"/>
    <cellStyle name="Comma 3 7 2 3 4 3 2" xfId="26986" xr:uid="{00000000-0005-0000-0000-00003B7D0000}"/>
    <cellStyle name="Comma 3 7 2 3 4 4" xfId="18793" xr:uid="{00000000-0005-0000-0000-00003C7D0000}"/>
    <cellStyle name="Comma 3 7 2 3 5" xfId="4455" xr:uid="{00000000-0005-0000-0000-00003D7D0000}"/>
    <cellStyle name="Comma 3 7 2 3 5 2" xfId="12648" xr:uid="{00000000-0005-0000-0000-00003E7D0000}"/>
    <cellStyle name="Comma 3 7 2 3 5 2 2" xfId="29034" xr:uid="{00000000-0005-0000-0000-00003F7D0000}"/>
    <cellStyle name="Comma 3 7 2 3 5 3" xfId="20841" xr:uid="{00000000-0005-0000-0000-0000407D0000}"/>
    <cellStyle name="Comma 3 7 2 3 6" xfId="8552" xr:uid="{00000000-0005-0000-0000-0000417D0000}"/>
    <cellStyle name="Comma 3 7 2 3 6 2" xfId="24938" xr:uid="{00000000-0005-0000-0000-0000427D0000}"/>
    <cellStyle name="Comma 3 7 2 3 7" xfId="16745" xr:uid="{00000000-0005-0000-0000-0000437D0000}"/>
    <cellStyle name="Comma 3 7 2 4" xfId="615" xr:uid="{00000000-0005-0000-0000-0000447D0000}"/>
    <cellStyle name="Comma 3 7 2 4 2" xfId="1639" xr:uid="{00000000-0005-0000-0000-0000457D0000}"/>
    <cellStyle name="Comma 3 7 2 4 2 2" xfId="3687" xr:uid="{00000000-0005-0000-0000-0000467D0000}"/>
    <cellStyle name="Comma 3 7 2 4 2 2 2" xfId="7784" xr:uid="{00000000-0005-0000-0000-0000477D0000}"/>
    <cellStyle name="Comma 3 7 2 4 2 2 2 2" xfId="15977" xr:uid="{00000000-0005-0000-0000-0000487D0000}"/>
    <cellStyle name="Comma 3 7 2 4 2 2 2 2 2" xfId="32363" xr:uid="{00000000-0005-0000-0000-0000497D0000}"/>
    <cellStyle name="Comma 3 7 2 4 2 2 2 3" xfId="24170" xr:uid="{00000000-0005-0000-0000-00004A7D0000}"/>
    <cellStyle name="Comma 3 7 2 4 2 2 3" xfId="11880" xr:uid="{00000000-0005-0000-0000-00004B7D0000}"/>
    <cellStyle name="Comma 3 7 2 4 2 2 3 2" xfId="28266" xr:uid="{00000000-0005-0000-0000-00004C7D0000}"/>
    <cellStyle name="Comma 3 7 2 4 2 2 4" xfId="20073" xr:uid="{00000000-0005-0000-0000-00004D7D0000}"/>
    <cellStyle name="Comma 3 7 2 4 2 3" xfId="5735" xr:uid="{00000000-0005-0000-0000-00004E7D0000}"/>
    <cellStyle name="Comma 3 7 2 4 2 3 2" xfId="13928" xr:uid="{00000000-0005-0000-0000-00004F7D0000}"/>
    <cellStyle name="Comma 3 7 2 4 2 3 2 2" xfId="30314" xr:uid="{00000000-0005-0000-0000-0000507D0000}"/>
    <cellStyle name="Comma 3 7 2 4 2 3 3" xfId="22121" xr:uid="{00000000-0005-0000-0000-0000517D0000}"/>
    <cellStyle name="Comma 3 7 2 4 2 4" xfId="9832" xr:uid="{00000000-0005-0000-0000-0000527D0000}"/>
    <cellStyle name="Comma 3 7 2 4 2 4 2" xfId="26218" xr:uid="{00000000-0005-0000-0000-0000537D0000}"/>
    <cellStyle name="Comma 3 7 2 4 2 5" xfId="18025" xr:uid="{00000000-0005-0000-0000-0000547D0000}"/>
    <cellStyle name="Comma 3 7 2 4 3" xfId="2663" xr:uid="{00000000-0005-0000-0000-0000557D0000}"/>
    <cellStyle name="Comma 3 7 2 4 3 2" xfId="6760" xr:uid="{00000000-0005-0000-0000-0000567D0000}"/>
    <cellStyle name="Comma 3 7 2 4 3 2 2" xfId="14953" xr:uid="{00000000-0005-0000-0000-0000577D0000}"/>
    <cellStyle name="Comma 3 7 2 4 3 2 2 2" xfId="31339" xr:uid="{00000000-0005-0000-0000-0000587D0000}"/>
    <cellStyle name="Comma 3 7 2 4 3 2 3" xfId="23146" xr:uid="{00000000-0005-0000-0000-0000597D0000}"/>
    <cellStyle name="Comma 3 7 2 4 3 3" xfId="10856" xr:uid="{00000000-0005-0000-0000-00005A7D0000}"/>
    <cellStyle name="Comma 3 7 2 4 3 3 2" xfId="27242" xr:uid="{00000000-0005-0000-0000-00005B7D0000}"/>
    <cellStyle name="Comma 3 7 2 4 3 4" xfId="19049" xr:uid="{00000000-0005-0000-0000-00005C7D0000}"/>
    <cellStyle name="Comma 3 7 2 4 4" xfId="4711" xr:uid="{00000000-0005-0000-0000-00005D7D0000}"/>
    <cellStyle name="Comma 3 7 2 4 4 2" xfId="12904" xr:uid="{00000000-0005-0000-0000-00005E7D0000}"/>
    <cellStyle name="Comma 3 7 2 4 4 2 2" xfId="29290" xr:uid="{00000000-0005-0000-0000-00005F7D0000}"/>
    <cellStyle name="Comma 3 7 2 4 4 3" xfId="21097" xr:uid="{00000000-0005-0000-0000-0000607D0000}"/>
    <cellStyle name="Comma 3 7 2 4 5" xfId="8808" xr:uid="{00000000-0005-0000-0000-0000617D0000}"/>
    <cellStyle name="Comma 3 7 2 4 5 2" xfId="25194" xr:uid="{00000000-0005-0000-0000-0000627D0000}"/>
    <cellStyle name="Comma 3 7 2 4 6" xfId="17001" xr:uid="{00000000-0005-0000-0000-0000637D0000}"/>
    <cellStyle name="Comma 3 7 2 5" xfId="1127" xr:uid="{00000000-0005-0000-0000-0000647D0000}"/>
    <cellStyle name="Comma 3 7 2 5 2" xfId="3175" xr:uid="{00000000-0005-0000-0000-0000657D0000}"/>
    <cellStyle name="Comma 3 7 2 5 2 2" xfId="7272" xr:uid="{00000000-0005-0000-0000-0000667D0000}"/>
    <cellStyle name="Comma 3 7 2 5 2 2 2" xfId="15465" xr:uid="{00000000-0005-0000-0000-0000677D0000}"/>
    <cellStyle name="Comma 3 7 2 5 2 2 2 2" xfId="31851" xr:uid="{00000000-0005-0000-0000-0000687D0000}"/>
    <cellStyle name="Comma 3 7 2 5 2 2 3" xfId="23658" xr:uid="{00000000-0005-0000-0000-0000697D0000}"/>
    <cellStyle name="Comma 3 7 2 5 2 3" xfId="11368" xr:uid="{00000000-0005-0000-0000-00006A7D0000}"/>
    <cellStyle name="Comma 3 7 2 5 2 3 2" xfId="27754" xr:uid="{00000000-0005-0000-0000-00006B7D0000}"/>
    <cellStyle name="Comma 3 7 2 5 2 4" xfId="19561" xr:uid="{00000000-0005-0000-0000-00006C7D0000}"/>
    <cellStyle name="Comma 3 7 2 5 3" xfId="5223" xr:uid="{00000000-0005-0000-0000-00006D7D0000}"/>
    <cellStyle name="Comma 3 7 2 5 3 2" xfId="13416" xr:uid="{00000000-0005-0000-0000-00006E7D0000}"/>
    <cellStyle name="Comma 3 7 2 5 3 2 2" xfId="29802" xr:uid="{00000000-0005-0000-0000-00006F7D0000}"/>
    <cellStyle name="Comma 3 7 2 5 3 3" xfId="21609" xr:uid="{00000000-0005-0000-0000-0000707D0000}"/>
    <cellStyle name="Comma 3 7 2 5 4" xfId="9320" xr:uid="{00000000-0005-0000-0000-0000717D0000}"/>
    <cellStyle name="Comma 3 7 2 5 4 2" xfId="25706" xr:uid="{00000000-0005-0000-0000-0000727D0000}"/>
    <cellStyle name="Comma 3 7 2 5 5" xfId="17513" xr:uid="{00000000-0005-0000-0000-0000737D0000}"/>
    <cellStyle name="Comma 3 7 2 6" xfId="2151" xr:uid="{00000000-0005-0000-0000-0000747D0000}"/>
    <cellStyle name="Comma 3 7 2 6 2" xfId="6248" xr:uid="{00000000-0005-0000-0000-0000757D0000}"/>
    <cellStyle name="Comma 3 7 2 6 2 2" xfId="14441" xr:uid="{00000000-0005-0000-0000-0000767D0000}"/>
    <cellStyle name="Comma 3 7 2 6 2 2 2" xfId="30827" xr:uid="{00000000-0005-0000-0000-0000777D0000}"/>
    <cellStyle name="Comma 3 7 2 6 2 3" xfId="22634" xr:uid="{00000000-0005-0000-0000-0000787D0000}"/>
    <cellStyle name="Comma 3 7 2 6 3" xfId="10344" xr:uid="{00000000-0005-0000-0000-0000797D0000}"/>
    <cellStyle name="Comma 3 7 2 6 3 2" xfId="26730" xr:uid="{00000000-0005-0000-0000-00007A7D0000}"/>
    <cellStyle name="Comma 3 7 2 6 4" xfId="18537" xr:uid="{00000000-0005-0000-0000-00007B7D0000}"/>
    <cellStyle name="Comma 3 7 2 7" xfId="4199" xr:uid="{00000000-0005-0000-0000-00007C7D0000}"/>
    <cellStyle name="Comma 3 7 2 7 2" xfId="12392" xr:uid="{00000000-0005-0000-0000-00007D7D0000}"/>
    <cellStyle name="Comma 3 7 2 7 2 2" xfId="28778" xr:uid="{00000000-0005-0000-0000-00007E7D0000}"/>
    <cellStyle name="Comma 3 7 2 7 3" xfId="20585" xr:uid="{00000000-0005-0000-0000-00007F7D0000}"/>
    <cellStyle name="Comma 3 7 2 8" xfId="8296" xr:uid="{00000000-0005-0000-0000-0000807D0000}"/>
    <cellStyle name="Comma 3 7 2 8 2" xfId="24682" xr:uid="{00000000-0005-0000-0000-0000817D0000}"/>
    <cellStyle name="Comma 3 7 2 9" xfId="16489" xr:uid="{00000000-0005-0000-0000-0000827D0000}"/>
    <cellStyle name="Comma 3 7 3" xfId="167" xr:uid="{00000000-0005-0000-0000-0000837D0000}"/>
    <cellStyle name="Comma 3 7 3 2" xfId="423" xr:uid="{00000000-0005-0000-0000-0000847D0000}"/>
    <cellStyle name="Comma 3 7 3 2 2" xfId="935" xr:uid="{00000000-0005-0000-0000-0000857D0000}"/>
    <cellStyle name="Comma 3 7 3 2 2 2" xfId="1959" xr:uid="{00000000-0005-0000-0000-0000867D0000}"/>
    <cellStyle name="Comma 3 7 3 2 2 2 2" xfId="4007" xr:uid="{00000000-0005-0000-0000-0000877D0000}"/>
    <cellStyle name="Comma 3 7 3 2 2 2 2 2" xfId="8104" xr:uid="{00000000-0005-0000-0000-0000887D0000}"/>
    <cellStyle name="Comma 3 7 3 2 2 2 2 2 2" xfId="16297" xr:uid="{00000000-0005-0000-0000-0000897D0000}"/>
    <cellStyle name="Comma 3 7 3 2 2 2 2 2 2 2" xfId="32683" xr:uid="{00000000-0005-0000-0000-00008A7D0000}"/>
    <cellStyle name="Comma 3 7 3 2 2 2 2 2 3" xfId="24490" xr:uid="{00000000-0005-0000-0000-00008B7D0000}"/>
    <cellStyle name="Comma 3 7 3 2 2 2 2 3" xfId="12200" xr:uid="{00000000-0005-0000-0000-00008C7D0000}"/>
    <cellStyle name="Comma 3 7 3 2 2 2 2 3 2" xfId="28586" xr:uid="{00000000-0005-0000-0000-00008D7D0000}"/>
    <cellStyle name="Comma 3 7 3 2 2 2 2 4" xfId="20393" xr:uid="{00000000-0005-0000-0000-00008E7D0000}"/>
    <cellStyle name="Comma 3 7 3 2 2 2 3" xfId="6055" xr:uid="{00000000-0005-0000-0000-00008F7D0000}"/>
    <cellStyle name="Comma 3 7 3 2 2 2 3 2" xfId="14248" xr:uid="{00000000-0005-0000-0000-0000907D0000}"/>
    <cellStyle name="Comma 3 7 3 2 2 2 3 2 2" xfId="30634" xr:uid="{00000000-0005-0000-0000-0000917D0000}"/>
    <cellStyle name="Comma 3 7 3 2 2 2 3 3" xfId="22441" xr:uid="{00000000-0005-0000-0000-0000927D0000}"/>
    <cellStyle name="Comma 3 7 3 2 2 2 4" xfId="10152" xr:uid="{00000000-0005-0000-0000-0000937D0000}"/>
    <cellStyle name="Comma 3 7 3 2 2 2 4 2" xfId="26538" xr:uid="{00000000-0005-0000-0000-0000947D0000}"/>
    <cellStyle name="Comma 3 7 3 2 2 2 5" xfId="18345" xr:uid="{00000000-0005-0000-0000-0000957D0000}"/>
    <cellStyle name="Comma 3 7 3 2 2 3" xfId="2983" xr:uid="{00000000-0005-0000-0000-0000967D0000}"/>
    <cellStyle name="Comma 3 7 3 2 2 3 2" xfId="7080" xr:uid="{00000000-0005-0000-0000-0000977D0000}"/>
    <cellStyle name="Comma 3 7 3 2 2 3 2 2" xfId="15273" xr:uid="{00000000-0005-0000-0000-0000987D0000}"/>
    <cellStyle name="Comma 3 7 3 2 2 3 2 2 2" xfId="31659" xr:uid="{00000000-0005-0000-0000-0000997D0000}"/>
    <cellStyle name="Comma 3 7 3 2 2 3 2 3" xfId="23466" xr:uid="{00000000-0005-0000-0000-00009A7D0000}"/>
    <cellStyle name="Comma 3 7 3 2 2 3 3" xfId="11176" xr:uid="{00000000-0005-0000-0000-00009B7D0000}"/>
    <cellStyle name="Comma 3 7 3 2 2 3 3 2" xfId="27562" xr:uid="{00000000-0005-0000-0000-00009C7D0000}"/>
    <cellStyle name="Comma 3 7 3 2 2 3 4" xfId="19369" xr:uid="{00000000-0005-0000-0000-00009D7D0000}"/>
    <cellStyle name="Comma 3 7 3 2 2 4" xfId="5031" xr:uid="{00000000-0005-0000-0000-00009E7D0000}"/>
    <cellStyle name="Comma 3 7 3 2 2 4 2" xfId="13224" xr:uid="{00000000-0005-0000-0000-00009F7D0000}"/>
    <cellStyle name="Comma 3 7 3 2 2 4 2 2" xfId="29610" xr:uid="{00000000-0005-0000-0000-0000A07D0000}"/>
    <cellStyle name="Comma 3 7 3 2 2 4 3" xfId="21417" xr:uid="{00000000-0005-0000-0000-0000A17D0000}"/>
    <cellStyle name="Comma 3 7 3 2 2 5" xfId="9128" xr:uid="{00000000-0005-0000-0000-0000A27D0000}"/>
    <cellStyle name="Comma 3 7 3 2 2 5 2" xfId="25514" xr:uid="{00000000-0005-0000-0000-0000A37D0000}"/>
    <cellStyle name="Comma 3 7 3 2 2 6" xfId="17321" xr:uid="{00000000-0005-0000-0000-0000A47D0000}"/>
    <cellStyle name="Comma 3 7 3 2 3" xfId="1447" xr:uid="{00000000-0005-0000-0000-0000A57D0000}"/>
    <cellStyle name="Comma 3 7 3 2 3 2" xfId="3495" xr:uid="{00000000-0005-0000-0000-0000A67D0000}"/>
    <cellStyle name="Comma 3 7 3 2 3 2 2" xfId="7592" xr:uid="{00000000-0005-0000-0000-0000A77D0000}"/>
    <cellStyle name="Comma 3 7 3 2 3 2 2 2" xfId="15785" xr:uid="{00000000-0005-0000-0000-0000A87D0000}"/>
    <cellStyle name="Comma 3 7 3 2 3 2 2 2 2" xfId="32171" xr:uid="{00000000-0005-0000-0000-0000A97D0000}"/>
    <cellStyle name="Comma 3 7 3 2 3 2 2 3" xfId="23978" xr:uid="{00000000-0005-0000-0000-0000AA7D0000}"/>
    <cellStyle name="Comma 3 7 3 2 3 2 3" xfId="11688" xr:uid="{00000000-0005-0000-0000-0000AB7D0000}"/>
    <cellStyle name="Comma 3 7 3 2 3 2 3 2" xfId="28074" xr:uid="{00000000-0005-0000-0000-0000AC7D0000}"/>
    <cellStyle name="Comma 3 7 3 2 3 2 4" xfId="19881" xr:uid="{00000000-0005-0000-0000-0000AD7D0000}"/>
    <cellStyle name="Comma 3 7 3 2 3 3" xfId="5543" xr:uid="{00000000-0005-0000-0000-0000AE7D0000}"/>
    <cellStyle name="Comma 3 7 3 2 3 3 2" xfId="13736" xr:uid="{00000000-0005-0000-0000-0000AF7D0000}"/>
    <cellStyle name="Comma 3 7 3 2 3 3 2 2" xfId="30122" xr:uid="{00000000-0005-0000-0000-0000B07D0000}"/>
    <cellStyle name="Comma 3 7 3 2 3 3 3" xfId="21929" xr:uid="{00000000-0005-0000-0000-0000B17D0000}"/>
    <cellStyle name="Comma 3 7 3 2 3 4" xfId="9640" xr:uid="{00000000-0005-0000-0000-0000B27D0000}"/>
    <cellStyle name="Comma 3 7 3 2 3 4 2" xfId="26026" xr:uid="{00000000-0005-0000-0000-0000B37D0000}"/>
    <cellStyle name="Comma 3 7 3 2 3 5" xfId="17833" xr:uid="{00000000-0005-0000-0000-0000B47D0000}"/>
    <cellStyle name="Comma 3 7 3 2 4" xfId="2471" xr:uid="{00000000-0005-0000-0000-0000B57D0000}"/>
    <cellStyle name="Comma 3 7 3 2 4 2" xfId="6568" xr:uid="{00000000-0005-0000-0000-0000B67D0000}"/>
    <cellStyle name="Comma 3 7 3 2 4 2 2" xfId="14761" xr:uid="{00000000-0005-0000-0000-0000B77D0000}"/>
    <cellStyle name="Comma 3 7 3 2 4 2 2 2" xfId="31147" xr:uid="{00000000-0005-0000-0000-0000B87D0000}"/>
    <cellStyle name="Comma 3 7 3 2 4 2 3" xfId="22954" xr:uid="{00000000-0005-0000-0000-0000B97D0000}"/>
    <cellStyle name="Comma 3 7 3 2 4 3" xfId="10664" xr:uid="{00000000-0005-0000-0000-0000BA7D0000}"/>
    <cellStyle name="Comma 3 7 3 2 4 3 2" xfId="27050" xr:uid="{00000000-0005-0000-0000-0000BB7D0000}"/>
    <cellStyle name="Comma 3 7 3 2 4 4" xfId="18857" xr:uid="{00000000-0005-0000-0000-0000BC7D0000}"/>
    <cellStyle name="Comma 3 7 3 2 5" xfId="4519" xr:uid="{00000000-0005-0000-0000-0000BD7D0000}"/>
    <cellStyle name="Comma 3 7 3 2 5 2" xfId="12712" xr:uid="{00000000-0005-0000-0000-0000BE7D0000}"/>
    <cellStyle name="Comma 3 7 3 2 5 2 2" xfId="29098" xr:uid="{00000000-0005-0000-0000-0000BF7D0000}"/>
    <cellStyle name="Comma 3 7 3 2 5 3" xfId="20905" xr:uid="{00000000-0005-0000-0000-0000C07D0000}"/>
    <cellStyle name="Comma 3 7 3 2 6" xfId="8616" xr:uid="{00000000-0005-0000-0000-0000C17D0000}"/>
    <cellStyle name="Comma 3 7 3 2 6 2" xfId="25002" xr:uid="{00000000-0005-0000-0000-0000C27D0000}"/>
    <cellStyle name="Comma 3 7 3 2 7" xfId="16809" xr:uid="{00000000-0005-0000-0000-0000C37D0000}"/>
    <cellStyle name="Comma 3 7 3 3" xfId="679" xr:uid="{00000000-0005-0000-0000-0000C47D0000}"/>
    <cellStyle name="Comma 3 7 3 3 2" xfId="1703" xr:uid="{00000000-0005-0000-0000-0000C57D0000}"/>
    <cellStyle name="Comma 3 7 3 3 2 2" xfId="3751" xr:uid="{00000000-0005-0000-0000-0000C67D0000}"/>
    <cellStyle name="Comma 3 7 3 3 2 2 2" xfId="7848" xr:uid="{00000000-0005-0000-0000-0000C77D0000}"/>
    <cellStyle name="Comma 3 7 3 3 2 2 2 2" xfId="16041" xr:uid="{00000000-0005-0000-0000-0000C87D0000}"/>
    <cellStyle name="Comma 3 7 3 3 2 2 2 2 2" xfId="32427" xr:uid="{00000000-0005-0000-0000-0000C97D0000}"/>
    <cellStyle name="Comma 3 7 3 3 2 2 2 3" xfId="24234" xr:uid="{00000000-0005-0000-0000-0000CA7D0000}"/>
    <cellStyle name="Comma 3 7 3 3 2 2 3" xfId="11944" xr:uid="{00000000-0005-0000-0000-0000CB7D0000}"/>
    <cellStyle name="Comma 3 7 3 3 2 2 3 2" xfId="28330" xr:uid="{00000000-0005-0000-0000-0000CC7D0000}"/>
    <cellStyle name="Comma 3 7 3 3 2 2 4" xfId="20137" xr:uid="{00000000-0005-0000-0000-0000CD7D0000}"/>
    <cellStyle name="Comma 3 7 3 3 2 3" xfId="5799" xr:uid="{00000000-0005-0000-0000-0000CE7D0000}"/>
    <cellStyle name="Comma 3 7 3 3 2 3 2" xfId="13992" xr:uid="{00000000-0005-0000-0000-0000CF7D0000}"/>
    <cellStyle name="Comma 3 7 3 3 2 3 2 2" xfId="30378" xr:uid="{00000000-0005-0000-0000-0000D07D0000}"/>
    <cellStyle name="Comma 3 7 3 3 2 3 3" xfId="22185" xr:uid="{00000000-0005-0000-0000-0000D17D0000}"/>
    <cellStyle name="Comma 3 7 3 3 2 4" xfId="9896" xr:uid="{00000000-0005-0000-0000-0000D27D0000}"/>
    <cellStyle name="Comma 3 7 3 3 2 4 2" xfId="26282" xr:uid="{00000000-0005-0000-0000-0000D37D0000}"/>
    <cellStyle name="Comma 3 7 3 3 2 5" xfId="18089" xr:uid="{00000000-0005-0000-0000-0000D47D0000}"/>
    <cellStyle name="Comma 3 7 3 3 3" xfId="2727" xr:uid="{00000000-0005-0000-0000-0000D57D0000}"/>
    <cellStyle name="Comma 3 7 3 3 3 2" xfId="6824" xr:uid="{00000000-0005-0000-0000-0000D67D0000}"/>
    <cellStyle name="Comma 3 7 3 3 3 2 2" xfId="15017" xr:uid="{00000000-0005-0000-0000-0000D77D0000}"/>
    <cellStyle name="Comma 3 7 3 3 3 2 2 2" xfId="31403" xr:uid="{00000000-0005-0000-0000-0000D87D0000}"/>
    <cellStyle name="Comma 3 7 3 3 3 2 3" xfId="23210" xr:uid="{00000000-0005-0000-0000-0000D97D0000}"/>
    <cellStyle name="Comma 3 7 3 3 3 3" xfId="10920" xr:uid="{00000000-0005-0000-0000-0000DA7D0000}"/>
    <cellStyle name="Comma 3 7 3 3 3 3 2" xfId="27306" xr:uid="{00000000-0005-0000-0000-0000DB7D0000}"/>
    <cellStyle name="Comma 3 7 3 3 3 4" xfId="19113" xr:uid="{00000000-0005-0000-0000-0000DC7D0000}"/>
    <cellStyle name="Comma 3 7 3 3 4" xfId="4775" xr:uid="{00000000-0005-0000-0000-0000DD7D0000}"/>
    <cellStyle name="Comma 3 7 3 3 4 2" xfId="12968" xr:uid="{00000000-0005-0000-0000-0000DE7D0000}"/>
    <cellStyle name="Comma 3 7 3 3 4 2 2" xfId="29354" xr:uid="{00000000-0005-0000-0000-0000DF7D0000}"/>
    <cellStyle name="Comma 3 7 3 3 4 3" xfId="21161" xr:uid="{00000000-0005-0000-0000-0000E07D0000}"/>
    <cellStyle name="Comma 3 7 3 3 5" xfId="8872" xr:uid="{00000000-0005-0000-0000-0000E17D0000}"/>
    <cellStyle name="Comma 3 7 3 3 5 2" xfId="25258" xr:uid="{00000000-0005-0000-0000-0000E27D0000}"/>
    <cellStyle name="Comma 3 7 3 3 6" xfId="17065" xr:uid="{00000000-0005-0000-0000-0000E37D0000}"/>
    <cellStyle name="Comma 3 7 3 4" xfId="1191" xr:uid="{00000000-0005-0000-0000-0000E47D0000}"/>
    <cellStyle name="Comma 3 7 3 4 2" xfId="3239" xr:uid="{00000000-0005-0000-0000-0000E57D0000}"/>
    <cellStyle name="Comma 3 7 3 4 2 2" xfId="7336" xr:uid="{00000000-0005-0000-0000-0000E67D0000}"/>
    <cellStyle name="Comma 3 7 3 4 2 2 2" xfId="15529" xr:uid="{00000000-0005-0000-0000-0000E77D0000}"/>
    <cellStyle name="Comma 3 7 3 4 2 2 2 2" xfId="31915" xr:uid="{00000000-0005-0000-0000-0000E87D0000}"/>
    <cellStyle name="Comma 3 7 3 4 2 2 3" xfId="23722" xr:uid="{00000000-0005-0000-0000-0000E97D0000}"/>
    <cellStyle name="Comma 3 7 3 4 2 3" xfId="11432" xr:uid="{00000000-0005-0000-0000-0000EA7D0000}"/>
    <cellStyle name="Comma 3 7 3 4 2 3 2" xfId="27818" xr:uid="{00000000-0005-0000-0000-0000EB7D0000}"/>
    <cellStyle name="Comma 3 7 3 4 2 4" xfId="19625" xr:uid="{00000000-0005-0000-0000-0000EC7D0000}"/>
    <cellStyle name="Comma 3 7 3 4 3" xfId="5287" xr:uid="{00000000-0005-0000-0000-0000ED7D0000}"/>
    <cellStyle name="Comma 3 7 3 4 3 2" xfId="13480" xr:uid="{00000000-0005-0000-0000-0000EE7D0000}"/>
    <cellStyle name="Comma 3 7 3 4 3 2 2" xfId="29866" xr:uid="{00000000-0005-0000-0000-0000EF7D0000}"/>
    <cellStyle name="Comma 3 7 3 4 3 3" xfId="21673" xr:uid="{00000000-0005-0000-0000-0000F07D0000}"/>
    <cellStyle name="Comma 3 7 3 4 4" xfId="9384" xr:uid="{00000000-0005-0000-0000-0000F17D0000}"/>
    <cellStyle name="Comma 3 7 3 4 4 2" xfId="25770" xr:uid="{00000000-0005-0000-0000-0000F27D0000}"/>
    <cellStyle name="Comma 3 7 3 4 5" xfId="17577" xr:uid="{00000000-0005-0000-0000-0000F37D0000}"/>
    <cellStyle name="Comma 3 7 3 5" xfId="2215" xr:uid="{00000000-0005-0000-0000-0000F47D0000}"/>
    <cellStyle name="Comma 3 7 3 5 2" xfId="6312" xr:uid="{00000000-0005-0000-0000-0000F57D0000}"/>
    <cellStyle name="Comma 3 7 3 5 2 2" xfId="14505" xr:uid="{00000000-0005-0000-0000-0000F67D0000}"/>
    <cellStyle name="Comma 3 7 3 5 2 2 2" xfId="30891" xr:uid="{00000000-0005-0000-0000-0000F77D0000}"/>
    <cellStyle name="Comma 3 7 3 5 2 3" xfId="22698" xr:uid="{00000000-0005-0000-0000-0000F87D0000}"/>
    <cellStyle name="Comma 3 7 3 5 3" xfId="10408" xr:uid="{00000000-0005-0000-0000-0000F97D0000}"/>
    <cellStyle name="Comma 3 7 3 5 3 2" xfId="26794" xr:uid="{00000000-0005-0000-0000-0000FA7D0000}"/>
    <cellStyle name="Comma 3 7 3 5 4" xfId="18601" xr:uid="{00000000-0005-0000-0000-0000FB7D0000}"/>
    <cellStyle name="Comma 3 7 3 6" xfId="4263" xr:uid="{00000000-0005-0000-0000-0000FC7D0000}"/>
    <cellStyle name="Comma 3 7 3 6 2" xfId="12456" xr:uid="{00000000-0005-0000-0000-0000FD7D0000}"/>
    <cellStyle name="Comma 3 7 3 6 2 2" xfId="28842" xr:uid="{00000000-0005-0000-0000-0000FE7D0000}"/>
    <cellStyle name="Comma 3 7 3 6 3" xfId="20649" xr:uid="{00000000-0005-0000-0000-0000FF7D0000}"/>
    <cellStyle name="Comma 3 7 3 7" xfId="8360" xr:uid="{00000000-0005-0000-0000-0000007E0000}"/>
    <cellStyle name="Comma 3 7 3 7 2" xfId="24746" xr:uid="{00000000-0005-0000-0000-0000017E0000}"/>
    <cellStyle name="Comma 3 7 3 8" xfId="16553" xr:uid="{00000000-0005-0000-0000-0000027E0000}"/>
    <cellStyle name="Comma 3 7 4" xfId="295" xr:uid="{00000000-0005-0000-0000-0000037E0000}"/>
    <cellStyle name="Comma 3 7 4 2" xfId="807" xr:uid="{00000000-0005-0000-0000-0000047E0000}"/>
    <cellStyle name="Comma 3 7 4 2 2" xfId="1831" xr:uid="{00000000-0005-0000-0000-0000057E0000}"/>
    <cellStyle name="Comma 3 7 4 2 2 2" xfId="3879" xr:uid="{00000000-0005-0000-0000-0000067E0000}"/>
    <cellStyle name="Comma 3 7 4 2 2 2 2" xfId="7976" xr:uid="{00000000-0005-0000-0000-0000077E0000}"/>
    <cellStyle name="Comma 3 7 4 2 2 2 2 2" xfId="16169" xr:uid="{00000000-0005-0000-0000-0000087E0000}"/>
    <cellStyle name="Comma 3 7 4 2 2 2 2 2 2" xfId="32555" xr:uid="{00000000-0005-0000-0000-0000097E0000}"/>
    <cellStyle name="Comma 3 7 4 2 2 2 2 3" xfId="24362" xr:uid="{00000000-0005-0000-0000-00000A7E0000}"/>
    <cellStyle name="Comma 3 7 4 2 2 2 3" xfId="12072" xr:uid="{00000000-0005-0000-0000-00000B7E0000}"/>
    <cellStyle name="Comma 3 7 4 2 2 2 3 2" xfId="28458" xr:uid="{00000000-0005-0000-0000-00000C7E0000}"/>
    <cellStyle name="Comma 3 7 4 2 2 2 4" xfId="20265" xr:uid="{00000000-0005-0000-0000-00000D7E0000}"/>
    <cellStyle name="Comma 3 7 4 2 2 3" xfId="5927" xr:uid="{00000000-0005-0000-0000-00000E7E0000}"/>
    <cellStyle name="Comma 3 7 4 2 2 3 2" xfId="14120" xr:uid="{00000000-0005-0000-0000-00000F7E0000}"/>
    <cellStyle name="Comma 3 7 4 2 2 3 2 2" xfId="30506" xr:uid="{00000000-0005-0000-0000-0000107E0000}"/>
    <cellStyle name="Comma 3 7 4 2 2 3 3" xfId="22313" xr:uid="{00000000-0005-0000-0000-0000117E0000}"/>
    <cellStyle name="Comma 3 7 4 2 2 4" xfId="10024" xr:uid="{00000000-0005-0000-0000-0000127E0000}"/>
    <cellStyle name="Comma 3 7 4 2 2 4 2" xfId="26410" xr:uid="{00000000-0005-0000-0000-0000137E0000}"/>
    <cellStyle name="Comma 3 7 4 2 2 5" xfId="18217" xr:uid="{00000000-0005-0000-0000-0000147E0000}"/>
    <cellStyle name="Comma 3 7 4 2 3" xfId="2855" xr:uid="{00000000-0005-0000-0000-0000157E0000}"/>
    <cellStyle name="Comma 3 7 4 2 3 2" xfId="6952" xr:uid="{00000000-0005-0000-0000-0000167E0000}"/>
    <cellStyle name="Comma 3 7 4 2 3 2 2" xfId="15145" xr:uid="{00000000-0005-0000-0000-0000177E0000}"/>
    <cellStyle name="Comma 3 7 4 2 3 2 2 2" xfId="31531" xr:uid="{00000000-0005-0000-0000-0000187E0000}"/>
    <cellStyle name="Comma 3 7 4 2 3 2 3" xfId="23338" xr:uid="{00000000-0005-0000-0000-0000197E0000}"/>
    <cellStyle name="Comma 3 7 4 2 3 3" xfId="11048" xr:uid="{00000000-0005-0000-0000-00001A7E0000}"/>
    <cellStyle name="Comma 3 7 4 2 3 3 2" xfId="27434" xr:uid="{00000000-0005-0000-0000-00001B7E0000}"/>
    <cellStyle name="Comma 3 7 4 2 3 4" xfId="19241" xr:uid="{00000000-0005-0000-0000-00001C7E0000}"/>
    <cellStyle name="Comma 3 7 4 2 4" xfId="4903" xr:uid="{00000000-0005-0000-0000-00001D7E0000}"/>
    <cellStyle name="Comma 3 7 4 2 4 2" xfId="13096" xr:uid="{00000000-0005-0000-0000-00001E7E0000}"/>
    <cellStyle name="Comma 3 7 4 2 4 2 2" xfId="29482" xr:uid="{00000000-0005-0000-0000-00001F7E0000}"/>
    <cellStyle name="Comma 3 7 4 2 4 3" xfId="21289" xr:uid="{00000000-0005-0000-0000-0000207E0000}"/>
    <cellStyle name="Comma 3 7 4 2 5" xfId="9000" xr:uid="{00000000-0005-0000-0000-0000217E0000}"/>
    <cellStyle name="Comma 3 7 4 2 5 2" xfId="25386" xr:uid="{00000000-0005-0000-0000-0000227E0000}"/>
    <cellStyle name="Comma 3 7 4 2 6" xfId="17193" xr:uid="{00000000-0005-0000-0000-0000237E0000}"/>
    <cellStyle name="Comma 3 7 4 3" xfId="1319" xr:uid="{00000000-0005-0000-0000-0000247E0000}"/>
    <cellStyle name="Comma 3 7 4 3 2" xfId="3367" xr:uid="{00000000-0005-0000-0000-0000257E0000}"/>
    <cellStyle name="Comma 3 7 4 3 2 2" xfId="7464" xr:uid="{00000000-0005-0000-0000-0000267E0000}"/>
    <cellStyle name="Comma 3 7 4 3 2 2 2" xfId="15657" xr:uid="{00000000-0005-0000-0000-0000277E0000}"/>
    <cellStyle name="Comma 3 7 4 3 2 2 2 2" xfId="32043" xr:uid="{00000000-0005-0000-0000-0000287E0000}"/>
    <cellStyle name="Comma 3 7 4 3 2 2 3" xfId="23850" xr:uid="{00000000-0005-0000-0000-0000297E0000}"/>
    <cellStyle name="Comma 3 7 4 3 2 3" xfId="11560" xr:uid="{00000000-0005-0000-0000-00002A7E0000}"/>
    <cellStyle name="Comma 3 7 4 3 2 3 2" xfId="27946" xr:uid="{00000000-0005-0000-0000-00002B7E0000}"/>
    <cellStyle name="Comma 3 7 4 3 2 4" xfId="19753" xr:uid="{00000000-0005-0000-0000-00002C7E0000}"/>
    <cellStyle name="Comma 3 7 4 3 3" xfId="5415" xr:uid="{00000000-0005-0000-0000-00002D7E0000}"/>
    <cellStyle name="Comma 3 7 4 3 3 2" xfId="13608" xr:uid="{00000000-0005-0000-0000-00002E7E0000}"/>
    <cellStyle name="Comma 3 7 4 3 3 2 2" xfId="29994" xr:uid="{00000000-0005-0000-0000-00002F7E0000}"/>
    <cellStyle name="Comma 3 7 4 3 3 3" xfId="21801" xr:uid="{00000000-0005-0000-0000-0000307E0000}"/>
    <cellStyle name="Comma 3 7 4 3 4" xfId="9512" xr:uid="{00000000-0005-0000-0000-0000317E0000}"/>
    <cellStyle name="Comma 3 7 4 3 4 2" xfId="25898" xr:uid="{00000000-0005-0000-0000-0000327E0000}"/>
    <cellStyle name="Comma 3 7 4 3 5" xfId="17705" xr:uid="{00000000-0005-0000-0000-0000337E0000}"/>
    <cellStyle name="Comma 3 7 4 4" xfId="2343" xr:uid="{00000000-0005-0000-0000-0000347E0000}"/>
    <cellStyle name="Comma 3 7 4 4 2" xfId="6440" xr:uid="{00000000-0005-0000-0000-0000357E0000}"/>
    <cellStyle name="Comma 3 7 4 4 2 2" xfId="14633" xr:uid="{00000000-0005-0000-0000-0000367E0000}"/>
    <cellStyle name="Comma 3 7 4 4 2 2 2" xfId="31019" xr:uid="{00000000-0005-0000-0000-0000377E0000}"/>
    <cellStyle name="Comma 3 7 4 4 2 3" xfId="22826" xr:uid="{00000000-0005-0000-0000-0000387E0000}"/>
    <cellStyle name="Comma 3 7 4 4 3" xfId="10536" xr:uid="{00000000-0005-0000-0000-0000397E0000}"/>
    <cellStyle name="Comma 3 7 4 4 3 2" xfId="26922" xr:uid="{00000000-0005-0000-0000-00003A7E0000}"/>
    <cellStyle name="Comma 3 7 4 4 4" xfId="18729" xr:uid="{00000000-0005-0000-0000-00003B7E0000}"/>
    <cellStyle name="Comma 3 7 4 5" xfId="4391" xr:uid="{00000000-0005-0000-0000-00003C7E0000}"/>
    <cellStyle name="Comma 3 7 4 5 2" xfId="12584" xr:uid="{00000000-0005-0000-0000-00003D7E0000}"/>
    <cellStyle name="Comma 3 7 4 5 2 2" xfId="28970" xr:uid="{00000000-0005-0000-0000-00003E7E0000}"/>
    <cellStyle name="Comma 3 7 4 5 3" xfId="20777" xr:uid="{00000000-0005-0000-0000-00003F7E0000}"/>
    <cellStyle name="Comma 3 7 4 6" xfId="8488" xr:uid="{00000000-0005-0000-0000-0000407E0000}"/>
    <cellStyle name="Comma 3 7 4 6 2" xfId="24874" xr:uid="{00000000-0005-0000-0000-0000417E0000}"/>
    <cellStyle name="Comma 3 7 4 7" xfId="16681" xr:uid="{00000000-0005-0000-0000-0000427E0000}"/>
    <cellStyle name="Comma 3 7 5" xfId="551" xr:uid="{00000000-0005-0000-0000-0000437E0000}"/>
    <cellStyle name="Comma 3 7 5 2" xfId="1575" xr:uid="{00000000-0005-0000-0000-0000447E0000}"/>
    <cellStyle name="Comma 3 7 5 2 2" xfId="3623" xr:uid="{00000000-0005-0000-0000-0000457E0000}"/>
    <cellStyle name="Comma 3 7 5 2 2 2" xfId="7720" xr:uid="{00000000-0005-0000-0000-0000467E0000}"/>
    <cellStyle name="Comma 3 7 5 2 2 2 2" xfId="15913" xr:uid="{00000000-0005-0000-0000-0000477E0000}"/>
    <cellStyle name="Comma 3 7 5 2 2 2 2 2" xfId="32299" xr:uid="{00000000-0005-0000-0000-0000487E0000}"/>
    <cellStyle name="Comma 3 7 5 2 2 2 3" xfId="24106" xr:uid="{00000000-0005-0000-0000-0000497E0000}"/>
    <cellStyle name="Comma 3 7 5 2 2 3" xfId="11816" xr:uid="{00000000-0005-0000-0000-00004A7E0000}"/>
    <cellStyle name="Comma 3 7 5 2 2 3 2" xfId="28202" xr:uid="{00000000-0005-0000-0000-00004B7E0000}"/>
    <cellStyle name="Comma 3 7 5 2 2 4" xfId="20009" xr:uid="{00000000-0005-0000-0000-00004C7E0000}"/>
    <cellStyle name="Comma 3 7 5 2 3" xfId="5671" xr:uid="{00000000-0005-0000-0000-00004D7E0000}"/>
    <cellStyle name="Comma 3 7 5 2 3 2" xfId="13864" xr:uid="{00000000-0005-0000-0000-00004E7E0000}"/>
    <cellStyle name="Comma 3 7 5 2 3 2 2" xfId="30250" xr:uid="{00000000-0005-0000-0000-00004F7E0000}"/>
    <cellStyle name="Comma 3 7 5 2 3 3" xfId="22057" xr:uid="{00000000-0005-0000-0000-0000507E0000}"/>
    <cellStyle name="Comma 3 7 5 2 4" xfId="9768" xr:uid="{00000000-0005-0000-0000-0000517E0000}"/>
    <cellStyle name="Comma 3 7 5 2 4 2" xfId="26154" xr:uid="{00000000-0005-0000-0000-0000527E0000}"/>
    <cellStyle name="Comma 3 7 5 2 5" xfId="17961" xr:uid="{00000000-0005-0000-0000-0000537E0000}"/>
    <cellStyle name="Comma 3 7 5 3" xfId="2599" xr:uid="{00000000-0005-0000-0000-0000547E0000}"/>
    <cellStyle name="Comma 3 7 5 3 2" xfId="6696" xr:uid="{00000000-0005-0000-0000-0000557E0000}"/>
    <cellStyle name="Comma 3 7 5 3 2 2" xfId="14889" xr:uid="{00000000-0005-0000-0000-0000567E0000}"/>
    <cellStyle name="Comma 3 7 5 3 2 2 2" xfId="31275" xr:uid="{00000000-0005-0000-0000-0000577E0000}"/>
    <cellStyle name="Comma 3 7 5 3 2 3" xfId="23082" xr:uid="{00000000-0005-0000-0000-0000587E0000}"/>
    <cellStyle name="Comma 3 7 5 3 3" xfId="10792" xr:uid="{00000000-0005-0000-0000-0000597E0000}"/>
    <cellStyle name="Comma 3 7 5 3 3 2" xfId="27178" xr:uid="{00000000-0005-0000-0000-00005A7E0000}"/>
    <cellStyle name="Comma 3 7 5 3 4" xfId="18985" xr:uid="{00000000-0005-0000-0000-00005B7E0000}"/>
    <cellStyle name="Comma 3 7 5 4" xfId="4647" xr:uid="{00000000-0005-0000-0000-00005C7E0000}"/>
    <cellStyle name="Comma 3 7 5 4 2" xfId="12840" xr:uid="{00000000-0005-0000-0000-00005D7E0000}"/>
    <cellStyle name="Comma 3 7 5 4 2 2" xfId="29226" xr:uid="{00000000-0005-0000-0000-00005E7E0000}"/>
    <cellStyle name="Comma 3 7 5 4 3" xfId="21033" xr:uid="{00000000-0005-0000-0000-00005F7E0000}"/>
    <cellStyle name="Comma 3 7 5 5" xfId="8744" xr:uid="{00000000-0005-0000-0000-0000607E0000}"/>
    <cellStyle name="Comma 3 7 5 5 2" xfId="25130" xr:uid="{00000000-0005-0000-0000-0000617E0000}"/>
    <cellStyle name="Comma 3 7 5 6" xfId="16937" xr:uid="{00000000-0005-0000-0000-0000627E0000}"/>
    <cellStyle name="Comma 3 7 6" xfId="1063" xr:uid="{00000000-0005-0000-0000-0000637E0000}"/>
    <cellStyle name="Comma 3 7 6 2" xfId="3111" xr:uid="{00000000-0005-0000-0000-0000647E0000}"/>
    <cellStyle name="Comma 3 7 6 2 2" xfId="7208" xr:uid="{00000000-0005-0000-0000-0000657E0000}"/>
    <cellStyle name="Comma 3 7 6 2 2 2" xfId="15401" xr:uid="{00000000-0005-0000-0000-0000667E0000}"/>
    <cellStyle name="Comma 3 7 6 2 2 2 2" xfId="31787" xr:uid="{00000000-0005-0000-0000-0000677E0000}"/>
    <cellStyle name="Comma 3 7 6 2 2 3" xfId="23594" xr:uid="{00000000-0005-0000-0000-0000687E0000}"/>
    <cellStyle name="Comma 3 7 6 2 3" xfId="11304" xr:uid="{00000000-0005-0000-0000-0000697E0000}"/>
    <cellStyle name="Comma 3 7 6 2 3 2" xfId="27690" xr:uid="{00000000-0005-0000-0000-00006A7E0000}"/>
    <cellStyle name="Comma 3 7 6 2 4" xfId="19497" xr:uid="{00000000-0005-0000-0000-00006B7E0000}"/>
    <cellStyle name="Comma 3 7 6 3" xfId="5159" xr:uid="{00000000-0005-0000-0000-00006C7E0000}"/>
    <cellStyle name="Comma 3 7 6 3 2" xfId="13352" xr:uid="{00000000-0005-0000-0000-00006D7E0000}"/>
    <cellStyle name="Comma 3 7 6 3 2 2" xfId="29738" xr:uid="{00000000-0005-0000-0000-00006E7E0000}"/>
    <cellStyle name="Comma 3 7 6 3 3" xfId="21545" xr:uid="{00000000-0005-0000-0000-00006F7E0000}"/>
    <cellStyle name="Comma 3 7 6 4" xfId="9256" xr:uid="{00000000-0005-0000-0000-0000707E0000}"/>
    <cellStyle name="Comma 3 7 6 4 2" xfId="25642" xr:uid="{00000000-0005-0000-0000-0000717E0000}"/>
    <cellStyle name="Comma 3 7 6 5" xfId="17449" xr:uid="{00000000-0005-0000-0000-0000727E0000}"/>
    <cellStyle name="Comma 3 7 7" xfId="2087" xr:uid="{00000000-0005-0000-0000-0000737E0000}"/>
    <cellStyle name="Comma 3 7 7 2" xfId="6184" xr:uid="{00000000-0005-0000-0000-0000747E0000}"/>
    <cellStyle name="Comma 3 7 7 2 2" xfId="14377" xr:uid="{00000000-0005-0000-0000-0000757E0000}"/>
    <cellStyle name="Comma 3 7 7 2 2 2" xfId="30763" xr:uid="{00000000-0005-0000-0000-0000767E0000}"/>
    <cellStyle name="Comma 3 7 7 2 3" xfId="22570" xr:uid="{00000000-0005-0000-0000-0000777E0000}"/>
    <cellStyle name="Comma 3 7 7 3" xfId="10280" xr:uid="{00000000-0005-0000-0000-0000787E0000}"/>
    <cellStyle name="Comma 3 7 7 3 2" xfId="26666" xr:uid="{00000000-0005-0000-0000-0000797E0000}"/>
    <cellStyle name="Comma 3 7 7 4" xfId="18473" xr:uid="{00000000-0005-0000-0000-00007A7E0000}"/>
    <cellStyle name="Comma 3 7 8" xfId="4135" xr:uid="{00000000-0005-0000-0000-00007B7E0000}"/>
    <cellStyle name="Comma 3 7 8 2" xfId="12328" xr:uid="{00000000-0005-0000-0000-00007C7E0000}"/>
    <cellStyle name="Comma 3 7 8 2 2" xfId="28714" xr:uid="{00000000-0005-0000-0000-00007D7E0000}"/>
    <cellStyle name="Comma 3 7 8 3" xfId="20521" xr:uid="{00000000-0005-0000-0000-00007E7E0000}"/>
    <cellStyle name="Comma 3 7 9" xfId="8232" xr:uid="{00000000-0005-0000-0000-00007F7E0000}"/>
    <cellStyle name="Comma 3 7 9 2" xfId="24618" xr:uid="{00000000-0005-0000-0000-0000807E0000}"/>
    <cellStyle name="Comma 3 8" xfId="71" xr:uid="{00000000-0005-0000-0000-0000817E0000}"/>
    <cellStyle name="Comma 3 8 2" xfId="199" xr:uid="{00000000-0005-0000-0000-0000827E0000}"/>
    <cellStyle name="Comma 3 8 2 2" xfId="455" xr:uid="{00000000-0005-0000-0000-0000837E0000}"/>
    <cellStyle name="Comma 3 8 2 2 2" xfId="967" xr:uid="{00000000-0005-0000-0000-0000847E0000}"/>
    <cellStyle name="Comma 3 8 2 2 2 2" xfId="1991" xr:uid="{00000000-0005-0000-0000-0000857E0000}"/>
    <cellStyle name="Comma 3 8 2 2 2 2 2" xfId="4039" xr:uid="{00000000-0005-0000-0000-0000867E0000}"/>
    <cellStyle name="Comma 3 8 2 2 2 2 2 2" xfId="8136" xr:uid="{00000000-0005-0000-0000-0000877E0000}"/>
    <cellStyle name="Comma 3 8 2 2 2 2 2 2 2" xfId="16329" xr:uid="{00000000-0005-0000-0000-0000887E0000}"/>
    <cellStyle name="Comma 3 8 2 2 2 2 2 2 2 2" xfId="32715" xr:uid="{00000000-0005-0000-0000-0000897E0000}"/>
    <cellStyle name="Comma 3 8 2 2 2 2 2 2 3" xfId="24522" xr:uid="{00000000-0005-0000-0000-00008A7E0000}"/>
    <cellStyle name="Comma 3 8 2 2 2 2 2 3" xfId="12232" xr:uid="{00000000-0005-0000-0000-00008B7E0000}"/>
    <cellStyle name="Comma 3 8 2 2 2 2 2 3 2" xfId="28618" xr:uid="{00000000-0005-0000-0000-00008C7E0000}"/>
    <cellStyle name="Comma 3 8 2 2 2 2 2 4" xfId="20425" xr:uid="{00000000-0005-0000-0000-00008D7E0000}"/>
    <cellStyle name="Comma 3 8 2 2 2 2 3" xfId="6087" xr:uid="{00000000-0005-0000-0000-00008E7E0000}"/>
    <cellStyle name="Comma 3 8 2 2 2 2 3 2" xfId="14280" xr:uid="{00000000-0005-0000-0000-00008F7E0000}"/>
    <cellStyle name="Comma 3 8 2 2 2 2 3 2 2" xfId="30666" xr:uid="{00000000-0005-0000-0000-0000907E0000}"/>
    <cellStyle name="Comma 3 8 2 2 2 2 3 3" xfId="22473" xr:uid="{00000000-0005-0000-0000-0000917E0000}"/>
    <cellStyle name="Comma 3 8 2 2 2 2 4" xfId="10184" xr:uid="{00000000-0005-0000-0000-0000927E0000}"/>
    <cellStyle name="Comma 3 8 2 2 2 2 4 2" xfId="26570" xr:uid="{00000000-0005-0000-0000-0000937E0000}"/>
    <cellStyle name="Comma 3 8 2 2 2 2 5" xfId="18377" xr:uid="{00000000-0005-0000-0000-0000947E0000}"/>
    <cellStyle name="Comma 3 8 2 2 2 3" xfId="3015" xr:uid="{00000000-0005-0000-0000-0000957E0000}"/>
    <cellStyle name="Comma 3 8 2 2 2 3 2" xfId="7112" xr:uid="{00000000-0005-0000-0000-0000967E0000}"/>
    <cellStyle name="Comma 3 8 2 2 2 3 2 2" xfId="15305" xr:uid="{00000000-0005-0000-0000-0000977E0000}"/>
    <cellStyle name="Comma 3 8 2 2 2 3 2 2 2" xfId="31691" xr:uid="{00000000-0005-0000-0000-0000987E0000}"/>
    <cellStyle name="Comma 3 8 2 2 2 3 2 3" xfId="23498" xr:uid="{00000000-0005-0000-0000-0000997E0000}"/>
    <cellStyle name="Comma 3 8 2 2 2 3 3" xfId="11208" xr:uid="{00000000-0005-0000-0000-00009A7E0000}"/>
    <cellStyle name="Comma 3 8 2 2 2 3 3 2" xfId="27594" xr:uid="{00000000-0005-0000-0000-00009B7E0000}"/>
    <cellStyle name="Comma 3 8 2 2 2 3 4" xfId="19401" xr:uid="{00000000-0005-0000-0000-00009C7E0000}"/>
    <cellStyle name="Comma 3 8 2 2 2 4" xfId="5063" xr:uid="{00000000-0005-0000-0000-00009D7E0000}"/>
    <cellStyle name="Comma 3 8 2 2 2 4 2" xfId="13256" xr:uid="{00000000-0005-0000-0000-00009E7E0000}"/>
    <cellStyle name="Comma 3 8 2 2 2 4 2 2" xfId="29642" xr:uid="{00000000-0005-0000-0000-00009F7E0000}"/>
    <cellStyle name="Comma 3 8 2 2 2 4 3" xfId="21449" xr:uid="{00000000-0005-0000-0000-0000A07E0000}"/>
    <cellStyle name="Comma 3 8 2 2 2 5" xfId="9160" xr:uid="{00000000-0005-0000-0000-0000A17E0000}"/>
    <cellStyle name="Comma 3 8 2 2 2 5 2" xfId="25546" xr:uid="{00000000-0005-0000-0000-0000A27E0000}"/>
    <cellStyle name="Comma 3 8 2 2 2 6" xfId="17353" xr:uid="{00000000-0005-0000-0000-0000A37E0000}"/>
    <cellStyle name="Comma 3 8 2 2 3" xfId="1479" xr:uid="{00000000-0005-0000-0000-0000A47E0000}"/>
    <cellStyle name="Comma 3 8 2 2 3 2" xfId="3527" xr:uid="{00000000-0005-0000-0000-0000A57E0000}"/>
    <cellStyle name="Comma 3 8 2 2 3 2 2" xfId="7624" xr:uid="{00000000-0005-0000-0000-0000A67E0000}"/>
    <cellStyle name="Comma 3 8 2 2 3 2 2 2" xfId="15817" xr:uid="{00000000-0005-0000-0000-0000A77E0000}"/>
    <cellStyle name="Comma 3 8 2 2 3 2 2 2 2" xfId="32203" xr:uid="{00000000-0005-0000-0000-0000A87E0000}"/>
    <cellStyle name="Comma 3 8 2 2 3 2 2 3" xfId="24010" xr:uid="{00000000-0005-0000-0000-0000A97E0000}"/>
    <cellStyle name="Comma 3 8 2 2 3 2 3" xfId="11720" xr:uid="{00000000-0005-0000-0000-0000AA7E0000}"/>
    <cellStyle name="Comma 3 8 2 2 3 2 3 2" xfId="28106" xr:uid="{00000000-0005-0000-0000-0000AB7E0000}"/>
    <cellStyle name="Comma 3 8 2 2 3 2 4" xfId="19913" xr:uid="{00000000-0005-0000-0000-0000AC7E0000}"/>
    <cellStyle name="Comma 3 8 2 2 3 3" xfId="5575" xr:uid="{00000000-0005-0000-0000-0000AD7E0000}"/>
    <cellStyle name="Comma 3 8 2 2 3 3 2" xfId="13768" xr:uid="{00000000-0005-0000-0000-0000AE7E0000}"/>
    <cellStyle name="Comma 3 8 2 2 3 3 2 2" xfId="30154" xr:uid="{00000000-0005-0000-0000-0000AF7E0000}"/>
    <cellStyle name="Comma 3 8 2 2 3 3 3" xfId="21961" xr:uid="{00000000-0005-0000-0000-0000B07E0000}"/>
    <cellStyle name="Comma 3 8 2 2 3 4" xfId="9672" xr:uid="{00000000-0005-0000-0000-0000B17E0000}"/>
    <cellStyle name="Comma 3 8 2 2 3 4 2" xfId="26058" xr:uid="{00000000-0005-0000-0000-0000B27E0000}"/>
    <cellStyle name="Comma 3 8 2 2 3 5" xfId="17865" xr:uid="{00000000-0005-0000-0000-0000B37E0000}"/>
    <cellStyle name="Comma 3 8 2 2 4" xfId="2503" xr:uid="{00000000-0005-0000-0000-0000B47E0000}"/>
    <cellStyle name="Comma 3 8 2 2 4 2" xfId="6600" xr:uid="{00000000-0005-0000-0000-0000B57E0000}"/>
    <cellStyle name="Comma 3 8 2 2 4 2 2" xfId="14793" xr:uid="{00000000-0005-0000-0000-0000B67E0000}"/>
    <cellStyle name="Comma 3 8 2 2 4 2 2 2" xfId="31179" xr:uid="{00000000-0005-0000-0000-0000B77E0000}"/>
    <cellStyle name="Comma 3 8 2 2 4 2 3" xfId="22986" xr:uid="{00000000-0005-0000-0000-0000B87E0000}"/>
    <cellStyle name="Comma 3 8 2 2 4 3" xfId="10696" xr:uid="{00000000-0005-0000-0000-0000B97E0000}"/>
    <cellStyle name="Comma 3 8 2 2 4 3 2" xfId="27082" xr:uid="{00000000-0005-0000-0000-0000BA7E0000}"/>
    <cellStyle name="Comma 3 8 2 2 4 4" xfId="18889" xr:uid="{00000000-0005-0000-0000-0000BB7E0000}"/>
    <cellStyle name="Comma 3 8 2 2 5" xfId="4551" xr:uid="{00000000-0005-0000-0000-0000BC7E0000}"/>
    <cellStyle name="Comma 3 8 2 2 5 2" xfId="12744" xr:uid="{00000000-0005-0000-0000-0000BD7E0000}"/>
    <cellStyle name="Comma 3 8 2 2 5 2 2" xfId="29130" xr:uid="{00000000-0005-0000-0000-0000BE7E0000}"/>
    <cellStyle name="Comma 3 8 2 2 5 3" xfId="20937" xr:uid="{00000000-0005-0000-0000-0000BF7E0000}"/>
    <cellStyle name="Comma 3 8 2 2 6" xfId="8648" xr:uid="{00000000-0005-0000-0000-0000C07E0000}"/>
    <cellStyle name="Comma 3 8 2 2 6 2" xfId="25034" xr:uid="{00000000-0005-0000-0000-0000C17E0000}"/>
    <cellStyle name="Comma 3 8 2 2 7" xfId="16841" xr:uid="{00000000-0005-0000-0000-0000C27E0000}"/>
    <cellStyle name="Comma 3 8 2 3" xfId="711" xr:uid="{00000000-0005-0000-0000-0000C37E0000}"/>
    <cellStyle name="Comma 3 8 2 3 2" xfId="1735" xr:uid="{00000000-0005-0000-0000-0000C47E0000}"/>
    <cellStyle name="Comma 3 8 2 3 2 2" xfId="3783" xr:uid="{00000000-0005-0000-0000-0000C57E0000}"/>
    <cellStyle name="Comma 3 8 2 3 2 2 2" xfId="7880" xr:uid="{00000000-0005-0000-0000-0000C67E0000}"/>
    <cellStyle name="Comma 3 8 2 3 2 2 2 2" xfId="16073" xr:uid="{00000000-0005-0000-0000-0000C77E0000}"/>
    <cellStyle name="Comma 3 8 2 3 2 2 2 2 2" xfId="32459" xr:uid="{00000000-0005-0000-0000-0000C87E0000}"/>
    <cellStyle name="Comma 3 8 2 3 2 2 2 3" xfId="24266" xr:uid="{00000000-0005-0000-0000-0000C97E0000}"/>
    <cellStyle name="Comma 3 8 2 3 2 2 3" xfId="11976" xr:uid="{00000000-0005-0000-0000-0000CA7E0000}"/>
    <cellStyle name="Comma 3 8 2 3 2 2 3 2" xfId="28362" xr:uid="{00000000-0005-0000-0000-0000CB7E0000}"/>
    <cellStyle name="Comma 3 8 2 3 2 2 4" xfId="20169" xr:uid="{00000000-0005-0000-0000-0000CC7E0000}"/>
    <cellStyle name="Comma 3 8 2 3 2 3" xfId="5831" xr:uid="{00000000-0005-0000-0000-0000CD7E0000}"/>
    <cellStyle name="Comma 3 8 2 3 2 3 2" xfId="14024" xr:uid="{00000000-0005-0000-0000-0000CE7E0000}"/>
    <cellStyle name="Comma 3 8 2 3 2 3 2 2" xfId="30410" xr:uid="{00000000-0005-0000-0000-0000CF7E0000}"/>
    <cellStyle name="Comma 3 8 2 3 2 3 3" xfId="22217" xr:uid="{00000000-0005-0000-0000-0000D07E0000}"/>
    <cellStyle name="Comma 3 8 2 3 2 4" xfId="9928" xr:uid="{00000000-0005-0000-0000-0000D17E0000}"/>
    <cellStyle name="Comma 3 8 2 3 2 4 2" xfId="26314" xr:uid="{00000000-0005-0000-0000-0000D27E0000}"/>
    <cellStyle name="Comma 3 8 2 3 2 5" xfId="18121" xr:uid="{00000000-0005-0000-0000-0000D37E0000}"/>
    <cellStyle name="Comma 3 8 2 3 3" xfId="2759" xr:uid="{00000000-0005-0000-0000-0000D47E0000}"/>
    <cellStyle name="Comma 3 8 2 3 3 2" xfId="6856" xr:uid="{00000000-0005-0000-0000-0000D57E0000}"/>
    <cellStyle name="Comma 3 8 2 3 3 2 2" xfId="15049" xr:uid="{00000000-0005-0000-0000-0000D67E0000}"/>
    <cellStyle name="Comma 3 8 2 3 3 2 2 2" xfId="31435" xr:uid="{00000000-0005-0000-0000-0000D77E0000}"/>
    <cellStyle name="Comma 3 8 2 3 3 2 3" xfId="23242" xr:uid="{00000000-0005-0000-0000-0000D87E0000}"/>
    <cellStyle name="Comma 3 8 2 3 3 3" xfId="10952" xr:uid="{00000000-0005-0000-0000-0000D97E0000}"/>
    <cellStyle name="Comma 3 8 2 3 3 3 2" xfId="27338" xr:uid="{00000000-0005-0000-0000-0000DA7E0000}"/>
    <cellStyle name="Comma 3 8 2 3 3 4" xfId="19145" xr:uid="{00000000-0005-0000-0000-0000DB7E0000}"/>
    <cellStyle name="Comma 3 8 2 3 4" xfId="4807" xr:uid="{00000000-0005-0000-0000-0000DC7E0000}"/>
    <cellStyle name="Comma 3 8 2 3 4 2" xfId="13000" xr:uid="{00000000-0005-0000-0000-0000DD7E0000}"/>
    <cellStyle name="Comma 3 8 2 3 4 2 2" xfId="29386" xr:uid="{00000000-0005-0000-0000-0000DE7E0000}"/>
    <cellStyle name="Comma 3 8 2 3 4 3" xfId="21193" xr:uid="{00000000-0005-0000-0000-0000DF7E0000}"/>
    <cellStyle name="Comma 3 8 2 3 5" xfId="8904" xr:uid="{00000000-0005-0000-0000-0000E07E0000}"/>
    <cellStyle name="Comma 3 8 2 3 5 2" xfId="25290" xr:uid="{00000000-0005-0000-0000-0000E17E0000}"/>
    <cellStyle name="Comma 3 8 2 3 6" xfId="17097" xr:uid="{00000000-0005-0000-0000-0000E27E0000}"/>
    <cellStyle name="Comma 3 8 2 4" xfId="1223" xr:uid="{00000000-0005-0000-0000-0000E37E0000}"/>
    <cellStyle name="Comma 3 8 2 4 2" xfId="3271" xr:uid="{00000000-0005-0000-0000-0000E47E0000}"/>
    <cellStyle name="Comma 3 8 2 4 2 2" xfId="7368" xr:uid="{00000000-0005-0000-0000-0000E57E0000}"/>
    <cellStyle name="Comma 3 8 2 4 2 2 2" xfId="15561" xr:uid="{00000000-0005-0000-0000-0000E67E0000}"/>
    <cellStyle name="Comma 3 8 2 4 2 2 2 2" xfId="31947" xr:uid="{00000000-0005-0000-0000-0000E77E0000}"/>
    <cellStyle name="Comma 3 8 2 4 2 2 3" xfId="23754" xr:uid="{00000000-0005-0000-0000-0000E87E0000}"/>
    <cellStyle name="Comma 3 8 2 4 2 3" xfId="11464" xr:uid="{00000000-0005-0000-0000-0000E97E0000}"/>
    <cellStyle name="Comma 3 8 2 4 2 3 2" xfId="27850" xr:uid="{00000000-0005-0000-0000-0000EA7E0000}"/>
    <cellStyle name="Comma 3 8 2 4 2 4" xfId="19657" xr:uid="{00000000-0005-0000-0000-0000EB7E0000}"/>
    <cellStyle name="Comma 3 8 2 4 3" xfId="5319" xr:uid="{00000000-0005-0000-0000-0000EC7E0000}"/>
    <cellStyle name="Comma 3 8 2 4 3 2" xfId="13512" xr:uid="{00000000-0005-0000-0000-0000ED7E0000}"/>
    <cellStyle name="Comma 3 8 2 4 3 2 2" xfId="29898" xr:uid="{00000000-0005-0000-0000-0000EE7E0000}"/>
    <cellStyle name="Comma 3 8 2 4 3 3" xfId="21705" xr:uid="{00000000-0005-0000-0000-0000EF7E0000}"/>
    <cellStyle name="Comma 3 8 2 4 4" xfId="9416" xr:uid="{00000000-0005-0000-0000-0000F07E0000}"/>
    <cellStyle name="Comma 3 8 2 4 4 2" xfId="25802" xr:uid="{00000000-0005-0000-0000-0000F17E0000}"/>
    <cellStyle name="Comma 3 8 2 4 5" xfId="17609" xr:uid="{00000000-0005-0000-0000-0000F27E0000}"/>
    <cellStyle name="Comma 3 8 2 5" xfId="2247" xr:uid="{00000000-0005-0000-0000-0000F37E0000}"/>
    <cellStyle name="Comma 3 8 2 5 2" xfId="6344" xr:uid="{00000000-0005-0000-0000-0000F47E0000}"/>
    <cellStyle name="Comma 3 8 2 5 2 2" xfId="14537" xr:uid="{00000000-0005-0000-0000-0000F57E0000}"/>
    <cellStyle name="Comma 3 8 2 5 2 2 2" xfId="30923" xr:uid="{00000000-0005-0000-0000-0000F67E0000}"/>
    <cellStyle name="Comma 3 8 2 5 2 3" xfId="22730" xr:uid="{00000000-0005-0000-0000-0000F77E0000}"/>
    <cellStyle name="Comma 3 8 2 5 3" xfId="10440" xr:uid="{00000000-0005-0000-0000-0000F87E0000}"/>
    <cellStyle name="Comma 3 8 2 5 3 2" xfId="26826" xr:uid="{00000000-0005-0000-0000-0000F97E0000}"/>
    <cellStyle name="Comma 3 8 2 5 4" xfId="18633" xr:uid="{00000000-0005-0000-0000-0000FA7E0000}"/>
    <cellStyle name="Comma 3 8 2 6" xfId="4295" xr:uid="{00000000-0005-0000-0000-0000FB7E0000}"/>
    <cellStyle name="Comma 3 8 2 6 2" xfId="12488" xr:uid="{00000000-0005-0000-0000-0000FC7E0000}"/>
    <cellStyle name="Comma 3 8 2 6 2 2" xfId="28874" xr:uid="{00000000-0005-0000-0000-0000FD7E0000}"/>
    <cellStyle name="Comma 3 8 2 6 3" xfId="20681" xr:uid="{00000000-0005-0000-0000-0000FE7E0000}"/>
    <cellStyle name="Comma 3 8 2 7" xfId="8392" xr:uid="{00000000-0005-0000-0000-0000FF7E0000}"/>
    <cellStyle name="Comma 3 8 2 7 2" xfId="24778" xr:uid="{00000000-0005-0000-0000-0000007F0000}"/>
    <cellStyle name="Comma 3 8 2 8" xfId="16585" xr:uid="{00000000-0005-0000-0000-0000017F0000}"/>
    <cellStyle name="Comma 3 8 3" xfId="327" xr:uid="{00000000-0005-0000-0000-0000027F0000}"/>
    <cellStyle name="Comma 3 8 3 2" xfId="839" xr:uid="{00000000-0005-0000-0000-0000037F0000}"/>
    <cellStyle name="Comma 3 8 3 2 2" xfId="1863" xr:uid="{00000000-0005-0000-0000-0000047F0000}"/>
    <cellStyle name="Comma 3 8 3 2 2 2" xfId="3911" xr:uid="{00000000-0005-0000-0000-0000057F0000}"/>
    <cellStyle name="Comma 3 8 3 2 2 2 2" xfId="8008" xr:uid="{00000000-0005-0000-0000-0000067F0000}"/>
    <cellStyle name="Comma 3 8 3 2 2 2 2 2" xfId="16201" xr:uid="{00000000-0005-0000-0000-0000077F0000}"/>
    <cellStyle name="Comma 3 8 3 2 2 2 2 2 2" xfId="32587" xr:uid="{00000000-0005-0000-0000-0000087F0000}"/>
    <cellStyle name="Comma 3 8 3 2 2 2 2 3" xfId="24394" xr:uid="{00000000-0005-0000-0000-0000097F0000}"/>
    <cellStyle name="Comma 3 8 3 2 2 2 3" xfId="12104" xr:uid="{00000000-0005-0000-0000-00000A7F0000}"/>
    <cellStyle name="Comma 3 8 3 2 2 2 3 2" xfId="28490" xr:uid="{00000000-0005-0000-0000-00000B7F0000}"/>
    <cellStyle name="Comma 3 8 3 2 2 2 4" xfId="20297" xr:uid="{00000000-0005-0000-0000-00000C7F0000}"/>
    <cellStyle name="Comma 3 8 3 2 2 3" xfId="5959" xr:uid="{00000000-0005-0000-0000-00000D7F0000}"/>
    <cellStyle name="Comma 3 8 3 2 2 3 2" xfId="14152" xr:uid="{00000000-0005-0000-0000-00000E7F0000}"/>
    <cellStyle name="Comma 3 8 3 2 2 3 2 2" xfId="30538" xr:uid="{00000000-0005-0000-0000-00000F7F0000}"/>
    <cellStyle name="Comma 3 8 3 2 2 3 3" xfId="22345" xr:uid="{00000000-0005-0000-0000-0000107F0000}"/>
    <cellStyle name="Comma 3 8 3 2 2 4" xfId="10056" xr:uid="{00000000-0005-0000-0000-0000117F0000}"/>
    <cellStyle name="Comma 3 8 3 2 2 4 2" xfId="26442" xr:uid="{00000000-0005-0000-0000-0000127F0000}"/>
    <cellStyle name="Comma 3 8 3 2 2 5" xfId="18249" xr:uid="{00000000-0005-0000-0000-0000137F0000}"/>
    <cellStyle name="Comma 3 8 3 2 3" xfId="2887" xr:uid="{00000000-0005-0000-0000-0000147F0000}"/>
    <cellStyle name="Comma 3 8 3 2 3 2" xfId="6984" xr:uid="{00000000-0005-0000-0000-0000157F0000}"/>
    <cellStyle name="Comma 3 8 3 2 3 2 2" xfId="15177" xr:uid="{00000000-0005-0000-0000-0000167F0000}"/>
    <cellStyle name="Comma 3 8 3 2 3 2 2 2" xfId="31563" xr:uid="{00000000-0005-0000-0000-0000177F0000}"/>
    <cellStyle name="Comma 3 8 3 2 3 2 3" xfId="23370" xr:uid="{00000000-0005-0000-0000-0000187F0000}"/>
    <cellStyle name="Comma 3 8 3 2 3 3" xfId="11080" xr:uid="{00000000-0005-0000-0000-0000197F0000}"/>
    <cellStyle name="Comma 3 8 3 2 3 3 2" xfId="27466" xr:uid="{00000000-0005-0000-0000-00001A7F0000}"/>
    <cellStyle name="Comma 3 8 3 2 3 4" xfId="19273" xr:uid="{00000000-0005-0000-0000-00001B7F0000}"/>
    <cellStyle name="Comma 3 8 3 2 4" xfId="4935" xr:uid="{00000000-0005-0000-0000-00001C7F0000}"/>
    <cellStyle name="Comma 3 8 3 2 4 2" xfId="13128" xr:uid="{00000000-0005-0000-0000-00001D7F0000}"/>
    <cellStyle name="Comma 3 8 3 2 4 2 2" xfId="29514" xr:uid="{00000000-0005-0000-0000-00001E7F0000}"/>
    <cellStyle name="Comma 3 8 3 2 4 3" xfId="21321" xr:uid="{00000000-0005-0000-0000-00001F7F0000}"/>
    <cellStyle name="Comma 3 8 3 2 5" xfId="9032" xr:uid="{00000000-0005-0000-0000-0000207F0000}"/>
    <cellStyle name="Comma 3 8 3 2 5 2" xfId="25418" xr:uid="{00000000-0005-0000-0000-0000217F0000}"/>
    <cellStyle name="Comma 3 8 3 2 6" xfId="17225" xr:uid="{00000000-0005-0000-0000-0000227F0000}"/>
    <cellStyle name="Comma 3 8 3 3" xfId="1351" xr:uid="{00000000-0005-0000-0000-0000237F0000}"/>
    <cellStyle name="Comma 3 8 3 3 2" xfId="3399" xr:uid="{00000000-0005-0000-0000-0000247F0000}"/>
    <cellStyle name="Comma 3 8 3 3 2 2" xfId="7496" xr:uid="{00000000-0005-0000-0000-0000257F0000}"/>
    <cellStyle name="Comma 3 8 3 3 2 2 2" xfId="15689" xr:uid="{00000000-0005-0000-0000-0000267F0000}"/>
    <cellStyle name="Comma 3 8 3 3 2 2 2 2" xfId="32075" xr:uid="{00000000-0005-0000-0000-0000277F0000}"/>
    <cellStyle name="Comma 3 8 3 3 2 2 3" xfId="23882" xr:uid="{00000000-0005-0000-0000-0000287F0000}"/>
    <cellStyle name="Comma 3 8 3 3 2 3" xfId="11592" xr:uid="{00000000-0005-0000-0000-0000297F0000}"/>
    <cellStyle name="Comma 3 8 3 3 2 3 2" xfId="27978" xr:uid="{00000000-0005-0000-0000-00002A7F0000}"/>
    <cellStyle name="Comma 3 8 3 3 2 4" xfId="19785" xr:uid="{00000000-0005-0000-0000-00002B7F0000}"/>
    <cellStyle name="Comma 3 8 3 3 3" xfId="5447" xr:uid="{00000000-0005-0000-0000-00002C7F0000}"/>
    <cellStyle name="Comma 3 8 3 3 3 2" xfId="13640" xr:uid="{00000000-0005-0000-0000-00002D7F0000}"/>
    <cellStyle name="Comma 3 8 3 3 3 2 2" xfId="30026" xr:uid="{00000000-0005-0000-0000-00002E7F0000}"/>
    <cellStyle name="Comma 3 8 3 3 3 3" xfId="21833" xr:uid="{00000000-0005-0000-0000-00002F7F0000}"/>
    <cellStyle name="Comma 3 8 3 3 4" xfId="9544" xr:uid="{00000000-0005-0000-0000-0000307F0000}"/>
    <cellStyle name="Comma 3 8 3 3 4 2" xfId="25930" xr:uid="{00000000-0005-0000-0000-0000317F0000}"/>
    <cellStyle name="Comma 3 8 3 3 5" xfId="17737" xr:uid="{00000000-0005-0000-0000-0000327F0000}"/>
    <cellStyle name="Comma 3 8 3 4" xfId="2375" xr:uid="{00000000-0005-0000-0000-0000337F0000}"/>
    <cellStyle name="Comma 3 8 3 4 2" xfId="6472" xr:uid="{00000000-0005-0000-0000-0000347F0000}"/>
    <cellStyle name="Comma 3 8 3 4 2 2" xfId="14665" xr:uid="{00000000-0005-0000-0000-0000357F0000}"/>
    <cellStyle name="Comma 3 8 3 4 2 2 2" xfId="31051" xr:uid="{00000000-0005-0000-0000-0000367F0000}"/>
    <cellStyle name="Comma 3 8 3 4 2 3" xfId="22858" xr:uid="{00000000-0005-0000-0000-0000377F0000}"/>
    <cellStyle name="Comma 3 8 3 4 3" xfId="10568" xr:uid="{00000000-0005-0000-0000-0000387F0000}"/>
    <cellStyle name="Comma 3 8 3 4 3 2" xfId="26954" xr:uid="{00000000-0005-0000-0000-0000397F0000}"/>
    <cellStyle name="Comma 3 8 3 4 4" xfId="18761" xr:uid="{00000000-0005-0000-0000-00003A7F0000}"/>
    <cellStyle name="Comma 3 8 3 5" xfId="4423" xr:uid="{00000000-0005-0000-0000-00003B7F0000}"/>
    <cellStyle name="Comma 3 8 3 5 2" xfId="12616" xr:uid="{00000000-0005-0000-0000-00003C7F0000}"/>
    <cellStyle name="Comma 3 8 3 5 2 2" xfId="29002" xr:uid="{00000000-0005-0000-0000-00003D7F0000}"/>
    <cellStyle name="Comma 3 8 3 5 3" xfId="20809" xr:uid="{00000000-0005-0000-0000-00003E7F0000}"/>
    <cellStyle name="Comma 3 8 3 6" xfId="8520" xr:uid="{00000000-0005-0000-0000-00003F7F0000}"/>
    <cellStyle name="Comma 3 8 3 6 2" xfId="24906" xr:uid="{00000000-0005-0000-0000-0000407F0000}"/>
    <cellStyle name="Comma 3 8 3 7" xfId="16713" xr:uid="{00000000-0005-0000-0000-0000417F0000}"/>
    <cellStyle name="Comma 3 8 4" xfId="583" xr:uid="{00000000-0005-0000-0000-0000427F0000}"/>
    <cellStyle name="Comma 3 8 4 2" xfId="1607" xr:uid="{00000000-0005-0000-0000-0000437F0000}"/>
    <cellStyle name="Comma 3 8 4 2 2" xfId="3655" xr:uid="{00000000-0005-0000-0000-0000447F0000}"/>
    <cellStyle name="Comma 3 8 4 2 2 2" xfId="7752" xr:uid="{00000000-0005-0000-0000-0000457F0000}"/>
    <cellStyle name="Comma 3 8 4 2 2 2 2" xfId="15945" xr:uid="{00000000-0005-0000-0000-0000467F0000}"/>
    <cellStyle name="Comma 3 8 4 2 2 2 2 2" xfId="32331" xr:uid="{00000000-0005-0000-0000-0000477F0000}"/>
    <cellStyle name="Comma 3 8 4 2 2 2 3" xfId="24138" xr:uid="{00000000-0005-0000-0000-0000487F0000}"/>
    <cellStyle name="Comma 3 8 4 2 2 3" xfId="11848" xr:uid="{00000000-0005-0000-0000-0000497F0000}"/>
    <cellStyle name="Comma 3 8 4 2 2 3 2" xfId="28234" xr:uid="{00000000-0005-0000-0000-00004A7F0000}"/>
    <cellStyle name="Comma 3 8 4 2 2 4" xfId="20041" xr:uid="{00000000-0005-0000-0000-00004B7F0000}"/>
    <cellStyle name="Comma 3 8 4 2 3" xfId="5703" xr:uid="{00000000-0005-0000-0000-00004C7F0000}"/>
    <cellStyle name="Comma 3 8 4 2 3 2" xfId="13896" xr:uid="{00000000-0005-0000-0000-00004D7F0000}"/>
    <cellStyle name="Comma 3 8 4 2 3 2 2" xfId="30282" xr:uid="{00000000-0005-0000-0000-00004E7F0000}"/>
    <cellStyle name="Comma 3 8 4 2 3 3" xfId="22089" xr:uid="{00000000-0005-0000-0000-00004F7F0000}"/>
    <cellStyle name="Comma 3 8 4 2 4" xfId="9800" xr:uid="{00000000-0005-0000-0000-0000507F0000}"/>
    <cellStyle name="Comma 3 8 4 2 4 2" xfId="26186" xr:uid="{00000000-0005-0000-0000-0000517F0000}"/>
    <cellStyle name="Comma 3 8 4 2 5" xfId="17993" xr:uid="{00000000-0005-0000-0000-0000527F0000}"/>
    <cellStyle name="Comma 3 8 4 3" xfId="2631" xr:uid="{00000000-0005-0000-0000-0000537F0000}"/>
    <cellStyle name="Comma 3 8 4 3 2" xfId="6728" xr:uid="{00000000-0005-0000-0000-0000547F0000}"/>
    <cellStyle name="Comma 3 8 4 3 2 2" xfId="14921" xr:uid="{00000000-0005-0000-0000-0000557F0000}"/>
    <cellStyle name="Comma 3 8 4 3 2 2 2" xfId="31307" xr:uid="{00000000-0005-0000-0000-0000567F0000}"/>
    <cellStyle name="Comma 3 8 4 3 2 3" xfId="23114" xr:uid="{00000000-0005-0000-0000-0000577F0000}"/>
    <cellStyle name="Comma 3 8 4 3 3" xfId="10824" xr:uid="{00000000-0005-0000-0000-0000587F0000}"/>
    <cellStyle name="Comma 3 8 4 3 3 2" xfId="27210" xr:uid="{00000000-0005-0000-0000-0000597F0000}"/>
    <cellStyle name="Comma 3 8 4 3 4" xfId="19017" xr:uid="{00000000-0005-0000-0000-00005A7F0000}"/>
    <cellStyle name="Comma 3 8 4 4" xfId="4679" xr:uid="{00000000-0005-0000-0000-00005B7F0000}"/>
    <cellStyle name="Comma 3 8 4 4 2" xfId="12872" xr:uid="{00000000-0005-0000-0000-00005C7F0000}"/>
    <cellStyle name="Comma 3 8 4 4 2 2" xfId="29258" xr:uid="{00000000-0005-0000-0000-00005D7F0000}"/>
    <cellStyle name="Comma 3 8 4 4 3" xfId="21065" xr:uid="{00000000-0005-0000-0000-00005E7F0000}"/>
    <cellStyle name="Comma 3 8 4 5" xfId="8776" xr:uid="{00000000-0005-0000-0000-00005F7F0000}"/>
    <cellStyle name="Comma 3 8 4 5 2" xfId="25162" xr:uid="{00000000-0005-0000-0000-0000607F0000}"/>
    <cellStyle name="Comma 3 8 4 6" xfId="16969" xr:uid="{00000000-0005-0000-0000-0000617F0000}"/>
    <cellStyle name="Comma 3 8 5" xfId="1095" xr:uid="{00000000-0005-0000-0000-0000627F0000}"/>
    <cellStyle name="Comma 3 8 5 2" xfId="3143" xr:uid="{00000000-0005-0000-0000-0000637F0000}"/>
    <cellStyle name="Comma 3 8 5 2 2" xfId="7240" xr:uid="{00000000-0005-0000-0000-0000647F0000}"/>
    <cellStyle name="Comma 3 8 5 2 2 2" xfId="15433" xr:uid="{00000000-0005-0000-0000-0000657F0000}"/>
    <cellStyle name="Comma 3 8 5 2 2 2 2" xfId="31819" xr:uid="{00000000-0005-0000-0000-0000667F0000}"/>
    <cellStyle name="Comma 3 8 5 2 2 3" xfId="23626" xr:uid="{00000000-0005-0000-0000-0000677F0000}"/>
    <cellStyle name="Comma 3 8 5 2 3" xfId="11336" xr:uid="{00000000-0005-0000-0000-0000687F0000}"/>
    <cellStyle name="Comma 3 8 5 2 3 2" xfId="27722" xr:uid="{00000000-0005-0000-0000-0000697F0000}"/>
    <cellStyle name="Comma 3 8 5 2 4" xfId="19529" xr:uid="{00000000-0005-0000-0000-00006A7F0000}"/>
    <cellStyle name="Comma 3 8 5 3" xfId="5191" xr:uid="{00000000-0005-0000-0000-00006B7F0000}"/>
    <cellStyle name="Comma 3 8 5 3 2" xfId="13384" xr:uid="{00000000-0005-0000-0000-00006C7F0000}"/>
    <cellStyle name="Comma 3 8 5 3 2 2" xfId="29770" xr:uid="{00000000-0005-0000-0000-00006D7F0000}"/>
    <cellStyle name="Comma 3 8 5 3 3" xfId="21577" xr:uid="{00000000-0005-0000-0000-00006E7F0000}"/>
    <cellStyle name="Comma 3 8 5 4" xfId="9288" xr:uid="{00000000-0005-0000-0000-00006F7F0000}"/>
    <cellStyle name="Comma 3 8 5 4 2" xfId="25674" xr:uid="{00000000-0005-0000-0000-0000707F0000}"/>
    <cellStyle name="Comma 3 8 5 5" xfId="17481" xr:uid="{00000000-0005-0000-0000-0000717F0000}"/>
    <cellStyle name="Comma 3 8 6" xfId="2119" xr:uid="{00000000-0005-0000-0000-0000727F0000}"/>
    <cellStyle name="Comma 3 8 6 2" xfId="6216" xr:uid="{00000000-0005-0000-0000-0000737F0000}"/>
    <cellStyle name="Comma 3 8 6 2 2" xfId="14409" xr:uid="{00000000-0005-0000-0000-0000747F0000}"/>
    <cellStyle name="Comma 3 8 6 2 2 2" xfId="30795" xr:uid="{00000000-0005-0000-0000-0000757F0000}"/>
    <cellStyle name="Comma 3 8 6 2 3" xfId="22602" xr:uid="{00000000-0005-0000-0000-0000767F0000}"/>
    <cellStyle name="Comma 3 8 6 3" xfId="10312" xr:uid="{00000000-0005-0000-0000-0000777F0000}"/>
    <cellStyle name="Comma 3 8 6 3 2" xfId="26698" xr:uid="{00000000-0005-0000-0000-0000787F0000}"/>
    <cellStyle name="Comma 3 8 6 4" xfId="18505" xr:uid="{00000000-0005-0000-0000-0000797F0000}"/>
    <cellStyle name="Comma 3 8 7" xfId="4167" xr:uid="{00000000-0005-0000-0000-00007A7F0000}"/>
    <cellStyle name="Comma 3 8 7 2" xfId="12360" xr:uid="{00000000-0005-0000-0000-00007B7F0000}"/>
    <cellStyle name="Comma 3 8 7 2 2" xfId="28746" xr:uid="{00000000-0005-0000-0000-00007C7F0000}"/>
    <cellStyle name="Comma 3 8 7 3" xfId="20553" xr:uid="{00000000-0005-0000-0000-00007D7F0000}"/>
    <cellStyle name="Comma 3 8 8" xfId="8264" xr:uid="{00000000-0005-0000-0000-00007E7F0000}"/>
    <cellStyle name="Comma 3 8 8 2" xfId="24650" xr:uid="{00000000-0005-0000-0000-00007F7F0000}"/>
    <cellStyle name="Comma 3 8 9" xfId="16457" xr:uid="{00000000-0005-0000-0000-0000807F0000}"/>
    <cellStyle name="Comma 3 9" xfId="135" xr:uid="{00000000-0005-0000-0000-0000817F0000}"/>
    <cellStyle name="Comma 3 9 2" xfId="391" xr:uid="{00000000-0005-0000-0000-0000827F0000}"/>
    <cellStyle name="Comma 3 9 2 2" xfId="903" xr:uid="{00000000-0005-0000-0000-0000837F0000}"/>
    <cellStyle name="Comma 3 9 2 2 2" xfId="1927" xr:uid="{00000000-0005-0000-0000-0000847F0000}"/>
    <cellStyle name="Comma 3 9 2 2 2 2" xfId="3975" xr:uid="{00000000-0005-0000-0000-0000857F0000}"/>
    <cellStyle name="Comma 3 9 2 2 2 2 2" xfId="8072" xr:uid="{00000000-0005-0000-0000-0000867F0000}"/>
    <cellStyle name="Comma 3 9 2 2 2 2 2 2" xfId="16265" xr:uid="{00000000-0005-0000-0000-0000877F0000}"/>
    <cellStyle name="Comma 3 9 2 2 2 2 2 2 2" xfId="32651" xr:uid="{00000000-0005-0000-0000-0000887F0000}"/>
    <cellStyle name="Comma 3 9 2 2 2 2 2 3" xfId="24458" xr:uid="{00000000-0005-0000-0000-0000897F0000}"/>
    <cellStyle name="Comma 3 9 2 2 2 2 3" xfId="12168" xr:uid="{00000000-0005-0000-0000-00008A7F0000}"/>
    <cellStyle name="Comma 3 9 2 2 2 2 3 2" xfId="28554" xr:uid="{00000000-0005-0000-0000-00008B7F0000}"/>
    <cellStyle name="Comma 3 9 2 2 2 2 4" xfId="20361" xr:uid="{00000000-0005-0000-0000-00008C7F0000}"/>
    <cellStyle name="Comma 3 9 2 2 2 3" xfId="6023" xr:uid="{00000000-0005-0000-0000-00008D7F0000}"/>
    <cellStyle name="Comma 3 9 2 2 2 3 2" xfId="14216" xr:uid="{00000000-0005-0000-0000-00008E7F0000}"/>
    <cellStyle name="Comma 3 9 2 2 2 3 2 2" xfId="30602" xr:uid="{00000000-0005-0000-0000-00008F7F0000}"/>
    <cellStyle name="Comma 3 9 2 2 2 3 3" xfId="22409" xr:uid="{00000000-0005-0000-0000-0000907F0000}"/>
    <cellStyle name="Comma 3 9 2 2 2 4" xfId="10120" xr:uid="{00000000-0005-0000-0000-0000917F0000}"/>
    <cellStyle name="Comma 3 9 2 2 2 4 2" xfId="26506" xr:uid="{00000000-0005-0000-0000-0000927F0000}"/>
    <cellStyle name="Comma 3 9 2 2 2 5" xfId="18313" xr:uid="{00000000-0005-0000-0000-0000937F0000}"/>
    <cellStyle name="Comma 3 9 2 2 3" xfId="2951" xr:uid="{00000000-0005-0000-0000-0000947F0000}"/>
    <cellStyle name="Comma 3 9 2 2 3 2" xfId="7048" xr:uid="{00000000-0005-0000-0000-0000957F0000}"/>
    <cellStyle name="Comma 3 9 2 2 3 2 2" xfId="15241" xr:uid="{00000000-0005-0000-0000-0000967F0000}"/>
    <cellStyle name="Comma 3 9 2 2 3 2 2 2" xfId="31627" xr:uid="{00000000-0005-0000-0000-0000977F0000}"/>
    <cellStyle name="Comma 3 9 2 2 3 2 3" xfId="23434" xr:uid="{00000000-0005-0000-0000-0000987F0000}"/>
    <cellStyle name="Comma 3 9 2 2 3 3" xfId="11144" xr:uid="{00000000-0005-0000-0000-0000997F0000}"/>
    <cellStyle name="Comma 3 9 2 2 3 3 2" xfId="27530" xr:uid="{00000000-0005-0000-0000-00009A7F0000}"/>
    <cellStyle name="Comma 3 9 2 2 3 4" xfId="19337" xr:uid="{00000000-0005-0000-0000-00009B7F0000}"/>
    <cellStyle name="Comma 3 9 2 2 4" xfId="4999" xr:uid="{00000000-0005-0000-0000-00009C7F0000}"/>
    <cellStyle name="Comma 3 9 2 2 4 2" xfId="13192" xr:uid="{00000000-0005-0000-0000-00009D7F0000}"/>
    <cellStyle name="Comma 3 9 2 2 4 2 2" xfId="29578" xr:uid="{00000000-0005-0000-0000-00009E7F0000}"/>
    <cellStyle name="Comma 3 9 2 2 4 3" xfId="21385" xr:uid="{00000000-0005-0000-0000-00009F7F0000}"/>
    <cellStyle name="Comma 3 9 2 2 5" xfId="9096" xr:uid="{00000000-0005-0000-0000-0000A07F0000}"/>
    <cellStyle name="Comma 3 9 2 2 5 2" xfId="25482" xr:uid="{00000000-0005-0000-0000-0000A17F0000}"/>
    <cellStyle name="Comma 3 9 2 2 6" xfId="17289" xr:uid="{00000000-0005-0000-0000-0000A27F0000}"/>
    <cellStyle name="Comma 3 9 2 3" xfId="1415" xr:uid="{00000000-0005-0000-0000-0000A37F0000}"/>
    <cellStyle name="Comma 3 9 2 3 2" xfId="3463" xr:uid="{00000000-0005-0000-0000-0000A47F0000}"/>
    <cellStyle name="Comma 3 9 2 3 2 2" xfId="7560" xr:uid="{00000000-0005-0000-0000-0000A57F0000}"/>
    <cellStyle name="Comma 3 9 2 3 2 2 2" xfId="15753" xr:uid="{00000000-0005-0000-0000-0000A67F0000}"/>
    <cellStyle name="Comma 3 9 2 3 2 2 2 2" xfId="32139" xr:uid="{00000000-0005-0000-0000-0000A77F0000}"/>
    <cellStyle name="Comma 3 9 2 3 2 2 3" xfId="23946" xr:uid="{00000000-0005-0000-0000-0000A87F0000}"/>
    <cellStyle name="Comma 3 9 2 3 2 3" xfId="11656" xr:uid="{00000000-0005-0000-0000-0000A97F0000}"/>
    <cellStyle name="Comma 3 9 2 3 2 3 2" xfId="28042" xr:uid="{00000000-0005-0000-0000-0000AA7F0000}"/>
    <cellStyle name="Comma 3 9 2 3 2 4" xfId="19849" xr:uid="{00000000-0005-0000-0000-0000AB7F0000}"/>
    <cellStyle name="Comma 3 9 2 3 3" xfId="5511" xr:uid="{00000000-0005-0000-0000-0000AC7F0000}"/>
    <cellStyle name="Comma 3 9 2 3 3 2" xfId="13704" xr:uid="{00000000-0005-0000-0000-0000AD7F0000}"/>
    <cellStyle name="Comma 3 9 2 3 3 2 2" xfId="30090" xr:uid="{00000000-0005-0000-0000-0000AE7F0000}"/>
    <cellStyle name="Comma 3 9 2 3 3 3" xfId="21897" xr:uid="{00000000-0005-0000-0000-0000AF7F0000}"/>
    <cellStyle name="Comma 3 9 2 3 4" xfId="9608" xr:uid="{00000000-0005-0000-0000-0000B07F0000}"/>
    <cellStyle name="Comma 3 9 2 3 4 2" xfId="25994" xr:uid="{00000000-0005-0000-0000-0000B17F0000}"/>
    <cellStyle name="Comma 3 9 2 3 5" xfId="17801" xr:uid="{00000000-0005-0000-0000-0000B27F0000}"/>
    <cellStyle name="Comma 3 9 2 4" xfId="2439" xr:uid="{00000000-0005-0000-0000-0000B37F0000}"/>
    <cellStyle name="Comma 3 9 2 4 2" xfId="6536" xr:uid="{00000000-0005-0000-0000-0000B47F0000}"/>
    <cellStyle name="Comma 3 9 2 4 2 2" xfId="14729" xr:uid="{00000000-0005-0000-0000-0000B57F0000}"/>
    <cellStyle name="Comma 3 9 2 4 2 2 2" xfId="31115" xr:uid="{00000000-0005-0000-0000-0000B67F0000}"/>
    <cellStyle name="Comma 3 9 2 4 2 3" xfId="22922" xr:uid="{00000000-0005-0000-0000-0000B77F0000}"/>
    <cellStyle name="Comma 3 9 2 4 3" xfId="10632" xr:uid="{00000000-0005-0000-0000-0000B87F0000}"/>
    <cellStyle name="Comma 3 9 2 4 3 2" xfId="27018" xr:uid="{00000000-0005-0000-0000-0000B97F0000}"/>
    <cellStyle name="Comma 3 9 2 4 4" xfId="18825" xr:uid="{00000000-0005-0000-0000-0000BA7F0000}"/>
    <cellStyle name="Comma 3 9 2 5" xfId="4487" xr:uid="{00000000-0005-0000-0000-0000BB7F0000}"/>
    <cellStyle name="Comma 3 9 2 5 2" xfId="12680" xr:uid="{00000000-0005-0000-0000-0000BC7F0000}"/>
    <cellStyle name="Comma 3 9 2 5 2 2" xfId="29066" xr:uid="{00000000-0005-0000-0000-0000BD7F0000}"/>
    <cellStyle name="Comma 3 9 2 5 3" xfId="20873" xr:uid="{00000000-0005-0000-0000-0000BE7F0000}"/>
    <cellStyle name="Comma 3 9 2 6" xfId="8584" xr:uid="{00000000-0005-0000-0000-0000BF7F0000}"/>
    <cellStyle name="Comma 3 9 2 6 2" xfId="24970" xr:uid="{00000000-0005-0000-0000-0000C07F0000}"/>
    <cellStyle name="Comma 3 9 2 7" xfId="16777" xr:uid="{00000000-0005-0000-0000-0000C17F0000}"/>
    <cellStyle name="Comma 3 9 3" xfId="647" xr:uid="{00000000-0005-0000-0000-0000C27F0000}"/>
    <cellStyle name="Comma 3 9 3 2" xfId="1671" xr:uid="{00000000-0005-0000-0000-0000C37F0000}"/>
    <cellStyle name="Comma 3 9 3 2 2" xfId="3719" xr:uid="{00000000-0005-0000-0000-0000C47F0000}"/>
    <cellStyle name="Comma 3 9 3 2 2 2" xfId="7816" xr:uid="{00000000-0005-0000-0000-0000C57F0000}"/>
    <cellStyle name="Comma 3 9 3 2 2 2 2" xfId="16009" xr:uid="{00000000-0005-0000-0000-0000C67F0000}"/>
    <cellStyle name="Comma 3 9 3 2 2 2 2 2" xfId="32395" xr:uid="{00000000-0005-0000-0000-0000C77F0000}"/>
    <cellStyle name="Comma 3 9 3 2 2 2 3" xfId="24202" xr:uid="{00000000-0005-0000-0000-0000C87F0000}"/>
    <cellStyle name="Comma 3 9 3 2 2 3" xfId="11912" xr:uid="{00000000-0005-0000-0000-0000C97F0000}"/>
    <cellStyle name="Comma 3 9 3 2 2 3 2" xfId="28298" xr:uid="{00000000-0005-0000-0000-0000CA7F0000}"/>
    <cellStyle name="Comma 3 9 3 2 2 4" xfId="20105" xr:uid="{00000000-0005-0000-0000-0000CB7F0000}"/>
    <cellStyle name="Comma 3 9 3 2 3" xfId="5767" xr:uid="{00000000-0005-0000-0000-0000CC7F0000}"/>
    <cellStyle name="Comma 3 9 3 2 3 2" xfId="13960" xr:uid="{00000000-0005-0000-0000-0000CD7F0000}"/>
    <cellStyle name="Comma 3 9 3 2 3 2 2" xfId="30346" xr:uid="{00000000-0005-0000-0000-0000CE7F0000}"/>
    <cellStyle name="Comma 3 9 3 2 3 3" xfId="22153" xr:uid="{00000000-0005-0000-0000-0000CF7F0000}"/>
    <cellStyle name="Comma 3 9 3 2 4" xfId="9864" xr:uid="{00000000-0005-0000-0000-0000D07F0000}"/>
    <cellStyle name="Comma 3 9 3 2 4 2" xfId="26250" xr:uid="{00000000-0005-0000-0000-0000D17F0000}"/>
    <cellStyle name="Comma 3 9 3 2 5" xfId="18057" xr:uid="{00000000-0005-0000-0000-0000D27F0000}"/>
    <cellStyle name="Comma 3 9 3 3" xfId="2695" xr:uid="{00000000-0005-0000-0000-0000D37F0000}"/>
    <cellStyle name="Comma 3 9 3 3 2" xfId="6792" xr:uid="{00000000-0005-0000-0000-0000D47F0000}"/>
    <cellStyle name="Comma 3 9 3 3 2 2" xfId="14985" xr:uid="{00000000-0005-0000-0000-0000D57F0000}"/>
    <cellStyle name="Comma 3 9 3 3 2 2 2" xfId="31371" xr:uid="{00000000-0005-0000-0000-0000D67F0000}"/>
    <cellStyle name="Comma 3 9 3 3 2 3" xfId="23178" xr:uid="{00000000-0005-0000-0000-0000D77F0000}"/>
    <cellStyle name="Comma 3 9 3 3 3" xfId="10888" xr:uid="{00000000-0005-0000-0000-0000D87F0000}"/>
    <cellStyle name="Comma 3 9 3 3 3 2" xfId="27274" xr:uid="{00000000-0005-0000-0000-0000D97F0000}"/>
    <cellStyle name="Comma 3 9 3 3 4" xfId="19081" xr:uid="{00000000-0005-0000-0000-0000DA7F0000}"/>
    <cellStyle name="Comma 3 9 3 4" xfId="4743" xr:uid="{00000000-0005-0000-0000-0000DB7F0000}"/>
    <cellStyle name="Comma 3 9 3 4 2" xfId="12936" xr:uid="{00000000-0005-0000-0000-0000DC7F0000}"/>
    <cellStyle name="Comma 3 9 3 4 2 2" xfId="29322" xr:uid="{00000000-0005-0000-0000-0000DD7F0000}"/>
    <cellStyle name="Comma 3 9 3 4 3" xfId="21129" xr:uid="{00000000-0005-0000-0000-0000DE7F0000}"/>
    <cellStyle name="Comma 3 9 3 5" xfId="8840" xr:uid="{00000000-0005-0000-0000-0000DF7F0000}"/>
    <cellStyle name="Comma 3 9 3 5 2" xfId="25226" xr:uid="{00000000-0005-0000-0000-0000E07F0000}"/>
    <cellStyle name="Comma 3 9 3 6" xfId="17033" xr:uid="{00000000-0005-0000-0000-0000E17F0000}"/>
    <cellStyle name="Comma 3 9 4" xfId="1159" xr:uid="{00000000-0005-0000-0000-0000E27F0000}"/>
    <cellStyle name="Comma 3 9 4 2" xfId="3207" xr:uid="{00000000-0005-0000-0000-0000E37F0000}"/>
    <cellStyle name="Comma 3 9 4 2 2" xfId="7304" xr:uid="{00000000-0005-0000-0000-0000E47F0000}"/>
    <cellStyle name="Comma 3 9 4 2 2 2" xfId="15497" xr:uid="{00000000-0005-0000-0000-0000E57F0000}"/>
    <cellStyle name="Comma 3 9 4 2 2 2 2" xfId="31883" xr:uid="{00000000-0005-0000-0000-0000E67F0000}"/>
    <cellStyle name="Comma 3 9 4 2 2 3" xfId="23690" xr:uid="{00000000-0005-0000-0000-0000E77F0000}"/>
    <cellStyle name="Comma 3 9 4 2 3" xfId="11400" xr:uid="{00000000-0005-0000-0000-0000E87F0000}"/>
    <cellStyle name="Comma 3 9 4 2 3 2" xfId="27786" xr:uid="{00000000-0005-0000-0000-0000E97F0000}"/>
    <cellStyle name="Comma 3 9 4 2 4" xfId="19593" xr:uid="{00000000-0005-0000-0000-0000EA7F0000}"/>
    <cellStyle name="Comma 3 9 4 3" xfId="5255" xr:uid="{00000000-0005-0000-0000-0000EB7F0000}"/>
    <cellStyle name="Comma 3 9 4 3 2" xfId="13448" xr:uid="{00000000-0005-0000-0000-0000EC7F0000}"/>
    <cellStyle name="Comma 3 9 4 3 2 2" xfId="29834" xr:uid="{00000000-0005-0000-0000-0000ED7F0000}"/>
    <cellStyle name="Comma 3 9 4 3 3" xfId="21641" xr:uid="{00000000-0005-0000-0000-0000EE7F0000}"/>
    <cellStyle name="Comma 3 9 4 4" xfId="9352" xr:uid="{00000000-0005-0000-0000-0000EF7F0000}"/>
    <cellStyle name="Comma 3 9 4 4 2" xfId="25738" xr:uid="{00000000-0005-0000-0000-0000F07F0000}"/>
    <cellStyle name="Comma 3 9 4 5" xfId="17545" xr:uid="{00000000-0005-0000-0000-0000F17F0000}"/>
    <cellStyle name="Comma 3 9 5" xfId="2183" xr:uid="{00000000-0005-0000-0000-0000F27F0000}"/>
    <cellStyle name="Comma 3 9 5 2" xfId="6280" xr:uid="{00000000-0005-0000-0000-0000F37F0000}"/>
    <cellStyle name="Comma 3 9 5 2 2" xfId="14473" xr:uid="{00000000-0005-0000-0000-0000F47F0000}"/>
    <cellStyle name="Comma 3 9 5 2 2 2" xfId="30859" xr:uid="{00000000-0005-0000-0000-0000F57F0000}"/>
    <cellStyle name="Comma 3 9 5 2 3" xfId="22666" xr:uid="{00000000-0005-0000-0000-0000F67F0000}"/>
    <cellStyle name="Comma 3 9 5 3" xfId="10376" xr:uid="{00000000-0005-0000-0000-0000F77F0000}"/>
    <cellStyle name="Comma 3 9 5 3 2" xfId="26762" xr:uid="{00000000-0005-0000-0000-0000F87F0000}"/>
    <cellStyle name="Comma 3 9 5 4" xfId="18569" xr:uid="{00000000-0005-0000-0000-0000F97F0000}"/>
    <cellStyle name="Comma 3 9 6" xfId="4231" xr:uid="{00000000-0005-0000-0000-0000FA7F0000}"/>
    <cellStyle name="Comma 3 9 6 2" xfId="12424" xr:uid="{00000000-0005-0000-0000-0000FB7F0000}"/>
    <cellStyle name="Comma 3 9 6 2 2" xfId="28810" xr:uid="{00000000-0005-0000-0000-0000FC7F0000}"/>
    <cellStyle name="Comma 3 9 6 3" xfId="20617" xr:uid="{00000000-0005-0000-0000-0000FD7F0000}"/>
    <cellStyle name="Comma 3 9 7" xfId="8328" xr:uid="{00000000-0005-0000-0000-0000FE7F0000}"/>
    <cellStyle name="Comma 3 9 7 2" xfId="24714" xr:uid="{00000000-0005-0000-0000-0000FF7F0000}"/>
    <cellStyle name="Comma 3 9 8" xfId="16521" xr:uid="{00000000-0005-0000-0000-000000800000}"/>
    <cellStyle name="Normal" xfId="0" builtinId="0"/>
    <cellStyle name="Normal 2" xfId="3" xr:uid="{00000000-0005-0000-0000-000001800000}"/>
    <cellStyle name="Normal 2 2" xfId="10" xr:uid="{00000000-0005-0000-0000-000002800000}"/>
    <cellStyle name="Normal 4" xfId="32783" xr:uid="{00000000-0005-0000-0000-000003800000}"/>
    <cellStyle name="Normal 5" xfId="9" xr:uid="{00000000-0005-0000-0000-000004800000}"/>
    <cellStyle name="Normal 6 2" xfId="8" xr:uid="{00000000-0005-0000-0000-000005800000}"/>
    <cellStyle name="Normal 9" xfId="32779" xr:uid="{00000000-0005-0000-0000-000006800000}"/>
    <cellStyle name="Normalno 2" xfId="32781" xr:uid="{00000000-0005-0000-0000-000008800000}"/>
    <cellStyle name="Normalno 3" xfId="32780" xr:uid="{00000000-0005-0000-0000-000009800000}"/>
    <cellStyle name="Percent" xfId="2" builtinId="5"/>
    <cellStyle name="SAPBEXHLevel3" xfId="32782" xr:uid="{00000000-0005-0000-0000-00000B800000}"/>
    <cellStyle name="Zarez 2" xfId="6151" xr:uid="{00000000-0005-0000-0000-00000C800000}"/>
    <cellStyle name="Zarez 2 2" xfId="14344" xr:uid="{00000000-0005-0000-0000-00000D800000}"/>
    <cellStyle name="Zarez 2 2 2" xfId="30730" xr:uid="{00000000-0005-0000-0000-00000E800000}"/>
    <cellStyle name="Zarez 2 3" xfId="22537" xr:uid="{00000000-0005-0000-0000-00000F800000}"/>
  </cellStyles>
  <dxfs count="22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9" formatCode="d/m/yyyy"/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&quot;kn&quot;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&quot;kn&quot;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&quot;kn&quot;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&quot;kn&quot;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&quot;kn&quot;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8" formatCode="dd/mm/yyyy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theme="6"/>
        </left>
        <right/>
        <top style="thin">
          <color indexed="64"/>
        </top>
        <bottom/>
        <vertical/>
        <horizontal/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-* #,##0.00\ &quot;kn&quot;_-;\-* #,##0.00\ &quot;kn&quot;_-;_-* &quot;-&quot;??\ &quot;kn&quot;_-;_-@_-"/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-* #,##0.00\ &quot;kn&quot;_-;\-* #,##0.00\ &quot;kn&quot;_-;_-* &quot;-&quot;??\ &quot;kn&quot;_-;_-@_-"/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9" formatCode="d/m/yyyy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auto="1"/>
        <name val="Calibri"/>
        <scheme val="minor"/>
      </font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\ &quot;kn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#,##0.00\ &quot;kn&quot;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d/m/yyyy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CE4D6"/>
      <color rgb="FFE2EFDA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kos/AppData/Local/Microsoft/Windows/INetCache/Content.Outlook/PMQVJFEI/Projekt-SBS-201908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2.8.2019."/>
      <sheetName val="Ugovoreni OPKK"/>
      <sheetName val="Ugovoreni OPULJP"/>
      <sheetName val="Ugovoreni PRR"/>
      <sheetName val="Ugovoreni OPPiR"/>
      <sheetName val="Ugovoreni OPFEAD"/>
      <sheetName val="Ugovoreni ETS"/>
      <sheetName val="Ugovoreni p.-Nacionalni"/>
      <sheetName val="Koordin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 xml:space="preserve">   Mjesto</v>
          </cell>
          <cell r="C1" t="str">
            <v>Poštanski broj</v>
          </cell>
          <cell r="D1" t="str">
            <v>Zemljopisna širina</v>
          </cell>
          <cell r="E1" t="str">
            <v>Zemljopisna dužina</v>
          </cell>
        </row>
        <row r="2">
          <cell r="B2" t="str">
            <v>Andrijaševci</v>
          </cell>
          <cell r="C2">
            <v>32271</v>
          </cell>
          <cell r="D2">
            <v>45.224781399999998</v>
          </cell>
          <cell r="E2">
            <v>18.739294299999901</v>
          </cell>
        </row>
        <row r="3">
          <cell r="B3" t="str">
            <v>Antunovac</v>
          </cell>
          <cell r="C3">
            <v>31216</v>
          </cell>
          <cell r="D3">
            <v>45.4893778</v>
          </cell>
          <cell r="E3">
            <v>18.672802300000001</v>
          </cell>
        </row>
        <row r="4">
          <cell r="B4" t="str">
            <v>Babina Greda</v>
          </cell>
          <cell r="C4">
            <v>32276</v>
          </cell>
          <cell r="D4">
            <v>45.116733199999999</v>
          </cell>
          <cell r="E4">
            <v>18.5370162</v>
          </cell>
        </row>
        <row r="5">
          <cell r="B5" t="str">
            <v>Badljevina</v>
          </cell>
          <cell r="C5">
            <v>34552</v>
          </cell>
          <cell r="D5">
            <v>45.5133133</v>
          </cell>
          <cell r="E5">
            <v>17.192876800000001</v>
          </cell>
        </row>
        <row r="6">
          <cell r="B6" t="str">
            <v>Banovci</v>
          </cell>
          <cell r="C6">
            <v>32247</v>
          </cell>
          <cell r="D6">
            <v>45.185057399999998</v>
          </cell>
          <cell r="E6">
            <v>19.065677099999998</v>
          </cell>
        </row>
        <row r="7">
          <cell r="B7" t="str">
            <v>Bapska</v>
          </cell>
          <cell r="C7">
            <v>32235</v>
          </cell>
          <cell r="D7">
            <v>45.197325499999998</v>
          </cell>
          <cell r="E7">
            <v>19.2624905999999</v>
          </cell>
        </row>
        <row r="8">
          <cell r="B8" t="str">
            <v>Bebrina</v>
          </cell>
          <cell r="C8">
            <v>35254</v>
          </cell>
          <cell r="D8">
            <v>45.097752700000001</v>
          </cell>
          <cell r="E8">
            <v>17.8358445</v>
          </cell>
        </row>
        <row r="9">
          <cell r="B9" t="str">
            <v>Bektež</v>
          </cell>
          <cell r="C9">
            <v>34343</v>
          </cell>
          <cell r="D9">
            <v>45.395609700000001</v>
          </cell>
          <cell r="E9">
            <v>17.926897799999999</v>
          </cell>
        </row>
        <row r="10">
          <cell r="B10" t="str">
            <v>Beli Manastir</v>
          </cell>
          <cell r="C10">
            <v>31300</v>
          </cell>
          <cell r="D10">
            <v>45.772866399999998</v>
          </cell>
          <cell r="E10">
            <v>18.610752399999999</v>
          </cell>
        </row>
        <row r="11">
          <cell r="B11" t="str">
            <v>Belišće</v>
          </cell>
          <cell r="C11">
            <v>31551</v>
          </cell>
          <cell r="D11">
            <v>45.684501599999997</v>
          </cell>
          <cell r="E11">
            <v>18.402356699999899</v>
          </cell>
        </row>
        <row r="12">
          <cell r="B12" t="str">
            <v>Berak</v>
          </cell>
          <cell r="C12">
            <v>32234</v>
          </cell>
          <cell r="D12">
            <v>45.421902000000003</v>
          </cell>
          <cell r="E12">
            <v>19.0025169</v>
          </cell>
        </row>
        <row r="13">
          <cell r="B13" t="str">
            <v>Bilje</v>
          </cell>
          <cell r="C13">
            <v>31327</v>
          </cell>
          <cell r="D13">
            <v>45.604430399999998</v>
          </cell>
          <cell r="E13">
            <v>18.7441976</v>
          </cell>
        </row>
        <row r="14">
          <cell r="B14" t="str">
            <v>Bizovac</v>
          </cell>
          <cell r="C14">
            <v>31222</v>
          </cell>
          <cell r="D14">
            <v>45.592432600000002</v>
          </cell>
          <cell r="E14">
            <v>18.459617399999999</v>
          </cell>
        </row>
        <row r="15">
          <cell r="B15" t="str">
            <v>Bobota</v>
          </cell>
          <cell r="C15">
            <v>32225</v>
          </cell>
          <cell r="D15">
            <v>45.421902000000003</v>
          </cell>
          <cell r="E15">
            <v>18.8565121</v>
          </cell>
        </row>
        <row r="16">
          <cell r="B16" t="str">
            <v>Bogdanovci</v>
          </cell>
          <cell r="C16">
            <v>32000</v>
          </cell>
          <cell r="D16">
            <v>45.337626800000002</v>
          </cell>
          <cell r="E16">
            <v>18.929630800000002</v>
          </cell>
        </row>
        <row r="17">
          <cell r="B17" t="str">
            <v>Borovo</v>
          </cell>
          <cell r="C17">
            <v>32227</v>
          </cell>
          <cell r="D17">
            <v>45.402011799999997</v>
          </cell>
          <cell r="E17">
            <v>18.972915599999901</v>
          </cell>
        </row>
        <row r="18">
          <cell r="B18" t="str">
            <v>Bošnjaci</v>
          </cell>
          <cell r="C18">
            <v>32275</v>
          </cell>
          <cell r="D18">
            <v>45.049175699999999</v>
          </cell>
          <cell r="E18">
            <v>18.756961799999999</v>
          </cell>
        </row>
        <row r="19">
          <cell r="B19" t="str">
            <v>Bračevci</v>
          </cell>
          <cell r="C19">
            <v>31423</v>
          </cell>
          <cell r="D19">
            <v>45.429763000000001</v>
          </cell>
          <cell r="E19">
            <v>18.2772915</v>
          </cell>
        </row>
        <row r="20">
          <cell r="B20" t="str">
            <v>Brestovac</v>
          </cell>
          <cell r="C20">
            <v>34322</v>
          </cell>
          <cell r="D20">
            <v>45.330240000000003</v>
          </cell>
          <cell r="E20">
            <v>17.597004800000001</v>
          </cell>
        </row>
        <row r="21">
          <cell r="B21" t="str">
            <v>Brezovica</v>
          </cell>
          <cell r="C21">
            <v>33411</v>
          </cell>
          <cell r="D21">
            <v>45.861829899999996</v>
          </cell>
          <cell r="E21">
            <v>17.562105500000001</v>
          </cell>
        </row>
        <row r="22">
          <cell r="B22" t="str">
            <v>Brodski Stupnik</v>
          </cell>
          <cell r="C22">
            <v>35253</v>
          </cell>
          <cell r="D22">
            <v>45.168220099999999</v>
          </cell>
          <cell r="E22">
            <v>17.815992199999901</v>
          </cell>
        </row>
        <row r="23">
          <cell r="B23" t="str">
            <v>Bršadin</v>
          </cell>
          <cell r="C23">
            <v>32222</v>
          </cell>
          <cell r="D23">
            <v>45.361483900000003</v>
          </cell>
          <cell r="E23">
            <v>18.9109058999999</v>
          </cell>
        </row>
        <row r="24">
          <cell r="B24" t="str">
            <v>Bučje</v>
          </cell>
          <cell r="C24">
            <v>34553</v>
          </cell>
          <cell r="D24">
            <v>45.465598</v>
          </cell>
          <cell r="E24">
            <v>17.401062</v>
          </cell>
        </row>
        <row r="25">
          <cell r="B25" t="str">
            <v>Budimci</v>
          </cell>
          <cell r="C25">
            <v>31432</v>
          </cell>
          <cell r="D25">
            <v>45.461390599999902</v>
          </cell>
          <cell r="E25">
            <v>18.322658100000002</v>
          </cell>
        </row>
        <row r="26">
          <cell r="B26" t="str">
            <v>Bukovlje</v>
          </cell>
          <cell r="C26">
            <v>35209</v>
          </cell>
          <cell r="D26">
            <v>45.184303200000002</v>
          </cell>
          <cell r="E26">
            <v>18.067104299999901</v>
          </cell>
        </row>
        <row r="27">
          <cell r="B27" t="str">
            <v>Cabuna</v>
          </cell>
          <cell r="C27">
            <v>33412</v>
          </cell>
          <cell r="D27">
            <v>45.759655500000001</v>
          </cell>
          <cell r="E27">
            <v>17.5756049999999</v>
          </cell>
        </row>
        <row r="28">
          <cell r="B28" t="str">
            <v>Cerna</v>
          </cell>
          <cell r="C28">
            <v>32272</v>
          </cell>
          <cell r="D28">
            <v>45.189483999999901</v>
          </cell>
          <cell r="E28">
            <v>18.6873659</v>
          </cell>
        </row>
        <row r="29">
          <cell r="B29" t="str">
            <v>Cernik</v>
          </cell>
          <cell r="C29">
            <v>35404</v>
          </cell>
          <cell r="D29">
            <v>45.286150399999997</v>
          </cell>
          <cell r="E29">
            <v>17.380311500000001</v>
          </cell>
        </row>
        <row r="30">
          <cell r="B30" t="str">
            <v>Crnac</v>
          </cell>
          <cell r="C30">
            <v>33507</v>
          </cell>
          <cell r="D30">
            <v>45.6925588</v>
          </cell>
          <cell r="E30">
            <v>17.9379384</v>
          </cell>
        </row>
        <row r="31">
          <cell r="B31" t="str">
            <v>Čačinci</v>
          </cell>
          <cell r="C31">
            <v>33514</v>
          </cell>
          <cell r="D31">
            <v>45.6001616</v>
          </cell>
          <cell r="E31">
            <v>17.874166299999999</v>
          </cell>
        </row>
        <row r="32">
          <cell r="B32" t="str">
            <v>Čađavica</v>
          </cell>
          <cell r="C32">
            <v>33523</v>
          </cell>
          <cell r="D32">
            <v>45.742938199999998</v>
          </cell>
          <cell r="E32">
            <v>17.856084599999999</v>
          </cell>
        </row>
        <row r="33">
          <cell r="B33" t="str">
            <v>Čaglin</v>
          </cell>
          <cell r="C33">
            <v>34350</v>
          </cell>
          <cell r="D33">
            <v>45.350836100000002</v>
          </cell>
          <cell r="E33">
            <v>17.988119299999902</v>
          </cell>
        </row>
        <row r="34">
          <cell r="B34" t="str">
            <v>Čakovci</v>
          </cell>
          <cell r="C34">
            <v>32238</v>
          </cell>
          <cell r="D34">
            <v>45.235522599999904</v>
          </cell>
          <cell r="E34">
            <v>19.058698999999901</v>
          </cell>
        </row>
        <row r="35">
          <cell r="B35" t="str">
            <v>Čeminac</v>
          </cell>
          <cell r="C35">
            <v>31325</v>
          </cell>
          <cell r="D35">
            <v>45.6866044</v>
          </cell>
          <cell r="E35">
            <v>18.668215700000001</v>
          </cell>
        </row>
        <row r="36">
          <cell r="B36" t="str">
            <v>Čepin</v>
          </cell>
          <cell r="C36">
            <v>31431</v>
          </cell>
          <cell r="D36">
            <v>45.523744299999997</v>
          </cell>
          <cell r="E36">
            <v>18.577044000000001</v>
          </cell>
        </row>
        <row r="37">
          <cell r="B37" t="str">
            <v>Črnkovci</v>
          </cell>
          <cell r="C37">
            <v>31553</v>
          </cell>
          <cell r="D37">
            <v>45.706906099999998</v>
          </cell>
          <cell r="E37">
            <v>18.2945411</v>
          </cell>
        </row>
        <row r="38">
          <cell r="B38" t="str">
            <v>Darda</v>
          </cell>
          <cell r="C38">
            <v>31326</v>
          </cell>
          <cell r="D38">
            <v>45.625062300000003</v>
          </cell>
          <cell r="E38">
            <v>18.689217399999901</v>
          </cell>
        </row>
        <row r="39">
          <cell r="B39" t="str">
            <v>Davor</v>
          </cell>
          <cell r="C39">
            <v>35425</v>
          </cell>
          <cell r="D39">
            <v>45.113294400000001</v>
          </cell>
          <cell r="E39">
            <v>17.5119746999999</v>
          </cell>
        </row>
        <row r="40">
          <cell r="B40" t="str">
            <v>Donja Motičina</v>
          </cell>
          <cell r="C40">
            <v>31513</v>
          </cell>
          <cell r="D40">
            <v>45.495359099999902</v>
          </cell>
          <cell r="E40">
            <v>18.018962800000001</v>
          </cell>
        </row>
        <row r="41">
          <cell r="B41" t="str">
            <v>Donji Andrijevci</v>
          </cell>
          <cell r="C41">
            <v>35214</v>
          </cell>
          <cell r="D41">
            <v>45.188551699999998</v>
          </cell>
          <cell r="E41">
            <v>18.297187600000001</v>
          </cell>
        </row>
        <row r="42">
          <cell r="B42" t="str">
            <v>Donji Miholjac</v>
          </cell>
          <cell r="C42">
            <v>31540</v>
          </cell>
          <cell r="D42">
            <v>45.762141999999997</v>
          </cell>
          <cell r="E42">
            <v>18.165137899999898</v>
          </cell>
        </row>
        <row r="43">
          <cell r="B43" t="str">
            <v>Dragalić</v>
          </cell>
          <cell r="C43">
            <v>35428</v>
          </cell>
          <cell r="D43">
            <v>45.2467963</v>
          </cell>
          <cell r="E43">
            <v>17.288900999999999</v>
          </cell>
        </row>
        <row r="44">
          <cell r="B44" t="str">
            <v>Draž</v>
          </cell>
          <cell r="C44">
            <v>31305</v>
          </cell>
          <cell r="D44">
            <v>45.841599799999997</v>
          </cell>
          <cell r="E44">
            <v>18.788329299999901</v>
          </cell>
        </row>
        <row r="45">
          <cell r="B45" t="str">
            <v>Drenovci</v>
          </cell>
          <cell r="C45">
            <v>32257</v>
          </cell>
          <cell r="D45">
            <v>44.919718199999998</v>
          </cell>
          <cell r="E45">
            <v>18.910618199999998</v>
          </cell>
        </row>
        <row r="46">
          <cell r="B46" t="str">
            <v>Drenje</v>
          </cell>
          <cell r="C46">
            <v>31418</v>
          </cell>
          <cell r="D46">
            <v>45.380248899999998</v>
          </cell>
          <cell r="E46">
            <v>18.277489699999901</v>
          </cell>
        </row>
        <row r="47">
          <cell r="B47" t="str">
            <v>Đakovo</v>
          </cell>
          <cell r="C47">
            <v>31400</v>
          </cell>
          <cell r="D47">
            <v>45.309996899999902</v>
          </cell>
          <cell r="E47">
            <v>18.4097819999999</v>
          </cell>
        </row>
        <row r="48">
          <cell r="B48" t="str">
            <v>Đeletovci</v>
          </cell>
          <cell r="C48">
            <v>32244</v>
          </cell>
          <cell r="D48">
            <v>45.182350999999997</v>
          </cell>
          <cell r="E48">
            <v>19.012756699999901</v>
          </cell>
        </row>
        <row r="49">
          <cell r="B49" t="str">
            <v>Đurđenovac</v>
          </cell>
          <cell r="C49">
            <v>31511</v>
          </cell>
          <cell r="D49">
            <v>45.540887699999999</v>
          </cell>
          <cell r="E49">
            <v>18.0528961999999</v>
          </cell>
        </row>
        <row r="50">
          <cell r="B50" t="str">
            <v>Đurići</v>
          </cell>
          <cell r="C50">
            <v>32263</v>
          </cell>
          <cell r="D50">
            <v>44.879636699999999</v>
          </cell>
          <cell r="E50">
            <v>18.913414599999999</v>
          </cell>
        </row>
        <row r="51">
          <cell r="B51" t="str">
            <v>Erdut</v>
          </cell>
          <cell r="C51">
            <v>31206</v>
          </cell>
          <cell r="D51">
            <v>45.5248372</v>
          </cell>
          <cell r="E51">
            <v>19.060096999999999</v>
          </cell>
        </row>
        <row r="52">
          <cell r="B52" t="str">
            <v>Ernestinovo</v>
          </cell>
          <cell r="C52">
            <v>31215</v>
          </cell>
          <cell r="D52">
            <v>45.451441099999997</v>
          </cell>
          <cell r="E52">
            <v>18.6589341</v>
          </cell>
        </row>
        <row r="53">
          <cell r="B53" t="str">
            <v>Feričanci</v>
          </cell>
          <cell r="C53">
            <v>31512</v>
          </cell>
          <cell r="D53">
            <v>45.523389299999998</v>
          </cell>
          <cell r="E53">
            <v>17.976535699999999</v>
          </cell>
        </row>
        <row r="54">
          <cell r="B54" t="str">
            <v>Gaboš</v>
          </cell>
          <cell r="C54">
            <v>32212</v>
          </cell>
          <cell r="D54">
            <v>45.352457999999999</v>
          </cell>
          <cell r="E54">
            <v>18.736261599999999</v>
          </cell>
        </row>
        <row r="55">
          <cell r="B55" t="str">
            <v>Garčin</v>
          </cell>
          <cell r="C55">
            <v>35211</v>
          </cell>
          <cell r="D55">
            <v>45.181916200000003</v>
          </cell>
          <cell r="E55">
            <v>18.1845731999999</v>
          </cell>
        </row>
        <row r="56">
          <cell r="B56" t="str">
            <v>Gat</v>
          </cell>
          <cell r="C56">
            <v>31554</v>
          </cell>
          <cell r="D56">
            <v>45.707045399999899</v>
          </cell>
          <cell r="E56">
            <v>18.326820699999899</v>
          </cell>
        </row>
        <row r="57">
          <cell r="B57" t="str">
            <v>Gorjani</v>
          </cell>
          <cell r="C57">
            <v>31422</v>
          </cell>
          <cell r="D57">
            <v>45.398088999999999</v>
          </cell>
          <cell r="E57">
            <v>18.3761978</v>
          </cell>
        </row>
        <row r="58">
          <cell r="B58" t="str">
            <v>Gornja Vrba</v>
          </cell>
          <cell r="C58">
            <v>35207</v>
          </cell>
          <cell r="D58">
            <v>45.1538276</v>
          </cell>
          <cell r="E58">
            <v>18.063722599999998</v>
          </cell>
        </row>
        <row r="59">
          <cell r="B59" t="str">
            <v>Gornje Bazje</v>
          </cell>
          <cell r="C59">
            <v>33407</v>
          </cell>
          <cell r="D59">
            <v>45.905841100000004</v>
          </cell>
          <cell r="E59">
            <v>17.441682199999999</v>
          </cell>
        </row>
        <row r="60">
          <cell r="B60" t="str">
            <v>Gornji Bogićevci</v>
          </cell>
          <cell r="C60">
            <v>35429</v>
          </cell>
          <cell r="D60">
            <v>45.257818800000003</v>
          </cell>
          <cell r="E60">
            <v>17.234593700000001</v>
          </cell>
        </row>
        <row r="61">
          <cell r="B61" t="str">
            <v>Gornji Miholjac</v>
          </cell>
          <cell r="C61">
            <v>33520</v>
          </cell>
          <cell r="D61">
            <v>45.761721600000001</v>
          </cell>
          <cell r="E61">
            <v>17.660285599999899</v>
          </cell>
        </row>
        <row r="62">
          <cell r="B62" t="str">
            <v>Grabarje</v>
          </cell>
          <cell r="C62">
            <v>34312</v>
          </cell>
          <cell r="D62">
            <v>45.360618100000003</v>
          </cell>
          <cell r="E62">
            <v>17.856152599999898</v>
          </cell>
        </row>
        <row r="63">
          <cell r="B63" t="str">
            <v>Gradina</v>
          </cell>
          <cell r="C63">
            <v>33411</v>
          </cell>
          <cell r="D63">
            <v>45.854422300000003</v>
          </cell>
          <cell r="E63">
            <v>17.511416899999901</v>
          </cell>
        </row>
        <row r="64">
          <cell r="B64" t="str">
            <v>Gradište</v>
          </cell>
          <cell r="C64">
            <v>32273</v>
          </cell>
          <cell r="D64">
            <v>45.149477099999999</v>
          </cell>
          <cell r="E64">
            <v>18.706734399999899</v>
          </cell>
        </row>
        <row r="65">
          <cell r="B65" t="str">
            <v>Gundinci</v>
          </cell>
          <cell r="C65">
            <v>35222</v>
          </cell>
          <cell r="D65">
            <v>45.155883000000003</v>
          </cell>
          <cell r="E65">
            <v>18.490416399999901</v>
          </cell>
        </row>
        <row r="66">
          <cell r="B66" t="str">
            <v>Gunja</v>
          </cell>
          <cell r="C66">
            <v>32260</v>
          </cell>
          <cell r="D66">
            <v>44.887424799999998</v>
          </cell>
          <cell r="E66">
            <v>18.825355800000001</v>
          </cell>
        </row>
        <row r="67">
          <cell r="B67" t="str">
            <v>Ilača</v>
          </cell>
          <cell r="C67">
            <v>32248</v>
          </cell>
          <cell r="D67">
            <v>45.181299199999998</v>
          </cell>
          <cell r="E67">
            <v>19.0989409999999</v>
          </cell>
        </row>
        <row r="68">
          <cell r="B68" t="str">
            <v>Ilok</v>
          </cell>
          <cell r="C68">
            <v>32236</v>
          </cell>
          <cell r="D68">
            <v>45.222044799999999</v>
          </cell>
          <cell r="E68">
            <v>19.375233099999999</v>
          </cell>
        </row>
        <row r="69">
          <cell r="B69" t="str">
            <v>Ivankovo</v>
          </cell>
          <cell r="C69">
            <v>32281</v>
          </cell>
          <cell r="D69">
            <v>45.288244499999998</v>
          </cell>
          <cell r="E69">
            <v>18.6841136</v>
          </cell>
        </row>
        <row r="70">
          <cell r="B70" t="str">
            <v>Jagodnjak</v>
          </cell>
          <cell r="C70">
            <v>31324</v>
          </cell>
          <cell r="D70">
            <v>45.700160699999998</v>
          </cell>
          <cell r="E70">
            <v>18.580216799999999</v>
          </cell>
        </row>
        <row r="71">
          <cell r="B71" t="str">
            <v>Jakšić</v>
          </cell>
          <cell r="C71">
            <v>34308</v>
          </cell>
          <cell r="D71">
            <v>45.357976699999902</v>
          </cell>
          <cell r="E71">
            <v>17.764002300000001</v>
          </cell>
        </row>
        <row r="72">
          <cell r="B72" t="str">
            <v>Jarmina</v>
          </cell>
          <cell r="C72">
            <v>32280</v>
          </cell>
          <cell r="D72">
            <v>45.317464800000003</v>
          </cell>
          <cell r="E72">
            <v>18.731536599999998</v>
          </cell>
        </row>
        <row r="73">
          <cell r="B73" t="str">
            <v>Kaptol</v>
          </cell>
          <cell r="C73">
            <v>34334</v>
          </cell>
          <cell r="D73">
            <v>45.431294899999997</v>
          </cell>
          <cell r="E73">
            <v>17.7258815</v>
          </cell>
        </row>
        <row r="74">
          <cell r="B74" t="str">
            <v>Klakar</v>
          </cell>
          <cell r="C74">
            <v>35208</v>
          </cell>
          <cell r="D74">
            <v>45.098145500000001</v>
          </cell>
          <cell r="E74">
            <v>18.1332624</v>
          </cell>
        </row>
        <row r="75">
          <cell r="B75" t="str">
            <v>Kneževi Vinogradi</v>
          </cell>
          <cell r="C75">
            <v>31309</v>
          </cell>
          <cell r="D75">
            <v>45.751590700000001</v>
          </cell>
          <cell r="E75">
            <v>18.737473999999999</v>
          </cell>
        </row>
        <row r="76">
          <cell r="B76" t="str">
            <v>Komletinci</v>
          </cell>
          <cell r="C76">
            <v>32253</v>
          </cell>
          <cell r="D76">
            <v>45.149794700000001</v>
          </cell>
          <cell r="E76">
            <v>18.946504300000001</v>
          </cell>
        </row>
        <row r="77">
          <cell r="B77" t="str">
            <v>Koška</v>
          </cell>
          <cell r="C77">
            <v>31224</v>
          </cell>
          <cell r="D77">
            <v>45.545440199999902</v>
          </cell>
          <cell r="E77">
            <v>18.283311599999902</v>
          </cell>
        </row>
        <row r="78">
          <cell r="B78" t="str">
            <v>Kruševica</v>
          </cell>
          <cell r="C78">
            <v>35220</v>
          </cell>
          <cell r="D78">
            <v>45.076586099999901</v>
          </cell>
          <cell r="E78">
            <v>18.483851899999902</v>
          </cell>
        </row>
        <row r="79">
          <cell r="B79" t="str">
            <v>Kutjevo</v>
          </cell>
          <cell r="C79">
            <v>34340</v>
          </cell>
          <cell r="D79">
            <v>45.425881399999902</v>
          </cell>
          <cell r="E79">
            <v>17.883369999999999</v>
          </cell>
        </row>
        <row r="80">
          <cell r="B80" t="str">
            <v>Kuzmica</v>
          </cell>
          <cell r="C80">
            <v>34311</v>
          </cell>
          <cell r="D80">
            <v>45.328581999999997</v>
          </cell>
          <cell r="E80">
            <v>17.752509</v>
          </cell>
        </row>
        <row r="81">
          <cell r="B81" t="str">
            <v>Laslovo</v>
          </cell>
          <cell r="C81">
            <v>31214</v>
          </cell>
          <cell r="D81">
            <v>45.414999999999999</v>
          </cell>
          <cell r="E81">
            <v>18.696000000000002</v>
          </cell>
        </row>
        <row r="82">
          <cell r="B82" t="str">
            <v>Laze</v>
          </cell>
          <cell r="C82">
            <v>35422</v>
          </cell>
          <cell r="D82">
            <v>45.204872199999997</v>
          </cell>
          <cell r="E82">
            <v>17.469201900000002</v>
          </cell>
        </row>
        <row r="83">
          <cell r="B83" t="str">
            <v>Levanjska Varoš</v>
          </cell>
          <cell r="C83">
            <v>31416</v>
          </cell>
          <cell r="D83">
            <v>45.315128899999998</v>
          </cell>
          <cell r="E83">
            <v>18.180403599999899</v>
          </cell>
        </row>
        <row r="84">
          <cell r="B84" t="str">
            <v>Lipik</v>
          </cell>
          <cell r="C84">
            <v>34551</v>
          </cell>
          <cell r="D84">
            <v>45.414281199999998</v>
          </cell>
          <cell r="E84">
            <v>17.161192099999901</v>
          </cell>
        </row>
        <row r="85">
          <cell r="B85" t="str">
            <v>Lipovac</v>
          </cell>
          <cell r="C85">
            <v>32246</v>
          </cell>
          <cell r="D85">
            <v>45.056194099999999</v>
          </cell>
          <cell r="E85">
            <v>19.0728659</v>
          </cell>
        </row>
        <row r="86">
          <cell r="B86" t="str">
            <v>Lovas</v>
          </cell>
          <cell r="C86">
            <v>32237</v>
          </cell>
          <cell r="D86">
            <v>45.226005899999997</v>
          </cell>
          <cell r="E86">
            <v>19.168700999999999</v>
          </cell>
        </row>
        <row r="87">
          <cell r="B87" t="str">
            <v>Lug (Laskó)</v>
          </cell>
          <cell r="C87">
            <v>31328</v>
          </cell>
          <cell r="D87">
            <v>45.6632137</v>
          </cell>
          <cell r="E87">
            <v>18.773966900000001</v>
          </cell>
        </row>
        <row r="88">
          <cell r="B88" t="str">
            <v>Lukač</v>
          </cell>
          <cell r="C88">
            <v>33406</v>
          </cell>
          <cell r="D88">
            <v>45.873947299999998</v>
          </cell>
          <cell r="E88">
            <v>17.419092399999901</v>
          </cell>
        </row>
        <row r="89">
          <cell r="B89" t="str">
            <v>Magadenovac</v>
          </cell>
          <cell r="C89">
            <v>31542</v>
          </cell>
          <cell r="D89">
            <v>45.662298999999997</v>
          </cell>
          <cell r="E89">
            <v>18.186986599999901</v>
          </cell>
        </row>
        <row r="90">
          <cell r="B90" t="str">
            <v>Marijanci</v>
          </cell>
          <cell r="C90">
            <v>31555</v>
          </cell>
          <cell r="D90">
            <v>45.666861699999998</v>
          </cell>
          <cell r="E90">
            <v>18.292702299999899</v>
          </cell>
        </row>
        <row r="91">
          <cell r="B91" t="str">
            <v>Marjančanci</v>
          </cell>
          <cell r="C91">
            <v>31227</v>
          </cell>
          <cell r="D91">
            <v>45.633231299999998</v>
          </cell>
          <cell r="E91">
            <v>18.393045999999998</v>
          </cell>
        </row>
        <row r="92">
          <cell r="B92" t="str">
            <v>Markušica</v>
          </cell>
          <cell r="C92">
            <v>32213</v>
          </cell>
          <cell r="D92">
            <v>45.374082700000002</v>
          </cell>
          <cell r="E92">
            <v>18.704673499999998</v>
          </cell>
        </row>
        <row r="93">
          <cell r="B93" t="str">
            <v>Miholjački Poreč</v>
          </cell>
          <cell r="C93">
            <v>31543</v>
          </cell>
          <cell r="D93">
            <v>45.697806899999897</v>
          </cell>
          <cell r="E93">
            <v>18.1981287999999</v>
          </cell>
        </row>
        <row r="94">
          <cell r="B94" t="str">
            <v>Mikleuš</v>
          </cell>
          <cell r="C94">
            <v>33517</v>
          </cell>
          <cell r="D94">
            <v>45.613027000000002</v>
          </cell>
          <cell r="E94">
            <v>17.809302899999999</v>
          </cell>
        </row>
        <row r="95">
          <cell r="B95" t="str">
            <v>Našice</v>
          </cell>
          <cell r="C95">
            <v>31500</v>
          </cell>
          <cell r="D95">
            <v>45.494686100000003</v>
          </cell>
          <cell r="E95">
            <v>18.095111800000002</v>
          </cell>
        </row>
        <row r="96">
          <cell r="B96" t="str">
            <v>Negoslavci</v>
          </cell>
          <cell r="C96">
            <v>32239</v>
          </cell>
          <cell r="D96">
            <v>45.278109399999998</v>
          </cell>
          <cell r="E96">
            <v>18.997240399999999</v>
          </cell>
        </row>
        <row r="97">
          <cell r="B97" t="str">
            <v>Nijemci</v>
          </cell>
          <cell r="C97">
            <v>32245</v>
          </cell>
          <cell r="D97">
            <v>45.139913399999998</v>
          </cell>
          <cell r="E97">
            <v>19.035608799999899</v>
          </cell>
        </row>
        <row r="98">
          <cell r="B98" t="str">
            <v>Nova Bukovica</v>
          </cell>
          <cell r="C98">
            <v>33518</v>
          </cell>
          <cell r="D98">
            <v>45.662505000000003</v>
          </cell>
          <cell r="E98">
            <v>17.777201300000002</v>
          </cell>
        </row>
        <row r="99">
          <cell r="B99" t="str">
            <v>Nova Gradiška</v>
          </cell>
          <cell r="C99">
            <v>35400</v>
          </cell>
          <cell r="D99">
            <v>45.258155799999997</v>
          </cell>
          <cell r="E99">
            <v>17.3839626</v>
          </cell>
        </row>
        <row r="100">
          <cell r="B100" t="str">
            <v>Nova Kapela</v>
          </cell>
          <cell r="C100">
            <v>35410</v>
          </cell>
          <cell r="D100">
            <v>45.195653</v>
          </cell>
          <cell r="E100">
            <v>17.643346899999901</v>
          </cell>
        </row>
        <row r="101">
          <cell r="B101" t="str">
            <v>Nuštar</v>
          </cell>
          <cell r="C101">
            <v>32221</v>
          </cell>
          <cell r="D101">
            <v>45.332528099999998</v>
          </cell>
          <cell r="E101">
            <v>18.841491600000001</v>
          </cell>
        </row>
        <row r="102">
          <cell r="B102" t="str">
            <v>Okučani</v>
          </cell>
          <cell r="C102">
            <v>35430</v>
          </cell>
          <cell r="D102">
            <v>45.260405499999997</v>
          </cell>
          <cell r="E102">
            <v>17.198979399999899</v>
          </cell>
        </row>
        <row r="103">
          <cell r="B103" t="str">
            <v>Opatovac</v>
          </cell>
          <cell r="C103">
            <v>32233</v>
          </cell>
          <cell r="D103">
            <v>45.260431699999998</v>
          </cell>
          <cell r="E103">
            <v>19.170648</v>
          </cell>
        </row>
        <row r="104">
          <cell r="B104" t="str">
            <v>Oprisavci</v>
          </cell>
          <cell r="C104">
            <v>35213</v>
          </cell>
          <cell r="D104">
            <v>45.146055099999998</v>
          </cell>
          <cell r="E104">
            <v>18.215998299999999</v>
          </cell>
        </row>
        <row r="105">
          <cell r="B105" t="str">
            <v>Orahovica</v>
          </cell>
          <cell r="C105">
            <v>33515</v>
          </cell>
          <cell r="D105">
            <v>45.528800699999998</v>
          </cell>
          <cell r="E105">
            <v>17.880347400000002</v>
          </cell>
        </row>
        <row r="106">
          <cell r="B106" t="str">
            <v>Oriovac</v>
          </cell>
          <cell r="C106">
            <v>35250</v>
          </cell>
          <cell r="D106">
            <v>45.164750499999997</v>
          </cell>
          <cell r="E106">
            <v>17.756043200000001</v>
          </cell>
        </row>
        <row r="107">
          <cell r="B107" t="str">
            <v>Orolik</v>
          </cell>
          <cell r="C107">
            <v>32243</v>
          </cell>
          <cell r="D107">
            <v>45.2149778</v>
          </cell>
          <cell r="E107">
            <v>18.984727499999899</v>
          </cell>
        </row>
        <row r="108">
          <cell r="B108" t="str">
            <v>Osijek</v>
          </cell>
          <cell r="C108">
            <v>31000</v>
          </cell>
          <cell r="D108">
            <v>45.554962400000001</v>
          </cell>
          <cell r="E108">
            <v>18.695514399999901</v>
          </cell>
        </row>
        <row r="109">
          <cell r="B109" t="str">
            <v>Ostrovo</v>
          </cell>
          <cell r="C109">
            <v>32211</v>
          </cell>
          <cell r="D109">
            <v>45.336685699999997</v>
          </cell>
          <cell r="E109">
            <v>18.7903252999999</v>
          </cell>
        </row>
        <row r="110">
          <cell r="B110" t="str">
            <v>Otok</v>
          </cell>
          <cell r="C110">
            <v>32252</v>
          </cell>
          <cell r="D110">
            <v>45.145711599999998</v>
          </cell>
          <cell r="E110">
            <v>18.872181399999999</v>
          </cell>
        </row>
        <row r="111">
          <cell r="B111" t="str">
            <v>Pakrac</v>
          </cell>
          <cell r="C111">
            <v>34550</v>
          </cell>
          <cell r="D111">
            <v>45.438845200000003</v>
          </cell>
          <cell r="E111">
            <v>17.191742399999999</v>
          </cell>
        </row>
        <row r="112">
          <cell r="B112" t="str">
            <v>Paušinci</v>
          </cell>
          <cell r="C112">
            <v>33514</v>
          </cell>
          <cell r="D112">
            <v>45.626394900000001</v>
          </cell>
          <cell r="E112">
            <v>17.9091378</v>
          </cell>
        </row>
        <row r="113">
          <cell r="B113" t="str">
            <v>Petlovac</v>
          </cell>
          <cell r="C113">
            <v>31208</v>
          </cell>
          <cell r="D113">
            <v>45.758516299999997</v>
          </cell>
          <cell r="E113">
            <v>18.5280731</v>
          </cell>
        </row>
        <row r="114">
          <cell r="B114" t="str">
            <v>Petrijevci</v>
          </cell>
          <cell r="C114">
            <v>31208</v>
          </cell>
          <cell r="D114">
            <v>45.614237000000003</v>
          </cell>
          <cell r="E114">
            <v>18.5367289</v>
          </cell>
        </row>
        <row r="115">
          <cell r="B115" t="str">
            <v>Petrovci</v>
          </cell>
          <cell r="C115">
            <v>32229</v>
          </cell>
          <cell r="D115">
            <v>45.287843799999997</v>
          </cell>
          <cell r="E115">
            <v>18.946772099999901</v>
          </cell>
        </row>
        <row r="116">
          <cell r="B116" t="str">
            <v>Piškorevci</v>
          </cell>
          <cell r="C116">
            <v>31417</v>
          </cell>
          <cell r="D116">
            <v>45.2545717</v>
          </cell>
          <cell r="E116">
            <v>18.3993115</v>
          </cell>
        </row>
        <row r="117">
          <cell r="B117" t="str">
            <v>Pitomača</v>
          </cell>
          <cell r="C117">
            <v>33405</v>
          </cell>
          <cell r="D117">
            <v>45.950106699999999</v>
          </cell>
          <cell r="E117">
            <v>17.2326520999999</v>
          </cell>
        </row>
        <row r="118">
          <cell r="B118" t="str">
            <v>Pivnica Slavonska</v>
          </cell>
          <cell r="C118">
            <v>33533</v>
          </cell>
          <cell r="D118">
            <v>45.714124499999997</v>
          </cell>
          <cell r="E118">
            <v>17.482032199999999</v>
          </cell>
        </row>
        <row r="119">
          <cell r="B119" t="str">
            <v>Pleternica</v>
          </cell>
          <cell r="C119">
            <v>34310</v>
          </cell>
          <cell r="D119">
            <v>45.2862467</v>
          </cell>
          <cell r="E119">
            <v>17.801819600000002</v>
          </cell>
        </row>
        <row r="120">
          <cell r="B120" t="str">
            <v>Podcrkavlje</v>
          </cell>
          <cell r="C120">
            <v>35201</v>
          </cell>
          <cell r="D120">
            <v>45.222870999999998</v>
          </cell>
          <cell r="E120">
            <v>18.011320899999902</v>
          </cell>
        </row>
        <row r="121">
          <cell r="B121" t="str">
            <v>Podgajci Podravski</v>
          </cell>
          <cell r="C121">
            <v>31552</v>
          </cell>
          <cell r="D121">
            <v>45.731794000000001</v>
          </cell>
          <cell r="E121">
            <v>18.267416699999998</v>
          </cell>
        </row>
        <row r="122">
          <cell r="B122" t="str">
            <v>Podgorač</v>
          </cell>
          <cell r="C122">
            <v>31433</v>
          </cell>
          <cell r="D122">
            <v>45.458650400000003</v>
          </cell>
          <cell r="E122">
            <v>18.2178387999999</v>
          </cell>
        </row>
        <row r="123">
          <cell r="B123" t="str">
            <v>Podravska Moslavina</v>
          </cell>
          <cell r="C123">
            <v>31530</v>
          </cell>
          <cell r="D123">
            <v>45.785408400000001</v>
          </cell>
          <cell r="E123">
            <v>17.981833499999901</v>
          </cell>
        </row>
        <row r="124">
          <cell r="B124" t="str">
            <v>Podvinje</v>
          </cell>
          <cell r="C124">
            <v>35107</v>
          </cell>
          <cell r="D124">
            <v>45.189716300000001</v>
          </cell>
          <cell r="E124">
            <v>18.027501900000001</v>
          </cell>
        </row>
        <row r="125">
          <cell r="B125" t="str">
            <v>Poljana</v>
          </cell>
          <cell r="C125">
            <v>34543</v>
          </cell>
          <cell r="D125">
            <v>45.469985899999998</v>
          </cell>
          <cell r="E125">
            <v>16.9812335999999</v>
          </cell>
        </row>
        <row r="126">
          <cell r="B126" t="str">
            <v>Popovac</v>
          </cell>
          <cell r="C126">
            <v>31303</v>
          </cell>
          <cell r="D126">
            <v>45.8061212</v>
          </cell>
          <cell r="E126">
            <v>18.659507899999898</v>
          </cell>
        </row>
        <row r="127">
          <cell r="B127" t="str">
            <v>Posavski  Podgajci</v>
          </cell>
          <cell r="C127">
            <v>32258</v>
          </cell>
          <cell r="D127">
            <v>44.948274499999997</v>
          </cell>
          <cell r="E127">
            <v>18.8312711999999</v>
          </cell>
        </row>
        <row r="128">
          <cell r="B128" t="str">
            <v>Požega</v>
          </cell>
          <cell r="C128">
            <v>34000</v>
          </cell>
          <cell r="D128">
            <v>45.331476299999999</v>
          </cell>
          <cell r="E128">
            <v>17.674474799999899</v>
          </cell>
        </row>
        <row r="129">
          <cell r="B129" t="str">
            <v>Privlaka</v>
          </cell>
          <cell r="C129">
            <v>32251</v>
          </cell>
          <cell r="D129">
            <v>45.1983599</v>
          </cell>
          <cell r="E129">
            <v>18.848450799999998</v>
          </cell>
        </row>
        <row r="130">
          <cell r="B130" t="str">
            <v>Punitovci</v>
          </cell>
          <cell r="C130">
            <v>31424</v>
          </cell>
          <cell r="D130">
            <v>45.4329939</v>
          </cell>
          <cell r="E130">
            <v>18.4113468</v>
          </cell>
        </row>
        <row r="131">
          <cell r="B131" t="str">
            <v>Račinovci</v>
          </cell>
          <cell r="C131">
            <v>32262</v>
          </cell>
          <cell r="D131">
            <v>44.8637455</v>
          </cell>
          <cell r="E131">
            <v>18.956008999999899</v>
          </cell>
        </row>
        <row r="132">
          <cell r="B132" t="str">
            <v>Rajevo Selo</v>
          </cell>
          <cell r="C132">
            <v>32261</v>
          </cell>
          <cell r="D132">
            <v>44.924483899999998</v>
          </cell>
          <cell r="E132">
            <v>18.776800600000001</v>
          </cell>
        </row>
        <row r="133">
          <cell r="B133" t="str">
            <v>Ratkovac</v>
          </cell>
          <cell r="C133">
            <v>35429</v>
          </cell>
          <cell r="D133">
            <v>45.2790927</v>
          </cell>
          <cell r="E133">
            <v>17.250982099999899</v>
          </cell>
        </row>
        <row r="134">
          <cell r="B134" t="str">
            <v>Ratkovica</v>
          </cell>
          <cell r="C134">
            <v>34315</v>
          </cell>
          <cell r="D134">
            <v>45.229158599999998</v>
          </cell>
          <cell r="E134">
            <v>17.720971200000001</v>
          </cell>
        </row>
        <row r="135">
          <cell r="B135" t="str">
            <v>Rešetari</v>
          </cell>
          <cell r="C135">
            <v>35403</v>
          </cell>
          <cell r="D135">
            <v>45.2631218</v>
          </cell>
          <cell r="E135">
            <v>17.423400600000001</v>
          </cell>
        </row>
        <row r="136">
          <cell r="B136" t="str">
            <v>Retkovci</v>
          </cell>
          <cell r="C136">
            <v>32282</v>
          </cell>
          <cell r="D136">
            <v>45.233196900000003</v>
          </cell>
          <cell r="E136">
            <v>18.652818499999899</v>
          </cell>
        </row>
        <row r="137">
          <cell r="B137" t="str">
            <v>Rokovci</v>
          </cell>
          <cell r="C137">
            <v>32271</v>
          </cell>
          <cell r="D137">
            <v>45.230120199999902</v>
          </cell>
          <cell r="E137">
            <v>18.742381699999999</v>
          </cell>
        </row>
        <row r="138">
          <cell r="B138" t="str">
            <v>Satnica Đakovačka</v>
          </cell>
          <cell r="C138">
            <v>31421</v>
          </cell>
          <cell r="D138">
            <v>45.353201800000001</v>
          </cell>
          <cell r="E138">
            <v>18.377091499999999</v>
          </cell>
        </row>
        <row r="139">
          <cell r="B139" t="str">
            <v>Selci Đakovački</v>
          </cell>
          <cell r="C139">
            <v>31415</v>
          </cell>
          <cell r="D139">
            <v>45.307545099999999</v>
          </cell>
          <cell r="E139">
            <v>18.3450422999999</v>
          </cell>
        </row>
        <row r="140">
          <cell r="B140" t="str">
            <v>Semeljci</v>
          </cell>
          <cell r="C140">
            <v>31402</v>
          </cell>
          <cell r="D140">
            <v>45.361364399999999</v>
          </cell>
          <cell r="E140">
            <v>18.542214099999999</v>
          </cell>
        </row>
        <row r="141">
          <cell r="B141" t="str">
            <v>Sesvete (kod Požege)</v>
          </cell>
          <cell r="C141">
            <v>34312</v>
          </cell>
          <cell r="D141">
            <v>45.340651999999899</v>
          </cell>
          <cell r="E141">
            <v>17.829514399999901</v>
          </cell>
        </row>
        <row r="142">
          <cell r="B142" t="str">
            <v>Sibinj</v>
          </cell>
          <cell r="C142">
            <v>35252</v>
          </cell>
          <cell r="D142">
            <v>45.189452199999998</v>
          </cell>
          <cell r="E142">
            <v>17.908187600000002</v>
          </cell>
        </row>
        <row r="143">
          <cell r="B143" t="str">
            <v>Sikirevci</v>
          </cell>
          <cell r="C143">
            <v>35224</v>
          </cell>
          <cell r="D143">
            <v>45.108446399999998</v>
          </cell>
          <cell r="E143">
            <v>18.464766999999899</v>
          </cell>
        </row>
        <row r="144">
          <cell r="B144" t="str">
            <v>Slakovci</v>
          </cell>
          <cell r="C144">
            <v>32242</v>
          </cell>
          <cell r="D144">
            <v>45.226394800000001</v>
          </cell>
          <cell r="E144">
            <v>18.9518875999999</v>
          </cell>
        </row>
        <row r="145">
          <cell r="B145" t="str">
            <v>Slatina</v>
          </cell>
          <cell r="C145">
            <v>33520</v>
          </cell>
          <cell r="D145">
            <v>45.701931999999999</v>
          </cell>
          <cell r="E145">
            <v>17.701143999999999</v>
          </cell>
        </row>
        <row r="146">
          <cell r="B146" t="str">
            <v>Slavonski Brod</v>
          </cell>
          <cell r="C146">
            <v>35000</v>
          </cell>
          <cell r="D146">
            <v>45.163143099999999</v>
          </cell>
          <cell r="E146">
            <v>18.011608099999901</v>
          </cell>
        </row>
        <row r="147">
          <cell r="B147" t="str">
            <v>Slavonski Šamac</v>
          </cell>
          <cell r="C147">
            <v>35220</v>
          </cell>
          <cell r="D147">
            <v>45.065274799999997</v>
          </cell>
          <cell r="E147">
            <v>18.4871587999999</v>
          </cell>
        </row>
        <row r="148">
          <cell r="B148" t="str">
            <v>Soljani</v>
          </cell>
          <cell r="C148">
            <v>32255</v>
          </cell>
          <cell r="D148">
            <v>44.950206000000001</v>
          </cell>
          <cell r="E148">
            <v>18.9726541</v>
          </cell>
        </row>
        <row r="149">
          <cell r="B149" t="str">
            <v>Sopje</v>
          </cell>
          <cell r="C149">
            <v>33525</v>
          </cell>
          <cell r="D149">
            <v>45.803723099999999</v>
          </cell>
          <cell r="E149">
            <v>17.745818199999999</v>
          </cell>
        </row>
        <row r="150">
          <cell r="B150" t="str">
            <v>Sotin</v>
          </cell>
          <cell r="C150">
            <v>32232</v>
          </cell>
          <cell r="D150">
            <v>45.296125799999899</v>
          </cell>
          <cell r="E150">
            <v>19.096599999999899</v>
          </cell>
        </row>
        <row r="151">
          <cell r="B151" t="str">
            <v>Stara Gradiška</v>
          </cell>
          <cell r="C151">
            <v>35453</v>
          </cell>
          <cell r="D151">
            <v>45.1497393</v>
          </cell>
          <cell r="E151">
            <v>17.242187099999999</v>
          </cell>
        </row>
        <row r="152">
          <cell r="B152" t="str">
            <v>Stari Jankovci</v>
          </cell>
          <cell r="C152">
            <v>32241</v>
          </cell>
          <cell r="D152">
            <v>45.259888199999999</v>
          </cell>
          <cell r="E152">
            <v>18.9103662999999</v>
          </cell>
        </row>
        <row r="153">
          <cell r="B153" t="str">
            <v>Stari Mikanovci</v>
          </cell>
          <cell r="C153">
            <v>32284</v>
          </cell>
          <cell r="D153">
            <v>45.266819099999999</v>
          </cell>
          <cell r="E153">
            <v>18.5396889999999</v>
          </cell>
        </row>
        <row r="154">
          <cell r="B154" t="str">
            <v>Staro Petrovo Selo</v>
          </cell>
          <cell r="C154">
            <v>35420</v>
          </cell>
          <cell r="D154">
            <v>45.222117300000001</v>
          </cell>
          <cell r="E154">
            <v>17.5259231</v>
          </cell>
        </row>
        <row r="155">
          <cell r="B155" t="str">
            <v>Strizivojna</v>
          </cell>
          <cell r="C155">
            <v>31410</v>
          </cell>
          <cell r="D155">
            <v>45.226056999999997</v>
          </cell>
          <cell r="E155">
            <v>18.432524599999901</v>
          </cell>
        </row>
        <row r="156">
          <cell r="B156" t="str">
            <v>Strošinci</v>
          </cell>
          <cell r="C156">
            <v>32256</v>
          </cell>
          <cell r="D156">
            <v>44.915707399999903</v>
          </cell>
          <cell r="E156">
            <v>19.064899499999999</v>
          </cell>
        </row>
        <row r="157">
          <cell r="B157" t="str">
            <v>Suhopolje</v>
          </cell>
          <cell r="C157">
            <v>33410</v>
          </cell>
          <cell r="D157">
            <v>45.802254099999899</v>
          </cell>
          <cell r="E157">
            <v>17.4971719999999</v>
          </cell>
        </row>
        <row r="158">
          <cell r="B158" t="str">
            <v>Šarengrad</v>
          </cell>
          <cell r="C158">
            <v>32234</v>
          </cell>
          <cell r="D158">
            <v>45.231102700000001</v>
          </cell>
          <cell r="E158">
            <v>19.280033699999901</v>
          </cell>
        </row>
        <row r="159">
          <cell r="B159" t="str">
            <v>Šodolovci</v>
          </cell>
          <cell r="C159">
            <v>31215</v>
          </cell>
          <cell r="D159">
            <v>453998995</v>
          </cell>
          <cell r="E159">
            <v>18.620987899999999</v>
          </cell>
        </row>
        <row r="160">
          <cell r="B160" t="str">
            <v>Špišić Bukovica</v>
          </cell>
          <cell r="C160">
            <v>33404</v>
          </cell>
          <cell r="D160">
            <v>45.858045799999999</v>
          </cell>
          <cell r="E160">
            <v>17.301897400000001</v>
          </cell>
        </row>
        <row r="161">
          <cell r="B161" t="str">
            <v>Štitar</v>
          </cell>
          <cell r="C161">
            <v>32274</v>
          </cell>
          <cell r="D161">
            <v>45.095241199999997</v>
          </cell>
          <cell r="E161">
            <v>18.640757199999999</v>
          </cell>
        </row>
        <row r="162">
          <cell r="B162" t="str">
            <v>Tenja</v>
          </cell>
          <cell r="C162">
            <v>31207</v>
          </cell>
          <cell r="D162">
            <v>45.501103999999998</v>
          </cell>
          <cell r="E162">
            <v>18.749705599999899</v>
          </cell>
        </row>
        <row r="163">
          <cell r="B163" t="str">
            <v>Tompojevci</v>
          </cell>
          <cell r="C163">
            <v>32238</v>
          </cell>
          <cell r="D163">
            <v>45.232650700000001</v>
          </cell>
          <cell r="E163">
            <v>19.092352200000001</v>
          </cell>
        </row>
        <row r="164">
          <cell r="B164" t="str">
            <v>Tordinci</v>
          </cell>
          <cell r="C164">
            <v>32214</v>
          </cell>
          <cell r="D164">
            <v>45.370348800000002</v>
          </cell>
          <cell r="E164">
            <v>18.7936646</v>
          </cell>
        </row>
        <row r="165">
          <cell r="B165" t="str">
            <v>Tovarnik</v>
          </cell>
          <cell r="C165">
            <v>32249</v>
          </cell>
          <cell r="D165">
            <v>45.164882200000001</v>
          </cell>
          <cell r="E165">
            <v>19.152205800000001</v>
          </cell>
        </row>
        <row r="166">
          <cell r="B166" t="str">
            <v>Trnava</v>
          </cell>
          <cell r="C166">
            <v>31411</v>
          </cell>
          <cell r="D166">
            <v>45.257777599999997</v>
          </cell>
          <cell r="E166">
            <v>18.242228000000001</v>
          </cell>
        </row>
        <row r="167">
          <cell r="B167" t="str">
            <v>Trpinja</v>
          </cell>
          <cell r="C167">
            <v>32224</v>
          </cell>
          <cell r="D167">
            <v>45.419167100000003</v>
          </cell>
          <cell r="E167">
            <v>18.899151100000001</v>
          </cell>
        </row>
        <row r="168">
          <cell r="B168" t="str">
            <v>Valpovo</v>
          </cell>
          <cell r="C168">
            <v>31550</v>
          </cell>
          <cell r="D168">
            <v>45.659016899999997</v>
          </cell>
          <cell r="E168">
            <v>18.415552899999899</v>
          </cell>
        </row>
        <row r="169">
          <cell r="B169" t="str">
            <v>Velika</v>
          </cell>
          <cell r="C169">
            <v>34330</v>
          </cell>
          <cell r="D169">
            <v>45.4555091</v>
          </cell>
          <cell r="E169">
            <v>17.6623801</v>
          </cell>
        </row>
        <row r="170">
          <cell r="B170" t="str">
            <v>Velika Kopanica</v>
          </cell>
          <cell r="C170">
            <v>35221</v>
          </cell>
          <cell r="D170">
            <v>45.155754100000003</v>
          </cell>
          <cell r="E170">
            <v>18.3943984</v>
          </cell>
        </row>
        <row r="171">
          <cell r="B171" t="str">
            <v>Vetovo</v>
          </cell>
          <cell r="C171">
            <v>34335</v>
          </cell>
          <cell r="D171">
            <v>45.4171859</v>
          </cell>
          <cell r="E171">
            <v>17.7915259</v>
          </cell>
        </row>
        <row r="172">
          <cell r="B172" t="str">
            <v>Viljevo</v>
          </cell>
          <cell r="C172">
            <v>31531</v>
          </cell>
          <cell r="D172">
            <v>45.751403799999999</v>
          </cell>
          <cell r="E172">
            <v>18.063269200000001</v>
          </cell>
        </row>
        <row r="173">
          <cell r="B173" t="str">
            <v>Vinkovci</v>
          </cell>
          <cell r="C173">
            <v>32100</v>
          </cell>
          <cell r="D173">
            <v>45.287905799999997</v>
          </cell>
          <cell r="E173">
            <v>18.805678100000002</v>
          </cell>
        </row>
        <row r="174">
          <cell r="B174" t="str">
            <v>Virovitica</v>
          </cell>
          <cell r="C174">
            <v>33000</v>
          </cell>
          <cell r="D174">
            <v>45.831646300000003</v>
          </cell>
          <cell r="E174">
            <v>17.385542900000001</v>
          </cell>
        </row>
        <row r="175">
          <cell r="B175" t="str">
            <v>Viškovci</v>
          </cell>
          <cell r="C175">
            <v>31401</v>
          </cell>
          <cell r="D175">
            <v>45.343469300000002</v>
          </cell>
          <cell r="E175">
            <v>18.456381499999999</v>
          </cell>
        </row>
        <row r="176">
          <cell r="B176" t="str">
            <v>Vladislavci</v>
          </cell>
          <cell r="C176">
            <v>31404</v>
          </cell>
          <cell r="D176">
            <v>45.460471499999997</v>
          </cell>
          <cell r="E176">
            <v>18.5723375</v>
          </cell>
        </row>
        <row r="177">
          <cell r="B177" t="str">
            <v>Voćin</v>
          </cell>
          <cell r="C177">
            <v>33522</v>
          </cell>
          <cell r="D177">
            <v>45.619798000000003</v>
          </cell>
          <cell r="E177">
            <v>17.544612300000001</v>
          </cell>
        </row>
        <row r="178">
          <cell r="B178" t="str">
            <v>Vođinci</v>
          </cell>
          <cell r="C178">
            <v>32283</v>
          </cell>
          <cell r="D178">
            <v>45.275775000000003</v>
          </cell>
          <cell r="E178">
            <v>18.609666499999999</v>
          </cell>
        </row>
        <row r="179">
          <cell r="B179" t="str">
            <v>Vrbanja</v>
          </cell>
          <cell r="C179">
            <v>32254</v>
          </cell>
          <cell r="D179">
            <v>44.981645</v>
          </cell>
          <cell r="E179">
            <v>18.9273869999999</v>
          </cell>
        </row>
        <row r="180">
          <cell r="B180" t="str">
            <v>Vrbje</v>
          </cell>
          <cell r="C180">
            <v>35423</v>
          </cell>
          <cell r="D180">
            <v>45.187435899999997</v>
          </cell>
          <cell r="E180">
            <v>17.418236699999898</v>
          </cell>
        </row>
        <row r="181">
          <cell r="B181" t="str">
            <v>Vrpolje</v>
          </cell>
          <cell r="C181">
            <v>35210</v>
          </cell>
          <cell r="D181">
            <v>45.210194399999999</v>
          </cell>
          <cell r="E181">
            <v>18.4053916999999</v>
          </cell>
        </row>
        <row r="182">
          <cell r="B182" t="str">
            <v>Vuka</v>
          </cell>
          <cell r="C182">
            <v>31403</v>
          </cell>
          <cell r="D182">
            <v>45.439178099999999</v>
          </cell>
          <cell r="E182">
            <v>18.506617499999901</v>
          </cell>
        </row>
        <row r="183">
          <cell r="B183" t="str">
            <v>Vukovar</v>
          </cell>
          <cell r="C183">
            <v>32000</v>
          </cell>
          <cell r="D183">
            <v>45.345237699999998</v>
          </cell>
          <cell r="E183">
            <v>19.001020400000002</v>
          </cell>
        </row>
        <row r="184">
          <cell r="B184" t="str">
            <v>Zapolje</v>
          </cell>
          <cell r="C184">
            <v>35422</v>
          </cell>
          <cell r="D184">
            <v>45.228782899999999</v>
          </cell>
          <cell r="E184">
            <v>17.459668599999901</v>
          </cell>
        </row>
        <row r="185">
          <cell r="B185" t="str">
            <v>Zdenci</v>
          </cell>
          <cell r="C185">
            <v>33513</v>
          </cell>
          <cell r="D185">
            <v>45.582583700000001</v>
          </cell>
          <cell r="E185">
            <v>17.951751899999898</v>
          </cell>
        </row>
        <row r="186">
          <cell r="B186" t="str">
            <v>Županja</v>
          </cell>
          <cell r="C186">
            <v>32270</v>
          </cell>
          <cell r="D186">
            <v>45.072074000000001</v>
          </cell>
          <cell r="E186">
            <v>18.694507199999901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OPKK" displayName="OPKK" ref="A3:R1036" totalsRowShown="0" headerRowDxfId="214" dataDxfId="213" tableBorderDxfId="212">
  <autoFilter ref="A3:R1036" xr:uid="{00000000-0009-0000-0100-000001000000}"/>
  <tableColumns count="18">
    <tableColumn id="1" xr3:uid="{00000000-0010-0000-0000-000001000000}" name="MIS kod projekta" dataDxfId="211"/>
    <tableColumn id="14" xr3:uid="{00000000-0010-0000-0000-00000E000000}" name="Naziv projekta" dataDxfId="210"/>
    <tableColumn id="2" xr3:uid="{00000000-0010-0000-0000-000002000000}" name="Specifični cilj/mjera" dataDxfId="209"/>
    <tableColumn id="3" xr3:uid="{00000000-0010-0000-0000-000003000000}" name="Naziv poziva" dataDxfId="208"/>
    <tableColumn id="4" xr3:uid="{00000000-0010-0000-0000-000004000000}" name="Vrsta poziva" dataDxfId="207"/>
    <tableColumn id="5" xr3:uid="{00000000-0010-0000-0000-000005000000}" name="Datum ugovaranja" dataDxfId="206"/>
    <tableColumn id="6" xr3:uid="{00000000-0010-0000-0000-000006000000}" name="Ukupan iznos projekta (bespovratna sredstva + doprinos korisnika)" dataDxfId="205" totalsRowDxfId="204">
      <calculatedColumnFormula>H4+K4</calculatedColumnFormula>
    </tableColumn>
    <tableColumn id="7" xr3:uid="{00000000-0010-0000-0000-000007000000}" name="Bespovratna sredstva Ukupno" dataDxfId="203"/>
    <tableColumn id="8" xr3:uid="{00000000-0010-0000-0000-000008000000}" name="Bespovratna sredstva_x000a_EU dio" dataDxfId="202"/>
    <tableColumn id="9" xr3:uid="{00000000-0010-0000-0000-000009000000}" name="Bespovratna sredstva_x000a_Nacionalno sufinanciranje" dataDxfId="201"/>
    <tableColumn id="10" xr3:uid="{00000000-0010-0000-0000-00000A000000}" name="Doprinos korisnika" dataDxfId="200"/>
    <tableColumn id="11" xr3:uid="{00000000-0010-0000-0000-00000B000000}" name="Korisnik projekta" dataDxfId="199"/>
    <tableColumn id="12" xr3:uid="{00000000-0010-0000-0000-00000C000000}" name="Lokacija provedbe_x000a_županija" dataDxfId="198"/>
    <tableColumn id="13" xr3:uid="{00000000-0010-0000-0000-00000D000000}" name="Lokacija provedbe_x000a_grad ili općina" dataDxfId="197"/>
    <tableColumn id="15" xr3:uid="{00000000-0010-0000-0000-00000F000000}" name="Komentar" dataDxfId="196"/>
    <tableColumn id="16" xr3:uid="{00000000-0010-0000-0000-000010000000}" name="Poštanski broj" dataDxfId="195">
      <calculatedColumnFormula>IFERROR(VLOOKUP(TRIM(OPKK[[#This Row],[Lokacija provedbe
grad ili općina]]),Koordinate!B:E,2,FALSE),"")</calculatedColumnFormula>
    </tableColumn>
    <tableColumn id="17" xr3:uid="{00000000-0010-0000-0000-000011000000}" name="Zemljopisna širina" dataDxfId="194">
      <calculatedColumnFormula>IFERROR(VLOOKUP(TRIM(OPKK[[#This Row],[Lokacija provedbe
grad ili općina]]),Koordinate!B:E,3,FALSE),"")</calculatedColumnFormula>
    </tableColumn>
    <tableColumn id="18" xr3:uid="{00000000-0010-0000-0000-000012000000}" name="Zemljopisna dužina" dataDxfId="193">
      <calculatedColumnFormula>IFERROR(VLOOKUP(TRIM(OPKK[[#This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PULJP_izravne8" displayName="OPULJP_izravne8" ref="A3:R386" totalsRowCount="1" headerRowDxfId="184" dataDxfId="183" totalsRowDxfId="181" tableBorderDxfId="182">
  <autoFilter ref="A3:R385" xr:uid="{00000000-0009-0000-0100-000007000000}"/>
  <sortState xmlns:xlrd2="http://schemas.microsoft.com/office/spreadsheetml/2017/richdata2" ref="A4:R368">
    <sortCondition ref="C3:C368"/>
  </sortState>
  <tableColumns count="18">
    <tableColumn id="1" xr3:uid="{00000000-0010-0000-0100-000001000000}" name="Naziv projekta" totalsRowFunction="count" dataDxfId="180" totalsRowDxfId="179"/>
    <tableColumn id="2" xr3:uid="{00000000-0010-0000-0100-000002000000}" name="Specifični cilj/mjera" dataDxfId="178" totalsRowDxfId="177"/>
    <tableColumn id="15" xr3:uid="{00000000-0010-0000-0100-00000F000000}" name="MIS kod" dataDxfId="176" totalsRowDxfId="175"/>
    <tableColumn id="3" xr3:uid="{00000000-0010-0000-0100-000003000000}" name="Naziv poziva" dataDxfId="174" totalsRowDxfId="173"/>
    <tableColumn id="4" xr3:uid="{00000000-0010-0000-0100-000004000000}" name="Vrsta poziva" dataDxfId="172" totalsRowDxfId="171"/>
    <tableColumn id="5" xr3:uid="{00000000-0010-0000-0100-000005000000}" name="Datum ugovaranja" dataDxfId="170" totalsRowDxfId="169"/>
    <tableColumn id="6" xr3:uid="{00000000-0010-0000-0100-000006000000}" name="Ukupan iznos projekta (bespovratna sredstva + doprinos korisnika)" totalsRowFunction="sum" dataDxfId="168" totalsRowDxfId="167"/>
    <tableColumn id="7" xr3:uid="{00000000-0010-0000-0100-000007000000}" name="Bespovratna sredstva Ukupno" totalsRowFunction="sum" dataDxfId="166" totalsRowDxfId="165"/>
    <tableColumn id="8" xr3:uid="{00000000-0010-0000-0100-000008000000}" name="Bespovratna sredstva_x000a_EU dio" totalsRowFunction="sum" dataDxfId="164" totalsRowDxfId="163">
      <calculatedColumnFormula>OPULJP_izravne8[[#This Row],[Bespovratna sredstva Ukupno]]*0.85</calculatedColumnFormula>
    </tableColumn>
    <tableColumn id="9" xr3:uid="{00000000-0010-0000-0100-000009000000}" name="Bespovratna sredstva_x000a_Nacionalno sufinanciranje" totalsRowFunction="sum" dataDxfId="162" totalsRowDxfId="161">
      <calculatedColumnFormula>OPULJP_izravne8[[#This Row],[Bespovratna sredstva Ukupno]]*0.15</calculatedColumnFormula>
    </tableColumn>
    <tableColumn id="10" xr3:uid="{00000000-0010-0000-0100-00000A000000}" name="Doprinos korisnika" totalsRowFunction="sum" dataDxfId="160" totalsRowDxfId="159"/>
    <tableColumn id="11" xr3:uid="{00000000-0010-0000-0100-00000B000000}" name="Korisnik projekta" totalsRowFunction="count" dataDxfId="158" totalsRowDxfId="157"/>
    <tableColumn id="12" xr3:uid="{00000000-0010-0000-0100-00000C000000}" name="Lokacija provedbe_x000a_županija" dataDxfId="156" totalsRowDxfId="155"/>
    <tableColumn id="13" xr3:uid="{00000000-0010-0000-0100-00000D000000}" name="Lokacija provedbe županija (kategorizacija)" dataDxfId="154" totalsRowDxfId="153"/>
    <tableColumn id="14" xr3:uid="{00000000-0010-0000-0100-00000E000000}" name="Lokacija provedbe_x000a_grad ili općina" dataDxfId="152" totalsRowDxfId="151"/>
    <tableColumn id="16" xr3:uid="{00000000-0010-0000-0100-000010000000}" name="Poštanski broj" dataDxfId="150" totalsRowDxfId="149">
      <calculatedColumnFormula>IFERROR(VLOOKUP(TRIM(OPULJP_izravne8[[#This Row],[Lokacija provedbe
grad ili općina]]),Koordinate!B:E,2,FALSE),"")</calculatedColumnFormula>
    </tableColumn>
    <tableColumn id="17" xr3:uid="{00000000-0010-0000-0100-000011000000}" name="Zemljopisna širina" dataDxfId="148" totalsRowDxfId="147">
      <calculatedColumnFormula>IFERROR(VLOOKUP(TRIM(OPULJP_izravne8[[#This Row],[Lokacija provedbe
grad ili općina]]),Koordinate!B:E,3,FALSE),"")</calculatedColumnFormula>
    </tableColumn>
    <tableColumn id="18" xr3:uid="{00000000-0010-0000-0100-000012000000}" name="Zemljopisna dužina" dataDxfId="146" totalsRowDxfId="145">
      <calculatedColumnFormula>IFERROR(VLOOKUP(TRIM(OPULJP_izravne8[[#This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8C6DB56-3730-49D1-9CD8-48521E63FA51}" name="PRR" displayName="PRR" ref="A3:Q2619" totalsRowCount="1" headerRowDxfId="144" dataDxfId="143" totalsRowDxfId="141" tableBorderDxfId="142">
  <autoFilter ref="A3:Q2618" xr:uid="{71D2F1EA-4AF9-47B3-8A0E-AC542F69717F}"/>
  <tableColumns count="17">
    <tableColumn id="1" xr3:uid="{6E28BA9A-3231-47A6-B2AF-F531E371D076}" name="Naziv projekta" totalsRowLabel="Sum" dataDxfId="140" totalsRowDxfId="139"/>
    <tableColumn id="2" xr3:uid="{297E3356-64A5-4F42-AC41-9B5224849E5C}" name="Specifični cilj/mjera" dataDxfId="138" totalsRowDxfId="137"/>
    <tableColumn id="3" xr3:uid="{E0DB801C-E4FD-4502-9DA2-89142E5A3924}" name="Naziv poziva" dataDxfId="136" totalsRowDxfId="135"/>
    <tableColumn id="4" xr3:uid="{E18DCD48-66D6-42B3-8C41-8ADB23F65474}" name="Vrsta poziva" dataDxfId="134" totalsRowDxfId="133"/>
    <tableColumn id="5" xr3:uid="{BCBA1FC8-5278-4E82-898C-A6394AF9879C}" name="Datum ugovaranja" dataDxfId="132" totalsRowDxfId="131"/>
    <tableColumn id="6" xr3:uid="{B0D373BC-1ACD-452C-A0DB-A31F6A1CE2D8}" name="Ukupan iznos projekta (bespovratna sredstva + doprinos korisnika)" totalsRowFunction="sum" dataDxfId="130" totalsRowDxfId="129"/>
    <tableColumn id="7" xr3:uid="{96FB3B90-BA0A-45FA-B947-CB5ACEE46122}" name="Bespovratna sredstva Ukupno" totalsRowFunction="sum" dataDxfId="128" totalsRowDxfId="127"/>
    <tableColumn id="8" xr3:uid="{745262D9-4E37-44C4-AF56-1BA757B9F311}" name="Bespovratna sredstva_x000a_EU dio" totalsRowFunction="sum" dataDxfId="126" totalsRowDxfId="125"/>
    <tableColumn id="9" xr3:uid="{E0161B26-75F8-4731-90BC-728071565199}" name="Bespovratna sredstva_x000a_Nacionalno sufinanciranje" totalsRowFunction="sum" dataDxfId="124" totalsRowDxfId="123"/>
    <tableColumn id="10" xr3:uid="{EDC7D343-8544-47BB-BA37-A2A5283D9B9A}" name="Doprinos korisnika" totalsRowFunction="sum" dataDxfId="122" totalsRowDxfId="121"/>
    <tableColumn id="11" xr3:uid="{C10215BF-4B89-47E6-B653-370E9923FAE4}" name="Korisnik projekta" dataDxfId="120" totalsRowDxfId="119"/>
    <tableColumn id="12" xr3:uid="{C90963AA-843D-4956-A8A8-BB7F43558CD6}" name="Lokacija provedbe _x000a_županija" dataDxfId="118" totalsRowDxfId="117"/>
    <tableColumn id="13" xr3:uid="{ECCE0E82-5F0E-428D-A001-587E742A776E}" name="Lokacija provedbe_x000a_grad ili općina" dataDxfId="116" totalsRowDxfId="115"/>
    <tableColumn id="14" xr3:uid="{5F2C115E-5FD8-4005-8E3B-4BF634EC8673}" name="Napomena" dataDxfId="114" totalsRowDxfId="113"/>
    <tableColumn id="15" xr3:uid="{A881B438-3FBA-4DCA-8572-484F1BB94EB3}" name="Poštanski broj" dataDxfId="112" totalsRowDxfId="111">
      <calculatedColumnFormula>IFERROR(VLOOKUP(TRIM(PRR[[#This Row],[Lokacija provedbe
grad ili općina]]),[1]Koordinate!B:E,2,FALSE),"")</calculatedColumnFormula>
    </tableColumn>
    <tableColumn id="16" xr3:uid="{C8776096-09E6-4E74-9F94-A974A2B44BAC}" name="Zemljopisna širina" dataDxfId="110" totalsRowDxfId="109">
      <calculatedColumnFormula>IFERROR(VLOOKUP(TRIM(PRR[[#This Row],[Lokacija provedbe
grad ili općina]]),[1]Koordinate!B:E,3,FALSE),"")</calculatedColumnFormula>
    </tableColumn>
    <tableColumn id="17" xr3:uid="{B26D703C-5D68-4B3E-88EC-43E83C91B572}" name="Zemljopisna dužina" dataDxfId="108" totalsRowDxfId="107">
      <calculatedColumnFormula>IFERROR(VLOOKUP(TRIM(PRR[[#This Row],[Lokacija provedbe
grad ili općina]]),[1]Koordinate!B:E,4,FALSE),"")</calculatedColumnFormula>
    </tableColumn>
  </tableColumns>
  <tableStyleInfo name="TableStyleLight1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OPPiR" displayName="OPPiR" ref="A3:M14" totalsRowCount="1" headerRowDxfId="106" totalsRowDxfId="103" headerRowBorderDxfId="105" tableBorderDxfId="104">
  <autoFilter ref="A3:M13" xr:uid="{00000000-0009-0000-0100-000004000000}"/>
  <tableColumns count="13">
    <tableColumn id="1" xr3:uid="{00000000-0010-0000-0300-000001000000}" name="Naziv projekta" totalsRowLabel="Sum" dataDxfId="102" totalsRowDxfId="101"/>
    <tableColumn id="2" xr3:uid="{00000000-0010-0000-0300-000002000000}" name="Specifični cilj/mjera" dataDxfId="100" totalsRowDxfId="99"/>
    <tableColumn id="3" xr3:uid="{00000000-0010-0000-0300-000003000000}" name="Naziv poziva" dataDxfId="98" totalsRowDxfId="97"/>
    <tableColumn id="4" xr3:uid="{00000000-0010-0000-0300-000004000000}" name="Vrsta poziva" dataDxfId="96" totalsRowDxfId="95"/>
    <tableColumn id="5" xr3:uid="{00000000-0010-0000-0300-000005000000}" name="Datum ugovaranja" dataDxfId="94" totalsRowDxfId="93"/>
    <tableColumn id="6" xr3:uid="{00000000-0010-0000-0300-000006000000}" name="Ukupan iznos projekta (bespovratna sredstva + doprinos korisnika)" totalsRowFunction="sum" dataDxfId="92" totalsRowDxfId="91"/>
    <tableColumn id="7" xr3:uid="{00000000-0010-0000-0300-000007000000}" name="Bespovratna sredstva Ukupno" totalsRowFunction="sum" dataDxfId="90" totalsRowDxfId="89"/>
    <tableColumn id="8" xr3:uid="{00000000-0010-0000-0300-000008000000}" name="Bespovratna sredstva_x000a_EU dio" totalsRowFunction="sum" dataDxfId="88" totalsRowDxfId="87"/>
    <tableColumn id="9" xr3:uid="{00000000-0010-0000-0300-000009000000}" name="Bespovratna sredstva_x000a_Nacionalno sufinanciranje" totalsRowFunction="sum" dataDxfId="86" totalsRowDxfId="85"/>
    <tableColumn id="10" xr3:uid="{00000000-0010-0000-0300-00000A000000}" name="Doprinos korisnika" totalsRowFunction="sum" dataDxfId="84" totalsRowDxfId="83"/>
    <tableColumn id="11" xr3:uid="{00000000-0010-0000-0300-00000B000000}" name="Korisnik projekta" totalsRowFunction="count" dataDxfId="82" totalsRowDxfId="81"/>
    <tableColumn id="12" xr3:uid="{00000000-0010-0000-0300-00000C000000}" name="Lokacija provedbe_x000a_županija" dataDxfId="80" totalsRowDxfId="79"/>
    <tableColumn id="13" xr3:uid="{00000000-0010-0000-0300-00000D000000}" name="Lokacija provedbe_x000a_grad ili općina" dataDxfId="78" totalsRowDxfId="77"/>
  </tableColumns>
  <tableStyleInfo name="TableStyleLight1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4000000}" name="FEAD810" displayName="FEAD810" ref="A3:R39" totalsRowCount="1" headerRowDxfId="75" dataDxfId="74" tableBorderDxfId="73">
  <autoFilter ref="A3:R38" xr:uid="{00000000-0009-0000-0100-000009000000}"/>
  <tableColumns count="18">
    <tableColumn id="1" xr3:uid="{00000000-0010-0000-0400-000001000000}" name="Naziv projekta" totalsRowLabel="Sum" dataDxfId="72" totalsRowDxfId="71"/>
    <tableColumn id="2" xr3:uid="{00000000-0010-0000-0400-000002000000}" name="Kategorija programa" dataDxfId="70" totalsRowDxfId="69"/>
    <tableColumn id="15" xr3:uid="{00000000-0010-0000-0400-00000F000000}" name="MIS kod" dataDxfId="68" totalsRowDxfId="67" dataCellStyle="Normalno 2"/>
    <tableColumn id="3" xr3:uid="{00000000-0010-0000-0400-000003000000}" name="Naziv poziva" dataDxfId="66" totalsRowDxfId="65"/>
    <tableColumn id="4" xr3:uid="{00000000-0010-0000-0400-000004000000}" name="Vrsta poziva" dataDxfId="64" totalsRowDxfId="63"/>
    <tableColumn id="5" xr3:uid="{00000000-0010-0000-0400-000005000000}" name="Datum ugovaranja" dataDxfId="62" totalsRowDxfId="61"/>
    <tableColumn id="6" xr3:uid="{00000000-0010-0000-0400-000006000000}" name="Ukupan iznos projekta (bespovratna sredstva + doprinos korisnika)" totalsRowFunction="sum" dataDxfId="60" totalsRowDxfId="59"/>
    <tableColumn id="7" xr3:uid="{00000000-0010-0000-0400-000007000000}" name="Bespovratna sredstva Ukupno" totalsRowFunction="custom" dataDxfId="58" totalsRowDxfId="57">
      <totalsRowFormula>SUM(H4:H38)</totalsRowFormula>
    </tableColumn>
    <tableColumn id="8" xr3:uid="{00000000-0010-0000-0400-000008000000}" name="Bespovratna sredstva_x000a_EU dio" totalsRowFunction="custom" dataDxfId="56" totalsRowDxfId="55">
      <calculatedColumnFormula>FEAD810[[#This Row],[Bespovratna sredstva Ukupno]]*0.85</calculatedColumnFormula>
      <totalsRowFormula>SUM(I4:I38)</totalsRowFormula>
    </tableColumn>
    <tableColumn id="9" xr3:uid="{00000000-0010-0000-0400-000009000000}" name="Bespovratna sredstva_x000a_Nacionalno sufinanciranje" totalsRowFunction="custom" dataDxfId="54" totalsRowDxfId="53">
      <calculatedColumnFormula>FEAD810[[#This Row],[Bespovratna sredstva Ukupno]]*0.15</calculatedColumnFormula>
      <totalsRowFormula>SUM(J4:J38)</totalsRowFormula>
    </tableColumn>
    <tableColumn id="10" xr3:uid="{00000000-0010-0000-0400-00000A000000}" name="Doprinos korisnika" totalsRowFunction="custom" dataDxfId="52" totalsRowDxfId="51">
      <totalsRowFormula>SUM(K4:K38)</totalsRowFormula>
    </tableColumn>
    <tableColumn id="11" xr3:uid="{00000000-0010-0000-0400-00000B000000}" name="Korisnik projekta" totalsRowFunction="count" dataDxfId="50" totalsRowDxfId="49"/>
    <tableColumn id="12" xr3:uid="{00000000-0010-0000-0400-00000C000000}" name="Lokacija provedbe_x000a_županija" dataDxfId="48" totalsRowDxfId="47"/>
    <tableColumn id="13" xr3:uid="{00000000-0010-0000-0400-00000D000000}" name="Lokacija provedbe županija (kategorizacija)" dataDxfId="46" totalsRowDxfId="45"/>
    <tableColumn id="14" xr3:uid="{00000000-0010-0000-0400-00000E000000}" name="Lokacija provedbe_x000a_grad ili općina" dataDxfId="44" totalsRowDxfId="43"/>
    <tableColumn id="16" xr3:uid="{00000000-0010-0000-0400-000010000000}" name="Poštanski broj" dataDxfId="42" totalsRowDxfId="41">
      <calculatedColumnFormula>IFERROR(VLOOKUP(TRIM(FEAD810[[#This Row],[Lokacija provedbe
grad ili općina]]),Koordinate!B:E,2,FALSE),"")</calculatedColumnFormula>
    </tableColumn>
    <tableColumn id="17" xr3:uid="{00000000-0010-0000-0400-000011000000}" name="Zemljopisna širina" dataDxfId="40" totalsRowDxfId="39">
      <calculatedColumnFormula>IFERROR(VLOOKUP(TRIM(FEAD810[[#This Row],[Lokacija provedbe
grad ili općina]]),Koordinate!B:E,3,FALSE),"")</calculatedColumnFormula>
    </tableColumn>
    <tableColumn id="18" xr3:uid="{00000000-0010-0000-0400-000012000000}" name="Zemljopisna dužina" dataDxfId="38" totalsRowDxfId="37">
      <calculatedColumnFormula>IFERROR(VLOOKUP(TRIM(FEAD810[[#This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ETS" displayName="ETS" ref="A3:Q101" totalsRowCount="1" headerRowDxfId="36" dataDxfId="35" tableBorderDxfId="34">
  <autoFilter ref="A3:Q100" xr:uid="{00000000-0009-0000-0100-000005000000}"/>
  <tableColumns count="17">
    <tableColumn id="1" xr3:uid="{00000000-0010-0000-0500-000001000000}" name="Naziv projekta" totalsRowLabel="Sum" dataDxfId="33" totalsRowDxfId="32"/>
    <tableColumn id="2" xr3:uid="{00000000-0010-0000-0500-000002000000}" name="Akronim" dataDxfId="31" totalsRowDxfId="30"/>
    <tableColumn id="3" xr3:uid="{00000000-0010-0000-0500-000003000000}" name="Specifični cilj/mjera" dataDxfId="29" totalsRowDxfId="28"/>
    <tableColumn id="4" xr3:uid="{00000000-0010-0000-0500-000004000000}" name="Program" dataDxfId="27" totalsRowDxfId="26"/>
    <tableColumn id="5" xr3:uid="{00000000-0010-0000-0500-000005000000}" name="Vrsta poziva" dataDxfId="25" totalsRowDxfId="24"/>
    <tableColumn id="6" xr3:uid="{00000000-0010-0000-0500-000006000000}" name="Datum ugovaranja" dataDxfId="23" totalsRowDxfId="22"/>
    <tableColumn id="7" xr3:uid="{00000000-0010-0000-0500-000007000000}" name="Ukupna vrijednost projekta" totalsRowFunction="sum" dataDxfId="21" totalsRowDxfId="20"/>
    <tableColumn id="8" xr3:uid="{00000000-0010-0000-0500-000008000000}" name="Ukupan iznos dodijeljen HR partneru/partnerima s područja pet slavonskih županija (bespovratna sredstva + doprinos korisnika)" totalsRowFunction="sum" dataDxfId="19" totalsRowDxfId="18"/>
    <tableColumn id="9" xr3:uid="{00000000-0010-0000-0500-000009000000}" name="Bespovratna sredstva dodijeljena partneru" totalsRowFunction="sum" dataDxfId="17" totalsRowDxfId="16"/>
    <tableColumn id="10" xr3:uid="{00000000-0010-0000-0500-00000A000000}" name="Doprinos korisnika" totalsRowFunction="sum" dataDxfId="15" totalsRowDxfId="14"/>
    <tableColumn id="11" xr3:uid="{00000000-0010-0000-0500-00000B000000}" name="Korisnik projekta" dataDxfId="13" totalsRowDxfId="12"/>
    <tableColumn id="12" xr3:uid="{00000000-0010-0000-0500-00000C000000}" name="Lokacija provedbe_x000a_županija" dataDxfId="11" totalsRowDxfId="10"/>
    <tableColumn id="13" xr3:uid="{00000000-0010-0000-0500-00000D000000}" name="Lokacija provedbe županija (kategorizacija)" dataDxfId="9" totalsRowDxfId="8"/>
    <tableColumn id="14" xr3:uid="{00000000-0010-0000-0500-00000E000000}" name="Lokacija provedbe_x000a_grad ili općina" dataDxfId="7" totalsRowDxfId="6"/>
    <tableColumn id="15" xr3:uid="{00000000-0010-0000-0500-00000F000000}" name="Poštanski broj" dataDxfId="5" totalsRowDxfId="4">
      <calculatedColumnFormula>IFERROR(VLOOKUP(TRIM(ETS[[#This Row],[Lokacija provedbe
grad ili općina]]),Koordinate!B:E,2,FALSE),"")</calculatedColumnFormula>
    </tableColumn>
    <tableColumn id="16" xr3:uid="{00000000-0010-0000-0500-000010000000}" name="Zemljopisna širina" dataDxfId="3" totalsRowDxfId="2">
      <calculatedColumnFormula>IFERROR(VLOOKUP(TRIM(ETS[[#This Row],[Lokacija provedbe
grad ili općina]]),Koordinate!B:E,3,FALSE),"")</calculatedColumnFormula>
    </tableColumn>
    <tableColumn id="17" xr3:uid="{00000000-0010-0000-0500-000011000000}" name="Zemljopisna dužina" dataDxfId="1" totalsRowDxfId="0">
      <calculatedColumnFormula>IFERROR(VLOOKUP(TRIM(ETS[[#This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7"/>
  <sheetViews>
    <sheetView tabSelected="1" zoomScale="90" zoomScaleNormal="90" workbookViewId="0">
      <selection activeCell="E9" sqref="E9"/>
    </sheetView>
  </sheetViews>
  <sheetFormatPr defaultRowHeight="15" customHeight="1"/>
  <cols>
    <col min="1" max="1" width="55.140625" customWidth="1"/>
    <col min="2" max="2" width="34.85546875" customWidth="1"/>
    <col min="3" max="8" width="23.7109375" customWidth="1"/>
    <col min="9" max="9" width="27.5703125" customWidth="1"/>
    <col min="10" max="10" width="9.140625" customWidth="1"/>
  </cols>
  <sheetData>
    <row r="1" spans="1:10" ht="47.25" customHeight="1">
      <c r="A1" s="651" t="s">
        <v>7659</v>
      </c>
      <c r="B1" s="652"/>
      <c r="C1" s="652"/>
      <c r="D1" s="652"/>
      <c r="E1" s="652"/>
      <c r="F1" s="652"/>
      <c r="G1" s="652"/>
      <c r="H1" s="652"/>
    </row>
    <row r="2" spans="1:10" ht="47.25" customHeight="1">
      <c r="A2" s="8"/>
      <c r="B2" s="22" t="s">
        <v>3844</v>
      </c>
      <c r="C2" s="10" t="s">
        <v>20</v>
      </c>
      <c r="D2" s="10" t="s">
        <v>28</v>
      </c>
      <c r="E2" s="10" t="s">
        <v>38</v>
      </c>
      <c r="F2" s="11" t="s">
        <v>43</v>
      </c>
      <c r="G2" s="11" t="s">
        <v>52</v>
      </c>
      <c r="H2" s="12" t="s">
        <v>1084</v>
      </c>
    </row>
    <row r="3" spans="1:10" ht="47.25" customHeight="1">
      <c r="A3" s="13" t="s">
        <v>56</v>
      </c>
      <c r="B3" s="14">
        <f>+SUM(OPKK[Bespovratna sredstva Ukupno])</f>
        <v>5372193658.9599953</v>
      </c>
      <c r="C3" s="9">
        <f>SUMIF(OPKK[Lokacija provedbe
županija],C2,OPKK[Bespovratna sredstva Ukupno])</f>
        <v>595907341.32000005</v>
      </c>
      <c r="D3" s="9">
        <f>SUMIF(OPKK[Lokacija provedbe
županija],D2,OPKK[Bespovratna sredstva Ukupno])</f>
        <v>1928674108.2700005</v>
      </c>
      <c r="E3" s="9">
        <f>SUMIF(OPKK[Lokacija provedbe
županija],E2,OPKK[Bespovratna sredstva Ukupno])</f>
        <v>661640264.99999964</v>
      </c>
      <c r="F3" s="9">
        <f>SUMIF(OPKK[Lokacija provedbe
županija],F2,OPKK[Bespovratna sredstva Ukupno])</f>
        <v>408658933.49000007</v>
      </c>
      <c r="G3" s="9">
        <f>SUMIF(OPKK[Lokacija provedbe
županija],G2,OPKK[Bespovratna sredstva Ukupno])</f>
        <v>1777313010.8800004</v>
      </c>
      <c r="H3" s="9">
        <v>0</v>
      </c>
      <c r="I3" s="33"/>
      <c r="J3" s="33"/>
    </row>
    <row r="4" spans="1:10" ht="47.25" customHeight="1">
      <c r="A4" s="13" t="s">
        <v>637</v>
      </c>
      <c r="B4" s="14">
        <f>SUM(OPULJP_izravne8[Bespovratna sredstva Ukupno])</f>
        <v>907604305.76999986</v>
      </c>
      <c r="C4" s="9">
        <f>SUMIF(OPULJP_izravne8[Lokacija provedbe županija (kategorizacija)],C2,OPULJP_izravne8[Bespovratna sredstva Ukupno])</f>
        <v>139494135.96000001</v>
      </c>
      <c r="D4" s="9">
        <f>SUMIF(OPULJP_izravne8[Lokacija provedbe županija (kategorizacija)],D2,OPULJP_izravne8[Bespovratna sredstva Ukupno])</f>
        <v>303931041.55000001</v>
      </c>
      <c r="E4" s="9">
        <f>SUMIF(OPULJP_izravne8[Lokacija provedbe županija (kategorizacija)],E2,OPULJP_izravne8[Bespovratna sredstva Ukupno])</f>
        <v>67459724.199999988</v>
      </c>
      <c r="F4" s="9">
        <f>SUMIF(OPULJP_izravne8[Lokacija provedbe županija (kategorizacija)],F2,OPULJP_izravne8[Bespovratna sredstva Ukupno])</f>
        <v>75690118.089999974</v>
      </c>
      <c r="G4" s="9">
        <f>SUMIF(OPULJP_izravne8[Lokacija provedbe županija (kategorizacija)],G2,OPULJP_izravne8[Bespovratna sredstva Ukupno])</f>
        <v>182686402.97999996</v>
      </c>
      <c r="H4" s="9">
        <f>SUMIF(OPULJP_izravne8[Lokacija provedbe županija (kategorizacija)],H2,OPULJP_izravne8[Bespovratna sredstva Ukupno])</f>
        <v>138342882.98999995</v>
      </c>
      <c r="I4" s="33"/>
      <c r="J4" s="33"/>
    </row>
    <row r="5" spans="1:10" ht="47.25" customHeight="1">
      <c r="A5" s="13" t="s">
        <v>229</v>
      </c>
      <c r="B5" s="14">
        <f>+SUM(PRR[Bespovratna sredstva Ukupno])</f>
        <v>4056289807.4335046</v>
      </c>
      <c r="C5" s="9">
        <f>SUMIF(PRR[Lokacija provedbe 
županija],C2,PRR[Bespovratna sredstva Ukupno])</f>
        <v>640515707.9799999</v>
      </c>
      <c r="D5" s="9">
        <f>SUMIF(PRR[Lokacija provedbe 
županija],D2,PRR[Bespovratna sredstva Ukupno])</f>
        <v>1495326771.7000003</v>
      </c>
      <c r="E5" s="9">
        <f>SUMIF(PRR[Lokacija provedbe 
županija],E2,PRR[Bespovratna sredstva Ukupno])</f>
        <v>388293442.72000015</v>
      </c>
      <c r="F5" s="9">
        <f>SUMIF(PRR[Lokacija provedbe 
županija],F2,PRR[Bespovratna sredstva Ukupno])</f>
        <v>734233201.06349981</v>
      </c>
      <c r="G5" s="9">
        <f>SUMIF(PRR[Lokacija provedbe 
županija],G2,PRR[Bespovratna sredstva Ukupno])</f>
        <v>797920683.97000003</v>
      </c>
      <c r="H5" s="9">
        <f>SUMIF(PRR[Lokacija provedbe 
županija],H2,PRR[Bespovratna sredstva Ukupno])</f>
        <v>0</v>
      </c>
      <c r="I5" s="33"/>
      <c r="J5" s="33"/>
    </row>
    <row r="6" spans="1:10" ht="47.25" customHeight="1">
      <c r="A6" s="13" t="s">
        <v>727</v>
      </c>
      <c r="B6" s="14">
        <f>+SUM(OPPiR[Bespovratna sredstva Ukupno])</f>
        <v>28454236.880000003</v>
      </c>
      <c r="C6" s="9">
        <f>SUMIF(OPPiR[Lokacija provedbe
županija],C2,OPPiR[Bespovratna sredstva Ukupno])</f>
        <v>0</v>
      </c>
      <c r="D6" s="9">
        <f>SUMIF(OPPiR[Lokacija provedbe
županija],D2,OPPiR[Bespovratna sredstva Ukupno])</f>
        <v>11212917.220000001</v>
      </c>
      <c r="E6" s="9">
        <f>SUMIF(OPPiR[Lokacija provedbe
županija],E2,OPPiR[Bespovratna sredstva Ukupno])</f>
        <v>1052856.5299999998</v>
      </c>
      <c r="F6" s="9">
        <f>SUMIF(OPPiR[Lokacija provedbe
županija],F2,OPPiR[Bespovratna sredstva Ukupno])</f>
        <v>15182643.689999999</v>
      </c>
      <c r="G6" s="9">
        <f>SUMIF(OPPiR[Lokacija provedbe
županija],G2,OPPiR[Bespovratna sredstva Ukupno])</f>
        <v>1005819.44</v>
      </c>
      <c r="H6" s="9">
        <v>0</v>
      </c>
      <c r="I6" s="33"/>
      <c r="J6" s="33"/>
    </row>
    <row r="7" spans="1:10" s="32" customFormat="1" ht="47.25" customHeight="1">
      <c r="A7" s="15" t="s">
        <v>2509</v>
      </c>
      <c r="B7" s="14">
        <f>SUM(FEAD810[Bespovratna sredstva Ukupno])</f>
        <v>42441010.159999996</v>
      </c>
      <c r="C7" s="9">
        <f>+SUMIF(FEAD810[Lokacija provedbe županija (kategorizacija)],C2,FEAD810[Bespovratna sredstva Ukupno])</f>
        <v>5846837.0499999998</v>
      </c>
      <c r="D7" s="9">
        <f>+SUMIF(FEAD810[Lokacija provedbe županija (kategorizacija)],D2,FEAD810[Bespovratna sredstva Ukupno])</f>
        <v>12185747.75</v>
      </c>
      <c r="E7" s="9">
        <f>+SUMIF(FEAD810[Lokacija provedbe županija (kategorizacija)],E2,FEAD810[Bespovratna sredstva Ukupno])</f>
        <v>555827.21</v>
      </c>
      <c r="F7" s="9">
        <f>+SUMIF(FEAD810[Lokacija provedbe županija (kategorizacija)],F2,FEAD810[Bespovratna sredstva Ukupno])</f>
        <v>5872703.0999999996</v>
      </c>
      <c r="G7" s="9">
        <f>+SUMIF(FEAD810[Lokacija provedbe županija (kategorizacija)],G2,FEAD810[Bespovratna sredstva Ukupno])</f>
        <v>6314956.330000001</v>
      </c>
      <c r="H7" s="9">
        <f>+SUMIF(FEAD810[Lokacija provedbe županija (kategorizacija)],H2,FEAD810[Bespovratna sredstva Ukupno])</f>
        <v>11664938.720000001</v>
      </c>
      <c r="I7" s="33"/>
      <c r="J7" s="33"/>
    </row>
    <row r="8" spans="1:10" ht="47.25" customHeight="1">
      <c r="A8" s="15" t="s">
        <v>745</v>
      </c>
      <c r="B8" s="14">
        <f>+SUM(ETS[Bespovratna sredstva dodijeljena partneru])</f>
        <v>160195850.45000002</v>
      </c>
      <c r="C8" s="9">
        <f>SUMIF(ETS[Lokacija provedbe županija (kategorizacija)],C2,ETS[Bespovratna sredstva dodijeljena partneru])</f>
        <v>8676662.5599999987</v>
      </c>
      <c r="D8" s="9">
        <f>SUMIF(ETS[Lokacija provedbe županija (kategorizacija)],D2,ETS[Bespovratna sredstva dodijeljena partneru])</f>
        <v>66905777.047500007</v>
      </c>
      <c r="E8" s="9">
        <f>SUMIF(ETS[Lokacija provedbe županija (kategorizacija)],E2,ETS[Bespovratna sredstva dodijeljena partneru])</f>
        <v>12959122.355</v>
      </c>
      <c r="F8" s="9">
        <f>SUMIF(ETS[Lokacija provedbe županija (kategorizacija)],F2,ETS[Bespovratna sredstva dodijeljena partneru])</f>
        <v>25543111.355</v>
      </c>
      <c r="G8" s="9">
        <f>SUMIF(ETS[Lokacija provedbe županija (kategorizacija)],G2,ETS[Bespovratna sredstva dodijeljena partneru])</f>
        <v>33403306.342499997</v>
      </c>
      <c r="H8" s="9">
        <f>SUMIF(ETS[Lokacija provedbe županija (kategorizacija)],H2,ETS[Bespovratna sredstva dodijeljena partneru])</f>
        <v>12707870.789999999</v>
      </c>
      <c r="I8" s="33"/>
      <c r="J8" s="33"/>
    </row>
    <row r="9" spans="1:10" ht="47.25" customHeight="1">
      <c r="A9" s="16" t="s">
        <v>5064</v>
      </c>
      <c r="B9" s="17">
        <f t="shared" ref="B9:H9" si="0">SUM(B3:B8)</f>
        <v>10567178869.6535</v>
      </c>
      <c r="C9" s="21">
        <f t="shared" si="0"/>
        <v>1390440684.8699999</v>
      </c>
      <c r="D9" s="21">
        <f t="shared" si="0"/>
        <v>3818236363.5375009</v>
      </c>
      <c r="E9" s="21">
        <f t="shared" si="0"/>
        <v>1131961238.0149996</v>
      </c>
      <c r="F9" s="21">
        <f t="shared" si="0"/>
        <v>1265180710.7884998</v>
      </c>
      <c r="G9" s="21">
        <f t="shared" si="0"/>
        <v>2798644179.9425006</v>
      </c>
      <c r="H9" s="21">
        <f t="shared" si="0"/>
        <v>162715692.49999994</v>
      </c>
      <c r="I9" s="33"/>
      <c r="J9" s="33"/>
    </row>
    <row r="10" spans="1:10" ht="47.25" customHeight="1">
      <c r="A10" s="16" t="s">
        <v>1081</v>
      </c>
      <c r="B10" s="18">
        <v>2500000000</v>
      </c>
      <c r="C10" s="3"/>
      <c r="D10" s="3"/>
      <c r="E10" s="3"/>
      <c r="F10" s="3"/>
      <c r="G10" s="3"/>
      <c r="H10" s="33"/>
      <c r="I10" s="33"/>
    </row>
    <row r="11" spans="1:10" ht="47.25" customHeight="1">
      <c r="A11" s="16" t="s">
        <v>1082</v>
      </c>
      <c r="B11" s="19">
        <v>18750000000</v>
      </c>
      <c r="C11" s="3"/>
      <c r="D11" s="3"/>
      <c r="E11" s="3"/>
      <c r="F11" s="3"/>
      <c r="G11" s="3"/>
      <c r="H11" s="3"/>
      <c r="I11" s="33"/>
    </row>
    <row r="12" spans="1:10" ht="78.75" customHeight="1">
      <c r="A12" s="16" t="s">
        <v>5065</v>
      </c>
      <c r="B12" s="20">
        <f>B9/B11</f>
        <v>0.56358287304818666</v>
      </c>
      <c r="C12" s="33"/>
      <c r="D12" s="3"/>
      <c r="E12" s="3"/>
      <c r="F12" s="3"/>
      <c r="G12" s="3"/>
      <c r="H12" s="3"/>
      <c r="I12" s="33"/>
    </row>
    <row r="13" spans="1:10" ht="15" customHeight="1">
      <c r="C13" s="33"/>
    </row>
    <row r="14" spans="1:10" ht="15" customHeight="1">
      <c r="C14" s="33"/>
    </row>
    <row r="15" spans="1:10" ht="15" customHeight="1">
      <c r="C15" s="33"/>
    </row>
    <row r="16" spans="1:10" ht="15" customHeight="1">
      <c r="C16" s="33"/>
    </row>
    <row r="17" spans="3:3" ht="15" customHeight="1">
      <c r="C17" s="33"/>
    </row>
  </sheetData>
  <mergeCells count="1">
    <mergeCell ref="A1:H1"/>
  </mergeCells>
  <pageMargins left="0.7" right="0.7" top="0.75" bottom="0.75" header="0.3" footer="0.3"/>
  <pageSetup paperSize="8" scale="43" fitToHeight="0" orientation="landscape" verticalDpi="4294967295" r:id="rId1"/>
  <ignoredErrors>
    <ignoredError sqref="E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1037"/>
  <sheetViews>
    <sheetView zoomScale="80" zoomScaleNormal="80" workbookViewId="0">
      <pane ySplit="3" topLeftCell="A1008" activePane="bottomLeft" state="frozen"/>
      <selection pane="bottomLeft" activeCell="B1026" sqref="B1026"/>
    </sheetView>
  </sheetViews>
  <sheetFormatPr defaultRowHeight="15" customHeight="1"/>
  <cols>
    <col min="1" max="1" width="21.7109375" customWidth="1"/>
    <col min="2" max="2" width="58.140625" customWidth="1"/>
    <col min="3" max="3" width="13.28515625" customWidth="1"/>
    <col min="4" max="4" width="78.7109375" customWidth="1"/>
    <col min="5" max="5" width="29" customWidth="1"/>
    <col min="6" max="6" width="21" customWidth="1"/>
    <col min="7" max="7" width="60.140625" style="363" customWidth="1"/>
    <col min="8" max="8" width="36" customWidth="1"/>
    <col min="9" max="9" width="24.28515625" customWidth="1"/>
    <col min="10" max="10" width="27" customWidth="1"/>
    <col min="11" max="11" width="25.140625" customWidth="1"/>
    <col min="12" max="12" width="23.5703125" customWidth="1"/>
    <col min="13" max="13" width="24.5703125" bestFit="1" customWidth="1"/>
    <col min="14" max="14" width="23.5703125" customWidth="1"/>
    <col min="15" max="15" width="19.42578125" customWidth="1"/>
    <col min="16" max="18" width="21.42578125" customWidth="1"/>
  </cols>
  <sheetData>
    <row r="1" spans="1:18" ht="23.25">
      <c r="A1" s="87" t="s">
        <v>56</v>
      </c>
      <c r="B1" s="88"/>
      <c r="C1" s="88"/>
      <c r="D1" s="88"/>
      <c r="E1" s="88"/>
      <c r="F1" s="88"/>
      <c r="G1" s="568"/>
      <c r="H1" s="88"/>
      <c r="I1" s="88"/>
      <c r="J1" s="88"/>
      <c r="K1" s="88"/>
      <c r="L1" s="88"/>
      <c r="M1" s="89"/>
      <c r="N1" s="147" t="s">
        <v>7</v>
      </c>
      <c r="O1" s="2"/>
    </row>
    <row r="2" spans="1:18" ht="23.25">
      <c r="A2" s="38"/>
      <c r="B2" s="38"/>
      <c r="C2" s="38"/>
      <c r="D2" s="38"/>
      <c r="E2" s="38"/>
      <c r="F2" s="38"/>
      <c r="G2" s="569"/>
      <c r="H2" s="38"/>
      <c r="I2" s="38"/>
      <c r="J2" s="38"/>
      <c r="K2" s="38"/>
      <c r="L2" s="38"/>
      <c r="M2" s="39"/>
      <c r="N2" s="42"/>
    </row>
    <row r="3" spans="1:18" ht="30">
      <c r="A3" s="46" t="s">
        <v>1713</v>
      </c>
      <c r="B3" s="62" t="s">
        <v>10</v>
      </c>
      <c r="C3" s="47" t="s">
        <v>2</v>
      </c>
      <c r="D3" s="47" t="s">
        <v>0</v>
      </c>
      <c r="E3" s="47" t="s">
        <v>1</v>
      </c>
      <c r="F3" s="47" t="s">
        <v>13</v>
      </c>
      <c r="G3" s="336" t="s">
        <v>11</v>
      </c>
      <c r="H3" s="48" t="s">
        <v>12</v>
      </c>
      <c r="I3" s="48" t="s">
        <v>5</v>
      </c>
      <c r="J3" s="48" t="s">
        <v>6</v>
      </c>
      <c r="K3" s="48" t="s">
        <v>3</v>
      </c>
      <c r="L3" s="49" t="s">
        <v>4</v>
      </c>
      <c r="M3" s="49" t="s">
        <v>8</v>
      </c>
      <c r="N3" s="65" t="s">
        <v>9</v>
      </c>
      <c r="O3" s="188" t="s">
        <v>4183</v>
      </c>
      <c r="P3" s="405" t="s">
        <v>5731</v>
      </c>
      <c r="Q3" s="405" t="s">
        <v>5732</v>
      </c>
      <c r="R3" s="405" t="s">
        <v>5733</v>
      </c>
    </row>
    <row r="4" spans="1:18">
      <c r="A4" s="151" t="s">
        <v>1714</v>
      </c>
      <c r="B4" s="151" t="s">
        <v>21</v>
      </c>
      <c r="C4" s="151" t="s">
        <v>24</v>
      </c>
      <c r="D4" s="151" t="s">
        <v>25</v>
      </c>
      <c r="E4" s="151" t="s">
        <v>26</v>
      </c>
      <c r="F4" s="78">
        <v>42663</v>
      </c>
      <c r="G4" s="570">
        <f t="shared" ref="G4:G67" si="0">H4+K4</f>
        <v>1880250</v>
      </c>
      <c r="H4" s="59">
        <v>1494798.75</v>
      </c>
      <c r="I4" s="59">
        <v>1494798.75</v>
      </c>
      <c r="J4" s="59">
        <v>0</v>
      </c>
      <c r="K4" s="59">
        <v>385451.25</v>
      </c>
      <c r="L4" s="151" t="s">
        <v>27</v>
      </c>
      <c r="M4" s="151" t="s">
        <v>28</v>
      </c>
      <c r="N4" s="151" t="s">
        <v>29</v>
      </c>
      <c r="O4" s="185"/>
      <c r="P4" s="403">
        <f>IFERROR(VLOOKUP(TRIM(OPKK[[#This Row],[Lokacija provedbe
grad ili općina]]),Koordinate!B:E,2,FALSE),"")</f>
        <v>31000</v>
      </c>
      <c r="Q4" s="403">
        <f>IFERROR(VLOOKUP(TRIM(OPKK[[#This Row],[Lokacija provedbe
grad ili općina]]),Koordinate!B:E,3,FALSE),"")</f>
        <v>45.554962400000001</v>
      </c>
      <c r="R4" s="403">
        <f>IFERROR(VLOOKUP(TRIM(OPKK[[#This Row],[Lokacija provedbe
grad ili općina]]),Koordinate!B:E,4,FALSE),"")</f>
        <v>18.695514399999901</v>
      </c>
    </row>
    <row r="5" spans="1:18" ht="30">
      <c r="A5" s="151" t="s">
        <v>1754</v>
      </c>
      <c r="B5" s="36" t="s">
        <v>41</v>
      </c>
      <c r="C5" s="36" t="s">
        <v>15</v>
      </c>
      <c r="D5" s="36" t="s">
        <v>16</v>
      </c>
      <c r="E5" s="36" t="s">
        <v>17</v>
      </c>
      <c r="F5" s="77">
        <v>42688</v>
      </c>
      <c r="G5" s="570">
        <f t="shared" si="0"/>
        <v>1597349.78</v>
      </c>
      <c r="H5" s="59">
        <v>720307.4</v>
      </c>
      <c r="I5" s="59">
        <v>720307.4</v>
      </c>
      <c r="J5" s="59">
        <v>0</v>
      </c>
      <c r="K5" s="59">
        <v>877042.38</v>
      </c>
      <c r="L5" s="36" t="s">
        <v>42</v>
      </c>
      <c r="M5" s="36" t="s">
        <v>43</v>
      </c>
      <c r="N5" s="36" t="s">
        <v>44</v>
      </c>
      <c r="O5" s="185"/>
      <c r="P5" s="329">
        <f>IFERROR(VLOOKUP(TRIM(OPKK[[#This Row],[Lokacija provedbe
grad ili općina]]),Koordinate!B:E,2,FALSE),"")</f>
        <v>33522</v>
      </c>
      <c r="Q5" s="329">
        <f>IFERROR(VLOOKUP(TRIM(OPKK[[#This Row],[Lokacija provedbe
grad ili općina]]),Koordinate!B:E,3,FALSE),"")</f>
        <v>45.619798000000003</v>
      </c>
      <c r="R5" s="329">
        <f>IFERROR(VLOOKUP(TRIM(OPKK[[#This Row],[Lokacija provedbe
grad ili općina]]),Koordinate!B:E,4,FALSE),"")</f>
        <v>17.544612300000001</v>
      </c>
    </row>
    <row r="6" spans="1:18" ht="30">
      <c r="A6" s="151" t="s">
        <v>1755</v>
      </c>
      <c r="B6" s="36" t="s">
        <v>14</v>
      </c>
      <c r="C6" s="36" t="s">
        <v>15</v>
      </c>
      <c r="D6" s="36" t="s">
        <v>16</v>
      </c>
      <c r="E6" s="36" t="s">
        <v>17</v>
      </c>
      <c r="F6" s="77">
        <v>42691</v>
      </c>
      <c r="G6" s="570">
        <f t="shared" si="0"/>
        <v>3197172.95</v>
      </c>
      <c r="H6" s="59">
        <v>1458957.83</v>
      </c>
      <c r="I6" s="59">
        <v>1458957.83</v>
      </c>
      <c r="J6" s="59">
        <v>0</v>
      </c>
      <c r="K6" s="59">
        <v>1738215.12</v>
      </c>
      <c r="L6" s="36" t="s">
        <v>18</v>
      </c>
      <c r="M6" s="36" t="s">
        <v>20</v>
      </c>
      <c r="N6" s="36" t="s">
        <v>19</v>
      </c>
      <c r="O6" s="185"/>
      <c r="P6" s="329">
        <f>IFERROR(VLOOKUP(TRIM(OPKK[[#This Row],[Lokacija provedbe
grad ili općina]]),Koordinate!B:E,2,FALSE),"")</f>
        <v>35207</v>
      </c>
      <c r="Q6" s="329">
        <f>IFERROR(VLOOKUP(TRIM(OPKK[[#This Row],[Lokacija provedbe
grad ili općina]]),Koordinate!B:E,3,FALSE),"")</f>
        <v>45.1538276</v>
      </c>
      <c r="R6" s="329">
        <f>IFERROR(VLOOKUP(TRIM(OPKK[[#This Row],[Lokacija provedbe
grad ili općina]]),Koordinate!B:E,4,FALSE),"")</f>
        <v>18.063722599999998</v>
      </c>
    </row>
    <row r="7" spans="1:18" ht="30">
      <c r="A7" s="151" t="s">
        <v>1756</v>
      </c>
      <c r="B7" s="151" t="s">
        <v>22</v>
      </c>
      <c r="C7" s="151" t="s">
        <v>15</v>
      </c>
      <c r="D7" s="151" t="s">
        <v>33</v>
      </c>
      <c r="E7" s="151" t="s">
        <v>17</v>
      </c>
      <c r="F7" s="78">
        <v>42692</v>
      </c>
      <c r="G7" s="570">
        <f t="shared" si="0"/>
        <v>8600048.6500000004</v>
      </c>
      <c r="H7" s="59">
        <v>3279231.03</v>
      </c>
      <c r="I7" s="59">
        <v>3279231.03</v>
      </c>
      <c r="J7" s="59">
        <v>0</v>
      </c>
      <c r="K7" s="59">
        <v>5320817.62</v>
      </c>
      <c r="L7" s="151" t="s">
        <v>31</v>
      </c>
      <c r="M7" s="151" t="s">
        <v>28</v>
      </c>
      <c r="N7" s="151" t="s">
        <v>30</v>
      </c>
      <c r="O7" s="185"/>
      <c r="P7" s="329">
        <f>IFERROR(VLOOKUP(TRIM(OPKK[[#This Row],[Lokacija provedbe
grad ili općina]]),Koordinate!B:E,2,FALSE),"")</f>
        <v>31400</v>
      </c>
      <c r="Q7" s="329">
        <f>IFERROR(VLOOKUP(TRIM(OPKK[[#This Row],[Lokacija provedbe
grad ili općina]]),Koordinate!B:E,3,FALSE),"")</f>
        <v>45.309996899999902</v>
      </c>
      <c r="R7" s="329">
        <f>IFERROR(VLOOKUP(TRIM(OPKK[[#This Row],[Lokacija provedbe
grad ili općina]]),Koordinate!B:E,4,FALSE),"")</f>
        <v>18.4097819999999</v>
      </c>
    </row>
    <row r="8" spans="1:18" ht="30">
      <c r="A8" s="151" t="s">
        <v>1757</v>
      </c>
      <c r="B8" s="151" t="s">
        <v>45</v>
      </c>
      <c r="C8" s="151" t="s">
        <v>48</v>
      </c>
      <c r="D8" s="151" t="s">
        <v>47</v>
      </c>
      <c r="E8" s="151" t="s">
        <v>49</v>
      </c>
      <c r="F8" s="78">
        <v>42691</v>
      </c>
      <c r="G8" s="570">
        <f t="shared" si="0"/>
        <v>22911080.829999998</v>
      </c>
      <c r="H8" s="59">
        <v>22911080.829999998</v>
      </c>
      <c r="I8" s="59">
        <v>19474418.710000001</v>
      </c>
      <c r="J8" s="59">
        <v>3436662.12</v>
      </c>
      <c r="K8" s="59">
        <v>0</v>
      </c>
      <c r="L8" s="151" t="s">
        <v>50</v>
      </c>
      <c r="M8" s="151" t="s">
        <v>52</v>
      </c>
      <c r="N8" s="151" t="s">
        <v>53</v>
      </c>
      <c r="O8" s="185"/>
      <c r="P8" s="329">
        <f>IFERROR(VLOOKUP(TRIM(OPKK[[#This Row],[Lokacija provedbe
grad ili općina]]),Koordinate!B:E,2,FALSE),"")</f>
        <v>32000</v>
      </c>
      <c r="Q8" s="329">
        <f>IFERROR(VLOOKUP(TRIM(OPKK[[#This Row],[Lokacija provedbe
grad ili općina]]),Koordinate!B:E,3,FALSE),"")</f>
        <v>45.345237699999998</v>
      </c>
      <c r="R8" s="329">
        <f>IFERROR(VLOOKUP(TRIM(OPKK[[#This Row],[Lokacija provedbe
grad ili općina]]),Koordinate!B:E,4,FALSE),"")</f>
        <v>19.001020400000002</v>
      </c>
    </row>
    <row r="9" spans="1:18">
      <c r="A9" s="151" t="s">
        <v>1758</v>
      </c>
      <c r="B9" s="151" t="s">
        <v>23</v>
      </c>
      <c r="C9" s="151" t="s">
        <v>15</v>
      </c>
      <c r="D9" s="151" t="s">
        <v>16</v>
      </c>
      <c r="E9" s="151" t="s">
        <v>17</v>
      </c>
      <c r="F9" s="78">
        <v>42702</v>
      </c>
      <c r="G9" s="570">
        <f t="shared" si="0"/>
        <v>3661647.95</v>
      </c>
      <c r="H9" s="59">
        <v>1654266.58</v>
      </c>
      <c r="I9" s="59">
        <v>1654266.58</v>
      </c>
      <c r="J9" s="59">
        <v>0</v>
      </c>
      <c r="K9" s="59">
        <v>2007381.37</v>
      </c>
      <c r="L9" s="151" t="s">
        <v>32</v>
      </c>
      <c r="M9" s="151" t="s">
        <v>28</v>
      </c>
      <c r="N9" s="151" t="s">
        <v>29</v>
      </c>
      <c r="O9" s="185"/>
      <c r="P9" s="329">
        <f>IFERROR(VLOOKUP(TRIM(OPKK[[#This Row],[Lokacija provedbe
grad ili općina]]),Koordinate!B:E,2,FALSE),"")</f>
        <v>31000</v>
      </c>
      <c r="Q9" s="329">
        <f>IFERROR(VLOOKUP(TRIM(OPKK[[#This Row],[Lokacija provedbe
grad ili općina]]),Koordinate!B:E,3,FALSE),"")</f>
        <v>45.554962400000001</v>
      </c>
      <c r="R9" s="329">
        <f>IFERROR(VLOOKUP(TRIM(OPKK[[#This Row],[Lokacija provedbe
grad ili općina]]),Koordinate!B:E,4,FALSE),"")</f>
        <v>18.695514399999901</v>
      </c>
    </row>
    <row r="10" spans="1:18" ht="30">
      <c r="A10" s="151" t="s">
        <v>1759</v>
      </c>
      <c r="B10" s="151" t="s">
        <v>36</v>
      </c>
      <c r="C10" s="151" t="s">
        <v>35</v>
      </c>
      <c r="D10" s="151" t="s">
        <v>34</v>
      </c>
      <c r="E10" s="151" t="s">
        <v>17</v>
      </c>
      <c r="F10" s="78">
        <v>42710</v>
      </c>
      <c r="G10" s="570">
        <f t="shared" si="0"/>
        <v>2947887.5</v>
      </c>
      <c r="H10" s="59">
        <v>2358310</v>
      </c>
      <c r="I10" s="59">
        <v>2358310</v>
      </c>
      <c r="J10" s="59">
        <v>0</v>
      </c>
      <c r="K10" s="59">
        <v>589577.5</v>
      </c>
      <c r="L10" s="151" t="s">
        <v>39</v>
      </c>
      <c r="M10" s="151" t="s">
        <v>38</v>
      </c>
      <c r="N10" s="151" t="s">
        <v>37</v>
      </c>
      <c r="O10" s="185"/>
      <c r="P10" s="329">
        <f>IFERROR(VLOOKUP(TRIM(OPKK[[#This Row],[Lokacija provedbe
grad ili općina]]),Koordinate!B:E,2,FALSE),"")</f>
        <v>34551</v>
      </c>
      <c r="Q10" s="329">
        <f>IFERROR(VLOOKUP(TRIM(OPKK[[#This Row],[Lokacija provedbe
grad ili općina]]),Koordinate!B:E,3,FALSE),"")</f>
        <v>45.414281199999998</v>
      </c>
      <c r="R10" s="329">
        <f>IFERROR(VLOOKUP(TRIM(OPKK[[#This Row],[Lokacija provedbe
grad ili općina]]),Koordinate!B:E,4,FALSE),"")</f>
        <v>17.161192099999901</v>
      </c>
    </row>
    <row r="11" spans="1:18" ht="30">
      <c r="A11" s="151" t="s">
        <v>1760</v>
      </c>
      <c r="B11" s="151" t="s">
        <v>5019</v>
      </c>
      <c r="C11" s="151" t="s">
        <v>35</v>
      </c>
      <c r="D11" s="151" t="s">
        <v>34</v>
      </c>
      <c r="E11" s="151" t="s">
        <v>17</v>
      </c>
      <c r="F11" s="78">
        <v>42720</v>
      </c>
      <c r="G11" s="570">
        <f t="shared" si="0"/>
        <v>3202330</v>
      </c>
      <c r="H11" s="59">
        <v>2577426</v>
      </c>
      <c r="I11" s="59">
        <v>2577426</v>
      </c>
      <c r="J11" s="59">
        <v>0</v>
      </c>
      <c r="K11" s="59">
        <v>624904</v>
      </c>
      <c r="L11" s="151" t="s">
        <v>40</v>
      </c>
      <c r="M11" s="151" t="s">
        <v>38</v>
      </c>
      <c r="N11" s="151" t="s">
        <v>37</v>
      </c>
      <c r="O11" s="185"/>
      <c r="P11" s="329">
        <f>IFERROR(VLOOKUP(TRIM(OPKK[[#This Row],[Lokacija provedbe
grad ili općina]]),Koordinate!B:E,2,FALSE),"")</f>
        <v>34551</v>
      </c>
      <c r="Q11" s="329">
        <f>IFERROR(VLOOKUP(TRIM(OPKK[[#This Row],[Lokacija provedbe
grad ili općina]]),Koordinate!B:E,3,FALSE),"")</f>
        <v>45.414281199999998</v>
      </c>
      <c r="R11" s="329">
        <f>IFERROR(VLOOKUP(TRIM(OPKK[[#This Row],[Lokacija provedbe
grad ili općina]]),Koordinate!B:E,4,FALSE),"")</f>
        <v>17.161192099999901</v>
      </c>
    </row>
    <row r="12" spans="1:18" ht="30">
      <c r="A12" s="151" t="s">
        <v>1761</v>
      </c>
      <c r="B12" s="151" t="s">
        <v>46</v>
      </c>
      <c r="C12" s="151" t="s">
        <v>15</v>
      </c>
      <c r="D12" s="151" t="s">
        <v>16</v>
      </c>
      <c r="E12" s="151" t="s">
        <v>17</v>
      </c>
      <c r="F12" s="78">
        <v>42725</v>
      </c>
      <c r="G12" s="570">
        <f t="shared" si="0"/>
        <v>8325978.1099999994</v>
      </c>
      <c r="H12" s="59">
        <v>3745690.15</v>
      </c>
      <c r="I12" s="59">
        <v>3745690.15</v>
      </c>
      <c r="J12" s="59">
        <v>0</v>
      </c>
      <c r="K12" s="59">
        <v>4580287.96</v>
      </c>
      <c r="L12" s="151" t="s">
        <v>51</v>
      </c>
      <c r="M12" s="151" t="s">
        <v>52</v>
      </c>
      <c r="N12" s="151" t="s">
        <v>54</v>
      </c>
      <c r="O12" s="185"/>
      <c r="P12" s="329">
        <f>IFERROR(VLOOKUP(TRIM(OPKK[[#This Row],[Lokacija provedbe
grad ili općina]]),Koordinate!B:E,2,FALSE),"")</f>
        <v>32254</v>
      </c>
      <c r="Q12" s="329">
        <f>IFERROR(VLOOKUP(TRIM(OPKK[[#This Row],[Lokacija provedbe
grad ili općina]]),Koordinate!B:E,3,FALSE),"")</f>
        <v>44.981645</v>
      </c>
      <c r="R12" s="329">
        <f>IFERROR(VLOOKUP(TRIM(OPKK[[#This Row],[Lokacija provedbe
grad ili općina]]),Koordinate!B:E,4,FALSE),"")</f>
        <v>18.9273869999999</v>
      </c>
    </row>
    <row r="13" spans="1:18" ht="30">
      <c r="A13" s="151" t="s">
        <v>1762</v>
      </c>
      <c r="B13" s="151" t="s">
        <v>73</v>
      </c>
      <c r="C13" s="151" t="s">
        <v>35</v>
      </c>
      <c r="D13" s="151" t="s">
        <v>34</v>
      </c>
      <c r="E13" s="151" t="s">
        <v>17</v>
      </c>
      <c r="F13" s="78">
        <v>42755</v>
      </c>
      <c r="G13" s="570">
        <f t="shared" si="0"/>
        <v>62570187.780000001</v>
      </c>
      <c r="H13" s="59">
        <v>52617194.490000002</v>
      </c>
      <c r="I13" s="59">
        <v>52617194.490000002</v>
      </c>
      <c r="J13" s="59">
        <v>0</v>
      </c>
      <c r="K13" s="59">
        <v>9952993.2899999991</v>
      </c>
      <c r="L13" s="151" t="s">
        <v>27</v>
      </c>
      <c r="M13" s="151" t="s">
        <v>28</v>
      </c>
      <c r="N13" s="151" t="s">
        <v>29</v>
      </c>
      <c r="O13" s="185"/>
      <c r="P13" s="329">
        <f>IFERROR(VLOOKUP(TRIM(OPKK[[#This Row],[Lokacija provedbe
grad ili općina]]),Koordinate!B:E,2,FALSE),"")</f>
        <v>31000</v>
      </c>
      <c r="Q13" s="329">
        <f>IFERROR(VLOOKUP(TRIM(OPKK[[#This Row],[Lokacija provedbe
grad ili općina]]),Koordinate!B:E,3,FALSE),"")</f>
        <v>45.554962400000001</v>
      </c>
      <c r="R13" s="329">
        <f>IFERROR(VLOOKUP(TRIM(OPKK[[#This Row],[Lokacija provedbe
grad ili općina]]),Koordinate!B:E,4,FALSE),"")</f>
        <v>18.695514399999901</v>
      </c>
    </row>
    <row r="14" spans="1:18" ht="30">
      <c r="A14" s="151" t="s">
        <v>1763</v>
      </c>
      <c r="B14" s="151" t="s">
        <v>107</v>
      </c>
      <c r="C14" s="151" t="s">
        <v>15</v>
      </c>
      <c r="D14" s="151" t="s">
        <v>64</v>
      </c>
      <c r="E14" s="151" t="s">
        <v>65</v>
      </c>
      <c r="F14" s="78">
        <v>42773</v>
      </c>
      <c r="G14" s="570">
        <f t="shared" si="0"/>
        <v>461307.95999999996</v>
      </c>
      <c r="H14" s="59">
        <v>415177.16</v>
      </c>
      <c r="I14" s="59">
        <v>415177.16</v>
      </c>
      <c r="J14" s="59">
        <v>0</v>
      </c>
      <c r="K14" s="59">
        <v>46130.8</v>
      </c>
      <c r="L14" s="151" t="s">
        <v>2570</v>
      </c>
      <c r="M14" s="151" t="s">
        <v>52</v>
      </c>
      <c r="N14" s="151" t="s">
        <v>177</v>
      </c>
      <c r="O14" s="185"/>
      <c r="P14" s="329">
        <f>IFERROR(VLOOKUP(TRIM(OPKK[[#This Row],[Lokacija provedbe
grad ili općina]]),Koordinate!B:E,2,FALSE),"")</f>
        <v>32270</v>
      </c>
      <c r="Q14" s="329">
        <f>IFERROR(VLOOKUP(TRIM(OPKK[[#This Row],[Lokacija provedbe
grad ili općina]]),Koordinate!B:E,3,FALSE),"")</f>
        <v>45.072074000000001</v>
      </c>
      <c r="R14" s="329">
        <f>IFERROR(VLOOKUP(TRIM(OPKK[[#This Row],[Lokacija provedbe
grad ili općina]]),Koordinate!B:E,4,FALSE),"")</f>
        <v>18.694507199999901</v>
      </c>
    </row>
    <row r="15" spans="1:18" ht="30">
      <c r="A15" s="151" t="s">
        <v>1764</v>
      </c>
      <c r="B15" s="151" t="s">
        <v>60</v>
      </c>
      <c r="C15" s="151" t="s">
        <v>57</v>
      </c>
      <c r="D15" s="151" t="s">
        <v>58</v>
      </c>
      <c r="E15" s="151" t="s">
        <v>49</v>
      </c>
      <c r="F15" s="78">
        <v>42774</v>
      </c>
      <c r="G15" s="570">
        <f t="shared" si="0"/>
        <v>39833422.659999996</v>
      </c>
      <c r="H15" s="59">
        <v>39833422.659999996</v>
      </c>
      <c r="I15" s="59">
        <v>33858409.259999998</v>
      </c>
      <c r="J15" s="59">
        <v>5975013.4000000004</v>
      </c>
      <c r="K15" s="59">
        <v>0</v>
      </c>
      <c r="L15" s="151" t="s">
        <v>150</v>
      </c>
      <c r="M15" s="151" t="s">
        <v>20</v>
      </c>
      <c r="N15" s="151" t="s">
        <v>62</v>
      </c>
      <c r="O15" s="185"/>
      <c r="P15" s="329">
        <f>IFERROR(VLOOKUP(TRIM(OPKK[[#This Row],[Lokacija provedbe
grad ili općina]]),Koordinate!B:E,2,FALSE),"")</f>
        <v>35000</v>
      </c>
      <c r="Q15" s="329">
        <f>IFERROR(VLOOKUP(TRIM(OPKK[[#This Row],[Lokacija provedbe
grad ili općina]]),Koordinate!B:E,3,FALSE),"")</f>
        <v>45.163143099999999</v>
      </c>
      <c r="R15" s="329">
        <f>IFERROR(VLOOKUP(TRIM(OPKK[[#This Row],[Lokacija provedbe
grad ili općina]]),Koordinate!B:E,4,FALSE),"")</f>
        <v>18.011608099999901</v>
      </c>
    </row>
    <row r="16" spans="1:18" ht="45">
      <c r="A16" s="151" t="s">
        <v>1765</v>
      </c>
      <c r="B16" s="151" t="s">
        <v>97</v>
      </c>
      <c r="C16" s="151" t="s">
        <v>57</v>
      </c>
      <c r="D16" s="151" t="s">
        <v>58</v>
      </c>
      <c r="E16" s="151" t="s">
        <v>49</v>
      </c>
      <c r="F16" s="78">
        <v>42774</v>
      </c>
      <c r="G16" s="570">
        <f t="shared" si="0"/>
        <v>44548819.060000002</v>
      </c>
      <c r="H16" s="59">
        <v>44548819.060000002</v>
      </c>
      <c r="I16" s="59">
        <v>37866496.200000003</v>
      </c>
      <c r="J16" s="59">
        <v>6682322.8600000003</v>
      </c>
      <c r="K16" s="59">
        <v>0</v>
      </c>
      <c r="L16" s="151" t="s">
        <v>162</v>
      </c>
      <c r="M16" s="151" t="s">
        <v>52</v>
      </c>
      <c r="N16" s="151" t="s">
        <v>53</v>
      </c>
      <c r="O16" s="185"/>
      <c r="P16" s="329">
        <f>IFERROR(VLOOKUP(TRIM(OPKK[[#This Row],[Lokacija provedbe
grad ili općina]]),Koordinate!B:E,2,FALSE),"")</f>
        <v>32000</v>
      </c>
      <c r="Q16" s="329">
        <f>IFERROR(VLOOKUP(TRIM(OPKK[[#This Row],[Lokacija provedbe
grad ili općina]]),Koordinate!B:E,3,FALSE),"")</f>
        <v>45.345237699999998</v>
      </c>
      <c r="R16" s="329">
        <f>IFERROR(VLOOKUP(TRIM(OPKK[[#This Row],[Lokacija provedbe
grad ili općina]]),Koordinate!B:E,4,FALSE),"")</f>
        <v>19.001020400000002</v>
      </c>
    </row>
    <row r="17" spans="1:18">
      <c r="A17" s="151" t="s">
        <v>1766</v>
      </c>
      <c r="B17" s="151" t="s">
        <v>72</v>
      </c>
      <c r="C17" s="151" t="s">
        <v>57</v>
      </c>
      <c r="D17" s="151" t="s">
        <v>58</v>
      </c>
      <c r="E17" s="151" t="s">
        <v>49</v>
      </c>
      <c r="F17" s="78">
        <v>42774</v>
      </c>
      <c r="G17" s="570">
        <f t="shared" si="0"/>
        <v>50000000</v>
      </c>
      <c r="H17" s="59">
        <v>50000000</v>
      </c>
      <c r="I17" s="59">
        <v>42500000</v>
      </c>
      <c r="J17" s="59">
        <v>7500000</v>
      </c>
      <c r="K17" s="59">
        <v>0</v>
      </c>
      <c r="L17" s="151" t="s">
        <v>59</v>
      </c>
      <c r="M17" s="151" t="s">
        <v>43</v>
      </c>
      <c r="N17" s="151" t="s">
        <v>61</v>
      </c>
      <c r="O17" s="185"/>
      <c r="P17" s="329">
        <f>IFERROR(VLOOKUP(TRIM(OPKK[[#This Row],[Lokacija provedbe
grad ili općina]]),Koordinate!B:E,2,FALSE),"")</f>
        <v>33000</v>
      </c>
      <c r="Q17" s="329">
        <f>IFERROR(VLOOKUP(TRIM(OPKK[[#This Row],[Lokacija provedbe
grad ili općina]]),Koordinate!B:E,3,FALSE),"")</f>
        <v>45.831646300000003</v>
      </c>
      <c r="R17" s="329">
        <f>IFERROR(VLOOKUP(TRIM(OPKK[[#This Row],[Lokacija provedbe
grad ili općina]]),Koordinate!B:E,4,FALSE),"")</f>
        <v>17.385542900000001</v>
      </c>
    </row>
    <row r="18" spans="1:18" ht="45">
      <c r="A18" s="151" t="s">
        <v>1767</v>
      </c>
      <c r="B18" s="151" t="s">
        <v>125</v>
      </c>
      <c r="C18" s="151" t="s">
        <v>15</v>
      </c>
      <c r="D18" s="151" t="s">
        <v>64</v>
      </c>
      <c r="E18" s="151" t="s">
        <v>65</v>
      </c>
      <c r="F18" s="78">
        <v>42772</v>
      </c>
      <c r="G18" s="570">
        <f t="shared" si="0"/>
        <v>168163.9</v>
      </c>
      <c r="H18" s="59">
        <v>140000</v>
      </c>
      <c r="I18" s="59">
        <v>140000</v>
      </c>
      <c r="J18" s="59">
        <v>0</v>
      </c>
      <c r="K18" s="59">
        <v>28163.9</v>
      </c>
      <c r="L18" s="151" t="s">
        <v>189</v>
      </c>
      <c r="M18" s="151" t="s">
        <v>20</v>
      </c>
      <c r="N18" s="151" t="s">
        <v>190</v>
      </c>
      <c r="O18" s="185"/>
      <c r="P18" s="329">
        <f>IFERROR(VLOOKUP(TRIM(OPKK[[#This Row],[Lokacija provedbe
grad ili općina]]),Koordinate!B:E,2,FALSE),"")</f>
        <v>35250</v>
      </c>
      <c r="Q18" s="329">
        <f>IFERROR(VLOOKUP(TRIM(OPKK[[#This Row],[Lokacija provedbe
grad ili općina]]),Koordinate!B:E,3,FALSE),"")</f>
        <v>45.164750499999997</v>
      </c>
      <c r="R18" s="329">
        <f>IFERROR(VLOOKUP(TRIM(OPKK[[#This Row],[Lokacija provedbe
grad ili općina]]),Koordinate!B:E,4,FALSE),"")</f>
        <v>17.756043200000001</v>
      </c>
    </row>
    <row r="19" spans="1:18" ht="30">
      <c r="A19" s="151" t="s">
        <v>1768</v>
      </c>
      <c r="B19" s="151" t="s">
        <v>78</v>
      </c>
      <c r="C19" s="151" t="s">
        <v>15</v>
      </c>
      <c r="D19" s="151" t="s">
        <v>64</v>
      </c>
      <c r="E19" s="151" t="s">
        <v>65</v>
      </c>
      <c r="F19" s="78">
        <v>42776</v>
      </c>
      <c r="G19" s="570">
        <f t="shared" si="0"/>
        <v>477420.52</v>
      </c>
      <c r="H19" s="59">
        <v>429678.46</v>
      </c>
      <c r="I19" s="59">
        <v>429678.46</v>
      </c>
      <c r="J19" s="59">
        <v>0</v>
      </c>
      <c r="K19" s="59">
        <v>47742.06</v>
      </c>
      <c r="L19" s="151" t="s">
        <v>142</v>
      </c>
      <c r="M19" s="151" t="s">
        <v>52</v>
      </c>
      <c r="N19" s="151" t="s">
        <v>143</v>
      </c>
      <c r="O19" s="185"/>
      <c r="P19" s="329">
        <f>IFERROR(VLOOKUP(TRIM(OPKK[[#This Row],[Lokacija provedbe
grad ili općina]]),Koordinate!B:E,2,FALSE),"")</f>
        <v>32100</v>
      </c>
      <c r="Q19" s="329">
        <f>IFERROR(VLOOKUP(TRIM(OPKK[[#This Row],[Lokacija provedbe
grad ili općina]]),Koordinate!B:E,3,FALSE),"")</f>
        <v>45.287905799999997</v>
      </c>
      <c r="R19" s="329">
        <f>IFERROR(VLOOKUP(TRIM(OPKK[[#This Row],[Lokacija provedbe
grad ili općina]]),Koordinate!B:E,4,FALSE),"")</f>
        <v>18.805678100000002</v>
      </c>
    </row>
    <row r="20" spans="1:18" ht="30">
      <c r="A20" s="151" t="s">
        <v>1769</v>
      </c>
      <c r="B20" s="151" t="s">
        <v>83</v>
      </c>
      <c r="C20" s="151" t="s">
        <v>15</v>
      </c>
      <c r="D20" s="151" t="s">
        <v>64</v>
      </c>
      <c r="E20" s="151" t="s">
        <v>65</v>
      </c>
      <c r="F20" s="78">
        <v>42776</v>
      </c>
      <c r="G20" s="570">
        <f t="shared" si="0"/>
        <v>1229000</v>
      </c>
      <c r="H20" s="59">
        <v>1100015.44</v>
      </c>
      <c r="I20" s="59">
        <v>1100015.44</v>
      </c>
      <c r="J20" s="59">
        <v>0</v>
      </c>
      <c r="K20" s="59">
        <v>128984.56</v>
      </c>
      <c r="L20" s="151" t="s">
        <v>83</v>
      </c>
      <c r="M20" s="151" t="s">
        <v>28</v>
      </c>
      <c r="N20" s="151" t="s">
        <v>30</v>
      </c>
      <c r="O20" s="185"/>
      <c r="P20" s="329">
        <f>IFERROR(VLOOKUP(TRIM(OPKK[[#This Row],[Lokacija provedbe
grad ili općina]]),Koordinate!B:E,2,FALSE),"")</f>
        <v>31400</v>
      </c>
      <c r="Q20" s="329">
        <f>IFERROR(VLOOKUP(TRIM(OPKK[[#This Row],[Lokacija provedbe
grad ili općina]]),Koordinate!B:E,3,FALSE),"")</f>
        <v>45.309996899999902</v>
      </c>
      <c r="R20" s="329">
        <f>IFERROR(VLOOKUP(TRIM(OPKK[[#This Row],[Lokacija provedbe
grad ili općina]]),Koordinate!B:E,4,FALSE),"")</f>
        <v>18.4097819999999</v>
      </c>
    </row>
    <row r="21" spans="1:18" ht="30">
      <c r="A21" s="151" t="s">
        <v>1770</v>
      </c>
      <c r="B21" s="151" t="s">
        <v>105</v>
      </c>
      <c r="C21" s="151" t="s">
        <v>15</v>
      </c>
      <c r="D21" s="151" t="s">
        <v>64</v>
      </c>
      <c r="E21" s="151" t="s">
        <v>65</v>
      </c>
      <c r="F21" s="78">
        <v>42774</v>
      </c>
      <c r="G21" s="570">
        <f t="shared" si="0"/>
        <v>152150</v>
      </c>
      <c r="H21" s="59">
        <v>136000</v>
      </c>
      <c r="I21" s="59">
        <v>136000</v>
      </c>
      <c r="J21" s="59">
        <v>0</v>
      </c>
      <c r="K21" s="59">
        <v>16150</v>
      </c>
      <c r="L21" s="151" t="s">
        <v>171</v>
      </c>
      <c r="M21" s="151" t="s">
        <v>20</v>
      </c>
      <c r="N21" s="151" t="s">
        <v>172</v>
      </c>
      <c r="O21" s="185"/>
      <c r="P21" s="329">
        <f>IFERROR(VLOOKUP(TRIM(OPKK[[#This Row],[Lokacija provedbe
grad ili općina]]),Koordinate!B:E,2,FALSE),"")</f>
        <v>35252</v>
      </c>
      <c r="Q21" s="329">
        <f>IFERROR(VLOOKUP(TRIM(OPKK[[#This Row],[Lokacija provedbe
grad ili općina]]),Koordinate!B:E,3,FALSE),"")</f>
        <v>45.189452199999998</v>
      </c>
      <c r="R21" s="329">
        <f>IFERROR(VLOOKUP(TRIM(OPKK[[#This Row],[Lokacija provedbe
grad ili općina]]),Koordinate!B:E,4,FALSE),"")</f>
        <v>17.908187600000002</v>
      </c>
    </row>
    <row r="22" spans="1:18" ht="30">
      <c r="A22" s="151" t="s">
        <v>1771</v>
      </c>
      <c r="B22" s="151" t="s">
        <v>122</v>
      </c>
      <c r="C22" s="151" t="s">
        <v>15</v>
      </c>
      <c r="D22" s="151" t="s">
        <v>64</v>
      </c>
      <c r="E22" s="151" t="s">
        <v>65</v>
      </c>
      <c r="F22" s="78">
        <v>42777</v>
      </c>
      <c r="G22" s="570">
        <f t="shared" si="0"/>
        <v>163000</v>
      </c>
      <c r="H22" s="59">
        <v>138550</v>
      </c>
      <c r="I22" s="59">
        <v>138550</v>
      </c>
      <c r="J22" s="59">
        <v>0</v>
      </c>
      <c r="K22" s="59">
        <v>24450</v>
      </c>
      <c r="L22" s="151" t="s">
        <v>186</v>
      </c>
      <c r="M22" s="151" t="s">
        <v>28</v>
      </c>
      <c r="N22" s="151" t="s">
        <v>131</v>
      </c>
      <c r="O22" s="185"/>
      <c r="P22" s="329">
        <f>IFERROR(VLOOKUP(TRIM(OPKK[[#This Row],[Lokacija provedbe
grad ili općina]]),Koordinate!B:E,2,FALSE),"")</f>
        <v>31309</v>
      </c>
      <c r="Q22" s="329">
        <f>IFERROR(VLOOKUP(TRIM(OPKK[[#This Row],[Lokacija provedbe
grad ili općina]]),Koordinate!B:E,3,FALSE),"")</f>
        <v>45.751590700000001</v>
      </c>
      <c r="R22" s="329">
        <f>IFERROR(VLOOKUP(TRIM(OPKK[[#This Row],[Lokacija provedbe
grad ili općina]]),Koordinate!B:E,4,FALSE),"")</f>
        <v>18.737473999999999</v>
      </c>
    </row>
    <row r="23" spans="1:18" ht="30">
      <c r="A23" s="151" t="s">
        <v>1772</v>
      </c>
      <c r="B23" s="151" t="s">
        <v>112</v>
      </c>
      <c r="C23" s="151" t="s">
        <v>15</v>
      </c>
      <c r="D23" s="151" t="s">
        <v>113</v>
      </c>
      <c r="E23" s="151" t="s">
        <v>17</v>
      </c>
      <c r="F23" s="78">
        <v>42776</v>
      </c>
      <c r="G23" s="570">
        <f t="shared" si="0"/>
        <v>4800333</v>
      </c>
      <c r="H23" s="59">
        <v>2160150</v>
      </c>
      <c r="I23" s="59">
        <v>2160150</v>
      </c>
      <c r="J23" s="59">
        <v>0</v>
      </c>
      <c r="K23" s="59">
        <v>2640183</v>
      </c>
      <c r="L23" s="151" t="s">
        <v>174</v>
      </c>
      <c r="M23" s="151" t="s">
        <v>28</v>
      </c>
      <c r="N23" s="151" t="s">
        <v>29</v>
      </c>
      <c r="O23" s="185"/>
      <c r="P23" s="329">
        <f>IFERROR(VLOOKUP(TRIM(OPKK[[#This Row],[Lokacija provedbe
grad ili općina]]),Koordinate!B:E,2,FALSE),"")</f>
        <v>31000</v>
      </c>
      <c r="Q23" s="329">
        <f>IFERROR(VLOOKUP(TRIM(OPKK[[#This Row],[Lokacija provedbe
grad ili općina]]),Koordinate!B:E,3,FALSE),"")</f>
        <v>45.554962400000001</v>
      </c>
      <c r="R23" s="329">
        <f>IFERROR(VLOOKUP(TRIM(OPKK[[#This Row],[Lokacija provedbe
grad ili općina]]),Koordinate!B:E,4,FALSE),"")</f>
        <v>18.695514399999901</v>
      </c>
    </row>
    <row r="24" spans="1:18" ht="30">
      <c r="A24" s="151" t="s">
        <v>1773</v>
      </c>
      <c r="B24" s="151" t="s">
        <v>82</v>
      </c>
      <c r="C24" s="151" t="s">
        <v>15</v>
      </c>
      <c r="D24" s="151" t="s">
        <v>64</v>
      </c>
      <c r="E24" s="151" t="s">
        <v>65</v>
      </c>
      <c r="F24" s="78">
        <v>42779</v>
      </c>
      <c r="G24" s="570">
        <f t="shared" si="0"/>
        <v>260179.4</v>
      </c>
      <c r="H24" s="59">
        <v>230000</v>
      </c>
      <c r="I24" s="59">
        <v>230000</v>
      </c>
      <c r="J24" s="59">
        <v>0</v>
      </c>
      <c r="K24" s="59">
        <v>30179.4</v>
      </c>
      <c r="L24" s="151" t="s">
        <v>146</v>
      </c>
      <c r="M24" s="151" t="s">
        <v>38</v>
      </c>
      <c r="N24" s="151" t="s">
        <v>140</v>
      </c>
      <c r="O24" s="185"/>
      <c r="P24" s="329">
        <f>IFERROR(VLOOKUP(TRIM(OPKK[[#This Row],[Lokacija provedbe
grad ili općina]]),Koordinate!B:E,2,FALSE),"")</f>
        <v>34000</v>
      </c>
      <c r="Q24" s="329">
        <f>IFERROR(VLOOKUP(TRIM(OPKK[[#This Row],[Lokacija provedbe
grad ili općina]]),Koordinate!B:E,3,FALSE),"")</f>
        <v>45.331476299999999</v>
      </c>
      <c r="R24" s="329">
        <f>IFERROR(VLOOKUP(TRIM(OPKK[[#This Row],[Lokacija provedbe
grad ili općina]]),Koordinate!B:E,4,FALSE),"")</f>
        <v>17.674474799999899</v>
      </c>
    </row>
    <row r="25" spans="1:18" ht="60">
      <c r="A25" s="151" t="s">
        <v>1774</v>
      </c>
      <c r="B25" s="151" t="s">
        <v>99</v>
      </c>
      <c r="C25" s="151" t="s">
        <v>15</v>
      </c>
      <c r="D25" s="151" t="s">
        <v>64</v>
      </c>
      <c r="E25" s="151" t="s">
        <v>65</v>
      </c>
      <c r="F25" s="78">
        <v>42776</v>
      </c>
      <c r="G25" s="570">
        <f t="shared" si="0"/>
        <v>461241.26</v>
      </c>
      <c r="H25" s="59">
        <v>401279.9</v>
      </c>
      <c r="I25" s="59">
        <v>401279.9</v>
      </c>
      <c r="J25" s="59">
        <v>0</v>
      </c>
      <c r="K25" s="59">
        <v>59961.36</v>
      </c>
      <c r="L25" s="151" t="s">
        <v>164</v>
      </c>
      <c r="M25" s="151" t="s">
        <v>20</v>
      </c>
      <c r="N25" s="151" t="s">
        <v>62</v>
      </c>
      <c r="O25" s="185"/>
      <c r="P25" s="329">
        <f>IFERROR(VLOOKUP(TRIM(OPKK[[#This Row],[Lokacija provedbe
grad ili općina]]),Koordinate!B:E,2,FALSE),"")</f>
        <v>35000</v>
      </c>
      <c r="Q25" s="329">
        <f>IFERROR(VLOOKUP(TRIM(OPKK[[#This Row],[Lokacija provedbe
grad ili općina]]),Koordinate!B:E,3,FALSE),"")</f>
        <v>45.163143099999999</v>
      </c>
      <c r="R25" s="329">
        <f>IFERROR(VLOOKUP(TRIM(OPKK[[#This Row],[Lokacija provedbe
grad ili općina]]),Koordinate!B:E,4,FALSE),"")</f>
        <v>18.011608099999901</v>
      </c>
    </row>
    <row r="26" spans="1:18" ht="30">
      <c r="A26" s="151" t="s">
        <v>1775</v>
      </c>
      <c r="B26" s="151" t="s">
        <v>90</v>
      </c>
      <c r="C26" s="151" t="s">
        <v>15</v>
      </c>
      <c r="D26" s="151" t="s">
        <v>64</v>
      </c>
      <c r="E26" s="151" t="s">
        <v>65</v>
      </c>
      <c r="F26" s="78">
        <v>42776</v>
      </c>
      <c r="G26" s="570">
        <f t="shared" si="0"/>
        <v>1583152.49</v>
      </c>
      <c r="H26" s="59">
        <v>1424837.24</v>
      </c>
      <c r="I26" s="59">
        <v>1424837.24</v>
      </c>
      <c r="J26" s="59">
        <v>0</v>
      </c>
      <c r="K26" s="59">
        <v>158315.25</v>
      </c>
      <c r="L26" s="151" t="s">
        <v>152</v>
      </c>
      <c r="M26" s="151" t="s">
        <v>52</v>
      </c>
      <c r="N26" s="151" t="s">
        <v>143</v>
      </c>
      <c r="O26" s="185"/>
      <c r="P26" s="329">
        <f>IFERROR(VLOOKUP(TRIM(OPKK[[#This Row],[Lokacija provedbe
grad ili općina]]),Koordinate!B:E,2,FALSE),"")</f>
        <v>32100</v>
      </c>
      <c r="Q26" s="329">
        <f>IFERROR(VLOOKUP(TRIM(OPKK[[#This Row],[Lokacija provedbe
grad ili općina]]),Koordinate!B:E,3,FALSE),"")</f>
        <v>45.287905799999997</v>
      </c>
      <c r="R26" s="329">
        <f>IFERROR(VLOOKUP(TRIM(OPKK[[#This Row],[Lokacija provedbe
grad ili općina]]),Koordinate!B:E,4,FALSE),"")</f>
        <v>18.805678100000002</v>
      </c>
    </row>
    <row r="27" spans="1:18" ht="45">
      <c r="A27" s="151" t="s">
        <v>1776</v>
      </c>
      <c r="B27" s="151" t="s">
        <v>98</v>
      </c>
      <c r="C27" s="151" t="s">
        <v>15</v>
      </c>
      <c r="D27" s="151" t="s">
        <v>64</v>
      </c>
      <c r="E27" s="151" t="s">
        <v>65</v>
      </c>
      <c r="F27" s="78">
        <v>42782</v>
      </c>
      <c r="G27" s="570">
        <f t="shared" si="0"/>
        <v>239250.78999999998</v>
      </c>
      <c r="H27" s="59">
        <v>215086.46</v>
      </c>
      <c r="I27" s="59">
        <v>215086.46</v>
      </c>
      <c r="J27" s="59">
        <v>0</v>
      </c>
      <c r="K27" s="59">
        <v>24164.33</v>
      </c>
      <c r="L27" s="151" t="s">
        <v>163</v>
      </c>
      <c r="M27" s="151" t="s">
        <v>28</v>
      </c>
      <c r="N27" s="151" t="s">
        <v>131</v>
      </c>
      <c r="O27" s="185"/>
      <c r="P27" s="329">
        <f>IFERROR(VLOOKUP(TRIM(OPKK[[#This Row],[Lokacija provedbe
grad ili općina]]),Koordinate!B:E,2,FALSE),"")</f>
        <v>31309</v>
      </c>
      <c r="Q27" s="329">
        <f>IFERROR(VLOOKUP(TRIM(OPKK[[#This Row],[Lokacija provedbe
grad ili općina]]),Koordinate!B:E,3,FALSE),"")</f>
        <v>45.751590700000001</v>
      </c>
      <c r="R27" s="329">
        <f>IFERROR(VLOOKUP(TRIM(OPKK[[#This Row],[Lokacija provedbe
grad ili općina]]),Koordinate!B:E,4,FALSE),"")</f>
        <v>18.737473999999999</v>
      </c>
    </row>
    <row r="28" spans="1:18" ht="30">
      <c r="A28" s="151" t="s">
        <v>1777</v>
      </c>
      <c r="B28" s="151" t="s">
        <v>71</v>
      </c>
      <c r="C28" s="151" t="s">
        <v>15</v>
      </c>
      <c r="D28" s="151" t="s">
        <v>64</v>
      </c>
      <c r="E28" s="151" t="s">
        <v>65</v>
      </c>
      <c r="F28" s="78">
        <v>42780</v>
      </c>
      <c r="G28" s="570">
        <f t="shared" si="0"/>
        <v>619150</v>
      </c>
      <c r="H28" s="59">
        <v>557235</v>
      </c>
      <c r="I28" s="59">
        <v>557235</v>
      </c>
      <c r="J28" s="59">
        <v>0</v>
      </c>
      <c r="K28" s="59">
        <v>61915</v>
      </c>
      <c r="L28" s="151" t="s">
        <v>136</v>
      </c>
      <c r="M28" s="151" t="s">
        <v>52</v>
      </c>
      <c r="N28" s="151" t="s">
        <v>53</v>
      </c>
      <c r="O28" s="185"/>
      <c r="P28" s="329">
        <f>IFERROR(VLOOKUP(TRIM(OPKK[[#This Row],[Lokacija provedbe
grad ili općina]]),Koordinate!B:E,2,FALSE),"")</f>
        <v>32000</v>
      </c>
      <c r="Q28" s="329">
        <f>IFERROR(VLOOKUP(TRIM(OPKK[[#This Row],[Lokacija provedbe
grad ili općina]]),Koordinate!B:E,3,FALSE),"")</f>
        <v>45.345237699999998</v>
      </c>
      <c r="R28" s="329">
        <f>IFERROR(VLOOKUP(TRIM(OPKK[[#This Row],[Lokacija provedbe
grad ili općina]]),Koordinate!B:E,4,FALSE),"")</f>
        <v>19.001020400000002</v>
      </c>
    </row>
    <row r="29" spans="1:18" ht="30">
      <c r="A29" s="151" t="s">
        <v>1778</v>
      </c>
      <c r="B29" s="151" t="s">
        <v>119</v>
      </c>
      <c r="C29" s="151" t="s">
        <v>15</v>
      </c>
      <c r="D29" s="151" t="s">
        <v>64</v>
      </c>
      <c r="E29" s="151" t="s">
        <v>65</v>
      </c>
      <c r="F29" s="78">
        <v>42780</v>
      </c>
      <c r="G29" s="570">
        <f t="shared" si="0"/>
        <v>136790.71</v>
      </c>
      <c r="H29" s="59">
        <v>123111.63</v>
      </c>
      <c r="I29" s="59">
        <v>123111.63</v>
      </c>
      <c r="J29" s="59">
        <v>0</v>
      </c>
      <c r="K29" s="59">
        <v>13679.08</v>
      </c>
      <c r="L29" s="151" t="s">
        <v>182</v>
      </c>
      <c r="M29" s="151" t="s">
        <v>52</v>
      </c>
      <c r="N29" s="151" t="s">
        <v>183</v>
      </c>
      <c r="O29" s="185"/>
      <c r="P29" s="329">
        <f>IFERROR(VLOOKUP(TRIM(OPKK[[#This Row],[Lokacija provedbe
grad ili općina]]),Koordinate!B:E,2,FALSE),"")</f>
        <v>32237</v>
      </c>
      <c r="Q29" s="329">
        <f>IFERROR(VLOOKUP(TRIM(OPKK[[#This Row],[Lokacija provedbe
grad ili općina]]),Koordinate!B:E,3,FALSE),"")</f>
        <v>45.226005899999997</v>
      </c>
      <c r="R29" s="329">
        <f>IFERROR(VLOOKUP(TRIM(OPKK[[#This Row],[Lokacija provedbe
grad ili općina]]),Koordinate!B:E,4,FALSE),"")</f>
        <v>19.168700999999999</v>
      </c>
    </row>
    <row r="30" spans="1:18" ht="30">
      <c r="A30" s="151" t="s">
        <v>1779</v>
      </c>
      <c r="B30" s="151" t="s">
        <v>114</v>
      </c>
      <c r="C30" s="151" t="s">
        <v>15</v>
      </c>
      <c r="D30" s="151" t="s">
        <v>64</v>
      </c>
      <c r="E30" s="151" t="s">
        <v>65</v>
      </c>
      <c r="F30" s="78">
        <v>42781</v>
      </c>
      <c r="G30" s="570">
        <f t="shared" si="0"/>
        <v>131395.6</v>
      </c>
      <c r="H30" s="59">
        <v>116928.94</v>
      </c>
      <c r="I30" s="59">
        <v>116928.94</v>
      </c>
      <c r="J30" s="59">
        <v>0</v>
      </c>
      <c r="K30" s="59">
        <v>14466.66</v>
      </c>
      <c r="L30" s="151" t="s">
        <v>175</v>
      </c>
      <c r="M30" s="151" t="s">
        <v>28</v>
      </c>
      <c r="N30" s="151" t="s">
        <v>131</v>
      </c>
      <c r="O30" s="185"/>
      <c r="P30" s="329">
        <f>IFERROR(VLOOKUP(TRIM(OPKK[[#This Row],[Lokacija provedbe
grad ili općina]]),Koordinate!B:E,2,FALSE),"")</f>
        <v>31309</v>
      </c>
      <c r="Q30" s="329">
        <f>IFERROR(VLOOKUP(TRIM(OPKK[[#This Row],[Lokacija provedbe
grad ili općina]]),Koordinate!B:E,3,FALSE),"")</f>
        <v>45.751590700000001</v>
      </c>
      <c r="R30" s="329">
        <f>IFERROR(VLOOKUP(TRIM(OPKK[[#This Row],[Lokacija provedbe
grad ili općina]]),Koordinate!B:E,4,FALSE),"")</f>
        <v>18.737473999999999</v>
      </c>
    </row>
    <row r="31" spans="1:18" ht="45">
      <c r="A31" s="151" t="s">
        <v>1780</v>
      </c>
      <c r="B31" s="151" t="s">
        <v>121</v>
      </c>
      <c r="C31" s="151" t="s">
        <v>15</v>
      </c>
      <c r="D31" s="151" t="s">
        <v>64</v>
      </c>
      <c r="E31" s="151" t="s">
        <v>65</v>
      </c>
      <c r="F31" s="78">
        <v>42780</v>
      </c>
      <c r="G31" s="570">
        <f t="shared" si="0"/>
        <v>291409</v>
      </c>
      <c r="H31" s="59">
        <v>256409</v>
      </c>
      <c r="I31" s="59">
        <v>256409</v>
      </c>
      <c r="J31" s="59">
        <v>0</v>
      </c>
      <c r="K31" s="59">
        <v>35000</v>
      </c>
      <c r="L31" s="151" t="s">
        <v>185</v>
      </c>
      <c r="M31" s="151" t="s">
        <v>38</v>
      </c>
      <c r="N31" s="151" t="s">
        <v>140</v>
      </c>
      <c r="O31" s="185"/>
      <c r="P31" s="329">
        <f>IFERROR(VLOOKUP(TRIM(OPKK[[#This Row],[Lokacija provedbe
grad ili općina]]),Koordinate!B:E,2,FALSE),"")</f>
        <v>34000</v>
      </c>
      <c r="Q31" s="329">
        <f>IFERROR(VLOOKUP(TRIM(OPKK[[#This Row],[Lokacija provedbe
grad ili općina]]),Koordinate!B:E,3,FALSE),"")</f>
        <v>45.331476299999999</v>
      </c>
      <c r="R31" s="329">
        <f>IFERROR(VLOOKUP(TRIM(OPKK[[#This Row],[Lokacija provedbe
grad ili općina]]),Koordinate!B:E,4,FALSE),"")</f>
        <v>17.674474799999899</v>
      </c>
    </row>
    <row r="32" spans="1:18" ht="30">
      <c r="A32" s="151" t="s">
        <v>1781</v>
      </c>
      <c r="B32" s="151" t="s">
        <v>120</v>
      </c>
      <c r="C32" s="151" t="s">
        <v>15</v>
      </c>
      <c r="D32" s="151" t="s">
        <v>64</v>
      </c>
      <c r="E32" s="151" t="s">
        <v>65</v>
      </c>
      <c r="F32" s="78">
        <v>42781</v>
      </c>
      <c r="G32" s="570">
        <f t="shared" si="0"/>
        <v>582773.71</v>
      </c>
      <c r="H32" s="59">
        <v>524496.32999999996</v>
      </c>
      <c r="I32" s="59">
        <v>524496.32999999996</v>
      </c>
      <c r="J32" s="59">
        <v>0</v>
      </c>
      <c r="K32" s="59">
        <v>58277.38</v>
      </c>
      <c r="L32" s="151" t="s">
        <v>184</v>
      </c>
      <c r="M32" s="151" t="s">
        <v>38</v>
      </c>
      <c r="N32" s="151" t="s">
        <v>138</v>
      </c>
      <c r="O32" s="185"/>
      <c r="P32" s="329">
        <f>IFERROR(VLOOKUP(TRIM(OPKK[[#This Row],[Lokacija provedbe
grad ili općina]]),Koordinate!B:E,2,FALSE),"")</f>
        <v>34550</v>
      </c>
      <c r="Q32" s="329">
        <f>IFERROR(VLOOKUP(TRIM(OPKK[[#This Row],[Lokacija provedbe
grad ili općina]]),Koordinate!B:E,3,FALSE),"")</f>
        <v>45.438845200000003</v>
      </c>
      <c r="R32" s="329">
        <f>IFERROR(VLOOKUP(TRIM(OPKK[[#This Row],[Lokacija provedbe
grad ili općina]]),Koordinate!B:E,4,FALSE),"")</f>
        <v>17.191742399999999</v>
      </c>
    </row>
    <row r="33" spans="1:18" ht="60">
      <c r="A33" s="151" t="s">
        <v>1782</v>
      </c>
      <c r="B33" s="151" t="s">
        <v>80</v>
      </c>
      <c r="C33" s="151" t="s">
        <v>15</v>
      </c>
      <c r="D33" s="151" t="s">
        <v>64</v>
      </c>
      <c r="E33" s="151" t="s">
        <v>65</v>
      </c>
      <c r="F33" s="78">
        <v>42782</v>
      </c>
      <c r="G33" s="570">
        <f t="shared" si="0"/>
        <v>534333</v>
      </c>
      <c r="H33" s="59">
        <v>476482.37</v>
      </c>
      <c r="I33" s="59">
        <v>476482.37</v>
      </c>
      <c r="J33" s="59">
        <v>0</v>
      </c>
      <c r="K33" s="59">
        <v>57850.63</v>
      </c>
      <c r="L33" s="151" t="s">
        <v>144</v>
      </c>
      <c r="M33" s="151" t="s">
        <v>38</v>
      </c>
      <c r="N33" s="151" t="s">
        <v>140</v>
      </c>
      <c r="O33" s="185"/>
      <c r="P33" s="329">
        <f>IFERROR(VLOOKUP(TRIM(OPKK[[#This Row],[Lokacija provedbe
grad ili općina]]),Koordinate!B:E,2,FALSE),"")</f>
        <v>34000</v>
      </c>
      <c r="Q33" s="329">
        <f>IFERROR(VLOOKUP(TRIM(OPKK[[#This Row],[Lokacija provedbe
grad ili općina]]),Koordinate!B:E,3,FALSE),"")</f>
        <v>45.331476299999999</v>
      </c>
      <c r="R33" s="329">
        <f>IFERROR(VLOOKUP(TRIM(OPKK[[#This Row],[Lokacija provedbe
grad ili općina]]),Koordinate!B:E,4,FALSE),"")</f>
        <v>17.674474799999899</v>
      </c>
    </row>
    <row r="34" spans="1:18" ht="30">
      <c r="A34" s="151" t="s">
        <v>1783</v>
      </c>
      <c r="B34" s="151" t="s">
        <v>88</v>
      </c>
      <c r="C34" s="151" t="s">
        <v>15</v>
      </c>
      <c r="D34" s="151" t="s">
        <v>64</v>
      </c>
      <c r="E34" s="151" t="s">
        <v>65</v>
      </c>
      <c r="F34" s="78">
        <v>42782</v>
      </c>
      <c r="G34" s="570">
        <f t="shared" si="0"/>
        <v>591014.69999999995</v>
      </c>
      <c r="H34" s="59">
        <v>472811.76</v>
      </c>
      <c r="I34" s="59">
        <v>472811.76</v>
      </c>
      <c r="J34" s="59">
        <v>0</v>
      </c>
      <c r="K34" s="59">
        <v>118202.94</v>
      </c>
      <c r="L34" s="151" t="s">
        <v>88</v>
      </c>
      <c r="M34" s="151" t="s">
        <v>20</v>
      </c>
      <c r="N34" s="151" t="s">
        <v>62</v>
      </c>
      <c r="O34" s="185"/>
      <c r="P34" s="329">
        <f>IFERROR(VLOOKUP(TRIM(OPKK[[#This Row],[Lokacija provedbe
grad ili općina]]),Koordinate!B:E,2,FALSE),"")</f>
        <v>35000</v>
      </c>
      <c r="Q34" s="329">
        <f>IFERROR(VLOOKUP(TRIM(OPKK[[#This Row],[Lokacija provedbe
grad ili općina]]),Koordinate!B:E,3,FALSE),"")</f>
        <v>45.163143099999999</v>
      </c>
      <c r="R34" s="329">
        <f>IFERROR(VLOOKUP(TRIM(OPKK[[#This Row],[Lokacija provedbe
grad ili općina]]),Koordinate!B:E,4,FALSE),"")</f>
        <v>18.011608099999901</v>
      </c>
    </row>
    <row r="35" spans="1:18" ht="30">
      <c r="A35" s="151" t="s">
        <v>1784</v>
      </c>
      <c r="B35" s="151" t="s">
        <v>108</v>
      </c>
      <c r="C35" s="151" t="s">
        <v>15</v>
      </c>
      <c r="D35" s="151" t="s">
        <v>64</v>
      </c>
      <c r="E35" s="151" t="s">
        <v>65</v>
      </c>
      <c r="F35" s="78">
        <v>42782</v>
      </c>
      <c r="G35" s="570">
        <f t="shared" si="0"/>
        <v>853440</v>
      </c>
      <c r="H35" s="59">
        <v>725424</v>
      </c>
      <c r="I35" s="59">
        <v>725424</v>
      </c>
      <c r="J35" s="59">
        <v>0</v>
      </c>
      <c r="K35" s="59">
        <v>128016</v>
      </c>
      <c r="L35" s="151" t="s">
        <v>108</v>
      </c>
      <c r="M35" s="151" t="s">
        <v>20</v>
      </c>
      <c r="N35" s="151" t="s">
        <v>62</v>
      </c>
      <c r="O35" s="185"/>
      <c r="P35" s="329">
        <f>IFERROR(VLOOKUP(TRIM(OPKK[[#This Row],[Lokacija provedbe
grad ili općina]]),Koordinate!B:E,2,FALSE),"")</f>
        <v>35000</v>
      </c>
      <c r="Q35" s="329">
        <f>IFERROR(VLOOKUP(TRIM(OPKK[[#This Row],[Lokacija provedbe
grad ili općina]]),Koordinate!B:E,3,FALSE),"")</f>
        <v>45.163143099999999</v>
      </c>
      <c r="R35" s="329">
        <f>IFERROR(VLOOKUP(TRIM(OPKK[[#This Row],[Lokacija provedbe
grad ili općina]]),Koordinate!B:E,4,FALSE),"")</f>
        <v>18.011608099999901</v>
      </c>
    </row>
    <row r="36" spans="1:18" ht="45">
      <c r="A36" s="151" t="s">
        <v>1785</v>
      </c>
      <c r="B36" s="151" t="s">
        <v>91</v>
      </c>
      <c r="C36" s="151" t="s">
        <v>15</v>
      </c>
      <c r="D36" s="151" t="s">
        <v>64</v>
      </c>
      <c r="E36" s="151" t="s">
        <v>65</v>
      </c>
      <c r="F36" s="78">
        <v>42776</v>
      </c>
      <c r="G36" s="570">
        <f t="shared" si="0"/>
        <v>311011</v>
      </c>
      <c r="H36" s="59">
        <v>279909.90000000002</v>
      </c>
      <c r="I36" s="59">
        <v>279909.90000000002</v>
      </c>
      <c r="J36" s="59">
        <v>0</v>
      </c>
      <c r="K36" s="59">
        <v>31101.1</v>
      </c>
      <c r="L36" s="151" t="s">
        <v>153</v>
      </c>
      <c r="M36" s="151" t="s">
        <v>28</v>
      </c>
      <c r="N36" s="151" t="s">
        <v>29</v>
      </c>
      <c r="O36" s="185"/>
      <c r="P36" s="329">
        <f>IFERROR(VLOOKUP(TRIM(OPKK[[#This Row],[Lokacija provedbe
grad ili općina]]),Koordinate!B:E,2,FALSE),"")</f>
        <v>31000</v>
      </c>
      <c r="Q36" s="329">
        <f>IFERROR(VLOOKUP(TRIM(OPKK[[#This Row],[Lokacija provedbe
grad ili općina]]),Koordinate!B:E,3,FALSE),"")</f>
        <v>45.554962400000001</v>
      </c>
      <c r="R36" s="329">
        <f>IFERROR(VLOOKUP(TRIM(OPKK[[#This Row],[Lokacija provedbe
grad ili općina]]),Koordinate!B:E,4,FALSE),"")</f>
        <v>18.695514399999901</v>
      </c>
    </row>
    <row r="37" spans="1:18" ht="30">
      <c r="A37" s="151" t="s">
        <v>1786</v>
      </c>
      <c r="B37" s="151" t="s">
        <v>106</v>
      </c>
      <c r="C37" s="151" t="s">
        <v>15</v>
      </c>
      <c r="D37" s="151" t="s">
        <v>64</v>
      </c>
      <c r="E37" s="151" t="s">
        <v>65</v>
      </c>
      <c r="F37" s="78">
        <v>42780</v>
      </c>
      <c r="G37" s="570">
        <f t="shared" si="0"/>
        <v>131062</v>
      </c>
      <c r="H37" s="59">
        <v>117062</v>
      </c>
      <c r="I37" s="59">
        <v>117062</v>
      </c>
      <c r="J37" s="59">
        <v>0</v>
      </c>
      <c r="K37" s="59">
        <v>14000</v>
      </c>
      <c r="L37" s="151" t="s">
        <v>106</v>
      </c>
      <c r="M37" s="151" t="s">
        <v>52</v>
      </c>
      <c r="N37" s="151" t="s">
        <v>143</v>
      </c>
      <c r="O37" s="185"/>
      <c r="P37" s="329">
        <f>IFERROR(VLOOKUP(TRIM(OPKK[[#This Row],[Lokacija provedbe
grad ili općina]]),Koordinate!B:E,2,FALSE),"")</f>
        <v>32100</v>
      </c>
      <c r="Q37" s="329">
        <f>IFERROR(VLOOKUP(TRIM(OPKK[[#This Row],[Lokacija provedbe
grad ili općina]]),Koordinate!B:E,3,FALSE),"")</f>
        <v>45.287905799999997</v>
      </c>
      <c r="R37" s="329">
        <f>IFERROR(VLOOKUP(TRIM(OPKK[[#This Row],[Lokacija provedbe
grad ili općina]]),Koordinate!B:E,4,FALSE),"")</f>
        <v>18.805678100000002</v>
      </c>
    </row>
    <row r="38" spans="1:18" ht="30">
      <c r="A38" s="151" t="s">
        <v>1787</v>
      </c>
      <c r="B38" s="151" t="s">
        <v>110</v>
      </c>
      <c r="C38" s="151" t="s">
        <v>15</v>
      </c>
      <c r="D38" s="151" t="s">
        <v>64</v>
      </c>
      <c r="E38" s="151" t="s">
        <v>65</v>
      </c>
      <c r="F38" s="78">
        <v>42781</v>
      </c>
      <c r="G38" s="570">
        <f t="shared" si="0"/>
        <v>424871.2</v>
      </c>
      <c r="H38" s="59">
        <v>378092.88</v>
      </c>
      <c r="I38" s="59">
        <v>378092.88</v>
      </c>
      <c r="J38" s="59">
        <v>0</v>
      </c>
      <c r="K38" s="59">
        <v>46778.32</v>
      </c>
      <c r="L38" s="151" t="s">
        <v>110</v>
      </c>
      <c r="M38" s="151" t="s">
        <v>28</v>
      </c>
      <c r="N38" s="151" t="s">
        <v>29</v>
      </c>
      <c r="O38" s="185"/>
      <c r="P38" s="329">
        <f>IFERROR(VLOOKUP(TRIM(OPKK[[#This Row],[Lokacija provedbe
grad ili općina]]),Koordinate!B:E,2,FALSE),"")</f>
        <v>31000</v>
      </c>
      <c r="Q38" s="329">
        <f>IFERROR(VLOOKUP(TRIM(OPKK[[#This Row],[Lokacija provedbe
grad ili općina]]),Koordinate!B:E,3,FALSE),"")</f>
        <v>45.554962400000001</v>
      </c>
      <c r="R38" s="329">
        <f>IFERROR(VLOOKUP(TRIM(OPKK[[#This Row],[Lokacija provedbe
grad ili općina]]),Koordinate!B:E,4,FALSE),"")</f>
        <v>18.695514399999901</v>
      </c>
    </row>
    <row r="39" spans="1:18" ht="30">
      <c r="A39" s="151" t="s">
        <v>1788</v>
      </c>
      <c r="B39" s="151" t="s">
        <v>63</v>
      </c>
      <c r="C39" s="151" t="s">
        <v>15</v>
      </c>
      <c r="D39" s="151" t="s">
        <v>64</v>
      </c>
      <c r="E39" s="151" t="s">
        <v>65</v>
      </c>
      <c r="F39" s="78">
        <v>42786</v>
      </c>
      <c r="G39" s="570">
        <f t="shared" si="0"/>
        <v>493805.82999999996</v>
      </c>
      <c r="H39" s="59">
        <v>444425.24</v>
      </c>
      <c r="I39" s="59">
        <v>444425.24</v>
      </c>
      <c r="J39" s="59">
        <v>0</v>
      </c>
      <c r="K39" s="59">
        <v>49380.59</v>
      </c>
      <c r="L39" s="151" t="s">
        <v>127</v>
      </c>
      <c r="M39" s="151" t="s">
        <v>28</v>
      </c>
      <c r="N39" s="151" t="s">
        <v>29</v>
      </c>
      <c r="O39" s="185"/>
      <c r="P39" s="329">
        <f>IFERROR(VLOOKUP(TRIM(OPKK[[#This Row],[Lokacija provedbe
grad ili općina]]),Koordinate!B:E,2,FALSE),"")</f>
        <v>31000</v>
      </c>
      <c r="Q39" s="329">
        <f>IFERROR(VLOOKUP(TRIM(OPKK[[#This Row],[Lokacija provedbe
grad ili općina]]),Koordinate!B:E,3,FALSE),"")</f>
        <v>45.554962400000001</v>
      </c>
      <c r="R39" s="329">
        <f>IFERROR(VLOOKUP(TRIM(OPKK[[#This Row],[Lokacija provedbe
grad ili općina]]),Koordinate!B:E,4,FALSE),"")</f>
        <v>18.695514399999901</v>
      </c>
    </row>
    <row r="40" spans="1:18" ht="30">
      <c r="A40" s="151" t="s">
        <v>1789</v>
      </c>
      <c r="B40" s="151" t="s">
        <v>102</v>
      </c>
      <c r="C40" s="151" t="s">
        <v>15</v>
      </c>
      <c r="D40" s="151" t="s">
        <v>64</v>
      </c>
      <c r="E40" s="151" t="s">
        <v>65</v>
      </c>
      <c r="F40" s="78">
        <v>42780</v>
      </c>
      <c r="G40" s="570">
        <f t="shared" si="0"/>
        <v>133428.41</v>
      </c>
      <c r="H40" s="59">
        <v>120085.56</v>
      </c>
      <c r="I40" s="59">
        <v>120085.56</v>
      </c>
      <c r="J40" s="59">
        <v>0</v>
      </c>
      <c r="K40" s="59">
        <v>13342.85</v>
      </c>
      <c r="L40" s="151" t="s">
        <v>102</v>
      </c>
      <c r="M40" s="151" t="s">
        <v>52</v>
      </c>
      <c r="N40" s="151" t="s">
        <v>167</v>
      </c>
      <c r="O40" s="185"/>
      <c r="P40" s="329">
        <f>IFERROR(VLOOKUP(TRIM(OPKK[[#This Row],[Lokacija provedbe
grad ili općina]]),Koordinate!B:E,2,FALSE),"")</f>
        <v>32260</v>
      </c>
      <c r="Q40" s="329">
        <f>IFERROR(VLOOKUP(TRIM(OPKK[[#This Row],[Lokacija provedbe
grad ili općina]]),Koordinate!B:E,3,FALSE),"")</f>
        <v>44.887424799999998</v>
      </c>
      <c r="R40" s="329">
        <f>IFERROR(VLOOKUP(TRIM(OPKK[[#This Row],[Lokacija provedbe
grad ili općina]]),Koordinate!B:E,4,FALSE),"")</f>
        <v>18.825355800000001</v>
      </c>
    </row>
    <row r="41" spans="1:18" ht="30">
      <c r="A41" s="151" t="s">
        <v>1790</v>
      </c>
      <c r="B41" s="151" t="s">
        <v>116</v>
      </c>
      <c r="C41" s="151" t="s">
        <v>15</v>
      </c>
      <c r="D41" s="151" t="s">
        <v>64</v>
      </c>
      <c r="E41" s="151" t="s">
        <v>65</v>
      </c>
      <c r="F41" s="78">
        <v>42786</v>
      </c>
      <c r="G41" s="570">
        <f t="shared" si="0"/>
        <v>401123.6</v>
      </c>
      <c r="H41" s="59">
        <v>361011.24</v>
      </c>
      <c r="I41" s="59">
        <v>361011.24</v>
      </c>
      <c r="J41" s="59">
        <v>0</v>
      </c>
      <c r="K41" s="59">
        <v>40112.36</v>
      </c>
      <c r="L41" s="151" t="s">
        <v>178</v>
      </c>
      <c r="M41" s="151" t="s">
        <v>43</v>
      </c>
      <c r="N41" s="151" t="s">
        <v>179</v>
      </c>
      <c r="O41" s="185"/>
      <c r="P41" s="329">
        <f>IFERROR(VLOOKUP(TRIM(OPKK[[#This Row],[Lokacija provedbe
grad ili općina]]),Koordinate!B:E,2,FALSE),"")</f>
        <v>33520</v>
      </c>
      <c r="Q41" s="329">
        <f>IFERROR(VLOOKUP(TRIM(OPKK[[#This Row],[Lokacija provedbe
grad ili općina]]),Koordinate!B:E,3,FALSE),"")</f>
        <v>45.701931999999999</v>
      </c>
      <c r="R41" s="329">
        <f>IFERROR(VLOOKUP(TRIM(OPKK[[#This Row],[Lokacija provedbe
grad ili općina]]),Koordinate!B:E,4,FALSE),"")</f>
        <v>17.701143999999999</v>
      </c>
    </row>
    <row r="42" spans="1:18" ht="30">
      <c r="A42" s="151" t="s">
        <v>1791</v>
      </c>
      <c r="B42" s="151" t="s">
        <v>117</v>
      </c>
      <c r="C42" s="151" t="s">
        <v>15</v>
      </c>
      <c r="D42" s="151" t="s">
        <v>64</v>
      </c>
      <c r="E42" s="151" t="s">
        <v>65</v>
      </c>
      <c r="F42" s="78">
        <v>42782</v>
      </c>
      <c r="G42" s="570">
        <f t="shared" si="0"/>
        <v>539600</v>
      </c>
      <c r="H42" s="59">
        <v>431680</v>
      </c>
      <c r="I42" s="59">
        <v>431680</v>
      </c>
      <c r="J42" s="59">
        <v>0</v>
      </c>
      <c r="K42" s="59">
        <v>107920</v>
      </c>
      <c r="L42" s="151" t="s">
        <v>180</v>
      </c>
      <c r="M42" s="151" t="s">
        <v>52</v>
      </c>
      <c r="N42" s="151" t="s">
        <v>143</v>
      </c>
      <c r="O42" s="185"/>
      <c r="P42" s="329">
        <f>IFERROR(VLOOKUP(TRIM(OPKK[[#This Row],[Lokacija provedbe
grad ili općina]]),Koordinate!B:E,2,FALSE),"")</f>
        <v>32100</v>
      </c>
      <c r="Q42" s="329">
        <f>IFERROR(VLOOKUP(TRIM(OPKK[[#This Row],[Lokacija provedbe
grad ili općina]]),Koordinate!B:E,3,FALSE),"")</f>
        <v>45.287905799999997</v>
      </c>
      <c r="R42" s="329">
        <f>IFERROR(VLOOKUP(TRIM(OPKK[[#This Row],[Lokacija provedbe
grad ili općina]]),Koordinate!B:E,4,FALSE),"")</f>
        <v>18.805678100000002</v>
      </c>
    </row>
    <row r="43" spans="1:18" ht="30">
      <c r="A43" s="151" t="s">
        <v>1792</v>
      </c>
      <c r="B43" s="151" t="s">
        <v>75</v>
      </c>
      <c r="C43" s="151" t="s">
        <v>15</v>
      </c>
      <c r="D43" s="151" t="s">
        <v>64</v>
      </c>
      <c r="E43" s="151" t="s">
        <v>65</v>
      </c>
      <c r="F43" s="78">
        <v>42778</v>
      </c>
      <c r="G43" s="570">
        <f t="shared" si="0"/>
        <v>665841.98</v>
      </c>
      <c r="H43" s="59">
        <v>599257.78</v>
      </c>
      <c r="I43" s="59">
        <v>599257.78</v>
      </c>
      <c r="J43" s="59">
        <v>0</v>
      </c>
      <c r="K43" s="59">
        <v>66584.2</v>
      </c>
      <c r="L43" s="151" t="s">
        <v>2622</v>
      </c>
      <c r="M43" s="151" t="s">
        <v>38</v>
      </c>
      <c r="N43" s="151" t="s">
        <v>138</v>
      </c>
      <c r="O43" s="185"/>
      <c r="P43" s="329">
        <f>IFERROR(VLOOKUP(TRIM(OPKK[[#This Row],[Lokacija provedbe
grad ili općina]]),Koordinate!B:E,2,FALSE),"")</f>
        <v>34550</v>
      </c>
      <c r="Q43" s="329">
        <f>IFERROR(VLOOKUP(TRIM(OPKK[[#This Row],[Lokacija provedbe
grad ili općina]]),Koordinate!B:E,3,FALSE),"")</f>
        <v>45.438845200000003</v>
      </c>
      <c r="R43" s="329">
        <f>IFERROR(VLOOKUP(TRIM(OPKK[[#This Row],[Lokacija provedbe
grad ili općina]]),Koordinate!B:E,4,FALSE),"")</f>
        <v>17.191742399999999</v>
      </c>
    </row>
    <row r="44" spans="1:18" ht="30">
      <c r="A44" s="151" t="s">
        <v>1793</v>
      </c>
      <c r="B44" s="151" t="s">
        <v>74</v>
      </c>
      <c r="C44" s="151" t="s">
        <v>15</v>
      </c>
      <c r="D44" s="151" t="s">
        <v>64</v>
      </c>
      <c r="E44" s="151" t="s">
        <v>65</v>
      </c>
      <c r="F44" s="78">
        <v>42783</v>
      </c>
      <c r="G44" s="570">
        <f t="shared" si="0"/>
        <v>458062.62</v>
      </c>
      <c r="H44" s="59">
        <v>412256.35</v>
      </c>
      <c r="I44" s="59">
        <v>412256.35</v>
      </c>
      <c r="J44" s="59">
        <v>0</v>
      </c>
      <c r="K44" s="59">
        <v>45806.27</v>
      </c>
      <c r="L44" s="151" t="s">
        <v>74</v>
      </c>
      <c r="M44" s="151" t="s">
        <v>20</v>
      </c>
      <c r="N44" s="151" t="s">
        <v>190</v>
      </c>
      <c r="O44" s="185"/>
      <c r="P44" s="329">
        <f>IFERROR(VLOOKUP(TRIM(OPKK[[#This Row],[Lokacija provedbe
grad ili općina]]),Koordinate!B:E,2,FALSE),"")</f>
        <v>35250</v>
      </c>
      <c r="Q44" s="329">
        <f>IFERROR(VLOOKUP(TRIM(OPKK[[#This Row],[Lokacija provedbe
grad ili općina]]),Koordinate!B:E,3,FALSE),"")</f>
        <v>45.164750499999997</v>
      </c>
      <c r="R44" s="329">
        <f>IFERROR(VLOOKUP(TRIM(OPKK[[#This Row],[Lokacija provedbe
grad ili općina]]),Koordinate!B:E,4,FALSE),"")</f>
        <v>17.756043200000001</v>
      </c>
    </row>
    <row r="45" spans="1:18" ht="30">
      <c r="A45" s="151" t="s">
        <v>1794</v>
      </c>
      <c r="B45" s="151" t="s">
        <v>118</v>
      </c>
      <c r="C45" s="151" t="s">
        <v>15</v>
      </c>
      <c r="D45" s="151" t="s">
        <v>64</v>
      </c>
      <c r="E45" s="151" t="s">
        <v>65</v>
      </c>
      <c r="F45" s="78">
        <v>42780</v>
      </c>
      <c r="G45" s="570">
        <f t="shared" si="0"/>
        <v>1398351.4</v>
      </c>
      <c r="H45" s="59">
        <v>1048763.55</v>
      </c>
      <c r="I45" s="59">
        <v>1048763.55</v>
      </c>
      <c r="J45" s="59">
        <v>0</v>
      </c>
      <c r="K45" s="59">
        <v>349587.85</v>
      </c>
      <c r="L45" s="151" t="s">
        <v>181</v>
      </c>
      <c r="M45" s="151" t="s">
        <v>38</v>
      </c>
      <c r="N45" s="151" t="s">
        <v>140</v>
      </c>
      <c r="O45" s="185"/>
      <c r="P45" s="329">
        <f>IFERROR(VLOOKUP(TRIM(OPKK[[#This Row],[Lokacija provedbe
grad ili općina]]),Koordinate!B:E,2,FALSE),"")</f>
        <v>34000</v>
      </c>
      <c r="Q45" s="329">
        <f>IFERROR(VLOOKUP(TRIM(OPKK[[#This Row],[Lokacija provedbe
grad ili općina]]),Koordinate!B:E,3,FALSE),"")</f>
        <v>45.331476299999999</v>
      </c>
      <c r="R45" s="329">
        <f>IFERROR(VLOOKUP(TRIM(OPKK[[#This Row],[Lokacija provedbe
grad ili općina]]),Koordinate!B:E,4,FALSE),"")</f>
        <v>17.674474799999899</v>
      </c>
    </row>
    <row r="46" spans="1:18" ht="30">
      <c r="A46" s="151" t="s">
        <v>1795</v>
      </c>
      <c r="B46" s="151" t="s">
        <v>94</v>
      </c>
      <c r="C46" s="151" t="s">
        <v>15</v>
      </c>
      <c r="D46" s="151" t="s">
        <v>64</v>
      </c>
      <c r="E46" s="151" t="s">
        <v>65</v>
      </c>
      <c r="F46" s="78">
        <v>42787</v>
      </c>
      <c r="G46" s="570">
        <f t="shared" si="0"/>
        <v>835847.4</v>
      </c>
      <c r="H46" s="59">
        <v>752262.66</v>
      </c>
      <c r="I46" s="59">
        <v>752262.66</v>
      </c>
      <c r="J46" s="59">
        <v>0</v>
      </c>
      <c r="K46" s="59">
        <v>83584.740000000005</v>
      </c>
      <c r="L46" s="151" t="s">
        <v>156</v>
      </c>
      <c r="M46" s="151" t="s">
        <v>20</v>
      </c>
      <c r="N46" s="151" t="s">
        <v>157</v>
      </c>
      <c r="O46" s="185"/>
      <c r="P46" s="329">
        <f>IFERROR(VLOOKUP(TRIM(OPKK[[#This Row],[Lokacija provedbe
grad ili općina]]),Koordinate!B:E,2,FALSE),"")</f>
        <v>35400</v>
      </c>
      <c r="Q46" s="329">
        <f>IFERROR(VLOOKUP(TRIM(OPKK[[#This Row],[Lokacija provedbe
grad ili općina]]),Koordinate!B:E,3,FALSE),"")</f>
        <v>45.258155799999997</v>
      </c>
      <c r="R46" s="329">
        <f>IFERROR(VLOOKUP(TRIM(OPKK[[#This Row],[Lokacija provedbe
grad ili općina]]),Koordinate!B:E,4,FALSE),"")</f>
        <v>17.3839626</v>
      </c>
    </row>
    <row r="47" spans="1:18" ht="30">
      <c r="A47" s="151" t="s">
        <v>1796</v>
      </c>
      <c r="B47" s="151" t="s">
        <v>100</v>
      </c>
      <c r="C47" s="151" t="s">
        <v>15</v>
      </c>
      <c r="D47" s="151" t="s">
        <v>64</v>
      </c>
      <c r="E47" s="151" t="s">
        <v>65</v>
      </c>
      <c r="F47" s="78">
        <v>42786</v>
      </c>
      <c r="G47" s="570">
        <f t="shared" si="0"/>
        <v>257355</v>
      </c>
      <c r="H47" s="59">
        <v>225000</v>
      </c>
      <c r="I47" s="59">
        <v>225000</v>
      </c>
      <c r="J47" s="59">
        <v>0</v>
      </c>
      <c r="K47" s="59">
        <v>32355</v>
      </c>
      <c r="L47" s="151" t="s">
        <v>165</v>
      </c>
      <c r="M47" s="151" t="s">
        <v>38</v>
      </c>
      <c r="N47" s="151" t="s">
        <v>140</v>
      </c>
      <c r="O47" s="185"/>
      <c r="P47" s="329">
        <f>IFERROR(VLOOKUP(TRIM(OPKK[[#This Row],[Lokacija provedbe
grad ili općina]]),Koordinate!B:E,2,FALSE),"")</f>
        <v>34000</v>
      </c>
      <c r="Q47" s="329">
        <f>IFERROR(VLOOKUP(TRIM(OPKK[[#This Row],[Lokacija provedbe
grad ili općina]]),Koordinate!B:E,3,FALSE),"")</f>
        <v>45.331476299999999</v>
      </c>
      <c r="R47" s="329">
        <f>IFERROR(VLOOKUP(TRIM(OPKK[[#This Row],[Lokacija provedbe
grad ili općina]]),Koordinate!B:E,4,FALSE),"")</f>
        <v>17.674474799999899</v>
      </c>
    </row>
    <row r="48" spans="1:18" ht="30">
      <c r="A48" s="151" t="s">
        <v>1797</v>
      </c>
      <c r="B48" s="151" t="s">
        <v>95</v>
      </c>
      <c r="C48" s="151" t="s">
        <v>15</v>
      </c>
      <c r="D48" s="151" t="s">
        <v>64</v>
      </c>
      <c r="E48" s="151" t="s">
        <v>65</v>
      </c>
      <c r="F48" s="78">
        <v>42781</v>
      </c>
      <c r="G48" s="570">
        <f t="shared" si="0"/>
        <v>113558.8</v>
      </c>
      <c r="H48" s="59">
        <v>102202.92</v>
      </c>
      <c r="I48" s="59">
        <v>102202.92</v>
      </c>
      <c r="J48" s="59">
        <v>0</v>
      </c>
      <c r="K48" s="59">
        <v>11355.88</v>
      </c>
      <c r="L48" s="151" t="s">
        <v>158</v>
      </c>
      <c r="M48" s="151" t="s">
        <v>52</v>
      </c>
      <c r="N48" s="151" t="s">
        <v>159</v>
      </c>
      <c r="O48" s="185"/>
      <c r="P48" s="329">
        <f>IFERROR(VLOOKUP(TRIM(OPKK[[#This Row],[Lokacija provedbe
grad ili općina]]),Koordinate!B:E,2,FALSE),"")</f>
        <v>32283</v>
      </c>
      <c r="Q48" s="329">
        <f>IFERROR(VLOOKUP(TRIM(OPKK[[#This Row],[Lokacija provedbe
grad ili općina]]),Koordinate!B:E,3,FALSE),"")</f>
        <v>45.275775000000003</v>
      </c>
      <c r="R48" s="329">
        <f>IFERROR(VLOOKUP(TRIM(OPKK[[#This Row],[Lokacija provedbe
grad ili općina]]),Koordinate!B:E,4,FALSE),"")</f>
        <v>18.609666499999999</v>
      </c>
    </row>
    <row r="49" spans="1:18" ht="30">
      <c r="A49" s="151" t="s">
        <v>1798</v>
      </c>
      <c r="B49" s="151" t="s">
        <v>89</v>
      </c>
      <c r="C49" s="151" t="s">
        <v>15</v>
      </c>
      <c r="D49" s="151" t="s">
        <v>64</v>
      </c>
      <c r="E49" s="151" t="s">
        <v>65</v>
      </c>
      <c r="F49" s="78">
        <v>42786</v>
      </c>
      <c r="G49" s="570">
        <f t="shared" si="0"/>
        <v>568678.73</v>
      </c>
      <c r="H49" s="59">
        <v>511500</v>
      </c>
      <c r="I49" s="59">
        <v>511500</v>
      </c>
      <c r="J49" s="59">
        <v>0</v>
      </c>
      <c r="K49" s="59">
        <v>57178.73</v>
      </c>
      <c r="L49" s="151" t="s">
        <v>151</v>
      </c>
      <c r="M49" s="151" t="s">
        <v>38</v>
      </c>
      <c r="N49" s="151" t="s">
        <v>140</v>
      </c>
      <c r="O49" s="185"/>
      <c r="P49" s="329">
        <f>IFERROR(VLOOKUP(TRIM(OPKK[[#This Row],[Lokacija provedbe
grad ili općina]]),Koordinate!B:E,2,FALSE),"")</f>
        <v>34000</v>
      </c>
      <c r="Q49" s="329">
        <f>IFERROR(VLOOKUP(TRIM(OPKK[[#This Row],[Lokacija provedbe
grad ili općina]]),Koordinate!B:E,3,FALSE),"")</f>
        <v>45.331476299999999</v>
      </c>
      <c r="R49" s="329">
        <f>IFERROR(VLOOKUP(TRIM(OPKK[[#This Row],[Lokacija provedbe
grad ili općina]]),Koordinate!B:E,4,FALSE),"")</f>
        <v>17.674474799999899</v>
      </c>
    </row>
    <row r="50" spans="1:18" ht="30">
      <c r="A50" s="151" t="s">
        <v>1799</v>
      </c>
      <c r="B50" s="151" t="s">
        <v>76</v>
      </c>
      <c r="C50" s="151" t="s">
        <v>15</v>
      </c>
      <c r="D50" s="151" t="s">
        <v>64</v>
      </c>
      <c r="E50" s="151" t="s">
        <v>65</v>
      </c>
      <c r="F50" s="78">
        <v>42788</v>
      </c>
      <c r="G50" s="570">
        <f t="shared" si="0"/>
        <v>1975071</v>
      </c>
      <c r="H50" s="59">
        <v>1500000</v>
      </c>
      <c r="I50" s="59">
        <v>1500000</v>
      </c>
      <c r="J50" s="59">
        <v>0</v>
      </c>
      <c r="K50" s="59">
        <v>475071</v>
      </c>
      <c r="L50" s="151" t="s">
        <v>139</v>
      </c>
      <c r="M50" s="151" t="s">
        <v>38</v>
      </c>
      <c r="N50" s="151" t="s">
        <v>140</v>
      </c>
      <c r="O50" s="185"/>
      <c r="P50" s="329">
        <f>IFERROR(VLOOKUP(TRIM(OPKK[[#This Row],[Lokacija provedbe
grad ili općina]]),Koordinate!B:E,2,FALSE),"")</f>
        <v>34000</v>
      </c>
      <c r="Q50" s="329">
        <f>IFERROR(VLOOKUP(TRIM(OPKK[[#This Row],[Lokacija provedbe
grad ili općina]]),Koordinate!B:E,3,FALSE),"")</f>
        <v>45.331476299999999</v>
      </c>
      <c r="R50" s="329">
        <f>IFERROR(VLOOKUP(TRIM(OPKK[[#This Row],[Lokacija provedbe
grad ili općina]]),Koordinate!B:E,4,FALSE),"")</f>
        <v>17.674474799999899</v>
      </c>
    </row>
    <row r="51" spans="1:18" ht="30">
      <c r="A51" s="151" t="s">
        <v>1800</v>
      </c>
      <c r="B51" s="151" t="s">
        <v>77</v>
      </c>
      <c r="C51" s="151" t="s">
        <v>15</v>
      </c>
      <c r="D51" s="151" t="s">
        <v>64</v>
      </c>
      <c r="E51" s="151" t="s">
        <v>65</v>
      </c>
      <c r="F51" s="78">
        <v>42786</v>
      </c>
      <c r="G51" s="570">
        <f t="shared" si="0"/>
        <v>436983.1</v>
      </c>
      <c r="H51" s="59">
        <v>388871.26</v>
      </c>
      <c r="I51" s="59">
        <v>388871.26</v>
      </c>
      <c r="J51" s="59">
        <v>0</v>
      </c>
      <c r="K51" s="59">
        <v>48111.839999999997</v>
      </c>
      <c r="L51" s="151" t="s">
        <v>77</v>
      </c>
      <c r="M51" s="151" t="s">
        <v>38</v>
      </c>
      <c r="N51" s="151" t="s">
        <v>141</v>
      </c>
      <c r="O51" s="185"/>
      <c r="P51" s="329">
        <f>IFERROR(VLOOKUP(TRIM(OPKK[[#This Row],[Lokacija provedbe
grad ili općina]]),Koordinate!B:E,2,FALSE),"")</f>
        <v>34340</v>
      </c>
      <c r="Q51" s="329">
        <f>IFERROR(VLOOKUP(TRIM(OPKK[[#This Row],[Lokacija provedbe
grad ili općina]]),Koordinate!B:E,3,FALSE),"")</f>
        <v>45.425881399999902</v>
      </c>
      <c r="R51" s="329">
        <f>IFERROR(VLOOKUP(TRIM(OPKK[[#This Row],[Lokacija provedbe
grad ili općina]]),Koordinate!B:E,4,FALSE),"")</f>
        <v>17.883369999999999</v>
      </c>
    </row>
    <row r="52" spans="1:18" ht="45">
      <c r="A52" s="151" t="s">
        <v>1801</v>
      </c>
      <c r="B52" s="151" t="s">
        <v>86</v>
      </c>
      <c r="C52" s="151" t="s">
        <v>15</v>
      </c>
      <c r="D52" s="151" t="s">
        <v>64</v>
      </c>
      <c r="E52" s="151" t="s">
        <v>65</v>
      </c>
      <c r="F52" s="78">
        <v>42783</v>
      </c>
      <c r="G52" s="570">
        <f t="shared" si="0"/>
        <v>175202.49</v>
      </c>
      <c r="H52" s="59">
        <v>157682.23999999999</v>
      </c>
      <c r="I52" s="59">
        <v>157682.23999999999</v>
      </c>
      <c r="J52" s="59">
        <v>0</v>
      </c>
      <c r="K52" s="59">
        <v>17520.25</v>
      </c>
      <c r="L52" s="151" t="s">
        <v>149</v>
      </c>
      <c r="M52" s="151" t="s">
        <v>28</v>
      </c>
      <c r="N52" s="151" t="s">
        <v>29</v>
      </c>
      <c r="O52" s="185"/>
      <c r="P52" s="329">
        <f>IFERROR(VLOOKUP(TRIM(OPKK[[#This Row],[Lokacija provedbe
grad ili općina]]),Koordinate!B:E,2,FALSE),"")</f>
        <v>31000</v>
      </c>
      <c r="Q52" s="329">
        <f>IFERROR(VLOOKUP(TRIM(OPKK[[#This Row],[Lokacija provedbe
grad ili općina]]),Koordinate!B:E,3,FALSE),"")</f>
        <v>45.554962400000001</v>
      </c>
      <c r="R52" s="329">
        <f>IFERROR(VLOOKUP(TRIM(OPKK[[#This Row],[Lokacija provedbe
grad ili općina]]),Koordinate!B:E,4,FALSE),"")</f>
        <v>18.695514399999901</v>
      </c>
    </row>
    <row r="53" spans="1:18" ht="30">
      <c r="A53" s="151" t="s">
        <v>1802</v>
      </c>
      <c r="B53" s="151" t="s">
        <v>111</v>
      </c>
      <c r="C53" s="151" t="s">
        <v>15</v>
      </c>
      <c r="D53" s="151" t="s">
        <v>64</v>
      </c>
      <c r="E53" s="151" t="s">
        <v>65</v>
      </c>
      <c r="F53" s="78">
        <v>42787</v>
      </c>
      <c r="G53" s="570">
        <f t="shared" si="0"/>
        <v>235713.46</v>
      </c>
      <c r="H53" s="59">
        <v>212133.46</v>
      </c>
      <c r="I53" s="59">
        <v>212133.46</v>
      </c>
      <c r="J53" s="59">
        <v>0</v>
      </c>
      <c r="K53" s="59">
        <v>23580</v>
      </c>
      <c r="L53" s="151" t="s">
        <v>173</v>
      </c>
      <c r="M53" s="151" t="s">
        <v>20</v>
      </c>
      <c r="N53" s="151" t="s">
        <v>62</v>
      </c>
      <c r="O53" s="185"/>
      <c r="P53" s="329">
        <f>IFERROR(VLOOKUP(TRIM(OPKK[[#This Row],[Lokacija provedbe
grad ili općina]]),Koordinate!B:E,2,FALSE),"")</f>
        <v>35000</v>
      </c>
      <c r="Q53" s="329">
        <f>IFERROR(VLOOKUP(TRIM(OPKK[[#This Row],[Lokacija provedbe
grad ili općina]]),Koordinate!B:E,3,FALSE),"")</f>
        <v>45.163143099999999</v>
      </c>
      <c r="R53" s="329">
        <f>IFERROR(VLOOKUP(TRIM(OPKK[[#This Row],[Lokacija provedbe
grad ili općina]]),Koordinate!B:E,4,FALSE),"")</f>
        <v>18.011608099999901</v>
      </c>
    </row>
    <row r="54" spans="1:18" ht="30">
      <c r="A54" s="151" t="s">
        <v>1803</v>
      </c>
      <c r="B54" s="151" t="s">
        <v>84</v>
      </c>
      <c r="C54" s="151" t="s">
        <v>15</v>
      </c>
      <c r="D54" s="151" t="s">
        <v>64</v>
      </c>
      <c r="E54" s="151" t="s">
        <v>65</v>
      </c>
      <c r="F54" s="78">
        <v>42787</v>
      </c>
      <c r="G54" s="570">
        <f t="shared" si="0"/>
        <v>865085.37000000011</v>
      </c>
      <c r="H54" s="59">
        <v>735322.56</v>
      </c>
      <c r="I54" s="59">
        <v>735322.56</v>
      </c>
      <c r="J54" s="59">
        <v>0</v>
      </c>
      <c r="K54" s="59">
        <v>129762.81</v>
      </c>
      <c r="L54" s="151" t="s">
        <v>84</v>
      </c>
      <c r="M54" s="151" t="s">
        <v>28</v>
      </c>
      <c r="N54" s="151" t="s">
        <v>29</v>
      </c>
      <c r="O54" s="185"/>
      <c r="P54" s="329">
        <f>IFERROR(VLOOKUP(TRIM(OPKK[[#This Row],[Lokacija provedbe
grad ili općina]]),Koordinate!B:E,2,FALSE),"")</f>
        <v>31000</v>
      </c>
      <c r="Q54" s="329">
        <f>IFERROR(VLOOKUP(TRIM(OPKK[[#This Row],[Lokacija provedbe
grad ili općina]]),Koordinate!B:E,3,FALSE),"")</f>
        <v>45.554962400000001</v>
      </c>
      <c r="R54" s="329">
        <f>IFERROR(VLOOKUP(TRIM(OPKK[[#This Row],[Lokacija provedbe
grad ili općina]]),Koordinate!B:E,4,FALSE),"")</f>
        <v>18.695514399999901</v>
      </c>
    </row>
    <row r="55" spans="1:18" ht="75">
      <c r="A55" s="151" t="s">
        <v>1804</v>
      </c>
      <c r="B55" s="151" t="s">
        <v>81</v>
      </c>
      <c r="C55" s="151" t="s">
        <v>15</v>
      </c>
      <c r="D55" s="151" t="s">
        <v>64</v>
      </c>
      <c r="E55" s="151" t="s">
        <v>65</v>
      </c>
      <c r="F55" s="78">
        <v>42788</v>
      </c>
      <c r="G55" s="570">
        <f t="shared" si="0"/>
        <v>155391.20000000001</v>
      </c>
      <c r="H55" s="59">
        <v>138282.63</v>
      </c>
      <c r="I55" s="59">
        <v>138282.63</v>
      </c>
      <c r="J55" s="59">
        <v>0</v>
      </c>
      <c r="K55" s="59">
        <v>17108.57</v>
      </c>
      <c r="L55" s="151" t="s">
        <v>145</v>
      </c>
      <c r="M55" s="151" t="s">
        <v>28</v>
      </c>
      <c r="N55" s="151" t="s">
        <v>131</v>
      </c>
      <c r="O55" s="185"/>
      <c r="P55" s="329">
        <f>IFERROR(VLOOKUP(TRIM(OPKK[[#This Row],[Lokacija provedbe
grad ili općina]]),Koordinate!B:E,2,FALSE),"")</f>
        <v>31309</v>
      </c>
      <c r="Q55" s="329">
        <f>IFERROR(VLOOKUP(TRIM(OPKK[[#This Row],[Lokacija provedbe
grad ili općina]]),Koordinate!B:E,3,FALSE),"")</f>
        <v>45.751590700000001</v>
      </c>
      <c r="R55" s="329">
        <f>IFERROR(VLOOKUP(TRIM(OPKK[[#This Row],[Lokacija provedbe
grad ili općina]]),Koordinate!B:E,4,FALSE),"")</f>
        <v>18.737473999999999</v>
      </c>
    </row>
    <row r="56" spans="1:18" ht="30">
      <c r="A56" s="151" t="s">
        <v>1805</v>
      </c>
      <c r="B56" s="151" t="s">
        <v>92</v>
      </c>
      <c r="C56" s="151" t="s">
        <v>15</v>
      </c>
      <c r="D56" s="151" t="s">
        <v>64</v>
      </c>
      <c r="E56" s="151" t="s">
        <v>65</v>
      </c>
      <c r="F56" s="78">
        <v>42788</v>
      </c>
      <c r="G56" s="570">
        <f t="shared" si="0"/>
        <v>509173</v>
      </c>
      <c r="H56" s="59">
        <v>432797.05</v>
      </c>
      <c r="I56" s="59">
        <v>432797.05</v>
      </c>
      <c r="J56" s="59">
        <v>0</v>
      </c>
      <c r="K56" s="59">
        <v>76375.95</v>
      </c>
      <c r="L56" s="151" t="s">
        <v>154</v>
      </c>
      <c r="M56" s="151" t="s">
        <v>52</v>
      </c>
      <c r="N56" s="151" t="s">
        <v>53</v>
      </c>
      <c r="O56" s="185"/>
      <c r="P56" s="329">
        <f>IFERROR(VLOOKUP(TRIM(OPKK[[#This Row],[Lokacija provedbe
grad ili općina]]),Koordinate!B:E,2,FALSE),"")</f>
        <v>32000</v>
      </c>
      <c r="Q56" s="329">
        <f>IFERROR(VLOOKUP(TRIM(OPKK[[#This Row],[Lokacija provedbe
grad ili općina]]),Koordinate!B:E,3,FALSE),"")</f>
        <v>45.345237699999998</v>
      </c>
      <c r="R56" s="329">
        <f>IFERROR(VLOOKUP(TRIM(OPKK[[#This Row],[Lokacija provedbe
grad ili općina]]),Koordinate!B:E,4,FALSE),"")</f>
        <v>19.001020400000002</v>
      </c>
    </row>
    <row r="57" spans="1:18" ht="30">
      <c r="A57" s="151" t="s">
        <v>1806</v>
      </c>
      <c r="B57" s="151" t="s">
        <v>126</v>
      </c>
      <c r="C57" s="151" t="s">
        <v>15</v>
      </c>
      <c r="D57" s="151" t="s">
        <v>64</v>
      </c>
      <c r="E57" s="151" t="s">
        <v>65</v>
      </c>
      <c r="F57" s="78">
        <v>42787</v>
      </c>
      <c r="G57" s="570">
        <f t="shared" si="0"/>
        <v>222748.52000000002</v>
      </c>
      <c r="H57" s="59">
        <v>200473.66</v>
      </c>
      <c r="I57" s="59">
        <v>200473.66</v>
      </c>
      <c r="J57" s="59">
        <v>0</v>
      </c>
      <c r="K57" s="59">
        <v>22274.86</v>
      </c>
      <c r="L57" s="151" t="s">
        <v>191</v>
      </c>
      <c r="M57" s="151" t="s">
        <v>28</v>
      </c>
      <c r="N57" s="151" t="s">
        <v>161</v>
      </c>
      <c r="O57" s="185"/>
      <c r="P57" s="329">
        <f>IFERROR(VLOOKUP(TRIM(OPKK[[#This Row],[Lokacija provedbe
grad ili općina]]),Koordinate!B:E,2,FALSE),"")</f>
        <v>31327</v>
      </c>
      <c r="Q57" s="329">
        <f>IFERROR(VLOOKUP(TRIM(OPKK[[#This Row],[Lokacija provedbe
grad ili općina]]),Koordinate!B:E,3,FALSE),"")</f>
        <v>45.604430399999998</v>
      </c>
      <c r="R57" s="329">
        <f>IFERROR(VLOOKUP(TRIM(OPKK[[#This Row],[Lokacija provedbe
grad ili općina]]),Koordinate!B:E,4,FALSE),"")</f>
        <v>18.7441976</v>
      </c>
    </row>
    <row r="58" spans="1:18" ht="30">
      <c r="A58" s="151" t="s">
        <v>1807</v>
      </c>
      <c r="B58" s="151" t="s">
        <v>124</v>
      </c>
      <c r="C58" s="151" t="s">
        <v>15</v>
      </c>
      <c r="D58" s="151" t="s">
        <v>64</v>
      </c>
      <c r="E58" s="151" t="s">
        <v>65</v>
      </c>
      <c r="F58" s="78">
        <v>42787</v>
      </c>
      <c r="G58" s="570">
        <f t="shared" si="0"/>
        <v>1020275.4</v>
      </c>
      <c r="H58" s="59">
        <v>750000</v>
      </c>
      <c r="I58" s="59">
        <v>750000</v>
      </c>
      <c r="J58" s="59">
        <v>0</v>
      </c>
      <c r="K58" s="59">
        <v>270275.40000000002</v>
      </c>
      <c r="L58" s="151" t="s">
        <v>1473</v>
      </c>
      <c r="M58" s="151" t="s">
        <v>20</v>
      </c>
      <c r="N58" s="151" t="s">
        <v>157</v>
      </c>
      <c r="O58" s="185"/>
      <c r="P58" s="329">
        <f>IFERROR(VLOOKUP(TRIM(OPKK[[#This Row],[Lokacija provedbe
grad ili općina]]),Koordinate!B:E,2,FALSE),"")</f>
        <v>35400</v>
      </c>
      <c r="Q58" s="329">
        <f>IFERROR(VLOOKUP(TRIM(OPKK[[#This Row],[Lokacija provedbe
grad ili općina]]),Koordinate!B:E,3,FALSE),"")</f>
        <v>45.258155799999997</v>
      </c>
      <c r="R58" s="329">
        <f>IFERROR(VLOOKUP(TRIM(OPKK[[#This Row],[Lokacija provedbe
grad ili općina]]),Koordinate!B:E,4,FALSE),"")</f>
        <v>17.3839626</v>
      </c>
    </row>
    <row r="59" spans="1:18" ht="30">
      <c r="A59" s="151" t="s">
        <v>1808</v>
      </c>
      <c r="B59" s="151" t="s">
        <v>67</v>
      </c>
      <c r="C59" s="151" t="s">
        <v>15</v>
      </c>
      <c r="D59" s="151" t="s">
        <v>64</v>
      </c>
      <c r="E59" s="151" t="s">
        <v>65</v>
      </c>
      <c r="F59" s="78">
        <v>42787</v>
      </c>
      <c r="G59" s="570">
        <f t="shared" si="0"/>
        <v>837565.72</v>
      </c>
      <c r="H59" s="59">
        <v>745349.73</v>
      </c>
      <c r="I59" s="59">
        <v>745349.73</v>
      </c>
      <c r="J59" s="59">
        <v>0</v>
      </c>
      <c r="K59" s="59">
        <v>92215.99</v>
      </c>
      <c r="L59" s="151" t="s">
        <v>130</v>
      </c>
      <c r="M59" s="151" t="s">
        <v>28</v>
      </c>
      <c r="N59" s="151" t="s">
        <v>131</v>
      </c>
      <c r="O59" s="185"/>
      <c r="P59" s="329">
        <f>IFERROR(VLOOKUP(TRIM(OPKK[[#This Row],[Lokacija provedbe
grad ili općina]]),Koordinate!B:E,2,FALSE),"")</f>
        <v>31309</v>
      </c>
      <c r="Q59" s="329">
        <f>IFERROR(VLOOKUP(TRIM(OPKK[[#This Row],[Lokacija provedbe
grad ili općina]]),Koordinate!B:E,3,FALSE),"")</f>
        <v>45.751590700000001</v>
      </c>
      <c r="R59" s="329">
        <f>IFERROR(VLOOKUP(TRIM(OPKK[[#This Row],[Lokacija provedbe
grad ili općina]]),Koordinate!B:E,4,FALSE),"")</f>
        <v>18.737473999999999</v>
      </c>
    </row>
    <row r="60" spans="1:18" ht="30">
      <c r="A60" s="151" t="s">
        <v>1809</v>
      </c>
      <c r="B60" s="151" t="s">
        <v>123</v>
      </c>
      <c r="C60" s="151" t="s">
        <v>15</v>
      </c>
      <c r="D60" s="151" t="s">
        <v>64</v>
      </c>
      <c r="E60" s="151" t="s">
        <v>65</v>
      </c>
      <c r="F60" s="78">
        <v>42788</v>
      </c>
      <c r="G60" s="570">
        <f t="shared" si="0"/>
        <v>467176.87</v>
      </c>
      <c r="H60" s="59">
        <v>420459.18</v>
      </c>
      <c r="I60" s="59">
        <v>420459.18</v>
      </c>
      <c r="J60" s="59">
        <v>0</v>
      </c>
      <c r="K60" s="59">
        <v>46717.69</v>
      </c>
      <c r="L60" s="151" t="s">
        <v>187</v>
      </c>
      <c r="M60" s="151" t="s">
        <v>52</v>
      </c>
      <c r="N60" s="151" t="s">
        <v>143</v>
      </c>
      <c r="O60" s="185"/>
      <c r="P60" s="329">
        <f>IFERROR(VLOOKUP(TRIM(OPKK[[#This Row],[Lokacija provedbe
grad ili općina]]),Koordinate!B:E,2,FALSE),"")</f>
        <v>32100</v>
      </c>
      <c r="Q60" s="329">
        <f>IFERROR(VLOOKUP(TRIM(OPKK[[#This Row],[Lokacija provedbe
grad ili općina]]),Koordinate!B:E,3,FALSE),"")</f>
        <v>45.287905799999997</v>
      </c>
      <c r="R60" s="329">
        <f>IFERROR(VLOOKUP(TRIM(OPKK[[#This Row],[Lokacija provedbe
grad ili općina]]),Koordinate!B:E,4,FALSE),"")</f>
        <v>18.805678100000002</v>
      </c>
    </row>
    <row r="61" spans="1:18" ht="45">
      <c r="A61" s="151" t="s">
        <v>1810</v>
      </c>
      <c r="B61" s="151" t="s">
        <v>85</v>
      </c>
      <c r="C61" s="151" t="s">
        <v>15</v>
      </c>
      <c r="D61" s="151" t="s">
        <v>64</v>
      </c>
      <c r="E61" s="151" t="s">
        <v>65</v>
      </c>
      <c r="F61" s="78">
        <v>42789</v>
      </c>
      <c r="G61" s="570">
        <f t="shared" si="0"/>
        <v>458257</v>
      </c>
      <c r="H61" s="59">
        <v>412431.3</v>
      </c>
      <c r="I61" s="59">
        <v>412431.3</v>
      </c>
      <c r="J61" s="59">
        <v>0</v>
      </c>
      <c r="K61" s="59">
        <v>45825.7</v>
      </c>
      <c r="L61" s="151" t="s">
        <v>147</v>
      </c>
      <c r="M61" s="151" t="s">
        <v>52</v>
      </c>
      <c r="N61" s="151" t="s">
        <v>148</v>
      </c>
      <c r="O61" s="185"/>
      <c r="P61" s="329">
        <f>IFERROR(VLOOKUP(TRIM(OPKK[[#This Row],[Lokacija provedbe
grad ili općina]]),Koordinate!B:E,2,FALSE),"")</f>
        <v>32272</v>
      </c>
      <c r="Q61" s="329">
        <f>IFERROR(VLOOKUP(TRIM(OPKK[[#This Row],[Lokacija provedbe
grad ili općina]]),Koordinate!B:E,3,FALSE),"")</f>
        <v>45.189483999999901</v>
      </c>
      <c r="R61" s="329">
        <f>IFERROR(VLOOKUP(TRIM(OPKK[[#This Row],[Lokacija provedbe
grad ili općina]]),Koordinate!B:E,4,FALSE),"")</f>
        <v>18.6873659</v>
      </c>
    </row>
    <row r="62" spans="1:18" ht="30">
      <c r="A62" s="151" t="s">
        <v>1811</v>
      </c>
      <c r="B62" s="151" t="s">
        <v>87</v>
      </c>
      <c r="C62" s="151" t="s">
        <v>15</v>
      </c>
      <c r="D62" s="151" t="s">
        <v>64</v>
      </c>
      <c r="E62" s="151" t="s">
        <v>65</v>
      </c>
      <c r="F62" s="78">
        <v>42787</v>
      </c>
      <c r="G62" s="570">
        <f t="shared" si="0"/>
        <v>960536.17</v>
      </c>
      <c r="H62" s="59">
        <v>864482.55</v>
      </c>
      <c r="I62" s="59">
        <v>864482.55</v>
      </c>
      <c r="J62" s="59">
        <v>0</v>
      </c>
      <c r="K62" s="59">
        <v>96053.62</v>
      </c>
      <c r="L62" s="151" t="s">
        <v>1474</v>
      </c>
      <c r="M62" s="151" t="s">
        <v>38</v>
      </c>
      <c r="N62" s="151" t="s">
        <v>140</v>
      </c>
      <c r="O62" s="185"/>
      <c r="P62" s="329">
        <f>IFERROR(VLOOKUP(TRIM(OPKK[[#This Row],[Lokacija provedbe
grad ili općina]]),Koordinate!B:E,2,FALSE),"")</f>
        <v>34000</v>
      </c>
      <c r="Q62" s="329">
        <f>IFERROR(VLOOKUP(TRIM(OPKK[[#This Row],[Lokacija provedbe
grad ili općina]]),Koordinate!B:E,3,FALSE),"")</f>
        <v>45.331476299999999</v>
      </c>
      <c r="R62" s="329">
        <f>IFERROR(VLOOKUP(TRIM(OPKK[[#This Row],[Lokacija provedbe
grad ili općina]]),Koordinate!B:E,4,FALSE),"")</f>
        <v>17.674474799999899</v>
      </c>
    </row>
    <row r="63" spans="1:18" ht="30">
      <c r="A63" s="151" t="s">
        <v>1812</v>
      </c>
      <c r="B63" s="151" t="s">
        <v>115</v>
      </c>
      <c r="C63" s="151" t="s">
        <v>15</v>
      </c>
      <c r="D63" s="151" t="s">
        <v>64</v>
      </c>
      <c r="E63" s="151" t="s">
        <v>65</v>
      </c>
      <c r="F63" s="78">
        <v>42787</v>
      </c>
      <c r="G63" s="570">
        <f t="shared" si="0"/>
        <v>451000</v>
      </c>
      <c r="H63" s="59">
        <v>405900</v>
      </c>
      <c r="I63" s="59">
        <v>405900</v>
      </c>
      <c r="J63" s="59">
        <v>0</v>
      </c>
      <c r="K63" s="59">
        <v>45100</v>
      </c>
      <c r="L63" s="151" t="s">
        <v>176</v>
      </c>
      <c r="M63" s="151" t="s">
        <v>52</v>
      </c>
      <c r="N63" s="151" t="s">
        <v>177</v>
      </c>
      <c r="O63" s="185"/>
      <c r="P63" s="329">
        <f>IFERROR(VLOOKUP(TRIM(OPKK[[#This Row],[Lokacija provedbe
grad ili općina]]),Koordinate!B:E,2,FALSE),"")</f>
        <v>32270</v>
      </c>
      <c r="Q63" s="329">
        <f>IFERROR(VLOOKUP(TRIM(OPKK[[#This Row],[Lokacija provedbe
grad ili općina]]),Koordinate!B:E,3,FALSE),"")</f>
        <v>45.072074000000001</v>
      </c>
      <c r="R63" s="329">
        <f>IFERROR(VLOOKUP(TRIM(OPKK[[#This Row],[Lokacija provedbe
grad ili općina]]),Koordinate!B:E,4,FALSE),"")</f>
        <v>18.694507199999901</v>
      </c>
    </row>
    <row r="64" spans="1:18" ht="30">
      <c r="A64" s="151" t="s">
        <v>1813</v>
      </c>
      <c r="B64" s="151" t="s">
        <v>103</v>
      </c>
      <c r="C64" s="151" t="s">
        <v>15</v>
      </c>
      <c r="D64" s="151" t="s">
        <v>64</v>
      </c>
      <c r="E64" s="151" t="s">
        <v>65</v>
      </c>
      <c r="F64" s="78">
        <v>42780</v>
      </c>
      <c r="G64" s="570">
        <f t="shared" si="0"/>
        <v>380025</v>
      </c>
      <c r="H64" s="59">
        <v>342022.5</v>
      </c>
      <c r="I64" s="59">
        <v>342022.5</v>
      </c>
      <c r="J64" s="59">
        <v>0</v>
      </c>
      <c r="K64" s="59">
        <v>38002.5</v>
      </c>
      <c r="L64" s="151" t="s">
        <v>168</v>
      </c>
      <c r="M64" s="151" t="s">
        <v>28</v>
      </c>
      <c r="N64" s="151" t="s">
        <v>169</v>
      </c>
      <c r="O64" s="185"/>
      <c r="P64" s="329">
        <f>IFERROR(VLOOKUP(TRIM(OPKK[[#This Row],[Lokacija provedbe
grad ili općina]]),Koordinate!B:E,2,FALSE),"")</f>
        <v>31540</v>
      </c>
      <c r="Q64" s="329">
        <f>IFERROR(VLOOKUP(TRIM(OPKK[[#This Row],[Lokacija provedbe
grad ili općina]]),Koordinate!B:E,3,FALSE),"")</f>
        <v>45.762141999999997</v>
      </c>
      <c r="R64" s="329">
        <f>IFERROR(VLOOKUP(TRIM(OPKK[[#This Row],[Lokacija provedbe
grad ili općina]]),Koordinate!B:E,4,FALSE),"")</f>
        <v>18.165137899999898</v>
      </c>
    </row>
    <row r="65" spans="1:18" ht="30">
      <c r="A65" s="151" t="s">
        <v>1814</v>
      </c>
      <c r="B65" s="151" t="s">
        <v>101</v>
      </c>
      <c r="C65" s="151" t="s">
        <v>15</v>
      </c>
      <c r="D65" s="151" t="s">
        <v>64</v>
      </c>
      <c r="E65" s="151" t="s">
        <v>65</v>
      </c>
      <c r="F65" s="78">
        <v>42790</v>
      </c>
      <c r="G65" s="570">
        <f t="shared" si="0"/>
        <v>1041251.6900000001</v>
      </c>
      <c r="H65" s="59">
        <v>937126.52</v>
      </c>
      <c r="I65" s="59">
        <v>937126.52</v>
      </c>
      <c r="J65" s="59">
        <v>0</v>
      </c>
      <c r="K65" s="59">
        <v>104125.17</v>
      </c>
      <c r="L65" s="151" t="s">
        <v>166</v>
      </c>
      <c r="M65" s="151" t="s">
        <v>52</v>
      </c>
      <c r="N65" s="151" t="s">
        <v>143</v>
      </c>
      <c r="O65" s="185"/>
      <c r="P65" s="329">
        <f>IFERROR(VLOOKUP(TRIM(OPKK[[#This Row],[Lokacija provedbe
grad ili općina]]),Koordinate!B:E,2,FALSE),"")</f>
        <v>32100</v>
      </c>
      <c r="Q65" s="329">
        <f>IFERROR(VLOOKUP(TRIM(OPKK[[#This Row],[Lokacija provedbe
grad ili općina]]),Koordinate!B:E,3,FALSE),"")</f>
        <v>45.287905799999997</v>
      </c>
      <c r="R65" s="329">
        <f>IFERROR(VLOOKUP(TRIM(OPKK[[#This Row],[Lokacija provedbe
grad ili općina]]),Koordinate!B:E,4,FALSE),"")</f>
        <v>18.805678100000002</v>
      </c>
    </row>
    <row r="66" spans="1:18" ht="30">
      <c r="A66" s="151" t="s">
        <v>1815</v>
      </c>
      <c r="B66" s="151" t="s">
        <v>104</v>
      </c>
      <c r="C66" s="151" t="s">
        <v>15</v>
      </c>
      <c r="D66" s="151" t="s">
        <v>64</v>
      </c>
      <c r="E66" s="151" t="s">
        <v>65</v>
      </c>
      <c r="F66" s="78">
        <v>42786</v>
      </c>
      <c r="G66" s="570">
        <f t="shared" si="0"/>
        <v>118342</v>
      </c>
      <c r="H66" s="59">
        <v>106507</v>
      </c>
      <c r="I66" s="59">
        <v>106507</v>
      </c>
      <c r="J66" s="59">
        <v>0</v>
      </c>
      <c r="K66" s="59">
        <v>11835</v>
      </c>
      <c r="L66" s="151" t="s">
        <v>170</v>
      </c>
      <c r="M66" s="151" t="s">
        <v>52</v>
      </c>
      <c r="N66" s="151" t="s">
        <v>143</v>
      </c>
      <c r="O66" s="185"/>
      <c r="P66" s="329">
        <f>IFERROR(VLOOKUP(TRIM(OPKK[[#This Row],[Lokacija provedbe
grad ili općina]]),Koordinate!B:E,2,FALSE),"")</f>
        <v>32100</v>
      </c>
      <c r="Q66" s="329">
        <f>IFERROR(VLOOKUP(TRIM(OPKK[[#This Row],[Lokacija provedbe
grad ili općina]]),Koordinate!B:E,3,FALSE),"")</f>
        <v>45.287905799999997</v>
      </c>
      <c r="R66" s="329">
        <f>IFERROR(VLOOKUP(TRIM(OPKK[[#This Row],[Lokacija provedbe
grad ili općina]]),Koordinate!B:E,4,FALSE),"")</f>
        <v>18.805678100000002</v>
      </c>
    </row>
    <row r="67" spans="1:18" ht="45">
      <c r="A67" s="151" t="s">
        <v>1816</v>
      </c>
      <c r="B67" s="151" t="s">
        <v>68</v>
      </c>
      <c r="C67" s="151" t="s">
        <v>15</v>
      </c>
      <c r="D67" s="151" t="s">
        <v>64</v>
      </c>
      <c r="E67" s="151" t="s">
        <v>65</v>
      </c>
      <c r="F67" s="78">
        <v>42786</v>
      </c>
      <c r="G67" s="570">
        <f t="shared" si="0"/>
        <v>725561</v>
      </c>
      <c r="H67" s="59">
        <v>507831.49</v>
      </c>
      <c r="I67" s="59">
        <v>507831.49</v>
      </c>
      <c r="J67" s="59">
        <v>0</v>
      </c>
      <c r="K67" s="59">
        <v>217729.51</v>
      </c>
      <c r="L67" s="151" t="s">
        <v>132</v>
      </c>
      <c r="M67" s="151" t="s">
        <v>28</v>
      </c>
      <c r="N67" s="151" t="s">
        <v>29</v>
      </c>
      <c r="O67" s="185"/>
      <c r="P67" s="329">
        <f>IFERROR(VLOOKUP(TRIM(OPKK[[#This Row],[Lokacija provedbe
grad ili općina]]),Koordinate!B:E,2,FALSE),"")</f>
        <v>31000</v>
      </c>
      <c r="Q67" s="329">
        <f>IFERROR(VLOOKUP(TRIM(OPKK[[#This Row],[Lokacija provedbe
grad ili općina]]),Koordinate!B:E,3,FALSE),"")</f>
        <v>45.554962400000001</v>
      </c>
      <c r="R67" s="329">
        <f>IFERROR(VLOOKUP(TRIM(OPKK[[#This Row],[Lokacija provedbe
grad ili općina]]),Koordinate!B:E,4,FALSE),"")</f>
        <v>18.695514399999901</v>
      </c>
    </row>
    <row r="68" spans="1:18" ht="30">
      <c r="A68" s="151" t="s">
        <v>1817</v>
      </c>
      <c r="B68" s="151" t="s">
        <v>96</v>
      </c>
      <c r="C68" s="151" t="s">
        <v>15</v>
      </c>
      <c r="D68" s="151" t="s">
        <v>64</v>
      </c>
      <c r="E68" s="151" t="s">
        <v>65</v>
      </c>
      <c r="F68" s="78">
        <v>42783</v>
      </c>
      <c r="G68" s="570">
        <f t="shared" ref="G68:G131" si="1">H68+K68</f>
        <v>914935.6</v>
      </c>
      <c r="H68" s="59">
        <v>805143.33</v>
      </c>
      <c r="I68" s="59">
        <v>805143.33</v>
      </c>
      <c r="J68" s="59">
        <v>0</v>
      </c>
      <c r="K68" s="59">
        <v>109792.27</v>
      </c>
      <c r="L68" s="151" t="s">
        <v>160</v>
      </c>
      <c r="M68" s="151" t="s">
        <v>28</v>
      </c>
      <c r="N68" s="151" t="s">
        <v>161</v>
      </c>
      <c r="O68" s="185"/>
      <c r="P68" s="329">
        <f>IFERROR(VLOOKUP(TRIM(OPKK[[#This Row],[Lokacija provedbe
grad ili općina]]),Koordinate!B:E,2,FALSE),"")</f>
        <v>31327</v>
      </c>
      <c r="Q68" s="329">
        <f>IFERROR(VLOOKUP(TRIM(OPKK[[#This Row],[Lokacija provedbe
grad ili općina]]),Koordinate!B:E,3,FALSE),"")</f>
        <v>45.604430399999998</v>
      </c>
      <c r="R68" s="329">
        <f>IFERROR(VLOOKUP(TRIM(OPKK[[#This Row],[Lokacija provedbe
grad ili općina]]),Koordinate!B:E,4,FALSE),"")</f>
        <v>18.7441976</v>
      </c>
    </row>
    <row r="69" spans="1:18" ht="30">
      <c r="A69" s="151" t="s">
        <v>1818</v>
      </c>
      <c r="B69" s="151" t="s">
        <v>69</v>
      </c>
      <c r="C69" s="151" t="s">
        <v>15</v>
      </c>
      <c r="D69" s="151" t="s">
        <v>64</v>
      </c>
      <c r="E69" s="151" t="s">
        <v>65</v>
      </c>
      <c r="F69" s="78">
        <v>42794</v>
      </c>
      <c r="G69" s="570">
        <f t="shared" si="1"/>
        <v>1578393.12</v>
      </c>
      <c r="H69" s="59">
        <v>1404612.04</v>
      </c>
      <c r="I69" s="59">
        <v>1404612.04</v>
      </c>
      <c r="J69" s="59">
        <v>0</v>
      </c>
      <c r="K69" s="59">
        <v>173781.08</v>
      </c>
      <c r="L69" s="151" t="s">
        <v>133</v>
      </c>
      <c r="M69" s="151" t="s">
        <v>28</v>
      </c>
      <c r="N69" s="151" t="s">
        <v>134</v>
      </c>
      <c r="O69" s="185"/>
      <c r="P69" s="329">
        <f>IFERROR(VLOOKUP(TRIM(OPKK[[#This Row],[Lokacija provedbe
grad ili općina]]),Koordinate!B:E,2,FALSE),"")</f>
        <v>31300</v>
      </c>
      <c r="Q69" s="329">
        <f>IFERROR(VLOOKUP(TRIM(OPKK[[#This Row],[Lokacija provedbe
grad ili općina]]),Koordinate!B:E,3,FALSE),"")</f>
        <v>45.772866399999998</v>
      </c>
      <c r="R69" s="329">
        <f>IFERROR(VLOOKUP(TRIM(OPKK[[#This Row],[Lokacija provedbe
grad ili općina]]),Koordinate!B:E,4,FALSE),"")</f>
        <v>18.610752399999999</v>
      </c>
    </row>
    <row r="70" spans="1:18" ht="75">
      <c r="A70" s="151" t="s">
        <v>1819</v>
      </c>
      <c r="B70" s="151" t="s">
        <v>79</v>
      </c>
      <c r="C70" s="151" t="s">
        <v>15</v>
      </c>
      <c r="D70" s="151" t="s">
        <v>64</v>
      </c>
      <c r="E70" s="151" t="s">
        <v>65</v>
      </c>
      <c r="F70" s="78">
        <v>42790</v>
      </c>
      <c r="G70" s="570">
        <f t="shared" si="1"/>
        <v>142485</v>
      </c>
      <c r="H70" s="59">
        <v>125000</v>
      </c>
      <c r="I70" s="59">
        <v>125000</v>
      </c>
      <c r="J70" s="59">
        <v>0</v>
      </c>
      <c r="K70" s="59">
        <v>17485</v>
      </c>
      <c r="L70" s="151" t="s">
        <v>1475</v>
      </c>
      <c r="M70" s="151" t="s">
        <v>38</v>
      </c>
      <c r="N70" s="151" t="s">
        <v>138</v>
      </c>
      <c r="O70" s="185"/>
      <c r="P70" s="329">
        <f>IFERROR(VLOOKUP(TRIM(OPKK[[#This Row],[Lokacija provedbe
grad ili općina]]),Koordinate!B:E,2,FALSE),"")</f>
        <v>34550</v>
      </c>
      <c r="Q70" s="329">
        <f>IFERROR(VLOOKUP(TRIM(OPKK[[#This Row],[Lokacija provedbe
grad ili općina]]),Koordinate!B:E,3,FALSE),"")</f>
        <v>45.438845200000003</v>
      </c>
      <c r="R70" s="329">
        <f>IFERROR(VLOOKUP(TRIM(OPKK[[#This Row],[Lokacija provedbe
grad ili općina]]),Koordinate!B:E,4,FALSE),"")</f>
        <v>17.191742399999999</v>
      </c>
    </row>
    <row r="71" spans="1:18" ht="30">
      <c r="A71" s="151" t="s">
        <v>1820</v>
      </c>
      <c r="B71" s="151" t="s">
        <v>93</v>
      </c>
      <c r="C71" s="151" t="s">
        <v>15</v>
      </c>
      <c r="D71" s="151" t="s">
        <v>64</v>
      </c>
      <c r="E71" s="151" t="s">
        <v>65</v>
      </c>
      <c r="F71" s="78">
        <v>42787</v>
      </c>
      <c r="G71" s="570">
        <f t="shared" si="1"/>
        <v>119445</v>
      </c>
      <c r="H71" s="59">
        <v>107500.5</v>
      </c>
      <c r="I71" s="59">
        <v>107500.5</v>
      </c>
      <c r="J71" s="59">
        <v>0</v>
      </c>
      <c r="K71" s="59">
        <v>11944.5</v>
      </c>
      <c r="L71" s="151" t="s">
        <v>155</v>
      </c>
      <c r="M71" s="151" t="s">
        <v>38</v>
      </c>
      <c r="N71" s="151" t="s">
        <v>128</v>
      </c>
      <c r="O71" s="185"/>
      <c r="P71" s="329">
        <f>IFERROR(VLOOKUP(TRIM(OPKK[[#This Row],[Lokacija provedbe
grad ili općina]]),Koordinate!B:E,2,FALSE),"")</f>
        <v>34310</v>
      </c>
      <c r="Q71" s="329">
        <f>IFERROR(VLOOKUP(TRIM(OPKK[[#This Row],[Lokacija provedbe
grad ili općina]]),Koordinate!B:E,3,FALSE),"")</f>
        <v>45.2862467</v>
      </c>
      <c r="R71" s="329">
        <f>IFERROR(VLOOKUP(TRIM(OPKK[[#This Row],[Lokacija provedbe
grad ili općina]]),Koordinate!B:E,4,FALSE),"")</f>
        <v>17.801819600000002</v>
      </c>
    </row>
    <row r="72" spans="1:18" ht="30">
      <c r="A72" s="151" t="s">
        <v>1821</v>
      </c>
      <c r="B72" s="151" t="s">
        <v>66</v>
      </c>
      <c r="C72" s="151" t="s">
        <v>15</v>
      </c>
      <c r="D72" s="151" t="s">
        <v>64</v>
      </c>
      <c r="E72" s="151" t="s">
        <v>65</v>
      </c>
      <c r="F72" s="78">
        <v>42786</v>
      </c>
      <c r="G72" s="570">
        <f t="shared" si="1"/>
        <v>553198.49</v>
      </c>
      <c r="H72" s="59">
        <v>497878.64</v>
      </c>
      <c r="I72" s="59">
        <v>497878.64</v>
      </c>
      <c r="J72" s="59">
        <v>0</v>
      </c>
      <c r="K72" s="59">
        <v>55319.85</v>
      </c>
      <c r="L72" s="151" t="s">
        <v>129</v>
      </c>
      <c r="M72" s="151" t="s">
        <v>28</v>
      </c>
      <c r="N72" s="151" t="s">
        <v>29</v>
      </c>
      <c r="O72" s="185"/>
      <c r="P72" s="329">
        <f>IFERROR(VLOOKUP(TRIM(OPKK[[#This Row],[Lokacija provedbe
grad ili općina]]),Koordinate!B:E,2,FALSE),"")</f>
        <v>31000</v>
      </c>
      <c r="Q72" s="329">
        <f>IFERROR(VLOOKUP(TRIM(OPKK[[#This Row],[Lokacija provedbe
grad ili općina]]),Koordinate!B:E,3,FALSE),"")</f>
        <v>45.554962400000001</v>
      </c>
      <c r="R72" s="329">
        <f>IFERROR(VLOOKUP(TRIM(OPKK[[#This Row],[Lokacija provedbe
grad ili općina]]),Koordinate!B:E,4,FALSE),"")</f>
        <v>18.695514399999901</v>
      </c>
    </row>
    <row r="73" spans="1:18" ht="30">
      <c r="A73" s="151" t="s">
        <v>1822</v>
      </c>
      <c r="B73" s="151" t="s">
        <v>70</v>
      </c>
      <c r="C73" s="151" t="s">
        <v>15</v>
      </c>
      <c r="D73" s="151" t="s">
        <v>64</v>
      </c>
      <c r="E73" s="151" t="s">
        <v>65</v>
      </c>
      <c r="F73" s="78">
        <v>42786</v>
      </c>
      <c r="G73" s="570">
        <f t="shared" si="1"/>
        <v>900301</v>
      </c>
      <c r="H73" s="59">
        <v>810270</v>
      </c>
      <c r="I73" s="59">
        <v>810270</v>
      </c>
      <c r="J73" s="59">
        <v>0</v>
      </c>
      <c r="K73" s="59">
        <v>90031</v>
      </c>
      <c r="L73" s="151" t="s">
        <v>135</v>
      </c>
      <c r="M73" s="151" t="s">
        <v>28</v>
      </c>
      <c r="N73" s="151" t="s">
        <v>29</v>
      </c>
      <c r="O73" s="185"/>
      <c r="P73" s="329">
        <f>IFERROR(VLOOKUP(TRIM(OPKK[[#This Row],[Lokacija provedbe
grad ili općina]]),Koordinate!B:E,2,FALSE),"")</f>
        <v>31000</v>
      </c>
      <c r="Q73" s="329">
        <f>IFERROR(VLOOKUP(TRIM(OPKK[[#This Row],[Lokacija provedbe
grad ili općina]]),Koordinate!B:E,3,FALSE),"")</f>
        <v>45.554962400000001</v>
      </c>
      <c r="R73" s="329">
        <f>IFERROR(VLOOKUP(TRIM(OPKK[[#This Row],[Lokacija provedbe
grad ili općina]]),Koordinate!B:E,4,FALSE),"")</f>
        <v>18.695514399999901</v>
      </c>
    </row>
    <row r="74" spans="1:18" ht="30">
      <c r="A74" s="151" t="s">
        <v>1823</v>
      </c>
      <c r="B74" s="151" t="s">
        <v>109</v>
      </c>
      <c r="C74" s="151" t="s">
        <v>15</v>
      </c>
      <c r="D74" s="151" t="s">
        <v>64</v>
      </c>
      <c r="E74" s="151" t="s">
        <v>65</v>
      </c>
      <c r="F74" s="78">
        <v>42788</v>
      </c>
      <c r="G74" s="570">
        <f t="shared" si="1"/>
        <v>351048.86</v>
      </c>
      <c r="H74" s="59">
        <v>315943.96999999997</v>
      </c>
      <c r="I74" s="59">
        <v>315943.96999999997</v>
      </c>
      <c r="J74" s="59">
        <v>0</v>
      </c>
      <c r="K74" s="59">
        <v>35104.89</v>
      </c>
      <c r="L74" s="151" t="s">
        <v>109</v>
      </c>
      <c r="M74" s="151" t="s">
        <v>20</v>
      </c>
      <c r="N74" s="151" t="s">
        <v>62</v>
      </c>
      <c r="O74" s="185"/>
      <c r="P74" s="329">
        <f>IFERROR(VLOOKUP(TRIM(OPKK[[#This Row],[Lokacija provedbe
grad ili općina]]),Koordinate!B:E,2,FALSE),"")</f>
        <v>35000</v>
      </c>
      <c r="Q74" s="329">
        <f>IFERROR(VLOOKUP(TRIM(OPKK[[#This Row],[Lokacija provedbe
grad ili općina]]),Koordinate!B:E,3,FALSE),"")</f>
        <v>45.163143099999999</v>
      </c>
      <c r="R74" s="329">
        <f>IFERROR(VLOOKUP(TRIM(OPKK[[#This Row],[Lokacija provedbe
grad ili općina]]),Koordinate!B:E,4,FALSE),"")</f>
        <v>18.011608099999901</v>
      </c>
    </row>
    <row r="75" spans="1:18" ht="45">
      <c r="A75" s="151" t="s">
        <v>1824</v>
      </c>
      <c r="B75" s="151" t="s">
        <v>5020</v>
      </c>
      <c r="C75" s="151" t="s">
        <v>15</v>
      </c>
      <c r="D75" s="151" t="s">
        <v>64</v>
      </c>
      <c r="E75" s="151" t="s">
        <v>65</v>
      </c>
      <c r="F75" s="78">
        <v>42800</v>
      </c>
      <c r="G75" s="570">
        <f t="shared" si="1"/>
        <v>237455.75</v>
      </c>
      <c r="H75" s="59">
        <v>213710.17</v>
      </c>
      <c r="I75" s="59">
        <v>213710.17</v>
      </c>
      <c r="J75" s="59">
        <v>0</v>
      </c>
      <c r="K75" s="59">
        <v>23745.58</v>
      </c>
      <c r="L75" s="151" t="s">
        <v>384</v>
      </c>
      <c r="M75" s="151" t="s">
        <v>52</v>
      </c>
      <c r="N75" s="151" t="s">
        <v>143</v>
      </c>
      <c r="O75" s="185"/>
      <c r="P75" s="329">
        <f>IFERROR(VLOOKUP(TRIM(OPKK[[#This Row],[Lokacija provedbe
grad ili općina]]),Koordinate!B:E,2,FALSE),"")</f>
        <v>32100</v>
      </c>
      <c r="Q75" s="329">
        <f>IFERROR(VLOOKUP(TRIM(OPKK[[#This Row],[Lokacija provedbe
grad ili općina]]),Koordinate!B:E,3,FALSE),"")</f>
        <v>45.287905799999997</v>
      </c>
      <c r="R75" s="329">
        <f>IFERROR(VLOOKUP(TRIM(OPKK[[#This Row],[Lokacija provedbe
grad ili općina]]),Koordinate!B:E,4,FALSE),"")</f>
        <v>18.805678100000002</v>
      </c>
    </row>
    <row r="76" spans="1:18" ht="45">
      <c r="A76" s="151" t="s">
        <v>1825</v>
      </c>
      <c r="B76" s="151" t="s">
        <v>194</v>
      </c>
      <c r="C76" s="151" t="s">
        <v>15</v>
      </c>
      <c r="D76" s="151" t="s">
        <v>64</v>
      </c>
      <c r="E76" s="151" t="s">
        <v>65</v>
      </c>
      <c r="F76" s="78">
        <v>42786</v>
      </c>
      <c r="G76" s="570">
        <f t="shared" si="1"/>
        <v>211559.2</v>
      </c>
      <c r="H76" s="59">
        <v>185000</v>
      </c>
      <c r="I76" s="59">
        <v>185000</v>
      </c>
      <c r="J76" s="59">
        <v>0</v>
      </c>
      <c r="K76" s="59">
        <v>26559.200000000001</v>
      </c>
      <c r="L76" s="151" t="s">
        <v>202</v>
      </c>
      <c r="M76" s="151" t="s">
        <v>52</v>
      </c>
      <c r="N76" s="151" t="s">
        <v>53</v>
      </c>
      <c r="O76" s="185"/>
      <c r="P76" s="329">
        <f>IFERROR(VLOOKUP(TRIM(OPKK[[#This Row],[Lokacija provedbe
grad ili općina]]),Koordinate!B:E,2,FALSE),"")</f>
        <v>32000</v>
      </c>
      <c r="Q76" s="329">
        <f>IFERROR(VLOOKUP(TRIM(OPKK[[#This Row],[Lokacija provedbe
grad ili općina]]),Koordinate!B:E,3,FALSE),"")</f>
        <v>45.345237699999998</v>
      </c>
      <c r="R76" s="329">
        <f>IFERROR(VLOOKUP(TRIM(OPKK[[#This Row],[Lokacija provedbe
grad ili općina]]),Koordinate!B:E,4,FALSE),"")</f>
        <v>19.001020400000002</v>
      </c>
    </row>
    <row r="77" spans="1:18" ht="30">
      <c r="A77" s="151" t="s">
        <v>1826</v>
      </c>
      <c r="B77" s="151" t="s">
        <v>207</v>
      </c>
      <c r="C77" s="151" t="s">
        <v>15</v>
      </c>
      <c r="D77" s="151" t="s">
        <v>64</v>
      </c>
      <c r="E77" s="151" t="s">
        <v>65</v>
      </c>
      <c r="F77" s="78">
        <v>42788</v>
      </c>
      <c r="G77" s="570">
        <f t="shared" si="1"/>
        <v>299140</v>
      </c>
      <c r="H77" s="59">
        <v>266234.59999999998</v>
      </c>
      <c r="I77" s="59">
        <v>266234.59999999998</v>
      </c>
      <c r="J77" s="59">
        <v>0</v>
      </c>
      <c r="K77" s="59">
        <v>32905.4</v>
      </c>
      <c r="L77" s="151" t="s">
        <v>201</v>
      </c>
      <c r="M77" s="151" t="s">
        <v>20</v>
      </c>
      <c r="N77" s="151" t="s">
        <v>157</v>
      </c>
      <c r="O77" s="185"/>
      <c r="P77" s="329">
        <f>IFERROR(VLOOKUP(TRIM(OPKK[[#This Row],[Lokacija provedbe
grad ili općina]]),Koordinate!B:E,2,FALSE),"")</f>
        <v>35400</v>
      </c>
      <c r="Q77" s="329">
        <f>IFERROR(VLOOKUP(TRIM(OPKK[[#This Row],[Lokacija provedbe
grad ili općina]]),Koordinate!B:E,3,FALSE),"")</f>
        <v>45.258155799999997</v>
      </c>
      <c r="R77" s="329">
        <f>IFERROR(VLOOKUP(TRIM(OPKK[[#This Row],[Lokacija provedbe
grad ili općina]]),Koordinate!B:E,4,FALSE),"")</f>
        <v>17.3839626</v>
      </c>
    </row>
    <row r="78" spans="1:18" ht="30">
      <c r="A78" s="151" t="s">
        <v>1827</v>
      </c>
      <c r="B78" s="151" t="s">
        <v>192</v>
      </c>
      <c r="C78" s="151" t="s">
        <v>15</v>
      </c>
      <c r="D78" s="151" t="s">
        <v>64</v>
      </c>
      <c r="E78" s="151" t="s">
        <v>65</v>
      </c>
      <c r="F78" s="78">
        <v>42787</v>
      </c>
      <c r="G78" s="570">
        <f t="shared" si="1"/>
        <v>1724852.6400000001</v>
      </c>
      <c r="H78" s="59">
        <v>1450000</v>
      </c>
      <c r="I78" s="59">
        <v>1450000</v>
      </c>
      <c r="J78" s="59">
        <v>0</v>
      </c>
      <c r="K78" s="59">
        <v>274852.64</v>
      </c>
      <c r="L78" s="151" t="s">
        <v>199</v>
      </c>
      <c r="M78" s="151" t="s">
        <v>52</v>
      </c>
      <c r="N78" s="151" t="s">
        <v>148</v>
      </c>
      <c r="O78" s="185"/>
      <c r="P78" s="329">
        <f>IFERROR(VLOOKUP(TRIM(OPKK[[#This Row],[Lokacija provedbe
grad ili općina]]),Koordinate!B:E,2,FALSE),"")</f>
        <v>32272</v>
      </c>
      <c r="Q78" s="329">
        <f>IFERROR(VLOOKUP(TRIM(OPKK[[#This Row],[Lokacija provedbe
grad ili općina]]),Koordinate!B:E,3,FALSE),"")</f>
        <v>45.189483999999901</v>
      </c>
      <c r="R78" s="329">
        <f>IFERROR(VLOOKUP(TRIM(OPKK[[#This Row],[Lokacija provedbe
grad ili općina]]),Koordinate!B:E,4,FALSE),"")</f>
        <v>18.6873659</v>
      </c>
    </row>
    <row r="79" spans="1:18" ht="30">
      <c r="A79" s="151" t="s">
        <v>1828</v>
      </c>
      <c r="B79" s="151" t="s">
        <v>196</v>
      </c>
      <c r="C79" s="151" t="s">
        <v>197</v>
      </c>
      <c r="D79" s="151" t="s">
        <v>198</v>
      </c>
      <c r="E79" s="151" t="s">
        <v>17</v>
      </c>
      <c r="F79" s="78">
        <v>42788</v>
      </c>
      <c r="G79" s="570">
        <f t="shared" si="1"/>
        <v>959800</v>
      </c>
      <c r="H79" s="59">
        <v>863820</v>
      </c>
      <c r="I79" s="59">
        <v>863820</v>
      </c>
      <c r="J79" s="59">
        <v>0</v>
      </c>
      <c r="K79" s="59">
        <v>95980</v>
      </c>
      <c r="L79" s="151" t="s">
        <v>205</v>
      </c>
      <c r="M79" s="151" t="s">
        <v>28</v>
      </c>
      <c r="N79" s="151" t="s">
        <v>29</v>
      </c>
      <c r="O79" s="185"/>
      <c r="P79" s="329">
        <f>IFERROR(VLOOKUP(TRIM(OPKK[[#This Row],[Lokacija provedbe
grad ili općina]]),Koordinate!B:E,2,FALSE),"")</f>
        <v>31000</v>
      </c>
      <c r="Q79" s="329">
        <f>IFERROR(VLOOKUP(TRIM(OPKK[[#This Row],[Lokacija provedbe
grad ili općina]]),Koordinate!B:E,3,FALSE),"")</f>
        <v>45.554962400000001</v>
      </c>
      <c r="R79" s="329">
        <f>IFERROR(VLOOKUP(TRIM(OPKK[[#This Row],[Lokacija provedbe
grad ili općina]]),Koordinate!B:E,4,FALSE),"")</f>
        <v>18.695514399999901</v>
      </c>
    </row>
    <row r="80" spans="1:18" ht="30">
      <c r="A80" s="151" t="s">
        <v>1829</v>
      </c>
      <c r="B80" s="151" t="s">
        <v>193</v>
      </c>
      <c r="C80" s="151" t="s">
        <v>15</v>
      </c>
      <c r="D80" s="151" t="s">
        <v>64</v>
      </c>
      <c r="E80" s="151" t="s">
        <v>65</v>
      </c>
      <c r="F80" s="78">
        <v>42787</v>
      </c>
      <c r="G80" s="570">
        <f t="shared" si="1"/>
        <v>167450</v>
      </c>
      <c r="H80" s="59">
        <v>150000</v>
      </c>
      <c r="I80" s="59">
        <v>150000</v>
      </c>
      <c r="J80" s="59">
        <v>0</v>
      </c>
      <c r="K80" s="59">
        <v>17450</v>
      </c>
      <c r="L80" s="151" t="s">
        <v>200</v>
      </c>
      <c r="M80" s="151" t="s">
        <v>20</v>
      </c>
      <c r="N80" s="151" t="s">
        <v>62</v>
      </c>
      <c r="O80" s="185"/>
      <c r="P80" s="329">
        <f>IFERROR(VLOOKUP(TRIM(OPKK[[#This Row],[Lokacija provedbe
grad ili općina]]),Koordinate!B:E,2,FALSE),"")</f>
        <v>35000</v>
      </c>
      <c r="Q80" s="329">
        <f>IFERROR(VLOOKUP(TRIM(OPKK[[#This Row],[Lokacija provedbe
grad ili općina]]),Koordinate!B:E,3,FALSE),"")</f>
        <v>45.163143099999999</v>
      </c>
      <c r="R80" s="329">
        <f>IFERROR(VLOOKUP(TRIM(OPKK[[#This Row],[Lokacija provedbe
grad ili općina]]),Koordinate!B:E,4,FALSE),"")</f>
        <v>18.011608099999901</v>
      </c>
    </row>
    <row r="81" spans="1:18" ht="30">
      <c r="A81" s="151" t="s">
        <v>1830</v>
      </c>
      <c r="B81" s="151" t="s">
        <v>195</v>
      </c>
      <c r="C81" s="151" t="s">
        <v>15</v>
      </c>
      <c r="D81" s="151" t="s">
        <v>64</v>
      </c>
      <c r="E81" s="151" t="s">
        <v>65</v>
      </c>
      <c r="F81" s="78">
        <v>42788</v>
      </c>
      <c r="G81" s="570">
        <f t="shared" si="1"/>
        <v>184490</v>
      </c>
      <c r="H81" s="59">
        <v>166041</v>
      </c>
      <c r="I81" s="59">
        <v>166041</v>
      </c>
      <c r="J81" s="59">
        <v>0</v>
      </c>
      <c r="K81" s="59">
        <v>18449</v>
      </c>
      <c r="L81" s="151" t="s">
        <v>203</v>
      </c>
      <c r="M81" s="151" t="s">
        <v>28</v>
      </c>
      <c r="N81" s="151" t="s">
        <v>204</v>
      </c>
      <c r="O81" s="185"/>
      <c r="P81" s="329">
        <f>IFERROR(VLOOKUP(TRIM(OPKK[[#This Row],[Lokacija provedbe
grad ili općina]]),Koordinate!B:E,2,FALSE),"")</f>
        <v>31551</v>
      </c>
      <c r="Q81" s="329">
        <f>IFERROR(VLOOKUP(TRIM(OPKK[[#This Row],[Lokacija provedbe
grad ili općina]]),Koordinate!B:E,3,FALSE),"")</f>
        <v>45.684501599999997</v>
      </c>
      <c r="R81" s="329">
        <f>IFERROR(VLOOKUP(TRIM(OPKK[[#This Row],[Lokacija provedbe
grad ili općina]]),Koordinate!B:E,4,FALSE),"")</f>
        <v>18.402356699999899</v>
      </c>
    </row>
    <row r="82" spans="1:18" ht="30">
      <c r="A82" s="151" t="s">
        <v>1831</v>
      </c>
      <c r="B82" s="151" t="s">
        <v>381</v>
      </c>
      <c r="C82" s="151" t="s">
        <v>15</v>
      </c>
      <c r="D82" s="151" t="s">
        <v>113</v>
      </c>
      <c r="E82" s="151" t="s">
        <v>17</v>
      </c>
      <c r="F82" s="78">
        <v>42802</v>
      </c>
      <c r="G82" s="570">
        <f t="shared" si="1"/>
        <v>3144610.52</v>
      </c>
      <c r="H82" s="59">
        <v>1124943.68</v>
      </c>
      <c r="I82" s="59">
        <v>1124943.68</v>
      </c>
      <c r="J82" s="59">
        <v>0</v>
      </c>
      <c r="K82" s="59">
        <v>2019666.84</v>
      </c>
      <c r="L82" s="151" t="s">
        <v>382</v>
      </c>
      <c r="M82" s="151" t="s">
        <v>43</v>
      </c>
      <c r="N82" s="151" t="s">
        <v>383</v>
      </c>
      <c r="O82" s="185"/>
      <c r="P82" s="329">
        <f>IFERROR(VLOOKUP(TRIM(OPKK[[#This Row],[Lokacija provedbe
grad ili općina]]),Koordinate!B:E,2,FALSE),"")</f>
        <v>33515</v>
      </c>
      <c r="Q82" s="329">
        <f>IFERROR(VLOOKUP(TRIM(OPKK[[#This Row],[Lokacija provedbe
grad ili općina]]),Koordinate!B:E,3,FALSE),"")</f>
        <v>45.528800699999998</v>
      </c>
      <c r="R82" s="329">
        <f>IFERROR(VLOOKUP(TRIM(OPKK[[#This Row],[Lokacija provedbe
grad ili općina]]),Koordinate!B:E,4,FALSE),"")</f>
        <v>17.880347400000002</v>
      </c>
    </row>
    <row r="83" spans="1:18" ht="30">
      <c r="A83" s="151" t="s">
        <v>1832</v>
      </c>
      <c r="B83" s="151" t="s">
        <v>208</v>
      </c>
      <c r="C83" s="151" t="s">
        <v>15</v>
      </c>
      <c r="D83" s="151" t="s">
        <v>64</v>
      </c>
      <c r="E83" s="151" t="s">
        <v>65</v>
      </c>
      <c r="F83" s="78">
        <v>42790</v>
      </c>
      <c r="G83" s="570">
        <f t="shared" si="1"/>
        <v>1019889</v>
      </c>
      <c r="H83" s="59">
        <v>915000</v>
      </c>
      <c r="I83" s="59">
        <v>915000</v>
      </c>
      <c r="J83" s="59">
        <v>0</v>
      </c>
      <c r="K83" s="59">
        <v>104889</v>
      </c>
      <c r="L83" s="151" t="s">
        <v>213</v>
      </c>
      <c r="M83" s="151" t="s">
        <v>28</v>
      </c>
      <c r="N83" s="151" t="s">
        <v>29</v>
      </c>
      <c r="O83" s="185"/>
      <c r="P83" s="329">
        <f>IFERROR(VLOOKUP(TRIM(OPKK[[#This Row],[Lokacija provedbe
grad ili općina]]),Koordinate!B:E,2,FALSE),"")</f>
        <v>31000</v>
      </c>
      <c r="Q83" s="329">
        <f>IFERROR(VLOOKUP(TRIM(OPKK[[#This Row],[Lokacija provedbe
grad ili općina]]),Koordinate!B:E,3,FALSE),"")</f>
        <v>45.554962400000001</v>
      </c>
      <c r="R83" s="329">
        <f>IFERROR(VLOOKUP(TRIM(OPKK[[#This Row],[Lokacija provedbe
grad ili općina]]),Koordinate!B:E,4,FALSE),"")</f>
        <v>18.695514399999901</v>
      </c>
    </row>
    <row r="84" spans="1:18" ht="60">
      <c r="A84" s="151" t="s">
        <v>1833</v>
      </c>
      <c r="B84" s="151" t="s">
        <v>210</v>
      </c>
      <c r="C84" s="151" t="s">
        <v>15</v>
      </c>
      <c r="D84" s="151" t="s">
        <v>64</v>
      </c>
      <c r="E84" s="151" t="s">
        <v>65</v>
      </c>
      <c r="F84" s="78">
        <v>42789</v>
      </c>
      <c r="G84" s="570">
        <f t="shared" si="1"/>
        <v>747518</v>
      </c>
      <c r="H84" s="59">
        <v>672766</v>
      </c>
      <c r="I84" s="59">
        <v>672766</v>
      </c>
      <c r="J84" s="59">
        <v>0</v>
      </c>
      <c r="K84" s="59">
        <v>74752</v>
      </c>
      <c r="L84" s="151" t="s">
        <v>215</v>
      </c>
      <c r="M84" s="151" t="s">
        <v>52</v>
      </c>
      <c r="N84" s="151" t="s">
        <v>143</v>
      </c>
      <c r="O84" s="185"/>
      <c r="P84" s="329">
        <f>IFERROR(VLOOKUP(TRIM(OPKK[[#This Row],[Lokacija provedbe
grad ili općina]]),Koordinate!B:E,2,FALSE),"")</f>
        <v>32100</v>
      </c>
      <c r="Q84" s="329">
        <f>IFERROR(VLOOKUP(TRIM(OPKK[[#This Row],[Lokacija provedbe
grad ili općina]]),Koordinate!B:E,3,FALSE),"")</f>
        <v>45.287905799999997</v>
      </c>
      <c r="R84" s="329">
        <f>IFERROR(VLOOKUP(TRIM(OPKK[[#This Row],[Lokacija provedbe
grad ili općina]]),Koordinate!B:E,4,FALSE),"")</f>
        <v>18.805678100000002</v>
      </c>
    </row>
    <row r="85" spans="1:18" ht="30">
      <c r="A85" s="151" t="s">
        <v>1834</v>
      </c>
      <c r="B85" s="151" t="s">
        <v>209</v>
      </c>
      <c r="C85" s="151" t="s">
        <v>15</v>
      </c>
      <c r="D85" s="151" t="s">
        <v>64</v>
      </c>
      <c r="E85" s="151" t="s">
        <v>65</v>
      </c>
      <c r="F85" s="78">
        <v>42787</v>
      </c>
      <c r="G85" s="570">
        <f t="shared" si="1"/>
        <v>147812.4</v>
      </c>
      <c r="H85" s="59">
        <v>133031.16</v>
      </c>
      <c r="I85" s="59">
        <v>133031.16</v>
      </c>
      <c r="J85" s="59">
        <v>0</v>
      </c>
      <c r="K85" s="59">
        <v>14781.24</v>
      </c>
      <c r="L85" s="151" t="s">
        <v>214</v>
      </c>
      <c r="M85" s="151" t="s">
        <v>52</v>
      </c>
      <c r="N85" s="151" t="s">
        <v>177</v>
      </c>
      <c r="O85" s="185"/>
      <c r="P85" s="329">
        <f>IFERROR(VLOOKUP(TRIM(OPKK[[#This Row],[Lokacija provedbe
grad ili općina]]),Koordinate!B:E,2,FALSE),"")</f>
        <v>32270</v>
      </c>
      <c r="Q85" s="329">
        <f>IFERROR(VLOOKUP(TRIM(OPKK[[#This Row],[Lokacija provedbe
grad ili općina]]),Koordinate!B:E,3,FALSE),"")</f>
        <v>45.072074000000001</v>
      </c>
      <c r="R85" s="329">
        <f>IFERROR(VLOOKUP(TRIM(OPKK[[#This Row],[Lokacija provedbe
grad ili općina]]),Koordinate!B:E,4,FALSE),"")</f>
        <v>18.694507199999901</v>
      </c>
    </row>
    <row r="86" spans="1:18" ht="30">
      <c r="A86" s="151" t="s">
        <v>1835</v>
      </c>
      <c r="B86" s="151" t="s">
        <v>206</v>
      </c>
      <c r="C86" s="151" t="s">
        <v>15</v>
      </c>
      <c r="D86" s="151" t="s">
        <v>64</v>
      </c>
      <c r="E86" s="151" t="s">
        <v>65</v>
      </c>
      <c r="F86" s="78">
        <v>42788</v>
      </c>
      <c r="G86" s="570">
        <f t="shared" si="1"/>
        <v>465648.77</v>
      </c>
      <c r="H86" s="59">
        <v>419037</v>
      </c>
      <c r="I86" s="59">
        <v>419037</v>
      </c>
      <c r="J86" s="59">
        <v>0</v>
      </c>
      <c r="K86" s="59">
        <v>46611.77</v>
      </c>
      <c r="L86" s="151" t="s">
        <v>212</v>
      </c>
      <c r="M86" s="151" t="s">
        <v>28</v>
      </c>
      <c r="N86" s="151" t="s">
        <v>134</v>
      </c>
      <c r="O86" s="185"/>
      <c r="P86" s="329">
        <f>IFERROR(VLOOKUP(TRIM(OPKK[[#This Row],[Lokacija provedbe
grad ili općina]]),Koordinate!B:E,2,FALSE),"")</f>
        <v>31300</v>
      </c>
      <c r="Q86" s="329">
        <f>IFERROR(VLOOKUP(TRIM(OPKK[[#This Row],[Lokacija provedbe
grad ili općina]]),Koordinate!B:E,3,FALSE),"")</f>
        <v>45.772866399999998</v>
      </c>
      <c r="R86" s="329">
        <f>IFERROR(VLOOKUP(TRIM(OPKK[[#This Row],[Lokacija provedbe
grad ili općina]]),Koordinate!B:E,4,FALSE),"")</f>
        <v>18.610752399999999</v>
      </c>
    </row>
    <row r="87" spans="1:18" ht="45">
      <c r="A87" s="151" t="s">
        <v>1836</v>
      </c>
      <c r="B87" s="151" t="s">
        <v>211</v>
      </c>
      <c r="C87" s="151" t="s">
        <v>15</v>
      </c>
      <c r="D87" s="151" t="s">
        <v>64</v>
      </c>
      <c r="E87" s="151" t="s">
        <v>65</v>
      </c>
      <c r="F87" s="78">
        <v>42793</v>
      </c>
      <c r="G87" s="570">
        <f t="shared" si="1"/>
        <v>300064.5</v>
      </c>
      <c r="H87" s="59">
        <v>255000</v>
      </c>
      <c r="I87" s="59">
        <v>255000</v>
      </c>
      <c r="J87" s="59">
        <v>0</v>
      </c>
      <c r="K87" s="59">
        <v>45064.5</v>
      </c>
      <c r="L87" s="151" t="s">
        <v>216</v>
      </c>
      <c r="M87" s="151" t="s">
        <v>52</v>
      </c>
      <c r="N87" s="151" t="s">
        <v>217</v>
      </c>
      <c r="O87" s="185"/>
      <c r="P87" s="329">
        <f>IFERROR(VLOOKUP(TRIM(OPKK[[#This Row],[Lokacija provedbe
grad ili općina]]),Koordinate!B:E,2,FALSE),"")</f>
        <v>32245</v>
      </c>
      <c r="Q87" s="329">
        <f>IFERROR(VLOOKUP(TRIM(OPKK[[#This Row],[Lokacija provedbe
grad ili općina]]),Koordinate!B:E,3,FALSE),"")</f>
        <v>45.139913399999998</v>
      </c>
      <c r="R87" s="329">
        <f>IFERROR(VLOOKUP(TRIM(OPKK[[#This Row],[Lokacija provedbe
grad ili općina]]),Koordinate!B:E,4,FALSE),"")</f>
        <v>19.035608799999899</v>
      </c>
    </row>
    <row r="88" spans="1:18" ht="30">
      <c r="A88" s="151" t="s">
        <v>1837</v>
      </c>
      <c r="B88" s="151" t="s">
        <v>227</v>
      </c>
      <c r="C88" s="151" t="s">
        <v>15</v>
      </c>
      <c r="D88" s="151" t="s">
        <v>64</v>
      </c>
      <c r="E88" s="151" t="s">
        <v>65</v>
      </c>
      <c r="F88" s="78">
        <v>42781</v>
      </c>
      <c r="G88" s="570">
        <f t="shared" si="1"/>
        <v>532137.19999999995</v>
      </c>
      <c r="H88" s="59">
        <v>473548.89</v>
      </c>
      <c r="I88" s="59">
        <v>473548.89</v>
      </c>
      <c r="J88" s="59">
        <v>0</v>
      </c>
      <c r="K88" s="59">
        <v>58588.31</v>
      </c>
      <c r="L88" s="151" t="s">
        <v>228</v>
      </c>
      <c r="M88" s="151" t="s">
        <v>28</v>
      </c>
      <c r="N88" s="151" t="s">
        <v>134</v>
      </c>
      <c r="O88" s="185"/>
      <c r="P88" s="329">
        <f>IFERROR(VLOOKUP(TRIM(OPKK[[#This Row],[Lokacija provedbe
grad ili općina]]),Koordinate!B:E,2,FALSE),"")</f>
        <v>31300</v>
      </c>
      <c r="Q88" s="329">
        <f>IFERROR(VLOOKUP(TRIM(OPKK[[#This Row],[Lokacija provedbe
grad ili općina]]),Koordinate!B:E,3,FALSE),"")</f>
        <v>45.772866399999998</v>
      </c>
      <c r="R88" s="329">
        <f>IFERROR(VLOOKUP(TRIM(OPKK[[#This Row],[Lokacija provedbe
grad ili općina]]),Koordinate!B:E,4,FALSE),"")</f>
        <v>18.610752399999999</v>
      </c>
    </row>
    <row r="89" spans="1:18" ht="30">
      <c r="A89" s="151" t="s">
        <v>1838</v>
      </c>
      <c r="B89" s="151" t="s">
        <v>393</v>
      </c>
      <c r="C89" s="151" t="s">
        <v>15</v>
      </c>
      <c r="D89" s="151" t="s">
        <v>64</v>
      </c>
      <c r="E89" s="151" t="s">
        <v>65</v>
      </c>
      <c r="F89" s="78">
        <v>42801</v>
      </c>
      <c r="G89" s="570">
        <f t="shared" si="1"/>
        <v>245415.79</v>
      </c>
      <c r="H89" s="59">
        <v>218395.51</v>
      </c>
      <c r="I89" s="59">
        <v>218395.51</v>
      </c>
      <c r="J89" s="59">
        <v>0</v>
      </c>
      <c r="K89" s="59">
        <v>27020.28</v>
      </c>
      <c r="L89" s="151" t="s">
        <v>2336</v>
      </c>
      <c r="M89" s="151" t="s">
        <v>28</v>
      </c>
      <c r="N89" s="151" t="s">
        <v>134</v>
      </c>
      <c r="O89" s="185"/>
      <c r="P89" s="329">
        <f>IFERROR(VLOOKUP(TRIM(OPKK[[#This Row],[Lokacija provedbe
grad ili općina]]),Koordinate!B:E,2,FALSE),"")</f>
        <v>31300</v>
      </c>
      <c r="Q89" s="329">
        <f>IFERROR(VLOOKUP(TRIM(OPKK[[#This Row],[Lokacija provedbe
grad ili općina]]),Koordinate!B:E,3,FALSE),"")</f>
        <v>45.772866399999998</v>
      </c>
      <c r="R89" s="329">
        <f>IFERROR(VLOOKUP(TRIM(OPKK[[#This Row],[Lokacija provedbe
grad ili općina]]),Koordinate!B:E,4,FALSE),"")</f>
        <v>18.610752399999999</v>
      </c>
    </row>
    <row r="90" spans="1:18" ht="45">
      <c r="A90" s="151" t="s">
        <v>1839</v>
      </c>
      <c r="B90" s="151" t="s">
        <v>394</v>
      </c>
      <c r="C90" s="151" t="s">
        <v>15</v>
      </c>
      <c r="D90" s="151" t="s">
        <v>64</v>
      </c>
      <c r="E90" s="151" t="s">
        <v>65</v>
      </c>
      <c r="F90" s="78">
        <v>42807</v>
      </c>
      <c r="G90" s="570">
        <f t="shared" si="1"/>
        <v>1021830.98</v>
      </c>
      <c r="H90" s="59">
        <v>919647.88</v>
      </c>
      <c r="I90" s="59">
        <v>919647.88</v>
      </c>
      <c r="J90" s="59">
        <v>0</v>
      </c>
      <c r="K90" s="59">
        <v>102183.1</v>
      </c>
      <c r="L90" s="151" t="s">
        <v>395</v>
      </c>
      <c r="M90" s="151" t="s">
        <v>28</v>
      </c>
      <c r="N90" s="151" t="s">
        <v>396</v>
      </c>
      <c r="O90" s="185"/>
      <c r="P90" s="329">
        <f>IFERROR(VLOOKUP(TRIM(OPKK[[#This Row],[Lokacija provedbe
grad ili općina]]),Koordinate!B:E,2,FALSE),"")</f>
        <v>31531</v>
      </c>
      <c r="Q90" s="329">
        <f>IFERROR(VLOOKUP(TRIM(OPKK[[#This Row],[Lokacija provedbe
grad ili općina]]),Koordinate!B:E,3,FALSE),"")</f>
        <v>45.751403799999999</v>
      </c>
      <c r="R90" s="329">
        <f>IFERROR(VLOOKUP(TRIM(OPKK[[#This Row],[Lokacija provedbe
grad ili općina]]),Koordinate!B:E,4,FALSE),"")</f>
        <v>18.063269200000001</v>
      </c>
    </row>
    <row r="91" spans="1:18" ht="45">
      <c r="A91" s="151" t="s">
        <v>1840</v>
      </c>
      <c r="B91" s="151" t="s">
        <v>387</v>
      </c>
      <c r="C91" s="151" t="s">
        <v>35</v>
      </c>
      <c r="D91" s="151" t="s">
        <v>34</v>
      </c>
      <c r="E91" s="151" t="s">
        <v>17</v>
      </c>
      <c r="F91" s="78">
        <v>42817</v>
      </c>
      <c r="G91" s="570">
        <f t="shared" si="1"/>
        <v>1752300</v>
      </c>
      <c r="H91" s="59">
        <v>1401840</v>
      </c>
      <c r="I91" s="59">
        <v>1401840</v>
      </c>
      <c r="J91" s="59">
        <v>0</v>
      </c>
      <c r="K91" s="59">
        <v>350460</v>
      </c>
      <c r="L91" s="151" t="s">
        <v>388</v>
      </c>
      <c r="M91" s="151" t="s">
        <v>28</v>
      </c>
      <c r="N91" s="151" t="s">
        <v>29</v>
      </c>
      <c r="O91" s="185"/>
      <c r="P91" s="329">
        <f>IFERROR(VLOOKUP(TRIM(OPKK[[#This Row],[Lokacija provedbe
grad ili općina]]),Koordinate!B:E,2,FALSE),"")</f>
        <v>31000</v>
      </c>
      <c r="Q91" s="329">
        <f>IFERROR(VLOOKUP(TRIM(OPKK[[#This Row],[Lokacija provedbe
grad ili općina]]),Koordinate!B:E,3,FALSE),"")</f>
        <v>45.554962400000001</v>
      </c>
      <c r="R91" s="329">
        <f>IFERROR(VLOOKUP(TRIM(OPKK[[#This Row],[Lokacija provedbe
grad ili općina]]),Koordinate!B:E,4,FALSE),"")</f>
        <v>18.695514399999901</v>
      </c>
    </row>
    <row r="92" spans="1:18" ht="30">
      <c r="A92" s="151" t="s">
        <v>1841</v>
      </c>
      <c r="B92" s="151" t="s">
        <v>1089</v>
      </c>
      <c r="C92" s="151" t="s">
        <v>35</v>
      </c>
      <c r="D92" s="151" t="s">
        <v>34</v>
      </c>
      <c r="E92" s="151" t="s">
        <v>17</v>
      </c>
      <c r="F92" s="78">
        <v>42817</v>
      </c>
      <c r="G92" s="570">
        <f t="shared" si="1"/>
        <v>2313850</v>
      </c>
      <c r="H92" s="59">
        <v>1876755</v>
      </c>
      <c r="I92" s="59">
        <v>1876755</v>
      </c>
      <c r="J92" s="59">
        <v>0</v>
      </c>
      <c r="K92" s="59">
        <v>437095</v>
      </c>
      <c r="L92" s="151" t="s">
        <v>385</v>
      </c>
      <c r="M92" s="151" t="s">
        <v>28</v>
      </c>
      <c r="N92" s="151" t="s">
        <v>386</v>
      </c>
      <c r="O92" s="185"/>
      <c r="P92" s="329">
        <f>IFERROR(VLOOKUP(TRIM(OPKK[[#This Row],[Lokacija provedbe
grad ili općina]]),Koordinate!B:E,2,FALSE),"")</f>
        <v>31500</v>
      </c>
      <c r="Q92" s="329">
        <f>IFERROR(VLOOKUP(TRIM(OPKK[[#This Row],[Lokacija provedbe
grad ili općina]]),Koordinate!B:E,3,FALSE),"")</f>
        <v>45.494686100000003</v>
      </c>
      <c r="R92" s="329">
        <f>IFERROR(VLOOKUP(TRIM(OPKK[[#This Row],[Lokacija provedbe
grad ili općina]]),Koordinate!B:E,4,FALSE),"")</f>
        <v>18.095111800000002</v>
      </c>
    </row>
    <row r="93" spans="1:18" ht="45">
      <c r="A93" s="151" t="s">
        <v>1842</v>
      </c>
      <c r="B93" s="151" t="s">
        <v>5018</v>
      </c>
      <c r="C93" s="151" t="s">
        <v>220</v>
      </c>
      <c r="D93" s="151" t="s">
        <v>219</v>
      </c>
      <c r="E93" s="151" t="s">
        <v>49</v>
      </c>
      <c r="F93" s="78">
        <v>42817</v>
      </c>
      <c r="G93" s="570">
        <f t="shared" si="1"/>
        <v>6637427.5200000005</v>
      </c>
      <c r="H93" s="59">
        <v>5595000.9100000001</v>
      </c>
      <c r="I93" s="59">
        <v>5595000.9100000001</v>
      </c>
      <c r="J93" s="59">
        <v>0</v>
      </c>
      <c r="K93" s="59">
        <v>1042426.61</v>
      </c>
      <c r="L93" s="151" t="s">
        <v>1476</v>
      </c>
      <c r="M93" s="151" t="s">
        <v>43</v>
      </c>
      <c r="N93" s="151" t="s">
        <v>61</v>
      </c>
      <c r="O93" s="185"/>
      <c r="P93" s="329">
        <f>IFERROR(VLOOKUP(TRIM(OPKK[[#This Row],[Lokacija provedbe
grad ili općina]]),Koordinate!B:E,2,FALSE),"")</f>
        <v>33000</v>
      </c>
      <c r="Q93" s="329">
        <f>IFERROR(VLOOKUP(TRIM(OPKK[[#This Row],[Lokacija provedbe
grad ili općina]]),Koordinate!B:E,3,FALSE),"")</f>
        <v>45.831646300000003</v>
      </c>
      <c r="R93" s="329">
        <f>IFERROR(VLOOKUP(TRIM(OPKK[[#This Row],[Lokacija provedbe
grad ili općina]]),Koordinate!B:E,4,FALSE),"")</f>
        <v>17.385542900000001</v>
      </c>
    </row>
    <row r="94" spans="1:18" ht="30">
      <c r="A94" s="151" t="s">
        <v>1843</v>
      </c>
      <c r="B94" s="151" t="s">
        <v>389</v>
      </c>
      <c r="C94" s="151" t="s">
        <v>35</v>
      </c>
      <c r="D94" s="151" t="s">
        <v>34</v>
      </c>
      <c r="E94" s="151" t="s">
        <v>17</v>
      </c>
      <c r="F94" s="78">
        <v>42817</v>
      </c>
      <c r="G94" s="570">
        <f t="shared" si="1"/>
        <v>1971000</v>
      </c>
      <c r="H94" s="59">
        <v>1576800</v>
      </c>
      <c r="I94" s="59">
        <v>1576800</v>
      </c>
      <c r="J94" s="59">
        <v>0</v>
      </c>
      <c r="K94" s="59">
        <v>394200</v>
      </c>
      <c r="L94" s="151" t="s">
        <v>390</v>
      </c>
      <c r="M94" s="151" t="s">
        <v>28</v>
      </c>
      <c r="N94" s="151" t="s">
        <v>29</v>
      </c>
      <c r="O94" s="185"/>
      <c r="P94" s="329">
        <f>IFERROR(VLOOKUP(TRIM(OPKK[[#This Row],[Lokacija provedbe
grad ili općina]]),Koordinate!B:E,2,FALSE),"")</f>
        <v>31000</v>
      </c>
      <c r="Q94" s="329">
        <f>IFERROR(VLOOKUP(TRIM(OPKK[[#This Row],[Lokacija provedbe
grad ili općina]]),Koordinate!B:E,3,FALSE),"")</f>
        <v>45.554962400000001</v>
      </c>
      <c r="R94" s="329">
        <f>IFERROR(VLOOKUP(TRIM(OPKK[[#This Row],[Lokacija provedbe
grad ili općina]]),Koordinate!B:E,4,FALSE),"")</f>
        <v>18.695514399999901</v>
      </c>
    </row>
    <row r="95" spans="1:18" ht="45">
      <c r="A95" s="151" t="s">
        <v>1844</v>
      </c>
      <c r="B95" s="151" t="s">
        <v>391</v>
      </c>
      <c r="C95" s="151" t="s">
        <v>15</v>
      </c>
      <c r="D95" s="151" t="s">
        <v>16</v>
      </c>
      <c r="E95" s="151" t="s">
        <v>17</v>
      </c>
      <c r="F95" s="78">
        <v>42821</v>
      </c>
      <c r="G95" s="570">
        <f t="shared" si="1"/>
        <v>1221600</v>
      </c>
      <c r="H95" s="59">
        <v>553620</v>
      </c>
      <c r="I95" s="59">
        <v>553620</v>
      </c>
      <c r="J95" s="59">
        <v>0</v>
      </c>
      <c r="K95" s="59">
        <v>667980</v>
      </c>
      <c r="L95" s="151" t="s">
        <v>392</v>
      </c>
      <c r="M95" s="151" t="s">
        <v>38</v>
      </c>
      <c r="N95" s="151" t="s">
        <v>140</v>
      </c>
      <c r="O95" s="185"/>
      <c r="P95" s="329">
        <f>IFERROR(VLOOKUP(TRIM(OPKK[[#This Row],[Lokacija provedbe
grad ili općina]]),Koordinate!B:E,2,FALSE),"")</f>
        <v>34000</v>
      </c>
      <c r="Q95" s="329">
        <f>IFERROR(VLOOKUP(TRIM(OPKK[[#This Row],[Lokacija provedbe
grad ili općina]]),Koordinate!B:E,3,FALSE),"")</f>
        <v>45.331476299999999</v>
      </c>
      <c r="R95" s="329">
        <f>IFERROR(VLOOKUP(TRIM(OPKK[[#This Row],[Lokacija provedbe
grad ili općina]]),Koordinate!B:E,4,FALSE),"")</f>
        <v>17.674474799999899</v>
      </c>
    </row>
    <row r="96" spans="1:18" ht="45">
      <c r="A96" s="151" t="s">
        <v>1845</v>
      </c>
      <c r="B96" s="151" t="s">
        <v>634</v>
      </c>
      <c r="C96" s="151" t="s">
        <v>220</v>
      </c>
      <c r="D96" s="151" t="s">
        <v>219</v>
      </c>
      <c r="E96" s="151" t="s">
        <v>49</v>
      </c>
      <c r="F96" s="78">
        <v>42835</v>
      </c>
      <c r="G96" s="570">
        <f t="shared" si="1"/>
        <v>9512364.1699999999</v>
      </c>
      <c r="H96" s="59">
        <v>8085509.54</v>
      </c>
      <c r="I96" s="59">
        <v>8085509.54</v>
      </c>
      <c r="J96" s="59">
        <v>0</v>
      </c>
      <c r="K96" s="59">
        <v>1426854.63</v>
      </c>
      <c r="L96" s="151" t="s">
        <v>1477</v>
      </c>
      <c r="M96" s="151" t="s">
        <v>52</v>
      </c>
      <c r="N96" s="151" t="s">
        <v>53</v>
      </c>
      <c r="O96" s="185"/>
      <c r="P96" s="329">
        <f>IFERROR(VLOOKUP(TRIM(OPKK[[#This Row],[Lokacija provedbe
grad ili općina]]),Koordinate!B:E,2,FALSE),"")</f>
        <v>32000</v>
      </c>
      <c r="Q96" s="329">
        <f>IFERROR(VLOOKUP(TRIM(OPKK[[#This Row],[Lokacija provedbe
grad ili općina]]),Koordinate!B:E,3,FALSE),"")</f>
        <v>45.345237699999998</v>
      </c>
      <c r="R96" s="329">
        <f>IFERROR(VLOOKUP(TRIM(OPKK[[#This Row],[Lokacija provedbe
grad ili općina]]),Koordinate!B:E,4,FALSE),"")</f>
        <v>19.001020400000002</v>
      </c>
    </row>
    <row r="97" spans="1:18">
      <c r="A97" s="151" t="s">
        <v>1846</v>
      </c>
      <c r="B97" s="151" t="s">
        <v>652</v>
      </c>
      <c r="C97" s="151" t="s">
        <v>653</v>
      </c>
      <c r="D97" s="151" t="s">
        <v>654</v>
      </c>
      <c r="E97" s="151" t="s">
        <v>655</v>
      </c>
      <c r="F97" s="78">
        <v>42865</v>
      </c>
      <c r="G97" s="570">
        <f t="shared" si="1"/>
        <v>130576065</v>
      </c>
      <c r="H97" s="59">
        <v>117567474.53</v>
      </c>
      <c r="I97" s="59">
        <v>99932353.349999994</v>
      </c>
      <c r="J97" s="59">
        <v>17635121.18</v>
      </c>
      <c r="K97" s="59">
        <v>13008590.470000001</v>
      </c>
      <c r="L97" s="151" t="s">
        <v>656</v>
      </c>
      <c r="M97" s="151" t="s">
        <v>28</v>
      </c>
      <c r="N97" s="151" t="s">
        <v>29</v>
      </c>
      <c r="O97" s="185"/>
      <c r="P97" s="329">
        <f>IFERROR(VLOOKUP(TRIM(OPKK[[#This Row],[Lokacija provedbe
grad ili općina]]),Koordinate!B:E,2,FALSE),"")</f>
        <v>31000</v>
      </c>
      <c r="Q97" s="329">
        <f>IFERROR(VLOOKUP(TRIM(OPKK[[#This Row],[Lokacija provedbe
grad ili općina]]),Koordinate!B:E,3,FALSE),"")</f>
        <v>45.554962400000001</v>
      </c>
      <c r="R97" s="329">
        <f>IFERROR(VLOOKUP(TRIM(OPKK[[#This Row],[Lokacija provedbe
grad ili općina]]),Koordinate!B:E,4,FALSE),"")</f>
        <v>18.695514399999901</v>
      </c>
    </row>
    <row r="98" spans="1:18" ht="30">
      <c r="A98" s="151" t="s">
        <v>1847</v>
      </c>
      <c r="B98" s="151" t="s">
        <v>657</v>
      </c>
      <c r="C98" s="151" t="s">
        <v>197</v>
      </c>
      <c r="D98" s="151" t="s">
        <v>198</v>
      </c>
      <c r="E98" s="151" t="s">
        <v>17</v>
      </c>
      <c r="F98" s="78">
        <v>42858</v>
      </c>
      <c r="G98" s="570">
        <f t="shared" si="1"/>
        <v>643480</v>
      </c>
      <c r="H98" s="59">
        <v>545010.26</v>
      </c>
      <c r="I98" s="59">
        <v>545010.26</v>
      </c>
      <c r="J98" s="59">
        <v>0</v>
      </c>
      <c r="K98" s="59">
        <v>98469.74</v>
      </c>
      <c r="L98" s="151" t="s">
        <v>658</v>
      </c>
      <c r="M98" s="151" t="s">
        <v>28</v>
      </c>
      <c r="N98" s="151" t="s">
        <v>29</v>
      </c>
      <c r="O98" s="185"/>
      <c r="P98" s="329">
        <f>IFERROR(VLOOKUP(TRIM(OPKK[[#This Row],[Lokacija provedbe
grad ili općina]]),Koordinate!B:E,2,FALSE),"")</f>
        <v>31000</v>
      </c>
      <c r="Q98" s="329">
        <f>IFERROR(VLOOKUP(TRIM(OPKK[[#This Row],[Lokacija provedbe
grad ili općina]]),Koordinate!B:E,3,FALSE),"")</f>
        <v>45.554962400000001</v>
      </c>
      <c r="R98" s="329">
        <f>IFERROR(VLOOKUP(TRIM(OPKK[[#This Row],[Lokacija provedbe
grad ili općina]]),Koordinate!B:E,4,FALSE),"")</f>
        <v>18.695514399999901</v>
      </c>
    </row>
    <row r="99" spans="1:18" ht="30">
      <c r="A99" s="151" t="s">
        <v>1848</v>
      </c>
      <c r="B99" s="151" t="s">
        <v>659</v>
      </c>
      <c r="C99" s="151" t="s">
        <v>57</v>
      </c>
      <c r="D99" s="151" t="s">
        <v>58</v>
      </c>
      <c r="E99" s="151" t="s">
        <v>49</v>
      </c>
      <c r="F99" s="78">
        <v>42870</v>
      </c>
      <c r="G99" s="570">
        <f t="shared" si="1"/>
        <v>16595698.75</v>
      </c>
      <c r="H99" s="59">
        <v>16595698.75</v>
      </c>
      <c r="I99" s="59">
        <v>14106343.939999999</v>
      </c>
      <c r="J99" s="59">
        <v>2489354.81</v>
      </c>
      <c r="K99" s="59">
        <v>0</v>
      </c>
      <c r="L99" s="151" t="s">
        <v>660</v>
      </c>
      <c r="M99" s="79" t="s">
        <v>52</v>
      </c>
      <c r="N99" s="79" t="s">
        <v>143</v>
      </c>
      <c r="O99" s="185"/>
      <c r="P99" s="329">
        <f>IFERROR(VLOOKUP(TRIM(OPKK[[#This Row],[Lokacija provedbe
grad ili općina]]),Koordinate!B:E,2,FALSE),"")</f>
        <v>32100</v>
      </c>
      <c r="Q99" s="329">
        <f>IFERROR(VLOOKUP(TRIM(OPKK[[#This Row],[Lokacija provedbe
grad ili općina]]),Koordinate!B:E,3,FALSE),"")</f>
        <v>45.287905799999997</v>
      </c>
      <c r="R99" s="329">
        <f>IFERROR(VLOOKUP(TRIM(OPKK[[#This Row],[Lokacija provedbe
grad ili općina]]),Koordinate!B:E,4,FALSE),"")</f>
        <v>18.805678100000002</v>
      </c>
    </row>
    <row r="100" spans="1:18" ht="30">
      <c r="A100" s="151" t="s">
        <v>1849</v>
      </c>
      <c r="B100" s="151" t="s">
        <v>734</v>
      </c>
      <c r="C100" s="151" t="s">
        <v>57</v>
      </c>
      <c r="D100" s="151" t="s">
        <v>58</v>
      </c>
      <c r="E100" s="151" t="s">
        <v>49</v>
      </c>
      <c r="F100" s="80">
        <v>42871</v>
      </c>
      <c r="G100" s="570">
        <f t="shared" si="1"/>
        <v>34236121.219999999</v>
      </c>
      <c r="H100" s="59">
        <v>34236121.219999999</v>
      </c>
      <c r="I100" s="59">
        <v>29100703.030000001</v>
      </c>
      <c r="J100" s="59">
        <v>5135418.1900000004</v>
      </c>
      <c r="K100" s="59">
        <v>0</v>
      </c>
      <c r="L100" s="151" t="s">
        <v>735</v>
      </c>
      <c r="M100" s="151" t="s">
        <v>38</v>
      </c>
      <c r="N100" s="151" t="s">
        <v>140</v>
      </c>
      <c r="O100" s="185"/>
      <c r="P100" s="329">
        <f>IFERROR(VLOOKUP(TRIM(OPKK[[#This Row],[Lokacija provedbe
grad ili općina]]),Koordinate!B:E,2,FALSE),"")</f>
        <v>34000</v>
      </c>
      <c r="Q100" s="329">
        <f>IFERROR(VLOOKUP(TRIM(OPKK[[#This Row],[Lokacija provedbe
grad ili općina]]),Koordinate!B:E,3,FALSE),"")</f>
        <v>45.331476299999999</v>
      </c>
      <c r="R100" s="329">
        <f>IFERROR(VLOOKUP(TRIM(OPKK[[#This Row],[Lokacija provedbe
grad ili općina]]),Koordinate!B:E,4,FALSE),"")</f>
        <v>17.674474799999899</v>
      </c>
    </row>
    <row r="101" spans="1:18" ht="45">
      <c r="A101" s="151" t="s">
        <v>1850</v>
      </c>
      <c r="B101" s="151" t="s">
        <v>736</v>
      </c>
      <c r="C101" s="151" t="s">
        <v>220</v>
      </c>
      <c r="D101" s="151" t="s">
        <v>219</v>
      </c>
      <c r="E101" s="151" t="s">
        <v>49</v>
      </c>
      <c r="F101" s="78">
        <v>42871</v>
      </c>
      <c r="G101" s="570">
        <f t="shared" si="1"/>
        <v>5845777.9299999997</v>
      </c>
      <c r="H101" s="59">
        <v>4968911.24</v>
      </c>
      <c r="I101" s="59">
        <v>4968911.24</v>
      </c>
      <c r="J101" s="59">
        <v>0</v>
      </c>
      <c r="K101" s="59">
        <v>876866.69</v>
      </c>
      <c r="L101" s="151" t="s">
        <v>222</v>
      </c>
      <c r="M101" s="79" t="s">
        <v>38</v>
      </c>
      <c r="N101" s="79" t="s">
        <v>140</v>
      </c>
      <c r="O101" s="185"/>
      <c r="P101" s="329">
        <f>IFERROR(VLOOKUP(TRIM(OPKK[[#This Row],[Lokacija provedbe
grad ili općina]]),Koordinate!B:E,2,FALSE),"")</f>
        <v>34000</v>
      </c>
      <c r="Q101" s="329">
        <f>IFERROR(VLOOKUP(TRIM(OPKK[[#This Row],[Lokacija provedbe
grad ili općina]]),Koordinate!B:E,3,FALSE),"")</f>
        <v>45.331476299999999</v>
      </c>
      <c r="R101" s="329">
        <f>IFERROR(VLOOKUP(TRIM(OPKK[[#This Row],[Lokacija provedbe
grad ili općina]]),Koordinate!B:E,4,FALSE),"")</f>
        <v>17.674474799999899</v>
      </c>
    </row>
    <row r="102" spans="1:18" ht="30">
      <c r="A102" s="151" t="s">
        <v>1851</v>
      </c>
      <c r="B102" s="151" t="s">
        <v>737</v>
      </c>
      <c r="C102" s="151" t="s">
        <v>15</v>
      </c>
      <c r="D102" s="151" t="s">
        <v>113</v>
      </c>
      <c r="E102" s="151" t="s">
        <v>17</v>
      </c>
      <c r="F102" s="78">
        <v>42874</v>
      </c>
      <c r="G102" s="570">
        <f t="shared" si="1"/>
        <v>4994544.99</v>
      </c>
      <c r="H102" s="59">
        <v>1922813.34</v>
      </c>
      <c r="I102" s="59">
        <v>1922813.34</v>
      </c>
      <c r="J102" s="59">
        <v>0</v>
      </c>
      <c r="K102" s="59">
        <v>3071731.65</v>
      </c>
      <c r="L102" s="151" t="s">
        <v>738</v>
      </c>
      <c r="M102" s="79" t="s">
        <v>43</v>
      </c>
      <c r="N102" s="79" t="s">
        <v>739</v>
      </c>
      <c r="O102" s="185"/>
      <c r="P102" s="329">
        <f>IFERROR(VLOOKUP(TRIM(OPKK[[#This Row],[Lokacija provedbe
grad ili općina]]),Koordinate!B:E,2,FALSE),"")</f>
        <v>33514</v>
      </c>
      <c r="Q102" s="329">
        <f>IFERROR(VLOOKUP(TRIM(OPKK[[#This Row],[Lokacija provedbe
grad ili općina]]),Koordinate!B:E,3,FALSE),"")</f>
        <v>45.6001616</v>
      </c>
      <c r="R102" s="329">
        <f>IFERROR(VLOOKUP(TRIM(OPKK[[#This Row],[Lokacija provedbe
grad ili općina]]),Koordinate!B:E,4,FALSE),"")</f>
        <v>17.874166299999999</v>
      </c>
    </row>
    <row r="103" spans="1:18">
      <c r="A103" s="151" t="s">
        <v>1852</v>
      </c>
      <c r="B103" s="151" t="s">
        <v>747</v>
      </c>
      <c r="C103" s="151" t="s">
        <v>15</v>
      </c>
      <c r="D103" s="151" t="s">
        <v>113</v>
      </c>
      <c r="E103" s="151" t="s">
        <v>17</v>
      </c>
      <c r="F103" s="78">
        <v>42887</v>
      </c>
      <c r="G103" s="570">
        <f t="shared" si="1"/>
        <v>12856444</v>
      </c>
      <c r="H103" s="59">
        <v>5954616.0499999998</v>
      </c>
      <c r="I103" s="59">
        <v>5954616.0499999998</v>
      </c>
      <c r="J103" s="59">
        <v>0</v>
      </c>
      <c r="K103" s="59">
        <v>6901827.9500000002</v>
      </c>
      <c r="L103" s="151" t="s">
        <v>748</v>
      </c>
      <c r="M103" s="79" t="s">
        <v>20</v>
      </c>
      <c r="N103" s="79" t="s">
        <v>19</v>
      </c>
      <c r="O103" s="185"/>
      <c r="P103" s="329">
        <f>IFERROR(VLOOKUP(TRIM(OPKK[[#This Row],[Lokacija provedbe
grad ili općina]]),Koordinate!B:E,2,FALSE),"")</f>
        <v>35207</v>
      </c>
      <c r="Q103" s="329">
        <f>IFERROR(VLOOKUP(TRIM(OPKK[[#This Row],[Lokacija provedbe
grad ili općina]]),Koordinate!B:E,3,FALSE),"")</f>
        <v>45.1538276</v>
      </c>
      <c r="R103" s="329">
        <f>IFERROR(VLOOKUP(TRIM(OPKK[[#This Row],[Lokacija provedbe
grad ili općina]]),Koordinate!B:E,4,FALSE),"")</f>
        <v>18.063722599999998</v>
      </c>
    </row>
    <row r="104" spans="1:18" ht="30">
      <c r="A104" s="151" t="s">
        <v>1853</v>
      </c>
      <c r="B104" s="151" t="s">
        <v>841</v>
      </c>
      <c r="C104" s="151" t="s">
        <v>15</v>
      </c>
      <c r="D104" s="151" t="s">
        <v>64</v>
      </c>
      <c r="E104" s="151" t="s">
        <v>65</v>
      </c>
      <c r="F104" s="78">
        <v>42895</v>
      </c>
      <c r="G104" s="570">
        <f t="shared" si="1"/>
        <v>621714</v>
      </c>
      <c r="H104" s="59">
        <v>521714</v>
      </c>
      <c r="I104" s="59">
        <v>521714</v>
      </c>
      <c r="J104" s="59">
        <v>0</v>
      </c>
      <c r="K104" s="59">
        <v>100000</v>
      </c>
      <c r="L104" s="151" t="s">
        <v>842</v>
      </c>
      <c r="M104" s="79" t="s">
        <v>28</v>
      </c>
      <c r="N104" s="79" t="s">
        <v>30</v>
      </c>
      <c r="O104" s="185"/>
      <c r="P104" s="329">
        <f>IFERROR(VLOOKUP(TRIM(OPKK[[#This Row],[Lokacija provedbe
grad ili općina]]),Koordinate!B:E,2,FALSE),"")</f>
        <v>31400</v>
      </c>
      <c r="Q104" s="329">
        <f>IFERROR(VLOOKUP(TRIM(OPKK[[#This Row],[Lokacija provedbe
grad ili općina]]),Koordinate!B:E,3,FALSE),"")</f>
        <v>45.309996899999902</v>
      </c>
      <c r="R104" s="329">
        <f>IFERROR(VLOOKUP(TRIM(OPKK[[#This Row],[Lokacija provedbe
grad ili općina]]),Koordinate!B:E,4,FALSE),"")</f>
        <v>18.4097819999999</v>
      </c>
    </row>
    <row r="105" spans="1:18" ht="30">
      <c r="A105" s="151" t="s">
        <v>1854</v>
      </c>
      <c r="B105" s="151" t="s">
        <v>847</v>
      </c>
      <c r="C105" s="151" t="s">
        <v>15</v>
      </c>
      <c r="D105" s="151" t="s">
        <v>113</v>
      </c>
      <c r="E105" s="151" t="s">
        <v>17</v>
      </c>
      <c r="F105" s="78">
        <v>42900</v>
      </c>
      <c r="G105" s="570">
        <f t="shared" si="1"/>
        <v>11565704</v>
      </c>
      <c r="H105" s="59">
        <v>5275066.8</v>
      </c>
      <c r="I105" s="59">
        <v>5275066.8</v>
      </c>
      <c r="J105" s="59">
        <v>0</v>
      </c>
      <c r="K105" s="59">
        <v>6290637.2000000002</v>
      </c>
      <c r="L105" s="151" t="s">
        <v>848</v>
      </c>
      <c r="M105" s="79" t="s">
        <v>43</v>
      </c>
      <c r="N105" s="79" t="s">
        <v>61</v>
      </c>
      <c r="O105" s="185"/>
      <c r="P105" s="329">
        <f>IFERROR(VLOOKUP(TRIM(OPKK[[#This Row],[Lokacija provedbe
grad ili općina]]),Koordinate!B:E,2,FALSE),"")</f>
        <v>33000</v>
      </c>
      <c r="Q105" s="329">
        <f>IFERROR(VLOOKUP(TRIM(OPKK[[#This Row],[Lokacija provedbe
grad ili općina]]),Koordinate!B:E,3,FALSE),"")</f>
        <v>45.831646300000003</v>
      </c>
      <c r="R105" s="329">
        <f>IFERROR(VLOOKUP(TRIM(OPKK[[#This Row],[Lokacija provedbe
grad ili općina]]),Koordinate!B:E,4,FALSE),"")</f>
        <v>17.385542900000001</v>
      </c>
    </row>
    <row r="106" spans="1:18" ht="30">
      <c r="A106" s="151" t="s">
        <v>1855</v>
      </c>
      <c r="B106" s="151" t="s">
        <v>1480</v>
      </c>
      <c r="C106" s="151" t="s">
        <v>15</v>
      </c>
      <c r="D106" s="151" t="s">
        <v>113</v>
      </c>
      <c r="E106" s="151" t="s">
        <v>17</v>
      </c>
      <c r="F106" s="78">
        <v>42892</v>
      </c>
      <c r="G106" s="570">
        <f t="shared" si="1"/>
        <v>1589200</v>
      </c>
      <c r="H106" s="59">
        <v>604150</v>
      </c>
      <c r="I106" s="59">
        <v>604150</v>
      </c>
      <c r="J106" s="59">
        <v>0</v>
      </c>
      <c r="K106" s="59">
        <v>985050</v>
      </c>
      <c r="L106" s="151" t="s">
        <v>840</v>
      </c>
      <c r="M106" s="79" t="s">
        <v>52</v>
      </c>
      <c r="N106" s="79" t="s">
        <v>53</v>
      </c>
      <c r="O106" s="185"/>
      <c r="P106" s="329">
        <f>IFERROR(VLOOKUP(TRIM(OPKK[[#This Row],[Lokacija provedbe
grad ili općina]]),Koordinate!B:E,2,FALSE),"")</f>
        <v>32000</v>
      </c>
      <c r="Q106" s="329">
        <f>IFERROR(VLOOKUP(TRIM(OPKK[[#This Row],[Lokacija provedbe
grad ili općina]]),Koordinate!B:E,3,FALSE),"")</f>
        <v>45.345237699999998</v>
      </c>
      <c r="R106" s="329">
        <f>IFERROR(VLOOKUP(TRIM(OPKK[[#This Row],[Lokacija provedbe
grad ili općina]]),Koordinate!B:E,4,FALSE),"")</f>
        <v>19.001020400000002</v>
      </c>
    </row>
    <row r="107" spans="1:18" ht="30">
      <c r="A107" s="151" t="s">
        <v>1856</v>
      </c>
      <c r="B107" s="151" t="s">
        <v>1481</v>
      </c>
      <c r="C107" s="151" t="s">
        <v>15</v>
      </c>
      <c r="D107" s="151" t="s">
        <v>64</v>
      </c>
      <c r="E107" s="151" t="s">
        <v>65</v>
      </c>
      <c r="F107" s="78">
        <v>42898</v>
      </c>
      <c r="G107" s="570">
        <f t="shared" si="1"/>
        <v>284625</v>
      </c>
      <c r="H107" s="59">
        <v>250000</v>
      </c>
      <c r="I107" s="59">
        <v>250000</v>
      </c>
      <c r="J107" s="59">
        <v>0</v>
      </c>
      <c r="K107" s="59">
        <v>34625</v>
      </c>
      <c r="L107" s="151" t="s">
        <v>843</v>
      </c>
      <c r="M107" s="79" t="s">
        <v>52</v>
      </c>
      <c r="N107" s="79" t="s">
        <v>177</v>
      </c>
      <c r="O107" s="185"/>
      <c r="P107" s="329">
        <f>IFERROR(VLOOKUP(TRIM(OPKK[[#This Row],[Lokacija provedbe
grad ili općina]]),Koordinate!B:E,2,FALSE),"")</f>
        <v>32270</v>
      </c>
      <c r="Q107" s="329">
        <f>IFERROR(VLOOKUP(TRIM(OPKK[[#This Row],[Lokacija provedbe
grad ili općina]]),Koordinate!B:E,3,FALSE),"")</f>
        <v>45.072074000000001</v>
      </c>
      <c r="R107" s="329">
        <f>IFERROR(VLOOKUP(TRIM(OPKK[[#This Row],[Lokacija provedbe
grad ili općina]]),Koordinate!B:E,4,FALSE),"")</f>
        <v>18.694507199999901</v>
      </c>
    </row>
    <row r="108" spans="1:18" ht="60">
      <c r="A108" s="151" t="s">
        <v>1857</v>
      </c>
      <c r="B108" s="151" t="s">
        <v>844</v>
      </c>
      <c r="C108" s="151" t="s">
        <v>15</v>
      </c>
      <c r="D108" s="151" t="s">
        <v>64</v>
      </c>
      <c r="E108" s="151" t="s">
        <v>65</v>
      </c>
      <c r="F108" s="78">
        <v>42899</v>
      </c>
      <c r="G108" s="570">
        <f t="shared" si="1"/>
        <v>283972.95999999996</v>
      </c>
      <c r="H108" s="59">
        <v>241377.02</v>
      </c>
      <c r="I108" s="59">
        <v>241377.02</v>
      </c>
      <c r="J108" s="59">
        <v>0</v>
      </c>
      <c r="K108" s="59">
        <v>42595.94</v>
      </c>
      <c r="L108" s="151" t="s">
        <v>845</v>
      </c>
      <c r="M108" s="79" t="s">
        <v>20</v>
      </c>
      <c r="N108" s="79" t="s">
        <v>846</v>
      </c>
      <c r="O108" s="185"/>
      <c r="P108" s="329">
        <f>IFERROR(VLOOKUP(TRIM(OPKK[[#This Row],[Lokacija provedbe
grad ili općina]]),Koordinate!B:E,2,FALSE),"")</f>
        <v>35420</v>
      </c>
      <c r="Q108" s="329">
        <f>IFERROR(VLOOKUP(TRIM(OPKK[[#This Row],[Lokacija provedbe
grad ili općina]]),Koordinate!B:E,3,FALSE),"")</f>
        <v>45.222117300000001</v>
      </c>
      <c r="R108" s="329">
        <f>IFERROR(VLOOKUP(TRIM(OPKK[[#This Row],[Lokacija provedbe
grad ili općina]]),Koordinate!B:E,4,FALSE),"")</f>
        <v>17.5259231</v>
      </c>
    </row>
    <row r="109" spans="1:18" ht="30">
      <c r="A109" s="151" t="s">
        <v>1858</v>
      </c>
      <c r="B109" s="151" t="s">
        <v>849</v>
      </c>
      <c r="C109" s="151" t="s">
        <v>15</v>
      </c>
      <c r="D109" s="151" t="s">
        <v>64</v>
      </c>
      <c r="E109" s="151" t="s">
        <v>65</v>
      </c>
      <c r="F109" s="78">
        <v>42898</v>
      </c>
      <c r="G109" s="570">
        <f t="shared" si="1"/>
        <v>579490.25</v>
      </c>
      <c r="H109" s="59">
        <v>521541.22</v>
      </c>
      <c r="I109" s="59">
        <v>521541.22</v>
      </c>
      <c r="J109" s="59">
        <v>0</v>
      </c>
      <c r="K109" s="59">
        <v>57949.03</v>
      </c>
      <c r="L109" s="151" t="s">
        <v>850</v>
      </c>
      <c r="M109" s="79" t="s">
        <v>28</v>
      </c>
      <c r="N109" s="79" t="s">
        <v>851</v>
      </c>
      <c r="O109" s="185"/>
      <c r="P109" s="329">
        <f>IFERROR(VLOOKUP(TRIM(OPKK[[#This Row],[Lokacija provedbe
grad ili općina]]),Koordinate!B:E,2,FALSE),"")</f>
        <v>31326</v>
      </c>
      <c r="Q109" s="329">
        <f>IFERROR(VLOOKUP(TRIM(OPKK[[#This Row],[Lokacija provedbe
grad ili općina]]),Koordinate!B:E,3,FALSE),"")</f>
        <v>45.625062300000003</v>
      </c>
      <c r="R109" s="329">
        <f>IFERROR(VLOOKUP(TRIM(OPKK[[#This Row],[Lokacija provedbe
grad ili općina]]),Koordinate!B:E,4,FALSE),"")</f>
        <v>18.689217399999901</v>
      </c>
    </row>
    <row r="110" spans="1:18" ht="45">
      <c r="A110" s="151" t="s">
        <v>1859</v>
      </c>
      <c r="B110" s="151" t="s">
        <v>852</v>
      </c>
      <c r="C110" s="151" t="s">
        <v>853</v>
      </c>
      <c r="D110" s="151" t="s">
        <v>854</v>
      </c>
      <c r="E110" s="151" t="s">
        <v>49</v>
      </c>
      <c r="F110" s="78">
        <v>42912</v>
      </c>
      <c r="G110" s="570">
        <f t="shared" si="1"/>
        <v>8585564.6799999997</v>
      </c>
      <c r="H110" s="59">
        <v>8585564.6799999997</v>
      </c>
      <c r="I110" s="59">
        <v>7297729.9800000004</v>
      </c>
      <c r="J110" s="59">
        <v>1287834.7</v>
      </c>
      <c r="K110" s="59">
        <v>0</v>
      </c>
      <c r="L110" s="151" t="s">
        <v>855</v>
      </c>
      <c r="M110" s="79" t="s">
        <v>28</v>
      </c>
      <c r="N110" s="79" t="s">
        <v>29</v>
      </c>
      <c r="O110" s="185"/>
      <c r="P110" s="329">
        <f>IFERROR(VLOOKUP(TRIM(OPKK[[#This Row],[Lokacija provedbe
grad ili općina]]),Koordinate!B:E,2,FALSE),"")</f>
        <v>31000</v>
      </c>
      <c r="Q110" s="329">
        <f>IFERROR(VLOOKUP(TRIM(OPKK[[#This Row],[Lokacija provedbe
grad ili općina]]),Koordinate!B:E,3,FALSE),"")</f>
        <v>45.554962400000001</v>
      </c>
      <c r="R110" s="329">
        <f>IFERROR(VLOOKUP(TRIM(OPKK[[#This Row],[Lokacija provedbe
grad ili općina]]),Koordinate!B:E,4,FALSE),"")</f>
        <v>18.695514399999901</v>
      </c>
    </row>
    <row r="111" spans="1:18" ht="30">
      <c r="A111" s="151" t="s">
        <v>1860</v>
      </c>
      <c r="B111" s="151" t="s">
        <v>856</v>
      </c>
      <c r="C111" s="151" t="s">
        <v>857</v>
      </c>
      <c r="D111" s="151" t="s">
        <v>1478</v>
      </c>
      <c r="E111" s="151" t="s">
        <v>17</v>
      </c>
      <c r="F111" s="78">
        <v>42915</v>
      </c>
      <c r="G111" s="570">
        <f t="shared" si="1"/>
        <v>1496927</v>
      </c>
      <c r="H111" s="59">
        <v>1038814.37</v>
      </c>
      <c r="I111" s="59">
        <v>1038814.37</v>
      </c>
      <c r="J111" s="59">
        <v>0</v>
      </c>
      <c r="K111" s="59">
        <v>458112.63</v>
      </c>
      <c r="L111" s="151" t="s">
        <v>858</v>
      </c>
      <c r="M111" s="79" t="s">
        <v>28</v>
      </c>
      <c r="N111" s="79" t="s">
        <v>29</v>
      </c>
      <c r="O111" s="185"/>
      <c r="P111" s="329">
        <f>IFERROR(VLOOKUP(TRIM(OPKK[[#This Row],[Lokacija provedbe
grad ili općina]]),Koordinate!B:E,2,FALSE),"")</f>
        <v>31000</v>
      </c>
      <c r="Q111" s="329">
        <f>IFERROR(VLOOKUP(TRIM(OPKK[[#This Row],[Lokacija provedbe
grad ili općina]]),Koordinate!B:E,3,FALSE),"")</f>
        <v>45.554962400000001</v>
      </c>
      <c r="R111" s="329">
        <f>IFERROR(VLOOKUP(TRIM(OPKK[[#This Row],[Lokacija provedbe
grad ili općina]]),Koordinate!B:E,4,FALSE),"")</f>
        <v>18.695514399999901</v>
      </c>
    </row>
    <row r="112" spans="1:18" ht="45">
      <c r="A112" s="151" t="s">
        <v>1861</v>
      </c>
      <c r="B112" s="151" t="s">
        <v>1482</v>
      </c>
      <c r="C112" s="151" t="s">
        <v>857</v>
      </c>
      <c r="D112" s="151" t="s">
        <v>1478</v>
      </c>
      <c r="E112" s="151" t="s">
        <v>17</v>
      </c>
      <c r="F112" s="78">
        <v>42915</v>
      </c>
      <c r="G112" s="570">
        <f t="shared" si="1"/>
        <v>13568172.35</v>
      </c>
      <c r="H112" s="59">
        <v>6660489.0800000001</v>
      </c>
      <c r="I112" s="59">
        <v>6660489.0800000001</v>
      </c>
      <c r="J112" s="59">
        <v>0</v>
      </c>
      <c r="K112" s="59">
        <v>6907683.2699999996</v>
      </c>
      <c r="L112" s="151" t="s">
        <v>859</v>
      </c>
      <c r="M112" s="79" t="s">
        <v>38</v>
      </c>
      <c r="N112" s="79" t="s">
        <v>140</v>
      </c>
      <c r="O112" s="185"/>
      <c r="P112" s="329">
        <f>IFERROR(VLOOKUP(TRIM(OPKK[[#This Row],[Lokacija provedbe
grad ili općina]]),Koordinate!B:E,2,FALSE),"")</f>
        <v>34000</v>
      </c>
      <c r="Q112" s="329">
        <f>IFERROR(VLOOKUP(TRIM(OPKK[[#This Row],[Lokacija provedbe
grad ili općina]]),Koordinate!B:E,3,FALSE),"")</f>
        <v>45.331476299999999</v>
      </c>
      <c r="R112" s="329">
        <f>IFERROR(VLOOKUP(TRIM(OPKK[[#This Row],[Lokacija provedbe
grad ili općina]]),Koordinate!B:E,4,FALSE),"")</f>
        <v>17.674474799999899</v>
      </c>
    </row>
    <row r="113" spans="1:18" ht="30">
      <c r="A113" s="151" t="s">
        <v>1862</v>
      </c>
      <c r="B113" s="151" t="s">
        <v>866</v>
      </c>
      <c r="C113" s="151" t="s">
        <v>867</v>
      </c>
      <c r="D113" s="151" t="s">
        <v>868</v>
      </c>
      <c r="E113" s="151" t="s">
        <v>65</v>
      </c>
      <c r="F113" s="78">
        <v>42927</v>
      </c>
      <c r="G113" s="570">
        <f t="shared" si="1"/>
        <v>533465.88</v>
      </c>
      <c r="H113" s="59">
        <v>332101.15000000002</v>
      </c>
      <c r="I113" s="59">
        <v>332101.15000000002</v>
      </c>
      <c r="J113" s="59">
        <v>0</v>
      </c>
      <c r="K113" s="59">
        <v>201364.73</v>
      </c>
      <c r="L113" s="151" t="s">
        <v>869</v>
      </c>
      <c r="M113" s="79" t="s">
        <v>28</v>
      </c>
      <c r="N113" s="79" t="s">
        <v>386</v>
      </c>
      <c r="O113" s="185"/>
      <c r="P113" s="329">
        <f>IFERROR(VLOOKUP(TRIM(OPKK[[#This Row],[Lokacija provedbe
grad ili općina]]),Koordinate!B:E,2,FALSE),"")</f>
        <v>31500</v>
      </c>
      <c r="Q113" s="329">
        <f>IFERROR(VLOOKUP(TRIM(OPKK[[#This Row],[Lokacija provedbe
grad ili općina]]),Koordinate!B:E,3,FALSE),"")</f>
        <v>45.494686100000003</v>
      </c>
      <c r="R113" s="329">
        <f>IFERROR(VLOOKUP(TRIM(OPKK[[#This Row],[Lokacija provedbe
grad ili općina]]),Koordinate!B:E,4,FALSE),"")</f>
        <v>18.095111800000002</v>
      </c>
    </row>
    <row r="114" spans="1:18" ht="30">
      <c r="A114" s="151" t="s">
        <v>1863</v>
      </c>
      <c r="B114" s="151" t="s">
        <v>870</v>
      </c>
      <c r="C114" s="151" t="s">
        <v>867</v>
      </c>
      <c r="D114" s="151" t="s">
        <v>868</v>
      </c>
      <c r="E114" s="151" t="s">
        <v>65</v>
      </c>
      <c r="F114" s="78">
        <v>42927</v>
      </c>
      <c r="G114" s="570">
        <f t="shared" si="1"/>
        <v>649741.96</v>
      </c>
      <c r="H114" s="59">
        <v>400194.6</v>
      </c>
      <c r="I114" s="59">
        <v>400194.6</v>
      </c>
      <c r="J114" s="59">
        <v>0</v>
      </c>
      <c r="K114" s="59">
        <v>249547.36</v>
      </c>
      <c r="L114" s="151" t="s">
        <v>869</v>
      </c>
      <c r="M114" s="79" t="s">
        <v>28</v>
      </c>
      <c r="N114" s="79" t="s">
        <v>386</v>
      </c>
      <c r="O114" s="185"/>
      <c r="P114" s="329">
        <f>IFERROR(VLOOKUP(TRIM(OPKK[[#This Row],[Lokacija provedbe
grad ili općina]]),Koordinate!B:E,2,FALSE),"")</f>
        <v>31500</v>
      </c>
      <c r="Q114" s="329">
        <f>IFERROR(VLOOKUP(TRIM(OPKK[[#This Row],[Lokacija provedbe
grad ili općina]]),Koordinate!B:E,3,FALSE),"")</f>
        <v>45.494686100000003</v>
      </c>
      <c r="R114" s="329">
        <f>IFERROR(VLOOKUP(TRIM(OPKK[[#This Row],[Lokacija provedbe
grad ili općina]]),Koordinate!B:E,4,FALSE),"")</f>
        <v>18.095111800000002</v>
      </c>
    </row>
    <row r="115" spans="1:18" ht="30">
      <c r="A115" s="151" t="s">
        <v>1864</v>
      </c>
      <c r="B115" s="151" t="s">
        <v>1483</v>
      </c>
      <c r="C115" s="151" t="s">
        <v>867</v>
      </c>
      <c r="D115" s="151" t="s">
        <v>868</v>
      </c>
      <c r="E115" s="151" t="s">
        <v>65</v>
      </c>
      <c r="F115" s="80">
        <v>42927</v>
      </c>
      <c r="G115" s="570">
        <f t="shared" si="1"/>
        <v>520697.44999999995</v>
      </c>
      <c r="H115" s="59">
        <v>320841.99</v>
      </c>
      <c r="I115" s="59">
        <v>320841.99</v>
      </c>
      <c r="J115" s="59">
        <v>0</v>
      </c>
      <c r="K115" s="59">
        <v>199855.46</v>
      </c>
      <c r="L115" s="151" t="s">
        <v>869</v>
      </c>
      <c r="M115" s="79" t="s">
        <v>28</v>
      </c>
      <c r="N115" s="79" t="s">
        <v>386</v>
      </c>
      <c r="O115" s="185"/>
      <c r="P115" s="329">
        <f>IFERROR(VLOOKUP(TRIM(OPKK[[#This Row],[Lokacija provedbe
grad ili općina]]),Koordinate!B:E,2,FALSE),"")</f>
        <v>31500</v>
      </c>
      <c r="Q115" s="329">
        <f>IFERROR(VLOOKUP(TRIM(OPKK[[#This Row],[Lokacija provedbe
grad ili općina]]),Koordinate!B:E,3,FALSE),"")</f>
        <v>45.494686100000003</v>
      </c>
      <c r="R115" s="329">
        <f>IFERROR(VLOOKUP(TRIM(OPKK[[#This Row],[Lokacija provedbe
grad ili općina]]),Koordinate!B:E,4,FALSE),"")</f>
        <v>18.095111800000002</v>
      </c>
    </row>
    <row r="116" spans="1:18" ht="30">
      <c r="A116" s="151" t="s">
        <v>1865</v>
      </c>
      <c r="B116" s="151" t="s">
        <v>871</v>
      </c>
      <c r="C116" s="151" t="s">
        <v>867</v>
      </c>
      <c r="D116" s="151" t="s">
        <v>868</v>
      </c>
      <c r="E116" s="151" t="s">
        <v>65</v>
      </c>
      <c r="F116" s="80">
        <v>42927</v>
      </c>
      <c r="G116" s="570">
        <f t="shared" si="1"/>
        <v>5606102.4399999995</v>
      </c>
      <c r="H116" s="59">
        <v>3398223.96</v>
      </c>
      <c r="I116" s="59">
        <v>3398223.96</v>
      </c>
      <c r="J116" s="59">
        <v>0</v>
      </c>
      <c r="K116" s="59">
        <v>2207878.48</v>
      </c>
      <c r="L116" s="151" t="s">
        <v>872</v>
      </c>
      <c r="M116" s="79" t="s">
        <v>28</v>
      </c>
      <c r="N116" s="79" t="s">
        <v>29</v>
      </c>
      <c r="O116" s="185"/>
      <c r="P116" s="329">
        <f>IFERROR(VLOOKUP(TRIM(OPKK[[#This Row],[Lokacija provedbe
grad ili općina]]),Koordinate!B:E,2,FALSE),"")</f>
        <v>31000</v>
      </c>
      <c r="Q116" s="329">
        <f>IFERROR(VLOOKUP(TRIM(OPKK[[#This Row],[Lokacija provedbe
grad ili općina]]),Koordinate!B:E,3,FALSE),"")</f>
        <v>45.554962400000001</v>
      </c>
      <c r="R116" s="329">
        <f>IFERROR(VLOOKUP(TRIM(OPKK[[#This Row],[Lokacija provedbe
grad ili općina]]),Koordinate!B:E,4,FALSE),"")</f>
        <v>18.695514399999901</v>
      </c>
    </row>
    <row r="117" spans="1:18" ht="45">
      <c r="A117" s="151" t="s">
        <v>1866</v>
      </c>
      <c r="B117" s="151" t="s">
        <v>936</v>
      </c>
      <c r="C117" s="151" t="s">
        <v>15</v>
      </c>
      <c r="D117" s="151" t="s">
        <v>113</v>
      </c>
      <c r="E117" s="151" t="s">
        <v>17</v>
      </c>
      <c r="F117" s="80">
        <v>42940</v>
      </c>
      <c r="G117" s="570">
        <f t="shared" si="1"/>
        <v>4602150</v>
      </c>
      <c r="H117" s="59">
        <v>1685662.5</v>
      </c>
      <c r="I117" s="59">
        <v>1685662.5</v>
      </c>
      <c r="J117" s="59">
        <v>0</v>
      </c>
      <c r="K117" s="59">
        <v>2916487.5</v>
      </c>
      <c r="L117" s="151" t="s">
        <v>937</v>
      </c>
      <c r="M117" s="79" t="s">
        <v>28</v>
      </c>
      <c r="N117" s="79" t="s">
        <v>204</v>
      </c>
      <c r="O117" s="185"/>
      <c r="P117" s="329">
        <f>IFERROR(VLOOKUP(TRIM(OPKK[[#This Row],[Lokacija provedbe
grad ili općina]]),Koordinate!B:E,2,FALSE),"")</f>
        <v>31551</v>
      </c>
      <c r="Q117" s="329">
        <f>IFERROR(VLOOKUP(TRIM(OPKK[[#This Row],[Lokacija provedbe
grad ili općina]]),Koordinate!B:E,3,FALSE),"")</f>
        <v>45.684501599999997</v>
      </c>
      <c r="R117" s="329">
        <f>IFERROR(VLOOKUP(TRIM(OPKK[[#This Row],[Lokacija provedbe
grad ili općina]]),Koordinate!B:E,4,FALSE),"")</f>
        <v>18.402356699999899</v>
      </c>
    </row>
    <row r="118" spans="1:18" ht="30">
      <c r="A118" s="151" t="s">
        <v>1867</v>
      </c>
      <c r="B118" s="151" t="s">
        <v>954</v>
      </c>
      <c r="C118" s="151" t="s">
        <v>948</v>
      </c>
      <c r="D118" s="151" t="s">
        <v>955</v>
      </c>
      <c r="E118" s="151" t="s">
        <v>655</v>
      </c>
      <c r="F118" s="80">
        <v>42941</v>
      </c>
      <c r="G118" s="570">
        <f t="shared" si="1"/>
        <v>200679737</v>
      </c>
      <c r="H118" s="59">
        <v>146679832</v>
      </c>
      <c r="I118" s="59">
        <v>146679832</v>
      </c>
      <c r="J118" s="59">
        <v>0</v>
      </c>
      <c r="K118" s="59">
        <v>53999905</v>
      </c>
      <c r="L118" s="151" t="s">
        <v>956</v>
      </c>
      <c r="M118" s="79" t="s">
        <v>28</v>
      </c>
      <c r="N118" s="79" t="s">
        <v>29</v>
      </c>
      <c r="O118" s="185"/>
      <c r="P118" s="329">
        <f>IFERROR(VLOOKUP(TRIM(OPKK[[#This Row],[Lokacija provedbe
grad ili općina]]),Koordinate!B:E,2,FALSE),"")</f>
        <v>31000</v>
      </c>
      <c r="Q118" s="329">
        <f>IFERROR(VLOOKUP(TRIM(OPKK[[#This Row],[Lokacija provedbe
grad ili općina]]),Koordinate!B:E,3,FALSE),"")</f>
        <v>45.554962400000001</v>
      </c>
      <c r="R118" s="329">
        <f>IFERROR(VLOOKUP(TRIM(OPKK[[#This Row],[Lokacija provedbe
grad ili općina]]),Koordinate!B:E,4,FALSE),"")</f>
        <v>18.695514399999901</v>
      </c>
    </row>
    <row r="119" spans="1:18" ht="30">
      <c r="A119" s="151" t="s">
        <v>1868</v>
      </c>
      <c r="B119" s="151" t="s">
        <v>957</v>
      </c>
      <c r="C119" s="151" t="s">
        <v>958</v>
      </c>
      <c r="D119" s="151" t="s">
        <v>959</v>
      </c>
      <c r="E119" s="151" t="s">
        <v>655</v>
      </c>
      <c r="F119" s="80">
        <v>42941</v>
      </c>
      <c r="G119" s="570">
        <f t="shared" si="1"/>
        <v>74647987</v>
      </c>
      <c r="H119" s="59">
        <v>55828986</v>
      </c>
      <c r="I119" s="59">
        <v>55828986</v>
      </c>
      <c r="J119" s="59">
        <v>0</v>
      </c>
      <c r="K119" s="59">
        <v>18819001</v>
      </c>
      <c r="L119" s="151" t="s">
        <v>956</v>
      </c>
      <c r="M119" s="79" t="s">
        <v>28</v>
      </c>
      <c r="N119" s="79" t="s">
        <v>29</v>
      </c>
      <c r="O119" s="185"/>
      <c r="P119" s="329">
        <f>IFERROR(VLOOKUP(TRIM(OPKK[[#This Row],[Lokacija provedbe
grad ili općina]]),Koordinate!B:E,2,FALSE),"")</f>
        <v>31000</v>
      </c>
      <c r="Q119" s="329">
        <f>IFERROR(VLOOKUP(TRIM(OPKK[[#This Row],[Lokacija provedbe
grad ili općina]]),Koordinate!B:E,3,FALSE),"")</f>
        <v>45.554962400000001</v>
      </c>
      <c r="R119" s="329">
        <f>IFERROR(VLOOKUP(TRIM(OPKK[[#This Row],[Lokacija provedbe
grad ili općina]]),Koordinate!B:E,4,FALSE),"")</f>
        <v>18.695514399999901</v>
      </c>
    </row>
    <row r="120" spans="1:18" ht="30">
      <c r="A120" s="151" t="s">
        <v>1869</v>
      </c>
      <c r="B120" s="151" t="s">
        <v>947</v>
      </c>
      <c r="C120" s="151" t="s">
        <v>948</v>
      </c>
      <c r="D120" s="151" t="s">
        <v>949</v>
      </c>
      <c r="E120" s="151" t="s">
        <v>655</v>
      </c>
      <c r="F120" s="80">
        <v>42927</v>
      </c>
      <c r="G120" s="570">
        <f t="shared" si="1"/>
        <v>131826659.89999999</v>
      </c>
      <c r="H120" s="59">
        <v>92561675.959999993</v>
      </c>
      <c r="I120" s="59">
        <v>92561675.959999993</v>
      </c>
      <c r="J120" s="59">
        <v>0</v>
      </c>
      <c r="K120" s="59">
        <v>39264983.939999998</v>
      </c>
      <c r="L120" s="151" t="s">
        <v>950</v>
      </c>
      <c r="M120" s="79" t="s">
        <v>43</v>
      </c>
      <c r="N120" s="79" t="s">
        <v>61</v>
      </c>
      <c r="O120" s="185"/>
      <c r="P120" s="329">
        <f>IFERROR(VLOOKUP(TRIM(OPKK[[#This Row],[Lokacija provedbe
grad ili općina]]),Koordinate!B:E,2,FALSE),"")</f>
        <v>33000</v>
      </c>
      <c r="Q120" s="329">
        <f>IFERROR(VLOOKUP(TRIM(OPKK[[#This Row],[Lokacija provedbe
grad ili općina]]),Koordinate!B:E,3,FALSE),"")</f>
        <v>45.831646300000003</v>
      </c>
      <c r="R120" s="329">
        <f>IFERROR(VLOOKUP(TRIM(OPKK[[#This Row],[Lokacija provedbe
grad ili općina]]),Koordinate!B:E,4,FALSE),"")</f>
        <v>17.385542900000001</v>
      </c>
    </row>
    <row r="121" spans="1:18" ht="30">
      <c r="A121" s="151" t="s">
        <v>1870</v>
      </c>
      <c r="B121" s="151" t="s">
        <v>951</v>
      </c>
      <c r="C121" s="151" t="s">
        <v>948</v>
      </c>
      <c r="D121" s="151" t="s">
        <v>952</v>
      </c>
      <c r="E121" s="151" t="s">
        <v>655</v>
      </c>
      <c r="F121" s="80">
        <v>42941</v>
      </c>
      <c r="G121" s="570">
        <f t="shared" si="1"/>
        <v>56817385.960000001</v>
      </c>
      <c r="H121" s="59">
        <v>40403030.740000002</v>
      </c>
      <c r="I121" s="59">
        <v>40403030.740000002</v>
      </c>
      <c r="J121" s="59">
        <v>0</v>
      </c>
      <c r="K121" s="59">
        <v>16414355.220000001</v>
      </c>
      <c r="L121" s="151" t="s">
        <v>953</v>
      </c>
      <c r="M121" s="79" t="s">
        <v>52</v>
      </c>
      <c r="N121" s="79" t="s">
        <v>177</v>
      </c>
      <c r="O121" s="185"/>
      <c r="P121" s="329">
        <f>IFERROR(VLOOKUP(TRIM(OPKK[[#This Row],[Lokacija provedbe
grad ili općina]]),Koordinate!B:E,2,FALSE),"")</f>
        <v>32270</v>
      </c>
      <c r="Q121" s="329">
        <f>IFERROR(VLOOKUP(TRIM(OPKK[[#This Row],[Lokacija provedbe
grad ili općina]]),Koordinate!B:E,3,FALSE),"")</f>
        <v>45.072074000000001</v>
      </c>
      <c r="R121" s="329">
        <f>IFERROR(VLOOKUP(TRIM(OPKK[[#This Row],[Lokacija provedbe
grad ili općina]]),Koordinate!B:E,4,FALSE),"")</f>
        <v>18.694507199999901</v>
      </c>
    </row>
    <row r="122" spans="1:18" ht="30">
      <c r="A122" s="151" t="s">
        <v>1871</v>
      </c>
      <c r="B122" s="151" t="s">
        <v>963</v>
      </c>
      <c r="C122" s="151" t="s">
        <v>948</v>
      </c>
      <c r="D122" s="151" t="s">
        <v>964</v>
      </c>
      <c r="E122" s="151" t="s">
        <v>655</v>
      </c>
      <c r="F122" s="80">
        <v>42941</v>
      </c>
      <c r="G122" s="570">
        <f t="shared" si="1"/>
        <v>314144301</v>
      </c>
      <c r="H122" s="59">
        <v>221837433</v>
      </c>
      <c r="I122" s="59">
        <v>221837433</v>
      </c>
      <c r="J122" s="59">
        <v>0</v>
      </c>
      <c r="K122" s="59">
        <v>92306868</v>
      </c>
      <c r="L122" s="151" t="s">
        <v>965</v>
      </c>
      <c r="M122" s="79" t="s">
        <v>52</v>
      </c>
      <c r="N122" s="79" t="s">
        <v>53</v>
      </c>
      <c r="O122" s="185"/>
      <c r="P122" s="329">
        <f>IFERROR(VLOOKUP(TRIM(OPKK[[#This Row],[Lokacija provedbe
grad ili općina]]),Koordinate!B:E,2,FALSE),"")</f>
        <v>32000</v>
      </c>
      <c r="Q122" s="329">
        <f>IFERROR(VLOOKUP(TRIM(OPKK[[#This Row],[Lokacija provedbe
grad ili općina]]),Koordinate!B:E,3,FALSE),"")</f>
        <v>45.345237699999998</v>
      </c>
      <c r="R122" s="329">
        <f>IFERROR(VLOOKUP(TRIM(OPKK[[#This Row],[Lokacija provedbe
grad ili općina]]),Koordinate!B:E,4,FALSE),"")</f>
        <v>19.001020400000002</v>
      </c>
    </row>
    <row r="123" spans="1:18" ht="30">
      <c r="A123" s="151" t="s">
        <v>1872</v>
      </c>
      <c r="B123" s="151" t="s">
        <v>960</v>
      </c>
      <c r="C123" s="151" t="s">
        <v>948</v>
      </c>
      <c r="D123" s="151" t="s">
        <v>961</v>
      </c>
      <c r="E123" s="151" t="s">
        <v>655</v>
      </c>
      <c r="F123" s="80">
        <v>42941</v>
      </c>
      <c r="G123" s="570">
        <f t="shared" si="1"/>
        <v>125507952.04000001</v>
      </c>
      <c r="H123" s="59">
        <v>88204554.760000005</v>
      </c>
      <c r="I123" s="59">
        <v>88204554.760000005</v>
      </c>
      <c r="J123" s="59">
        <v>0</v>
      </c>
      <c r="K123" s="59">
        <v>37303397.280000001</v>
      </c>
      <c r="L123" s="151" t="s">
        <v>962</v>
      </c>
      <c r="M123" s="79" t="s">
        <v>20</v>
      </c>
      <c r="N123" s="79" t="s">
        <v>157</v>
      </c>
      <c r="O123" s="185"/>
      <c r="P123" s="329">
        <f>IFERROR(VLOOKUP(TRIM(OPKK[[#This Row],[Lokacija provedbe
grad ili općina]]),Koordinate!B:E,2,FALSE),"")</f>
        <v>35400</v>
      </c>
      <c r="Q123" s="329">
        <f>IFERROR(VLOOKUP(TRIM(OPKK[[#This Row],[Lokacija provedbe
grad ili općina]]),Koordinate!B:E,3,FALSE),"")</f>
        <v>45.258155799999997</v>
      </c>
      <c r="R123" s="329">
        <f>IFERROR(VLOOKUP(TRIM(OPKK[[#This Row],[Lokacija provedbe
grad ili općina]]),Koordinate!B:E,4,FALSE),"")</f>
        <v>17.3839626</v>
      </c>
    </row>
    <row r="124" spans="1:18" ht="45">
      <c r="A124" s="151" t="s">
        <v>1873</v>
      </c>
      <c r="B124" s="151" t="s">
        <v>5016</v>
      </c>
      <c r="C124" s="151" t="s">
        <v>977</v>
      </c>
      <c r="D124" s="151" t="s">
        <v>978</v>
      </c>
      <c r="E124" s="151" t="s">
        <v>655</v>
      </c>
      <c r="F124" s="80">
        <v>42948</v>
      </c>
      <c r="G124" s="570">
        <f t="shared" si="1"/>
        <v>6799046.1299999999</v>
      </c>
      <c r="H124" s="59">
        <v>5779189.21</v>
      </c>
      <c r="I124" s="59">
        <v>5779189.21</v>
      </c>
      <c r="J124" s="59">
        <v>0</v>
      </c>
      <c r="K124" s="59">
        <v>1019856.92</v>
      </c>
      <c r="L124" s="151" t="s">
        <v>226</v>
      </c>
      <c r="M124" s="79" t="s">
        <v>20</v>
      </c>
      <c r="N124" s="79" t="s">
        <v>62</v>
      </c>
      <c r="O124" s="185"/>
      <c r="P124" s="329">
        <f>IFERROR(VLOOKUP(TRIM(OPKK[[#This Row],[Lokacija provedbe
grad ili općina]]),Koordinate!B:E,2,FALSE),"")</f>
        <v>35000</v>
      </c>
      <c r="Q124" s="329">
        <f>IFERROR(VLOOKUP(TRIM(OPKK[[#This Row],[Lokacija provedbe
grad ili općina]]),Koordinate!B:E,3,FALSE),"")</f>
        <v>45.163143099999999</v>
      </c>
      <c r="R124" s="329">
        <f>IFERROR(VLOOKUP(TRIM(OPKK[[#This Row],[Lokacija provedbe
grad ili općina]]),Koordinate!B:E,4,FALSE),"")</f>
        <v>18.011608099999901</v>
      </c>
    </row>
    <row r="125" spans="1:18" ht="45">
      <c r="A125" s="151" t="s">
        <v>1874</v>
      </c>
      <c r="B125" s="151" t="s">
        <v>979</v>
      </c>
      <c r="C125" s="151" t="s">
        <v>977</v>
      </c>
      <c r="D125" s="151" t="s">
        <v>978</v>
      </c>
      <c r="E125" s="151" t="s">
        <v>655</v>
      </c>
      <c r="F125" s="80">
        <v>42943</v>
      </c>
      <c r="G125" s="570">
        <f t="shared" si="1"/>
        <v>13407970.300000001</v>
      </c>
      <c r="H125" s="59">
        <v>11396774.74</v>
      </c>
      <c r="I125" s="59">
        <v>11396774.74</v>
      </c>
      <c r="J125" s="59">
        <v>0</v>
      </c>
      <c r="K125" s="59">
        <v>2011195.56</v>
      </c>
      <c r="L125" s="151" t="s">
        <v>27</v>
      </c>
      <c r="M125" s="79" t="s">
        <v>28</v>
      </c>
      <c r="N125" s="79" t="s">
        <v>29</v>
      </c>
      <c r="O125" s="185"/>
      <c r="P125" s="329">
        <f>IFERROR(VLOOKUP(TRIM(OPKK[[#This Row],[Lokacija provedbe
grad ili općina]]),Koordinate!B:E,2,FALSE),"")</f>
        <v>31000</v>
      </c>
      <c r="Q125" s="329">
        <f>IFERROR(VLOOKUP(TRIM(OPKK[[#This Row],[Lokacija provedbe
grad ili općina]]),Koordinate!B:E,3,FALSE),"")</f>
        <v>45.554962400000001</v>
      </c>
      <c r="R125" s="329">
        <f>IFERROR(VLOOKUP(TRIM(OPKK[[#This Row],[Lokacija provedbe
grad ili općina]]),Koordinate!B:E,4,FALSE),"")</f>
        <v>18.695514399999901</v>
      </c>
    </row>
    <row r="126" spans="1:18" ht="30">
      <c r="A126" s="151" t="s">
        <v>1875</v>
      </c>
      <c r="B126" s="151" t="s">
        <v>5017</v>
      </c>
      <c r="C126" s="151" t="s">
        <v>15</v>
      </c>
      <c r="D126" s="151" t="s">
        <v>113</v>
      </c>
      <c r="E126" s="151" t="s">
        <v>17</v>
      </c>
      <c r="F126" s="80">
        <v>42961</v>
      </c>
      <c r="G126" s="570">
        <f t="shared" si="1"/>
        <v>7238300</v>
      </c>
      <c r="H126" s="59">
        <v>2576405</v>
      </c>
      <c r="I126" s="59">
        <v>2576405</v>
      </c>
      <c r="J126" s="59">
        <v>0</v>
      </c>
      <c r="K126" s="59">
        <v>4661895</v>
      </c>
      <c r="L126" s="151" t="s">
        <v>981</v>
      </c>
      <c r="M126" s="79" t="s">
        <v>52</v>
      </c>
      <c r="N126" s="79" t="s">
        <v>143</v>
      </c>
      <c r="O126" s="185"/>
      <c r="P126" s="329">
        <f>IFERROR(VLOOKUP(TRIM(OPKK[[#This Row],[Lokacija provedbe
grad ili općina]]),Koordinate!B:E,2,FALSE),"")</f>
        <v>32100</v>
      </c>
      <c r="Q126" s="329">
        <f>IFERROR(VLOOKUP(TRIM(OPKK[[#This Row],[Lokacija provedbe
grad ili općina]]),Koordinate!B:E,3,FALSE),"")</f>
        <v>45.287905799999997</v>
      </c>
      <c r="R126" s="329">
        <f>IFERROR(VLOOKUP(TRIM(OPKK[[#This Row],[Lokacija provedbe
grad ili općina]]),Koordinate!B:E,4,FALSE),"")</f>
        <v>18.805678100000002</v>
      </c>
    </row>
    <row r="127" spans="1:18" ht="30">
      <c r="A127" s="151" t="s">
        <v>1876</v>
      </c>
      <c r="B127" s="151" t="s">
        <v>1009</v>
      </c>
      <c r="C127" s="151" t="s">
        <v>867</v>
      </c>
      <c r="D127" s="151" t="s">
        <v>868</v>
      </c>
      <c r="E127" s="151" t="s">
        <v>65</v>
      </c>
      <c r="F127" s="80">
        <v>42970</v>
      </c>
      <c r="G127" s="570">
        <f t="shared" si="1"/>
        <v>694334.62</v>
      </c>
      <c r="H127" s="59">
        <v>394942.79</v>
      </c>
      <c r="I127" s="59">
        <v>394942.79</v>
      </c>
      <c r="J127" s="59">
        <v>0</v>
      </c>
      <c r="K127" s="59">
        <v>299391.83</v>
      </c>
      <c r="L127" s="151" t="s">
        <v>953</v>
      </c>
      <c r="M127" s="79" t="s">
        <v>38</v>
      </c>
      <c r="N127" s="79" t="s">
        <v>138</v>
      </c>
      <c r="O127" s="185"/>
      <c r="P127" s="329">
        <f>IFERROR(VLOOKUP(TRIM(OPKK[[#This Row],[Lokacija provedbe
grad ili općina]]),Koordinate!B:E,2,FALSE),"")</f>
        <v>34550</v>
      </c>
      <c r="Q127" s="329">
        <f>IFERROR(VLOOKUP(TRIM(OPKK[[#This Row],[Lokacija provedbe
grad ili općina]]),Koordinate!B:E,3,FALSE),"")</f>
        <v>45.438845200000003</v>
      </c>
      <c r="R127" s="329">
        <f>IFERROR(VLOOKUP(TRIM(OPKK[[#This Row],[Lokacija provedbe
grad ili općina]]),Koordinate!B:E,4,FALSE),"")</f>
        <v>17.191742399999999</v>
      </c>
    </row>
    <row r="128" spans="1:18" ht="30">
      <c r="A128" s="151" t="s">
        <v>1877</v>
      </c>
      <c r="B128" s="151" t="s">
        <v>1012</v>
      </c>
      <c r="C128" s="151" t="s">
        <v>867</v>
      </c>
      <c r="D128" s="151" t="s">
        <v>868</v>
      </c>
      <c r="E128" s="151" t="s">
        <v>65</v>
      </c>
      <c r="F128" s="80">
        <v>42970</v>
      </c>
      <c r="G128" s="570">
        <f t="shared" si="1"/>
        <v>356993.38</v>
      </c>
      <c r="H128" s="59">
        <v>220330.52</v>
      </c>
      <c r="I128" s="59">
        <v>220330.52</v>
      </c>
      <c r="J128" s="59">
        <v>0</v>
      </c>
      <c r="K128" s="59">
        <v>136662.85999999999</v>
      </c>
      <c r="L128" s="151" t="s">
        <v>1011</v>
      </c>
      <c r="M128" s="79" t="s">
        <v>38</v>
      </c>
      <c r="N128" s="79" t="s">
        <v>140</v>
      </c>
      <c r="O128" s="185"/>
      <c r="P128" s="329">
        <f>IFERROR(VLOOKUP(TRIM(OPKK[[#This Row],[Lokacija provedbe
grad ili općina]]),Koordinate!B:E,2,FALSE),"")</f>
        <v>34000</v>
      </c>
      <c r="Q128" s="329">
        <f>IFERROR(VLOOKUP(TRIM(OPKK[[#This Row],[Lokacija provedbe
grad ili općina]]),Koordinate!B:E,3,FALSE),"")</f>
        <v>45.331476299999999</v>
      </c>
      <c r="R128" s="329">
        <f>IFERROR(VLOOKUP(TRIM(OPKK[[#This Row],[Lokacija provedbe
grad ili općina]]),Koordinate!B:E,4,FALSE),"")</f>
        <v>17.674474799999899</v>
      </c>
    </row>
    <row r="129" spans="1:18" ht="30">
      <c r="A129" s="151" t="s">
        <v>1878</v>
      </c>
      <c r="B129" s="151" t="s">
        <v>1010</v>
      </c>
      <c r="C129" s="151" t="s">
        <v>867</v>
      </c>
      <c r="D129" s="151" t="s">
        <v>868</v>
      </c>
      <c r="E129" s="151" t="s">
        <v>65</v>
      </c>
      <c r="F129" s="80">
        <v>42970</v>
      </c>
      <c r="G129" s="570">
        <f t="shared" si="1"/>
        <v>1123375.77</v>
      </c>
      <c r="H129" s="59">
        <v>696900.45</v>
      </c>
      <c r="I129" s="59">
        <v>696900.45</v>
      </c>
      <c r="J129" s="59">
        <v>0</v>
      </c>
      <c r="K129" s="59">
        <v>426475.32</v>
      </c>
      <c r="L129" s="151" t="s">
        <v>1011</v>
      </c>
      <c r="M129" s="79" t="s">
        <v>38</v>
      </c>
      <c r="N129" s="79" t="s">
        <v>140</v>
      </c>
      <c r="O129" s="185"/>
      <c r="P129" s="329">
        <f>IFERROR(VLOOKUP(TRIM(OPKK[[#This Row],[Lokacija provedbe
grad ili općina]]),Koordinate!B:E,2,FALSE),"")</f>
        <v>34000</v>
      </c>
      <c r="Q129" s="329">
        <f>IFERROR(VLOOKUP(TRIM(OPKK[[#This Row],[Lokacija provedbe
grad ili općina]]),Koordinate!B:E,3,FALSE),"")</f>
        <v>45.331476299999999</v>
      </c>
      <c r="R129" s="329">
        <f>IFERROR(VLOOKUP(TRIM(OPKK[[#This Row],[Lokacija provedbe
grad ili općina]]),Koordinate!B:E,4,FALSE),"")</f>
        <v>17.674474799999899</v>
      </c>
    </row>
    <row r="130" spans="1:18" ht="30">
      <c r="A130" s="151" t="s">
        <v>1879</v>
      </c>
      <c r="B130" s="151" t="s">
        <v>1039</v>
      </c>
      <c r="C130" s="151" t="s">
        <v>867</v>
      </c>
      <c r="D130" s="151" t="s">
        <v>868</v>
      </c>
      <c r="E130" s="151" t="s">
        <v>65</v>
      </c>
      <c r="F130" s="80">
        <v>42970</v>
      </c>
      <c r="G130" s="570">
        <f t="shared" si="1"/>
        <v>944891.80999999994</v>
      </c>
      <c r="H130" s="59">
        <v>583694.43999999994</v>
      </c>
      <c r="I130" s="59">
        <v>583694.43999999994</v>
      </c>
      <c r="J130" s="59">
        <v>0</v>
      </c>
      <c r="K130" s="59">
        <v>361197.37</v>
      </c>
      <c r="L130" s="151" t="s">
        <v>1011</v>
      </c>
      <c r="M130" s="79" t="s">
        <v>38</v>
      </c>
      <c r="N130" s="79" t="s">
        <v>140</v>
      </c>
      <c r="O130" s="185"/>
      <c r="P130" s="329">
        <f>IFERROR(VLOOKUP(TRIM(OPKK[[#This Row],[Lokacija provedbe
grad ili općina]]),Koordinate!B:E,2,FALSE),"")</f>
        <v>34000</v>
      </c>
      <c r="Q130" s="329">
        <f>IFERROR(VLOOKUP(TRIM(OPKK[[#This Row],[Lokacija provedbe
grad ili općina]]),Koordinate!B:E,3,FALSE),"")</f>
        <v>45.331476299999999</v>
      </c>
      <c r="R130" s="329">
        <f>IFERROR(VLOOKUP(TRIM(OPKK[[#This Row],[Lokacija provedbe
grad ili općina]]),Koordinate!B:E,4,FALSE),"")</f>
        <v>17.674474799999899</v>
      </c>
    </row>
    <row r="131" spans="1:18" ht="30">
      <c r="A131" s="151" t="s">
        <v>1880</v>
      </c>
      <c r="B131" s="151" t="s">
        <v>1005</v>
      </c>
      <c r="C131" s="151" t="s">
        <v>1008</v>
      </c>
      <c r="D131" s="151" t="s">
        <v>1007</v>
      </c>
      <c r="E131" s="151" t="s">
        <v>49</v>
      </c>
      <c r="F131" s="80">
        <v>42971</v>
      </c>
      <c r="G131" s="570">
        <f t="shared" si="1"/>
        <v>77238120.200000003</v>
      </c>
      <c r="H131" s="59">
        <v>65652402.170000002</v>
      </c>
      <c r="I131" s="59">
        <v>65652402.170000002</v>
      </c>
      <c r="J131" s="59">
        <v>0</v>
      </c>
      <c r="K131" s="59">
        <v>11585718.029999999</v>
      </c>
      <c r="L131" s="151" t="s">
        <v>1004</v>
      </c>
      <c r="M131" s="79" t="s">
        <v>43</v>
      </c>
      <c r="N131" s="79" t="s">
        <v>44</v>
      </c>
      <c r="O131" s="185"/>
      <c r="P131" s="329">
        <f>IFERROR(VLOOKUP(TRIM(OPKK[[#This Row],[Lokacija provedbe
grad ili općina]]),Koordinate!B:E,2,FALSE),"")</f>
        <v>33522</v>
      </c>
      <c r="Q131" s="329">
        <f>IFERROR(VLOOKUP(TRIM(OPKK[[#This Row],[Lokacija provedbe
grad ili općina]]),Koordinate!B:E,3,FALSE),"")</f>
        <v>45.619798000000003</v>
      </c>
      <c r="R131" s="329">
        <f>IFERROR(VLOOKUP(TRIM(OPKK[[#This Row],[Lokacija provedbe
grad ili općina]]),Koordinate!B:E,4,FALSE),"")</f>
        <v>17.544612300000001</v>
      </c>
    </row>
    <row r="132" spans="1:18" ht="30">
      <c r="A132" s="151" t="s">
        <v>1881</v>
      </c>
      <c r="B132" s="151" t="s">
        <v>1040</v>
      </c>
      <c r="C132" s="151" t="s">
        <v>867</v>
      </c>
      <c r="D132" s="151" t="s">
        <v>868</v>
      </c>
      <c r="E132" s="151" t="s">
        <v>65</v>
      </c>
      <c r="F132" s="80">
        <v>42970</v>
      </c>
      <c r="G132" s="570">
        <f t="shared" ref="G132:G195" si="2">H132+K132</f>
        <v>1291339.04</v>
      </c>
      <c r="H132" s="59">
        <v>792422.53</v>
      </c>
      <c r="I132" s="59">
        <v>792422.53</v>
      </c>
      <c r="J132" s="59">
        <v>0</v>
      </c>
      <c r="K132" s="59">
        <v>498916.51</v>
      </c>
      <c r="L132" s="151" t="s">
        <v>953</v>
      </c>
      <c r="M132" s="79" t="s">
        <v>38</v>
      </c>
      <c r="N132" s="79" t="s">
        <v>138</v>
      </c>
      <c r="O132" s="185"/>
      <c r="P132" s="329">
        <f>IFERROR(VLOOKUP(TRIM(OPKK[[#This Row],[Lokacija provedbe
grad ili općina]]),Koordinate!B:E,2,FALSE),"")</f>
        <v>34550</v>
      </c>
      <c r="Q132" s="329">
        <f>IFERROR(VLOOKUP(TRIM(OPKK[[#This Row],[Lokacija provedbe
grad ili općina]]),Koordinate!B:E,3,FALSE),"")</f>
        <v>45.438845200000003</v>
      </c>
      <c r="R132" s="329">
        <f>IFERROR(VLOOKUP(TRIM(OPKK[[#This Row],[Lokacija provedbe
grad ili općina]]),Koordinate!B:E,4,FALSE),"")</f>
        <v>17.191742399999999</v>
      </c>
    </row>
    <row r="133" spans="1:18" ht="30">
      <c r="A133" s="151" t="s">
        <v>1882</v>
      </c>
      <c r="B133" s="151" t="s">
        <v>1041</v>
      </c>
      <c r="C133" s="151" t="s">
        <v>867</v>
      </c>
      <c r="D133" s="151" t="s">
        <v>868</v>
      </c>
      <c r="E133" s="151" t="s">
        <v>65</v>
      </c>
      <c r="F133" s="80">
        <v>42970</v>
      </c>
      <c r="G133" s="570">
        <f t="shared" si="2"/>
        <v>1500938.58</v>
      </c>
      <c r="H133" s="59">
        <v>924540.46</v>
      </c>
      <c r="I133" s="59">
        <v>924540.46</v>
      </c>
      <c r="J133" s="59">
        <v>0</v>
      </c>
      <c r="K133" s="59">
        <v>576398.12</v>
      </c>
      <c r="L133" s="151" t="s">
        <v>1011</v>
      </c>
      <c r="M133" s="79" t="s">
        <v>38</v>
      </c>
      <c r="N133" s="79" t="s">
        <v>140</v>
      </c>
      <c r="O133" s="185"/>
      <c r="P133" s="329">
        <f>IFERROR(VLOOKUP(TRIM(OPKK[[#This Row],[Lokacija provedbe
grad ili općina]]),Koordinate!B:E,2,FALSE),"")</f>
        <v>34000</v>
      </c>
      <c r="Q133" s="329">
        <f>IFERROR(VLOOKUP(TRIM(OPKK[[#This Row],[Lokacija provedbe
grad ili općina]]),Koordinate!B:E,3,FALSE),"")</f>
        <v>45.331476299999999</v>
      </c>
      <c r="R133" s="329">
        <f>IFERROR(VLOOKUP(TRIM(OPKK[[#This Row],[Lokacija provedbe
grad ili općina]]),Koordinate!B:E,4,FALSE),"")</f>
        <v>17.674474799999899</v>
      </c>
    </row>
    <row r="134" spans="1:18" ht="30">
      <c r="A134" s="151" t="s">
        <v>1883</v>
      </c>
      <c r="B134" s="151" t="s">
        <v>1042</v>
      </c>
      <c r="C134" s="151" t="s">
        <v>867</v>
      </c>
      <c r="D134" s="151" t="s">
        <v>868</v>
      </c>
      <c r="E134" s="151" t="s">
        <v>65</v>
      </c>
      <c r="F134" s="80">
        <v>42970</v>
      </c>
      <c r="G134" s="570">
        <f t="shared" si="2"/>
        <v>981788.79</v>
      </c>
      <c r="H134" s="59">
        <v>577907.85</v>
      </c>
      <c r="I134" s="59">
        <v>577907.85</v>
      </c>
      <c r="J134" s="59">
        <v>0</v>
      </c>
      <c r="K134" s="59">
        <v>403880.94</v>
      </c>
      <c r="L134" s="151" t="s">
        <v>953</v>
      </c>
      <c r="M134" s="79" t="s">
        <v>38</v>
      </c>
      <c r="N134" s="79" t="s">
        <v>138</v>
      </c>
      <c r="O134" s="185"/>
      <c r="P134" s="329">
        <f>IFERROR(VLOOKUP(TRIM(OPKK[[#This Row],[Lokacija provedbe
grad ili općina]]),Koordinate!B:E,2,FALSE),"")</f>
        <v>34550</v>
      </c>
      <c r="Q134" s="329">
        <f>IFERROR(VLOOKUP(TRIM(OPKK[[#This Row],[Lokacija provedbe
grad ili općina]]),Koordinate!B:E,3,FALSE),"")</f>
        <v>45.438845200000003</v>
      </c>
      <c r="R134" s="329">
        <f>IFERROR(VLOOKUP(TRIM(OPKK[[#This Row],[Lokacija provedbe
grad ili općina]]),Koordinate!B:E,4,FALSE),"")</f>
        <v>17.191742399999999</v>
      </c>
    </row>
    <row r="135" spans="1:18" ht="30">
      <c r="A135" s="151" t="s">
        <v>1884</v>
      </c>
      <c r="B135" s="151" t="s">
        <v>1043</v>
      </c>
      <c r="C135" s="151" t="s">
        <v>867</v>
      </c>
      <c r="D135" s="151" t="s">
        <v>868</v>
      </c>
      <c r="E135" s="151" t="s">
        <v>65</v>
      </c>
      <c r="F135" s="80">
        <v>42970</v>
      </c>
      <c r="G135" s="570">
        <f t="shared" si="2"/>
        <v>1487898.1</v>
      </c>
      <c r="H135" s="59">
        <v>916398.17</v>
      </c>
      <c r="I135" s="59">
        <v>916398.17</v>
      </c>
      <c r="J135" s="59">
        <v>0</v>
      </c>
      <c r="K135" s="59">
        <v>571499.93000000005</v>
      </c>
      <c r="L135" s="151" t="s">
        <v>1011</v>
      </c>
      <c r="M135" s="79" t="s">
        <v>38</v>
      </c>
      <c r="N135" s="79" t="s">
        <v>140</v>
      </c>
      <c r="O135" s="185"/>
      <c r="P135" s="329">
        <f>IFERROR(VLOOKUP(TRIM(OPKK[[#This Row],[Lokacija provedbe
grad ili općina]]),Koordinate!B:E,2,FALSE),"")</f>
        <v>34000</v>
      </c>
      <c r="Q135" s="329">
        <f>IFERROR(VLOOKUP(TRIM(OPKK[[#This Row],[Lokacija provedbe
grad ili općina]]),Koordinate!B:E,3,FALSE),"")</f>
        <v>45.331476299999999</v>
      </c>
      <c r="R135" s="329">
        <f>IFERROR(VLOOKUP(TRIM(OPKK[[#This Row],[Lokacija provedbe
grad ili općina]]),Koordinate!B:E,4,FALSE),"")</f>
        <v>17.674474799999899</v>
      </c>
    </row>
    <row r="136" spans="1:18" ht="30">
      <c r="A136" s="151" t="s">
        <v>1885</v>
      </c>
      <c r="B136" s="151" t="s">
        <v>1044</v>
      </c>
      <c r="C136" s="151" t="s">
        <v>867</v>
      </c>
      <c r="D136" s="151" t="s">
        <v>868</v>
      </c>
      <c r="E136" s="151" t="s">
        <v>65</v>
      </c>
      <c r="F136" s="80">
        <v>42970</v>
      </c>
      <c r="G136" s="570">
        <f t="shared" si="2"/>
        <v>776539.25</v>
      </c>
      <c r="H136" s="59">
        <v>479917.8</v>
      </c>
      <c r="I136" s="59">
        <v>479917.8</v>
      </c>
      <c r="J136" s="59">
        <v>0</v>
      </c>
      <c r="K136" s="59">
        <v>296621.45</v>
      </c>
      <c r="L136" s="151" t="s">
        <v>1011</v>
      </c>
      <c r="M136" s="79" t="s">
        <v>38</v>
      </c>
      <c r="N136" s="79" t="s">
        <v>140</v>
      </c>
      <c r="O136" s="185"/>
      <c r="P136" s="329">
        <f>IFERROR(VLOOKUP(TRIM(OPKK[[#This Row],[Lokacija provedbe
grad ili općina]]),Koordinate!B:E,2,FALSE),"")</f>
        <v>34000</v>
      </c>
      <c r="Q136" s="329">
        <f>IFERROR(VLOOKUP(TRIM(OPKK[[#This Row],[Lokacija provedbe
grad ili općina]]),Koordinate!B:E,3,FALSE),"")</f>
        <v>45.331476299999999</v>
      </c>
      <c r="R136" s="329">
        <f>IFERROR(VLOOKUP(TRIM(OPKK[[#This Row],[Lokacija provedbe
grad ili općina]]),Koordinate!B:E,4,FALSE),"")</f>
        <v>17.674474799999899</v>
      </c>
    </row>
    <row r="137" spans="1:18" ht="30">
      <c r="A137" s="151" t="s">
        <v>1886</v>
      </c>
      <c r="B137" s="151" t="s">
        <v>1045</v>
      </c>
      <c r="C137" s="151" t="s">
        <v>867</v>
      </c>
      <c r="D137" s="151" t="s">
        <v>868</v>
      </c>
      <c r="E137" s="151" t="s">
        <v>65</v>
      </c>
      <c r="F137" s="80">
        <v>42970</v>
      </c>
      <c r="G137" s="570">
        <f t="shared" si="2"/>
        <v>1035819.24</v>
      </c>
      <c r="H137" s="59">
        <v>637741.54</v>
      </c>
      <c r="I137" s="59">
        <v>637741.54</v>
      </c>
      <c r="J137" s="59">
        <v>0</v>
      </c>
      <c r="K137" s="59">
        <v>398077.7</v>
      </c>
      <c r="L137" s="151" t="s">
        <v>1011</v>
      </c>
      <c r="M137" s="79" t="s">
        <v>38</v>
      </c>
      <c r="N137" s="79" t="s">
        <v>140</v>
      </c>
      <c r="O137" s="185"/>
      <c r="P137" s="329">
        <f>IFERROR(VLOOKUP(TRIM(OPKK[[#This Row],[Lokacija provedbe
grad ili općina]]),Koordinate!B:E,2,FALSE),"")</f>
        <v>34000</v>
      </c>
      <c r="Q137" s="329">
        <f>IFERROR(VLOOKUP(TRIM(OPKK[[#This Row],[Lokacija provedbe
grad ili općina]]),Koordinate!B:E,3,FALSE),"")</f>
        <v>45.331476299999999</v>
      </c>
      <c r="R137" s="329">
        <f>IFERROR(VLOOKUP(TRIM(OPKK[[#This Row],[Lokacija provedbe
grad ili općina]]),Koordinate!B:E,4,FALSE),"")</f>
        <v>17.674474799999899</v>
      </c>
    </row>
    <row r="138" spans="1:18" ht="30">
      <c r="A138" s="151" t="s">
        <v>1887</v>
      </c>
      <c r="B138" s="151" t="s">
        <v>1046</v>
      </c>
      <c r="C138" s="151" t="s">
        <v>867</v>
      </c>
      <c r="D138" s="151" t="s">
        <v>868</v>
      </c>
      <c r="E138" s="151" t="s">
        <v>65</v>
      </c>
      <c r="F138" s="80">
        <v>42970</v>
      </c>
      <c r="G138" s="570">
        <f t="shared" si="2"/>
        <v>1268598.8800000001</v>
      </c>
      <c r="H138" s="59">
        <v>778778.43</v>
      </c>
      <c r="I138" s="59">
        <v>778778.43</v>
      </c>
      <c r="J138" s="59">
        <v>0</v>
      </c>
      <c r="K138" s="59">
        <v>489820.45</v>
      </c>
      <c r="L138" s="151" t="s">
        <v>953</v>
      </c>
      <c r="M138" s="79" t="s">
        <v>38</v>
      </c>
      <c r="N138" s="79" t="s">
        <v>138</v>
      </c>
      <c r="O138" s="185"/>
      <c r="P138" s="329">
        <f>IFERROR(VLOOKUP(TRIM(OPKK[[#This Row],[Lokacija provedbe
grad ili općina]]),Koordinate!B:E,2,FALSE),"")</f>
        <v>34550</v>
      </c>
      <c r="Q138" s="329">
        <f>IFERROR(VLOOKUP(TRIM(OPKK[[#This Row],[Lokacija provedbe
grad ili općina]]),Koordinate!B:E,3,FALSE),"")</f>
        <v>45.438845200000003</v>
      </c>
      <c r="R138" s="329">
        <f>IFERROR(VLOOKUP(TRIM(OPKK[[#This Row],[Lokacija provedbe
grad ili općina]]),Koordinate!B:E,4,FALSE),"")</f>
        <v>17.191742399999999</v>
      </c>
    </row>
    <row r="139" spans="1:18" ht="30">
      <c r="A139" s="151" t="s">
        <v>1888</v>
      </c>
      <c r="B139" s="151" t="s">
        <v>1047</v>
      </c>
      <c r="C139" s="151" t="s">
        <v>867</v>
      </c>
      <c r="D139" s="151" t="s">
        <v>868</v>
      </c>
      <c r="E139" s="151" t="s">
        <v>65</v>
      </c>
      <c r="F139" s="80">
        <v>42970</v>
      </c>
      <c r="G139" s="570">
        <f t="shared" si="2"/>
        <v>518390.65</v>
      </c>
      <c r="H139" s="59">
        <v>318552.25</v>
      </c>
      <c r="I139" s="59">
        <v>318552.25</v>
      </c>
      <c r="J139" s="59">
        <v>0</v>
      </c>
      <c r="K139" s="59">
        <v>199838.4</v>
      </c>
      <c r="L139" s="151" t="s">
        <v>953</v>
      </c>
      <c r="M139" s="79" t="s">
        <v>38</v>
      </c>
      <c r="N139" s="79" t="s">
        <v>138</v>
      </c>
      <c r="O139" s="185"/>
      <c r="P139" s="329">
        <f>IFERROR(VLOOKUP(TRIM(OPKK[[#This Row],[Lokacija provedbe
grad ili općina]]),Koordinate!B:E,2,FALSE),"")</f>
        <v>34550</v>
      </c>
      <c r="Q139" s="329">
        <f>IFERROR(VLOOKUP(TRIM(OPKK[[#This Row],[Lokacija provedbe
grad ili općina]]),Koordinate!B:E,3,FALSE),"")</f>
        <v>45.438845200000003</v>
      </c>
      <c r="R139" s="329">
        <f>IFERROR(VLOOKUP(TRIM(OPKK[[#This Row],[Lokacija provedbe
grad ili općina]]),Koordinate!B:E,4,FALSE),"")</f>
        <v>17.191742399999999</v>
      </c>
    </row>
    <row r="140" spans="1:18" ht="30">
      <c r="A140" s="151" t="s">
        <v>1889</v>
      </c>
      <c r="B140" s="151" t="s">
        <v>1048</v>
      </c>
      <c r="C140" s="151" t="s">
        <v>867</v>
      </c>
      <c r="D140" s="151" t="s">
        <v>868</v>
      </c>
      <c r="E140" s="151" t="s">
        <v>65</v>
      </c>
      <c r="F140" s="80">
        <v>42970</v>
      </c>
      <c r="G140" s="570">
        <f t="shared" si="2"/>
        <v>1336095.1299999999</v>
      </c>
      <c r="H140" s="59">
        <v>823087.83</v>
      </c>
      <c r="I140" s="59">
        <v>823087.83</v>
      </c>
      <c r="J140" s="59">
        <v>0</v>
      </c>
      <c r="K140" s="59">
        <v>513007.3</v>
      </c>
      <c r="L140" s="151" t="s">
        <v>1011</v>
      </c>
      <c r="M140" s="79" t="s">
        <v>38</v>
      </c>
      <c r="N140" s="79" t="s">
        <v>140</v>
      </c>
      <c r="O140" s="185"/>
      <c r="P140" s="329">
        <f>IFERROR(VLOOKUP(TRIM(OPKK[[#This Row],[Lokacija provedbe
grad ili općina]]),Koordinate!B:E,2,FALSE),"")</f>
        <v>34000</v>
      </c>
      <c r="Q140" s="329">
        <f>IFERROR(VLOOKUP(TRIM(OPKK[[#This Row],[Lokacija provedbe
grad ili općina]]),Koordinate!B:E,3,FALSE),"")</f>
        <v>45.331476299999999</v>
      </c>
      <c r="R140" s="329">
        <f>IFERROR(VLOOKUP(TRIM(OPKK[[#This Row],[Lokacija provedbe
grad ili općina]]),Koordinate!B:E,4,FALSE),"")</f>
        <v>17.674474799999899</v>
      </c>
    </row>
    <row r="141" spans="1:18" ht="30">
      <c r="A141" s="151" t="s">
        <v>1890</v>
      </c>
      <c r="B141" s="151" t="s">
        <v>1049</v>
      </c>
      <c r="C141" s="151" t="s">
        <v>867</v>
      </c>
      <c r="D141" s="151" t="s">
        <v>868</v>
      </c>
      <c r="E141" s="151" t="s">
        <v>65</v>
      </c>
      <c r="F141" s="80">
        <v>42970</v>
      </c>
      <c r="G141" s="570">
        <f t="shared" si="2"/>
        <v>1292346.3</v>
      </c>
      <c r="H141" s="59">
        <v>790243.71</v>
      </c>
      <c r="I141" s="59">
        <v>790243.71</v>
      </c>
      <c r="J141" s="59">
        <v>0</v>
      </c>
      <c r="K141" s="59">
        <v>502102.59</v>
      </c>
      <c r="L141" s="151" t="s">
        <v>953</v>
      </c>
      <c r="M141" s="79" t="s">
        <v>38</v>
      </c>
      <c r="N141" s="79" t="s">
        <v>138</v>
      </c>
      <c r="O141" s="185"/>
      <c r="P141" s="329">
        <f>IFERROR(VLOOKUP(TRIM(OPKK[[#This Row],[Lokacija provedbe
grad ili općina]]),Koordinate!B:E,2,FALSE),"")</f>
        <v>34550</v>
      </c>
      <c r="Q141" s="329">
        <f>IFERROR(VLOOKUP(TRIM(OPKK[[#This Row],[Lokacija provedbe
grad ili općina]]),Koordinate!B:E,3,FALSE),"")</f>
        <v>45.438845200000003</v>
      </c>
      <c r="R141" s="329">
        <f>IFERROR(VLOOKUP(TRIM(OPKK[[#This Row],[Lokacija provedbe
grad ili općina]]),Koordinate!B:E,4,FALSE),"")</f>
        <v>17.191742399999999</v>
      </c>
    </row>
    <row r="142" spans="1:18" ht="30">
      <c r="A142" s="151" t="s">
        <v>1891</v>
      </c>
      <c r="B142" s="151" t="s">
        <v>1050</v>
      </c>
      <c r="C142" s="151" t="s">
        <v>867</v>
      </c>
      <c r="D142" s="151" t="s">
        <v>868</v>
      </c>
      <c r="E142" s="151" t="s">
        <v>65</v>
      </c>
      <c r="F142" s="80">
        <v>42970</v>
      </c>
      <c r="G142" s="570">
        <f t="shared" si="2"/>
        <v>3116492.62</v>
      </c>
      <c r="H142" s="59">
        <v>1900757.71</v>
      </c>
      <c r="I142" s="59">
        <v>1900757.71</v>
      </c>
      <c r="J142" s="59">
        <v>0</v>
      </c>
      <c r="K142" s="59">
        <v>1215734.9099999999</v>
      </c>
      <c r="L142" s="151" t="s">
        <v>953</v>
      </c>
      <c r="M142" s="79" t="s">
        <v>38</v>
      </c>
      <c r="N142" s="79" t="s">
        <v>138</v>
      </c>
      <c r="O142" s="185"/>
      <c r="P142" s="329">
        <f>IFERROR(VLOOKUP(TRIM(OPKK[[#This Row],[Lokacija provedbe
grad ili općina]]),Koordinate!B:E,2,FALSE),"")</f>
        <v>34550</v>
      </c>
      <c r="Q142" s="329">
        <f>IFERROR(VLOOKUP(TRIM(OPKK[[#This Row],[Lokacija provedbe
grad ili općina]]),Koordinate!B:E,3,FALSE),"")</f>
        <v>45.438845200000003</v>
      </c>
      <c r="R142" s="329">
        <f>IFERROR(VLOOKUP(TRIM(OPKK[[#This Row],[Lokacija provedbe
grad ili općina]]),Koordinate!B:E,4,FALSE),"")</f>
        <v>17.191742399999999</v>
      </c>
    </row>
    <row r="143" spans="1:18" ht="30">
      <c r="A143" s="151" t="s">
        <v>1892</v>
      </c>
      <c r="B143" s="151" t="s">
        <v>1051</v>
      </c>
      <c r="C143" s="151" t="s">
        <v>867</v>
      </c>
      <c r="D143" s="151" t="s">
        <v>868</v>
      </c>
      <c r="E143" s="151" t="s">
        <v>65</v>
      </c>
      <c r="F143" s="80">
        <v>42970</v>
      </c>
      <c r="G143" s="570">
        <f t="shared" si="2"/>
        <v>920515.88</v>
      </c>
      <c r="H143" s="59">
        <v>574934.52</v>
      </c>
      <c r="I143" s="59">
        <v>574934.52</v>
      </c>
      <c r="J143" s="59">
        <v>0</v>
      </c>
      <c r="K143" s="59">
        <v>345581.36</v>
      </c>
      <c r="L143" s="151" t="s">
        <v>1011</v>
      </c>
      <c r="M143" s="79" t="s">
        <v>38</v>
      </c>
      <c r="N143" s="79" t="s">
        <v>140</v>
      </c>
      <c r="O143" s="185"/>
      <c r="P143" s="329">
        <f>IFERROR(VLOOKUP(TRIM(OPKK[[#This Row],[Lokacija provedbe
grad ili općina]]),Koordinate!B:E,2,FALSE),"")</f>
        <v>34000</v>
      </c>
      <c r="Q143" s="329">
        <f>IFERROR(VLOOKUP(TRIM(OPKK[[#This Row],[Lokacija provedbe
grad ili općina]]),Koordinate!B:E,3,FALSE),"")</f>
        <v>45.331476299999999</v>
      </c>
      <c r="R143" s="329">
        <f>IFERROR(VLOOKUP(TRIM(OPKK[[#This Row],[Lokacija provedbe
grad ili općina]]),Koordinate!B:E,4,FALSE),"")</f>
        <v>17.674474799999899</v>
      </c>
    </row>
    <row r="144" spans="1:18">
      <c r="A144" s="151" t="s">
        <v>1893</v>
      </c>
      <c r="B144" s="151" t="s">
        <v>1052</v>
      </c>
      <c r="C144" s="151" t="s">
        <v>980</v>
      </c>
      <c r="D144" s="151" t="s">
        <v>1053</v>
      </c>
      <c r="E144" s="151" t="s">
        <v>65</v>
      </c>
      <c r="F144" s="80">
        <v>42975</v>
      </c>
      <c r="G144" s="570">
        <f t="shared" si="2"/>
        <v>13491178.720000001</v>
      </c>
      <c r="H144" s="59">
        <v>13491178.720000001</v>
      </c>
      <c r="I144" s="59">
        <v>13491178.720000001</v>
      </c>
      <c r="J144" s="59">
        <v>0</v>
      </c>
      <c r="K144" s="59">
        <v>0</v>
      </c>
      <c r="L144" s="151" t="s">
        <v>566</v>
      </c>
      <c r="M144" s="79" t="s">
        <v>52</v>
      </c>
      <c r="N144" s="79" t="s">
        <v>1054</v>
      </c>
      <c r="O144" s="185"/>
      <c r="P144" s="329" t="str">
        <f>IFERROR(VLOOKUP(TRIM(OPKK[[#This Row],[Lokacija provedbe
grad ili općina]]),Koordinate!B:E,2,FALSE),"")</f>
        <v/>
      </c>
      <c r="Q144" s="329" t="str">
        <f>IFERROR(VLOOKUP(TRIM(OPKK[[#This Row],[Lokacija provedbe
grad ili općina]]),Koordinate!B:E,3,FALSE),"")</f>
        <v/>
      </c>
      <c r="R144" s="329" t="str">
        <f>IFERROR(VLOOKUP(TRIM(OPKK[[#This Row],[Lokacija provedbe
grad ili općina]]),Koordinate!B:E,4,FALSE),"")</f>
        <v/>
      </c>
    </row>
    <row r="145" spans="1:18" s="167" customFormat="1">
      <c r="A145" s="151" t="s">
        <v>1894</v>
      </c>
      <c r="B145" s="151" t="s">
        <v>1086</v>
      </c>
      <c r="C145" s="151" t="s">
        <v>980</v>
      </c>
      <c r="D145" s="151" t="s">
        <v>1053</v>
      </c>
      <c r="E145" s="151" t="s">
        <v>65</v>
      </c>
      <c r="F145" s="80">
        <v>42977</v>
      </c>
      <c r="G145" s="570">
        <f t="shared" si="2"/>
        <v>2476634.67</v>
      </c>
      <c r="H145" s="248">
        <v>1934004.01</v>
      </c>
      <c r="I145" s="248">
        <v>1934004.01</v>
      </c>
      <c r="J145" s="248">
        <v>0</v>
      </c>
      <c r="K145" s="248">
        <v>542630.66</v>
      </c>
      <c r="L145" s="151" t="s">
        <v>799</v>
      </c>
      <c r="M145" s="79" t="s">
        <v>28</v>
      </c>
      <c r="N145" s="79" t="s">
        <v>29</v>
      </c>
      <c r="O145" s="36"/>
      <c r="P145" s="399">
        <f>IFERROR(VLOOKUP(TRIM(OPKK[[#This Row],[Lokacija provedbe
grad ili općina]]),Koordinate!B:E,2,FALSE),"")</f>
        <v>31000</v>
      </c>
      <c r="Q145" s="400">
        <f>IFERROR(VLOOKUP(TRIM(OPKK[[#This Row],[Lokacija provedbe
grad ili općina]]),Koordinate!B:E,3,FALSE),"")</f>
        <v>45.554962400000001</v>
      </c>
      <c r="R145" s="400">
        <f>IFERROR(VLOOKUP(TRIM(OPKK[[#This Row],[Lokacija provedbe
grad ili općina]]),Koordinate!B:E,4,FALSE),"")</f>
        <v>18.695514399999901</v>
      </c>
    </row>
    <row r="146" spans="1:18" ht="30">
      <c r="A146" s="151" t="s">
        <v>1895</v>
      </c>
      <c r="B146" s="36" t="s">
        <v>1087</v>
      </c>
      <c r="C146" s="36" t="s">
        <v>15</v>
      </c>
      <c r="D146" s="36" t="s">
        <v>113</v>
      </c>
      <c r="E146" s="36" t="s">
        <v>17</v>
      </c>
      <c r="F146" s="77">
        <v>42982</v>
      </c>
      <c r="G146" s="570">
        <f t="shared" si="2"/>
        <v>6201890.3099999996</v>
      </c>
      <c r="H146" s="59">
        <v>2811763.55</v>
      </c>
      <c r="I146" s="59">
        <v>2811763.55</v>
      </c>
      <c r="J146" s="59">
        <v>0</v>
      </c>
      <c r="K146" s="59">
        <v>3390126.76</v>
      </c>
      <c r="L146" s="36" t="s">
        <v>1088</v>
      </c>
      <c r="M146" s="36" t="s">
        <v>20</v>
      </c>
      <c r="N146" s="184" t="s">
        <v>157</v>
      </c>
      <c r="O146" s="185"/>
      <c r="P146" s="329">
        <f>IFERROR(VLOOKUP(TRIM(OPKK[[#This Row],[Lokacija provedbe
grad ili općina]]),Koordinate!B:E,2,FALSE),"")</f>
        <v>35400</v>
      </c>
      <c r="Q146" s="329">
        <f>IFERROR(VLOOKUP(TRIM(OPKK[[#This Row],[Lokacija provedbe
grad ili općina]]),Koordinate!B:E,3,FALSE),"")</f>
        <v>45.258155799999997</v>
      </c>
      <c r="R146" s="329">
        <f>IFERROR(VLOOKUP(TRIM(OPKK[[#This Row],[Lokacija provedbe
grad ili općina]]),Koordinate!B:E,4,FALSE),"")</f>
        <v>17.3839626</v>
      </c>
    </row>
    <row r="147" spans="1:18" ht="30">
      <c r="A147" s="151" t="s">
        <v>1896</v>
      </c>
      <c r="B147" s="36" t="s">
        <v>1484</v>
      </c>
      <c r="C147" s="36" t="s">
        <v>35</v>
      </c>
      <c r="D147" s="36" t="s">
        <v>34</v>
      </c>
      <c r="E147" s="36" t="s">
        <v>17</v>
      </c>
      <c r="F147" s="77">
        <v>42971</v>
      </c>
      <c r="G147" s="570">
        <f t="shared" si="2"/>
        <v>15522827.309999999</v>
      </c>
      <c r="H147" s="59">
        <v>7972532.8099999996</v>
      </c>
      <c r="I147" s="59">
        <v>7972532.8099999996</v>
      </c>
      <c r="J147" s="59">
        <v>0</v>
      </c>
      <c r="K147" s="59">
        <v>7550294.5</v>
      </c>
      <c r="L147" s="36" t="s">
        <v>1006</v>
      </c>
      <c r="M147" s="36" t="s">
        <v>52</v>
      </c>
      <c r="N147" s="184" t="s">
        <v>53</v>
      </c>
      <c r="O147" s="185"/>
      <c r="P147" s="329">
        <f>IFERROR(VLOOKUP(TRIM(OPKK[[#This Row],[Lokacija provedbe
grad ili općina]]),Koordinate!B:E,2,FALSE),"")</f>
        <v>32000</v>
      </c>
      <c r="Q147" s="329">
        <f>IFERROR(VLOOKUP(TRIM(OPKK[[#This Row],[Lokacija provedbe
grad ili općina]]),Koordinate!B:E,3,FALSE),"")</f>
        <v>45.345237699999998</v>
      </c>
      <c r="R147" s="329">
        <f>IFERROR(VLOOKUP(TRIM(OPKK[[#This Row],[Lokacija provedbe
grad ili općina]]),Koordinate!B:E,4,FALSE),"")</f>
        <v>19.001020400000002</v>
      </c>
    </row>
    <row r="148" spans="1:18" ht="30">
      <c r="A148" s="151" t="s">
        <v>1897</v>
      </c>
      <c r="B148" s="36" t="s">
        <v>1090</v>
      </c>
      <c r="C148" s="36" t="s">
        <v>15</v>
      </c>
      <c r="D148" s="36" t="s">
        <v>113</v>
      </c>
      <c r="E148" s="36" t="s">
        <v>17</v>
      </c>
      <c r="F148" s="77">
        <v>42983</v>
      </c>
      <c r="G148" s="570">
        <f t="shared" si="2"/>
        <v>1355929</v>
      </c>
      <c r="H148" s="59">
        <v>497595.15</v>
      </c>
      <c r="I148" s="59">
        <v>497595.15</v>
      </c>
      <c r="J148" s="59">
        <v>0</v>
      </c>
      <c r="K148" s="59">
        <v>858333.85</v>
      </c>
      <c r="L148" s="36" t="s">
        <v>1091</v>
      </c>
      <c r="M148" s="36" t="s">
        <v>28</v>
      </c>
      <c r="N148" s="184" t="s">
        <v>30</v>
      </c>
      <c r="O148" s="185"/>
      <c r="P148" s="329">
        <f>IFERROR(VLOOKUP(TRIM(OPKK[[#This Row],[Lokacija provedbe
grad ili općina]]),Koordinate!B:E,2,FALSE),"")</f>
        <v>31400</v>
      </c>
      <c r="Q148" s="329">
        <f>IFERROR(VLOOKUP(TRIM(OPKK[[#This Row],[Lokacija provedbe
grad ili općina]]),Koordinate!B:E,3,FALSE),"")</f>
        <v>45.309996899999902</v>
      </c>
      <c r="R148" s="329">
        <f>IFERROR(VLOOKUP(TRIM(OPKK[[#This Row],[Lokacija provedbe
grad ili općina]]),Koordinate!B:E,4,FALSE),"")</f>
        <v>18.4097819999999</v>
      </c>
    </row>
    <row r="149" spans="1:18" ht="30">
      <c r="A149" s="151" t="s">
        <v>1898</v>
      </c>
      <c r="B149" s="36" t="s">
        <v>1092</v>
      </c>
      <c r="C149" s="36" t="s">
        <v>867</v>
      </c>
      <c r="D149" s="36" t="s">
        <v>868</v>
      </c>
      <c r="E149" s="36" t="s">
        <v>65</v>
      </c>
      <c r="F149" s="77">
        <v>42978</v>
      </c>
      <c r="G149" s="570">
        <f t="shared" si="2"/>
        <v>2197362.52</v>
      </c>
      <c r="H149" s="59">
        <v>1322210.21</v>
      </c>
      <c r="I149" s="59">
        <v>1322210.21</v>
      </c>
      <c r="J149" s="59">
        <v>0</v>
      </c>
      <c r="K149" s="59">
        <v>875152.31</v>
      </c>
      <c r="L149" s="36" t="s">
        <v>1093</v>
      </c>
      <c r="M149" s="36" t="s">
        <v>52</v>
      </c>
      <c r="N149" s="184" t="s">
        <v>53</v>
      </c>
      <c r="O149" s="185"/>
      <c r="P149" s="329">
        <f>IFERROR(VLOOKUP(TRIM(OPKK[[#This Row],[Lokacija provedbe
grad ili općina]]),Koordinate!B:E,2,FALSE),"")</f>
        <v>32000</v>
      </c>
      <c r="Q149" s="329">
        <f>IFERROR(VLOOKUP(TRIM(OPKK[[#This Row],[Lokacija provedbe
grad ili općina]]),Koordinate!B:E,3,FALSE),"")</f>
        <v>45.345237699999998</v>
      </c>
      <c r="R149" s="329">
        <f>IFERROR(VLOOKUP(TRIM(OPKK[[#This Row],[Lokacija provedbe
grad ili općina]]),Koordinate!B:E,4,FALSE),"")</f>
        <v>19.001020400000002</v>
      </c>
    </row>
    <row r="150" spans="1:18" ht="30">
      <c r="A150" s="151" t="s">
        <v>1899</v>
      </c>
      <c r="B150" s="36" t="s">
        <v>1094</v>
      </c>
      <c r="C150" s="36" t="s">
        <v>867</v>
      </c>
      <c r="D150" s="36" t="s">
        <v>868</v>
      </c>
      <c r="E150" s="36" t="s">
        <v>65</v>
      </c>
      <c r="F150" s="77">
        <v>42977</v>
      </c>
      <c r="G150" s="570">
        <f t="shared" si="2"/>
        <v>1756635.7000000002</v>
      </c>
      <c r="H150" s="59">
        <v>1069945.3</v>
      </c>
      <c r="I150" s="59">
        <v>1069945.3</v>
      </c>
      <c r="J150" s="59">
        <v>0</v>
      </c>
      <c r="K150" s="59">
        <v>686690.4</v>
      </c>
      <c r="L150" s="36" t="s">
        <v>953</v>
      </c>
      <c r="M150" s="36" t="s">
        <v>38</v>
      </c>
      <c r="N150" s="184" t="s">
        <v>138</v>
      </c>
      <c r="O150" s="185"/>
      <c r="P150" s="329">
        <f>IFERROR(VLOOKUP(TRIM(OPKK[[#This Row],[Lokacija provedbe
grad ili općina]]),Koordinate!B:E,2,FALSE),"")</f>
        <v>34550</v>
      </c>
      <c r="Q150" s="329">
        <f>IFERROR(VLOOKUP(TRIM(OPKK[[#This Row],[Lokacija provedbe
grad ili općina]]),Koordinate!B:E,3,FALSE),"")</f>
        <v>45.438845200000003</v>
      </c>
      <c r="R150" s="329">
        <f>IFERROR(VLOOKUP(TRIM(OPKK[[#This Row],[Lokacija provedbe
grad ili općina]]),Koordinate!B:E,4,FALSE),"")</f>
        <v>17.191742399999999</v>
      </c>
    </row>
    <row r="151" spans="1:18" ht="30">
      <c r="A151" s="151" t="s">
        <v>1900</v>
      </c>
      <c r="B151" s="151" t="s">
        <v>1095</v>
      </c>
      <c r="C151" s="151" t="s">
        <v>867</v>
      </c>
      <c r="D151" s="76" t="s">
        <v>868</v>
      </c>
      <c r="E151" s="151" t="s">
        <v>65</v>
      </c>
      <c r="F151" s="80">
        <v>42975</v>
      </c>
      <c r="G151" s="570">
        <f t="shared" si="2"/>
        <v>5515032.2400000002</v>
      </c>
      <c r="H151" s="59">
        <v>2870274.75</v>
      </c>
      <c r="I151" s="59">
        <v>2870274.75</v>
      </c>
      <c r="J151" s="59">
        <v>0</v>
      </c>
      <c r="K151" s="59">
        <v>2644757.4900000002</v>
      </c>
      <c r="L151" s="151" t="s">
        <v>1093</v>
      </c>
      <c r="M151" s="79" t="s">
        <v>52</v>
      </c>
      <c r="N151" s="79" t="s">
        <v>53</v>
      </c>
      <c r="O151" s="185"/>
      <c r="P151" s="329">
        <f>IFERROR(VLOOKUP(TRIM(OPKK[[#This Row],[Lokacija provedbe
grad ili općina]]),Koordinate!B:E,2,FALSE),"")</f>
        <v>32000</v>
      </c>
      <c r="Q151" s="329">
        <f>IFERROR(VLOOKUP(TRIM(OPKK[[#This Row],[Lokacija provedbe
grad ili općina]]),Koordinate!B:E,3,FALSE),"")</f>
        <v>45.345237699999998</v>
      </c>
      <c r="R151" s="329">
        <f>IFERROR(VLOOKUP(TRIM(OPKK[[#This Row],[Lokacija provedbe
grad ili općina]]),Koordinate!B:E,4,FALSE),"")</f>
        <v>19.001020400000002</v>
      </c>
    </row>
    <row r="152" spans="1:18" ht="30">
      <c r="A152" s="151" t="s">
        <v>1901</v>
      </c>
      <c r="B152" s="151" t="s">
        <v>1096</v>
      </c>
      <c r="C152" s="151" t="s">
        <v>867</v>
      </c>
      <c r="D152" s="151" t="s">
        <v>868</v>
      </c>
      <c r="E152" s="151" t="s">
        <v>65</v>
      </c>
      <c r="F152" s="80">
        <v>42991</v>
      </c>
      <c r="G152" s="570">
        <f t="shared" si="2"/>
        <v>1114304.6400000001</v>
      </c>
      <c r="H152" s="59">
        <v>685694.65</v>
      </c>
      <c r="I152" s="59">
        <v>685694.65</v>
      </c>
      <c r="J152" s="59">
        <v>0</v>
      </c>
      <c r="K152" s="59">
        <v>428609.99</v>
      </c>
      <c r="L152" s="151" t="s">
        <v>1210</v>
      </c>
      <c r="M152" s="151" t="s">
        <v>28</v>
      </c>
      <c r="N152" s="79" t="s">
        <v>29</v>
      </c>
      <c r="O152" s="185"/>
      <c r="P152" s="329">
        <f>IFERROR(VLOOKUP(TRIM(OPKK[[#This Row],[Lokacija provedbe
grad ili općina]]),Koordinate!B:E,2,FALSE),"")</f>
        <v>31000</v>
      </c>
      <c r="Q152" s="329">
        <f>IFERROR(VLOOKUP(TRIM(OPKK[[#This Row],[Lokacija provedbe
grad ili općina]]),Koordinate!B:E,3,FALSE),"")</f>
        <v>45.554962400000001</v>
      </c>
      <c r="R152" s="329">
        <f>IFERROR(VLOOKUP(TRIM(OPKK[[#This Row],[Lokacija provedbe
grad ili općina]]),Koordinate!B:E,4,FALSE),"")</f>
        <v>18.695514399999901</v>
      </c>
    </row>
    <row r="153" spans="1:18" ht="30">
      <c r="A153" s="151" t="s">
        <v>1902</v>
      </c>
      <c r="B153" s="151" t="s">
        <v>1097</v>
      </c>
      <c r="C153" s="151" t="s">
        <v>867</v>
      </c>
      <c r="D153" s="151" t="s">
        <v>868</v>
      </c>
      <c r="E153" s="151" t="s">
        <v>65</v>
      </c>
      <c r="F153" s="80">
        <v>42991</v>
      </c>
      <c r="G153" s="570">
        <f t="shared" si="2"/>
        <v>635699.12</v>
      </c>
      <c r="H153" s="59">
        <v>386677.66</v>
      </c>
      <c r="I153" s="59">
        <v>386677.66</v>
      </c>
      <c r="J153" s="59">
        <v>0</v>
      </c>
      <c r="K153" s="59">
        <v>249021.46</v>
      </c>
      <c r="L153" s="151" t="s">
        <v>869</v>
      </c>
      <c r="M153" s="79" t="s">
        <v>28</v>
      </c>
      <c r="N153" s="79" t="s">
        <v>386</v>
      </c>
      <c r="O153" s="185"/>
      <c r="P153" s="329">
        <f>IFERROR(VLOOKUP(TRIM(OPKK[[#This Row],[Lokacija provedbe
grad ili općina]]),Koordinate!B:E,2,FALSE),"")</f>
        <v>31500</v>
      </c>
      <c r="Q153" s="329">
        <f>IFERROR(VLOOKUP(TRIM(OPKK[[#This Row],[Lokacija provedbe
grad ili općina]]),Koordinate!B:E,3,FALSE),"")</f>
        <v>45.494686100000003</v>
      </c>
      <c r="R153" s="329">
        <f>IFERROR(VLOOKUP(TRIM(OPKK[[#This Row],[Lokacija provedbe
grad ili općina]]),Koordinate!B:E,4,FALSE),"")</f>
        <v>18.095111800000002</v>
      </c>
    </row>
    <row r="154" spans="1:18" ht="30">
      <c r="A154" s="151" t="s">
        <v>1903</v>
      </c>
      <c r="B154" s="36" t="s">
        <v>1098</v>
      </c>
      <c r="C154" s="36" t="s">
        <v>867</v>
      </c>
      <c r="D154" s="36" t="s">
        <v>868</v>
      </c>
      <c r="E154" s="36" t="s">
        <v>65</v>
      </c>
      <c r="F154" s="77">
        <v>42991</v>
      </c>
      <c r="G154" s="570">
        <f t="shared" si="2"/>
        <v>270291.69999999995</v>
      </c>
      <c r="H154" s="59">
        <v>169887.52</v>
      </c>
      <c r="I154" s="59">
        <v>169887.52</v>
      </c>
      <c r="J154" s="59">
        <v>0</v>
      </c>
      <c r="K154" s="59">
        <v>100404.18</v>
      </c>
      <c r="L154" s="36" t="s">
        <v>869</v>
      </c>
      <c r="M154" s="36" t="s">
        <v>28</v>
      </c>
      <c r="N154" s="184" t="s">
        <v>386</v>
      </c>
      <c r="O154" s="185"/>
      <c r="P154" s="329">
        <f>IFERROR(VLOOKUP(TRIM(OPKK[[#This Row],[Lokacija provedbe
grad ili općina]]),Koordinate!B:E,2,FALSE),"")</f>
        <v>31500</v>
      </c>
      <c r="Q154" s="329">
        <f>IFERROR(VLOOKUP(TRIM(OPKK[[#This Row],[Lokacija provedbe
grad ili općina]]),Koordinate!B:E,3,FALSE),"")</f>
        <v>45.494686100000003</v>
      </c>
      <c r="R154" s="329">
        <f>IFERROR(VLOOKUP(TRIM(OPKK[[#This Row],[Lokacija provedbe
grad ili općina]]),Koordinate!B:E,4,FALSE),"")</f>
        <v>18.095111800000002</v>
      </c>
    </row>
    <row r="155" spans="1:18" ht="30">
      <c r="A155" s="151" t="s">
        <v>1904</v>
      </c>
      <c r="B155" s="36" t="s">
        <v>1099</v>
      </c>
      <c r="C155" s="36" t="s">
        <v>867</v>
      </c>
      <c r="D155" s="36" t="s">
        <v>868</v>
      </c>
      <c r="E155" s="36" t="s">
        <v>65</v>
      </c>
      <c r="F155" s="77">
        <v>42991</v>
      </c>
      <c r="G155" s="570">
        <f t="shared" si="2"/>
        <v>226292.5</v>
      </c>
      <c r="H155" s="59">
        <v>139166.12</v>
      </c>
      <c r="I155" s="59">
        <v>139166.12</v>
      </c>
      <c r="J155" s="59">
        <v>0</v>
      </c>
      <c r="K155" s="59">
        <v>87126.38</v>
      </c>
      <c r="L155" s="36" t="s">
        <v>1100</v>
      </c>
      <c r="M155" s="36" t="s">
        <v>28</v>
      </c>
      <c r="N155" s="184" t="s">
        <v>29</v>
      </c>
      <c r="O155" s="185"/>
      <c r="P155" s="329">
        <f>IFERROR(VLOOKUP(TRIM(OPKK[[#This Row],[Lokacija provedbe
grad ili općina]]),Koordinate!B:E,2,FALSE),"")</f>
        <v>31000</v>
      </c>
      <c r="Q155" s="329">
        <f>IFERROR(VLOOKUP(TRIM(OPKK[[#This Row],[Lokacija provedbe
grad ili općina]]),Koordinate!B:E,3,FALSE),"")</f>
        <v>45.554962400000001</v>
      </c>
      <c r="R155" s="329">
        <f>IFERROR(VLOOKUP(TRIM(OPKK[[#This Row],[Lokacija provedbe
grad ili općina]]),Koordinate!B:E,4,FALSE),"")</f>
        <v>18.695514399999901</v>
      </c>
    </row>
    <row r="156" spans="1:18" ht="30">
      <c r="A156" s="151" t="s">
        <v>1905</v>
      </c>
      <c r="B156" s="151" t="s">
        <v>1101</v>
      </c>
      <c r="C156" s="151" t="s">
        <v>867</v>
      </c>
      <c r="D156" s="151" t="s">
        <v>868</v>
      </c>
      <c r="E156" s="151" t="s">
        <v>65</v>
      </c>
      <c r="F156" s="80">
        <v>42986</v>
      </c>
      <c r="G156" s="570">
        <f t="shared" si="2"/>
        <v>849337.24</v>
      </c>
      <c r="H156" s="59">
        <v>528558.57999999996</v>
      </c>
      <c r="I156" s="59">
        <v>528558.57999999996</v>
      </c>
      <c r="J156" s="59">
        <v>0</v>
      </c>
      <c r="K156" s="59">
        <v>320778.65999999997</v>
      </c>
      <c r="L156" s="151" t="s">
        <v>1102</v>
      </c>
      <c r="M156" s="79" t="s">
        <v>28</v>
      </c>
      <c r="N156" s="79" t="s">
        <v>29</v>
      </c>
      <c r="O156" s="185"/>
      <c r="P156" s="329">
        <f>IFERROR(VLOOKUP(TRIM(OPKK[[#This Row],[Lokacija provedbe
grad ili općina]]),Koordinate!B:E,2,FALSE),"")</f>
        <v>31000</v>
      </c>
      <c r="Q156" s="329">
        <f>IFERROR(VLOOKUP(TRIM(OPKK[[#This Row],[Lokacija provedbe
grad ili općina]]),Koordinate!B:E,3,FALSE),"")</f>
        <v>45.554962400000001</v>
      </c>
      <c r="R156" s="329">
        <f>IFERROR(VLOOKUP(TRIM(OPKK[[#This Row],[Lokacija provedbe
grad ili općina]]),Koordinate!B:E,4,FALSE),"")</f>
        <v>18.695514399999901</v>
      </c>
    </row>
    <row r="157" spans="1:18">
      <c r="A157" s="151" t="s">
        <v>1906</v>
      </c>
      <c r="B157" s="151" t="s">
        <v>1103</v>
      </c>
      <c r="C157" s="151" t="s">
        <v>980</v>
      </c>
      <c r="D157" s="151" t="s">
        <v>1053</v>
      </c>
      <c r="E157" s="151" t="s">
        <v>65</v>
      </c>
      <c r="F157" s="80">
        <v>42996</v>
      </c>
      <c r="G157" s="570">
        <f t="shared" si="2"/>
        <v>4749579.82</v>
      </c>
      <c r="H157" s="59">
        <v>4628322.29</v>
      </c>
      <c r="I157" s="59">
        <v>4628322.29</v>
      </c>
      <c r="J157" s="59">
        <v>0</v>
      </c>
      <c r="K157" s="59">
        <v>121257.53</v>
      </c>
      <c r="L157" s="151" t="s">
        <v>1104</v>
      </c>
      <c r="M157" s="79" t="s">
        <v>52</v>
      </c>
      <c r="N157" s="79" t="s">
        <v>217</v>
      </c>
      <c r="O157" s="185"/>
      <c r="P157" s="329">
        <f>IFERROR(VLOOKUP(TRIM(OPKK[[#This Row],[Lokacija provedbe
grad ili općina]]),Koordinate!B:E,2,FALSE),"")</f>
        <v>32245</v>
      </c>
      <c r="Q157" s="329">
        <f>IFERROR(VLOOKUP(TRIM(OPKK[[#This Row],[Lokacija provedbe
grad ili općina]]),Koordinate!B:E,3,FALSE),"")</f>
        <v>45.139913399999998</v>
      </c>
      <c r="R157" s="329">
        <f>IFERROR(VLOOKUP(TRIM(OPKK[[#This Row],[Lokacija provedbe
grad ili općina]]),Koordinate!B:E,4,FALSE),"")</f>
        <v>19.035608799999899</v>
      </c>
    </row>
    <row r="158" spans="1:18" s="167" customFormat="1" ht="30.75" customHeight="1">
      <c r="A158" s="151" t="s">
        <v>1907</v>
      </c>
      <c r="B158" s="36" t="s">
        <v>1197</v>
      </c>
      <c r="C158" s="36" t="s">
        <v>980</v>
      </c>
      <c r="D158" s="36" t="s">
        <v>1053</v>
      </c>
      <c r="E158" s="36" t="s">
        <v>65</v>
      </c>
      <c r="F158" s="77">
        <v>42975</v>
      </c>
      <c r="G158" s="571">
        <f t="shared" si="2"/>
        <v>27866189.829999998</v>
      </c>
      <c r="H158" s="248">
        <v>19970530.489999998</v>
      </c>
      <c r="I158" s="248">
        <v>19970530.489999998</v>
      </c>
      <c r="J158" s="248">
        <v>0</v>
      </c>
      <c r="K158" s="248">
        <v>7895659.3399999999</v>
      </c>
      <c r="L158" s="36" t="s">
        <v>218</v>
      </c>
      <c r="M158" s="36" t="s">
        <v>43</v>
      </c>
      <c r="N158" s="184" t="s">
        <v>61</v>
      </c>
      <c r="O158" s="185" t="s">
        <v>6140</v>
      </c>
      <c r="P158" s="329">
        <f>IFERROR(VLOOKUP(TRIM(OPKK[[#This Row],[Lokacija provedbe
grad ili općina]]),Koordinate!B:E,2,FALSE),"")</f>
        <v>33000</v>
      </c>
      <c r="Q158" s="329">
        <f>IFERROR(VLOOKUP(TRIM(OPKK[[#This Row],[Lokacija provedbe
grad ili općina]]),Koordinate!B:E,3,FALSE),"")</f>
        <v>45.831646300000003</v>
      </c>
      <c r="R158" s="329">
        <f>IFERROR(VLOOKUP(TRIM(OPKK[[#This Row],[Lokacija provedbe
grad ili općina]]),Koordinate!B:E,4,FALSE),"")</f>
        <v>17.385542900000001</v>
      </c>
    </row>
    <row r="159" spans="1:18">
      <c r="A159" s="151" t="s">
        <v>1908</v>
      </c>
      <c r="B159" s="36" t="s">
        <v>1198</v>
      </c>
      <c r="C159" s="36" t="s">
        <v>980</v>
      </c>
      <c r="D159" s="36" t="s">
        <v>1053</v>
      </c>
      <c r="E159" s="36" t="s">
        <v>65</v>
      </c>
      <c r="F159" s="77">
        <v>42996</v>
      </c>
      <c r="G159" s="570">
        <f t="shared" si="2"/>
        <v>8304799.5700000003</v>
      </c>
      <c r="H159" s="59">
        <v>7724895.6900000004</v>
      </c>
      <c r="I159" s="59">
        <v>7724895.6900000004</v>
      </c>
      <c r="J159" s="59">
        <v>0</v>
      </c>
      <c r="K159" s="59">
        <v>579903.88</v>
      </c>
      <c r="L159" s="36" t="s">
        <v>409</v>
      </c>
      <c r="M159" s="36" t="s">
        <v>38</v>
      </c>
      <c r="N159" s="184" t="s">
        <v>128</v>
      </c>
      <c r="O159" s="185"/>
      <c r="P159" s="329">
        <f>IFERROR(VLOOKUP(TRIM(OPKK[[#This Row],[Lokacija provedbe
grad ili općina]]),Koordinate!B:E,2,FALSE),"")</f>
        <v>34310</v>
      </c>
      <c r="Q159" s="329">
        <f>IFERROR(VLOOKUP(TRIM(OPKK[[#This Row],[Lokacija provedbe
grad ili općina]]),Koordinate!B:E,3,FALSE),"")</f>
        <v>45.2862467</v>
      </c>
      <c r="R159" s="329">
        <f>IFERROR(VLOOKUP(TRIM(OPKK[[#This Row],[Lokacija provedbe
grad ili općina]]),Koordinate!B:E,4,FALSE),"")</f>
        <v>17.801819600000002</v>
      </c>
    </row>
    <row r="160" spans="1:18" ht="30">
      <c r="A160" s="151" t="s">
        <v>1909</v>
      </c>
      <c r="B160" s="36" t="s">
        <v>1199</v>
      </c>
      <c r="C160" s="36" t="s">
        <v>15</v>
      </c>
      <c r="D160" s="36" t="s">
        <v>113</v>
      </c>
      <c r="E160" s="36" t="s">
        <v>17</v>
      </c>
      <c r="F160" s="77">
        <v>43003</v>
      </c>
      <c r="G160" s="570">
        <f t="shared" si="2"/>
        <v>5275391</v>
      </c>
      <c r="H160" s="59">
        <v>2394925</v>
      </c>
      <c r="I160" s="59">
        <v>2394925</v>
      </c>
      <c r="J160" s="59">
        <v>0</v>
      </c>
      <c r="K160" s="59">
        <v>2880466</v>
      </c>
      <c r="L160" s="36" t="s">
        <v>1200</v>
      </c>
      <c r="M160" s="36" t="s">
        <v>52</v>
      </c>
      <c r="N160" s="184" t="s">
        <v>143</v>
      </c>
      <c r="O160" s="185"/>
      <c r="P160" s="329">
        <f>IFERROR(VLOOKUP(TRIM(OPKK[[#This Row],[Lokacija provedbe
grad ili općina]]),Koordinate!B:E,2,FALSE),"")</f>
        <v>32100</v>
      </c>
      <c r="Q160" s="329">
        <f>IFERROR(VLOOKUP(TRIM(OPKK[[#This Row],[Lokacija provedbe
grad ili općina]]),Koordinate!B:E,3,FALSE),"")</f>
        <v>45.287905799999997</v>
      </c>
      <c r="R160" s="329">
        <f>IFERROR(VLOOKUP(TRIM(OPKK[[#This Row],[Lokacija provedbe
grad ili općina]]),Koordinate!B:E,4,FALSE),"")</f>
        <v>18.805678100000002</v>
      </c>
    </row>
    <row r="161" spans="1:18" ht="30">
      <c r="A161" s="151" t="s">
        <v>1910</v>
      </c>
      <c r="B161" s="151" t="s">
        <v>1201</v>
      </c>
      <c r="C161" s="151" t="s">
        <v>867</v>
      </c>
      <c r="D161" s="151" t="s">
        <v>868</v>
      </c>
      <c r="E161" s="151" t="s">
        <v>65</v>
      </c>
      <c r="F161" s="80">
        <v>42996</v>
      </c>
      <c r="G161" s="570">
        <f t="shared" si="2"/>
        <v>805625.79</v>
      </c>
      <c r="H161" s="59">
        <v>491101.07</v>
      </c>
      <c r="I161" s="59">
        <v>491101.07</v>
      </c>
      <c r="J161" s="59">
        <v>0</v>
      </c>
      <c r="K161" s="59">
        <v>314524.71999999997</v>
      </c>
      <c r="L161" s="151" t="s">
        <v>869</v>
      </c>
      <c r="M161" s="151" t="s">
        <v>28</v>
      </c>
      <c r="N161" s="79" t="s">
        <v>386</v>
      </c>
      <c r="O161" s="185"/>
      <c r="P161" s="329">
        <f>IFERROR(VLOOKUP(TRIM(OPKK[[#This Row],[Lokacija provedbe
grad ili općina]]),Koordinate!B:E,2,FALSE),"")</f>
        <v>31500</v>
      </c>
      <c r="Q161" s="329">
        <f>IFERROR(VLOOKUP(TRIM(OPKK[[#This Row],[Lokacija provedbe
grad ili općina]]),Koordinate!B:E,3,FALSE),"")</f>
        <v>45.494686100000003</v>
      </c>
      <c r="R161" s="329">
        <f>IFERROR(VLOOKUP(TRIM(OPKK[[#This Row],[Lokacija provedbe
grad ili općina]]),Koordinate!B:E,4,FALSE),"")</f>
        <v>18.095111800000002</v>
      </c>
    </row>
    <row r="162" spans="1:18" ht="30">
      <c r="A162" s="151" t="s">
        <v>1911</v>
      </c>
      <c r="B162" s="36" t="s">
        <v>1202</v>
      </c>
      <c r="C162" s="36" t="s">
        <v>867</v>
      </c>
      <c r="D162" s="36" t="s">
        <v>868</v>
      </c>
      <c r="E162" s="36" t="s">
        <v>65</v>
      </c>
      <c r="F162" s="77">
        <v>42996</v>
      </c>
      <c r="G162" s="570">
        <f t="shared" si="2"/>
        <v>503791.45</v>
      </c>
      <c r="H162" s="59">
        <v>307028.88</v>
      </c>
      <c r="I162" s="59">
        <v>307028.88</v>
      </c>
      <c r="J162" s="59">
        <v>0</v>
      </c>
      <c r="K162" s="59">
        <v>196762.57</v>
      </c>
      <c r="L162" s="36" t="s">
        <v>869</v>
      </c>
      <c r="M162" s="36" t="s">
        <v>28</v>
      </c>
      <c r="N162" s="184" t="s">
        <v>386</v>
      </c>
      <c r="O162" s="185"/>
      <c r="P162" s="329">
        <f>IFERROR(VLOOKUP(TRIM(OPKK[[#This Row],[Lokacija provedbe
grad ili općina]]),Koordinate!B:E,2,FALSE),"")</f>
        <v>31500</v>
      </c>
      <c r="Q162" s="329">
        <f>IFERROR(VLOOKUP(TRIM(OPKK[[#This Row],[Lokacija provedbe
grad ili općina]]),Koordinate!B:E,3,FALSE),"")</f>
        <v>45.494686100000003</v>
      </c>
      <c r="R162" s="329">
        <f>IFERROR(VLOOKUP(TRIM(OPKK[[#This Row],[Lokacija provedbe
grad ili općina]]),Koordinate!B:E,4,FALSE),"")</f>
        <v>18.095111800000002</v>
      </c>
    </row>
    <row r="163" spans="1:18" ht="30">
      <c r="A163" s="151" t="s">
        <v>1912</v>
      </c>
      <c r="B163" s="36" t="s">
        <v>1203</v>
      </c>
      <c r="C163" s="36" t="s">
        <v>867</v>
      </c>
      <c r="D163" s="36" t="s">
        <v>868</v>
      </c>
      <c r="E163" s="36" t="s">
        <v>65</v>
      </c>
      <c r="F163" s="77">
        <v>42998</v>
      </c>
      <c r="G163" s="570">
        <f t="shared" si="2"/>
        <v>1209192.6400000001</v>
      </c>
      <c r="H163" s="59">
        <v>733953.62</v>
      </c>
      <c r="I163" s="59">
        <v>733953.62</v>
      </c>
      <c r="J163" s="59">
        <v>0</v>
      </c>
      <c r="K163" s="59">
        <v>475239.02</v>
      </c>
      <c r="L163" s="36" t="s">
        <v>1507</v>
      </c>
      <c r="M163" s="36" t="s">
        <v>52</v>
      </c>
      <c r="N163" s="184" t="s">
        <v>177</v>
      </c>
      <c r="O163" s="185"/>
      <c r="P163" s="329">
        <f>IFERROR(VLOOKUP(TRIM(OPKK[[#This Row],[Lokacija provedbe
grad ili općina]]),Koordinate!B:E,2,FALSE),"")</f>
        <v>32270</v>
      </c>
      <c r="Q163" s="329">
        <f>IFERROR(VLOOKUP(TRIM(OPKK[[#This Row],[Lokacija provedbe
grad ili općina]]),Koordinate!B:E,3,FALSE),"")</f>
        <v>45.072074000000001</v>
      </c>
      <c r="R163" s="329">
        <f>IFERROR(VLOOKUP(TRIM(OPKK[[#This Row],[Lokacija provedbe
grad ili općina]]),Koordinate!B:E,4,FALSE),"")</f>
        <v>18.694507199999901</v>
      </c>
    </row>
    <row r="164" spans="1:18" ht="30">
      <c r="A164" s="151" t="s">
        <v>1913</v>
      </c>
      <c r="B164" s="36" t="s">
        <v>1204</v>
      </c>
      <c r="C164" s="36" t="s">
        <v>867</v>
      </c>
      <c r="D164" s="36" t="s">
        <v>868</v>
      </c>
      <c r="E164" s="36" t="s">
        <v>65</v>
      </c>
      <c r="F164" s="77">
        <v>42996</v>
      </c>
      <c r="G164" s="570">
        <f t="shared" si="2"/>
        <v>697403.34</v>
      </c>
      <c r="H164" s="59">
        <v>427873.97</v>
      </c>
      <c r="I164" s="59">
        <v>427873.97</v>
      </c>
      <c r="J164" s="59">
        <v>0</v>
      </c>
      <c r="K164" s="59">
        <v>269529.37</v>
      </c>
      <c r="L164" s="36" t="s">
        <v>869</v>
      </c>
      <c r="M164" s="36" t="s">
        <v>28</v>
      </c>
      <c r="N164" s="184" t="s">
        <v>386</v>
      </c>
      <c r="O164" s="185"/>
      <c r="P164" s="329">
        <f>IFERROR(VLOOKUP(TRIM(OPKK[[#This Row],[Lokacija provedbe
grad ili općina]]),Koordinate!B:E,2,FALSE),"")</f>
        <v>31500</v>
      </c>
      <c r="Q164" s="329">
        <f>IFERROR(VLOOKUP(TRIM(OPKK[[#This Row],[Lokacija provedbe
grad ili općina]]),Koordinate!B:E,3,FALSE),"")</f>
        <v>45.494686100000003</v>
      </c>
      <c r="R164" s="329">
        <f>IFERROR(VLOOKUP(TRIM(OPKK[[#This Row],[Lokacija provedbe
grad ili općina]]),Koordinate!B:E,4,FALSE),"")</f>
        <v>18.095111800000002</v>
      </c>
    </row>
    <row r="165" spans="1:18" ht="30">
      <c r="A165" s="151" t="s">
        <v>1914</v>
      </c>
      <c r="B165" s="151" t="s">
        <v>1205</v>
      </c>
      <c r="C165" s="151" t="s">
        <v>867</v>
      </c>
      <c r="D165" s="151" t="s">
        <v>868</v>
      </c>
      <c r="E165" s="151" t="s">
        <v>65</v>
      </c>
      <c r="F165" s="80">
        <v>42996</v>
      </c>
      <c r="G165" s="570">
        <f t="shared" si="2"/>
        <v>1730905.7999999998</v>
      </c>
      <c r="H165" s="59">
        <v>1046366.48</v>
      </c>
      <c r="I165" s="59">
        <v>1046366.48</v>
      </c>
      <c r="J165" s="59">
        <v>0</v>
      </c>
      <c r="K165" s="59">
        <v>684539.32</v>
      </c>
      <c r="L165" s="151" t="s">
        <v>869</v>
      </c>
      <c r="M165" s="79" t="s">
        <v>28</v>
      </c>
      <c r="N165" s="79" t="s">
        <v>386</v>
      </c>
      <c r="O165" s="185"/>
      <c r="P165" s="329">
        <f>IFERROR(VLOOKUP(TRIM(OPKK[[#This Row],[Lokacija provedbe
grad ili općina]]),Koordinate!B:E,2,FALSE),"")</f>
        <v>31500</v>
      </c>
      <c r="Q165" s="329">
        <f>IFERROR(VLOOKUP(TRIM(OPKK[[#This Row],[Lokacija provedbe
grad ili općina]]),Koordinate!B:E,3,FALSE),"")</f>
        <v>45.494686100000003</v>
      </c>
      <c r="R165" s="329">
        <f>IFERROR(VLOOKUP(TRIM(OPKK[[#This Row],[Lokacija provedbe
grad ili općina]]),Koordinate!B:E,4,FALSE),"")</f>
        <v>18.095111800000002</v>
      </c>
    </row>
    <row r="166" spans="1:18" ht="30">
      <c r="A166" s="151" t="s">
        <v>1915</v>
      </c>
      <c r="B166" s="151" t="s">
        <v>1206</v>
      </c>
      <c r="C166" s="151" t="s">
        <v>867</v>
      </c>
      <c r="D166" s="151" t="s">
        <v>868</v>
      </c>
      <c r="E166" s="151" t="s">
        <v>65</v>
      </c>
      <c r="F166" s="80">
        <v>42998</v>
      </c>
      <c r="G166" s="570">
        <f t="shared" si="2"/>
        <v>1214106.25</v>
      </c>
      <c r="H166" s="59">
        <v>746001.25</v>
      </c>
      <c r="I166" s="59">
        <v>746001.25</v>
      </c>
      <c r="J166" s="59">
        <v>0</v>
      </c>
      <c r="K166" s="59">
        <v>468105</v>
      </c>
      <c r="L166" s="151" t="s">
        <v>1207</v>
      </c>
      <c r="M166" s="79" t="s">
        <v>28</v>
      </c>
      <c r="N166" s="79" t="s">
        <v>29</v>
      </c>
      <c r="O166" s="185"/>
      <c r="P166" s="329">
        <f>IFERROR(VLOOKUP(TRIM(OPKK[[#This Row],[Lokacija provedbe
grad ili općina]]),Koordinate!B:E,2,FALSE),"")</f>
        <v>31000</v>
      </c>
      <c r="Q166" s="329">
        <f>IFERROR(VLOOKUP(TRIM(OPKK[[#This Row],[Lokacija provedbe
grad ili općina]]),Koordinate!B:E,3,FALSE),"")</f>
        <v>45.554962400000001</v>
      </c>
      <c r="R166" s="329">
        <f>IFERROR(VLOOKUP(TRIM(OPKK[[#This Row],[Lokacija provedbe
grad ili općina]]),Koordinate!B:E,4,FALSE),"")</f>
        <v>18.695514399999901</v>
      </c>
    </row>
    <row r="167" spans="1:18" ht="30">
      <c r="A167" s="151" t="s">
        <v>1916</v>
      </c>
      <c r="B167" s="151" t="s">
        <v>1208</v>
      </c>
      <c r="C167" s="151" t="s">
        <v>867</v>
      </c>
      <c r="D167" s="151" t="s">
        <v>868</v>
      </c>
      <c r="E167" s="151" t="s">
        <v>65</v>
      </c>
      <c r="F167" s="80">
        <v>42998</v>
      </c>
      <c r="G167" s="570">
        <f t="shared" si="2"/>
        <v>972868.1</v>
      </c>
      <c r="H167" s="59">
        <v>562210.23</v>
      </c>
      <c r="I167" s="59">
        <v>562210.23</v>
      </c>
      <c r="J167" s="59">
        <v>0</v>
      </c>
      <c r="K167" s="59">
        <v>410657.87</v>
      </c>
      <c r="L167" s="151" t="s">
        <v>953</v>
      </c>
      <c r="M167" s="151" t="s">
        <v>38</v>
      </c>
      <c r="N167" s="79" t="s">
        <v>138</v>
      </c>
      <c r="O167" s="185"/>
      <c r="P167" s="329">
        <f>IFERROR(VLOOKUP(TRIM(OPKK[[#This Row],[Lokacija provedbe
grad ili općina]]),Koordinate!B:E,2,FALSE),"")</f>
        <v>34550</v>
      </c>
      <c r="Q167" s="329">
        <f>IFERROR(VLOOKUP(TRIM(OPKK[[#This Row],[Lokacija provedbe
grad ili općina]]),Koordinate!B:E,3,FALSE),"")</f>
        <v>45.438845200000003</v>
      </c>
      <c r="R167" s="329">
        <f>IFERROR(VLOOKUP(TRIM(OPKK[[#This Row],[Lokacija provedbe
grad ili općina]]),Koordinate!B:E,4,FALSE),"")</f>
        <v>17.191742399999999</v>
      </c>
    </row>
    <row r="168" spans="1:18" ht="30">
      <c r="A168" s="151" t="s">
        <v>1917</v>
      </c>
      <c r="B168" s="151" t="s">
        <v>1209</v>
      </c>
      <c r="C168" s="151" t="s">
        <v>867</v>
      </c>
      <c r="D168" s="151" t="s">
        <v>868</v>
      </c>
      <c r="E168" s="151" t="s">
        <v>65</v>
      </c>
      <c r="F168" s="80">
        <v>43011</v>
      </c>
      <c r="G168" s="570">
        <f t="shared" si="2"/>
        <v>1253287.5</v>
      </c>
      <c r="H168" s="59">
        <v>763872.5</v>
      </c>
      <c r="I168" s="59">
        <v>763872.5</v>
      </c>
      <c r="J168" s="59">
        <v>0</v>
      </c>
      <c r="K168" s="59">
        <v>489415</v>
      </c>
      <c r="L168" s="151" t="s">
        <v>1210</v>
      </c>
      <c r="M168" s="151" t="s">
        <v>28</v>
      </c>
      <c r="N168" s="79" t="s">
        <v>29</v>
      </c>
      <c r="O168" s="185"/>
      <c r="P168" s="329">
        <f>IFERROR(VLOOKUP(TRIM(OPKK[[#This Row],[Lokacija provedbe
grad ili općina]]),Koordinate!B:E,2,FALSE),"")</f>
        <v>31000</v>
      </c>
      <c r="Q168" s="329">
        <f>IFERROR(VLOOKUP(TRIM(OPKK[[#This Row],[Lokacija provedbe
grad ili općina]]),Koordinate!B:E,3,FALSE),"")</f>
        <v>45.554962400000001</v>
      </c>
      <c r="R168" s="329">
        <f>IFERROR(VLOOKUP(TRIM(OPKK[[#This Row],[Lokacija provedbe
grad ili općina]]),Koordinate!B:E,4,FALSE),"")</f>
        <v>18.695514399999901</v>
      </c>
    </row>
    <row r="169" spans="1:18" ht="30">
      <c r="A169" s="151" t="s">
        <v>1918</v>
      </c>
      <c r="B169" s="151" t="s">
        <v>1211</v>
      </c>
      <c r="C169" s="151" t="s">
        <v>1008</v>
      </c>
      <c r="D169" s="151" t="s">
        <v>1007</v>
      </c>
      <c r="E169" s="151" t="s">
        <v>49</v>
      </c>
      <c r="F169" s="80">
        <v>43013</v>
      </c>
      <c r="G169" s="570">
        <f t="shared" si="2"/>
        <v>51585554.200000003</v>
      </c>
      <c r="H169" s="59">
        <v>43847721.07</v>
      </c>
      <c r="I169" s="59">
        <v>43847721.07</v>
      </c>
      <c r="J169" s="59">
        <v>0</v>
      </c>
      <c r="K169" s="59">
        <v>7737833.1299999999</v>
      </c>
      <c r="L169" s="151" t="s">
        <v>1212</v>
      </c>
      <c r="M169" s="151" t="s">
        <v>28</v>
      </c>
      <c r="N169" s="79" t="s">
        <v>161</v>
      </c>
      <c r="O169" s="185"/>
      <c r="P169" s="329">
        <f>IFERROR(VLOOKUP(TRIM(OPKK[[#This Row],[Lokacija provedbe
grad ili općina]]),Koordinate!B:E,2,FALSE),"")</f>
        <v>31327</v>
      </c>
      <c r="Q169" s="329">
        <f>IFERROR(VLOOKUP(TRIM(OPKK[[#This Row],[Lokacija provedbe
grad ili općina]]),Koordinate!B:E,3,FALSE),"")</f>
        <v>45.604430399999998</v>
      </c>
      <c r="R169" s="329">
        <f>IFERROR(VLOOKUP(TRIM(OPKK[[#This Row],[Lokacija provedbe
grad ili općina]]),Koordinate!B:E,4,FALSE),"")</f>
        <v>18.7441976</v>
      </c>
    </row>
    <row r="170" spans="1:18" ht="30">
      <c r="A170" s="151" t="s">
        <v>1919</v>
      </c>
      <c r="B170" s="151" t="s">
        <v>1213</v>
      </c>
      <c r="C170" s="151" t="s">
        <v>1008</v>
      </c>
      <c r="D170" s="151" t="s">
        <v>1007</v>
      </c>
      <c r="E170" s="151" t="s">
        <v>49</v>
      </c>
      <c r="F170" s="80">
        <v>43013</v>
      </c>
      <c r="G170" s="570">
        <f t="shared" si="2"/>
        <v>11014407.140000001</v>
      </c>
      <c r="H170" s="59">
        <v>9362246.0600000005</v>
      </c>
      <c r="I170" s="59">
        <v>9362246.0600000005</v>
      </c>
      <c r="J170" s="59">
        <v>0</v>
      </c>
      <c r="K170" s="59">
        <v>1652161.08</v>
      </c>
      <c r="L170" s="151" t="s">
        <v>1214</v>
      </c>
      <c r="M170" s="151" t="s">
        <v>28</v>
      </c>
      <c r="N170" s="79" t="s">
        <v>161</v>
      </c>
      <c r="O170" s="185"/>
      <c r="P170" s="329">
        <f>IFERROR(VLOOKUP(TRIM(OPKK[[#This Row],[Lokacija provedbe
grad ili općina]]),Koordinate!B:E,2,FALSE),"")</f>
        <v>31327</v>
      </c>
      <c r="Q170" s="329">
        <f>IFERROR(VLOOKUP(TRIM(OPKK[[#This Row],[Lokacija provedbe
grad ili općina]]),Koordinate!B:E,3,FALSE),"")</f>
        <v>45.604430399999998</v>
      </c>
      <c r="R170" s="329">
        <f>IFERROR(VLOOKUP(TRIM(OPKK[[#This Row],[Lokacija provedbe
grad ili općina]]),Koordinate!B:E,4,FALSE),"")</f>
        <v>18.7441976</v>
      </c>
    </row>
    <row r="171" spans="1:18" ht="30">
      <c r="A171" s="151" t="s">
        <v>1920</v>
      </c>
      <c r="B171" s="36" t="s">
        <v>1215</v>
      </c>
      <c r="C171" s="36" t="s">
        <v>35</v>
      </c>
      <c r="D171" s="36" t="s">
        <v>34</v>
      </c>
      <c r="E171" s="36" t="s">
        <v>17</v>
      </c>
      <c r="F171" s="77">
        <v>43013</v>
      </c>
      <c r="G171" s="570">
        <f t="shared" si="2"/>
        <v>1582875</v>
      </c>
      <c r="H171" s="59">
        <v>1183624.2</v>
      </c>
      <c r="I171" s="59">
        <v>1183624.2</v>
      </c>
      <c r="J171" s="59">
        <v>0</v>
      </c>
      <c r="K171" s="59">
        <v>399250.8</v>
      </c>
      <c r="L171" s="36" t="s">
        <v>564</v>
      </c>
      <c r="M171" s="36" t="s">
        <v>52</v>
      </c>
      <c r="N171" s="184" t="s">
        <v>1216</v>
      </c>
      <c r="O171" s="185"/>
      <c r="P171" s="329">
        <f>IFERROR(VLOOKUP(TRIM(OPKK[[#This Row],[Lokacija provedbe
grad ili općina]]),Koordinate!B:E,2,FALSE),"")</f>
        <v>32257</v>
      </c>
      <c r="Q171" s="329">
        <f>IFERROR(VLOOKUP(TRIM(OPKK[[#This Row],[Lokacija provedbe
grad ili općina]]),Koordinate!B:E,3,FALSE),"")</f>
        <v>44.919718199999998</v>
      </c>
      <c r="R171" s="329">
        <f>IFERROR(VLOOKUP(TRIM(OPKK[[#This Row],[Lokacija provedbe
grad ili općina]]),Koordinate!B:E,4,FALSE),"")</f>
        <v>18.910618199999998</v>
      </c>
    </row>
    <row r="172" spans="1:18" ht="30">
      <c r="A172" s="151" t="s">
        <v>1921</v>
      </c>
      <c r="B172" s="151" t="s">
        <v>1217</v>
      </c>
      <c r="C172" s="151" t="s">
        <v>15</v>
      </c>
      <c r="D172" s="151" t="s">
        <v>113</v>
      </c>
      <c r="E172" s="151" t="s">
        <v>17</v>
      </c>
      <c r="F172" s="80">
        <v>43017</v>
      </c>
      <c r="G172" s="570">
        <f t="shared" si="2"/>
        <v>14848493</v>
      </c>
      <c r="H172" s="59">
        <v>5335958</v>
      </c>
      <c r="I172" s="59">
        <v>5335958</v>
      </c>
      <c r="J172" s="59">
        <v>0</v>
      </c>
      <c r="K172" s="59">
        <v>9512535</v>
      </c>
      <c r="L172" s="151" t="s">
        <v>1218</v>
      </c>
      <c r="M172" s="151" t="s">
        <v>20</v>
      </c>
      <c r="N172" s="79" t="s">
        <v>1219</v>
      </c>
      <c r="O172" s="185"/>
      <c r="P172" s="329">
        <f>IFERROR(VLOOKUP(TRIM(OPKK[[#This Row],[Lokacija provedbe
grad ili općina]]),Koordinate!B:E,2,FALSE),"")</f>
        <v>35403</v>
      </c>
      <c r="Q172" s="329">
        <f>IFERROR(VLOOKUP(TRIM(OPKK[[#This Row],[Lokacija provedbe
grad ili općina]]),Koordinate!B:E,3,FALSE),"")</f>
        <v>45.2631218</v>
      </c>
      <c r="R172" s="329">
        <f>IFERROR(VLOOKUP(TRIM(OPKK[[#This Row],[Lokacija provedbe
grad ili općina]]),Koordinate!B:E,4,FALSE),"")</f>
        <v>17.423400600000001</v>
      </c>
    </row>
    <row r="173" spans="1:18">
      <c r="A173" s="151" t="s">
        <v>1922</v>
      </c>
      <c r="B173" s="36" t="s">
        <v>1220</v>
      </c>
      <c r="C173" s="36" t="s">
        <v>980</v>
      </c>
      <c r="D173" s="36" t="s">
        <v>1053</v>
      </c>
      <c r="E173" s="36" t="s">
        <v>65</v>
      </c>
      <c r="F173" s="77">
        <v>43000</v>
      </c>
      <c r="G173" s="570">
        <f t="shared" si="2"/>
        <v>21088451.359999999</v>
      </c>
      <c r="H173" s="59">
        <v>19696613.57</v>
      </c>
      <c r="I173" s="59">
        <v>19696613.57</v>
      </c>
      <c r="J173" s="59">
        <v>0</v>
      </c>
      <c r="K173" s="59">
        <v>1391837.79</v>
      </c>
      <c r="L173" s="36" t="s">
        <v>495</v>
      </c>
      <c r="M173" s="36" t="s">
        <v>28</v>
      </c>
      <c r="N173" s="184" t="s">
        <v>1221</v>
      </c>
      <c r="O173" s="185"/>
      <c r="P173" s="329">
        <f>IFERROR(VLOOKUP(TRIM(OPKK[[#This Row],[Lokacija provedbe
grad ili općina]]),Koordinate!B:E,2,FALSE),"")</f>
        <v>31216</v>
      </c>
      <c r="Q173" s="329">
        <f>IFERROR(VLOOKUP(TRIM(OPKK[[#This Row],[Lokacija provedbe
grad ili općina]]),Koordinate!B:E,3,FALSE),"")</f>
        <v>45.4893778</v>
      </c>
      <c r="R173" s="329">
        <f>IFERROR(VLOOKUP(TRIM(OPKK[[#This Row],[Lokacija provedbe
grad ili općina]]),Koordinate!B:E,4,FALSE),"")</f>
        <v>18.672802300000001</v>
      </c>
    </row>
    <row r="174" spans="1:18">
      <c r="A174" s="151" t="s">
        <v>1923</v>
      </c>
      <c r="B174" s="36" t="s">
        <v>1222</v>
      </c>
      <c r="C174" s="36" t="s">
        <v>1223</v>
      </c>
      <c r="D174" s="36" t="s">
        <v>1224</v>
      </c>
      <c r="E174" s="36" t="s">
        <v>17</v>
      </c>
      <c r="F174" s="77">
        <v>43013</v>
      </c>
      <c r="G174" s="570">
        <f t="shared" si="2"/>
        <v>1578440.15</v>
      </c>
      <c r="H174" s="59">
        <v>1341674</v>
      </c>
      <c r="I174" s="59">
        <v>1341674</v>
      </c>
      <c r="J174" s="59">
        <v>0</v>
      </c>
      <c r="K174" s="59">
        <v>236766.15</v>
      </c>
      <c r="L174" s="36" t="s">
        <v>501</v>
      </c>
      <c r="M174" s="36" t="s">
        <v>28</v>
      </c>
      <c r="N174" s="184" t="s">
        <v>1225</v>
      </c>
      <c r="O174" s="185"/>
      <c r="P174" s="329">
        <f>IFERROR(VLOOKUP(TRIM(OPKK[[#This Row],[Lokacija provedbe
grad ili općina]]),Koordinate!B:E,2,FALSE),"")</f>
        <v>31206</v>
      </c>
      <c r="Q174" s="329">
        <f>IFERROR(VLOOKUP(TRIM(OPKK[[#This Row],[Lokacija provedbe
grad ili općina]]),Koordinate!B:E,3,FALSE),"")</f>
        <v>45.5248372</v>
      </c>
      <c r="R174" s="329">
        <f>IFERROR(VLOOKUP(TRIM(OPKK[[#This Row],[Lokacija provedbe
grad ili općina]]),Koordinate!B:E,4,FALSE),"")</f>
        <v>19.060096999999999</v>
      </c>
    </row>
    <row r="175" spans="1:18" ht="30">
      <c r="A175" s="151" t="s">
        <v>1924</v>
      </c>
      <c r="B175" s="36" t="s">
        <v>5015</v>
      </c>
      <c r="C175" s="36" t="s">
        <v>980</v>
      </c>
      <c r="D175" s="36" t="s">
        <v>1053</v>
      </c>
      <c r="E175" s="36" t="s">
        <v>65</v>
      </c>
      <c r="F175" s="77">
        <v>42971</v>
      </c>
      <c r="G175" s="570">
        <f t="shared" si="2"/>
        <v>5010850.2</v>
      </c>
      <c r="H175" s="59">
        <v>5010850.2</v>
      </c>
      <c r="I175" s="59">
        <v>5010850.2</v>
      </c>
      <c r="J175" s="59">
        <v>0</v>
      </c>
      <c r="K175" s="59">
        <v>0</v>
      </c>
      <c r="L175" s="36" t="s">
        <v>1226</v>
      </c>
      <c r="M175" s="36" t="s">
        <v>28</v>
      </c>
      <c r="N175" s="184" t="s">
        <v>29</v>
      </c>
      <c r="O175" s="185"/>
      <c r="P175" s="329">
        <f>IFERROR(VLOOKUP(TRIM(OPKK[[#This Row],[Lokacija provedbe
grad ili općina]]),Koordinate!B:E,2,FALSE),"")</f>
        <v>31000</v>
      </c>
      <c r="Q175" s="329">
        <f>IFERROR(VLOOKUP(TRIM(OPKK[[#This Row],[Lokacija provedbe
grad ili općina]]),Koordinate!B:E,3,FALSE),"")</f>
        <v>45.554962400000001</v>
      </c>
      <c r="R175" s="329">
        <f>IFERROR(VLOOKUP(TRIM(OPKK[[#This Row],[Lokacija provedbe
grad ili općina]]),Koordinate!B:E,4,FALSE),"")</f>
        <v>18.695514399999901</v>
      </c>
    </row>
    <row r="176" spans="1:18">
      <c r="A176" s="151" t="s">
        <v>1925</v>
      </c>
      <c r="B176" s="151" t="s">
        <v>1227</v>
      </c>
      <c r="C176" s="151" t="s">
        <v>1223</v>
      </c>
      <c r="D176" s="151" t="s">
        <v>1224</v>
      </c>
      <c r="E176" s="151" t="s">
        <v>17</v>
      </c>
      <c r="F176" s="80">
        <v>43019</v>
      </c>
      <c r="G176" s="570">
        <f t="shared" si="2"/>
        <v>3022094.98</v>
      </c>
      <c r="H176" s="59">
        <v>2568780.73</v>
      </c>
      <c r="I176" s="59">
        <v>2568780.73</v>
      </c>
      <c r="J176" s="59">
        <v>0</v>
      </c>
      <c r="K176" s="59">
        <v>453314.25</v>
      </c>
      <c r="L176" s="151" t="s">
        <v>580</v>
      </c>
      <c r="M176" s="151" t="s">
        <v>52</v>
      </c>
      <c r="N176" s="79" t="s">
        <v>1228</v>
      </c>
      <c r="O176" s="185"/>
      <c r="P176" s="329">
        <f>IFERROR(VLOOKUP(TRIM(OPKK[[#This Row],[Lokacija provedbe
grad ili općina]]),Koordinate!B:E,2,FALSE),"")</f>
        <v>32227</v>
      </c>
      <c r="Q176" s="329">
        <f>IFERROR(VLOOKUP(TRIM(OPKK[[#This Row],[Lokacija provedbe
grad ili općina]]),Koordinate!B:E,3,FALSE),"")</f>
        <v>45.402011799999997</v>
      </c>
      <c r="R176" s="329">
        <f>IFERROR(VLOOKUP(TRIM(OPKK[[#This Row],[Lokacija provedbe
grad ili općina]]),Koordinate!B:E,4,FALSE),"")</f>
        <v>18.972915599999901</v>
      </c>
    </row>
    <row r="177" spans="1:18">
      <c r="A177" s="151" t="s">
        <v>1926</v>
      </c>
      <c r="B177" s="36" t="s">
        <v>1229</v>
      </c>
      <c r="C177" s="36" t="s">
        <v>980</v>
      </c>
      <c r="D177" s="36" t="s">
        <v>1053</v>
      </c>
      <c r="E177" s="36" t="s">
        <v>65</v>
      </c>
      <c r="F177" s="77">
        <v>42972</v>
      </c>
      <c r="G177" s="570">
        <f t="shared" si="2"/>
        <v>18603518.120000001</v>
      </c>
      <c r="H177" s="59">
        <v>17363220</v>
      </c>
      <c r="I177" s="59">
        <v>17363220</v>
      </c>
      <c r="J177" s="59">
        <v>0</v>
      </c>
      <c r="K177" s="59">
        <v>1240298.1200000001</v>
      </c>
      <c r="L177" s="36" t="s">
        <v>1032</v>
      </c>
      <c r="M177" s="36" t="s">
        <v>38</v>
      </c>
      <c r="N177" s="184" t="s">
        <v>140</v>
      </c>
      <c r="O177" s="185"/>
      <c r="P177" s="329">
        <f>IFERROR(VLOOKUP(TRIM(OPKK[[#This Row],[Lokacija provedbe
grad ili općina]]),Koordinate!B:E,2,FALSE),"")</f>
        <v>34000</v>
      </c>
      <c r="Q177" s="329">
        <f>IFERROR(VLOOKUP(TRIM(OPKK[[#This Row],[Lokacija provedbe
grad ili općina]]),Koordinate!B:E,3,FALSE),"")</f>
        <v>45.331476299999999</v>
      </c>
      <c r="R177" s="329">
        <f>IFERROR(VLOOKUP(TRIM(OPKK[[#This Row],[Lokacija provedbe
grad ili općina]]),Koordinate!B:E,4,FALSE),"")</f>
        <v>17.674474799999899</v>
      </c>
    </row>
    <row r="178" spans="1:18" s="94" customFormat="1" ht="30">
      <c r="A178" s="36" t="s">
        <v>1927</v>
      </c>
      <c r="B178" s="36" t="s">
        <v>1230</v>
      </c>
      <c r="C178" s="36" t="s">
        <v>1237</v>
      </c>
      <c r="D178" s="36" t="s">
        <v>1238</v>
      </c>
      <c r="E178" s="36" t="s">
        <v>65</v>
      </c>
      <c r="F178" s="77">
        <v>43011</v>
      </c>
      <c r="G178" s="570">
        <f t="shared" si="2"/>
        <v>2714927.02</v>
      </c>
      <c r="H178" s="59">
        <v>1406698.7</v>
      </c>
      <c r="I178" s="59">
        <v>1406698.7</v>
      </c>
      <c r="J178" s="59">
        <v>0</v>
      </c>
      <c r="K178" s="59">
        <v>1308228.32</v>
      </c>
      <c r="L178" s="36" t="s">
        <v>1231</v>
      </c>
      <c r="M178" s="36" t="s">
        <v>28</v>
      </c>
      <c r="N178" s="184" t="s">
        <v>386</v>
      </c>
      <c r="O178" s="185"/>
      <c r="P178" s="329">
        <f>IFERROR(VLOOKUP(TRIM(OPKK[[#This Row],[Lokacija provedbe
grad ili općina]]),Koordinate!B:E,2,FALSE),"")</f>
        <v>31500</v>
      </c>
      <c r="Q178" s="329">
        <f>IFERROR(VLOOKUP(TRIM(OPKK[[#This Row],[Lokacija provedbe
grad ili općina]]),Koordinate!B:E,3,FALSE),"")</f>
        <v>45.494686100000003</v>
      </c>
      <c r="R178" s="329">
        <f>IFERROR(VLOOKUP(TRIM(OPKK[[#This Row],[Lokacija provedbe
grad ili općina]]),Koordinate!B:E,4,FALSE),"")</f>
        <v>18.095111800000002</v>
      </c>
    </row>
    <row r="179" spans="1:18" ht="30">
      <c r="A179" s="151" t="s">
        <v>1928</v>
      </c>
      <c r="B179" s="36" t="s">
        <v>1232</v>
      </c>
      <c r="C179" s="36" t="s">
        <v>1237</v>
      </c>
      <c r="D179" s="36" t="s">
        <v>1238</v>
      </c>
      <c r="E179" s="36" t="s">
        <v>65</v>
      </c>
      <c r="F179" s="77">
        <v>43011</v>
      </c>
      <c r="G179" s="570">
        <f t="shared" si="2"/>
        <v>4535310.3100000005</v>
      </c>
      <c r="H179" s="59">
        <v>2743245</v>
      </c>
      <c r="I179" s="59">
        <v>2743245</v>
      </c>
      <c r="J179" s="59">
        <v>0</v>
      </c>
      <c r="K179" s="59">
        <v>1792065.31</v>
      </c>
      <c r="L179" s="36" t="s">
        <v>55</v>
      </c>
      <c r="M179" s="36" t="s">
        <v>28</v>
      </c>
      <c r="N179" s="184" t="s">
        <v>29</v>
      </c>
      <c r="O179" s="185"/>
      <c r="P179" s="329">
        <f>IFERROR(VLOOKUP(TRIM(OPKK[[#This Row],[Lokacija provedbe
grad ili općina]]),Koordinate!B:E,2,FALSE),"")</f>
        <v>31000</v>
      </c>
      <c r="Q179" s="329">
        <f>IFERROR(VLOOKUP(TRIM(OPKK[[#This Row],[Lokacija provedbe
grad ili općina]]),Koordinate!B:E,3,FALSE),"")</f>
        <v>45.554962400000001</v>
      </c>
      <c r="R179" s="329">
        <f>IFERROR(VLOOKUP(TRIM(OPKK[[#This Row],[Lokacija provedbe
grad ili općina]]),Koordinate!B:E,4,FALSE),"")</f>
        <v>18.695514399999901</v>
      </c>
    </row>
    <row r="180" spans="1:18" ht="30">
      <c r="A180" s="151" t="s">
        <v>1929</v>
      </c>
      <c r="B180" s="36" t="s">
        <v>1233</v>
      </c>
      <c r="C180" s="36" t="s">
        <v>1237</v>
      </c>
      <c r="D180" s="36" t="s">
        <v>1238</v>
      </c>
      <c r="E180" s="36" t="s">
        <v>65</v>
      </c>
      <c r="F180" s="77">
        <v>43011</v>
      </c>
      <c r="G180" s="570">
        <f t="shared" si="2"/>
        <v>1395722.65</v>
      </c>
      <c r="H180" s="59">
        <v>857010.75</v>
      </c>
      <c r="I180" s="59">
        <v>857010.75</v>
      </c>
      <c r="J180" s="59">
        <v>0</v>
      </c>
      <c r="K180" s="59">
        <v>538711.9</v>
      </c>
      <c r="L180" s="36" t="s">
        <v>55</v>
      </c>
      <c r="M180" s="36" t="s">
        <v>28</v>
      </c>
      <c r="N180" s="184" t="s">
        <v>29</v>
      </c>
      <c r="O180" s="185"/>
      <c r="P180" s="329">
        <f>IFERROR(VLOOKUP(TRIM(OPKK[[#This Row],[Lokacija provedbe
grad ili općina]]),Koordinate!B:E,2,FALSE),"")</f>
        <v>31000</v>
      </c>
      <c r="Q180" s="329">
        <f>IFERROR(VLOOKUP(TRIM(OPKK[[#This Row],[Lokacija provedbe
grad ili općina]]),Koordinate!B:E,3,FALSE),"")</f>
        <v>45.554962400000001</v>
      </c>
      <c r="R180" s="329">
        <f>IFERROR(VLOOKUP(TRIM(OPKK[[#This Row],[Lokacija provedbe
grad ili općina]]),Koordinate!B:E,4,FALSE),"")</f>
        <v>18.695514399999901</v>
      </c>
    </row>
    <row r="181" spans="1:18" ht="30">
      <c r="A181" s="151" t="s">
        <v>1930</v>
      </c>
      <c r="B181" s="36" t="s">
        <v>1234</v>
      </c>
      <c r="C181" s="36" t="s">
        <v>1237</v>
      </c>
      <c r="D181" s="36" t="s">
        <v>1238</v>
      </c>
      <c r="E181" s="36" t="s">
        <v>65</v>
      </c>
      <c r="F181" s="77">
        <v>43011</v>
      </c>
      <c r="G181" s="570">
        <f t="shared" si="2"/>
        <v>391754.32</v>
      </c>
      <c r="H181" s="59">
        <v>253051.28</v>
      </c>
      <c r="I181" s="59">
        <v>253051.28</v>
      </c>
      <c r="J181" s="59">
        <v>0</v>
      </c>
      <c r="K181" s="59">
        <v>138703.04000000001</v>
      </c>
      <c r="L181" s="36" t="s">
        <v>55</v>
      </c>
      <c r="M181" s="36" t="s">
        <v>28</v>
      </c>
      <c r="N181" s="184" t="s">
        <v>29</v>
      </c>
      <c r="O181" s="185"/>
      <c r="P181" s="329">
        <f>IFERROR(VLOOKUP(TRIM(OPKK[[#This Row],[Lokacija provedbe
grad ili općina]]),Koordinate!B:E,2,FALSE),"")</f>
        <v>31000</v>
      </c>
      <c r="Q181" s="329">
        <f>IFERROR(VLOOKUP(TRIM(OPKK[[#This Row],[Lokacija provedbe
grad ili općina]]),Koordinate!B:E,3,FALSE),"")</f>
        <v>45.554962400000001</v>
      </c>
      <c r="R181" s="329">
        <f>IFERROR(VLOOKUP(TRIM(OPKK[[#This Row],[Lokacija provedbe
grad ili općina]]),Koordinate!B:E,4,FALSE),"")</f>
        <v>18.695514399999901</v>
      </c>
    </row>
    <row r="182" spans="1:18" ht="30">
      <c r="A182" s="151" t="s">
        <v>1931</v>
      </c>
      <c r="B182" s="36" t="s">
        <v>1235</v>
      </c>
      <c r="C182" s="36" t="s">
        <v>1237</v>
      </c>
      <c r="D182" s="36" t="s">
        <v>1238</v>
      </c>
      <c r="E182" s="36" t="s">
        <v>65</v>
      </c>
      <c r="F182" s="77">
        <v>43011</v>
      </c>
      <c r="G182" s="570">
        <f t="shared" si="2"/>
        <v>1981615.9</v>
      </c>
      <c r="H182" s="59">
        <v>1209969.8999999999</v>
      </c>
      <c r="I182" s="59">
        <v>1209969.8999999999</v>
      </c>
      <c r="J182" s="59">
        <v>0</v>
      </c>
      <c r="K182" s="59">
        <v>771646</v>
      </c>
      <c r="L182" s="36" t="s">
        <v>55</v>
      </c>
      <c r="M182" s="36" t="s">
        <v>28</v>
      </c>
      <c r="N182" s="184" t="s">
        <v>29</v>
      </c>
      <c r="O182" s="185"/>
      <c r="P182" s="329">
        <f>IFERROR(VLOOKUP(TRIM(OPKK[[#This Row],[Lokacija provedbe
grad ili općina]]),Koordinate!B:E,2,FALSE),"")</f>
        <v>31000</v>
      </c>
      <c r="Q182" s="329">
        <f>IFERROR(VLOOKUP(TRIM(OPKK[[#This Row],[Lokacija provedbe
grad ili općina]]),Koordinate!B:E,3,FALSE),"")</f>
        <v>45.554962400000001</v>
      </c>
      <c r="R182" s="329">
        <f>IFERROR(VLOOKUP(TRIM(OPKK[[#This Row],[Lokacija provedbe
grad ili općina]]),Koordinate!B:E,4,FALSE),"")</f>
        <v>18.695514399999901</v>
      </c>
    </row>
    <row r="183" spans="1:18" ht="30">
      <c r="A183" s="151" t="s">
        <v>1932</v>
      </c>
      <c r="B183" s="36" t="s">
        <v>1240</v>
      </c>
      <c r="C183" s="36" t="s">
        <v>1237</v>
      </c>
      <c r="D183" s="36" t="s">
        <v>1238</v>
      </c>
      <c r="E183" s="36" t="s">
        <v>65</v>
      </c>
      <c r="F183" s="77">
        <v>43011</v>
      </c>
      <c r="G183" s="570">
        <f t="shared" si="2"/>
        <v>4148254.06</v>
      </c>
      <c r="H183" s="59">
        <v>2511011.25</v>
      </c>
      <c r="I183" s="59">
        <v>2511011.25</v>
      </c>
      <c r="J183" s="59">
        <v>0</v>
      </c>
      <c r="K183" s="59">
        <v>1637242.81</v>
      </c>
      <c r="L183" s="36" t="s">
        <v>55</v>
      </c>
      <c r="M183" s="36" t="s">
        <v>28</v>
      </c>
      <c r="N183" s="184" t="s">
        <v>29</v>
      </c>
      <c r="O183" s="185"/>
      <c r="P183" s="329">
        <f>IFERROR(VLOOKUP(TRIM(OPKK[[#This Row],[Lokacija provedbe
grad ili općina]]),Koordinate!B:E,2,FALSE),"")</f>
        <v>31000</v>
      </c>
      <c r="Q183" s="329">
        <f>IFERROR(VLOOKUP(TRIM(OPKK[[#This Row],[Lokacija provedbe
grad ili općina]]),Koordinate!B:E,3,FALSE),"")</f>
        <v>45.554962400000001</v>
      </c>
      <c r="R183" s="329">
        <f>IFERROR(VLOOKUP(TRIM(OPKK[[#This Row],[Lokacija provedbe
grad ili općina]]),Koordinate!B:E,4,FALSE),"")</f>
        <v>18.695514399999901</v>
      </c>
    </row>
    <row r="184" spans="1:18" ht="30">
      <c r="A184" s="151" t="s">
        <v>1933</v>
      </c>
      <c r="B184" s="36" t="s">
        <v>1236</v>
      </c>
      <c r="C184" s="36" t="s">
        <v>1237</v>
      </c>
      <c r="D184" s="36" t="s">
        <v>1238</v>
      </c>
      <c r="E184" s="36" t="s">
        <v>65</v>
      </c>
      <c r="F184" s="77">
        <v>43011</v>
      </c>
      <c r="G184" s="570">
        <f t="shared" si="2"/>
        <v>522721.5</v>
      </c>
      <c r="H184" s="59">
        <v>331886.28999999998</v>
      </c>
      <c r="I184" s="59">
        <v>331886.28999999998</v>
      </c>
      <c r="J184" s="59">
        <v>0</v>
      </c>
      <c r="K184" s="59">
        <v>190835.21</v>
      </c>
      <c r="L184" s="36" t="s">
        <v>55</v>
      </c>
      <c r="M184" s="36" t="s">
        <v>28</v>
      </c>
      <c r="N184" s="184" t="s">
        <v>29</v>
      </c>
      <c r="O184" s="185"/>
      <c r="P184" s="329">
        <f>IFERROR(VLOOKUP(TRIM(OPKK[[#This Row],[Lokacija provedbe
grad ili općina]]),Koordinate!B:E,2,FALSE),"")</f>
        <v>31000</v>
      </c>
      <c r="Q184" s="329">
        <f>IFERROR(VLOOKUP(TRIM(OPKK[[#This Row],[Lokacija provedbe
grad ili općina]]),Koordinate!B:E,3,FALSE),"")</f>
        <v>45.554962400000001</v>
      </c>
      <c r="R184" s="329">
        <f>IFERROR(VLOOKUP(TRIM(OPKK[[#This Row],[Lokacija provedbe
grad ili općina]]),Koordinate!B:E,4,FALSE),"")</f>
        <v>18.695514399999901</v>
      </c>
    </row>
    <row r="185" spans="1:18" ht="30">
      <c r="A185" s="151" t="s">
        <v>1934</v>
      </c>
      <c r="B185" s="36" t="s">
        <v>1239</v>
      </c>
      <c r="C185" s="36" t="s">
        <v>1237</v>
      </c>
      <c r="D185" s="36" t="s">
        <v>1238</v>
      </c>
      <c r="E185" s="36" t="s">
        <v>65</v>
      </c>
      <c r="F185" s="77">
        <v>43011</v>
      </c>
      <c r="G185" s="570">
        <f t="shared" si="2"/>
        <v>3876804.6</v>
      </c>
      <c r="H185" s="59">
        <v>2347913.73</v>
      </c>
      <c r="I185" s="59">
        <v>2347913.73</v>
      </c>
      <c r="J185" s="59">
        <v>0</v>
      </c>
      <c r="K185" s="59">
        <v>1528890.87</v>
      </c>
      <c r="L185" s="36" t="s">
        <v>55</v>
      </c>
      <c r="M185" s="36" t="s">
        <v>28</v>
      </c>
      <c r="N185" s="184" t="s">
        <v>29</v>
      </c>
      <c r="O185" s="185"/>
      <c r="P185" s="329">
        <f>IFERROR(VLOOKUP(TRIM(OPKK[[#This Row],[Lokacija provedbe
grad ili općina]]),Koordinate!B:E,2,FALSE),"")</f>
        <v>31000</v>
      </c>
      <c r="Q185" s="329">
        <f>IFERROR(VLOOKUP(TRIM(OPKK[[#This Row],[Lokacija provedbe
grad ili općina]]),Koordinate!B:E,3,FALSE),"")</f>
        <v>45.554962400000001</v>
      </c>
      <c r="R185" s="329">
        <f>IFERROR(VLOOKUP(TRIM(OPKK[[#This Row],[Lokacija provedbe
grad ili općina]]),Koordinate!B:E,4,FALSE),"")</f>
        <v>18.695514399999901</v>
      </c>
    </row>
    <row r="186" spans="1:18" ht="30">
      <c r="A186" s="151" t="s">
        <v>1935</v>
      </c>
      <c r="B186" s="36" t="s">
        <v>1268</v>
      </c>
      <c r="C186" s="36" t="s">
        <v>980</v>
      </c>
      <c r="D186" s="36" t="s">
        <v>1053</v>
      </c>
      <c r="E186" s="36" t="s">
        <v>65</v>
      </c>
      <c r="F186" s="77">
        <v>42971</v>
      </c>
      <c r="G186" s="570">
        <f t="shared" si="2"/>
        <v>11902307.190000001</v>
      </c>
      <c r="H186" s="59">
        <v>11783134.140000001</v>
      </c>
      <c r="I186" s="59">
        <v>11783134.140000001</v>
      </c>
      <c r="J186" s="59">
        <v>0</v>
      </c>
      <c r="K186" s="59">
        <v>119173.05</v>
      </c>
      <c r="L186" s="36" t="s">
        <v>628</v>
      </c>
      <c r="M186" s="36" t="s">
        <v>28</v>
      </c>
      <c r="N186" s="184" t="s">
        <v>1279</v>
      </c>
      <c r="O186" s="185"/>
      <c r="P186" s="329">
        <f>IFERROR(VLOOKUP(TRIM(OPKK[[#This Row],[Lokacija provedbe
grad ili općina]]),Koordinate!B:E,2,FALSE),"")</f>
        <v>31550</v>
      </c>
      <c r="Q186" s="329">
        <f>IFERROR(VLOOKUP(TRIM(OPKK[[#This Row],[Lokacija provedbe
grad ili općina]]),Koordinate!B:E,3,FALSE),"")</f>
        <v>45.659016899999997</v>
      </c>
      <c r="R186" s="329">
        <f>IFERROR(VLOOKUP(TRIM(OPKK[[#This Row],[Lokacija provedbe
grad ili općina]]),Koordinate!B:E,4,FALSE),"")</f>
        <v>18.415552899999899</v>
      </c>
    </row>
    <row r="187" spans="1:18" s="167" customFormat="1">
      <c r="A187" s="151" t="s">
        <v>1936</v>
      </c>
      <c r="B187" s="36" t="s">
        <v>1267</v>
      </c>
      <c r="C187" s="36" t="s">
        <v>980</v>
      </c>
      <c r="D187" s="36" t="s">
        <v>1053</v>
      </c>
      <c r="E187" s="36" t="s">
        <v>65</v>
      </c>
      <c r="F187" s="77">
        <v>42976</v>
      </c>
      <c r="G187" s="570">
        <f t="shared" si="2"/>
        <v>20637159.48</v>
      </c>
      <c r="H187" s="59">
        <v>19954932.010000002</v>
      </c>
      <c r="I187" s="59">
        <v>19954932.010000002</v>
      </c>
      <c r="J187" s="59">
        <v>0</v>
      </c>
      <c r="K187" s="59">
        <v>682227.47</v>
      </c>
      <c r="L187" s="36" t="s">
        <v>224</v>
      </c>
      <c r="M187" s="36" t="s">
        <v>52</v>
      </c>
      <c r="N187" s="184" t="s">
        <v>143</v>
      </c>
      <c r="O187" s="185"/>
      <c r="P187" s="329">
        <f>IFERROR(VLOOKUP(TRIM(OPKK[[#This Row],[Lokacija provedbe
grad ili općina]]),Koordinate!B:E,2,FALSE),"")</f>
        <v>32100</v>
      </c>
      <c r="Q187" s="329">
        <f>IFERROR(VLOOKUP(TRIM(OPKK[[#This Row],[Lokacija provedbe
grad ili općina]]),Koordinate!B:E,3,FALSE),"")</f>
        <v>45.287905799999997</v>
      </c>
      <c r="R187" s="329">
        <f>IFERROR(VLOOKUP(TRIM(OPKK[[#This Row],[Lokacija provedbe
grad ili općina]]),Koordinate!B:E,4,FALSE),"")</f>
        <v>18.805678100000002</v>
      </c>
    </row>
    <row r="188" spans="1:18" s="160" customFormat="1">
      <c r="A188" s="151" t="s">
        <v>1937</v>
      </c>
      <c r="B188" s="36" t="s">
        <v>1266</v>
      </c>
      <c r="C188" s="36" t="s">
        <v>980</v>
      </c>
      <c r="D188" s="36" t="s">
        <v>1053</v>
      </c>
      <c r="E188" s="36" t="s">
        <v>65</v>
      </c>
      <c r="F188" s="77">
        <v>42975</v>
      </c>
      <c r="G188" s="570">
        <f t="shared" si="2"/>
        <v>20764110.84</v>
      </c>
      <c r="H188" s="59">
        <v>19547333.940000001</v>
      </c>
      <c r="I188" s="59">
        <v>19547333.940000001</v>
      </c>
      <c r="J188" s="59">
        <v>0</v>
      </c>
      <c r="K188" s="59">
        <v>1216776.8999999999</v>
      </c>
      <c r="L188" s="36" t="s">
        <v>39</v>
      </c>
      <c r="M188" s="36" t="s">
        <v>38</v>
      </c>
      <c r="N188" s="184" t="s">
        <v>37</v>
      </c>
      <c r="O188" s="185"/>
      <c r="P188" s="329">
        <f>IFERROR(VLOOKUP(TRIM(OPKK[[#This Row],[Lokacija provedbe
grad ili općina]]),Koordinate!B:E,2,FALSE),"")</f>
        <v>34551</v>
      </c>
      <c r="Q188" s="329">
        <f>IFERROR(VLOOKUP(TRIM(OPKK[[#This Row],[Lokacija provedbe
grad ili općina]]),Koordinate!B:E,3,FALSE),"")</f>
        <v>45.414281199999998</v>
      </c>
      <c r="R188" s="329">
        <f>IFERROR(VLOOKUP(TRIM(OPKK[[#This Row],[Lokacija provedbe
grad ili općina]]),Koordinate!B:E,4,FALSE),"")</f>
        <v>17.161192099999901</v>
      </c>
    </row>
    <row r="189" spans="1:18" s="167" customFormat="1" ht="30">
      <c r="A189" s="151" t="s">
        <v>1938</v>
      </c>
      <c r="B189" s="36" t="s">
        <v>1265</v>
      </c>
      <c r="C189" s="36" t="s">
        <v>1270</v>
      </c>
      <c r="D189" s="36" t="s">
        <v>1271</v>
      </c>
      <c r="E189" s="36" t="s">
        <v>26</v>
      </c>
      <c r="F189" s="77">
        <v>43013</v>
      </c>
      <c r="G189" s="571">
        <f t="shared" si="2"/>
        <v>37042770.020000003</v>
      </c>
      <c r="H189" s="248">
        <v>37042770.020000003</v>
      </c>
      <c r="I189" s="248">
        <v>31486354.517000001</v>
      </c>
      <c r="J189" s="248">
        <v>5556415.5029999996</v>
      </c>
      <c r="K189" s="248">
        <v>0</v>
      </c>
      <c r="L189" s="36" t="s">
        <v>1278</v>
      </c>
      <c r="M189" s="36" t="s">
        <v>28</v>
      </c>
      <c r="N189" s="184" t="s">
        <v>29</v>
      </c>
      <c r="O189" s="36"/>
      <c r="P189" s="329">
        <f>IFERROR(VLOOKUP(TRIM(OPKK[[#This Row],[Lokacija provedbe
grad ili općina]]),Koordinate!B:E,2,FALSE),"")</f>
        <v>31000</v>
      </c>
      <c r="Q189" s="329">
        <f>IFERROR(VLOOKUP(TRIM(OPKK[[#This Row],[Lokacija provedbe
grad ili općina]]),Koordinate!B:E,3,FALSE),"")</f>
        <v>45.554962400000001</v>
      </c>
      <c r="R189" s="329">
        <f>IFERROR(VLOOKUP(TRIM(OPKK[[#This Row],[Lokacija provedbe
grad ili općina]]),Koordinate!B:E,4,FALSE),"")</f>
        <v>18.695514399999901</v>
      </c>
    </row>
    <row r="190" spans="1:18" ht="30">
      <c r="A190" s="151" t="s">
        <v>1939</v>
      </c>
      <c r="B190" s="36" t="s">
        <v>1264</v>
      </c>
      <c r="C190" s="36" t="s">
        <v>980</v>
      </c>
      <c r="D190" s="36" t="s">
        <v>1053</v>
      </c>
      <c r="E190" s="36" t="s">
        <v>65</v>
      </c>
      <c r="F190" s="77">
        <v>42972</v>
      </c>
      <c r="G190" s="570">
        <f t="shared" si="2"/>
        <v>23158992.41</v>
      </c>
      <c r="H190" s="59">
        <v>19945084.25</v>
      </c>
      <c r="I190" s="59">
        <v>19945084.25</v>
      </c>
      <c r="J190" s="59">
        <v>0</v>
      </c>
      <c r="K190" s="59">
        <v>3213908.16</v>
      </c>
      <c r="L190" s="36" t="s">
        <v>1277</v>
      </c>
      <c r="M190" s="36" t="s">
        <v>20</v>
      </c>
      <c r="N190" s="184" t="s">
        <v>157</v>
      </c>
      <c r="O190" s="185"/>
      <c r="P190" s="329">
        <f>IFERROR(VLOOKUP(TRIM(OPKK[[#This Row],[Lokacija provedbe
grad ili općina]]),Koordinate!B:E,2,FALSE),"")</f>
        <v>35400</v>
      </c>
      <c r="Q190" s="329">
        <f>IFERROR(VLOOKUP(TRIM(OPKK[[#This Row],[Lokacija provedbe
grad ili općina]]),Koordinate!B:E,3,FALSE),"")</f>
        <v>45.258155799999997</v>
      </c>
      <c r="R190" s="329">
        <f>IFERROR(VLOOKUP(TRIM(OPKK[[#This Row],[Lokacija provedbe
grad ili općina]]),Koordinate!B:E,4,FALSE),"")</f>
        <v>17.3839626</v>
      </c>
    </row>
    <row r="191" spans="1:18" ht="30">
      <c r="A191" s="151" t="s">
        <v>1940</v>
      </c>
      <c r="B191" s="36" t="s">
        <v>1263</v>
      </c>
      <c r="C191" s="36" t="s">
        <v>35</v>
      </c>
      <c r="D191" s="36" t="s">
        <v>34</v>
      </c>
      <c r="E191" s="36" t="s">
        <v>17</v>
      </c>
      <c r="F191" s="77">
        <v>43013</v>
      </c>
      <c r="G191" s="570">
        <f t="shared" si="2"/>
        <v>1745800</v>
      </c>
      <c r="H191" s="59">
        <v>1196790</v>
      </c>
      <c r="I191" s="59">
        <v>1196790</v>
      </c>
      <c r="J191" s="59">
        <v>0</v>
      </c>
      <c r="K191" s="59">
        <v>549010</v>
      </c>
      <c r="L191" s="36" t="s">
        <v>1276</v>
      </c>
      <c r="M191" s="36" t="s">
        <v>28</v>
      </c>
      <c r="N191" s="184" t="s">
        <v>169</v>
      </c>
      <c r="O191" s="185"/>
      <c r="P191" s="329">
        <f>IFERROR(VLOOKUP(TRIM(OPKK[[#This Row],[Lokacija provedbe
grad ili općina]]),Koordinate!B:E,2,FALSE),"")</f>
        <v>31540</v>
      </c>
      <c r="Q191" s="329">
        <f>IFERROR(VLOOKUP(TRIM(OPKK[[#This Row],[Lokacija provedbe
grad ili općina]]),Koordinate!B:E,3,FALSE),"")</f>
        <v>45.762141999999997</v>
      </c>
      <c r="R191" s="329">
        <f>IFERROR(VLOOKUP(TRIM(OPKK[[#This Row],[Lokacija provedbe
grad ili općina]]),Koordinate!B:E,4,FALSE),"")</f>
        <v>18.165137899999898</v>
      </c>
    </row>
    <row r="192" spans="1:18" ht="30">
      <c r="A192" s="151" t="s">
        <v>1941</v>
      </c>
      <c r="B192" s="36" t="s">
        <v>1262</v>
      </c>
      <c r="C192" s="36" t="s">
        <v>15</v>
      </c>
      <c r="D192" s="36" t="s">
        <v>113</v>
      </c>
      <c r="E192" s="36" t="s">
        <v>17</v>
      </c>
      <c r="F192" s="77">
        <v>43018</v>
      </c>
      <c r="G192" s="570">
        <f t="shared" si="2"/>
        <v>7163925</v>
      </c>
      <c r="H192" s="59">
        <v>3145525</v>
      </c>
      <c r="I192" s="59">
        <v>3145525</v>
      </c>
      <c r="J192" s="59">
        <v>0</v>
      </c>
      <c r="K192" s="59">
        <v>4018400</v>
      </c>
      <c r="L192" s="36" t="s">
        <v>1474</v>
      </c>
      <c r="M192" s="36" t="s">
        <v>38</v>
      </c>
      <c r="N192" s="184" t="s">
        <v>140</v>
      </c>
      <c r="O192" s="185"/>
      <c r="P192" s="329">
        <f>IFERROR(VLOOKUP(TRIM(OPKK[[#This Row],[Lokacija provedbe
grad ili općina]]),Koordinate!B:E,2,FALSE),"")</f>
        <v>34000</v>
      </c>
      <c r="Q192" s="329">
        <f>IFERROR(VLOOKUP(TRIM(OPKK[[#This Row],[Lokacija provedbe
grad ili općina]]),Koordinate!B:E,3,FALSE),"")</f>
        <v>45.331476299999999</v>
      </c>
      <c r="R192" s="329">
        <f>IFERROR(VLOOKUP(TRIM(OPKK[[#This Row],[Lokacija provedbe
grad ili općina]]),Koordinate!B:E,4,FALSE),"")</f>
        <v>17.674474799999899</v>
      </c>
    </row>
    <row r="193" spans="1:18" ht="30">
      <c r="A193" s="151" t="s">
        <v>1942</v>
      </c>
      <c r="B193" s="36" t="s">
        <v>1261</v>
      </c>
      <c r="C193" s="36" t="s">
        <v>15</v>
      </c>
      <c r="D193" s="36" t="s">
        <v>1269</v>
      </c>
      <c r="E193" s="36" t="s">
        <v>26</v>
      </c>
      <c r="F193" s="77">
        <v>43020</v>
      </c>
      <c r="G193" s="570">
        <f t="shared" si="2"/>
        <v>454973.93</v>
      </c>
      <c r="H193" s="59">
        <v>295733</v>
      </c>
      <c r="I193" s="59">
        <v>295733</v>
      </c>
      <c r="J193" s="59">
        <v>0</v>
      </c>
      <c r="K193" s="59">
        <v>159240.93</v>
      </c>
      <c r="L193" s="36" t="s">
        <v>1275</v>
      </c>
      <c r="M193" s="36" t="s">
        <v>52</v>
      </c>
      <c r="N193" s="184" t="s">
        <v>143</v>
      </c>
      <c r="O193" s="185"/>
      <c r="P193" s="329">
        <f>IFERROR(VLOOKUP(TRIM(OPKK[[#This Row],[Lokacija provedbe
grad ili općina]]),Koordinate!B:E,2,FALSE),"")</f>
        <v>32100</v>
      </c>
      <c r="Q193" s="329">
        <f>IFERROR(VLOOKUP(TRIM(OPKK[[#This Row],[Lokacija provedbe
grad ili općina]]),Koordinate!B:E,3,FALSE),"")</f>
        <v>45.287905799999997</v>
      </c>
      <c r="R193" s="329">
        <f>IFERROR(VLOOKUP(TRIM(OPKK[[#This Row],[Lokacija provedbe
grad ili općina]]),Koordinate!B:E,4,FALSE),"")</f>
        <v>18.805678100000002</v>
      </c>
    </row>
    <row r="194" spans="1:18" ht="30">
      <c r="A194" s="151" t="s">
        <v>1943</v>
      </c>
      <c r="B194" s="36" t="s">
        <v>1260</v>
      </c>
      <c r="C194" s="36" t="s">
        <v>1237</v>
      </c>
      <c r="D194" s="36" t="s">
        <v>1238</v>
      </c>
      <c r="E194" s="36" t="s">
        <v>65</v>
      </c>
      <c r="F194" s="77">
        <v>43011</v>
      </c>
      <c r="G194" s="570">
        <f t="shared" si="2"/>
        <v>4023982.96</v>
      </c>
      <c r="H194" s="59">
        <v>2436448.58</v>
      </c>
      <c r="I194" s="59">
        <v>2436448.58</v>
      </c>
      <c r="J194" s="59">
        <v>0</v>
      </c>
      <c r="K194" s="59">
        <v>1587534.38</v>
      </c>
      <c r="L194" s="36" t="s">
        <v>55</v>
      </c>
      <c r="M194" s="36" t="s">
        <v>28</v>
      </c>
      <c r="N194" s="184" t="s">
        <v>29</v>
      </c>
      <c r="O194" s="185"/>
      <c r="P194" s="329">
        <f>IFERROR(VLOOKUP(TRIM(OPKK[[#This Row],[Lokacija provedbe
grad ili općina]]),Koordinate!B:E,2,FALSE),"")</f>
        <v>31000</v>
      </c>
      <c r="Q194" s="329">
        <f>IFERROR(VLOOKUP(TRIM(OPKK[[#This Row],[Lokacija provedbe
grad ili općina]]),Koordinate!B:E,3,FALSE),"")</f>
        <v>45.554962400000001</v>
      </c>
      <c r="R194" s="329">
        <f>IFERROR(VLOOKUP(TRIM(OPKK[[#This Row],[Lokacija provedbe
grad ili općina]]),Koordinate!B:E,4,FALSE),"")</f>
        <v>18.695514399999901</v>
      </c>
    </row>
    <row r="195" spans="1:18" ht="30">
      <c r="A195" s="151" t="s">
        <v>1944</v>
      </c>
      <c r="B195" s="36" t="s">
        <v>1259</v>
      </c>
      <c r="C195" s="36" t="s">
        <v>1237</v>
      </c>
      <c r="D195" s="36" t="s">
        <v>1238</v>
      </c>
      <c r="E195" s="36" t="s">
        <v>65</v>
      </c>
      <c r="F195" s="77">
        <v>43011</v>
      </c>
      <c r="G195" s="570">
        <f t="shared" si="2"/>
        <v>6360832.6799999997</v>
      </c>
      <c r="H195" s="59">
        <v>3838558.42</v>
      </c>
      <c r="I195" s="59">
        <v>3838558.42</v>
      </c>
      <c r="J195" s="59">
        <v>0</v>
      </c>
      <c r="K195" s="59">
        <v>2522274.2599999998</v>
      </c>
      <c r="L195" s="36" t="s">
        <v>55</v>
      </c>
      <c r="M195" s="36" t="s">
        <v>28</v>
      </c>
      <c r="N195" s="184" t="s">
        <v>29</v>
      </c>
      <c r="O195" s="185"/>
      <c r="P195" s="329">
        <f>IFERROR(VLOOKUP(TRIM(OPKK[[#This Row],[Lokacija provedbe
grad ili općina]]),Koordinate!B:E,2,FALSE),"")</f>
        <v>31000</v>
      </c>
      <c r="Q195" s="329">
        <f>IFERROR(VLOOKUP(TRIM(OPKK[[#This Row],[Lokacija provedbe
grad ili općina]]),Koordinate!B:E,3,FALSE),"")</f>
        <v>45.554962400000001</v>
      </c>
      <c r="R195" s="329">
        <f>IFERROR(VLOOKUP(TRIM(OPKK[[#This Row],[Lokacija provedbe
grad ili općina]]),Koordinate!B:E,4,FALSE),"")</f>
        <v>18.695514399999901</v>
      </c>
    </row>
    <row r="196" spans="1:18" ht="30">
      <c r="A196" s="151" t="s">
        <v>1945</v>
      </c>
      <c r="B196" s="36" t="s">
        <v>1258</v>
      </c>
      <c r="C196" s="36" t="s">
        <v>1237</v>
      </c>
      <c r="D196" s="45" t="s">
        <v>1238</v>
      </c>
      <c r="E196" s="36" t="s">
        <v>65</v>
      </c>
      <c r="F196" s="77">
        <v>43011</v>
      </c>
      <c r="G196" s="570">
        <f t="shared" ref="G196:G259" si="3">H196+K196</f>
        <v>2522918.0499999998</v>
      </c>
      <c r="H196" s="59">
        <v>1533955.33</v>
      </c>
      <c r="I196" s="59">
        <v>1533955.33</v>
      </c>
      <c r="J196" s="59">
        <v>0</v>
      </c>
      <c r="K196" s="59">
        <v>988962.72</v>
      </c>
      <c r="L196" s="36" t="s">
        <v>55</v>
      </c>
      <c r="M196" s="36" t="s">
        <v>28</v>
      </c>
      <c r="N196" s="36" t="s">
        <v>29</v>
      </c>
      <c r="O196" s="185"/>
      <c r="P196" s="329">
        <f>IFERROR(VLOOKUP(TRIM(OPKK[[#This Row],[Lokacija provedbe
grad ili općina]]),Koordinate!B:E,2,FALSE),"")</f>
        <v>31000</v>
      </c>
      <c r="Q196" s="329">
        <f>IFERROR(VLOOKUP(TRIM(OPKK[[#This Row],[Lokacija provedbe
grad ili općina]]),Koordinate!B:E,3,FALSE),"")</f>
        <v>45.554962400000001</v>
      </c>
      <c r="R196" s="329">
        <f>IFERROR(VLOOKUP(TRIM(OPKK[[#This Row],[Lokacija provedbe
grad ili općina]]),Koordinate!B:E,4,FALSE),"")</f>
        <v>18.695514399999901</v>
      </c>
    </row>
    <row r="197" spans="1:18" ht="30">
      <c r="A197" s="151" t="s">
        <v>1946</v>
      </c>
      <c r="B197" s="36" t="s">
        <v>1257</v>
      </c>
      <c r="C197" s="36" t="s">
        <v>15</v>
      </c>
      <c r="D197" s="36" t="s">
        <v>1269</v>
      </c>
      <c r="E197" s="36" t="s">
        <v>26</v>
      </c>
      <c r="F197" s="77">
        <v>43024</v>
      </c>
      <c r="G197" s="570">
        <f t="shared" si="3"/>
        <v>725785.75</v>
      </c>
      <c r="H197" s="59">
        <v>300000</v>
      </c>
      <c r="I197" s="59">
        <v>300000</v>
      </c>
      <c r="J197" s="59">
        <v>0</v>
      </c>
      <c r="K197" s="59">
        <v>425785.75</v>
      </c>
      <c r="L197" s="36" t="s">
        <v>1473</v>
      </c>
      <c r="M197" s="36" t="s">
        <v>20</v>
      </c>
      <c r="N197" s="184" t="s">
        <v>157</v>
      </c>
      <c r="O197" s="185"/>
      <c r="P197" s="329">
        <f>IFERROR(VLOOKUP(TRIM(OPKK[[#This Row],[Lokacija provedbe
grad ili općina]]),Koordinate!B:E,2,FALSE),"")</f>
        <v>35400</v>
      </c>
      <c r="Q197" s="329">
        <f>IFERROR(VLOOKUP(TRIM(OPKK[[#This Row],[Lokacija provedbe
grad ili općina]]),Koordinate!B:E,3,FALSE),"")</f>
        <v>45.258155799999997</v>
      </c>
      <c r="R197" s="329">
        <f>IFERROR(VLOOKUP(TRIM(OPKK[[#This Row],[Lokacija provedbe
grad ili općina]]),Koordinate!B:E,4,FALSE),"")</f>
        <v>17.3839626</v>
      </c>
    </row>
    <row r="198" spans="1:18">
      <c r="A198" s="151" t="s">
        <v>1947</v>
      </c>
      <c r="B198" s="36" t="s">
        <v>1256</v>
      </c>
      <c r="C198" s="36" t="s">
        <v>15</v>
      </c>
      <c r="D198" s="36" t="s">
        <v>1269</v>
      </c>
      <c r="E198" s="36" t="s">
        <v>26</v>
      </c>
      <c r="F198" s="77">
        <v>43025</v>
      </c>
      <c r="G198" s="570">
        <f t="shared" si="3"/>
        <v>259055</v>
      </c>
      <c r="H198" s="59">
        <v>212425.1</v>
      </c>
      <c r="I198" s="59">
        <v>212425.1</v>
      </c>
      <c r="J198" s="59">
        <v>0</v>
      </c>
      <c r="K198" s="59">
        <v>46629.9</v>
      </c>
      <c r="L198" s="36" t="s">
        <v>1274</v>
      </c>
      <c r="M198" s="36" t="s">
        <v>28</v>
      </c>
      <c r="N198" s="184" t="s">
        <v>29</v>
      </c>
      <c r="O198" s="185"/>
      <c r="P198" s="329">
        <f>IFERROR(VLOOKUP(TRIM(OPKK[[#This Row],[Lokacija provedbe
grad ili općina]]),Koordinate!B:E,2,FALSE),"")</f>
        <v>31000</v>
      </c>
      <c r="Q198" s="329">
        <f>IFERROR(VLOOKUP(TRIM(OPKK[[#This Row],[Lokacija provedbe
grad ili općina]]),Koordinate!B:E,3,FALSE),"")</f>
        <v>45.554962400000001</v>
      </c>
      <c r="R198" s="329">
        <f>IFERROR(VLOOKUP(TRIM(OPKK[[#This Row],[Lokacija provedbe
grad ili općina]]),Koordinate!B:E,4,FALSE),"")</f>
        <v>18.695514399999901</v>
      </c>
    </row>
    <row r="199" spans="1:18" ht="30">
      <c r="A199" s="151" t="s">
        <v>1948</v>
      </c>
      <c r="B199" s="36" t="s">
        <v>1255</v>
      </c>
      <c r="C199" s="36" t="s">
        <v>1237</v>
      </c>
      <c r="D199" s="36" t="s">
        <v>1238</v>
      </c>
      <c r="E199" s="36" t="s">
        <v>65</v>
      </c>
      <c r="F199" s="77">
        <v>43011</v>
      </c>
      <c r="G199" s="570">
        <f t="shared" si="3"/>
        <v>2600815.94</v>
      </c>
      <c r="H199" s="59">
        <v>1582548.37</v>
      </c>
      <c r="I199" s="59">
        <v>1582548.37</v>
      </c>
      <c r="J199" s="59">
        <v>0</v>
      </c>
      <c r="K199" s="59">
        <v>1018267.57</v>
      </c>
      <c r="L199" s="36" t="s">
        <v>55</v>
      </c>
      <c r="M199" s="36" t="s">
        <v>28</v>
      </c>
      <c r="N199" s="184" t="s">
        <v>29</v>
      </c>
      <c r="O199" s="185"/>
      <c r="P199" s="329">
        <f>IFERROR(VLOOKUP(TRIM(OPKK[[#This Row],[Lokacija provedbe
grad ili općina]]),Koordinate!B:E,2,FALSE),"")</f>
        <v>31000</v>
      </c>
      <c r="Q199" s="329">
        <f>IFERROR(VLOOKUP(TRIM(OPKK[[#This Row],[Lokacija provedbe
grad ili općina]]),Koordinate!B:E,3,FALSE),"")</f>
        <v>45.554962400000001</v>
      </c>
      <c r="R199" s="329">
        <f>IFERROR(VLOOKUP(TRIM(OPKK[[#This Row],[Lokacija provedbe
grad ili općina]]),Koordinate!B:E,4,FALSE),"")</f>
        <v>18.695514399999901</v>
      </c>
    </row>
    <row r="200" spans="1:18" ht="30">
      <c r="A200" s="151" t="s">
        <v>1949</v>
      </c>
      <c r="B200" s="36" t="s">
        <v>1254</v>
      </c>
      <c r="C200" s="36" t="s">
        <v>1237</v>
      </c>
      <c r="D200" s="36" t="s">
        <v>1238</v>
      </c>
      <c r="E200" s="36" t="s">
        <v>65</v>
      </c>
      <c r="F200" s="77">
        <v>43011</v>
      </c>
      <c r="G200" s="570">
        <f t="shared" si="3"/>
        <v>4322130.3100000005</v>
      </c>
      <c r="H200" s="59">
        <v>2615337</v>
      </c>
      <c r="I200" s="59">
        <v>2615337</v>
      </c>
      <c r="J200" s="59">
        <v>0</v>
      </c>
      <c r="K200" s="59">
        <v>1706793.31</v>
      </c>
      <c r="L200" s="36" t="s">
        <v>55</v>
      </c>
      <c r="M200" s="36" t="s">
        <v>28</v>
      </c>
      <c r="N200" s="184" t="s">
        <v>29</v>
      </c>
      <c r="O200" s="185"/>
      <c r="P200" s="329">
        <f>IFERROR(VLOOKUP(TRIM(OPKK[[#This Row],[Lokacija provedbe
grad ili općina]]),Koordinate!B:E,2,FALSE),"")</f>
        <v>31000</v>
      </c>
      <c r="Q200" s="329">
        <f>IFERROR(VLOOKUP(TRIM(OPKK[[#This Row],[Lokacija provedbe
grad ili općina]]),Koordinate!B:E,3,FALSE),"")</f>
        <v>45.554962400000001</v>
      </c>
      <c r="R200" s="329">
        <f>IFERROR(VLOOKUP(TRIM(OPKK[[#This Row],[Lokacija provedbe
grad ili općina]]),Koordinate!B:E,4,FALSE),"")</f>
        <v>18.695514399999901</v>
      </c>
    </row>
    <row r="201" spans="1:18" ht="30">
      <c r="A201" s="151" t="s">
        <v>1950</v>
      </c>
      <c r="B201" s="36" t="s">
        <v>1253</v>
      </c>
      <c r="C201" s="36" t="s">
        <v>1237</v>
      </c>
      <c r="D201" s="36" t="s">
        <v>1238</v>
      </c>
      <c r="E201" s="36" t="s">
        <v>65</v>
      </c>
      <c r="F201" s="77">
        <v>43011</v>
      </c>
      <c r="G201" s="570">
        <f t="shared" si="3"/>
        <v>4549765.8800000008</v>
      </c>
      <c r="H201" s="59">
        <v>2317611.2400000002</v>
      </c>
      <c r="I201" s="59">
        <v>2317611.2400000002</v>
      </c>
      <c r="J201" s="59">
        <v>0</v>
      </c>
      <c r="K201" s="59">
        <v>2232154.64</v>
      </c>
      <c r="L201" s="36" t="s">
        <v>27</v>
      </c>
      <c r="M201" s="36" t="s">
        <v>28</v>
      </c>
      <c r="N201" s="184" t="s">
        <v>29</v>
      </c>
      <c r="O201" s="185"/>
      <c r="P201" s="329">
        <f>IFERROR(VLOOKUP(TRIM(OPKK[[#This Row],[Lokacija provedbe
grad ili općina]]),Koordinate!B:E,2,FALSE),"")</f>
        <v>31000</v>
      </c>
      <c r="Q201" s="329">
        <f>IFERROR(VLOOKUP(TRIM(OPKK[[#This Row],[Lokacija provedbe
grad ili općina]]),Koordinate!B:E,3,FALSE),"")</f>
        <v>45.554962400000001</v>
      </c>
      <c r="R201" s="329">
        <f>IFERROR(VLOOKUP(TRIM(OPKK[[#This Row],[Lokacija provedbe
grad ili općina]]),Koordinate!B:E,4,FALSE),"")</f>
        <v>18.695514399999901</v>
      </c>
    </row>
    <row r="202" spans="1:18" ht="30">
      <c r="A202" s="151" t="s">
        <v>1951</v>
      </c>
      <c r="B202" s="36" t="s">
        <v>1252</v>
      </c>
      <c r="C202" s="36" t="s">
        <v>1237</v>
      </c>
      <c r="D202" s="36" t="s">
        <v>1238</v>
      </c>
      <c r="E202" s="36" t="s">
        <v>65</v>
      </c>
      <c r="F202" s="77">
        <v>43011</v>
      </c>
      <c r="G202" s="570">
        <f t="shared" si="3"/>
        <v>5715794.25</v>
      </c>
      <c r="H202" s="59">
        <v>2907056.67</v>
      </c>
      <c r="I202" s="59">
        <v>2907056.67</v>
      </c>
      <c r="J202" s="59">
        <v>0</v>
      </c>
      <c r="K202" s="59">
        <v>2808737.58</v>
      </c>
      <c r="L202" s="36" t="s">
        <v>27</v>
      </c>
      <c r="M202" s="36" t="s">
        <v>28</v>
      </c>
      <c r="N202" s="184" t="s">
        <v>29</v>
      </c>
      <c r="O202" s="185"/>
      <c r="P202" s="329">
        <f>IFERROR(VLOOKUP(TRIM(OPKK[[#This Row],[Lokacija provedbe
grad ili općina]]),Koordinate!B:E,2,FALSE),"")</f>
        <v>31000</v>
      </c>
      <c r="Q202" s="329">
        <f>IFERROR(VLOOKUP(TRIM(OPKK[[#This Row],[Lokacija provedbe
grad ili općina]]),Koordinate!B:E,3,FALSE),"")</f>
        <v>45.554962400000001</v>
      </c>
      <c r="R202" s="329">
        <f>IFERROR(VLOOKUP(TRIM(OPKK[[#This Row],[Lokacija provedbe
grad ili općina]]),Koordinate!B:E,4,FALSE),"")</f>
        <v>18.695514399999901</v>
      </c>
    </row>
    <row r="203" spans="1:18" ht="30">
      <c r="A203" s="151" t="s">
        <v>1952</v>
      </c>
      <c r="B203" s="36" t="s">
        <v>1251</v>
      </c>
      <c r="C203" s="36" t="s">
        <v>1237</v>
      </c>
      <c r="D203" s="36" t="s">
        <v>1238</v>
      </c>
      <c r="E203" s="36" t="s">
        <v>65</v>
      </c>
      <c r="F203" s="77">
        <v>43011</v>
      </c>
      <c r="G203" s="570">
        <f t="shared" si="3"/>
        <v>411990.07000000007</v>
      </c>
      <c r="H203" s="59">
        <v>265316.65000000002</v>
      </c>
      <c r="I203" s="59">
        <v>265316.65000000002</v>
      </c>
      <c r="J203" s="59">
        <v>0</v>
      </c>
      <c r="K203" s="59">
        <v>146673.42000000001</v>
      </c>
      <c r="L203" s="36" t="s">
        <v>55</v>
      </c>
      <c r="M203" s="36" t="s">
        <v>28</v>
      </c>
      <c r="N203" s="184" t="s">
        <v>29</v>
      </c>
      <c r="O203" s="185"/>
      <c r="P203" s="329">
        <f>IFERROR(VLOOKUP(TRIM(OPKK[[#This Row],[Lokacija provedbe
grad ili općina]]),Koordinate!B:E,2,FALSE),"")</f>
        <v>31000</v>
      </c>
      <c r="Q203" s="329">
        <f>IFERROR(VLOOKUP(TRIM(OPKK[[#This Row],[Lokacija provedbe
grad ili općina]]),Koordinate!B:E,3,FALSE),"")</f>
        <v>45.554962400000001</v>
      </c>
      <c r="R203" s="329">
        <f>IFERROR(VLOOKUP(TRIM(OPKK[[#This Row],[Lokacija provedbe
grad ili općina]]),Koordinate!B:E,4,FALSE),"")</f>
        <v>18.695514399999901</v>
      </c>
    </row>
    <row r="204" spans="1:18" ht="30">
      <c r="A204" s="151" t="s">
        <v>1953</v>
      </c>
      <c r="B204" s="36" t="s">
        <v>1250</v>
      </c>
      <c r="C204" s="36" t="s">
        <v>1237</v>
      </c>
      <c r="D204" s="36" t="s">
        <v>1238</v>
      </c>
      <c r="E204" s="36" t="s">
        <v>65</v>
      </c>
      <c r="F204" s="77">
        <v>43011</v>
      </c>
      <c r="G204" s="570">
        <f t="shared" si="3"/>
        <v>657145.42999999993</v>
      </c>
      <c r="H204" s="59">
        <v>411328.6</v>
      </c>
      <c r="I204" s="59">
        <v>411328.6</v>
      </c>
      <c r="J204" s="59">
        <v>0</v>
      </c>
      <c r="K204" s="59">
        <v>245816.83</v>
      </c>
      <c r="L204" s="36" t="s">
        <v>55</v>
      </c>
      <c r="M204" s="36" t="s">
        <v>28</v>
      </c>
      <c r="N204" s="184" t="s">
        <v>29</v>
      </c>
      <c r="O204" s="185"/>
      <c r="P204" s="329">
        <f>IFERROR(VLOOKUP(TRIM(OPKK[[#This Row],[Lokacija provedbe
grad ili općina]]),Koordinate!B:E,2,FALSE),"")</f>
        <v>31000</v>
      </c>
      <c r="Q204" s="329">
        <f>IFERROR(VLOOKUP(TRIM(OPKK[[#This Row],[Lokacija provedbe
grad ili općina]]),Koordinate!B:E,3,FALSE),"")</f>
        <v>45.554962400000001</v>
      </c>
      <c r="R204" s="329">
        <f>IFERROR(VLOOKUP(TRIM(OPKK[[#This Row],[Lokacija provedbe
grad ili općina]]),Koordinate!B:E,4,FALSE),"")</f>
        <v>18.695514399999901</v>
      </c>
    </row>
    <row r="205" spans="1:18" ht="30">
      <c r="A205" s="151" t="s">
        <v>1954</v>
      </c>
      <c r="B205" s="36" t="s">
        <v>1249</v>
      </c>
      <c r="C205" s="36" t="s">
        <v>1237</v>
      </c>
      <c r="D205" s="36" t="s">
        <v>1238</v>
      </c>
      <c r="E205" s="36" t="s">
        <v>65</v>
      </c>
      <c r="F205" s="77">
        <v>43011</v>
      </c>
      <c r="G205" s="570">
        <f t="shared" si="3"/>
        <v>288861.82</v>
      </c>
      <c r="H205" s="59">
        <v>191203.47</v>
      </c>
      <c r="I205" s="59">
        <v>191203.47</v>
      </c>
      <c r="J205" s="59">
        <v>0</v>
      </c>
      <c r="K205" s="59">
        <v>97658.35</v>
      </c>
      <c r="L205" s="36" t="s">
        <v>55</v>
      </c>
      <c r="M205" s="36" t="s">
        <v>28</v>
      </c>
      <c r="N205" s="184" t="s">
        <v>29</v>
      </c>
      <c r="O205" s="185"/>
      <c r="P205" s="329">
        <f>IFERROR(VLOOKUP(TRIM(OPKK[[#This Row],[Lokacija provedbe
grad ili općina]]),Koordinate!B:E,2,FALSE),"")</f>
        <v>31000</v>
      </c>
      <c r="Q205" s="329">
        <f>IFERROR(VLOOKUP(TRIM(OPKK[[#This Row],[Lokacija provedbe
grad ili općina]]),Koordinate!B:E,3,FALSE),"")</f>
        <v>45.554962400000001</v>
      </c>
      <c r="R205" s="329">
        <f>IFERROR(VLOOKUP(TRIM(OPKK[[#This Row],[Lokacija provedbe
grad ili općina]]),Koordinate!B:E,4,FALSE),"")</f>
        <v>18.695514399999901</v>
      </c>
    </row>
    <row r="206" spans="1:18" ht="45">
      <c r="A206" s="151" t="s">
        <v>1955</v>
      </c>
      <c r="B206" s="36" t="s">
        <v>5014</v>
      </c>
      <c r="C206" s="36" t="s">
        <v>1237</v>
      </c>
      <c r="D206" s="36" t="s">
        <v>1238</v>
      </c>
      <c r="E206" s="36" t="s">
        <v>65</v>
      </c>
      <c r="F206" s="77">
        <v>43011</v>
      </c>
      <c r="G206" s="570">
        <f t="shared" si="3"/>
        <v>455326.91000000003</v>
      </c>
      <c r="H206" s="59">
        <v>291264.57</v>
      </c>
      <c r="I206" s="59">
        <v>291264.57</v>
      </c>
      <c r="J206" s="59">
        <v>0</v>
      </c>
      <c r="K206" s="59">
        <v>164062.34</v>
      </c>
      <c r="L206" s="36" t="s">
        <v>55</v>
      </c>
      <c r="M206" s="36" t="s">
        <v>28</v>
      </c>
      <c r="N206" s="184" t="s">
        <v>29</v>
      </c>
      <c r="O206" s="185"/>
      <c r="P206" s="329">
        <f>IFERROR(VLOOKUP(TRIM(OPKK[[#This Row],[Lokacija provedbe
grad ili općina]]),Koordinate!B:E,2,FALSE),"")</f>
        <v>31000</v>
      </c>
      <c r="Q206" s="329">
        <f>IFERROR(VLOOKUP(TRIM(OPKK[[#This Row],[Lokacija provedbe
grad ili općina]]),Koordinate!B:E,3,FALSE),"")</f>
        <v>45.554962400000001</v>
      </c>
      <c r="R206" s="329">
        <f>IFERROR(VLOOKUP(TRIM(OPKK[[#This Row],[Lokacija provedbe
grad ili općina]]),Koordinate!B:E,4,FALSE),"")</f>
        <v>18.695514399999901</v>
      </c>
    </row>
    <row r="207" spans="1:18" ht="30">
      <c r="A207" s="151" t="s">
        <v>1956</v>
      </c>
      <c r="B207" s="36" t="s">
        <v>1248</v>
      </c>
      <c r="C207" s="36" t="s">
        <v>1237</v>
      </c>
      <c r="D207" s="36" t="s">
        <v>1238</v>
      </c>
      <c r="E207" s="36" t="s">
        <v>65</v>
      </c>
      <c r="F207" s="77">
        <v>43011</v>
      </c>
      <c r="G207" s="570">
        <f t="shared" si="3"/>
        <v>10015800.310000001</v>
      </c>
      <c r="H207" s="59">
        <v>6031539</v>
      </c>
      <c r="I207" s="59">
        <v>6031539</v>
      </c>
      <c r="J207" s="59">
        <v>0</v>
      </c>
      <c r="K207" s="59">
        <v>3984261.31</v>
      </c>
      <c r="L207" s="36" t="s">
        <v>55</v>
      </c>
      <c r="M207" s="36" t="s">
        <v>28</v>
      </c>
      <c r="N207" s="36" t="s">
        <v>29</v>
      </c>
      <c r="O207" s="185"/>
      <c r="P207" s="329">
        <f>IFERROR(VLOOKUP(TRIM(OPKK[[#This Row],[Lokacija provedbe
grad ili općina]]),Koordinate!B:E,2,FALSE),"")</f>
        <v>31000</v>
      </c>
      <c r="Q207" s="329">
        <f>IFERROR(VLOOKUP(TRIM(OPKK[[#This Row],[Lokacija provedbe
grad ili općina]]),Koordinate!B:E,3,FALSE),"")</f>
        <v>45.554962400000001</v>
      </c>
      <c r="R207" s="329">
        <f>IFERROR(VLOOKUP(TRIM(OPKK[[#This Row],[Lokacija provedbe
grad ili općina]]),Koordinate!B:E,4,FALSE),"")</f>
        <v>18.695514399999901</v>
      </c>
    </row>
    <row r="208" spans="1:18" ht="30">
      <c r="A208" s="151" t="s">
        <v>1957</v>
      </c>
      <c r="B208" s="36" t="s">
        <v>1247</v>
      </c>
      <c r="C208" s="36" t="s">
        <v>1237</v>
      </c>
      <c r="D208" s="36" t="s">
        <v>1238</v>
      </c>
      <c r="E208" s="36" t="s">
        <v>65</v>
      </c>
      <c r="F208" s="77">
        <v>43011</v>
      </c>
      <c r="G208" s="570">
        <f t="shared" si="3"/>
        <v>3262888.42</v>
      </c>
      <c r="H208" s="59">
        <v>1979791.86</v>
      </c>
      <c r="I208" s="59">
        <v>1979791.86</v>
      </c>
      <c r="J208" s="59">
        <v>0</v>
      </c>
      <c r="K208" s="59">
        <v>1283096.56</v>
      </c>
      <c r="L208" s="36" t="s">
        <v>55</v>
      </c>
      <c r="M208" s="36" t="s">
        <v>28</v>
      </c>
      <c r="N208" s="184" t="s">
        <v>29</v>
      </c>
      <c r="O208" s="185"/>
      <c r="P208" s="329">
        <f>IFERROR(VLOOKUP(TRIM(OPKK[[#This Row],[Lokacija provedbe
grad ili općina]]),Koordinate!B:E,2,FALSE),"")</f>
        <v>31000</v>
      </c>
      <c r="Q208" s="329">
        <f>IFERROR(VLOOKUP(TRIM(OPKK[[#This Row],[Lokacija provedbe
grad ili općina]]),Koordinate!B:E,3,FALSE),"")</f>
        <v>45.554962400000001</v>
      </c>
      <c r="R208" s="329">
        <f>IFERROR(VLOOKUP(TRIM(OPKK[[#This Row],[Lokacija provedbe
grad ili općina]]),Koordinate!B:E,4,FALSE),"")</f>
        <v>18.695514399999901</v>
      </c>
    </row>
    <row r="209" spans="1:18" ht="30">
      <c r="A209" s="151" t="s">
        <v>1958</v>
      </c>
      <c r="B209" s="36" t="s">
        <v>1246</v>
      </c>
      <c r="C209" s="36" t="s">
        <v>1237</v>
      </c>
      <c r="D209" s="36" t="s">
        <v>1238</v>
      </c>
      <c r="E209" s="36" t="s">
        <v>65</v>
      </c>
      <c r="F209" s="77">
        <v>43011</v>
      </c>
      <c r="G209" s="570">
        <f t="shared" si="3"/>
        <v>5439132.8100000005</v>
      </c>
      <c r="H209" s="59">
        <v>3285538.5</v>
      </c>
      <c r="I209" s="59">
        <v>3285538.5</v>
      </c>
      <c r="J209" s="59">
        <v>0</v>
      </c>
      <c r="K209" s="59">
        <v>2153594.31</v>
      </c>
      <c r="L209" s="36" t="s">
        <v>55</v>
      </c>
      <c r="M209" s="36" t="s">
        <v>28</v>
      </c>
      <c r="N209" s="184" t="s">
        <v>29</v>
      </c>
      <c r="O209" s="185"/>
      <c r="P209" s="329">
        <f>IFERROR(VLOOKUP(TRIM(OPKK[[#This Row],[Lokacija provedbe
grad ili općina]]),Koordinate!B:E,2,FALSE),"")</f>
        <v>31000</v>
      </c>
      <c r="Q209" s="329">
        <f>IFERROR(VLOOKUP(TRIM(OPKK[[#This Row],[Lokacija provedbe
grad ili općina]]),Koordinate!B:E,3,FALSE),"")</f>
        <v>45.554962400000001</v>
      </c>
      <c r="R209" s="329">
        <f>IFERROR(VLOOKUP(TRIM(OPKK[[#This Row],[Lokacija provedbe
grad ili općina]]),Koordinate!B:E,4,FALSE),"")</f>
        <v>18.695514399999901</v>
      </c>
    </row>
    <row r="210" spans="1:18" ht="30">
      <c r="A210" s="151" t="s">
        <v>1959</v>
      </c>
      <c r="B210" s="36" t="s">
        <v>1245</v>
      </c>
      <c r="C210" s="36" t="s">
        <v>1237</v>
      </c>
      <c r="D210" s="36" t="s">
        <v>1238</v>
      </c>
      <c r="E210" s="36" t="s">
        <v>65</v>
      </c>
      <c r="F210" s="77">
        <v>43011</v>
      </c>
      <c r="G210" s="570">
        <f t="shared" si="3"/>
        <v>1564427.17</v>
      </c>
      <c r="H210" s="59">
        <v>678534.34</v>
      </c>
      <c r="I210" s="59">
        <v>678534.34</v>
      </c>
      <c r="J210" s="59">
        <v>0</v>
      </c>
      <c r="K210" s="59">
        <v>885892.83</v>
      </c>
      <c r="L210" s="36" t="s">
        <v>1273</v>
      </c>
      <c r="M210" s="36" t="s">
        <v>28</v>
      </c>
      <c r="N210" s="184" t="s">
        <v>30</v>
      </c>
      <c r="O210" s="185"/>
      <c r="P210" s="329">
        <f>IFERROR(VLOOKUP(TRIM(OPKK[[#This Row],[Lokacija provedbe
grad ili općina]]),Koordinate!B:E,2,FALSE),"")</f>
        <v>31400</v>
      </c>
      <c r="Q210" s="329">
        <f>IFERROR(VLOOKUP(TRIM(OPKK[[#This Row],[Lokacija provedbe
grad ili općina]]),Koordinate!B:E,3,FALSE),"")</f>
        <v>45.309996899999902</v>
      </c>
      <c r="R210" s="329">
        <f>IFERROR(VLOOKUP(TRIM(OPKK[[#This Row],[Lokacija provedbe
grad ili općina]]),Koordinate!B:E,4,FALSE),"")</f>
        <v>18.4097819999999</v>
      </c>
    </row>
    <row r="211" spans="1:18">
      <c r="A211" s="151" t="s">
        <v>1960</v>
      </c>
      <c r="B211" s="36" t="s">
        <v>1244</v>
      </c>
      <c r="C211" s="36" t="s">
        <v>15</v>
      </c>
      <c r="D211" s="36" t="s">
        <v>1269</v>
      </c>
      <c r="E211" s="36" t="s">
        <v>26</v>
      </c>
      <c r="F211" s="77">
        <v>43025</v>
      </c>
      <c r="G211" s="570">
        <f t="shared" si="3"/>
        <v>182022.5</v>
      </c>
      <c r="H211" s="59">
        <v>152898.9</v>
      </c>
      <c r="I211" s="59">
        <v>152898.9</v>
      </c>
      <c r="J211" s="59">
        <v>0</v>
      </c>
      <c r="K211" s="59">
        <v>29123.599999999999</v>
      </c>
      <c r="L211" s="36" t="s">
        <v>1272</v>
      </c>
      <c r="M211" s="36" t="s">
        <v>28</v>
      </c>
      <c r="N211" s="184" t="s">
        <v>134</v>
      </c>
      <c r="O211" s="185"/>
      <c r="P211" s="329">
        <f>IFERROR(VLOOKUP(TRIM(OPKK[[#This Row],[Lokacija provedbe
grad ili općina]]),Koordinate!B:E,2,FALSE),"")</f>
        <v>31300</v>
      </c>
      <c r="Q211" s="329">
        <f>IFERROR(VLOOKUP(TRIM(OPKK[[#This Row],[Lokacija provedbe
grad ili općina]]),Koordinate!B:E,3,FALSE),"")</f>
        <v>45.772866399999998</v>
      </c>
      <c r="R211" s="329">
        <f>IFERROR(VLOOKUP(TRIM(OPKK[[#This Row],[Lokacija provedbe
grad ili općina]]),Koordinate!B:E,4,FALSE),"")</f>
        <v>18.610752399999999</v>
      </c>
    </row>
    <row r="212" spans="1:18" ht="45">
      <c r="A212" s="151" t="s">
        <v>1961</v>
      </c>
      <c r="B212" s="36" t="s">
        <v>1280</v>
      </c>
      <c r="C212" s="36" t="s">
        <v>15</v>
      </c>
      <c r="D212" s="36" t="s">
        <v>1269</v>
      </c>
      <c r="E212" s="36" t="s">
        <v>26</v>
      </c>
      <c r="F212" s="77">
        <v>43025</v>
      </c>
      <c r="G212" s="570">
        <f t="shared" si="3"/>
        <v>156011.29999999999</v>
      </c>
      <c r="H212" s="59">
        <v>78005.649999999994</v>
      </c>
      <c r="I212" s="59">
        <v>78005.649999999994</v>
      </c>
      <c r="J212" s="59">
        <v>0</v>
      </c>
      <c r="K212" s="59">
        <v>78005.649999999994</v>
      </c>
      <c r="L212" s="36" t="s">
        <v>1281</v>
      </c>
      <c r="M212" s="36" t="s">
        <v>28</v>
      </c>
      <c r="N212" s="36" t="s">
        <v>29</v>
      </c>
      <c r="O212" s="185"/>
      <c r="P212" s="329">
        <f>IFERROR(VLOOKUP(TRIM(OPKK[[#This Row],[Lokacija provedbe
grad ili općina]]),Koordinate!B:E,2,FALSE),"")</f>
        <v>31000</v>
      </c>
      <c r="Q212" s="329">
        <f>IFERROR(VLOOKUP(TRIM(OPKK[[#This Row],[Lokacija provedbe
grad ili općina]]),Koordinate!B:E,3,FALSE),"")</f>
        <v>45.554962400000001</v>
      </c>
      <c r="R212" s="329">
        <f>IFERROR(VLOOKUP(TRIM(OPKK[[#This Row],[Lokacija provedbe
grad ili općina]]),Koordinate!B:E,4,FALSE),"")</f>
        <v>18.695514399999901</v>
      </c>
    </row>
    <row r="213" spans="1:18">
      <c r="A213" s="151" t="s">
        <v>1962</v>
      </c>
      <c r="B213" s="36" t="s">
        <v>1282</v>
      </c>
      <c r="C213" s="36" t="s">
        <v>197</v>
      </c>
      <c r="D213" s="36" t="s">
        <v>198</v>
      </c>
      <c r="E213" s="36" t="s">
        <v>17</v>
      </c>
      <c r="F213" s="77">
        <v>43026</v>
      </c>
      <c r="G213" s="570">
        <f t="shared" si="3"/>
        <v>603649</v>
      </c>
      <c r="H213" s="59">
        <v>476882.71</v>
      </c>
      <c r="I213" s="59">
        <v>476882.71</v>
      </c>
      <c r="J213" s="59">
        <v>0</v>
      </c>
      <c r="K213" s="59">
        <v>126766.29</v>
      </c>
      <c r="L213" s="36" t="s">
        <v>1283</v>
      </c>
      <c r="M213" s="36" t="s">
        <v>28</v>
      </c>
      <c r="N213" s="184" t="s">
        <v>29</v>
      </c>
      <c r="O213" s="185"/>
      <c r="P213" s="329">
        <f>IFERROR(VLOOKUP(TRIM(OPKK[[#This Row],[Lokacija provedbe
grad ili općina]]),Koordinate!B:E,2,FALSE),"")</f>
        <v>31000</v>
      </c>
      <c r="Q213" s="329">
        <f>IFERROR(VLOOKUP(TRIM(OPKK[[#This Row],[Lokacija provedbe
grad ili općina]]),Koordinate!B:E,3,FALSE),"")</f>
        <v>45.554962400000001</v>
      </c>
      <c r="R213" s="329">
        <f>IFERROR(VLOOKUP(TRIM(OPKK[[#This Row],[Lokacija provedbe
grad ili općina]]),Koordinate!B:E,4,FALSE),"")</f>
        <v>18.695514399999901</v>
      </c>
    </row>
    <row r="214" spans="1:18" ht="30">
      <c r="A214" s="151" t="s">
        <v>1963</v>
      </c>
      <c r="B214" s="36" t="s">
        <v>1284</v>
      </c>
      <c r="C214" s="36" t="s">
        <v>15</v>
      </c>
      <c r="D214" s="36" t="s">
        <v>1269</v>
      </c>
      <c r="E214" s="36" t="s">
        <v>26</v>
      </c>
      <c r="F214" s="77">
        <v>43025</v>
      </c>
      <c r="G214" s="570">
        <f t="shared" si="3"/>
        <v>352000</v>
      </c>
      <c r="H214" s="59">
        <v>299000</v>
      </c>
      <c r="I214" s="59">
        <v>299000</v>
      </c>
      <c r="J214" s="59">
        <v>0</v>
      </c>
      <c r="K214" s="59">
        <v>53000</v>
      </c>
      <c r="L214" s="36" t="s">
        <v>1285</v>
      </c>
      <c r="M214" s="36" t="s">
        <v>38</v>
      </c>
      <c r="N214" s="184" t="s">
        <v>140</v>
      </c>
      <c r="O214" s="185"/>
      <c r="P214" s="329">
        <f>IFERROR(VLOOKUP(TRIM(OPKK[[#This Row],[Lokacija provedbe
grad ili općina]]),Koordinate!B:E,2,FALSE),"")</f>
        <v>34000</v>
      </c>
      <c r="Q214" s="329">
        <f>IFERROR(VLOOKUP(TRIM(OPKK[[#This Row],[Lokacija provedbe
grad ili općina]]),Koordinate!B:E,3,FALSE),"")</f>
        <v>45.331476299999999</v>
      </c>
      <c r="R214" s="329">
        <f>IFERROR(VLOOKUP(TRIM(OPKK[[#This Row],[Lokacija provedbe
grad ili općina]]),Koordinate!B:E,4,FALSE),"")</f>
        <v>17.674474799999899</v>
      </c>
    </row>
    <row r="215" spans="1:18">
      <c r="A215" s="151" t="s">
        <v>1964</v>
      </c>
      <c r="B215" s="36" t="s">
        <v>1485</v>
      </c>
      <c r="C215" s="36" t="s">
        <v>15</v>
      </c>
      <c r="D215" s="36" t="s">
        <v>1269</v>
      </c>
      <c r="E215" s="36" t="s">
        <v>26</v>
      </c>
      <c r="F215" s="77">
        <v>43025</v>
      </c>
      <c r="G215" s="570">
        <f t="shared" si="3"/>
        <v>198250</v>
      </c>
      <c r="H215" s="59">
        <v>168512.5</v>
      </c>
      <c r="I215" s="59">
        <v>168512.5</v>
      </c>
      <c r="J215" s="59">
        <v>0</v>
      </c>
      <c r="K215" s="59">
        <v>29737.5</v>
      </c>
      <c r="L215" s="36" t="s">
        <v>1479</v>
      </c>
      <c r="M215" s="36" t="s">
        <v>52</v>
      </c>
      <c r="N215" s="36" t="s">
        <v>143</v>
      </c>
      <c r="O215" s="185"/>
      <c r="P215" s="329">
        <f>IFERROR(VLOOKUP(TRIM(OPKK[[#This Row],[Lokacija provedbe
grad ili općina]]),Koordinate!B:E,2,FALSE),"")</f>
        <v>32100</v>
      </c>
      <c r="Q215" s="329">
        <f>IFERROR(VLOOKUP(TRIM(OPKK[[#This Row],[Lokacija provedbe
grad ili općina]]),Koordinate!B:E,3,FALSE),"")</f>
        <v>45.287905799999997</v>
      </c>
      <c r="R215" s="329">
        <f>IFERROR(VLOOKUP(TRIM(OPKK[[#This Row],[Lokacija provedbe
grad ili općina]]),Koordinate!B:E,4,FALSE),"")</f>
        <v>18.805678100000002</v>
      </c>
    </row>
    <row r="216" spans="1:18">
      <c r="A216" s="151" t="s">
        <v>1965</v>
      </c>
      <c r="B216" s="36" t="s">
        <v>1286</v>
      </c>
      <c r="C216" s="36" t="s">
        <v>15</v>
      </c>
      <c r="D216" s="36" t="s">
        <v>1269</v>
      </c>
      <c r="E216" s="36" t="s">
        <v>26</v>
      </c>
      <c r="F216" s="77">
        <v>43024</v>
      </c>
      <c r="G216" s="570">
        <f t="shared" si="3"/>
        <v>331220</v>
      </c>
      <c r="H216" s="59">
        <v>211980</v>
      </c>
      <c r="I216" s="59">
        <v>211980</v>
      </c>
      <c r="J216" s="59">
        <v>0</v>
      </c>
      <c r="K216" s="59">
        <v>119240</v>
      </c>
      <c r="L216" s="36" t="s">
        <v>1287</v>
      </c>
      <c r="M216" s="36" t="s">
        <v>38</v>
      </c>
      <c r="N216" s="36" t="s">
        <v>140</v>
      </c>
      <c r="O216" s="185"/>
      <c r="P216" s="329">
        <f>IFERROR(VLOOKUP(TRIM(OPKK[[#This Row],[Lokacija provedbe
grad ili općina]]),Koordinate!B:E,2,FALSE),"")</f>
        <v>34000</v>
      </c>
      <c r="Q216" s="329">
        <f>IFERROR(VLOOKUP(TRIM(OPKK[[#This Row],[Lokacija provedbe
grad ili općina]]),Koordinate!B:E,3,FALSE),"")</f>
        <v>45.331476299999999</v>
      </c>
      <c r="R216" s="329">
        <f>IFERROR(VLOOKUP(TRIM(OPKK[[#This Row],[Lokacija provedbe
grad ili općina]]),Koordinate!B:E,4,FALSE),"")</f>
        <v>17.674474799999899</v>
      </c>
    </row>
    <row r="217" spans="1:18" ht="30">
      <c r="A217" s="151" t="s">
        <v>1966</v>
      </c>
      <c r="B217" s="36" t="s">
        <v>1288</v>
      </c>
      <c r="C217" s="36" t="s">
        <v>15</v>
      </c>
      <c r="D217" s="36" t="s">
        <v>1269</v>
      </c>
      <c r="E217" s="36" t="s">
        <v>26</v>
      </c>
      <c r="F217" s="77">
        <v>43026</v>
      </c>
      <c r="G217" s="570">
        <f t="shared" si="3"/>
        <v>130048</v>
      </c>
      <c r="H217" s="59">
        <v>110540.8</v>
      </c>
      <c r="I217" s="59">
        <v>110540.8</v>
      </c>
      <c r="J217" s="59">
        <v>0</v>
      </c>
      <c r="K217" s="59">
        <v>19507.2</v>
      </c>
      <c r="L217" s="36" t="s">
        <v>1289</v>
      </c>
      <c r="M217" s="36" t="s">
        <v>52</v>
      </c>
      <c r="N217" s="36" t="s">
        <v>143</v>
      </c>
      <c r="O217" s="185"/>
      <c r="P217" s="329">
        <f>IFERROR(VLOOKUP(TRIM(OPKK[[#This Row],[Lokacija provedbe
grad ili općina]]),Koordinate!B:E,2,FALSE),"")</f>
        <v>32100</v>
      </c>
      <c r="Q217" s="329">
        <f>IFERROR(VLOOKUP(TRIM(OPKK[[#This Row],[Lokacija provedbe
grad ili općina]]),Koordinate!B:E,3,FALSE),"")</f>
        <v>45.287905799999997</v>
      </c>
      <c r="R217" s="329">
        <f>IFERROR(VLOOKUP(TRIM(OPKK[[#This Row],[Lokacija provedbe
grad ili općina]]),Koordinate!B:E,4,FALSE),"")</f>
        <v>18.805678100000002</v>
      </c>
    </row>
    <row r="218" spans="1:18" ht="30">
      <c r="A218" s="151" t="s">
        <v>1967</v>
      </c>
      <c r="B218" s="36" t="s">
        <v>1290</v>
      </c>
      <c r="C218" s="36" t="s">
        <v>15</v>
      </c>
      <c r="D218" s="36" t="s">
        <v>1269</v>
      </c>
      <c r="E218" s="36" t="s">
        <v>26</v>
      </c>
      <c r="F218" s="77">
        <v>43022</v>
      </c>
      <c r="G218" s="570">
        <f t="shared" si="3"/>
        <v>691854.88</v>
      </c>
      <c r="H218" s="59">
        <v>300000</v>
      </c>
      <c r="I218" s="59">
        <v>300000</v>
      </c>
      <c r="J218" s="59">
        <v>0</v>
      </c>
      <c r="K218" s="59">
        <v>391854.88</v>
      </c>
      <c r="L218" s="36" t="s">
        <v>1291</v>
      </c>
      <c r="M218" s="36" t="s">
        <v>20</v>
      </c>
      <c r="N218" s="36" t="s">
        <v>62</v>
      </c>
      <c r="O218" s="185"/>
      <c r="P218" s="329">
        <f>IFERROR(VLOOKUP(TRIM(OPKK[[#This Row],[Lokacija provedbe
grad ili općina]]),Koordinate!B:E,2,FALSE),"")</f>
        <v>35000</v>
      </c>
      <c r="Q218" s="329">
        <f>IFERROR(VLOOKUP(TRIM(OPKK[[#This Row],[Lokacija provedbe
grad ili općina]]),Koordinate!B:E,3,FALSE),"")</f>
        <v>45.163143099999999</v>
      </c>
      <c r="R218" s="329">
        <f>IFERROR(VLOOKUP(TRIM(OPKK[[#This Row],[Lokacija provedbe
grad ili općina]]),Koordinate!B:E,4,FALSE),"")</f>
        <v>18.011608099999901</v>
      </c>
    </row>
    <row r="219" spans="1:18" ht="30">
      <c r="A219" s="151" t="s">
        <v>1968</v>
      </c>
      <c r="B219" s="36" t="s">
        <v>1292</v>
      </c>
      <c r="C219" s="36" t="s">
        <v>15</v>
      </c>
      <c r="D219" s="36" t="s">
        <v>1269</v>
      </c>
      <c r="E219" s="36" t="s">
        <v>26</v>
      </c>
      <c r="F219" s="77">
        <v>43027</v>
      </c>
      <c r="G219" s="570">
        <f t="shared" si="3"/>
        <v>350850</v>
      </c>
      <c r="H219" s="59">
        <v>298222.5</v>
      </c>
      <c r="I219" s="59">
        <v>298222.5</v>
      </c>
      <c r="J219" s="59">
        <v>0</v>
      </c>
      <c r="K219" s="59">
        <v>52627.5</v>
      </c>
      <c r="L219" s="36" t="s">
        <v>1293</v>
      </c>
      <c r="M219" s="36" t="s">
        <v>28</v>
      </c>
      <c r="N219" s="184" t="s">
        <v>30</v>
      </c>
      <c r="O219" s="185"/>
      <c r="P219" s="329">
        <f>IFERROR(VLOOKUP(TRIM(OPKK[[#This Row],[Lokacija provedbe
grad ili općina]]),Koordinate!B:E,2,FALSE),"")</f>
        <v>31400</v>
      </c>
      <c r="Q219" s="329">
        <f>IFERROR(VLOOKUP(TRIM(OPKK[[#This Row],[Lokacija provedbe
grad ili općina]]),Koordinate!B:E,3,FALSE),"")</f>
        <v>45.309996899999902</v>
      </c>
      <c r="R219" s="329">
        <f>IFERROR(VLOOKUP(TRIM(OPKK[[#This Row],[Lokacija provedbe
grad ili općina]]),Koordinate!B:E,4,FALSE),"")</f>
        <v>18.4097819999999</v>
      </c>
    </row>
    <row r="220" spans="1:18" ht="30">
      <c r="A220" s="151" t="s">
        <v>1969</v>
      </c>
      <c r="B220" s="36" t="s">
        <v>1294</v>
      </c>
      <c r="C220" s="36" t="s">
        <v>15</v>
      </c>
      <c r="D220" s="36" t="s">
        <v>1269</v>
      </c>
      <c r="E220" s="36" t="s">
        <v>26</v>
      </c>
      <c r="F220" s="77">
        <v>43024</v>
      </c>
      <c r="G220" s="570">
        <f t="shared" si="3"/>
        <v>248787.16999999998</v>
      </c>
      <c r="H220" s="59">
        <v>210000</v>
      </c>
      <c r="I220" s="59">
        <v>210000</v>
      </c>
      <c r="J220" s="59">
        <v>0</v>
      </c>
      <c r="K220" s="59">
        <v>38787.17</v>
      </c>
      <c r="L220" s="36" t="s">
        <v>1295</v>
      </c>
      <c r="M220" s="36" t="s">
        <v>52</v>
      </c>
      <c r="N220" s="36" t="s">
        <v>143</v>
      </c>
      <c r="O220" s="185"/>
      <c r="P220" s="329">
        <f>IFERROR(VLOOKUP(TRIM(OPKK[[#This Row],[Lokacija provedbe
grad ili općina]]),Koordinate!B:E,2,FALSE),"")</f>
        <v>32100</v>
      </c>
      <c r="Q220" s="329">
        <f>IFERROR(VLOOKUP(TRIM(OPKK[[#This Row],[Lokacija provedbe
grad ili općina]]),Koordinate!B:E,3,FALSE),"")</f>
        <v>45.287905799999997</v>
      </c>
      <c r="R220" s="329">
        <f>IFERROR(VLOOKUP(TRIM(OPKK[[#This Row],[Lokacija provedbe
grad ili općina]]),Koordinate!B:E,4,FALSE),"")</f>
        <v>18.805678100000002</v>
      </c>
    </row>
    <row r="221" spans="1:18" ht="30">
      <c r="A221" s="151" t="s">
        <v>1970</v>
      </c>
      <c r="B221" s="36" t="s">
        <v>1296</v>
      </c>
      <c r="C221" s="36" t="s">
        <v>48</v>
      </c>
      <c r="D221" s="36" t="s">
        <v>47</v>
      </c>
      <c r="E221" s="36" t="s">
        <v>49</v>
      </c>
      <c r="F221" s="77">
        <v>43013</v>
      </c>
      <c r="G221" s="570">
        <f t="shared" si="3"/>
        <v>32683129.43</v>
      </c>
      <c r="H221" s="59">
        <v>32683129.43</v>
      </c>
      <c r="I221" s="59">
        <v>27780660.02</v>
      </c>
      <c r="J221" s="59">
        <v>4902469.41</v>
      </c>
      <c r="K221" s="59">
        <v>0</v>
      </c>
      <c r="L221" s="36" t="s">
        <v>1297</v>
      </c>
      <c r="M221" s="36" t="s">
        <v>38</v>
      </c>
      <c r="N221" s="184" t="s">
        <v>140</v>
      </c>
      <c r="O221" s="185"/>
      <c r="P221" s="329">
        <f>IFERROR(VLOOKUP(TRIM(OPKK[[#This Row],[Lokacija provedbe
grad ili općina]]),Koordinate!B:E,2,FALSE),"")</f>
        <v>34000</v>
      </c>
      <c r="Q221" s="329">
        <f>IFERROR(VLOOKUP(TRIM(OPKK[[#This Row],[Lokacija provedbe
grad ili općina]]),Koordinate!B:E,3,FALSE),"")</f>
        <v>45.331476299999999</v>
      </c>
      <c r="R221" s="329">
        <f>IFERROR(VLOOKUP(TRIM(OPKK[[#This Row],[Lokacija provedbe
grad ili općina]]),Koordinate!B:E,4,FALSE),"")</f>
        <v>17.674474799999899</v>
      </c>
    </row>
    <row r="222" spans="1:18" ht="30">
      <c r="A222" s="151" t="s">
        <v>1971</v>
      </c>
      <c r="B222" s="36" t="s">
        <v>1298</v>
      </c>
      <c r="C222" s="36" t="s">
        <v>15</v>
      </c>
      <c r="D222" s="36" t="s">
        <v>1269</v>
      </c>
      <c r="E222" s="36" t="s">
        <v>26</v>
      </c>
      <c r="F222" s="77">
        <v>43028</v>
      </c>
      <c r="G222" s="570">
        <f t="shared" si="3"/>
        <v>673170</v>
      </c>
      <c r="H222" s="59">
        <v>299900</v>
      </c>
      <c r="I222" s="59">
        <v>299900</v>
      </c>
      <c r="J222" s="59">
        <v>0</v>
      </c>
      <c r="K222" s="59">
        <v>373270</v>
      </c>
      <c r="L222" s="36" t="s">
        <v>1299</v>
      </c>
      <c r="M222" s="36" t="s">
        <v>52</v>
      </c>
      <c r="N222" s="36" t="s">
        <v>53</v>
      </c>
      <c r="O222" s="185"/>
      <c r="P222" s="329">
        <f>IFERROR(VLOOKUP(TRIM(OPKK[[#This Row],[Lokacija provedbe
grad ili općina]]),Koordinate!B:E,2,FALSE),"")</f>
        <v>32000</v>
      </c>
      <c r="Q222" s="329">
        <f>IFERROR(VLOOKUP(TRIM(OPKK[[#This Row],[Lokacija provedbe
grad ili općina]]),Koordinate!B:E,3,FALSE),"")</f>
        <v>45.345237699999998</v>
      </c>
      <c r="R222" s="329">
        <f>IFERROR(VLOOKUP(TRIM(OPKK[[#This Row],[Lokacija provedbe
grad ili općina]]),Koordinate!B:E,4,FALSE),"")</f>
        <v>19.001020400000002</v>
      </c>
    </row>
    <row r="223" spans="1:18" ht="30">
      <c r="A223" s="151" t="s">
        <v>1972</v>
      </c>
      <c r="B223" s="36" t="s">
        <v>1300</v>
      </c>
      <c r="C223" s="36" t="s">
        <v>867</v>
      </c>
      <c r="D223" s="36" t="s">
        <v>868</v>
      </c>
      <c r="E223" s="36" t="s">
        <v>65</v>
      </c>
      <c r="F223" s="77">
        <v>43024</v>
      </c>
      <c r="G223" s="570">
        <f t="shared" si="3"/>
        <v>869155.01</v>
      </c>
      <c r="H223" s="59">
        <v>538563</v>
      </c>
      <c r="I223" s="59">
        <v>538563</v>
      </c>
      <c r="J223" s="59">
        <v>0</v>
      </c>
      <c r="K223" s="59">
        <v>330592.01</v>
      </c>
      <c r="L223" s="36" t="s">
        <v>1301</v>
      </c>
      <c r="M223" s="36" t="s">
        <v>28</v>
      </c>
      <c r="N223" s="36" t="s">
        <v>29</v>
      </c>
      <c r="O223" s="185"/>
      <c r="P223" s="329">
        <f>IFERROR(VLOOKUP(TRIM(OPKK[[#This Row],[Lokacija provedbe
grad ili općina]]),Koordinate!B:E,2,FALSE),"")</f>
        <v>31000</v>
      </c>
      <c r="Q223" s="329">
        <f>IFERROR(VLOOKUP(TRIM(OPKK[[#This Row],[Lokacija provedbe
grad ili općina]]),Koordinate!B:E,3,FALSE),"")</f>
        <v>45.554962400000001</v>
      </c>
      <c r="R223" s="329">
        <f>IFERROR(VLOOKUP(TRIM(OPKK[[#This Row],[Lokacija provedbe
grad ili općina]]),Koordinate!B:E,4,FALSE),"")</f>
        <v>18.695514399999901</v>
      </c>
    </row>
    <row r="224" spans="1:18">
      <c r="A224" s="151" t="s">
        <v>1973</v>
      </c>
      <c r="B224" s="36" t="s">
        <v>1302</v>
      </c>
      <c r="C224" s="36" t="s">
        <v>15</v>
      </c>
      <c r="D224" s="45" t="s">
        <v>1269</v>
      </c>
      <c r="E224" s="36" t="s">
        <v>26</v>
      </c>
      <c r="F224" s="77">
        <v>43027</v>
      </c>
      <c r="G224" s="570">
        <f t="shared" si="3"/>
        <v>162225</v>
      </c>
      <c r="H224" s="59">
        <v>137891.25</v>
      </c>
      <c r="I224" s="59">
        <v>137891.25</v>
      </c>
      <c r="J224" s="59">
        <v>0</v>
      </c>
      <c r="K224" s="59">
        <v>24333.75</v>
      </c>
      <c r="L224" s="36" t="s">
        <v>1303</v>
      </c>
      <c r="M224" s="36" t="s">
        <v>52</v>
      </c>
      <c r="N224" s="36" t="s">
        <v>143</v>
      </c>
      <c r="O224" s="185"/>
      <c r="P224" s="329">
        <f>IFERROR(VLOOKUP(TRIM(OPKK[[#This Row],[Lokacija provedbe
grad ili općina]]),Koordinate!B:E,2,FALSE),"")</f>
        <v>32100</v>
      </c>
      <c r="Q224" s="329">
        <f>IFERROR(VLOOKUP(TRIM(OPKK[[#This Row],[Lokacija provedbe
grad ili općina]]),Koordinate!B:E,3,FALSE),"")</f>
        <v>45.287905799999997</v>
      </c>
      <c r="R224" s="329">
        <f>IFERROR(VLOOKUP(TRIM(OPKK[[#This Row],[Lokacija provedbe
grad ili općina]]),Koordinate!B:E,4,FALSE),"")</f>
        <v>18.805678100000002</v>
      </c>
    </row>
    <row r="225" spans="1:18" ht="30">
      <c r="A225" s="151" t="s">
        <v>1974</v>
      </c>
      <c r="B225" s="36" t="s">
        <v>1304</v>
      </c>
      <c r="C225" s="36" t="s">
        <v>15</v>
      </c>
      <c r="D225" s="36" t="s">
        <v>1269</v>
      </c>
      <c r="E225" s="36" t="s">
        <v>26</v>
      </c>
      <c r="F225" s="77">
        <v>43029</v>
      </c>
      <c r="G225" s="570">
        <f t="shared" si="3"/>
        <v>353940</v>
      </c>
      <c r="H225" s="59">
        <v>300000</v>
      </c>
      <c r="I225" s="59">
        <v>300000</v>
      </c>
      <c r="J225" s="59">
        <v>0</v>
      </c>
      <c r="K225" s="59">
        <v>53940</v>
      </c>
      <c r="L225" s="36" t="s">
        <v>1305</v>
      </c>
      <c r="M225" s="36" t="s">
        <v>38</v>
      </c>
      <c r="N225" s="36" t="s">
        <v>140</v>
      </c>
      <c r="O225" s="185"/>
      <c r="P225" s="329">
        <f>IFERROR(VLOOKUP(TRIM(OPKK[[#This Row],[Lokacija provedbe
grad ili općina]]),Koordinate!B:E,2,FALSE),"")</f>
        <v>34000</v>
      </c>
      <c r="Q225" s="329">
        <f>IFERROR(VLOOKUP(TRIM(OPKK[[#This Row],[Lokacija provedbe
grad ili općina]]),Koordinate!B:E,3,FALSE),"")</f>
        <v>45.331476299999999</v>
      </c>
      <c r="R225" s="329">
        <f>IFERROR(VLOOKUP(TRIM(OPKK[[#This Row],[Lokacija provedbe
grad ili općina]]),Koordinate!B:E,4,FALSE),"")</f>
        <v>17.674474799999899</v>
      </c>
    </row>
    <row r="226" spans="1:18">
      <c r="A226" s="151" t="s">
        <v>1975</v>
      </c>
      <c r="B226" s="36" t="s">
        <v>1306</v>
      </c>
      <c r="C226" s="36" t="s">
        <v>15</v>
      </c>
      <c r="D226" s="36" t="s">
        <v>1269</v>
      </c>
      <c r="E226" s="36" t="s">
        <v>26</v>
      </c>
      <c r="F226" s="77">
        <v>43028</v>
      </c>
      <c r="G226" s="570">
        <f t="shared" si="3"/>
        <v>406560</v>
      </c>
      <c r="H226" s="59">
        <v>300000</v>
      </c>
      <c r="I226" s="59">
        <v>300000</v>
      </c>
      <c r="J226" s="59">
        <v>0</v>
      </c>
      <c r="K226" s="59">
        <v>106560</v>
      </c>
      <c r="L226" s="36" t="s">
        <v>1307</v>
      </c>
      <c r="M226" s="36" t="s">
        <v>28</v>
      </c>
      <c r="N226" s="184" t="s">
        <v>1308</v>
      </c>
      <c r="O226" s="185"/>
      <c r="P226" s="329">
        <f>IFERROR(VLOOKUP(TRIM(OPKK[[#This Row],[Lokacija provedbe
grad ili općina]]),Koordinate!B:E,2,FALSE),"")</f>
        <v>31402</v>
      </c>
      <c r="Q226" s="329">
        <f>IFERROR(VLOOKUP(TRIM(OPKK[[#This Row],[Lokacija provedbe
grad ili općina]]),Koordinate!B:E,3,FALSE),"")</f>
        <v>45.361364399999999</v>
      </c>
      <c r="R226" s="329">
        <f>IFERROR(VLOOKUP(TRIM(OPKK[[#This Row],[Lokacija provedbe
grad ili općina]]),Koordinate!B:E,4,FALSE),"")</f>
        <v>18.542214099999999</v>
      </c>
    </row>
    <row r="227" spans="1:18">
      <c r="A227" s="151" t="s">
        <v>1976</v>
      </c>
      <c r="B227" s="36" t="s">
        <v>1309</v>
      </c>
      <c r="C227" s="36" t="s">
        <v>15</v>
      </c>
      <c r="D227" s="36" t="s">
        <v>1269</v>
      </c>
      <c r="E227" s="36" t="s">
        <v>26</v>
      </c>
      <c r="F227" s="77">
        <v>43031</v>
      </c>
      <c r="G227" s="570">
        <f t="shared" si="3"/>
        <v>422939</v>
      </c>
      <c r="H227" s="59">
        <v>274910.34999999998</v>
      </c>
      <c r="I227" s="59">
        <v>274910.34999999998</v>
      </c>
      <c r="J227" s="59">
        <v>0</v>
      </c>
      <c r="K227" s="59">
        <v>148028.65</v>
      </c>
      <c r="L227" s="36" t="s">
        <v>1310</v>
      </c>
      <c r="M227" s="36" t="s">
        <v>52</v>
      </c>
      <c r="N227" s="36" t="s">
        <v>143</v>
      </c>
      <c r="O227" s="185"/>
      <c r="P227" s="329">
        <f>IFERROR(VLOOKUP(TRIM(OPKK[[#This Row],[Lokacija provedbe
grad ili općina]]),Koordinate!B:E,2,FALSE),"")</f>
        <v>32100</v>
      </c>
      <c r="Q227" s="329">
        <f>IFERROR(VLOOKUP(TRIM(OPKK[[#This Row],[Lokacija provedbe
grad ili općina]]),Koordinate!B:E,3,FALSE),"")</f>
        <v>45.287905799999997</v>
      </c>
      <c r="R227" s="329">
        <f>IFERROR(VLOOKUP(TRIM(OPKK[[#This Row],[Lokacija provedbe
grad ili općina]]),Koordinate!B:E,4,FALSE),"")</f>
        <v>18.805678100000002</v>
      </c>
    </row>
    <row r="228" spans="1:18">
      <c r="A228" s="151" t="s">
        <v>1977</v>
      </c>
      <c r="B228" s="36" t="s">
        <v>1311</v>
      </c>
      <c r="C228" s="36" t="s">
        <v>197</v>
      </c>
      <c r="D228" s="36" t="s">
        <v>198</v>
      </c>
      <c r="E228" s="36" t="s">
        <v>17</v>
      </c>
      <c r="F228" s="77">
        <v>43026</v>
      </c>
      <c r="G228" s="570">
        <f t="shared" si="3"/>
        <v>1147613.2</v>
      </c>
      <c r="H228" s="59">
        <v>1032851.88</v>
      </c>
      <c r="I228" s="59">
        <v>1032851.88</v>
      </c>
      <c r="J228" s="59">
        <v>0</v>
      </c>
      <c r="K228" s="59">
        <v>114761.32</v>
      </c>
      <c r="L228" s="36" t="s">
        <v>1311</v>
      </c>
      <c r="M228" s="36" t="s">
        <v>28</v>
      </c>
      <c r="N228" s="36" t="s">
        <v>1279</v>
      </c>
      <c r="O228" s="185"/>
      <c r="P228" s="329">
        <f>IFERROR(VLOOKUP(TRIM(OPKK[[#This Row],[Lokacija provedbe
grad ili općina]]),Koordinate!B:E,2,FALSE),"")</f>
        <v>31550</v>
      </c>
      <c r="Q228" s="329">
        <f>IFERROR(VLOOKUP(TRIM(OPKK[[#This Row],[Lokacija provedbe
grad ili općina]]),Koordinate!B:E,3,FALSE),"")</f>
        <v>45.659016899999997</v>
      </c>
      <c r="R228" s="329">
        <f>IFERROR(VLOOKUP(TRIM(OPKK[[#This Row],[Lokacija provedbe
grad ili općina]]),Koordinate!B:E,4,FALSE),"")</f>
        <v>18.415552899999899</v>
      </c>
    </row>
    <row r="229" spans="1:18">
      <c r="A229" s="151" t="s">
        <v>1978</v>
      </c>
      <c r="B229" s="36" t="s">
        <v>1312</v>
      </c>
      <c r="C229" s="36" t="s">
        <v>15</v>
      </c>
      <c r="D229" s="36" t="s">
        <v>1269</v>
      </c>
      <c r="E229" s="36" t="s">
        <v>26</v>
      </c>
      <c r="F229" s="77">
        <v>43028</v>
      </c>
      <c r="G229" s="570">
        <f t="shared" si="3"/>
        <v>103793.28</v>
      </c>
      <c r="H229" s="59">
        <v>87000</v>
      </c>
      <c r="I229" s="59">
        <v>87000</v>
      </c>
      <c r="J229" s="59">
        <v>0</v>
      </c>
      <c r="K229" s="59">
        <v>16793.28</v>
      </c>
      <c r="L229" s="36" t="s">
        <v>1313</v>
      </c>
      <c r="M229" s="36" t="s">
        <v>28</v>
      </c>
      <c r="N229" s="36" t="s">
        <v>386</v>
      </c>
      <c r="O229" s="185"/>
      <c r="P229" s="329">
        <f>IFERROR(VLOOKUP(TRIM(OPKK[[#This Row],[Lokacija provedbe
grad ili općina]]),Koordinate!B:E,2,FALSE),"")</f>
        <v>31500</v>
      </c>
      <c r="Q229" s="329">
        <f>IFERROR(VLOOKUP(TRIM(OPKK[[#This Row],[Lokacija provedbe
grad ili općina]]),Koordinate!B:E,3,FALSE),"")</f>
        <v>45.494686100000003</v>
      </c>
      <c r="R229" s="329">
        <f>IFERROR(VLOOKUP(TRIM(OPKK[[#This Row],[Lokacija provedbe
grad ili općina]]),Koordinate!B:E,4,FALSE),"")</f>
        <v>18.095111800000002</v>
      </c>
    </row>
    <row r="230" spans="1:18" ht="30">
      <c r="A230" s="151" t="s">
        <v>1979</v>
      </c>
      <c r="B230" s="36" t="s">
        <v>1314</v>
      </c>
      <c r="C230" s="36" t="s">
        <v>15</v>
      </c>
      <c r="D230" s="36" t="s">
        <v>1269</v>
      </c>
      <c r="E230" s="36" t="s">
        <v>26</v>
      </c>
      <c r="F230" s="77">
        <v>43032</v>
      </c>
      <c r="G230" s="570">
        <f t="shared" si="3"/>
        <v>469750</v>
      </c>
      <c r="H230" s="59">
        <v>295940</v>
      </c>
      <c r="I230" s="59">
        <v>295940</v>
      </c>
      <c r="J230" s="59">
        <v>0</v>
      </c>
      <c r="K230" s="59">
        <v>173810</v>
      </c>
      <c r="L230" s="36" t="s">
        <v>1315</v>
      </c>
      <c r="M230" s="36" t="s">
        <v>52</v>
      </c>
      <c r="N230" s="36" t="s">
        <v>53</v>
      </c>
      <c r="O230" s="185"/>
      <c r="P230" s="329">
        <f>IFERROR(VLOOKUP(TRIM(OPKK[[#This Row],[Lokacija provedbe
grad ili općina]]),Koordinate!B:E,2,FALSE),"")</f>
        <v>32000</v>
      </c>
      <c r="Q230" s="329">
        <f>IFERROR(VLOOKUP(TRIM(OPKK[[#This Row],[Lokacija provedbe
grad ili općina]]),Koordinate!B:E,3,FALSE),"")</f>
        <v>45.345237699999998</v>
      </c>
      <c r="R230" s="329">
        <f>IFERROR(VLOOKUP(TRIM(OPKK[[#This Row],[Lokacija provedbe
grad ili općina]]),Koordinate!B:E,4,FALSE),"")</f>
        <v>19.001020400000002</v>
      </c>
    </row>
    <row r="231" spans="1:18">
      <c r="A231" s="151" t="s">
        <v>1980</v>
      </c>
      <c r="B231" s="36" t="s">
        <v>1316</v>
      </c>
      <c r="C231" s="36" t="s">
        <v>15</v>
      </c>
      <c r="D231" s="36" t="s">
        <v>1269</v>
      </c>
      <c r="E231" s="36" t="s">
        <v>26</v>
      </c>
      <c r="F231" s="77">
        <v>43026</v>
      </c>
      <c r="G231" s="570">
        <f t="shared" si="3"/>
        <v>510000</v>
      </c>
      <c r="H231" s="59">
        <v>300000</v>
      </c>
      <c r="I231" s="59">
        <v>300000</v>
      </c>
      <c r="J231" s="59">
        <v>0</v>
      </c>
      <c r="K231" s="59">
        <v>210000</v>
      </c>
      <c r="L231" s="36" t="s">
        <v>1317</v>
      </c>
      <c r="M231" s="36" t="s">
        <v>52</v>
      </c>
      <c r="N231" s="36" t="s">
        <v>143</v>
      </c>
      <c r="O231" s="185"/>
      <c r="P231" s="329">
        <f>IFERROR(VLOOKUP(TRIM(OPKK[[#This Row],[Lokacija provedbe
grad ili općina]]),Koordinate!B:E,2,FALSE),"")</f>
        <v>32100</v>
      </c>
      <c r="Q231" s="329">
        <f>IFERROR(VLOOKUP(TRIM(OPKK[[#This Row],[Lokacija provedbe
grad ili općina]]),Koordinate!B:E,3,FALSE),"")</f>
        <v>45.287905799999997</v>
      </c>
      <c r="R231" s="329">
        <f>IFERROR(VLOOKUP(TRIM(OPKK[[#This Row],[Lokacija provedbe
grad ili općina]]),Koordinate!B:E,4,FALSE),"")</f>
        <v>18.805678100000002</v>
      </c>
    </row>
    <row r="232" spans="1:18" ht="30">
      <c r="A232" s="151" t="s">
        <v>1981</v>
      </c>
      <c r="B232" s="36" t="s">
        <v>1318</v>
      </c>
      <c r="C232" s="36" t="s">
        <v>15</v>
      </c>
      <c r="D232" s="36" t="s">
        <v>1269</v>
      </c>
      <c r="E232" s="36" t="s">
        <v>26</v>
      </c>
      <c r="F232" s="77">
        <v>43033</v>
      </c>
      <c r="G232" s="570">
        <f t="shared" si="3"/>
        <v>352174.01</v>
      </c>
      <c r="H232" s="59">
        <v>296032.90000000002</v>
      </c>
      <c r="I232" s="59">
        <v>296032.90000000002</v>
      </c>
      <c r="J232" s="59">
        <v>0</v>
      </c>
      <c r="K232" s="59">
        <v>56141.11</v>
      </c>
      <c r="L232" s="36" t="s">
        <v>1319</v>
      </c>
      <c r="M232" s="36" t="s">
        <v>28</v>
      </c>
      <c r="N232" s="36" t="s">
        <v>29</v>
      </c>
      <c r="O232" s="185"/>
      <c r="P232" s="329">
        <f>IFERROR(VLOOKUP(TRIM(OPKK[[#This Row],[Lokacija provedbe
grad ili općina]]),Koordinate!B:E,2,FALSE),"")</f>
        <v>31000</v>
      </c>
      <c r="Q232" s="329">
        <f>IFERROR(VLOOKUP(TRIM(OPKK[[#This Row],[Lokacija provedbe
grad ili općina]]),Koordinate!B:E,3,FALSE),"")</f>
        <v>45.554962400000001</v>
      </c>
      <c r="R232" s="329">
        <f>IFERROR(VLOOKUP(TRIM(OPKK[[#This Row],[Lokacija provedbe
grad ili općina]]),Koordinate!B:E,4,FALSE),"")</f>
        <v>18.695514399999901</v>
      </c>
    </row>
    <row r="233" spans="1:18" ht="30">
      <c r="A233" s="151" t="s">
        <v>1982</v>
      </c>
      <c r="B233" s="36" t="s">
        <v>1320</v>
      </c>
      <c r="C233" s="36" t="s">
        <v>15</v>
      </c>
      <c r="D233" s="36" t="s">
        <v>1269</v>
      </c>
      <c r="E233" s="36" t="s">
        <v>26</v>
      </c>
      <c r="F233" s="77">
        <v>43028</v>
      </c>
      <c r="G233" s="570">
        <f t="shared" si="3"/>
        <v>389116</v>
      </c>
      <c r="H233" s="59">
        <v>252925.4</v>
      </c>
      <c r="I233" s="59">
        <v>252925.4</v>
      </c>
      <c r="J233" s="59">
        <v>0</v>
      </c>
      <c r="K233" s="59">
        <v>136190.6</v>
      </c>
      <c r="L233" s="36" t="s">
        <v>1321</v>
      </c>
      <c r="M233" s="36" t="s">
        <v>38</v>
      </c>
      <c r="N233" s="36" t="s">
        <v>140</v>
      </c>
      <c r="O233" s="185"/>
      <c r="P233" s="329">
        <f>IFERROR(VLOOKUP(TRIM(OPKK[[#This Row],[Lokacija provedbe
grad ili općina]]),Koordinate!B:E,2,FALSE),"")</f>
        <v>34000</v>
      </c>
      <c r="Q233" s="329">
        <f>IFERROR(VLOOKUP(TRIM(OPKK[[#This Row],[Lokacija provedbe
grad ili općina]]),Koordinate!B:E,3,FALSE),"")</f>
        <v>45.331476299999999</v>
      </c>
      <c r="R233" s="329">
        <f>IFERROR(VLOOKUP(TRIM(OPKK[[#This Row],[Lokacija provedbe
grad ili općina]]),Koordinate!B:E,4,FALSE),"")</f>
        <v>17.674474799999899</v>
      </c>
    </row>
    <row r="234" spans="1:18">
      <c r="A234" s="151" t="s">
        <v>1983</v>
      </c>
      <c r="B234" s="36" t="s">
        <v>1322</v>
      </c>
      <c r="C234" s="36" t="s">
        <v>15</v>
      </c>
      <c r="D234" s="36" t="s">
        <v>1269</v>
      </c>
      <c r="E234" s="36" t="s">
        <v>26</v>
      </c>
      <c r="F234" s="77">
        <v>43028</v>
      </c>
      <c r="G234" s="570">
        <f t="shared" si="3"/>
        <v>199435</v>
      </c>
      <c r="H234" s="59">
        <v>167000</v>
      </c>
      <c r="I234" s="59">
        <v>167000</v>
      </c>
      <c r="J234" s="59">
        <v>0</v>
      </c>
      <c r="K234" s="59">
        <v>32435</v>
      </c>
      <c r="L234" s="36" t="s">
        <v>1322</v>
      </c>
      <c r="M234" s="36" t="s">
        <v>28</v>
      </c>
      <c r="N234" s="36" t="s">
        <v>29</v>
      </c>
      <c r="O234" s="185"/>
      <c r="P234" s="329">
        <f>IFERROR(VLOOKUP(TRIM(OPKK[[#This Row],[Lokacija provedbe
grad ili općina]]),Koordinate!B:E,2,FALSE),"")</f>
        <v>31000</v>
      </c>
      <c r="Q234" s="329">
        <f>IFERROR(VLOOKUP(TRIM(OPKK[[#This Row],[Lokacija provedbe
grad ili općina]]),Koordinate!B:E,3,FALSE),"")</f>
        <v>45.554962400000001</v>
      </c>
      <c r="R234" s="329">
        <f>IFERROR(VLOOKUP(TRIM(OPKK[[#This Row],[Lokacija provedbe
grad ili općina]]),Koordinate!B:E,4,FALSE),"")</f>
        <v>18.695514399999901</v>
      </c>
    </row>
    <row r="235" spans="1:18" ht="30">
      <c r="A235" s="151" t="s">
        <v>1984</v>
      </c>
      <c r="B235" s="36" t="s">
        <v>1323</v>
      </c>
      <c r="C235" s="36" t="s">
        <v>15</v>
      </c>
      <c r="D235" s="36" t="s">
        <v>1269</v>
      </c>
      <c r="E235" s="36" t="s">
        <v>26</v>
      </c>
      <c r="F235" s="77">
        <v>43031</v>
      </c>
      <c r="G235" s="570">
        <f t="shared" si="3"/>
        <v>255198.25</v>
      </c>
      <c r="H235" s="59">
        <v>181335.36</v>
      </c>
      <c r="I235" s="59">
        <v>181335.36</v>
      </c>
      <c r="J235" s="59">
        <v>0</v>
      </c>
      <c r="K235" s="59">
        <v>73862.89</v>
      </c>
      <c r="L235" s="36" t="s">
        <v>1324</v>
      </c>
      <c r="M235" s="36" t="s">
        <v>43</v>
      </c>
      <c r="N235" s="36" t="s">
        <v>179</v>
      </c>
      <c r="O235" s="185"/>
      <c r="P235" s="329">
        <f>IFERROR(VLOOKUP(TRIM(OPKK[[#This Row],[Lokacija provedbe
grad ili općina]]),Koordinate!B:E,2,FALSE),"")</f>
        <v>33520</v>
      </c>
      <c r="Q235" s="329">
        <f>IFERROR(VLOOKUP(TRIM(OPKK[[#This Row],[Lokacija provedbe
grad ili općina]]),Koordinate!B:E,3,FALSE),"")</f>
        <v>45.701931999999999</v>
      </c>
      <c r="R235" s="329">
        <f>IFERROR(VLOOKUP(TRIM(OPKK[[#This Row],[Lokacija provedbe
grad ili općina]]),Koordinate!B:E,4,FALSE),"")</f>
        <v>17.701143999999999</v>
      </c>
    </row>
    <row r="236" spans="1:18" ht="30">
      <c r="A236" s="151" t="s">
        <v>1985</v>
      </c>
      <c r="B236" s="36" t="s">
        <v>1326</v>
      </c>
      <c r="C236" s="36" t="s">
        <v>15</v>
      </c>
      <c r="D236" s="36" t="s">
        <v>1269</v>
      </c>
      <c r="E236" s="36" t="s">
        <v>26</v>
      </c>
      <c r="F236" s="77">
        <v>43031</v>
      </c>
      <c r="G236" s="570">
        <f t="shared" si="3"/>
        <v>429100</v>
      </c>
      <c r="H236" s="59">
        <v>300000</v>
      </c>
      <c r="I236" s="59">
        <v>300000</v>
      </c>
      <c r="J236" s="59">
        <v>0</v>
      </c>
      <c r="K236" s="59">
        <v>129100</v>
      </c>
      <c r="L236" s="36" t="s">
        <v>1327</v>
      </c>
      <c r="M236" s="36" t="s">
        <v>28</v>
      </c>
      <c r="N236" s="36" t="s">
        <v>1325</v>
      </c>
      <c r="O236" s="185"/>
      <c r="P236" s="329">
        <f>IFERROR(VLOOKUP(TRIM(OPKK[[#This Row],[Lokacija provedbe
grad ili općina]]),Koordinate!B:E,2,FALSE),"")</f>
        <v>31431</v>
      </c>
      <c r="Q236" s="329">
        <f>IFERROR(VLOOKUP(TRIM(OPKK[[#This Row],[Lokacija provedbe
grad ili općina]]),Koordinate!B:E,3,FALSE),"")</f>
        <v>45.523744299999997</v>
      </c>
      <c r="R236" s="329">
        <f>IFERROR(VLOOKUP(TRIM(OPKK[[#This Row],[Lokacija provedbe
grad ili općina]]),Koordinate!B:E,4,FALSE),"")</f>
        <v>18.577044000000001</v>
      </c>
    </row>
    <row r="237" spans="1:18" ht="45">
      <c r="A237" s="151" t="s">
        <v>1986</v>
      </c>
      <c r="B237" s="36" t="s">
        <v>1328</v>
      </c>
      <c r="C237" s="36" t="s">
        <v>15</v>
      </c>
      <c r="D237" s="36" t="s">
        <v>1269</v>
      </c>
      <c r="E237" s="36" t="s">
        <v>26</v>
      </c>
      <c r="F237" s="77">
        <v>43032</v>
      </c>
      <c r="G237" s="570">
        <f t="shared" si="3"/>
        <v>224870.93</v>
      </c>
      <c r="H237" s="59">
        <v>191140.29</v>
      </c>
      <c r="I237" s="59">
        <v>191140.29</v>
      </c>
      <c r="J237" s="59">
        <v>0</v>
      </c>
      <c r="K237" s="59">
        <v>33730.639999999999</v>
      </c>
      <c r="L237" s="36" t="s">
        <v>1329</v>
      </c>
      <c r="M237" s="36" t="s">
        <v>52</v>
      </c>
      <c r="N237" s="36" t="s">
        <v>143</v>
      </c>
      <c r="O237" s="185"/>
      <c r="P237" s="329">
        <f>IFERROR(VLOOKUP(TRIM(OPKK[[#This Row],[Lokacija provedbe
grad ili općina]]),Koordinate!B:E,2,FALSE),"")</f>
        <v>32100</v>
      </c>
      <c r="Q237" s="329">
        <f>IFERROR(VLOOKUP(TRIM(OPKK[[#This Row],[Lokacija provedbe
grad ili općina]]),Koordinate!B:E,3,FALSE),"")</f>
        <v>45.287905799999997</v>
      </c>
      <c r="R237" s="329">
        <f>IFERROR(VLOOKUP(TRIM(OPKK[[#This Row],[Lokacija provedbe
grad ili općina]]),Koordinate!B:E,4,FALSE),"")</f>
        <v>18.805678100000002</v>
      </c>
    </row>
    <row r="238" spans="1:18" ht="45">
      <c r="A238" s="151" t="s">
        <v>1987</v>
      </c>
      <c r="B238" s="36" t="s">
        <v>1330</v>
      </c>
      <c r="C238" s="36" t="s">
        <v>15</v>
      </c>
      <c r="D238" s="36" t="s">
        <v>1269</v>
      </c>
      <c r="E238" s="36" t="s">
        <v>26</v>
      </c>
      <c r="F238" s="77">
        <v>43030</v>
      </c>
      <c r="G238" s="570">
        <f t="shared" si="3"/>
        <v>336960</v>
      </c>
      <c r="H238" s="59">
        <v>286416</v>
      </c>
      <c r="I238" s="59">
        <v>286416</v>
      </c>
      <c r="J238" s="59">
        <v>0</v>
      </c>
      <c r="K238" s="59">
        <v>50544</v>
      </c>
      <c r="L238" s="36" t="s">
        <v>1331</v>
      </c>
      <c r="M238" s="36" t="s">
        <v>28</v>
      </c>
      <c r="N238" s="36" t="s">
        <v>30</v>
      </c>
      <c r="O238" s="185"/>
      <c r="P238" s="329">
        <f>IFERROR(VLOOKUP(TRIM(OPKK[[#This Row],[Lokacija provedbe
grad ili općina]]),Koordinate!B:E,2,FALSE),"")</f>
        <v>31400</v>
      </c>
      <c r="Q238" s="329">
        <f>IFERROR(VLOOKUP(TRIM(OPKK[[#This Row],[Lokacija provedbe
grad ili općina]]),Koordinate!B:E,3,FALSE),"")</f>
        <v>45.309996899999902</v>
      </c>
      <c r="R238" s="329">
        <f>IFERROR(VLOOKUP(TRIM(OPKK[[#This Row],[Lokacija provedbe
grad ili općina]]),Koordinate!B:E,4,FALSE),"")</f>
        <v>18.4097819999999</v>
      </c>
    </row>
    <row r="239" spans="1:18" ht="60">
      <c r="A239" s="151" t="s">
        <v>1988</v>
      </c>
      <c r="B239" s="36" t="s">
        <v>1332</v>
      </c>
      <c r="C239" s="36" t="s">
        <v>15</v>
      </c>
      <c r="D239" s="36" t="s">
        <v>1269</v>
      </c>
      <c r="E239" s="36" t="s">
        <v>26</v>
      </c>
      <c r="F239" s="77">
        <v>43033</v>
      </c>
      <c r="G239" s="570">
        <f t="shared" si="3"/>
        <v>514892.5</v>
      </c>
      <c r="H239" s="59">
        <v>300000</v>
      </c>
      <c r="I239" s="59">
        <v>300000</v>
      </c>
      <c r="J239" s="59">
        <v>0</v>
      </c>
      <c r="K239" s="59">
        <v>214892.5</v>
      </c>
      <c r="L239" s="36" t="s">
        <v>1333</v>
      </c>
      <c r="M239" s="36" t="s">
        <v>20</v>
      </c>
      <c r="N239" s="36" t="s">
        <v>1334</v>
      </c>
      <c r="O239" s="185"/>
      <c r="P239" s="329">
        <f>IFERROR(VLOOKUP(TRIM(OPKK[[#This Row],[Lokacija provedbe
grad ili općina]]),Koordinate!B:E,2,FALSE),"")</f>
        <v>35210</v>
      </c>
      <c r="Q239" s="329">
        <f>IFERROR(VLOOKUP(TRIM(OPKK[[#This Row],[Lokacija provedbe
grad ili općina]]),Koordinate!B:E,3,FALSE),"")</f>
        <v>45.210194399999999</v>
      </c>
      <c r="R239" s="329">
        <f>IFERROR(VLOOKUP(TRIM(OPKK[[#This Row],[Lokacija provedbe
grad ili općina]]),Koordinate!B:E,4,FALSE),"")</f>
        <v>18.4053916999999</v>
      </c>
    </row>
    <row r="240" spans="1:18" ht="30">
      <c r="A240" s="151" t="s">
        <v>1989</v>
      </c>
      <c r="B240" s="36" t="s">
        <v>1365</v>
      </c>
      <c r="C240" s="36" t="s">
        <v>15</v>
      </c>
      <c r="D240" s="36" t="s">
        <v>1269</v>
      </c>
      <c r="E240" s="36" t="s">
        <v>26</v>
      </c>
      <c r="F240" s="77">
        <v>43028</v>
      </c>
      <c r="G240" s="570">
        <f t="shared" si="3"/>
        <v>54677</v>
      </c>
      <c r="H240" s="59">
        <v>46470</v>
      </c>
      <c r="I240" s="59">
        <v>46470</v>
      </c>
      <c r="J240" s="59">
        <v>0</v>
      </c>
      <c r="K240" s="59">
        <v>8207</v>
      </c>
      <c r="L240" s="36" t="s">
        <v>1366</v>
      </c>
      <c r="M240" s="36" t="s">
        <v>52</v>
      </c>
      <c r="N240" s="36" t="s">
        <v>137</v>
      </c>
      <c r="O240" s="185"/>
      <c r="P240" s="329">
        <f>IFERROR(VLOOKUP(TRIM(OPKK[[#This Row],[Lokacija provedbe
grad ili općina]]),Koordinate!B:E,2,FALSE),"")</f>
        <v>32271</v>
      </c>
      <c r="Q240" s="329">
        <f>IFERROR(VLOOKUP(TRIM(OPKK[[#This Row],[Lokacija provedbe
grad ili općina]]),Koordinate!B:E,3,FALSE),"")</f>
        <v>45.224781399999998</v>
      </c>
      <c r="R240" s="329">
        <f>IFERROR(VLOOKUP(TRIM(OPKK[[#This Row],[Lokacija provedbe
grad ili općina]]),Koordinate!B:E,4,FALSE),"")</f>
        <v>18.739294299999901</v>
      </c>
    </row>
    <row r="241" spans="1:18" ht="30">
      <c r="A241" s="151" t="s">
        <v>1990</v>
      </c>
      <c r="B241" s="36" t="s">
        <v>1367</v>
      </c>
      <c r="C241" s="36" t="s">
        <v>15</v>
      </c>
      <c r="D241" s="36" t="s">
        <v>1269</v>
      </c>
      <c r="E241" s="36" t="s">
        <v>26</v>
      </c>
      <c r="F241" s="77">
        <v>43031</v>
      </c>
      <c r="G241" s="570">
        <f t="shared" si="3"/>
        <v>88146</v>
      </c>
      <c r="H241" s="59">
        <v>74500</v>
      </c>
      <c r="I241" s="59">
        <v>74500</v>
      </c>
      <c r="J241" s="59">
        <v>0</v>
      </c>
      <c r="K241" s="59">
        <v>13646</v>
      </c>
      <c r="L241" s="36" t="s">
        <v>1368</v>
      </c>
      <c r="M241" s="36" t="s">
        <v>20</v>
      </c>
      <c r="N241" s="36" t="s">
        <v>62</v>
      </c>
      <c r="O241" s="185"/>
      <c r="P241" s="329">
        <f>IFERROR(VLOOKUP(TRIM(OPKK[[#This Row],[Lokacija provedbe
grad ili općina]]),Koordinate!B:E,2,FALSE),"")</f>
        <v>35000</v>
      </c>
      <c r="Q241" s="329">
        <f>IFERROR(VLOOKUP(TRIM(OPKK[[#This Row],[Lokacija provedbe
grad ili općina]]),Koordinate!B:E,3,FALSE),"")</f>
        <v>45.163143099999999</v>
      </c>
      <c r="R241" s="329">
        <f>IFERROR(VLOOKUP(TRIM(OPKK[[#This Row],[Lokacija provedbe
grad ili općina]]),Koordinate!B:E,4,FALSE),"")</f>
        <v>18.011608099999901</v>
      </c>
    </row>
    <row r="242" spans="1:18" ht="30">
      <c r="A242" s="151" t="s">
        <v>1991</v>
      </c>
      <c r="B242" s="36" t="s">
        <v>1371</v>
      </c>
      <c r="C242" s="36" t="s">
        <v>15</v>
      </c>
      <c r="D242" s="36" t="s">
        <v>1269</v>
      </c>
      <c r="E242" s="36" t="s">
        <v>26</v>
      </c>
      <c r="F242" s="77">
        <v>43028</v>
      </c>
      <c r="G242" s="570">
        <f t="shared" si="3"/>
        <v>690032.61</v>
      </c>
      <c r="H242" s="59">
        <v>300000</v>
      </c>
      <c r="I242" s="59">
        <v>300000</v>
      </c>
      <c r="J242" s="59">
        <v>0</v>
      </c>
      <c r="K242" s="59">
        <v>390032.61</v>
      </c>
      <c r="L242" s="36" t="s">
        <v>1372</v>
      </c>
      <c r="M242" s="36" t="s">
        <v>43</v>
      </c>
      <c r="N242" s="36" t="s">
        <v>44</v>
      </c>
      <c r="O242" s="185"/>
      <c r="P242" s="329">
        <f>IFERROR(VLOOKUP(TRIM(OPKK[[#This Row],[Lokacija provedbe
grad ili općina]]),Koordinate!B:E,2,FALSE),"")</f>
        <v>33522</v>
      </c>
      <c r="Q242" s="329">
        <f>IFERROR(VLOOKUP(TRIM(OPKK[[#This Row],[Lokacija provedbe
grad ili općina]]),Koordinate!B:E,3,FALSE),"")</f>
        <v>45.619798000000003</v>
      </c>
      <c r="R242" s="329">
        <f>IFERROR(VLOOKUP(TRIM(OPKK[[#This Row],[Lokacija provedbe
grad ili općina]]),Koordinate!B:E,4,FALSE),"")</f>
        <v>17.544612300000001</v>
      </c>
    </row>
    <row r="243" spans="1:18" ht="30">
      <c r="A243" s="151" t="s">
        <v>1992</v>
      </c>
      <c r="B243" s="36" t="s">
        <v>1373</v>
      </c>
      <c r="C243" s="36" t="s">
        <v>15</v>
      </c>
      <c r="D243" s="36" t="s">
        <v>1269</v>
      </c>
      <c r="E243" s="36" t="s">
        <v>26</v>
      </c>
      <c r="F243" s="77">
        <v>43031</v>
      </c>
      <c r="G243" s="570">
        <f t="shared" si="3"/>
        <v>75406.790000000008</v>
      </c>
      <c r="H243" s="59">
        <v>62925.86</v>
      </c>
      <c r="I243" s="59">
        <v>62925.86</v>
      </c>
      <c r="J243" s="59">
        <v>0</v>
      </c>
      <c r="K243" s="59">
        <v>12480.93</v>
      </c>
      <c r="L243" s="36" t="s">
        <v>1374</v>
      </c>
      <c r="M243" s="36" t="s">
        <v>38</v>
      </c>
      <c r="N243" s="36" t="s">
        <v>37</v>
      </c>
      <c r="O243" s="185"/>
      <c r="P243" s="329">
        <f>IFERROR(VLOOKUP(TRIM(OPKK[[#This Row],[Lokacija provedbe
grad ili općina]]),Koordinate!B:E,2,FALSE),"")</f>
        <v>34551</v>
      </c>
      <c r="Q243" s="329">
        <f>IFERROR(VLOOKUP(TRIM(OPKK[[#This Row],[Lokacija provedbe
grad ili općina]]),Koordinate!B:E,3,FALSE),"")</f>
        <v>45.414281199999998</v>
      </c>
      <c r="R243" s="329">
        <f>IFERROR(VLOOKUP(TRIM(OPKK[[#This Row],[Lokacija provedbe
grad ili općina]]),Koordinate!B:E,4,FALSE),"")</f>
        <v>17.161192099999901</v>
      </c>
    </row>
    <row r="244" spans="1:18" ht="30">
      <c r="A244" s="151" t="s">
        <v>1993</v>
      </c>
      <c r="B244" s="36" t="s">
        <v>1369</v>
      </c>
      <c r="C244" s="36" t="s">
        <v>15</v>
      </c>
      <c r="D244" s="36" t="s">
        <v>1269</v>
      </c>
      <c r="E244" s="36" t="s">
        <v>26</v>
      </c>
      <c r="F244" s="77">
        <v>43031</v>
      </c>
      <c r="G244" s="570">
        <f t="shared" si="3"/>
        <v>536874</v>
      </c>
      <c r="H244" s="59">
        <v>300000</v>
      </c>
      <c r="I244" s="59">
        <v>300000</v>
      </c>
      <c r="J244" s="59">
        <v>0</v>
      </c>
      <c r="K244" s="59">
        <v>236874</v>
      </c>
      <c r="L244" s="36" t="s">
        <v>1370</v>
      </c>
      <c r="M244" s="36" t="s">
        <v>52</v>
      </c>
      <c r="N244" s="36" t="s">
        <v>148</v>
      </c>
      <c r="O244" s="185"/>
      <c r="P244" s="329">
        <f>IFERROR(VLOOKUP(TRIM(OPKK[[#This Row],[Lokacija provedbe
grad ili općina]]),Koordinate!B:E,2,FALSE),"")</f>
        <v>32272</v>
      </c>
      <c r="Q244" s="329">
        <f>IFERROR(VLOOKUP(TRIM(OPKK[[#This Row],[Lokacija provedbe
grad ili općina]]),Koordinate!B:E,3,FALSE),"")</f>
        <v>45.189483999999901</v>
      </c>
      <c r="R244" s="329">
        <f>IFERROR(VLOOKUP(TRIM(OPKK[[#This Row],[Lokacija provedbe
grad ili općina]]),Koordinate!B:E,4,FALSE),"")</f>
        <v>18.6873659</v>
      </c>
    </row>
    <row r="245" spans="1:18">
      <c r="A245" s="151" t="s">
        <v>1994</v>
      </c>
      <c r="B245" s="36" t="s">
        <v>1375</v>
      </c>
      <c r="C245" s="36" t="s">
        <v>15</v>
      </c>
      <c r="D245" s="36" t="s">
        <v>1269</v>
      </c>
      <c r="E245" s="36" t="s">
        <v>26</v>
      </c>
      <c r="F245" s="77">
        <v>43032</v>
      </c>
      <c r="G245" s="570">
        <f t="shared" si="3"/>
        <v>584454</v>
      </c>
      <c r="H245" s="59">
        <v>300000</v>
      </c>
      <c r="I245" s="59">
        <v>300000</v>
      </c>
      <c r="J245" s="59">
        <v>0</v>
      </c>
      <c r="K245" s="59">
        <v>284454</v>
      </c>
      <c r="L245" s="36" t="s">
        <v>1376</v>
      </c>
      <c r="M245" s="36" t="s">
        <v>20</v>
      </c>
      <c r="N245" s="36" t="s">
        <v>190</v>
      </c>
      <c r="O245" s="185"/>
      <c r="P245" s="329">
        <f>IFERROR(VLOOKUP(TRIM(OPKK[[#This Row],[Lokacija provedbe
grad ili općina]]),Koordinate!B:E,2,FALSE),"")</f>
        <v>35250</v>
      </c>
      <c r="Q245" s="329">
        <f>IFERROR(VLOOKUP(TRIM(OPKK[[#This Row],[Lokacija provedbe
grad ili općina]]),Koordinate!B:E,3,FALSE),"")</f>
        <v>45.164750499999997</v>
      </c>
      <c r="R245" s="329">
        <f>IFERROR(VLOOKUP(TRIM(OPKK[[#This Row],[Lokacija provedbe
grad ili općina]]),Koordinate!B:E,4,FALSE),"")</f>
        <v>17.756043200000001</v>
      </c>
    </row>
    <row r="246" spans="1:18" ht="30">
      <c r="A246" s="151" t="s">
        <v>1995</v>
      </c>
      <c r="B246" s="36" t="s">
        <v>1377</v>
      </c>
      <c r="C246" s="36" t="s">
        <v>867</v>
      </c>
      <c r="D246" s="36" t="s">
        <v>868</v>
      </c>
      <c r="E246" s="36" t="s">
        <v>65</v>
      </c>
      <c r="F246" s="77">
        <v>43024</v>
      </c>
      <c r="G246" s="570">
        <f t="shared" si="3"/>
        <v>648830.71</v>
      </c>
      <c r="H246" s="59">
        <v>399536.64000000001</v>
      </c>
      <c r="I246" s="59">
        <v>399536.64000000001</v>
      </c>
      <c r="J246" s="59">
        <v>0</v>
      </c>
      <c r="K246" s="59">
        <v>249294.07</v>
      </c>
      <c r="L246" s="36" t="s">
        <v>1378</v>
      </c>
      <c r="M246" s="36" t="s">
        <v>28</v>
      </c>
      <c r="N246" s="36" t="s">
        <v>204</v>
      </c>
      <c r="O246" s="185"/>
      <c r="P246" s="329">
        <f>IFERROR(VLOOKUP(TRIM(OPKK[[#This Row],[Lokacija provedbe
grad ili općina]]),Koordinate!B:E,2,FALSE),"")</f>
        <v>31551</v>
      </c>
      <c r="Q246" s="329">
        <f>IFERROR(VLOOKUP(TRIM(OPKK[[#This Row],[Lokacija provedbe
grad ili općina]]),Koordinate!B:E,3,FALSE),"")</f>
        <v>45.684501599999997</v>
      </c>
      <c r="R246" s="329">
        <f>IFERROR(VLOOKUP(TRIM(OPKK[[#This Row],[Lokacija provedbe
grad ili općina]]),Koordinate!B:E,4,FALSE),"")</f>
        <v>18.402356699999899</v>
      </c>
    </row>
    <row r="247" spans="1:18">
      <c r="A247" s="151" t="s">
        <v>1996</v>
      </c>
      <c r="B247" s="36" t="s">
        <v>1379</v>
      </c>
      <c r="C247" s="36" t="s">
        <v>1380</v>
      </c>
      <c r="D247" s="36" t="s">
        <v>1381</v>
      </c>
      <c r="E247" s="36" t="s">
        <v>49</v>
      </c>
      <c r="F247" s="77">
        <v>43036</v>
      </c>
      <c r="G247" s="570">
        <f t="shared" si="3"/>
        <v>21103482.039999999</v>
      </c>
      <c r="H247" s="59">
        <v>17937959.73</v>
      </c>
      <c r="I247" s="59">
        <v>17937959.73</v>
      </c>
      <c r="J247" s="59">
        <v>0</v>
      </c>
      <c r="K247" s="59">
        <v>3165522.31</v>
      </c>
      <c r="L247" s="36" t="s">
        <v>576</v>
      </c>
      <c r="M247" s="36" t="s">
        <v>52</v>
      </c>
      <c r="N247" s="36" t="s">
        <v>53</v>
      </c>
      <c r="O247" s="185"/>
      <c r="P247" s="329">
        <f>IFERROR(VLOOKUP(TRIM(OPKK[[#This Row],[Lokacija provedbe
grad ili općina]]),Koordinate!B:E,2,FALSE),"")</f>
        <v>32000</v>
      </c>
      <c r="Q247" s="329">
        <f>IFERROR(VLOOKUP(TRIM(OPKK[[#This Row],[Lokacija provedbe
grad ili općina]]),Koordinate!B:E,3,FALSE),"")</f>
        <v>45.345237699999998</v>
      </c>
      <c r="R247" s="329">
        <f>IFERROR(VLOOKUP(TRIM(OPKK[[#This Row],[Lokacija provedbe
grad ili općina]]),Koordinate!B:E,4,FALSE),"")</f>
        <v>19.001020400000002</v>
      </c>
    </row>
    <row r="248" spans="1:18">
      <c r="A248" s="151" t="s">
        <v>1997</v>
      </c>
      <c r="B248" s="36" t="s">
        <v>1382</v>
      </c>
      <c r="C248" s="36" t="s">
        <v>15</v>
      </c>
      <c r="D248" s="36" t="s">
        <v>1269</v>
      </c>
      <c r="E248" s="36" t="s">
        <v>26</v>
      </c>
      <c r="F248" s="77">
        <v>43031</v>
      </c>
      <c r="G248" s="570">
        <f t="shared" si="3"/>
        <v>496489.04000000004</v>
      </c>
      <c r="H248" s="59">
        <v>300000</v>
      </c>
      <c r="I248" s="59">
        <v>300000</v>
      </c>
      <c r="J248" s="59">
        <v>0</v>
      </c>
      <c r="K248" s="59">
        <v>196489.04</v>
      </c>
      <c r="L248" s="36" t="s">
        <v>135</v>
      </c>
      <c r="M248" s="36" t="s">
        <v>28</v>
      </c>
      <c r="N248" s="36" t="s">
        <v>29</v>
      </c>
      <c r="O248" s="185"/>
      <c r="P248" s="329">
        <f>IFERROR(VLOOKUP(TRIM(OPKK[[#This Row],[Lokacija provedbe
grad ili općina]]),Koordinate!B:E,2,FALSE),"")</f>
        <v>31000</v>
      </c>
      <c r="Q248" s="329">
        <f>IFERROR(VLOOKUP(TRIM(OPKK[[#This Row],[Lokacija provedbe
grad ili općina]]),Koordinate!B:E,3,FALSE),"")</f>
        <v>45.554962400000001</v>
      </c>
      <c r="R248" s="329">
        <f>IFERROR(VLOOKUP(TRIM(OPKK[[#This Row],[Lokacija provedbe
grad ili općina]]),Koordinate!B:E,4,FALSE),"")</f>
        <v>18.695514399999901</v>
      </c>
    </row>
    <row r="249" spans="1:18">
      <c r="A249" s="151" t="s">
        <v>1998</v>
      </c>
      <c r="B249" s="36" t="s">
        <v>1383</v>
      </c>
      <c r="C249" s="36" t="s">
        <v>15</v>
      </c>
      <c r="D249" s="36" t="s">
        <v>1269</v>
      </c>
      <c r="E249" s="36" t="s">
        <v>26</v>
      </c>
      <c r="F249" s="77">
        <v>43034</v>
      </c>
      <c r="G249" s="570">
        <f t="shared" si="3"/>
        <v>87502.22</v>
      </c>
      <c r="H249" s="59">
        <v>74376.88</v>
      </c>
      <c r="I249" s="59">
        <v>74376.88</v>
      </c>
      <c r="J249" s="59">
        <v>0</v>
      </c>
      <c r="K249" s="59">
        <v>13125.34</v>
      </c>
      <c r="L249" s="36" t="s">
        <v>1384</v>
      </c>
      <c r="M249" s="36" t="s">
        <v>43</v>
      </c>
      <c r="N249" s="36" t="s">
        <v>179</v>
      </c>
      <c r="O249" s="185"/>
      <c r="P249" s="329">
        <f>IFERROR(VLOOKUP(TRIM(OPKK[[#This Row],[Lokacija provedbe
grad ili općina]]),Koordinate!B:E,2,FALSE),"")</f>
        <v>33520</v>
      </c>
      <c r="Q249" s="329">
        <f>IFERROR(VLOOKUP(TRIM(OPKK[[#This Row],[Lokacija provedbe
grad ili općina]]),Koordinate!B:E,3,FALSE),"")</f>
        <v>45.701931999999999</v>
      </c>
      <c r="R249" s="329">
        <f>IFERROR(VLOOKUP(TRIM(OPKK[[#This Row],[Lokacija provedbe
grad ili općina]]),Koordinate!B:E,4,FALSE),"")</f>
        <v>17.701143999999999</v>
      </c>
    </row>
    <row r="250" spans="1:18">
      <c r="A250" s="151" t="s">
        <v>1999</v>
      </c>
      <c r="B250" s="36" t="s">
        <v>1385</v>
      </c>
      <c r="C250" s="36" t="s">
        <v>1223</v>
      </c>
      <c r="D250" s="36" t="s">
        <v>1224</v>
      </c>
      <c r="E250" s="36" t="s">
        <v>17</v>
      </c>
      <c r="F250" s="77">
        <v>43026</v>
      </c>
      <c r="G250" s="570">
        <f t="shared" si="3"/>
        <v>4104757.5900000003</v>
      </c>
      <c r="H250" s="59">
        <v>3489043.95</v>
      </c>
      <c r="I250" s="59">
        <v>3489043.95</v>
      </c>
      <c r="J250" s="59">
        <v>0</v>
      </c>
      <c r="K250" s="59">
        <v>615713.64</v>
      </c>
      <c r="L250" s="36" t="s">
        <v>544</v>
      </c>
      <c r="M250" s="36" t="s">
        <v>43</v>
      </c>
      <c r="N250" s="36" t="s">
        <v>1386</v>
      </c>
      <c r="O250" s="185"/>
      <c r="P250" s="329">
        <f>IFERROR(VLOOKUP(TRIM(OPKK[[#This Row],[Lokacija provedbe
grad ili općina]]),Koordinate!B:E,2,FALSE),"")</f>
        <v>33405</v>
      </c>
      <c r="Q250" s="329">
        <f>IFERROR(VLOOKUP(TRIM(OPKK[[#This Row],[Lokacija provedbe
grad ili općina]]),Koordinate!B:E,3,FALSE),"")</f>
        <v>45.950106699999999</v>
      </c>
      <c r="R250" s="329">
        <f>IFERROR(VLOOKUP(TRIM(OPKK[[#This Row],[Lokacija provedbe
grad ili općina]]),Koordinate!B:E,4,FALSE),"")</f>
        <v>17.2326520999999</v>
      </c>
    </row>
    <row r="251" spans="1:18">
      <c r="A251" s="151" t="s">
        <v>2000</v>
      </c>
      <c r="B251" s="36" t="s">
        <v>1387</v>
      </c>
      <c r="C251" s="36" t="s">
        <v>1223</v>
      </c>
      <c r="D251" s="36" t="s">
        <v>1224</v>
      </c>
      <c r="E251" s="36" t="s">
        <v>17</v>
      </c>
      <c r="F251" s="77">
        <v>43026</v>
      </c>
      <c r="G251" s="570">
        <f t="shared" si="3"/>
        <v>2410848.91</v>
      </c>
      <c r="H251" s="59">
        <v>2049221.57</v>
      </c>
      <c r="I251" s="59">
        <v>2049221.57</v>
      </c>
      <c r="J251" s="59">
        <v>0</v>
      </c>
      <c r="K251" s="59">
        <v>361627.34</v>
      </c>
      <c r="L251" s="36" t="s">
        <v>409</v>
      </c>
      <c r="M251" s="36" t="s">
        <v>38</v>
      </c>
      <c r="N251" s="36" t="s">
        <v>128</v>
      </c>
      <c r="O251" s="185"/>
      <c r="P251" s="329">
        <f>IFERROR(VLOOKUP(TRIM(OPKK[[#This Row],[Lokacija provedbe
grad ili općina]]),Koordinate!B:E,2,FALSE),"")</f>
        <v>34310</v>
      </c>
      <c r="Q251" s="329">
        <f>IFERROR(VLOOKUP(TRIM(OPKK[[#This Row],[Lokacija provedbe
grad ili općina]]),Koordinate!B:E,3,FALSE),"")</f>
        <v>45.2862467</v>
      </c>
      <c r="R251" s="329">
        <f>IFERROR(VLOOKUP(TRIM(OPKK[[#This Row],[Lokacija provedbe
grad ili općina]]),Koordinate!B:E,4,FALSE),"")</f>
        <v>17.801819600000002</v>
      </c>
    </row>
    <row r="252" spans="1:18">
      <c r="A252" s="151" t="s">
        <v>2001</v>
      </c>
      <c r="B252" s="36" t="s">
        <v>1388</v>
      </c>
      <c r="C252" s="36" t="s">
        <v>1223</v>
      </c>
      <c r="D252" s="36" t="s">
        <v>1224</v>
      </c>
      <c r="E252" s="36" t="s">
        <v>17</v>
      </c>
      <c r="F252" s="77">
        <v>43033</v>
      </c>
      <c r="G252" s="570">
        <f t="shared" si="3"/>
        <v>3985758.75</v>
      </c>
      <c r="H252" s="59">
        <v>3387894.9</v>
      </c>
      <c r="I252" s="59">
        <v>3387894.9</v>
      </c>
      <c r="J252" s="59">
        <v>0</v>
      </c>
      <c r="K252" s="59">
        <v>597863.85</v>
      </c>
      <c r="L252" s="36" t="s">
        <v>616</v>
      </c>
      <c r="M252" s="36" t="s">
        <v>52</v>
      </c>
      <c r="N252" s="36" t="s">
        <v>177</v>
      </c>
      <c r="O252" s="185"/>
      <c r="P252" s="329">
        <f>IFERROR(VLOOKUP(TRIM(OPKK[[#This Row],[Lokacija provedbe
grad ili općina]]),Koordinate!B:E,2,FALSE),"")</f>
        <v>32270</v>
      </c>
      <c r="Q252" s="329">
        <f>IFERROR(VLOOKUP(TRIM(OPKK[[#This Row],[Lokacija provedbe
grad ili općina]]),Koordinate!B:E,3,FALSE),"")</f>
        <v>45.072074000000001</v>
      </c>
      <c r="R252" s="329">
        <f>IFERROR(VLOOKUP(TRIM(OPKK[[#This Row],[Lokacija provedbe
grad ili općina]]),Koordinate!B:E,4,FALSE),"")</f>
        <v>18.694507199999901</v>
      </c>
    </row>
    <row r="253" spans="1:18" ht="30">
      <c r="A253" s="151" t="s">
        <v>2002</v>
      </c>
      <c r="B253" s="36" t="s">
        <v>1486</v>
      </c>
      <c r="C253" s="36" t="s">
        <v>197</v>
      </c>
      <c r="D253" s="36" t="s">
        <v>198</v>
      </c>
      <c r="E253" s="36" t="s">
        <v>17</v>
      </c>
      <c r="F253" s="77">
        <v>43033</v>
      </c>
      <c r="G253" s="570">
        <f t="shared" si="3"/>
        <v>1393000</v>
      </c>
      <c r="H253" s="59">
        <v>1100000</v>
      </c>
      <c r="I253" s="59">
        <v>1100000</v>
      </c>
      <c r="J253" s="59">
        <v>0</v>
      </c>
      <c r="K253" s="59">
        <v>293000</v>
      </c>
      <c r="L253" s="36" t="s">
        <v>1389</v>
      </c>
      <c r="M253" s="36" t="s">
        <v>28</v>
      </c>
      <c r="N253" s="36" t="s">
        <v>29</v>
      </c>
      <c r="O253" s="185"/>
      <c r="P253" s="329">
        <f>IFERROR(VLOOKUP(TRIM(OPKK[[#This Row],[Lokacija provedbe
grad ili općina]]),Koordinate!B:E,2,FALSE),"")</f>
        <v>31000</v>
      </c>
      <c r="Q253" s="329">
        <f>IFERROR(VLOOKUP(TRIM(OPKK[[#This Row],[Lokacija provedbe
grad ili općina]]),Koordinate!B:E,3,FALSE),"")</f>
        <v>45.554962400000001</v>
      </c>
      <c r="R253" s="329">
        <f>IFERROR(VLOOKUP(TRIM(OPKK[[#This Row],[Lokacija provedbe
grad ili općina]]),Koordinate!B:E,4,FALSE),"")</f>
        <v>18.695514399999901</v>
      </c>
    </row>
    <row r="254" spans="1:18" ht="30">
      <c r="A254" s="151" t="s">
        <v>2003</v>
      </c>
      <c r="B254" s="36" t="s">
        <v>1390</v>
      </c>
      <c r="C254" s="36" t="s">
        <v>15</v>
      </c>
      <c r="D254" s="36" t="s">
        <v>1269</v>
      </c>
      <c r="E254" s="36" t="s">
        <v>26</v>
      </c>
      <c r="F254" s="77">
        <v>43034</v>
      </c>
      <c r="G254" s="570">
        <f t="shared" si="3"/>
        <v>156200</v>
      </c>
      <c r="H254" s="59">
        <v>100000</v>
      </c>
      <c r="I254" s="59">
        <v>100000</v>
      </c>
      <c r="J254" s="59">
        <v>0</v>
      </c>
      <c r="K254" s="59">
        <v>56200</v>
      </c>
      <c r="L254" s="36" t="s">
        <v>1391</v>
      </c>
      <c r="M254" s="36" t="s">
        <v>20</v>
      </c>
      <c r="N254" s="36" t="s">
        <v>1392</v>
      </c>
      <c r="O254" s="185"/>
      <c r="P254" s="329">
        <f>IFERROR(VLOOKUP(TRIM(OPKK[[#This Row],[Lokacija provedbe
grad ili općina]]),Koordinate!B:E,2,FALSE),"")</f>
        <v>35208</v>
      </c>
      <c r="Q254" s="329">
        <f>IFERROR(VLOOKUP(TRIM(OPKK[[#This Row],[Lokacija provedbe
grad ili općina]]),Koordinate!B:E,3,FALSE),"")</f>
        <v>45.098145500000001</v>
      </c>
      <c r="R254" s="329">
        <f>IFERROR(VLOOKUP(TRIM(OPKK[[#This Row],[Lokacija provedbe
grad ili općina]]),Koordinate!B:E,4,FALSE),"")</f>
        <v>18.1332624</v>
      </c>
    </row>
    <row r="255" spans="1:18">
      <c r="A255" s="151" t="s">
        <v>2004</v>
      </c>
      <c r="B255" s="36" t="s">
        <v>1393</v>
      </c>
      <c r="C255" s="36" t="s">
        <v>15</v>
      </c>
      <c r="D255" s="36" t="s">
        <v>1269</v>
      </c>
      <c r="E255" s="36" t="s">
        <v>26</v>
      </c>
      <c r="F255" s="77">
        <v>43032</v>
      </c>
      <c r="G255" s="570">
        <f t="shared" si="3"/>
        <v>596000</v>
      </c>
      <c r="H255" s="59">
        <v>300000</v>
      </c>
      <c r="I255" s="59">
        <v>300000</v>
      </c>
      <c r="J255" s="59">
        <v>0</v>
      </c>
      <c r="K255" s="59">
        <v>296000</v>
      </c>
      <c r="L255" s="36" t="s">
        <v>1394</v>
      </c>
      <c r="M255" s="36" t="s">
        <v>20</v>
      </c>
      <c r="N255" s="36" t="s">
        <v>62</v>
      </c>
      <c r="O255" s="185"/>
      <c r="P255" s="329">
        <f>IFERROR(VLOOKUP(TRIM(OPKK[[#This Row],[Lokacija provedbe
grad ili općina]]),Koordinate!B:E,2,FALSE),"")</f>
        <v>35000</v>
      </c>
      <c r="Q255" s="329">
        <f>IFERROR(VLOOKUP(TRIM(OPKK[[#This Row],[Lokacija provedbe
grad ili općina]]),Koordinate!B:E,3,FALSE),"")</f>
        <v>45.163143099999999</v>
      </c>
      <c r="R255" s="329">
        <f>IFERROR(VLOOKUP(TRIM(OPKK[[#This Row],[Lokacija provedbe
grad ili općina]]),Koordinate!B:E,4,FALSE),"")</f>
        <v>18.011608099999901</v>
      </c>
    </row>
    <row r="256" spans="1:18">
      <c r="A256" s="151" t="s">
        <v>2005</v>
      </c>
      <c r="B256" s="36" t="s">
        <v>1395</v>
      </c>
      <c r="C256" s="36" t="s">
        <v>15</v>
      </c>
      <c r="D256" s="36" t="s">
        <v>1269</v>
      </c>
      <c r="E256" s="36" t="s">
        <v>26</v>
      </c>
      <c r="F256" s="77">
        <v>43031</v>
      </c>
      <c r="G256" s="570">
        <f t="shared" si="3"/>
        <v>164699.4</v>
      </c>
      <c r="H256" s="59">
        <v>139170.99</v>
      </c>
      <c r="I256" s="59">
        <v>139170.99</v>
      </c>
      <c r="J256" s="59">
        <v>0</v>
      </c>
      <c r="K256" s="59">
        <v>25528.41</v>
      </c>
      <c r="L256" s="36" t="s">
        <v>2689</v>
      </c>
      <c r="M256" s="36" t="s">
        <v>20</v>
      </c>
      <c r="N256" s="36" t="s">
        <v>1396</v>
      </c>
      <c r="O256" s="185"/>
      <c r="P256" s="329">
        <f>IFERROR(VLOOKUP(TRIM(OPKK[[#This Row],[Lokacija provedbe
grad ili općina]]),Koordinate!B:E,2,FALSE),"")</f>
        <v>35214</v>
      </c>
      <c r="Q256" s="329">
        <f>IFERROR(VLOOKUP(TRIM(OPKK[[#This Row],[Lokacija provedbe
grad ili općina]]),Koordinate!B:E,3,FALSE),"")</f>
        <v>45.188551699999998</v>
      </c>
      <c r="R256" s="329">
        <f>IFERROR(VLOOKUP(TRIM(OPKK[[#This Row],[Lokacija provedbe
grad ili općina]]),Koordinate!B:E,4,FALSE),"")</f>
        <v>18.297187600000001</v>
      </c>
    </row>
    <row r="257" spans="1:18" ht="45">
      <c r="A257" s="151" t="s">
        <v>2006</v>
      </c>
      <c r="B257" s="36" t="s">
        <v>1397</v>
      </c>
      <c r="C257" s="36" t="s">
        <v>15</v>
      </c>
      <c r="D257" s="36" t="s">
        <v>1269</v>
      </c>
      <c r="E257" s="36" t="s">
        <v>26</v>
      </c>
      <c r="F257" s="77">
        <v>43033</v>
      </c>
      <c r="G257" s="570">
        <f t="shared" si="3"/>
        <v>396750</v>
      </c>
      <c r="H257" s="59">
        <v>300000</v>
      </c>
      <c r="I257" s="59">
        <v>300000</v>
      </c>
      <c r="J257" s="59">
        <v>0</v>
      </c>
      <c r="K257" s="59">
        <v>96750</v>
      </c>
      <c r="L257" s="36" t="s">
        <v>2690</v>
      </c>
      <c r="M257" s="36" t="s">
        <v>52</v>
      </c>
      <c r="N257" s="36" t="s">
        <v>1398</v>
      </c>
      <c r="O257" s="185"/>
      <c r="P257" s="329">
        <f>IFERROR(VLOOKUP(TRIM(OPKK[[#This Row],[Lokacija provedbe
grad ili općina]]),Koordinate!B:E,2,FALSE),"")</f>
        <v>32281</v>
      </c>
      <c r="Q257" s="329">
        <f>IFERROR(VLOOKUP(TRIM(OPKK[[#This Row],[Lokacija provedbe
grad ili općina]]),Koordinate!B:E,3,FALSE),"")</f>
        <v>45.288244499999998</v>
      </c>
      <c r="R257" s="329">
        <f>IFERROR(VLOOKUP(TRIM(OPKK[[#This Row],[Lokacija provedbe
grad ili općina]]),Koordinate!B:E,4,FALSE),"")</f>
        <v>18.6841136</v>
      </c>
    </row>
    <row r="258" spans="1:18" ht="30">
      <c r="A258" s="151" t="s">
        <v>2007</v>
      </c>
      <c r="B258" s="36" t="s">
        <v>1399</v>
      </c>
      <c r="C258" s="36" t="s">
        <v>15</v>
      </c>
      <c r="D258" s="36" t="s">
        <v>1269</v>
      </c>
      <c r="E258" s="36" t="s">
        <v>26</v>
      </c>
      <c r="F258" s="77">
        <v>43034</v>
      </c>
      <c r="G258" s="570">
        <f t="shared" si="3"/>
        <v>466942</v>
      </c>
      <c r="H258" s="59">
        <v>300000</v>
      </c>
      <c r="I258" s="59">
        <v>300000</v>
      </c>
      <c r="J258" s="59">
        <v>0</v>
      </c>
      <c r="K258" s="59">
        <v>166942</v>
      </c>
      <c r="L258" s="36" t="s">
        <v>1400</v>
      </c>
      <c r="M258" s="36" t="s">
        <v>28</v>
      </c>
      <c r="N258" s="36" t="s">
        <v>29</v>
      </c>
      <c r="O258" s="185"/>
      <c r="P258" s="329">
        <f>IFERROR(VLOOKUP(TRIM(OPKK[[#This Row],[Lokacija provedbe
grad ili općina]]),Koordinate!B:E,2,FALSE),"")</f>
        <v>31000</v>
      </c>
      <c r="Q258" s="329">
        <f>IFERROR(VLOOKUP(TRIM(OPKK[[#This Row],[Lokacija provedbe
grad ili općina]]),Koordinate!B:E,3,FALSE),"")</f>
        <v>45.554962400000001</v>
      </c>
      <c r="R258" s="329">
        <f>IFERROR(VLOOKUP(TRIM(OPKK[[#This Row],[Lokacija provedbe
grad ili općina]]),Koordinate!B:E,4,FALSE),"")</f>
        <v>18.695514399999901</v>
      </c>
    </row>
    <row r="259" spans="1:18" ht="30">
      <c r="A259" s="151" t="s">
        <v>2008</v>
      </c>
      <c r="B259" s="36" t="s">
        <v>1401</v>
      </c>
      <c r="C259" s="36" t="s">
        <v>15</v>
      </c>
      <c r="D259" s="36" t="s">
        <v>1269</v>
      </c>
      <c r="E259" s="36" t="s">
        <v>26</v>
      </c>
      <c r="F259" s="77">
        <v>43033</v>
      </c>
      <c r="G259" s="570">
        <f t="shared" si="3"/>
        <v>197945.1</v>
      </c>
      <c r="H259" s="59">
        <v>166273.88</v>
      </c>
      <c r="I259" s="59">
        <v>166273.88</v>
      </c>
      <c r="J259" s="59">
        <v>0</v>
      </c>
      <c r="K259" s="59">
        <v>31671.22</v>
      </c>
      <c r="L259" s="36" t="s">
        <v>1402</v>
      </c>
      <c r="M259" s="36" t="s">
        <v>28</v>
      </c>
      <c r="N259" s="36" t="s">
        <v>30</v>
      </c>
      <c r="O259" s="185"/>
      <c r="P259" s="329">
        <f>IFERROR(VLOOKUP(TRIM(OPKK[[#This Row],[Lokacija provedbe
grad ili općina]]),Koordinate!B:E,2,FALSE),"")</f>
        <v>31400</v>
      </c>
      <c r="Q259" s="329">
        <f>IFERROR(VLOOKUP(TRIM(OPKK[[#This Row],[Lokacija provedbe
grad ili općina]]),Koordinate!B:E,3,FALSE),"")</f>
        <v>45.309996899999902</v>
      </c>
      <c r="R259" s="329">
        <f>IFERROR(VLOOKUP(TRIM(OPKK[[#This Row],[Lokacija provedbe
grad ili općina]]),Koordinate!B:E,4,FALSE),"")</f>
        <v>18.4097819999999</v>
      </c>
    </row>
    <row r="260" spans="1:18" ht="30">
      <c r="A260" s="151" t="s">
        <v>2009</v>
      </c>
      <c r="B260" s="36" t="s">
        <v>1403</v>
      </c>
      <c r="C260" s="36" t="s">
        <v>1223</v>
      </c>
      <c r="D260" s="36" t="s">
        <v>1224</v>
      </c>
      <c r="E260" s="36" t="s">
        <v>17</v>
      </c>
      <c r="F260" s="77">
        <v>43033</v>
      </c>
      <c r="G260" s="570">
        <f t="shared" ref="G260:G323" si="4">H260+K260</f>
        <v>4909194.54</v>
      </c>
      <c r="H260" s="59">
        <v>4172815.36</v>
      </c>
      <c r="I260" s="59">
        <v>4172815.36</v>
      </c>
      <c r="J260" s="59">
        <v>0</v>
      </c>
      <c r="K260" s="59">
        <v>736379.18</v>
      </c>
      <c r="L260" s="36" t="s">
        <v>1032</v>
      </c>
      <c r="M260" s="36" t="s">
        <v>38</v>
      </c>
      <c r="N260" s="36" t="s">
        <v>140</v>
      </c>
      <c r="O260" s="185"/>
      <c r="P260" s="329">
        <f>IFERROR(VLOOKUP(TRIM(OPKK[[#This Row],[Lokacija provedbe
grad ili općina]]),Koordinate!B:E,2,FALSE),"")</f>
        <v>34000</v>
      </c>
      <c r="Q260" s="329">
        <f>IFERROR(VLOOKUP(TRIM(OPKK[[#This Row],[Lokacija provedbe
grad ili općina]]),Koordinate!B:E,3,FALSE),"")</f>
        <v>45.331476299999999</v>
      </c>
      <c r="R260" s="329">
        <f>IFERROR(VLOOKUP(TRIM(OPKK[[#This Row],[Lokacija provedbe
grad ili općina]]),Koordinate!B:E,4,FALSE),"")</f>
        <v>17.674474799999899</v>
      </c>
    </row>
    <row r="261" spans="1:18" ht="30">
      <c r="A261" s="151" t="s">
        <v>2010</v>
      </c>
      <c r="B261" s="36" t="s">
        <v>1404</v>
      </c>
      <c r="C261" s="36" t="s">
        <v>1223</v>
      </c>
      <c r="D261" s="36" t="s">
        <v>1224</v>
      </c>
      <c r="E261" s="36" t="s">
        <v>17</v>
      </c>
      <c r="F261" s="77">
        <v>43033</v>
      </c>
      <c r="G261" s="570">
        <f t="shared" si="4"/>
        <v>2756967.54</v>
      </c>
      <c r="H261" s="59">
        <v>2343422.41</v>
      </c>
      <c r="I261" s="59">
        <v>2343422.41</v>
      </c>
      <c r="J261" s="59">
        <v>0</v>
      </c>
      <c r="K261" s="59">
        <v>413545.13</v>
      </c>
      <c r="L261" s="36" t="s">
        <v>571</v>
      </c>
      <c r="M261" s="36" t="s">
        <v>52</v>
      </c>
      <c r="N261" s="36" t="s">
        <v>1405</v>
      </c>
      <c r="O261" s="185"/>
      <c r="P261" s="329">
        <f>IFERROR(VLOOKUP(TRIM(OPKK[[#This Row],[Lokacija provedbe
grad ili općina]]),Koordinate!B:E,2,FALSE),"")</f>
        <v>32241</v>
      </c>
      <c r="Q261" s="329">
        <f>IFERROR(VLOOKUP(TRIM(OPKK[[#This Row],[Lokacija provedbe
grad ili općina]]),Koordinate!B:E,3,FALSE),"")</f>
        <v>45.259888199999999</v>
      </c>
      <c r="R261" s="329">
        <f>IFERROR(VLOOKUP(TRIM(OPKK[[#This Row],[Lokacija provedbe
grad ili općina]]),Koordinate!B:E,4,FALSE),"")</f>
        <v>18.9103662999999</v>
      </c>
    </row>
    <row r="262" spans="1:18">
      <c r="A262" s="151" t="s">
        <v>2011</v>
      </c>
      <c r="B262" s="36" t="s">
        <v>1436</v>
      </c>
      <c r="C262" s="36" t="s">
        <v>15</v>
      </c>
      <c r="D262" s="36" t="s">
        <v>1269</v>
      </c>
      <c r="E262" s="36" t="s">
        <v>26</v>
      </c>
      <c r="F262" s="77">
        <v>43041</v>
      </c>
      <c r="G262" s="570">
        <f t="shared" si="4"/>
        <v>351705</v>
      </c>
      <c r="H262" s="59">
        <v>298500</v>
      </c>
      <c r="I262" s="59">
        <v>298500</v>
      </c>
      <c r="J262" s="59">
        <v>0</v>
      </c>
      <c r="K262" s="59">
        <v>53205</v>
      </c>
      <c r="L262" s="36" t="s">
        <v>1412</v>
      </c>
      <c r="M262" s="36" t="s">
        <v>38</v>
      </c>
      <c r="N262" s="36" t="s">
        <v>140</v>
      </c>
      <c r="O262" s="185"/>
      <c r="P262" s="329">
        <f>IFERROR(VLOOKUP(TRIM(OPKK[[#This Row],[Lokacija provedbe
grad ili općina]]),Koordinate!B:E,2,FALSE),"")</f>
        <v>34000</v>
      </c>
      <c r="Q262" s="329">
        <f>IFERROR(VLOOKUP(TRIM(OPKK[[#This Row],[Lokacija provedbe
grad ili općina]]),Koordinate!B:E,3,FALSE),"")</f>
        <v>45.331476299999999</v>
      </c>
      <c r="R262" s="329">
        <f>IFERROR(VLOOKUP(TRIM(OPKK[[#This Row],[Lokacija provedbe
grad ili općina]]),Koordinate!B:E,4,FALSE),"")</f>
        <v>17.674474799999899</v>
      </c>
    </row>
    <row r="263" spans="1:18" ht="30">
      <c r="A263" s="151" t="s">
        <v>2012</v>
      </c>
      <c r="B263" s="36" t="s">
        <v>1437</v>
      </c>
      <c r="C263" s="36" t="s">
        <v>15</v>
      </c>
      <c r="D263" s="36" t="s">
        <v>1269</v>
      </c>
      <c r="E263" s="36" t="s">
        <v>26</v>
      </c>
      <c r="F263" s="77">
        <v>43038</v>
      </c>
      <c r="G263" s="570">
        <f t="shared" si="4"/>
        <v>300000</v>
      </c>
      <c r="H263" s="59">
        <v>250000</v>
      </c>
      <c r="I263" s="59">
        <v>250000</v>
      </c>
      <c r="J263" s="59">
        <v>0</v>
      </c>
      <c r="K263" s="59">
        <v>50000</v>
      </c>
      <c r="L263" s="36" t="s">
        <v>1413</v>
      </c>
      <c r="M263" s="36" t="s">
        <v>52</v>
      </c>
      <c r="N263" s="36" t="s">
        <v>890</v>
      </c>
      <c r="O263" s="185"/>
      <c r="P263" s="329">
        <f>IFERROR(VLOOKUP(TRIM(OPKK[[#This Row],[Lokacija provedbe
grad ili općina]]),Koordinate!B:E,2,FALSE),"")</f>
        <v>32236</v>
      </c>
      <c r="Q263" s="329">
        <f>IFERROR(VLOOKUP(TRIM(OPKK[[#This Row],[Lokacija provedbe
grad ili općina]]),Koordinate!B:E,3,FALSE),"")</f>
        <v>45.222044799999999</v>
      </c>
      <c r="R263" s="329">
        <f>IFERROR(VLOOKUP(TRIM(OPKK[[#This Row],[Lokacija provedbe
grad ili općina]]),Koordinate!B:E,4,FALSE),"")</f>
        <v>19.375233099999999</v>
      </c>
    </row>
    <row r="264" spans="1:18" ht="30">
      <c r="A264" s="151" t="s">
        <v>2013</v>
      </c>
      <c r="B264" s="36" t="s">
        <v>1438</v>
      </c>
      <c r="C264" s="36" t="s">
        <v>15</v>
      </c>
      <c r="D264" s="36" t="s">
        <v>1269</v>
      </c>
      <c r="E264" s="36" t="s">
        <v>26</v>
      </c>
      <c r="F264" s="77">
        <v>43039</v>
      </c>
      <c r="G264" s="570">
        <f t="shared" si="4"/>
        <v>463750</v>
      </c>
      <c r="H264" s="59">
        <v>295000</v>
      </c>
      <c r="I264" s="59">
        <v>295000</v>
      </c>
      <c r="J264" s="59">
        <v>0</v>
      </c>
      <c r="K264" s="59">
        <v>168750</v>
      </c>
      <c r="L264" s="36" t="s">
        <v>1414</v>
      </c>
      <c r="M264" s="36" t="s">
        <v>38</v>
      </c>
      <c r="N264" s="36" t="s">
        <v>128</v>
      </c>
      <c r="O264" s="185"/>
      <c r="P264" s="329">
        <f>IFERROR(VLOOKUP(TRIM(OPKK[[#This Row],[Lokacija provedbe
grad ili općina]]),Koordinate!B:E,2,FALSE),"")</f>
        <v>34310</v>
      </c>
      <c r="Q264" s="329">
        <f>IFERROR(VLOOKUP(TRIM(OPKK[[#This Row],[Lokacija provedbe
grad ili općina]]),Koordinate!B:E,3,FALSE),"")</f>
        <v>45.2862467</v>
      </c>
      <c r="R264" s="329">
        <f>IFERROR(VLOOKUP(TRIM(OPKK[[#This Row],[Lokacija provedbe
grad ili općina]]),Koordinate!B:E,4,FALSE),"")</f>
        <v>17.801819600000002</v>
      </c>
    </row>
    <row r="265" spans="1:18" ht="30">
      <c r="A265" s="151" t="s">
        <v>2014</v>
      </c>
      <c r="B265" s="36" t="s">
        <v>1439</v>
      </c>
      <c r="C265" s="36" t="s">
        <v>15</v>
      </c>
      <c r="D265" s="36" t="s">
        <v>1269</v>
      </c>
      <c r="E265" s="36" t="s">
        <v>26</v>
      </c>
      <c r="F265" s="77">
        <v>43035</v>
      </c>
      <c r="G265" s="570">
        <f t="shared" si="4"/>
        <v>203625</v>
      </c>
      <c r="H265" s="59">
        <v>170000</v>
      </c>
      <c r="I265" s="59">
        <v>170000</v>
      </c>
      <c r="J265" s="59">
        <v>0</v>
      </c>
      <c r="K265" s="59">
        <v>33625</v>
      </c>
      <c r="L265" s="36" t="s">
        <v>1415</v>
      </c>
      <c r="M265" s="36" t="s">
        <v>28</v>
      </c>
      <c r="N265" s="36" t="s">
        <v>30</v>
      </c>
      <c r="O265" s="185"/>
      <c r="P265" s="329">
        <f>IFERROR(VLOOKUP(TRIM(OPKK[[#This Row],[Lokacija provedbe
grad ili općina]]),Koordinate!B:E,2,FALSE),"")</f>
        <v>31400</v>
      </c>
      <c r="Q265" s="329">
        <f>IFERROR(VLOOKUP(TRIM(OPKK[[#This Row],[Lokacija provedbe
grad ili općina]]),Koordinate!B:E,3,FALSE),"")</f>
        <v>45.309996899999902</v>
      </c>
      <c r="R265" s="329">
        <f>IFERROR(VLOOKUP(TRIM(OPKK[[#This Row],[Lokacija provedbe
grad ili općina]]),Koordinate!B:E,4,FALSE),"")</f>
        <v>18.4097819999999</v>
      </c>
    </row>
    <row r="266" spans="1:18" ht="30">
      <c r="A266" s="151" t="s">
        <v>2015</v>
      </c>
      <c r="B266" s="36" t="s">
        <v>1440</v>
      </c>
      <c r="C266" s="36" t="s">
        <v>15</v>
      </c>
      <c r="D266" s="36" t="s">
        <v>1269</v>
      </c>
      <c r="E266" s="36" t="s">
        <v>26</v>
      </c>
      <c r="F266" s="77">
        <v>43038</v>
      </c>
      <c r="G266" s="570">
        <f t="shared" si="4"/>
        <v>386000</v>
      </c>
      <c r="H266" s="59">
        <v>250000</v>
      </c>
      <c r="I266" s="59">
        <v>250000</v>
      </c>
      <c r="J266" s="59">
        <v>0</v>
      </c>
      <c r="K266" s="59">
        <v>136000</v>
      </c>
      <c r="L266" s="36" t="s">
        <v>136</v>
      </c>
      <c r="M266" s="36" t="s">
        <v>52</v>
      </c>
      <c r="N266" s="36" t="s">
        <v>53</v>
      </c>
      <c r="O266" s="185"/>
      <c r="P266" s="329">
        <f>IFERROR(VLOOKUP(TRIM(OPKK[[#This Row],[Lokacija provedbe
grad ili općina]]),Koordinate!B:E,2,FALSE),"")</f>
        <v>32000</v>
      </c>
      <c r="Q266" s="329">
        <f>IFERROR(VLOOKUP(TRIM(OPKK[[#This Row],[Lokacija provedbe
grad ili općina]]),Koordinate!B:E,3,FALSE),"")</f>
        <v>45.345237699999998</v>
      </c>
      <c r="R266" s="329">
        <f>IFERROR(VLOOKUP(TRIM(OPKK[[#This Row],[Lokacija provedbe
grad ili općina]]),Koordinate!B:E,4,FALSE),"")</f>
        <v>19.001020400000002</v>
      </c>
    </row>
    <row r="267" spans="1:18" ht="45">
      <c r="A267" s="151" t="s">
        <v>2016</v>
      </c>
      <c r="B267" s="36" t="s">
        <v>1441</v>
      </c>
      <c r="C267" s="36" t="s">
        <v>15</v>
      </c>
      <c r="D267" s="36" t="s">
        <v>1269</v>
      </c>
      <c r="E267" s="36" t="s">
        <v>26</v>
      </c>
      <c r="F267" s="77">
        <v>43039</v>
      </c>
      <c r="G267" s="570">
        <f t="shared" si="4"/>
        <v>256670.62</v>
      </c>
      <c r="H267" s="59">
        <v>150000</v>
      </c>
      <c r="I267" s="59">
        <v>150000</v>
      </c>
      <c r="J267" s="59">
        <v>0</v>
      </c>
      <c r="K267" s="59">
        <v>106670.62</v>
      </c>
      <c r="L267" s="36" t="s">
        <v>1416</v>
      </c>
      <c r="M267" s="36" t="s">
        <v>52</v>
      </c>
      <c r="N267" s="36" t="s">
        <v>167</v>
      </c>
      <c r="O267" s="185"/>
      <c r="P267" s="329">
        <f>IFERROR(VLOOKUP(TRIM(OPKK[[#This Row],[Lokacija provedbe
grad ili općina]]),Koordinate!B:E,2,FALSE),"")</f>
        <v>32260</v>
      </c>
      <c r="Q267" s="329">
        <f>IFERROR(VLOOKUP(TRIM(OPKK[[#This Row],[Lokacija provedbe
grad ili općina]]),Koordinate!B:E,3,FALSE),"")</f>
        <v>44.887424799999998</v>
      </c>
      <c r="R267" s="329">
        <f>IFERROR(VLOOKUP(TRIM(OPKK[[#This Row],[Lokacija provedbe
grad ili općina]]),Koordinate!B:E,4,FALSE),"")</f>
        <v>18.825355800000001</v>
      </c>
    </row>
    <row r="268" spans="1:18">
      <c r="A268" s="151" t="s">
        <v>2017</v>
      </c>
      <c r="B268" s="36" t="s">
        <v>1442</v>
      </c>
      <c r="C268" s="36" t="s">
        <v>15</v>
      </c>
      <c r="D268" s="36" t="s">
        <v>1269</v>
      </c>
      <c r="E268" s="36" t="s">
        <v>26</v>
      </c>
      <c r="F268" s="77">
        <v>43038</v>
      </c>
      <c r="G268" s="570">
        <f t="shared" si="4"/>
        <v>542445</v>
      </c>
      <c r="H268" s="59">
        <v>300000</v>
      </c>
      <c r="I268" s="59">
        <v>300000</v>
      </c>
      <c r="J268" s="59">
        <v>0</v>
      </c>
      <c r="K268" s="59">
        <v>242445</v>
      </c>
      <c r="L268" s="36" t="s">
        <v>1417</v>
      </c>
      <c r="M268" s="36" t="s">
        <v>28</v>
      </c>
      <c r="N268" s="36" t="s">
        <v>29</v>
      </c>
      <c r="O268" s="185"/>
      <c r="P268" s="329">
        <f>IFERROR(VLOOKUP(TRIM(OPKK[[#This Row],[Lokacija provedbe
grad ili općina]]),Koordinate!B:E,2,FALSE),"")</f>
        <v>31000</v>
      </c>
      <c r="Q268" s="329">
        <f>IFERROR(VLOOKUP(TRIM(OPKK[[#This Row],[Lokacija provedbe
grad ili općina]]),Koordinate!B:E,3,FALSE),"")</f>
        <v>45.554962400000001</v>
      </c>
      <c r="R268" s="329">
        <f>IFERROR(VLOOKUP(TRIM(OPKK[[#This Row],[Lokacija provedbe
grad ili općina]]),Koordinate!B:E,4,FALSE),"")</f>
        <v>18.695514399999901</v>
      </c>
    </row>
    <row r="269" spans="1:18">
      <c r="A269" s="151" t="s">
        <v>2018</v>
      </c>
      <c r="B269" s="36" t="s">
        <v>1443</v>
      </c>
      <c r="C269" s="36" t="s">
        <v>15</v>
      </c>
      <c r="D269" s="36" t="s">
        <v>1269</v>
      </c>
      <c r="E269" s="36" t="s">
        <v>26</v>
      </c>
      <c r="F269" s="77">
        <v>43039</v>
      </c>
      <c r="G269" s="570">
        <f t="shared" si="4"/>
        <v>85600</v>
      </c>
      <c r="H269" s="59">
        <v>68480</v>
      </c>
      <c r="I269" s="59">
        <v>68480</v>
      </c>
      <c r="J269" s="59">
        <v>0</v>
      </c>
      <c r="K269" s="59">
        <v>17120</v>
      </c>
      <c r="L269" s="36" t="s">
        <v>1418</v>
      </c>
      <c r="M269" s="36" t="s">
        <v>28</v>
      </c>
      <c r="N269" s="36" t="s">
        <v>29</v>
      </c>
      <c r="O269" s="185"/>
      <c r="P269" s="329">
        <f>IFERROR(VLOOKUP(TRIM(OPKK[[#This Row],[Lokacija provedbe
grad ili općina]]),Koordinate!B:E,2,FALSE),"")</f>
        <v>31000</v>
      </c>
      <c r="Q269" s="329">
        <f>IFERROR(VLOOKUP(TRIM(OPKK[[#This Row],[Lokacija provedbe
grad ili općina]]),Koordinate!B:E,3,FALSE),"")</f>
        <v>45.554962400000001</v>
      </c>
      <c r="R269" s="329">
        <f>IFERROR(VLOOKUP(TRIM(OPKK[[#This Row],[Lokacija provedbe
grad ili općina]]),Koordinate!B:E,4,FALSE),"")</f>
        <v>18.695514399999901</v>
      </c>
    </row>
    <row r="270" spans="1:18">
      <c r="A270" s="151" t="s">
        <v>2019</v>
      </c>
      <c r="B270" s="36" t="s">
        <v>1444</v>
      </c>
      <c r="C270" s="36" t="s">
        <v>15</v>
      </c>
      <c r="D270" s="36" t="s">
        <v>1269</v>
      </c>
      <c r="E270" s="36" t="s">
        <v>26</v>
      </c>
      <c r="F270" s="77">
        <v>43039</v>
      </c>
      <c r="G270" s="570">
        <f t="shared" si="4"/>
        <v>255152.19</v>
      </c>
      <c r="H270" s="59">
        <v>164573.17000000001</v>
      </c>
      <c r="I270" s="59">
        <v>164573.17000000001</v>
      </c>
      <c r="J270" s="59">
        <v>0</v>
      </c>
      <c r="K270" s="59">
        <v>90579.02</v>
      </c>
      <c r="L270" s="36" t="s">
        <v>1419</v>
      </c>
      <c r="M270" s="36" t="s">
        <v>20</v>
      </c>
      <c r="N270" s="36" t="s">
        <v>62</v>
      </c>
      <c r="O270" s="185"/>
      <c r="P270" s="329">
        <f>IFERROR(VLOOKUP(TRIM(OPKK[[#This Row],[Lokacija provedbe
grad ili općina]]),Koordinate!B:E,2,FALSE),"")</f>
        <v>35000</v>
      </c>
      <c r="Q270" s="329">
        <f>IFERROR(VLOOKUP(TRIM(OPKK[[#This Row],[Lokacija provedbe
grad ili općina]]),Koordinate!B:E,3,FALSE),"")</f>
        <v>45.163143099999999</v>
      </c>
      <c r="R270" s="329">
        <f>IFERROR(VLOOKUP(TRIM(OPKK[[#This Row],[Lokacija provedbe
grad ili općina]]),Koordinate!B:E,4,FALSE),"")</f>
        <v>18.011608099999901</v>
      </c>
    </row>
    <row r="271" spans="1:18" ht="30">
      <c r="A271" s="151" t="s">
        <v>2020</v>
      </c>
      <c r="B271" s="36" t="s">
        <v>1445</v>
      </c>
      <c r="C271" s="36" t="s">
        <v>15</v>
      </c>
      <c r="D271" s="36" t="s">
        <v>113</v>
      </c>
      <c r="E271" s="36" t="s">
        <v>17</v>
      </c>
      <c r="F271" s="77">
        <v>43031</v>
      </c>
      <c r="G271" s="570">
        <f t="shared" si="4"/>
        <v>6774404</v>
      </c>
      <c r="H271" s="59">
        <v>2392141.4</v>
      </c>
      <c r="I271" s="59">
        <v>2392141.4</v>
      </c>
      <c r="J271" s="59">
        <v>0</v>
      </c>
      <c r="K271" s="59">
        <v>4382262.5999999996</v>
      </c>
      <c r="L271" s="36" t="s">
        <v>1420</v>
      </c>
      <c r="M271" s="36" t="s">
        <v>38</v>
      </c>
      <c r="N271" s="36" t="s">
        <v>140</v>
      </c>
      <c r="O271" s="185"/>
      <c r="P271" s="329">
        <f>IFERROR(VLOOKUP(TRIM(OPKK[[#This Row],[Lokacija provedbe
grad ili općina]]),Koordinate!B:E,2,FALSE),"")</f>
        <v>34000</v>
      </c>
      <c r="Q271" s="329">
        <f>IFERROR(VLOOKUP(TRIM(OPKK[[#This Row],[Lokacija provedbe
grad ili općina]]),Koordinate!B:E,3,FALSE),"")</f>
        <v>45.331476299999999</v>
      </c>
      <c r="R271" s="329">
        <f>IFERROR(VLOOKUP(TRIM(OPKK[[#This Row],[Lokacija provedbe
grad ili općina]]),Koordinate!B:E,4,FALSE),"")</f>
        <v>17.674474799999899</v>
      </c>
    </row>
    <row r="272" spans="1:18" ht="30">
      <c r="A272" s="151" t="s">
        <v>2021</v>
      </c>
      <c r="B272" s="36" t="s">
        <v>1446</v>
      </c>
      <c r="C272" s="36" t="s">
        <v>15</v>
      </c>
      <c r="D272" s="36" t="s">
        <v>1269</v>
      </c>
      <c r="E272" s="36" t="s">
        <v>26</v>
      </c>
      <c r="F272" s="77">
        <v>43031</v>
      </c>
      <c r="G272" s="570">
        <f t="shared" si="4"/>
        <v>197141.59999999998</v>
      </c>
      <c r="H272" s="59">
        <v>167570.35999999999</v>
      </c>
      <c r="I272" s="59">
        <v>167570.35999999999</v>
      </c>
      <c r="J272" s="59">
        <v>0</v>
      </c>
      <c r="K272" s="59">
        <v>29571.24</v>
      </c>
      <c r="L272" s="36" t="s">
        <v>1421</v>
      </c>
      <c r="M272" s="36" t="s">
        <v>28</v>
      </c>
      <c r="N272" s="36" t="s">
        <v>30</v>
      </c>
      <c r="O272" s="185"/>
      <c r="P272" s="329">
        <f>IFERROR(VLOOKUP(TRIM(OPKK[[#This Row],[Lokacija provedbe
grad ili općina]]),Koordinate!B:E,2,FALSE),"")</f>
        <v>31400</v>
      </c>
      <c r="Q272" s="329">
        <f>IFERROR(VLOOKUP(TRIM(OPKK[[#This Row],[Lokacija provedbe
grad ili općina]]),Koordinate!B:E,3,FALSE),"")</f>
        <v>45.309996899999902</v>
      </c>
      <c r="R272" s="329">
        <f>IFERROR(VLOOKUP(TRIM(OPKK[[#This Row],[Lokacija provedbe
grad ili općina]]),Koordinate!B:E,4,FALSE),"")</f>
        <v>18.4097819999999</v>
      </c>
    </row>
    <row r="273" spans="1:18">
      <c r="A273" s="151" t="s">
        <v>2022</v>
      </c>
      <c r="B273" s="36" t="s">
        <v>1447</v>
      </c>
      <c r="C273" s="36" t="s">
        <v>15</v>
      </c>
      <c r="D273" s="36" t="s">
        <v>1269</v>
      </c>
      <c r="E273" s="36" t="s">
        <v>26</v>
      </c>
      <c r="F273" s="77">
        <v>43041</v>
      </c>
      <c r="G273" s="570">
        <f t="shared" si="4"/>
        <v>462630</v>
      </c>
      <c r="H273" s="59">
        <v>300000</v>
      </c>
      <c r="I273" s="59">
        <v>300000</v>
      </c>
      <c r="J273" s="59">
        <v>0</v>
      </c>
      <c r="K273" s="59">
        <v>162630</v>
      </c>
      <c r="L273" s="36" t="s">
        <v>1422</v>
      </c>
      <c r="M273" s="36" t="s">
        <v>20</v>
      </c>
      <c r="N273" s="36" t="s">
        <v>1448</v>
      </c>
      <c r="O273" s="185"/>
      <c r="P273" s="329">
        <f>IFERROR(VLOOKUP(TRIM(OPKK[[#This Row],[Lokacija provedbe
grad ili općina]]),Koordinate!B:E,2,FALSE),"")</f>
        <v>35404</v>
      </c>
      <c r="Q273" s="329">
        <f>IFERROR(VLOOKUP(TRIM(OPKK[[#This Row],[Lokacija provedbe
grad ili općina]]),Koordinate!B:E,3,FALSE),"")</f>
        <v>45.286150399999997</v>
      </c>
      <c r="R273" s="329">
        <f>IFERROR(VLOOKUP(TRIM(OPKK[[#This Row],[Lokacija provedbe
grad ili općina]]),Koordinate!B:E,4,FALSE),"")</f>
        <v>17.380311500000001</v>
      </c>
    </row>
    <row r="274" spans="1:18" ht="30">
      <c r="A274" s="151" t="s">
        <v>2023</v>
      </c>
      <c r="B274" s="36" t="s">
        <v>1449</v>
      </c>
      <c r="C274" s="36" t="s">
        <v>15</v>
      </c>
      <c r="D274" s="36" t="s">
        <v>1269</v>
      </c>
      <c r="E274" s="36" t="s">
        <v>26</v>
      </c>
      <c r="F274" s="77">
        <v>43039</v>
      </c>
      <c r="G274" s="570">
        <f t="shared" si="4"/>
        <v>499279.37</v>
      </c>
      <c r="H274" s="59">
        <v>300000</v>
      </c>
      <c r="I274" s="59">
        <v>300000</v>
      </c>
      <c r="J274" s="59">
        <v>0</v>
      </c>
      <c r="K274" s="59">
        <v>199279.37</v>
      </c>
      <c r="L274" s="36" t="s">
        <v>2622</v>
      </c>
      <c r="M274" s="36" t="s">
        <v>38</v>
      </c>
      <c r="N274" s="36" t="s">
        <v>138</v>
      </c>
      <c r="O274" s="185"/>
      <c r="P274" s="329">
        <f>IFERROR(VLOOKUP(TRIM(OPKK[[#This Row],[Lokacija provedbe
grad ili općina]]),Koordinate!B:E,2,FALSE),"")</f>
        <v>34550</v>
      </c>
      <c r="Q274" s="329">
        <f>IFERROR(VLOOKUP(TRIM(OPKK[[#This Row],[Lokacija provedbe
grad ili općina]]),Koordinate!B:E,3,FALSE),"")</f>
        <v>45.438845200000003</v>
      </c>
      <c r="R274" s="329">
        <f>IFERROR(VLOOKUP(TRIM(OPKK[[#This Row],[Lokacija provedbe
grad ili općina]]),Koordinate!B:E,4,FALSE),"")</f>
        <v>17.191742399999999</v>
      </c>
    </row>
    <row r="275" spans="1:18" ht="30">
      <c r="A275" s="151" t="s">
        <v>2024</v>
      </c>
      <c r="B275" s="36" t="s">
        <v>1450</v>
      </c>
      <c r="C275" s="36" t="s">
        <v>15</v>
      </c>
      <c r="D275" s="36" t="s">
        <v>1269</v>
      </c>
      <c r="E275" s="36" t="s">
        <v>26</v>
      </c>
      <c r="F275" s="77">
        <v>43043</v>
      </c>
      <c r="G275" s="570">
        <f t="shared" si="4"/>
        <v>222475.6</v>
      </c>
      <c r="H275" s="59">
        <v>189104.26</v>
      </c>
      <c r="I275" s="59">
        <v>189104.26</v>
      </c>
      <c r="J275" s="59">
        <v>0</v>
      </c>
      <c r="K275" s="59">
        <v>33371.339999999997</v>
      </c>
      <c r="L275" s="36" t="s">
        <v>1423</v>
      </c>
      <c r="M275" s="36" t="s">
        <v>52</v>
      </c>
      <c r="N275" s="36" t="s">
        <v>890</v>
      </c>
      <c r="O275" s="185"/>
      <c r="P275" s="329">
        <f>IFERROR(VLOOKUP(TRIM(OPKK[[#This Row],[Lokacija provedbe
grad ili općina]]),Koordinate!B:E,2,FALSE),"")</f>
        <v>32236</v>
      </c>
      <c r="Q275" s="329">
        <f>IFERROR(VLOOKUP(TRIM(OPKK[[#This Row],[Lokacija provedbe
grad ili općina]]),Koordinate!B:E,3,FALSE),"")</f>
        <v>45.222044799999999</v>
      </c>
      <c r="R275" s="329">
        <f>IFERROR(VLOOKUP(TRIM(OPKK[[#This Row],[Lokacija provedbe
grad ili općina]]),Koordinate!B:E,4,FALSE),"")</f>
        <v>19.375233099999999</v>
      </c>
    </row>
    <row r="276" spans="1:18" ht="60">
      <c r="A276" s="151" t="s">
        <v>2025</v>
      </c>
      <c r="B276" s="36" t="s">
        <v>1451</v>
      </c>
      <c r="C276" s="36" t="s">
        <v>15</v>
      </c>
      <c r="D276" s="36" t="s">
        <v>1269</v>
      </c>
      <c r="E276" s="36" t="s">
        <v>26</v>
      </c>
      <c r="F276" s="77">
        <v>43042</v>
      </c>
      <c r="G276" s="570">
        <f t="shared" si="4"/>
        <v>395900</v>
      </c>
      <c r="H276" s="59">
        <v>290000</v>
      </c>
      <c r="I276" s="59">
        <v>290000</v>
      </c>
      <c r="J276" s="59">
        <v>0</v>
      </c>
      <c r="K276" s="59">
        <v>105900</v>
      </c>
      <c r="L276" s="36" t="s">
        <v>1424</v>
      </c>
      <c r="M276" s="36" t="s">
        <v>52</v>
      </c>
      <c r="N276" s="36" t="s">
        <v>1452</v>
      </c>
      <c r="O276" s="185"/>
      <c r="P276" s="329">
        <f>IFERROR(VLOOKUP(TRIM(OPKK[[#This Row],[Lokacija provedbe
grad ili općina]]),Koordinate!B:E,2,FALSE),"")</f>
        <v>32284</v>
      </c>
      <c r="Q276" s="329">
        <f>IFERROR(VLOOKUP(TRIM(OPKK[[#This Row],[Lokacija provedbe
grad ili općina]]),Koordinate!B:E,3,FALSE),"")</f>
        <v>45.266819099999999</v>
      </c>
      <c r="R276" s="329">
        <f>IFERROR(VLOOKUP(TRIM(OPKK[[#This Row],[Lokacija provedbe
grad ili općina]]),Koordinate!B:E,4,FALSE),"")</f>
        <v>18.5396889999999</v>
      </c>
    </row>
    <row r="277" spans="1:18" ht="30">
      <c r="A277" s="151" t="s">
        <v>2026</v>
      </c>
      <c r="B277" s="36" t="s">
        <v>1453</v>
      </c>
      <c r="C277" s="36" t="s">
        <v>15</v>
      </c>
      <c r="D277" s="36" t="s">
        <v>1269</v>
      </c>
      <c r="E277" s="36" t="s">
        <v>26</v>
      </c>
      <c r="F277" s="77">
        <v>43041</v>
      </c>
      <c r="G277" s="570">
        <f t="shared" si="4"/>
        <v>496900.2</v>
      </c>
      <c r="H277" s="59">
        <v>300000</v>
      </c>
      <c r="I277" s="59">
        <v>300000</v>
      </c>
      <c r="J277" s="59">
        <v>0</v>
      </c>
      <c r="K277" s="59">
        <v>196900.2</v>
      </c>
      <c r="L277" s="36" t="s">
        <v>1425</v>
      </c>
      <c r="M277" s="36" t="s">
        <v>43</v>
      </c>
      <c r="N277" s="36" t="s">
        <v>179</v>
      </c>
      <c r="O277" s="185"/>
      <c r="P277" s="329">
        <f>IFERROR(VLOOKUP(TRIM(OPKK[[#This Row],[Lokacija provedbe
grad ili općina]]),Koordinate!B:E,2,FALSE),"")</f>
        <v>33520</v>
      </c>
      <c r="Q277" s="329">
        <f>IFERROR(VLOOKUP(TRIM(OPKK[[#This Row],[Lokacija provedbe
grad ili općina]]),Koordinate!B:E,3,FALSE),"")</f>
        <v>45.701931999999999</v>
      </c>
      <c r="R277" s="329">
        <f>IFERROR(VLOOKUP(TRIM(OPKK[[#This Row],[Lokacija provedbe
grad ili općina]]),Koordinate!B:E,4,FALSE),"")</f>
        <v>17.701143999999999</v>
      </c>
    </row>
    <row r="278" spans="1:18">
      <c r="A278" s="151" t="s">
        <v>2027</v>
      </c>
      <c r="B278" s="36" t="s">
        <v>1454</v>
      </c>
      <c r="C278" s="36" t="s">
        <v>15</v>
      </c>
      <c r="D278" s="36" t="s">
        <v>1269</v>
      </c>
      <c r="E278" s="36" t="s">
        <v>26</v>
      </c>
      <c r="F278" s="77">
        <v>43045</v>
      </c>
      <c r="G278" s="570">
        <f t="shared" si="4"/>
        <v>354060</v>
      </c>
      <c r="H278" s="59">
        <v>297980.13</v>
      </c>
      <c r="I278" s="59">
        <v>297980.13</v>
      </c>
      <c r="J278" s="59">
        <v>0</v>
      </c>
      <c r="K278" s="59">
        <v>56079.87</v>
      </c>
      <c r="L278" s="36" t="s">
        <v>1426</v>
      </c>
      <c r="M278" s="36" t="s">
        <v>28</v>
      </c>
      <c r="N278" s="36" t="s">
        <v>29</v>
      </c>
      <c r="O278" s="185"/>
      <c r="P278" s="329">
        <f>IFERROR(VLOOKUP(TRIM(OPKK[[#This Row],[Lokacija provedbe
grad ili općina]]),Koordinate!B:E,2,FALSE),"")</f>
        <v>31000</v>
      </c>
      <c r="Q278" s="329">
        <f>IFERROR(VLOOKUP(TRIM(OPKK[[#This Row],[Lokacija provedbe
grad ili općina]]),Koordinate!B:E,3,FALSE),"")</f>
        <v>45.554962400000001</v>
      </c>
      <c r="R278" s="329">
        <f>IFERROR(VLOOKUP(TRIM(OPKK[[#This Row],[Lokacija provedbe
grad ili općina]]),Koordinate!B:E,4,FALSE),"")</f>
        <v>18.695514399999901</v>
      </c>
    </row>
    <row r="279" spans="1:18" ht="30">
      <c r="A279" s="151" t="s">
        <v>2028</v>
      </c>
      <c r="B279" s="36" t="s">
        <v>1455</v>
      </c>
      <c r="C279" s="36" t="s">
        <v>15</v>
      </c>
      <c r="D279" s="36" t="s">
        <v>1269</v>
      </c>
      <c r="E279" s="36" t="s">
        <v>26</v>
      </c>
      <c r="F279" s="77">
        <v>43039</v>
      </c>
      <c r="G279" s="570">
        <f t="shared" si="4"/>
        <v>525037.5</v>
      </c>
      <c r="H279" s="59">
        <v>300000</v>
      </c>
      <c r="I279" s="59">
        <v>300000</v>
      </c>
      <c r="J279" s="59">
        <v>0</v>
      </c>
      <c r="K279" s="59">
        <v>225037.5</v>
      </c>
      <c r="L279" s="36" t="s">
        <v>1427</v>
      </c>
      <c r="M279" s="36" t="s">
        <v>43</v>
      </c>
      <c r="N279" s="36" t="s">
        <v>179</v>
      </c>
      <c r="O279" s="185"/>
      <c r="P279" s="329">
        <f>IFERROR(VLOOKUP(TRIM(OPKK[[#This Row],[Lokacija provedbe
grad ili općina]]),Koordinate!B:E,2,FALSE),"")</f>
        <v>33520</v>
      </c>
      <c r="Q279" s="329">
        <f>IFERROR(VLOOKUP(TRIM(OPKK[[#This Row],[Lokacija provedbe
grad ili općina]]),Koordinate!B:E,3,FALSE),"")</f>
        <v>45.701931999999999</v>
      </c>
      <c r="R279" s="329">
        <f>IFERROR(VLOOKUP(TRIM(OPKK[[#This Row],[Lokacija provedbe
grad ili općina]]),Koordinate!B:E,4,FALSE),"")</f>
        <v>17.701143999999999</v>
      </c>
    </row>
    <row r="280" spans="1:18" ht="30">
      <c r="A280" s="151" t="s">
        <v>2029</v>
      </c>
      <c r="B280" s="36" t="s">
        <v>1456</v>
      </c>
      <c r="C280" s="36" t="s">
        <v>867</v>
      </c>
      <c r="D280" s="36" t="s">
        <v>868</v>
      </c>
      <c r="E280" s="36" t="s">
        <v>65</v>
      </c>
      <c r="F280" s="77">
        <v>43032</v>
      </c>
      <c r="G280" s="570">
        <f t="shared" si="4"/>
        <v>650841.87</v>
      </c>
      <c r="H280" s="59">
        <v>401923.91</v>
      </c>
      <c r="I280" s="59">
        <v>401923.91</v>
      </c>
      <c r="J280" s="59">
        <v>0</v>
      </c>
      <c r="K280" s="59">
        <v>248917.96</v>
      </c>
      <c r="L280" s="36" t="s">
        <v>2489</v>
      </c>
      <c r="M280" s="36" t="s">
        <v>52</v>
      </c>
      <c r="N280" s="36" t="s">
        <v>143</v>
      </c>
      <c r="O280" s="185"/>
      <c r="P280" s="329">
        <f>IFERROR(VLOOKUP(TRIM(OPKK[[#This Row],[Lokacija provedbe
grad ili općina]]),Koordinate!B:E,2,FALSE),"")</f>
        <v>32100</v>
      </c>
      <c r="Q280" s="329">
        <f>IFERROR(VLOOKUP(TRIM(OPKK[[#This Row],[Lokacija provedbe
grad ili općina]]),Koordinate!B:E,3,FALSE),"")</f>
        <v>45.287905799999997</v>
      </c>
      <c r="R280" s="329">
        <f>IFERROR(VLOOKUP(TRIM(OPKK[[#This Row],[Lokacija provedbe
grad ili općina]]),Koordinate!B:E,4,FALSE),"")</f>
        <v>18.805678100000002</v>
      </c>
    </row>
    <row r="281" spans="1:18" ht="30">
      <c r="A281" s="151" t="s">
        <v>2030</v>
      </c>
      <c r="B281" s="36" t="s">
        <v>1457</v>
      </c>
      <c r="C281" s="36" t="s">
        <v>867</v>
      </c>
      <c r="D281" s="36" t="s">
        <v>868</v>
      </c>
      <c r="E281" s="36" t="s">
        <v>65</v>
      </c>
      <c r="F281" s="77">
        <v>43032</v>
      </c>
      <c r="G281" s="570">
        <f t="shared" si="4"/>
        <v>1256006.29</v>
      </c>
      <c r="H281" s="59">
        <v>782393.27</v>
      </c>
      <c r="I281" s="59">
        <v>782393.27</v>
      </c>
      <c r="J281" s="59">
        <v>0</v>
      </c>
      <c r="K281" s="59">
        <v>473613.02</v>
      </c>
      <c r="L281" s="36" t="s">
        <v>2489</v>
      </c>
      <c r="M281" s="36" t="s">
        <v>52</v>
      </c>
      <c r="N281" s="36" t="s">
        <v>143</v>
      </c>
      <c r="O281" s="185"/>
      <c r="P281" s="329">
        <f>IFERROR(VLOOKUP(TRIM(OPKK[[#This Row],[Lokacija provedbe
grad ili općina]]),Koordinate!B:E,2,FALSE),"")</f>
        <v>32100</v>
      </c>
      <c r="Q281" s="329">
        <f>IFERROR(VLOOKUP(TRIM(OPKK[[#This Row],[Lokacija provedbe
grad ili općina]]),Koordinate!B:E,3,FALSE),"")</f>
        <v>45.287905799999997</v>
      </c>
      <c r="R281" s="329">
        <f>IFERROR(VLOOKUP(TRIM(OPKK[[#This Row],[Lokacija provedbe
grad ili općina]]),Koordinate!B:E,4,FALSE),"")</f>
        <v>18.805678100000002</v>
      </c>
    </row>
    <row r="282" spans="1:18" ht="30">
      <c r="A282" s="151" t="s">
        <v>2031</v>
      </c>
      <c r="B282" s="36" t="s">
        <v>1458</v>
      </c>
      <c r="C282" s="36" t="s">
        <v>867</v>
      </c>
      <c r="D282" s="36" t="s">
        <v>868</v>
      </c>
      <c r="E282" s="36" t="s">
        <v>65</v>
      </c>
      <c r="F282" s="77">
        <v>43032</v>
      </c>
      <c r="G282" s="570">
        <f t="shared" si="4"/>
        <v>719714.04</v>
      </c>
      <c r="H282" s="59">
        <v>451926.51</v>
      </c>
      <c r="I282" s="59">
        <v>451926.51</v>
      </c>
      <c r="J282" s="59">
        <v>0</v>
      </c>
      <c r="K282" s="59">
        <v>267787.53000000003</v>
      </c>
      <c r="L282" s="36" t="s">
        <v>2489</v>
      </c>
      <c r="M282" s="36" t="s">
        <v>52</v>
      </c>
      <c r="N282" s="36" t="s">
        <v>143</v>
      </c>
      <c r="O282" s="185"/>
      <c r="P282" s="329">
        <f>IFERROR(VLOOKUP(TRIM(OPKK[[#This Row],[Lokacija provedbe
grad ili općina]]),Koordinate!B:E,2,FALSE),"")</f>
        <v>32100</v>
      </c>
      <c r="Q282" s="329">
        <f>IFERROR(VLOOKUP(TRIM(OPKK[[#This Row],[Lokacija provedbe
grad ili općina]]),Koordinate!B:E,3,FALSE),"")</f>
        <v>45.287905799999997</v>
      </c>
      <c r="R282" s="329">
        <f>IFERROR(VLOOKUP(TRIM(OPKK[[#This Row],[Lokacija provedbe
grad ili općina]]),Koordinate!B:E,4,FALSE),"")</f>
        <v>18.805678100000002</v>
      </c>
    </row>
    <row r="283" spans="1:18" ht="45">
      <c r="A283" s="151" t="s">
        <v>2032</v>
      </c>
      <c r="B283" s="36" t="s">
        <v>1459</v>
      </c>
      <c r="C283" s="36" t="s">
        <v>15</v>
      </c>
      <c r="D283" s="36" t="s">
        <v>1269</v>
      </c>
      <c r="E283" s="36" t="s">
        <v>26</v>
      </c>
      <c r="F283" s="77">
        <v>43045</v>
      </c>
      <c r="G283" s="570">
        <f t="shared" si="4"/>
        <v>109000</v>
      </c>
      <c r="H283" s="59">
        <v>90470</v>
      </c>
      <c r="I283" s="59">
        <v>90470</v>
      </c>
      <c r="J283" s="59">
        <v>0</v>
      </c>
      <c r="K283" s="59">
        <v>18530</v>
      </c>
      <c r="L283" s="36" t="s">
        <v>1428</v>
      </c>
      <c r="M283" s="36" t="s">
        <v>28</v>
      </c>
      <c r="N283" s="36" t="s">
        <v>29</v>
      </c>
      <c r="O283" s="185"/>
      <c r="P283" s="329">
        <f>IFERROR(VLOOKUP(TRIM(OPKK[[#This Row],[Lokacija provedbe
grad ili općina]]),Koordinate!B:E,2,FALSE),"")</f>
        <v>31000</v>
      </c>
      <c r="Q283" s="329">
        <f>IFERROR(VLOOKUP(TRIM(OPKK[[#This Row],[Lokacija provedbe
grad ili općina]]),Koordinate!B:E,3,FALSE),"")</f>
        <v>45.554962400000001</v>
      </c>
      <c r="R283" s="329">
        <f>IFERROR(VLOOKUP(TRIM(OPKK[[#This Row],[Lokacija provedbe
grad ili općina]]),Koordinate!B:E,4,FALSE),"")</f>
        <v>18.695514399999901</v>
      </c>
    </row>
    <row r="284" spans="1:18" ht="45">
      <c r="A284" s="151" t="s">
        <v>2033</v>
      </c>
      <c r="B284" s="36" t="s">
        <v>1461</v>
      </c>
      <c r="C284" s="36" t="s">
        <v>15</v>
      </c>
      <c r="D284" s="36" t="s">
        <v>1269</v>
      </c>
      <c r="E284" s="36" t="s">
        <v>26</v>
      </c>
      <c r="F284" s="77">
        <v>43041</v>
      </c>
      <c r="G284" s="570">
        <f t="shared" si="4"/>
        <v>299963.7</v>
      </c>
      <c r="H284" s="59">
        <v>254900</v>
      </c>
      <c r="I284" s="59">
        <v>254900</v>
      </c>
      <c r="J284" s="59">
        <v>0</v>
      </c>
      <c r="K284" s="59">
        <v>45063.7</v>
      </c>
      <c r="L284" s="36" t="s">
        <v>1429</v>
      </c>
      <c r="M284" s="36" t="s">
        <v>20</v>
      </c>
      <c r="N284" s="36" t="s">
        <v>1392</v>
      </c>
      <c r="O284" s="185"/>
      <c r="P284" s="329">
        <f>IFERROR(VLOOKUP(TRIM(OPKK[[#This Row],[Lokacija provedbe
grad ili općina]]),Koordinate!B:E,2,FALSE),"")</f>
        <v>35208</v>
      </c>
      <c r="Q284" s="329">
        <f>IFERROR(VLOOKUP(TRIM(OPKK[[#This Row],[Lokacija provedbe
grad ili općina]]),Koordinate!B:E,3,FALSE),"")</f>
        <v>45.098145500000001</v>
      </c>
      <c r="R284" s="329">
        <f>IFERROR(VLOOKUP(TRIM(OPKK[[#This Row],[Lokacija provedbe
grad ili općina]]),Koordinate!B:E,4,FALSE),"")</f>
        <v>18.1332624</v>
      </c>
    </row>
    <row r="285" spans="1:18" ht="30">
      <c r="A285" s="151" t="s">
        <v>2034</v>
      </c>
      <c r="B285" s="36" t="s">
        <v>1462</v>
      </c>
      <c r="C285" s="36" t="s">
        <v>15</v>
      </c>
      <c r="D285" s="36" t="s">
        <v>1269</v>
      </c>
      <c r="E285" s="36" t="s">
        <v>26</v>
      </c>
      <c r="F285" s="77">
        <v>43042</v>
      </c>
      <c r="G285" s="570">
        <f t="shared" si="4"/>
        <v>370150</v>
      </c>
      <c r="H285" s="59">
        <v>240590</v>
      </c>
      <c r="I285" s="59">
        <v>240590</v>
      </c>
      <c r="J285" s="59">
        <v>0</v>
      </c>
      <c r="K285" s="59">
        <v>129560</v>
      </c>
      <c r="L285" s="36" t="s">
        <v>1430</v>
      </c>
      <c r="M285" s="36" t="s">
        <v>20</v>
      </c>
      <c r="N285" s="36" t="s">
        <v>62</v>
      </c>
      <c r="O285" s="185"/>
      <c r="P285" s="329">
        <f>IFERROR(VLOOKUP(TRIM(OPKK[[#This Row],[Lokacija provedbe
grad ili općina]]),Koordinate!B:E,2,FALSE),"")</f>
        <v>35000</v>
      </c>
      <c r="Q285" s="329">
        <f>IFERROR(VLOOKUP(TRIM(OPKK[[#This Row],[Lokacija provedbe
grad ili općina]]),Koordinate!B:E,3,FALSE),"")</f>
        <v>45.163143099999999</v>
      </c>
      <c r="R285" s="329">
        <f>IFERROR(VLOOKUP(TRIM(OPKK[[#This Row],[Lokacija provedbe
grad ili općina]]),Koordinate!B:E,4,FALSE),"")</f>
        <v>18.011608099999901</v>
      </c>
    </row>
    <row r="286" spans="1:18" ht="30">
      <c r="A286" s="151" t="s">
        <v>2035</v>
      </c>
      <c r="B286" s="36" t="s">
        <v>1463</v>
      </c>
      <c r="C286" s="36" t="s">
        <v>15</v>
      </c>
      <c r="D286" s="36" t="s">
        <v>1269</v>
      </c>
      <c r="E286" s="36" t="s">
        <v>26</v>
      </c>
      <c r="F286" s="77">
        <v>43041</v>
      </c>
      <c r="G286" s="570">
        <f t="shared" si="4"/>
        <v>392725</v>
      </c>
      <c r="H286" s="59">
        <v>250000</v>
      </c>
      <c r="I286" s="59">
        <v>250000</v>
      </c>
      <c r="J286" s="59">
        <v>0</v>
      </c>
      <c r="K286" s="59">
        <v>142725</v>
      </c>
      <c r="L286" s="36" t="s">
        <v>1431</v>
      </c>
      <c r="M286" s="36" t="s">
        <v>43</v>
      </c>
      <c r="N286" s="36" t="s">
        <v>1464</v>
      </c>
      <c r="O286" s="185"/>
      <c r="P286" s="329">
        <f>IFERROR(VLOOKUP(TRIM(OPKK[[#This Row],[Lokacija provedbe
grad ili općina]]),Koordinate!B:E,2,FALSE),"")</f>
        <v>33411</v>
      </c>
      <c r="Q286" s="329">
        <f>IFERROR(VLOOKUP(TRIM(OPKK[[#This Row],[Lokacija provedbe
grad ili općina]]),Koordinate!B:E,3,FALSE),"")</f>
        <v>45.854422300000003</v>
      </c>
      <c r="R286" s="329">
        <f>IFERROR(VLOOKUP(TRIM(OPKK[[#This Row],[Lokacija provedbe
grad ili općina]]),Koordinate!B:E,4,FALSE),"")</f>
        <v>17.511416899999901</v>
      </c>
    </row>
    <row r="287" spans="1:18" ht="30">
      <c r="A287" s="151" t="s">
        <v>2036</v>
      </c>
      <c r="B287" s="36" t="s">
        <v>1465</v>
      </c>
      <c r="C287" s="36" t="s">
        <v>15</v>
      </c>
      <c r="D287" s="36" t="s">
        <v>1269</v>
      </c>
      <c r="E287" s="36" t="s">
        <v>26</v>
      </c>
      <c r="F287" s="77">
        <v>43045</v>
      </c>
      <c r="G287" s="570">
        <f t="shared" si="4"/>
        <v>139575.53</v>
      </c>
      <c r="H287" s="59">
        <v>118500</v>
      </c>
      <c r="I287" s="59">
        <v>118500</v>
      </c>
      <c r="J287" s="59">
        <v>0</v>
      </c>
      <c r="K287" s="59">
        <v>21075.53</v>
      </c>
      <c r="L287" s="36" t="s">
        <v>1432</v>
      </c>
      <c r="M287" s="36" t="s">
        <v>43</v>
      </c>
      <c r="N287" s="36" t="s">
        <v>179</v>
      </c>
      <c r="O287" s="185"/>
      <c r="P287" s="329">
        <f>IFERROR(VLOOKUP(TRIM(OPKK[[#This Row],[Lokacija provedbe
grad ili općina]]),Koordinate!B:E,2,FALSE),"")</f>
        <v>33520</v>
      </c>
      <c r="Q287" s="329">
        <f>IFERROR(VLOOKUP(TRIM(OPKK[[#This Row],[Lokacija provedbe
grad ili općina]]),Koordinate!B:E,3,FALSE),"")</f>
        <v>45.701931999999999</v>
      </c>
      <c r="R287" s="329">
        <f>IFERROR(VLOOKUP(TRIM(OPKK[[#This Row],[Lokacija provedbe
grad ili općina]]),Koordinate!B:E,4,FALSE),"")</f>
        <v>17.701143999999999</v>
      </c>
    </row>
    <row r="288" spans="1:18">
      <c r="A288" s="151" t="s">
        <v>2037</v>
      </c>
      <c r="B288" s="36" t="s">
        <v>1466</v>
      </c>
      <c r="C288" s="36" t="s">
        <v>15</v>
      </c>
      <c r="D288" s="36" t="s">
        <v>1269</v>
      </c>
      <c r="E288" s="36" t="s">
        <v>26</v>
      </c>
      <c r="F288" s="77">
        <v>43045</v>
      </c>
      <c r="G288" s="570">
        <f t="shared" si="4"/>
        <v>247070</v>
      </c>
      <c r="H288" s="59">
        <v>208770</v>
      </c>
      <c r="I288" s="59">
        <v>208770</v>
      </c>
      <c r="J288" s="59">
        <v>0</v>
      </c>
      <c r="K288" s="59">
        <v>38300</v>
      </c>
      <c r="L288" s="36" t="s">
        <v>1433</v>
      </c>
      <c r="M288" s="36" t="s">
        <v>38</v>
      </c>
      <c r="N288" s="36" t="s">
        <v>138</v>
      </c>
      <c r="O288" s="185"/>
      <c r="P288" s="329">
        <f>IFERROR(VLOOKUP(TRIM(OPKK[[#This Row],[Lokacija provedbe
grad ili općina]]),Koordinate!B:E,2,FALSE),"")</f>
        <v>34550</v>
      </c>
      <c r="Q288" s="329">
        <f>IFERROR(VLOOKUP(TRIM(OPKK[[#This Row],[Lokacija provedbe
grad ili općina]]),Koordinate!B:E,3,FALSE),"")</f>
        <v>45.438845200000003</v>
      </c>
      <c r="R288" s="329">
        <f>IFERROR(VLOOKUP(TRIM(OPKK[[#This Row],[Lokacija provedbe
grad ili općina]]),Koordinate!B:E,4,FALSE),"")</f>
        <v>17.191742399999999</v>
      </c>
    </row>
    <row r="289" spans="1:18" ht="45">
      <c r="A289" s="151" t="s">
        <v>2038</v>
      </c>
      <c r="B289" s="36" t="s">
        <v>1467</v>
      </c>
      <c r="C289" s="36" t="s">
        <v>1237</v>
      </c>
      <c r="D289" s="36" t="s">
        <v>1238</v>
      </c>
      <c r="E289" s="36" t="s">
        <v>65</v>
      </c>
      <c r="F289" s="77">
        <v>43033</v>
      </c>
      <c r="G289" s="570">
        <f t="shared" si="4"/>
        <v>329984.19</v>
      </c>
      <c r="H289" s="59">
        <v>214817.7</v>
      </c>
      <c r="I289" s="59">
        <v>214817.7</v>
      </c>
      <c r="J289" s="59">
        <v>0</v>
      </c>
      <c r="K289" s="59">
        <v>115166.49</v>
      </c>
      <c r="L289" s="36" t="s">
        <v>1434</v>
      </c>
      <c r="M289" s="36" t="s">
        <v>38</v>
      </c>
      <c r="N289" s="36" t="s">
        <v>1468</v>
      </c>
      <c r="O289" s="185"/>
      <c r="P289" s="329">
        <f>IFERROR(VLOOKUP(TRIM(OPKK[[#This Row],[Lokacija provedbe
grad ili općina]]),Koordinate!B:E,2,FALSE),"")</f>
        <v>34350</v>
      </c>
      <c r="Q289" s="329">
        <f>IFERROR(VLOOKUP(TRIM(OPKK[[#This Row],[Lokacija provedbe
grad ili općina]]),Koordinate!B:E,3,FALSE),"")</f>
        <v>45.350836100000002</v>
      </c>
      <c r="R289" s="329">
        <f>IFERROR(VLOOKUP(TRIM(OPKK[[#This Row],[Lokacija provedbe
grad ili općina]]),Koordinate!B:E,4,FALSE),"")</f>
        <v>17.988119299999902</v>
      </c>
    </row>
    <row r="290" spans="1:18" ht="30">
      <c r="A290" s="151" t="s">
        <v>2039</v>
      </c>
      <c r="B290" s="36" t="s">
        <v>1469</v>
      </c>
      <c r="C290" s="36" t="s">
        <v>1237</v>
      </c>
      <c r="D290" s="36" t="s">
        <v>1238</v>
      </c>
      <c r="E290" s="36" t="s">
        <v>65</v>
      </c>
      <c r="F290" s="77">
        <v>43033</v>
      </c>
      <c r="G290" s="570">
        <f t="shared" si="4"/>
        <v>404778.11</v>
      </c>
      <c r="H290" s="59">
        <v>260326.37</v>
      </c>
      <c r="I290" s="59">
        <v>260326.37</v>
      </c>
      <c r="J290" s="59">
        <v>0</v>
      </c>
      <c r="K290" s="59">
        <v>144451.74</v>
      </c>
      <c r="L290" s="36" t="s">
        <v>1435</v>
      </c>
      <c r="M290" s="36" t="s">
        <v>38</v>
      </c>
      <c r="N290" s="36" t="s">
        <v>1470</v>
      </c>
      <c r="O290" s="185"/>
      <c r="P290" s="329">
        <f>IFERROR(VLOOKUP(TRIM(OPKK[[#This Row],[Lokacija provedbe
grad ili općina]]),Koordinate!B:E,2,FALSE),"")</f>
        <v>34308</v>
      </c>
      <c r="Q290" s="329">
        <f>IFERROR(VLOOKUP(TRIM(OPKK[[#This Row],[Lokacija provedbe
grad ili općina]]),Koordinate!B:E,3,FALSE),"")</f>
        <v>45.357976699999902</v>
      </c>
      <c r="R290" s="329">
        <f>IFERROR(VLOOKUP(TRIM(OPKK[[#This Row],[Lokacija provedbe
grad ili općina]]),Koordinate!B:E,4,FALSE),"")</f>
        <v>17.764002300000001</v>
      </c>
    </row>
    <row r="291" spans="1:18" ht="30">
      <c r="A291" s="151" t="s">
        <v>2040</v>
      </c>
      <c r="B291" s="36" t="s">
        <v>1471</v>
      </c>
      <c r="C291" s="36" t="s">
        <v>1237</v>
      </c>
      <c r="D291" s="36" t="s">
        <v>1238</v>
      </c>
      <c r="E291" s="36" t="s">
        <v>65</v>
      </c>
      <c r="F291" s="77">
        <v>43033</v>
      </c>
      <c r="G291" s="570">
        <f t="shared" si="4"/>
        <v>3140949.4299999997</v>
      </c>
      <c r="H291" s="59">
        <v>1774809.51</v>
      </c>
      <c r="I291" s="59">
        <v>1774809.51</v>
      </c>
      <c r="J291" s="59">
        <v>0</v>
      </c>
      <c r="K291" s="59">
        <v>1366139.92</v>
      </c>
      <c r="L291" s="36" t="s">
        <v>1378</v>
      </c>
      <c r="M291" s="36" t="s">
        <v>28</v>
      </c>
      <c r="N291" s="36" t="s">
        <v>204</v>
      </c>
      <c r="O291" s="185"/>
      <c r="P291" s="329">
        <f>IFERROR(VLOOKUP(TRIM(OPKK[[#This Row],[Lokacija provedbe
grad ili općina]]),Koordinate!B:E,2,FALSE),"")</f>
        <v>31551</v>
      </c>
      <c r="Q291" s="329">
        <f>IFERROR(VLOOKUP(TRIM(OPKK[[#This Row],[Lokacija provedbe
grad ili općina]]),Koordinate!B:E,3,FALSE),"")</f>
        <v>45.684501599999997</v>
      </c>
      <c r="R291" s="329">
        <f>IFERROR(VLOOKUP(TRIM(OPKK[[#This Row],[Lokacija provedbe
grad ili općina]]),Koordinate!B:E,4,FALSE),"")</f>
        <v>18.402356699999899</v>
      </c>
    </row>
    <row r="292" spans="1:18" ht="30">
      <c r="A292" s="151" t="s">
        <v>2041</v>
      </c>
      <c r="B292" s="36" t="s">
        <v>1472</v>
      </c>
      <c r="C292" s="36" t="s">
        <v>867</v>
      </c>
      <c r="D292" s="36" t="s">
        <v>868</v>
      </c>
      <c r="E292" s="36" t="s">
        <v>65</v>
      </c>
      <c r="F292" s="77">
        <v>43024</v>
      </c>
      <c r="G292" s="570">
        <f t="shared" si="4"/>
        <v>2190899.33</v>
      </c>
      <c r="H292" s="59">
        <v>1318527.43</v>
      </c>
      <c r="I292" s="59">
        <v>1318527.43</v>
      </c>
      <c r="J292" s="59">
        <v>0</v>
      </c>
      <c r="K292" s="59">
        <v>872371.9</v>
      </c>
      <c r="L292" s="36" t="s">
        <v>1093</v>
      </c>
      <c r="M292" s="36" t="s">
        <v>52</v>
      </c>
      <c r="N292" s="36" t="s">
        <v>53</v>
      </c>
      <c r="O292" s="185"/>
      <c r="P292" s="329">
        <f>IFERROR(VLOOKUP(TRIM(OPKK[[#This Row],[Lokacija provedbe
grad ili općina]]),Koordinate!B:E,2,FALSE),"")</f>
        <v>32000</v>
      </c>
      <c r="Q292" s="329">
        <f>IFERROR(VLOOKUP(TRIM(OPKK[[#This Row],[Lokacija provedbe
grad ili općina]]),Koordinate!B:E,3,FALSE),"")</f>
        <v>45.345237699999998</v>
      </c>
      <c r="R292" s="329">
        <f>IFERROR(VLOOKUP(TRIM(OPKK[[#This Row],[Lokacija provedbe
grad ili općina]]),Koordinate!B:E,4,FALSE),"")</f>
        <v>19.001020400000002</v>
      </c>
    </row>
    <row r="293" spans="1:18" ht="45">
      <c r="A293" s="151" t="s">
        <v>2042</v>
      </c>
      <c r="B293" s="36" t="s">
        <v>1487</v>
      </c>
      <c r="C293" s="36" t="s">
        <v>15</v>
      </c>
      <c r="D293" s="36" t="s">
        <v>1269</v>
      </c>
      <c r="E293" s="36" t="s">
        <v>26</v>
      </c>
      <c r="F293" s="77">
        <v>43045</v>
      </c>
      <c r="G293" s="570">
        <f t="shared" si="4"/>
        <v>72111.41</v>
      </c>
      <c r="H293" s="59">
        <v>59000</v>
      </c>
      <c r="I293" s="59">
        <v>59000</v>
      </c>
      <c r="J293" s="59">
        <v>0</v>
      </c>
      <c r="K293" s="59">
        <v>13111.41</v>
      </c>
      <c r="L293" s="36" t="s">
        <v>1488</v>
      </c>
      <c r="M293" s="36" t="s">
        <v>28</v>
      </c>
      <c r="N293" s="36" t="s">
        <v>386</v>
      </c>
      <c r="O293" s="185"/>
      <c r="P293" s="329">
        <f>IFERROR(VLOOKUP(TRIM(OPKK[[#This Row],[Lokacija provedbe
grad ili općina]]),Koordinate!B:E,2,FALSE),"")</f>
        <v>31500</v>
      </c>
      <c r="Q293" s="329">
        <f>IFERROR(VLOOKUP(TRIM(OPKK[[#This Row],[Lokacija provedbe
grad ili općina]]),Koordinate!B:E,3,FALSE),"")</f>
        <v>45.494686100000003</v>
      </c>
      <c r="R293" s="329">
        <f>IFERROR(VLOOKUP(TRIM(OPKK[[#This Row],[Lokacija provedbe
grad ili općina]]),Koordinate!B:E,4,FALSE),"")</f>
        <v>18.095111800000002</v>
      </c>
    </row>
    <row r="294" spans="1:18" ht="30">
      <c r="A294" s="151" t="s">
        <v>2043</v>
      </c>
      <c r="B294" s="36" t="s">
        <v>1437</v>
      </c>
      <c r="C294" s="36" t="s">
        <v>15</v>
      </c>
      <c r="D294" s="36" t="s">
        <v>1269</v>
      </c>
      <c r="E294" s="36" t="s">
        <v>26</v>
      </c>
      <c r="F294" s="77">
        <v>43045</v>
      </c>
      <c r="G294" s="570">
        <f t="shared" si="4"/>
        <v>300000</v>
      </c>
      <c r="H294" s="59">
        <v>250000</v>
      </c>
      <c r="I294" s="59">
        <v>250000</v>
      </c>
      <c r="J294" s="59">
        <v>0</v>
      </c>
      <c r="K294" s="59">
        <v>50000</v>
      </c>
      <c r="L294" s="36" t="s">
        <v>1489</v>
      </c>
      <c r="M294" s="36" t="s">
        <v>52</v>
      </c>
      <c r="N294" s="36" t="s">
        <v>890</v>
      </c>
      <c r="O294" s="185"/>
      <c r="P294" s="329">
        <f>IFERROR(VLOOKUP(TRIM(OPKK[[#This Row],[Lokacija provedbe
grad ili općina]]),Koordinate!B:E,2,FALSE),"")</f>
        <v>32236</v>
      </c>
      <c r="Q294" s="329">
        <f>IFERROR(VLOOKUP(TRIM(OPKK[[#This Row],[Lokacija provedbe
grad ili općina]]),Koordinate!B:E,3,FALSE),"")</f>
        <v>45.222044799999999</v>
      </c>
      <c r="R294" s="329">
        <f>IFERROR(VLOOKUP(TRIM(OPKK[[#This Row],[Lokacija provedbe
grad ili općina]]),Koordinate!B:E,4,FALSE),"")</f>
        <v>19.375233099999999</v>
      </c>
    </row>
    <row r="295" spans="1:18" ht="30">
      <c r="A295" s="151" t="s">
        <v>2044</v>
      </c>
      <c r="B295" s="36" t="s">
        <v>1490</v>
      </c>
      <c r="C295" s="36" t="s">
        <v>15</v>
      </c>
      <c r="D295" s="36" t="s">
        <v>1269</v>
      </c>
      <c r="E295" s="36" t="s">
        <v>26</v>
      </c>
      <c r="F295" s="77">
        <v>43024</v>
      </c>
      <c r="G295" s="570">
        <f t="shared" si="4"/>
        <v>463082.20999999996</v>
      </c>
      <c r="H295" s="59">
        <v>300000</v>
      </c>
      <c r="I295" s="59">
        <v>300000</v>
      </c>
      <c r="J295" s="59">
        <v>0</v>
      </c>
      <c r="K295" s="59">
        <v>163082.21</v>
      </c>
      <c r="L295" s="36" t="s">
        <v>1491</v>
      </c>
      <c r="M295" s="36" t="s">
        <v>43</v>
      </c>
      <c r="N295" s="36" t="s">
        <v>61</v>
      </c>
      <c r="O295" s="185"/>
      <c r="P295" s="329">
        <f>IFERROR(VLOOKUP(TRIM(OPKK[[#This Row],[Lokacija provedbe
grad ili općina]]),Koordinate!B:E,2,FALSE),"")</f>
        <v>33000</v>
      </c>
      <c r="Q295" s="329">
        <f>IFERROR(VLOOKUP(TRIM(OPKK[[#This Row],[Lokacija provedbe
grad ili općina]]),Koordinate!B:E,3,FALSE),"")</f>
        <v>45.831646300000003</v>
      </c>
      <c r="R295" s="329">
        <f>IFERROR(VLOOKUP(TRIM(OPKK[[#This Row],[Lokacija provedbe
grad ili općina]]),Koordinate!B:E,4,FALSE),"")</f>
        <v>17.385542900000001</v>
      </c>
    </row>
    <row r="296" spans="1:18" ht="30">
      <c r="A296" s="151" t="s">
        <v>2045</v>
      </c>
      <c r="B296" s="36" t="s">
        <v>1492</v>
      </c>
      <c r="C296" s="36" t="s">
        <v>15</v>
      </c>
      <c r="D296" s="36" t="s">
        <v>1269</v>
      </c>
      <c r="E296" s="36" t="s">
        <v>26</v>
      </c>
      <c r="F296" s="77">
        <v>43045</v>
      </c>
      <c r="G296" s="570">
        <f t="shared" si="4"/>
        <v>350350</v>
      </c>
      <c r="H296" s="59">
        <v>280000</v>
      </c>
      <c r="I296" s="59">
        <v>280000</v>
      </c>
      <c r="J296" s="59">
        <v>0</v>
      </c>
      <c r="K296" s="59">
        <v>70350</v>
      </c>
      <c r="L296" s="36" t="s">
        <v>1493</v>
      </c>
      <c r="M296" s="36" t="s">
        <v>43</v>
      </c>
      <c r="N296" s="36" t="s">
        <v>1494</v>
      </c>
      <c r="O296" s="185"/>
      <c r="P296" s="329">
        <f>IFERROR(VLOOKUP(TRIM(OPKK[[#This Row],[Lokacija provedbe
grad ili općina]]),Koordinate!B:E,2,FALSE),"")</f>
        <v>33410</v>
      </c>
      <c r="Q296" s="329">
        <f>IFERROR(VLOOKUP(TRIM(OPKK[[#This Row],[Lokacija provedbe
grad ili općina]]),Koordinate!B:E,3,FALSE),"")</f>
        <v>45.802254099999899</v>
      </c>
      <c r="R296" s="329">
        <f>IFERROR(VLOOKUP(TRIM(OPKK[[#This Row],[Lokacija provedbe
grad ili općina]]),Koordinate!B:E,4,FALSE),"")</f>
        <v>17.4971719999999</v>
      </c>
    </row>
    <row r="297" spans="1:18" ht="30">
      <c r="A297" s="151" t="s">
        <v>2046</v>
      </c>
      <c r="B297" s="36" t="s">
        <v>1498</v>
      </c>
      <c r="C297" s="36" t="s">
        <v>15</v>
      </c>
      <c r="D297" s="36" t="s">
        <v>1269</v>
      </c>
      <c r="E297" s="36" t="s">
        <v>26</v>
      </c>
      <c r="F297" s="77">
        <v>43032</v>
      </c>
      <c r="G297" s="570">
        <f t="shared" si="4"/>
        <v>562222.29</v>
      </c>
      <c r="H297" s="59">
        <v>300000</v>
      </c>
      <c r="I297" s="59">
        <v>300000</v>
      </c>
      <c r="J297" s="59">
        <v>0</v>
      </c>
      <c r="K297" s="59">
        <v>262222.28999999998</v>
      </c>
      <c r="L297" s="36" t="s">
        <v>1499</v>
      </c>
      <c r="M297" s="36" t="s">
        <v>20</v>
      </c>
      <c r="N297" s="36" t="s">
        <v>157</v>
      </c>
      <c r="O297" s="185"/>
      <c r="P297" s="329">
        <f>IFERROR(VLOOKUP(TRIM(OPKK[[#This Row],[Lokacija provedbe
grad ili općina]]),Koordinate!B:E,2,FALSE),"")</f>
        <v>35400</v>
      </c>
      <c r="Q297" s="329">
        <f>IFERROR(VLOOKUP(TRIM(OPKK[[#This Row],[Lokacija provedbe
grad ili općina]]),Koordinate!B:E,3,FALSE),"")</f>
        <v>45.258155799999997</v>
      </c>
      <c r="R297" s="329">
        <f>IFERROR(VLOOKUP(TRIM(OPKK[[#This Row],[Lokacija provedbe
grad ili općina]]),Koordinate!B:E,4,FALSE),"")</f>
        <v>17.3839626</v>
      </c>
    </row>
    <row r="298" spans="1:18" ht="30">
      <c r="A298" s="151" t="s">
        <v>2047</v>
      </c>
      <c r="B298" s="36" t="s">
        <v>1500</v>
      </c>
      <c r="C298" s="36" t="s">
        <v>15</v>
      </c>
      <c r="D298" s="36" t="s">
        <v>1269</v>
      </c>
      <c r="E298" s="36" t="s">
        <v>26</v>
      </c>
      <c r="F298" s="77">
        <v>43032</v>
      </c>
      <c r="G298" s="570">
        <f t="shared" si="4"/>
        <v>357030</v>
      </c>
      <c r="H298" s="59">
        <v>300000</v>
      </c>
      <c r="I298" s="59">
        <v>300000</v>
      </c>
      <c r="J298" s="59">
        <v>0</v>
      </c>
      <c r="K298" s="59">
        <v>57030</v>
      </c>
      <c r="L298" s="36" t="s">
        <v>1501</v>
      </c>
      <c r="M298" s="36" t="s">
        <v>43</v>
      </c>
      <c r="N298" s="36" t="s">
        <v>383</v>
      </c>
      <c r="O298" s="185"/>
      <c r="P298" s="329">
        <f>IFERROR(VLOOKUP(TRIM(OPKK[[#This Row],[Lokacija provedbe
grad ili općina]]),Koordinate!B:E,2,FALSE),"")</f>
        <v>33515</v>
      </c>
      <c r="Q298" s="329">
        <f>IFERROR(VLOOKUP(TRIM(OPKK[[#This Row],[Lokacija provedbe
grad ili općina]]),Koordinate!B:E,3,FALSE),"")</f>
        <v>45.528800699999998</v>
      </c>
      <c r="R298" s="329">
        <f>IFERROR(VLOOKUP(TRIM(OPKK[[#This Row],[Lokacija provedbe
grad ili općina]]),Koordinate!B:E,4,FALSE),"")</f>
        <v>17.880347400000002</v>
      </c>
    </row>
    <row r="299" spans="1:18">
      <c r="A299" s="151" t="s">
        <v>2048</v>
      </c>
      <c r="B299" s="36" t="s">
        <v>1502</v>
      </c>
      <c r="C299" s="36" t="s">
        <v>15</v>
      </c>
      <c r="D299" s="36" t="s">
        <v>1269</v>
      </c>
      <c r="E299" s="36" t="s">
        <v>26</v>
      </c>
      <c r="F299" s="77">
        <v>43047</v>
      </c>
      <c r="G299" s="570">
        <f t="shared" si="4"/>
        <v>261820</v>
      </c>
      <c r="H299" s="59">
        <v>222004</v>
      </c>
      <c r="I299" s="59">
        <v>222004</v>
      </c>
      <c r="J299" s="59">
        <v>0</v>
      </c>
      <c r="K299" s="59">
        <v>39816</v>
      </c>
      <c r="L299" s="36" t="s">
        <v>1503</v>
      </c>
      <c r="M299" s="36" t="s">
        <v>20</v>
      </c>
      <c r="N299" s="36" t="s">
        <v>190</v>
      </c>
      <c r="O299" s="185"/>
      <c r="P299" s="329">
        <f>IFERROR(VLOOKUP(TRIM(OPKK[[#This Row],[Lokacija provedbe
grad ili općina]]),Koordinate!B:E,2,FALSE),"")</f>
        <v>35250</v>
      </c>
      <c r="Q299" s="329">
        <f>IFERROR(VLOOKUP(TRIM(OPKK[[#This Row],[Lokacija provedbe
grad ili općina]]),Koordinate!B:E,3,FALSE),"")</f>
        <v>45.164750499999997</v>
      </c>
      <c r="R299" s="329">
        <f>IFERROR(VLOOKUP(TRIM(OPKK[[#This Row],[Lokacija provedbe
grad ili općina]]),Koordinate!B:E,4,FALSE),"")</f>
        <v>17.756043200000001</v>
      </c>
    </row>
    <row r="300" spans="1:18" ht="45">
      <c r="A300" s="151" t="s">
        <v>2049</v>
      </c>
      <c r="B300" s="36" t="s">
        <v>1504</v>
      </c>
      <c r="C300" s="36" t="s">
        <v>15</v>
      </c>
      <c r="D300" s="36" t="s">
        <v>1269</v>
      </c>
      <c r="E300" s="36" t="s">
        <v>26</v>
      </c>
      <c r="F300" s="77">
        <v>43046</v>
      </c>
      <c r="G300" s="570">
        <f t="shared" si="4"/>
        <v>313260</v>
      </c>
      <c r="H300" s="59">
        <v>203619</v>
      </c>
      <c r="I300" s="59">
        <v>203619</v>
      </c>
      <c r="J300" s="59">
        <v>0</v>
      </c>
      <c r="K300" s="59">
        <v>109641</v>
      </c>
      <c r="L300" s="36" t="s">
        <v>1505</v>
      </c>
      <c r="M300" s="36" t="s">
        <v>52</v>
      </c>
      <c r="N300" s="36" t="s">
        <v>143</v>
      </c>
      <c r="O300" s="185"/>
      <c r="P300" s="329">
        <f>IFERROR(VLOOKUP(TRIM(OPKK[[#This Row],[Lokacija provedbe
grad ili općina]]),Koordinate!B:E,2,FALSE),"")</f>
        <v>32100</v>
      </c>
      <c r="Q300" s="329">
        <f>IFERROR(VLOOKUP(TRIM(OPKK[[#This Row],[Lokacija provedbe
grad ili općina]]),Koordinate!B:E,3,FALSE),"")</f>
        <v>45.287905799999997</v>
      </c>
      <c r="R300" s="329">
        <f>IFERROR(VLOOKUP(TRIM(OPKK[[#This Row],[Lokacija provedbe
grad ili općina]]),Koordinate!B:E,4,FALSE),"")</f>
        <v>18.805678100000002</v>
      </c>
    </row>
    <row r="301" spans="1:18" ht="30">
      <c r="A301" s="151" t="s">
        <v>2050</v>
      </c>
      <c r="B301" s="36" t="s">
        <v>1506</v>
      </c>
      <c r="C301" s="36" t="s">
        <v>867</v>
      </c>
      <c r="D301" s="36" t="s">
        <v>868</v>
      </c>
      <c r="E301" s="36" t="s">
        <v>65</v>
      </c>
      <c r="F301" s="77">
        <v>43033</v>
      </c>
      <c r="G301" s="570">
        <f t="shared" si="4"/>
        <v>1242297.55</v>
      </c>
      <c r="H301" s="59">
        <v>772308.21</v>
      </c>
      <c r="I301" s="59">
        <v>772308.21</v>
      </c>
      <c r="J301" s="59">
        <v>0</v>
      </c>
      <c r="K301" s="59">
        <v>469989.34</v>
      </c>
      <c r="L301" s="36" t="s">
        <v>1507</v>
      </c>
      <c r="M301" s="36" t="s">
        <v>52</v>
      </c>
      <c r="N301" s="36" t="s">
        <v>177</v>
      </c>
      <c r="O301" s="185"/>
      <c r="P301" s="329">
        <f>IFERROR(VLOOKUP(TRIM(OPKK[[#This Row],[Lokacija provedbe
grad ili općina]]),Koordinate!B:E,2,FALSE),"")</f>
        <v>32270</v>
      </c>
      <c r="Q301" s="329">
        <f>IFERROR(VLOOKUP(TRIM(OPKK[[#This Row],[Lokacija provedbe
grad ili općina]]),Koordinate!B:E,3,FALSE),"")</f>
        <v>45.072074000000001</v>
      </c>
      <c r="R301" s="329">
        <f>IFERROR(VLOOKUP(TRIM(OPKK[[#This Row],[Lokacija provedbe
grad ili općina]]),Koordinate!B:E,4,FALSE),"")</f>
        <v>18.694507199999901</v>
      </c>
    </row>
    <row r="302" spans="1:18" ht="45">
      <c r="A302" s="151" t="s">
        <v>2051</v>
      </c>
      <c r="B302" s="36" t="s">
        <v>1508</v>
      </c>
      <c r="C302" s="36" t="s">
        <v>867</v>
      </c>
      <c r="D302" s="36" t="s">
        <v>868</v>
      </c>
      <c r="E302" s="36" t="s">
        <v>65</v>
      </c>
      <c r="F302" s="77">
        <v>43024</v>
      </c>
      <c r="G302" s="570">
        <f t="shared" si="4"/>
        <v>1630528.84</v>
      </c>
      <c r="H302" s="59">
        <v>997467.3</v>
      </c>
      <c r="I302" s="59">
        <v>997467.3</v>
      </c>
      <c r="J302" s="59">
        <v>0</v>
      </c>
      <c r="K302" s="59">
        <v>633061.54</v>
      </c>
      <c r="L302" s="36" t="s">
        <v>1509</v>
      </c>
      <c r="M302" s="36" t="s">
        <v>28</v>
      </c>
      <c r="N302" s="36" t="s">
        <v>29</v>
      </c>
      <c r="O302" s="185"/>
      <c r="P302" s="329">
        <f>IFERROR(VLOOKUP(TRIM(OPKK[[#This Row],[Lokacija provedbe
grad ili općina]]),Koordinate!B:E,2,FALSE),"")</f>
        <v>31000</v>
      </c>
      <c r="Q302" s="329">
        <f>IFERROR(VLOOKUP(TRIM(OPKK[[#This Row],[Lokacija provedbe
grad ili općina]]),Koordinate!B:E,3,FALSE),"")</f>
        <v>45.554962400000001</v>
      </c>
      <c r="R302" s="329">
        <f>IFERROR(VLOOKUP(TRIM(OPKK[[#This Row],[Lokacija provedbe
grad ili općina]]),Koordinate!B:E,4,FALSE),"")</f>
        <v>18.695514399999901</v>
      </c>
    </row>
    <row r="303" spans="1:18" ht="30">
      <c r="A303" s="151" t="s">
        <v>2052</v>
      </c>
      <c r="B303" s="36" t="s">
        <v>1510</v>
      </c>
      <c r="C303" s="36" t="s">
        <v>867</v>
      </c>
      <c r="D303" s="36" t="s">
        <v>868</v>
      </c>
      <c r="E303" s="36" t="s">
        <v>65</v>
      </c>
      <c r="F303" s="77">
        <v>43033</v>
      </c>
      <c r="G303" s="570">
        <f t="shared" si="4"/>
        <v>637987.77</v>
      </c>
      <c r="H303" s="59">
        <v>396224.83</v>
      </c>
      <c r="I303" s="59">
        <v>396224.83</v>
      </c>
      <c r="J303" s="59">
        <v>0</v>
      </c>
      <c r="K303" s="59">
        <v>241762.94</v>
      </c>
      <c r="L303" s="36" t="s">
        <v>1507</v>
      </c>
      <c r="M303" s="36" t="s">
        <v>52</v>
      </c>
      <c r="N303" s="36" t="s">
        <v>177</v>
      </c>
      <c r="O303" s="185"/>
      <c r="P303" s="329">
        <f>IFERROR(VLOOKUP(TRIM(OPKK[[#This Row],[Lokacija provedbe
grad ili općina]]),Koordinate!B:E,2,FALSE),"")</f>
        <v>32270</v>
      </c>
      <c r="Q303" s="329">
        <f>IFERROR(VLOOKUP(TRIM(OPKK[[#This Row],[Lokacija provedbe
grad ili općina]]),Koordinate!B:E,3,FALSE),"")</f>
        <v>45.072074000000001</v>
      </c>
      <c r="R303" s="329">
        <f>IFERROR(VLOOKUP(TRIM(OPKK[[#This Row],[Lokacija provedbe
grad ili općina]]),Koordinate!B:E,4,FALSE),"")</f>
        <v>18.694507199999901</v>
      </c>
    </row>
    <row r="304" spans="1:18" ht="30">
      <c r="A304" s="151" t="s">
        <v>2053</v>
      </c>
      <c r="B304" s="36" t="s">
        <v>1511</v>
      </c>
      <c r="C304" s="36" t="s">
        <v>15</v>
      </c>
      <c r="D304" s="36" t="s">
        <v>1269</v>
      </c>
      <c r="E304" s="36" t="s">
        <v>26</v>
      </c>
      <c r="F304" s="77">
        <v>43047</v>
      </c>
      <c r="G304" s="570">
        <f t="shared" si="4"/>
        <v>540700</v>
      </c>
      <c r="H304" s="59">
        <v>300000</v>
      </c>
      <c r="I304" s="59">
        <v>300000</v>
      </c>
      <c r="J304" s="59">
        <v>0</v>
      </c>
      <c r="K304" s="59">
        <v>240700</v>
      </c>
      <c r="L304" s="36" t="s">
        <v>1512</v>
      </c>
      <c r="M304" s="36" t="s">
        <v>20</v>
      </c>
      <c r="N304" s="36" t="s">
        <v>62</v>
      </c>
      <c r="O304" s="185"/>
      <c r="P304" s="329">
        <f>IFERROR(VLOOKUP(TRIM(OPKK[[#This Row],[Lokacija provedbe
grad ili općina]]),Koordinate!B:E,2,FALSE),"")</f>
        <v>35000</v>
      </c>
      <c r="Q304" s="329">
        <f>IFERROR(VLOOKUP(TRIM(OPKK[[#This Row],[Lokacija provedbe
grad ili općina]]),Koordinate!B:E,3,FALSE),"")</f>
        <v>45.163143099999999</v>
      </c>
      <c r="R304" s="329">
        <f>IFERROR(VLOOKUP(TRIM(OPKK[[#This Row],[Lokacija provedbe
grad ili općina]]),Koordinate!B:E,4,FALSE),"")</f>
        <v>18.011608099999901</v>
      </c>
    </row>
    <row r="305" spans="1:18" ht="30">
      <c r="A305" s="151" t="s">
        <v>2054</v>
      </c>
      <c r="B305" s="36" t="s">
        <v>1513</v>
      </c>
      <c r="C305" s="36" t="s">
        <v>15</v>
      </c>
      <c r="D305" s="36" t="s">
        <v>1269</v>
      </c>
      <c r="E305" s="36" t="s">
        <v>26</v>
      </c>
      <c r="F305" s="77">
        <v>43049</v>
      </c>
      <c r="G305" s="570">
        <f t="shared" si="4"/>
        <v>330947.20000000001</v>
      </c>
      <c r="H305" s="59">
        <v>281305.12</v>
      </c>
      <c r="I305" s="59">
        <v>281305.12</v>
      </c>
      <c r="J305" s="59">
        <v>0</v>
      </c>
      <c r="K305" s="59">
        <v>49642.080000000002</v>
      </c>
      <c r="L305" s="36" t="s">
        <v>1514</v>
      </c>
      <c r="M305" s="36" t="s">
        <v>20</v>
      </c>
      <c r="N305" s="36" t="s">
        <v>62</v>
      </c>
      <c r="O305" s="185"/>
      <c r="P305" s="329">
        <f>IFERROR(VLOOKUP(TRIM(OPKK[[#This Row],[Lokacija provedbe
grad ili općina]]),Koordinate!B:E,2,FALSE),"")</f>
        <v>35000</v>
      </c>
      <c r="Q305" s="329">
        <f>IFERROR(VLOOKUP(TRIM(OPKK[[#This Row],[Lokacija provedbe
grad ili općina]]),Koordinate!B:E,3,FALSE),"")</f>
        <v>45.163143099999999</v>
      </c>
      <c r="R305" s="329">
        <f>IFERROR(VLOOKUP(TRIM(OPKK[[#This Row],[Lokacija provedbe
grad ili općina]]),Koordinate!B:E,4,FALSE),"")</f>
        <v>18.011608099999901</v>
      </c>
    </row>
    <row r="306" spans="1:18" ht="45">
      <c r="A306" s="151" t="s">
        <v>2055</v>
      </c>
      <c r="B306" s="36" t="s">
        <v>4993</v>
      </c>
      <c r="C306" s="36" t="s">
        <v>15</v>
      </c>
      <c r="D306" s="36" t="s">
        <v>1269</v>
      </c>
      <c r="E306" s="36" t="s">
        <v>26</v>
      </c>
      <c r="F306" s="77">
        <v>43031</v>
      </c>
      <c r="G306" s="570">
        <f t="shared" si="4"/>
        <v>104500</v>
      </c>
      <c r="H306" s="59">
        <v>86735</v>
      </c>
      <c r="I306" s="59">
        <v>86735</v>
      </c>
      <c r="J306" s="59">
        <v>0</v>
      </c>
      <c r="K306" s="59">
        <v>17765</v>
      </c>
      <c r="L306" s="36" t="s">
        <v>1495</v>
      </c>
      <c r="M306" s="36" t="s">
        <v>20</v>
      </c>
      <c r="N306" s="36" t="s">
        <v>62</v>
      </c>
      <c r="O306" s="185"/>
      <c r="P306" s="329">
        <f>IFERROR(VLOOKUP(TRIM(OPKK[[#This Row],[Lokacija provedbe
grad ili općina]]),Koordinate!B:E,2,FALSE),"")</f>
        <v>35000</v>
      </c>
      <c r="Q306" s="329">
        <f>IFERROR(VLOOKUP(TRIM(OPKK[[#This Row],[Lokacija provedbe
grad ili općina]]),Koordinate!B:E,3,FALSE),"")</f>
        <v>45.163143099999999</v>
      </c>
      <c r="R306" s="329">
        <f>IFERROR(VLOOKUP(TRIM(OPKK[[#This Row],[Lokacija provedbe
grad ili općina]]),Koordinate!B:E,4,FALSE),"")</f>
        <v>18.011608099999901</v>
      </c>
    </row>
    <row r="307" spans="1:18">
      <c r="A307" s="151" t="s">
        <v>2056</v>
      </c>
      <c r="B307" s="36" t="s">
        <v>1515</v>
      </c>
      <c r="C307" s="36" t="s">
        <v>15</v>
      </c>
      <c r="D307" s="36" t="s">
        <v>1269</v>
      </c>
      <c r="E307" s="36" t="s">
        <v>26</v>
      </c>
      <c r="F307" s="77">
        <v>43041</v>
      </c>
      <c r="G307" s="570">
        <f t="shared" si="4"/>
        <v>41883.800000000003</v>
      </c>
      <c r="H307" s="59">
        <v>35601.22</v>
      </c>
      <c r="I307" s="59">
        <v>35601.22</v>
      </c>
      <c r="J307" s="59">
        <v>0</v>
      </c>
      <c r="K307" s="59">
        <v>6282.58</v>
      </c>
      <c r="L307" s="36" t="s">
        <v>1516</v>
      </c>
      <c r="M307" s="36" t="s">
        <v>43</v>
      </c>
      <c r="N307" s="36" t="s">
        <v>179</v>
      </c>
      <c r="O307" s="185"/>
      <c r="P307" s="329">
        <f>IFERROR(VLOOKUP(TRIM(OPKK[[#This Row],[Lokacija provedbe
grad ili općina]]),Koordinate!B:E,2,FALSE),"")</f>
        <v>33520</v>
      </c>
      <c r="Q307" s="329">
        <f>IFERROR(VLOOKUP(TRIM(OPKK[[#This Row],[Lokacija provedbe
grad ili općina]]),Koordinate!B:E,3,FALSE),"")</f>
        <v>45.701931999999999</v>
      </c>
      <c r="R307" s="329">
        <f>IFERROR(VLOOKUP(TRIM(OPKK[[#This Row],[Lokacija provedbe
grad ili općina]]),Koordinate!B:E,4,FALSE),"")</f>
        <v>17.701143999999999</v>
      </c>
    </row>
    <row r="308" spans="1:18">
      <c r="A308" s="151" t="s">
        <v>2057</v>
      </c>
      <c r="B308" s="36" t="s">
        <v>1517</v>
      </c>
      <c r="C308" s="36" t="s">
        <v>15</v>
      </c>
      <c r="D308" s="36" t="s">
        <v>1269</v>
      </c>
      <c r="E308" s="36" t="s">
        <v>26</v>
      </c>
      <c r="F308" s="77">
        <v>43046</v>
      </c>
      <c r="G308" s="570">
        <f t="shared" si="4"/>
        <v>112807.7</v>
      </c>
      <c r="H308" s="59">
        <v>95885.25</v>
      </c>
      <c r="I308" s="59">
        <v>95885.25</v>
      </c>
      <c r="J308" s="59">
        <v>0</v>
      </c>
      <c r="K308" s="59">
        <v>16922.45</v>
      </c>
      <c r="L308" s="36" t="s">
        <v>1518</v>
      </c>
      <c r="M308" s="36" t="s">
        <v>52</v>
      </c>
      <c r="N308" s="36" t="s">
        <v>1519</v>
      </c>
      <c r="O308" s="185"/>
      <c r="P308" s="329" t="str">
        <f>IFERROR(VLOOKUP(TRIM(OPKK[[#This Row],[Lokacija provedbe
grad ili općina]]),Koordinate!B:E,2,FALSE),"")</f>
        <v/>
      </c>
      <c r="Q308" s="329" t="str">
        <f>IFERROR(VLOOKUP(TRIM(OPKK[[#This Row],[Lokacija provedbe
grad ili općina]]),Koordinate!B:E,3,FALSE),"")</f>
        <v/>
      </c>
      <c r="R308" s="329" t="str">
        <f>IFERROR(VLOOKUP(TRIM(OPKK[[#This Row],[Lokacija provedbe
grad ili općina]]),Koordinate!B:E,4,FALSE),"")</f>
        <v/>
      </c>
    </row>
    <row r="309" spans="1:18">
      <c r="A309" s="151" t="s">
        <v>2058</v>
      </c>
      <c r="B309" s="36" t="s">
        <v>1520</v>
      </c>
      <c r="C309" s="36" t="s">
        <v>15</v>
      </c>
      <c r="D309" s="36" t="s">
        <v>1269</v>
      </c>
      <c r="E309" s="36" t="s">
        <v>26</v>
      </c>
      <c r="F309" s="77">
        <v>43047</v>
      </c>
      <c r="G309" s="570">
        <f t="shared" si="4"/>
        <v>411600</v>
      </c>
      <c r="H309" s="59">
        <v>300000</v>
      </c>
      <c r="I309" s="59">
        <v>300000</v>
      </c>
      <c r="J309" s="59">
        <v>0</v>
      </c>
      <c r="K309" s="59">
        <v>111600</v>
      </c>
      <c r="L309" s="36" t="s">
        <v>1521</v>
      </c>
      <c r="M309" s="36" t="s">
        <v>52</v>
      </c>
      <c r="N309" s="36" t="s">
        <v>1405</v>
      </c>
      <c r="O309" s="185"/>
      <c r="P309" s="399">
        <f>IFERROR(VLOOKUP(TRIM(OPKK[[#This Row],[Lokacija provedbe
grad ili općina]]),Koordinate!B:E,2,FALSE),"")</f>
        <v>32241</v>
      </c>
      <c r="Q309" s="400">
        <f>IFERROR(VLOOKUP(TRIM(OPKK[[#This Row],[Lokacija provedbe
grad ili općina]]),Koordinate!B:E,3,FALSE),"")</f>
        <v>45.259888199999999</v>
      </c>
      <c r="R309" s="400">
        <f>IFERROR(VLOOKUP(TRIM(OPKK[[#This Row],[Lokacija provedbe
grad ili općina]]),Koordinate!B:E,4,FALSE),"")</f>
        <v>18.9103662999999</v>
      </c>
    </row>
    <row r="310" spans="1:18" ht="45">
      <c r="A310" s="151" t="s">
        <v>2059</v>
      </c>
      <c r="B310" s="36" t="s">
        <v>1496</v>
      </c>
      <c r="C310" s="36" t="s">
        <v>15</v>
      </c>
      <c r="D310" s="36" t="s">
        <v>1269</v>
      </c>
      <c r="E310" s="36" t="s">
        <v>26</v>
      </c>
      <c r="F310" s="77">
        <v>43026</v>
      </c>
      <c r="G310" s="570">
        <f t="shared" si="4"/>
        <v>475075</v>
      </c>
      <c r="H310" s="59">
        <v>300000</v>
      </c>
      <c r="I310" s="59">
        <v>300000</v>
      </c>
      <c r="J310" s="59">
        <v>0</v>
      </c>
      <c r="K310" s="59">
        <v>175075</v>
      </c>
      <c r="L310" s="36" t="s">
        <v>1497</v>
      </c>
      <c r="M310" s="36" t="s">
        <v>20</v>
      </c>
      <c r="N310" s="36" t="s">
        <v>172</v>
      </c>
      <c r="O310" s="185"/>
      <c r="P310" s="329">
        <f>IFERROR(VLOOKUP(TRIM(OPKK[[#This Row],[Lokacija provedbe
grad ili općina]]),Koordinate!B:E,2,FALSE),"")</f>
        <v>35252</v>
      </c>
      <c r="Q310" s="329">
        <f>IFERROR(VLOOKUP(TRIM(OPKK[[#This Row],[Lokacija provedbe
grad ili općina]]),Koordinate!B:E,3,FALSE),"")</f>
        <v>45.189452199999998</v>
      </c>
      <c r="R310" s="329">
        <f>IFERROR(VLOOKUP(TRIM(OPKK[[#This Row],[Lokacija provedbe
grad ili općina]]),Koordinate!B:E,4,FALSE),"")</f>
        <v>17.908187600000002</v>
      </c>
    </row>
    <row r="311" spans="1:18" ht="30">
      <c r="A311" s="151" t="s">
        <v>2060</v>
      </c>
      <c r="B311" s="36" t="s">
        <v>1522</v>
      </c>
      <c r="C311" s="36" t="s">
        <v>15</v>
      </c>
      <c r="D311" s="36" t="s">
        <v>1269</v>
      </c>
      <c r="E311" s="36" t="s">
        <v>26</v>
      </c>
      <c r="F311" s="77">
        <v>43047</v>
      </c>
      <c r="G311" s="570">
        <f t="shared" si="4"/>
        <v>341515.97</v>
      </c>
      <c r="H311" s="59">
        <v>236507.72</v>
      </c>
      <c r="I311" s="59">
        <v>236507.72</v>
      </c>
      <c r="J311" s="59">
        <v>0</v>
      </c>
      <c r="K311" s="59">
        <v>105008.25</v>
      </c>
      <c r="L311" s="36" t="s">
        <v>1523</v>
      </c>
      <c r="M311" s="36" t="s">
        <v>52</v>
      </c>
      <c r="N311" s="36" t="s">
        <v>1228</v>
      </c>
      <c r="O311" s="185"/>
      <c r="P311" s="329">
        <f>IFERROR(VLOOKUP(TRIM(OPKK[[#This Row],[Lokacija provedbe
grad ili općina]]),Koordinate!B:E,2,FALSE),"")</f>
        <v>32227</v>
      </c>
      <c r="Q311" s="329">
        <f>IFERROR(VLOOKUP(TRIM(OPKK[[#This Row],[Lokacija provedbe
grad ili općina]]),Koordinate!B:E,3,FALSE),"")</f>
        <v>45.402011799999997</v>
      </c>
      <c r="R311" s="329">
        <f>IFERROR(VLOOKUP(TRIM(OPKK[[#This Row],[Lokacija provedbe
grad ili općina]]),Koordinate!B:E,4,FALSE),"")</f>
        <v>18.972915599999901</v>
      </c>
    </row>
    <row r="312" spans="1:18" ht="30">
      <c r="A312" s="151" t="s">
        <v>2061</v>
      </c>
      <c r="B312" s="36" t="s">
        <v>1546</v>
      </c>
      <c r="C312" s="36" t="s">
        <v>867</v>
      </c>
      <c r="D312" s="36" t="s">
        <v>868</v>
      </c>
      <c r="E312" s="36" t="s">
        <v>65</v>
      </c>
      <c r="F312" s="77">
        <v>43032</v>
      </c>
      <c r="G312" s="570">
        <f t="shared" si="4"/>
        <v>553194.89</v>
      </c>
      <c r="H312" s="59">
        <v>331997.23</v>
      </c>
      <c r="I312" s="59">
        <v>331997.23</v>
      </c>
      <c r="J312" s="59">
        <v>0</v>
      </c>
      <c r="K312" s="59">
        <v>221197.66</v>
      </c>
      <c r="L312" s="36" t="s">
        <v>953</v>
      </c>
      <c r="M312" s="36" t="s">
        <v>38</v>
      </c>
      <c r="N312" s="36" t="s">
        <v>138</v>
      </c>
      <c r="O312" s="185"/>
      <c r="P312" s="329">
        <f>IFERROR(VLOOKUP(TRIM(OPKK[[#This Row],[Lokacija provedbe
grad ili općina]]),Koordinate!B:E,2,FALSE),"")</f>
        <v>34550</v>
      </c>
      <c r="Q312" s="329">
        <f>IFERROR(VLOOKUP(TRIM(OPKK[[#This Row],[Lokacija provedbe
grad ili općina]]),Koordinate!B:E,3,FALSE),"")</f>
        <v>45.438845200000003</v>
      </c>
      <c r="R312" s="329">
        <f>IFERROR(VLOOKUP(TRIM(OPKK[[#This Row],[Lokacija provedbe
grad ili općina]]),Koordinate!B:E,4,FALSE),"")</f>
        <v>17.191742399999999</v>
      </c>
    </row>
    <row r="313" spans="1:18" s="167" customFormat="1" ht="30">
      <c r="A313" s="151" t="s">
        <v>2062</v>
      </c>
      <c r="B313" s="36" t="s">
        <v>1547</v>
      </c>
      <c r="C313" s="36" t="s">
        <v>867</v>
      </c>
      <c r="D313" s="36" t="s">
        <v>868</v>
      </c>
      <c r="E313" s="36" t="s">
        <v>65</v>
      </c>
      <c r="F313" s="77">
        <v>43032</v>
      </c>
      <c r="G313" s="570">
        <f t="shared" si="4"/>
        <v>1079127.83</v>
      </c>
      <c r="H313" s="59">
        <v>659285.29</v>
      </c>
      <c r="I313" s="59">
        <v>659285.29</v>
      </c>
      <c r="J313" s="59">
        <v>0</v>
      </c>
      <c r="K313" s="59">
        <v>419842.54</v>
      </c>
      <c r="L313" s="36" t="s">
        <v>953</v>
      </c>
      <c r="M313" s="36" t="s">
        <v>38</v>
      </c>
      <c r="N313" s="36" t="s">
        <v>138</v>
      </c>
      <c r="O313" s="185"/>
      <c r="P313" s="329">
        <f>IFERROR(VLOOKUP(TRIM(OPKK[[#This Row],[Lokacija provedbe
grad ili općina]]),Koordinate!B:E,2,FALSE),"")</f>
        <v>34550</v>
      </c>
      <c r="Q313" s="329">
        <f>IFERROR(VLOOKUP(TRIM(OPKK[[#This Row],[Lokacija provedbe
grad ili općina]]),Koordinate!B:E,3,FALSE),"")</f>
        <v>45.438845200000003</v>
      </c>
      <c r="R313" s="329">
        <f>IFERROR(VLOOKUP(TRIM(OPKK[[#This Row],[Lokacija provedbe
grad ili općina]]),Koordinate!B:E,4,FALSE),"")</f>
        <v>17.191742399999999</v>
      </c>
    </row>
    <row r="314" spans="1:18" ht="30">
      <c r="A314" s="151" t="s">
        <v>2063</v>
      </c>
      <c r="B314" s="36" t="s">
        <v>1548</v>
      </c>
      <c r="C314" s="36" t="s">
        <v>867</v>
      </c>
      <c r="D314" s="36" t="s">
        <v>868</v>
      </c>
      <c r="E314" s="36" t="s">
        <v>65</v>
      </c>
      <c r="F314" s="77">
        <v>43045</v>
      </c>
      <c r="G314" s="570">
        <f t="shared" si="4"/>
        <v>2796949.25</v>
      </c>
      <c r="H314" s="59">
        <v>1441439.69</v>
      </c>
      <c r="I314" s="59">
        <v>1441439.69</v>
      </c>
      <c r="J314" s="59">
        <v>0</v>
      </c>
      <c r="K314" s="59">
        <v>1355509.56</v>
      </c>
      <c r="L314" s="36" t="s">
        <v>953</v>
      </c>
      <c r="M314" s="36" t="s">
        <v>38</v>
      </c>
      <c r="N314" s="36" t="s">
        <v>138</v>
      </c>
      <c r="O314" s="185"/>
      <c r="P314" s="329">
        <f>IFERROR(VLOOKUP(TRIM(OPKK[[#This Row],[Lokacija provedbe
grad ili općina]]),Koordinate!B:E,2,FALSE),"")</f>
        <v>34550</v>
      </c>
      <c r="Q314" s="329">
        <f>IFERROR(VLOOKUP(TRIM(OPKK[[#This Row],[Lokacija provedbe
grad ili općina]]),Koordinate!B:E,3,FALSE),"")</f>
        <v>45.438845200000003</v>
      </c>
      <c r="R314" s="329">
        <f>IFERROR(VLOOKUP(TRIM(OPKK[[#This Row],[Lokacija provedbe
grad ili općina]]),Koordinate!B:E,4,FALSE),"")</f>
        <v>17.191742399999999</v>
      </c>
    </row>
    <row r="315" spans="1:18" ht="30">
      <c r="A315" s="151" t="s">
        <v>2064</v>
      </c>
      <c r="B315" s="36" t="s">
        <v>1549</v>
      </c>
      <c r="C315" s="36" t="s">
        <v>15</v>
      </c>
      <c r="D315" s="36" t="s">
        <v>1269</v>
      </c>
      <c r="E315" s="36" t="s">
        <v>26</v>
      </c>
      <c r="F315" s="77">
        <v>43041</v>
      </c>
      <c r="G315" s="570">
        <f t="shared" si="4"/>
        <v>361268.83</v>
      </c>
      <c r="H315" s="59">
        <v>300000</v>
      </c>
      <c r="I315" s="59">
        <v>300000</v>
      </c>
      <c r="J315" s="59">
        <v>0</v>
      </c>
      <c r="K315" s="59">
        <v>61268.83</v>
      </c>
      <c r="L315" s="36" t="s">
        <v>1550</v>
      </c>
      <c r="M315" s="36" t="s">
        <v>52</v>
      </c>
      <c r="N315" s="36" t="s">
        <v>53</v>
      </c>
      <c r="O315" s="185"/>
      <c r="P315" s="329">
        <f>IFERROR(VLOOKUP(TRIM(OPKK[[#This Row],[Lokacija provedbe
grad ili općina]]),Koordinate!B:E,2,FALSE),"")</f>
        <v>32000</v>
      </c>
      <c r="Q315" s="329">
        <f>IFERROR(VLOOKUP(TRIM(OPKK[[#This Row],[Lokacija provedbe
grad ili općina]]),Koordinate!B:E,3,FALSE),"")</f>
        <v>45.345237699999998</v>
      </c>
      <c r="R315" s="329">
        <f>IFERROR(VLOOKUP(TRIM(OPKK[[#This Row],[Lokacija provedbe
grad ili općina]]),Koordinate!B:E,4,FALSE),"")</f>
        <v>19.001020400000002</v>
      </c>
    </row>
    <row r="316" spans="1:18">
      <c r="A316" s="151" t="s">
        <v>2065</v>
      </c>
      <c r="B316" s="36" t="s">
        <v>1551</v>
      </c>
      <c r="C316" s="36" t="s">
        <v>15</v>
      </c>
      <c r="D316" s="36" t="s">
        <v>1269</v>
      </c>
      <c r="E316" s="36" t="s">
        <v>26</v>
      </c>
      <c r="F316" s="77">
        <v>43053</v>
      </c>
      <c r="G316" s="570">
        <f t="shared" si="4"/>
        <v>120562.64</v>
      </c>
      <c r="H316" s="59">
        <v>77000</v>
      </c>
      <c r="I316" s="59">
        <v>77000</v>
      </c>
      <c r="J316" s="59">
        <v>0</v>
      </c>
      <c r="K316" s="59">
        <v>43562.64</v>
      </c>
      <c r="L316" s="36" t="s">
        <v>1552</v>
      </c>
      <c r="M316" s="36" t="s">
        <v>52</v>
      </c>
      <c r="N316" s="36" t="s">
        <v>143</v>
      </c>
      <c r="O316" s="185"/>
      <c r="P316" s="329">
        <f>IFERROR(VLOOKUP(TRIM(OPKK[[#This Row],[Lokacija provedbe
grad ili općina]]),Koordinate!B:E,2,FALSE),"")</f>
        <v>32100</v>
      </c>
      <c r="Q316" s="329">
        <f>IFERROR(VLOOKUP(TRIM(OPKK[[#This Row],[Lokacija provedbe
grad ili općina]]),Koordinate!B:E,3,FALSE),"")</f>
        <v>45.287905799999997</v>
      </c>
      <c r="R316" s="329">
        <f>IFERROR(VLOOKUP(TRIM(OPKK[[#This Row],[Lokacija provedbe
grad ili općina]]),Koordinate!B:E,4,FALSE),"")</f>
        <v>18.805678100000002</v>
      </c>
    </row>
    <row r="317" spans="1:18">
      <c r="A317" s="151" t="s">
        <v>2066</v>
      </c>
      <c r="B317" s="36" t="s">
        <v>1553</v>
      </c>
      <c r="C317" s="36" t="s">
        <v>15</v>
      </c>
      <c r="D317" s="36" t="s">
        <v>1269</v>
      </c>
      <c r="E317" s="36" t="s">
        <v>26</v>
      </c>
      <c r="F317" s="77">
        <v>43054</v>
      </c>
      <c r="G317" s="570">
        <f t="shared" si="4"/>
        <v>419910</v>
      </c>
      <c r="H317" s="59">
        <v>300000</v>
      </c>
      <c r="I317" s="59">
        <v>300000</v>
      </c>
      <c r="J317" s="59">
        <v>0</v>
      </c>
      <c r="K317" s="59">
        <v>119910</v>
      </c>
      <c r="L317" s="36" t="s">
        <v>1554</v>
      </c>
      <c r="M317" s="36" t="s">
        <v>20</v>
      </c>
      <c r="N317" s="36" t="s">
        <v>1555</v>
      </c>
      <c r="O317" s="185"/>
      <c r="P317" s="329">
        <f>IFERROR(VLOOKUP(TRIM(OPKK[[#This Row],[Lokacija provedbe
grad ili općina]]),Koordinate!B:E,2,FALSE),"")</f>
        <v>35209</v>
      </c>
      <c r="Q317" s="329">
        <f>IFERROR(VLOOKUP(TRIM(OPKK[[#This Row],[Lokacija provedbe
grad ili općina]]),Koordinate!B:E,3,FALSE),"")</f>
        <v>45.184303200000002</v>
      </c>
      <c r="R317" s="329">
        <f>IFERROR(VLOOKUP(TRIM(OPKK[[#This Row],[Lokacija provedbe
grad ili općina]]),Koordinate!B:E,4,FALSE),"")</f>
        <v>18.067104299999901</v>
      </c>
    </row>
    <row r="318" spans="1:18" ht="30">
      <c r="A318" s="151" t="s">
        <v>2067</v>
      </c>
      <c r="B318" s="36" t="s">
        <v>1556</v>
      </c>
      <c r="C318" s="36" t="s">
        <v>15</v>
      </c>
      <c r="D318" s="36" t="s">
        <v>1269</v>
      </c>
      <c r="E318" s="36" t="s">
        <v>26</v>
      </c>
      <c r="F318" s="77">
        <v>43035</v>
      </c>
      <c r="G318" s="570">
        <f t="shared" si="4"/>
        <v>299595.17000000004</v>
      </c>
      <c r="H318" s="59">
        <v>254655.89</v>
      </c>
      <c r="I318" s="59">
        <v>254655.89</v>
      </c>
      <c r="J318" s="59">
        <v>0</v>
      </c>
      <c r="K318" s="59">
        <v>44939.28</v>
      </c>
      <c r="L318" s="36" t="s">
        <v>1557</v>
      </c>
      <c r="M318" s="36" t="s">
        <v>52</v>
      </c>
      <c r="N318" s="36" t="s">
        <v>143</v>
      </c>
      <c r="O318" s="185"/>
      <c r="P318" s="329">
        <f>IFERROR(VLOOKUP(TRIM(OPKK[[#This Row],[Lokacija provedbe
grad ili općina]]),Koordinate!B:E,2,FALSE),"")</f>
        <v>32100</v>
      </c>
      <c r="Q318" s="329">
        <f>IFERROR(VLOOKUP(TRIM(OPKK[[#This Row],[Lokacija provedbe
grad ili općina]]),Koordinate!B:E,3,FALSE),"")</f>
        <v>45.287905799999997</v>
      </c>
      <c r="R318" s="329">
        <f>IFERROR(VLOOKUP(TRIM(OPKK[[#This Row],[Lokacija provedbe
grad ili općina]]),Koordinate!B:E,4,FALSE),"")</f>
        <v>18.805678100000002</v>
      </c>
    </row>
    <row r="319" spans="1:18" ht="30">
      <c r="A319" s="151" t="s">
        <v>2068</v>
      </c>
      <c r="B319" s="36" t="s">
        <v>1558</v>
      </c>
      <c r="C319" s="36" t="s">
        <v>15</v>
      </c>
      <c r="D319" s="36" t="s">
        <v>1269</v>
      </c>
      <c r="E319" s="36" t="s">
        <v>26</v>
      </c>
      <c r="F319" s="77">
        <v>43035</v>
      </c>
      <c r="G319" s="570">
        <f t="shared" si="4"/>
        <v>355570</v>
      </c>
      <c r="H319" s="59">
        <v>300000</v>
      </c>
      <c r="I319" s="59">
        <v>300000</v>
      </c>
      <c r="J319" s="59">
        <v>0</v>
      </c>
      <c r="K319" s="59">
        <v>55570</v>
      </c>
      <c r="L319" s="36" t="s">
        <v>1559</v>
      </c>
      <c r="M319" s="36" t="s">
        <v>20</v>
      </c>
      <c r="N319" s="36" t="s">
        <v>62</v>
      </c>
      <c r="O319" s="185"/>
      <c r="P319" s="329">
        <f>IFERROR(VLOOKUP(TRIM(OPKK[[#This Row],[Lokacija provedbe
grad ili općina]]),Koordinate!B:E,2,FALSE),"")</f>
        <v>35000</v>
      </c>
      <c r="Q319" s="329">
        <f>IFERROR(VLOOKUP(TRIM(OPKK[[#This Row],[Lokacija provedbe
grad ili općina]]),Koordinate!B:E,3,FALSE),"")</f>
        <v>45.163143099999999</v>
      </c>
      <c r="R319" s="329">
        <f>IFERROR(VLOOKUP(TRIM(OPKK[[#This Row],[Lokacija provedbe
grad ili općina]]),Koordinate!B:E,4,FALSE),"")</f>
        <v>18.011608099999901</v>
      </c>
    </row>
    <row r="320" spans="1:18" ht="30">
      <c r="A320" s="151" t="s">
        <v>2069</v>
      </c>
      <c r="B320" s="36" t="s">
        <v>1560</v>
      </c>
      <c r="C320" s="36" t="s">
        <v>15</v>
      </c>
      <c r="D320" s="36" t="s">
        <v>1269</v>
      </c>
      <c r="E320" s="36" t="s">
        <v>26</v>
      </c>
      <c r="F320" s="77">
        <v>43039</v>
      </c>
      <c r="G320" s="570">
        <f t="shared" si="4"/>
        <v>196614.24</v>
      </c>
      <c r="H320" s="59">
        <v>166139.03</v>
      </c>
      <c r="I320" s="59">
        <v>166139.03</v>
      </c>
      <c r="J320" s="59">
        <v>0</v>
      </c>
      <c r="K320" s="59">
        <v>30475.21</v>
      </c>
      <c r="L320" s="36" t="s">
        <v>1561</v>
      </c>
      <c r="M320" s="36" t="s">
        <v>20</v>
      </c>
      <c r="N320" s="36" t="s">
        <v>62</v>
      </c>
      <c r="O320" s="185"/>
      <c r="P320" s="329">
        <f>IFERROR(VLOOKUP(TRIM(OPKK[[#This Row],[Lokacija provedbe
grad ili općina]]),Koordinate!B:E,2,FALSE),"")</f>
        <v>35000</v>
      </c>
      <c r="Q320" s="329">
        <f>IFERROR(VLOOKUP(TRIM(OPKK[[#This Row],[Lokacija provedbe
grad ili općina]]),Koordinate!B:E,3,FALSE),"")</f>
        <v>45.163143099999999</v>
      </c>
      <c r="R320" s="329">
        <f>IFERROR(VLOOKUP(TRIM(OPKK[[#This Row],[Lokacija provedbe
grad ili općina]]),Koordinate!B:E,4,FALSE),"")</f>
        <v>18.011608099999901</v>
      </c>
    </row>
    <row r="321" spans="1:18">
      <c r="A321" s="151" t="s">
        <v>2070</v>
      </c>
      <c r="B321" s="36" t="s">
        <v>1562</v>
      </c>
      <c r="C321" s="36" t="s">
        <v>15</v>
      </c>
      <c r="D321" s="36" t="s">
        <v>1269</v>
      </c>
      <c r="E321" s="36" t="s">
        <v>26</v>
      </c>
      <c r="F321" s="77">
        <v>43032</v>
      </c>
      <c r="G321" s="570">
        <f t="shared" si="4"/>
        <v>307125</v>
      </c>
      <c r="H321" s="59">
        <v>199631.25</v>
      </c>
      <c r="I321" s="59">
        <v>199631.25</v>
      </c>
      <c r="J321" s="59">
        <v>0</v>
      </c>
      <c r="K321" s="59">
        <v>107493.75</v>
      </c>
      <c r="L321" s="36" t="s">
        <v>1563</v>
      </c>
      <c r="M321" s="36" t="s">
        <v>52</v>
      </c>
      <c r="N321" s="36" t="s">
        <v>143</v>
      </c>
      <c r="O321" s="185"/>
      <c r="P321" s="329">
        <f>IFERROR(VLOOKUP(TRIM(OPKK[[#This Row],[Lokacija provedbe
grad ili općina]]),Koordinate!B:E,2,FALSE),"")</f>
        <v>32100</v>
      </c>
      <c r="Q321" s="329">
        <f>IFERROR(VLOOKUP(TRIM(OPKK[[#This Row],[Lokacija provedbe
grad ili općina]]),Koordinate!B:E,3,FALSE),"")</f>
        <v>45.287905799999997</v>
      </c>
      <c r="R321" s="329">
        <f>IFERROR(VLOOKUP(TRIM(OPKK[[#This Row],[Lokacija provedbe
grad ili općina]]),Koordinate!B:E,4,FALSE),"")</f>
        <v>18.805678100000002</v>
      </c>
    </row>
    <row r="322" spans="1:18">
      <c r="A322" s="151" t="s">
        <v>2071</v>
      </c>
      <c r="B322" s="36" t="s">
        <v>1564</v>
      </c>
      <c r="C322" s="36" t="s">
        <v>15</v>
      </c>
      <c r="D322" s="36" t="s">
        <v>1269</v>
      </c>
      <c r="E322" s="36" t="s">
        <v>26</v>
      </c>
      <c r="F322" s="77">
        <v>43052</v>
      </c>
      <c r="G322" s="570">
        <f t="shared" si="4"/>
        <v>383000</v>
      </c>
      <c r="H322" s="59">
        <v>248950</v>
      </c>
      <c r="I322" s="59">
        <v>248950</v>
      </c>
      <c r="J322" s="59">
        <v>0</v>
      </c>
      <c r="K322" s="59">
        <v>134050</v>
      </c>
      <c r="L322" s="36" t="s">
        <v>1565</v>
      </c>
      <c r="M322" s="36" t="s">
        <v>52</v>
      </c>
      <c r="N322" s="36" t="s">
        <v>143</v>
      </c>
      <c r="O322" s="185"/>
      <c r="P322" s="329">
        <f>IFERROR(VLOOKUP(TRIM(OPKK[[#This Row],[Lokacija provedbe
grad ili općina]]),Koordinate!B:E,2,FALSE),"")</f>
        <v>32100</v>
      </c>
      <c r="Q322" s="329">
        <f>IFERROR(VLOOKUP(TRIM(OPKK[[#This Row],[Lokacija provedbe
grad ili općina]]),Koordinate!B:E,3,FALSE),"")</f>
        <v>45.287905799999997</v>
      </c>
      <c r="R322" s="329">
        <f>IFERROR(VLOOKUP(TRIM(OPKK[[#This Row],[Lokacija provedbe
grad ili općina]]),Koordinate!B:E,4,FALSE),"")</f>
        <v>18.805678100000002</v>
      </c>
    </row>
    <row r="323" spans="1:18" ht="30">
      <c r="A323" s="151" t="s">
        <v>2072</v>
      </c>
      <c r="B323" s="36" t="s">
        <v>1566</v>
      </c>
      <c r="C323" s="36" t="s">
        <v>1237</v>
      </c>
      <c r="D323" s="36" t="s">
        <v>1238</v>
      </c>
      <c r="E323" s="36" t="s">
        <v>65</v>
      </c>
      <c r="F323" s="77">
        <v>43045</v>
      </c>
      <c r="G323" s="570">
        <f t="shared" si="4"/>
        <v>1581051.31</v>
      </c>
      <c r="H323" s="59">
        <v>966483.49</v>
      </c>
      <c r="I323" s="59">
        <v>966483.49</v>
      </c>
      <c r="J323" s="59">
        <v>0</v>
      </c>
      <c r="K323" s="59">
        <v>614567.81999999995</v>
      </c>
      <c r="L323" s="36" t="s">
        <v>1567</v>
      </c>
      <c r="M323" s="36" t="s">
        <v>38</v>
      </c>
      <c r="N323" s="36" t="s">
        <v>1568</v>
      </c>
      <c r="O323" s="185"/>
      <c r="P323" s="329">
        <f>IFERROR(VLOOKUP(TRIM(OPKK[[#This Row],[Lokacija provedbe
grad ili općina]]),Koordinate!B:E,2,FALSE),"")</f>
        <v>34330</v>
      </c>
      <c r="Q323" s="329">
        <f>IFERROR(VLOOKUP(TRIM(OPKK[[#This Row],[Lokacija provedbe
grad ili općina]]),Koordinate!B:E,3,FALSE),"")</f>
        <v>45.4555091</v>
      </c>
      <c r="R323" s="329">
        <f>IFERROR(VLOOKUP(TRIM(OPKK[[#This Row],[Lokacija provedbe
grad ili općina]]),Koordinate!B:E,4,FALSE),"")</f>
        <v>17.6623801</v>
      </c>
    </row>
    <row r="324" spans="1:18" ht="30">
      <c r="A324" s="151" t="s">
        <v>2073</v>
      </c>
      <c r="B324" s="36" t="s">
        <v>1569</v>
      </c>
      <c r="C324" s="36" t="s">
        <v>15</v>
      </c>
      <c r="D324" s="36" t="s">
        <v>1269</v>
      </c>
      <c r="E324" s="36" t="s">
        <v>26</v>
      </c>
      <c r="F324" s="77">
        <v>43054</v>
      </c>
      <c r="G324" s="570">
        <f t="shared" ref="G324:G387" si="5">H324+K324</f>
        <v>367100</v>
      </c>
      <c r="H324" s="59">
        <v>300000</v>
      </c>
      <c r="I324" s="59">
        <v>300000</v>
      </c>
      <c r="J324" s="59">
        <v>0</v>
      </c>
      <c r="K324" s="59">
        <v>67100</v>
      </c>
      <c r="L324" s="36" t="s">
        <v>1570</v>
      </c>
      <c r="M324" s="36" t="s">
        <v>28</v>
      </c>
      <c r="N324" s="36" t="s">
        <v>29</v>
      </c>
      <c r="O324" s="185"/>
      <c r="P324" s="329">
        <f>IFERROR(VLOOKUP(TRIM(OPKK[[#This Row],[Lokacija provedbe
grad ili općina]]),Koordinate!B:E,2,FALSE),"")</f>
        <v>31000</v>
      </c>
      <c r="Q324" s="329">
        <f>IFERROR(VLOOKUP(TRIM(OPKK[[#This Row],[Lokacija provedbe
grad ili općina]]),Koordinate!B:E,3,FALSE),"")</f>
        <v>45.554962400000001</v>
      </c>
      <c r="R324" s="329">
        <f>IFERROR(VLOOKUP(TRIM(OPKK[[#This Row],[Lokacija provedbe
grad ili općina]]),Koordinate!B:E,4,FALSE),"")</f>
        <v>18.695514399999901</v>
      </c>
    </row>
    <row r="325" spans="1:18" ht="30">
      <c r="A325" s="151" t="s">
        <v>2074</v>
      </c>
      <c r="B325" s="36" t="s">
        <v>1571</v>
      </c>
      <c r="C325" s="36" t="s">
        <v>1237</v>
      </c>
      <c r="D325" s="36" t="s">
        <v>1238</v>
      </c>
      <c r="E325" s="36" t="s">
        <v>65</v>
      </c>
      <c r="F325" s="77">
        <v>43045</v>
      </c>
      <c r="G325" s="570">
        <f t="shared" si="5"/>
        <v>860650.42</v>
      </c>
      <c r="H325" s="59">
        <v>504993.21</v>
      </c>
      <c r="I325" s="59">
        <v>504993.21</v>
      </c>
      <c r="J325" s="59">
        <v>0</v>
      </c>
      <c r="K325" s="59">
        <v>355657.21</v>
      </c>
      <c r="L325" s="36" t="s">
        <v>544</v>
      </c>
      <c r="M325" s="36" t="s">
        <v>43</v>
      </c>
      <c r="N325" s="36" t="s">
        <v>1386</v>
      </c>
      <c r="O325" s="185"/>
      <c r="P325" s="329">
        <f>IFERROR(VLOOKUP(TRIM(OPKK[[#This Row],[Lokacija provedbe
grad ili općina]]),Koordinate!B:E,2,FALSE),"")</f>
        <v>33405</v>
      </c>
      <c r="Q325" s="329">
        <f>IFERROR(VLOOKUP(TRIM(OPKK[[#This Row],[Lokacija provedbe
grad ili općina]]),Koordinate!B:E,3,FALSE),"")</f>
        <v>45.950106699999999</v>
      </c>
      <c r="R325" s="329">
        <f>IFERROR(VLOOKUP(TRIM(OPKK[[#This Row],[Lokacija provedbe
grad ili općina]]),Koordinate!B:E,4,FALSE),"")</f>
        <v>17.2326520999999</v>
      </c>
    </row>
    <row r="326" spans="1:18">
      <c r="A326" s="151" t="s">
        <v>2075</v>
      </c>
      <c r="B326" s="36" t="s">
        <v>1572</v>
      </c>
      <c r="C326" s="36" t="s">
        <v>15</v>
      </c>
      <c r="D326" s="36" t="s">
        <v>1269</v>
      </c>
      <c r="E326" s="36" t="s">
        <v>26</v>
      </c>
      <c r="F326" s="77">
        <v>43038</v>
      </c>
      <c r="G326" s="570">
        <f t="shared" si="5"/>
        <v>356530</v>
      </c>
      <c r="H326" s="59">
        <v>300000</v>
      </c>
      <c r="I326" s="59">
        <v>300000</v>
      </c>
      <c r="J326" s="59">
        <v>0</v>
      </c>
      <c r="K326" s="59">
        <v>56530</v>
      </c>
      <c r="L326" s="36" t="s">
        <v>1573</v>
      </c>
      <c r="M326" s="36" t="s">
        <v>20</v>
      </c>
      <c r="N326" s="36" t="s">
        <v>1448</v>
      </c>
      <c r="O326" s="185"/>
      <c r="P326" s="329">
        <f>IFERROR(VLOOKUP(TRIM(OPKK[[#This Row],[Lokacija provedbe
grad ili općina]]),Koordinate!B:E,2,FALSE),"")</f>
        <v>35404</v>
      </c>
      <c r="Q326" s="329">
        <f>IFERROR(VLOOKUP(TRIM(OPKK[[#This Row],[Lokacija provedbe
grad ili općina]]),Koordinate!B:E,3,FALSE),"")</f>
        <v>45.286150399999997</v>
      </c>
      <c r="R326" s="329">
        <f>IFERROR(VLOOKUP(TRIM(OPKK[[#This Row],[Lokacija provedbe
grad ili općina]]),Koordinate!B:E,4,FALSE),"")</f>
        <v>17.380311500000001</v>
      </c>
    </row>
    <row r="327" spans="1:18">
      <c r="A327" s="151" t="s">
        <v>2076</v>
      </c>
      <c r="B327" s="36" t="s">
        <v>1574</v>
      </c>
      <c r="C327" s="36" t="s">
        <v>15</v>
      </c>
      <c r="D327" s="36" t="s">
        <v>1269</v>
      </c>
      <c r="E327" s="36" t="s">
        <v>26</v>
      </c>
      <c r="F327" s="77">
        <v>43054</v>
      </c>
      <c r="G327" s="570">
        <f t="shared" si="5"/>
        <v>110467</v>
      </c>
      <c r="H327" s="59">
        <v>93800</v>
      </c>
      <c r="I327" s="59">
        <v>93800</v>
      </c>
      <c r="J327" s="59">
        <v>0</v>
      </c>
      <c r="K327" s="59">
        <v>16667</v>
      </c>
      <c r="L327" s="36" t="s">
        <v>1575</v>
      </c>
      <c r="M327" s="36" t="s">
        <v>28</v>
      </c>
      <c r="N327" s="36" t="s">
        <v>386</v>
      </c>
      <c r="O327" s="185"/>
      <c r="P327" s="329">
        <f>IFERROR(VLOOKUP(TRIM(OPKK[[#This Row],[Lokacija provedbe
grad ili općina]]),Koordinate!B:E,2,FALSE),"")</f>
        <v>31500</v>
      </c>
      <c r="Q327" s="329">
        <f>IFERROR(VLOOKUP(TRIM(OPKK[[#This Row],[Lokacija provedbe
grad ili općina]]),Koordinate!B:E,3,FALSE),"")</f>
        <v>45.494686100000003</v>
      </c>
      <c r="R327" s="329">
        <f>IFERROR(VLOOKUP(TRIM(OPKK[[#This Row],[Lokacija provedbe
grad ili općina]]),Koordinate!B:E,4,FALSE),"")</f>
        <v>18.095111800000002</v>
      </c>
    </row>
    <row r="328" spans="1:18" ht="30">
      <c r="A328" s="151" t="s">
        <v>2077</v>
      </c>
      <c r="B328" s="36" t="s">
        <v>1576</v>
      </c>
      <c r="C328" s="36" t="s">
        <v>1237</v>
      </c>
      <c r="D328" s="36" t="s">
        <v>1238</v>
      </c>
      <c r="E328" s="36" t="s">
        <v>65</v>
      </c>
      <c r="F328" s="77">
        <v>43045</v>
      </c>
      <c r="G328" s="570">
        <f t="shared" si="5"/>
        <v>779080.58000000007</v>
      </c>
      <c r="H328" s="59">
        <v>485757.39</v>
      </c>
      <c r="I328" s="59">
        <v>485757.39</v>
      </c>
      <c r="J328" s="59">
        <v>0</v>
      </c>
      <c r="K328" s="59">
        <v>293323.19</v>
      </c>
      <c r="L328" s="36" t="s">
        <v>224</v>
      </c>
      <c r="M328" s="36" t="s">
        <v>52</v>
      </c>
      <c r="N328" s="36" t="s">
        <v>143</v>
      </c>
      <c r="O328" s="185"/>
      <c r="P328" s="329">
        <f>IFERROR(VLOOKUP(TRIM(OPKK[[#This Row],[Lokacija provedbe
grad ili općina]]),Koordinate!B:E,2,FALSE),"")</f>
        <v>32100</v>
      </c>
      <c r="Q328" s="329">
        <f>IFERROR(VLOOKUP(TRIM(OPKK[[#This Row],[Lokacija provedbe
grad ili općina]]),Koordinate!B:E,3,FALSE),"")</f>
        <v>45.287905799999997</v>
      </c>
      <c r="R328" s="329">
        <f>IFERROR(VLOOKUP(TRIM(OPKK[[#This Row],[Lokacija provedbe
grad ili općina]]),Koordinate!B:E,4,FALSE),"")</f>
        <v>18.805678100000002</v>
      </c>
    </row>
    <row r="329" spans="1:18" ht="30">
      <c r="A329" s="151" t="s">
        <v>2078</v>
      </c>
      <c r="B329" s="36" t="s">
        <v>1577</v>
      </c>
      <c r="C329" s="36" t="s">
        <v>1237</v>
      </c>
      <c r="D329" s="36" t="s">
        <v>1238</v>
      </c>
      <c r="E329" s="36" t="s">
        <v>65</v>
      </c>
      <c r="F329" s="77">
        <v>43042</v>
      </c>
      <c r="G329" s="570">
        <f t="shared" si="5"/>
        <v>4070744.34</v>
      </c>
      <c r="H329" s="59">
        <v>2498859.63</v>
      </c>
      <c r="I329" s="59">
        <v>2498859.63</v>
      </c>
      <c r="J329" s="59">
        <v>0</v>
      </c>
      <c r="K329" s="59">
        <v>1571884.71</v>
      </c>
      <c r="L329" s="36" t="s">
        <v>221</v>
      </c>
      <c r="M329" s="36" t="s">
        <v>20</v>
      </c>
      <c r="N329" s="36" t="s">
        <v>62</v>
      </c>
      <c r="O329" s="185"/>
      <c r="P329" s="329">
        <f>IFERROR(VLOOKUP(TRIM(OPKK[[#This Row],[Lokacija provedbe
grad ili općina]]),Koordinate!B:E,2,FALSE),"")</f>
        <v>35000</v>
      </c>
      <c r="Q329" s="329">
        <f>IFERROR(VLOOKUP(TRIM(OPKK[[#This Row],[Lokacija provedbe
grad ili općina]]),Koordinate!B:E,3,FALSE),"")</f>
        <v>45.163143099999999</v>
      </c>
      <c r="R329" s="329">
        <f>IFERROR(VLOOKUP(TRIM(OPKK[[#This Row],[Lokacija provedbe
grad ili općina]]),Koordinate!B:E,4,FALSE),"")</f>
        <v>18.011608099999901</v>
      </c>
    </row>
    <row r="330" spans="1:18" ht="30">
      <c r="A330" s="151" t="s">
        <v>2079</v>
      </c>
      <c r="B330" s="36" t="s">
        <v>1578</v>
      </c>
      <c r="C330" s="36" t="s">
        <v>1237</v>
      </c>
      <c r="D330" s="36" t="s">
        <v>1238</v>
      </c>
      <c r="E330" s="36" t="s">
        <v>65</v>
      </c>
      <c r="F330" s="77">
        <v>43045</v>
      </c>
      <c r="G330" s="570">
        <f t="shared" si="5"/>
        <v>3867891.1</v>
      </c>
      <c r="H330" s="59">
        <v>2380073.62</v>
      </c>
      <c r="I330" s="59">
        <v>2380073.62</v>
      </c>
      <c r="J330" s="59">
        <v>0</v>
      </c>
      <c r="K330" s="59">
        <v>1487817.48</v>
      </c>
      <c r="L330" s="36" t="s">
        <v>1579</v>
      </c>
      <c r="M330" s="36" t="s">
        <v>38</v>
      </c>
      <c r="N330" s="36" t="s">
        <v>1568</v>
      </c>
      <c r="O330" s="185"/>
      <c r="P330" s="329">
        <f>IFERROR(VLOOKUP(TRIM(OPKK[[#This Row],[Lokacija provedbe
grad ili općina]]),Koordinate!B:E,2,FALSE),"")</f>
        <v>34330</v>
      </c>
      <c r="Q330" s="329">
        <f>IFERROR(VLOOKUP(TRIM(OPKK[[#This Row],[Lokacija provedbe
grad ili općina]]),Koordinate!B:E,3,FALSE),"")</f>
        <v>45.4555091</v>
      </c>
      <c r="R330" s="329">
        <f>IFERROR(VLOOKUP(TRIM(OPKK[[#This Row],[Lokacija provedbe
grad ili općina]]),Koordinate!B:E,4,FALSE),"")</f>
        <v>17.6623801</v>
      </c>
    </row>
    <row r="331" spans="1:18" ht="30">
      <c r="A331" s="151" t="s">
        <v>2080</v>
      </c>
      <c r="B331" s="36" t="s">
        <v>1580</v>
      </c>
      <c r="C331" s="36" t="s">
        <v>15</v>
      </c>
      <c r="D331" s="36" t="s">
        <v>1269</v>
      </c>
      <c r="E331" s="36" t="s">
        <v>26</v>
      </c>
      <c r="F331" s="77">
        <v>43035</v>
      </c>
      <c r="G331" s="570">
        <f t="shared" si="5"/>
        <v>175790</v>
      </c>
      <c r="H331" s="59">
        <v>149350</v>
      </c>
      <c r="I331" s="59">
        <v>149350</v>
      </c>
      <c r="J331" s="59">
        <v>0</v>
      </c>
      <c r="K331" s="59">
        <v>26440</v>
      </c>
      <c r="L331" s="36" t="s">
        <v>1581</v>
      </c>
      <c r="M331" s="36" t="s">
        <v>38</v>
      </c>
      <c r="N331" s="36" t="s">
        <v>138</v>
      </c>
      <c r="O331" s="185"/>
      <c r="P331" s="329">
        <f>IFERROR(VLOOKUP(TRIM(OPKK[[#This Row],[Lokacija provedbe
grad ili općina]]),Koordinate!B:E,2,FALSE),"")</f>
        <v>34550</v>
      </c>
      <c r="Q331" s="329">
        <f>IFERROR(VLOOKUP(TRIM(OPKK[[#This Row],[Lokacija provedbe
grad ili općina]]),Koordinate!B:E,3,FALSE),"")</f>
        <v>45.438845200000003</v>
      </c>
      <c r="R331" s="329">
        <f>IFERROR(VLOOKUP(TRIM(OPKK[[#This Row],[Lokacija provedbe
grad ili općina]]),Koordinate!B:E,4,FALSE),"")</f>
        <v>17.191742399999999</v>
      </c>
    </row>
    <row r="332" spans="1:18" ht="30">
      <c r="A332" s="151" t="s">
        <v>2081</v>
      </c>
      <c r="B332" s="36" t="s">
        <v>1582</v>
      </c>
      <c r="C332" s="36" t="s">
        <v>15</v>
      </c>
      <c r="D332" s="36" t="s">
        <v>1269</v>
      </c>
      <c r="E332" s="36" t="s">
        <v>26</v>
      </c>
      <c r="F332" s="77">
        <v>43041</v>
      </c>
      <c r="G332" s="570">
        <f t="shared" si="5"/>
        <v>334800</v>
      </c>
      <c r="H332" s="59">
        <v>217000</v>
      </c>
      <c r="I332" s="59">
        <v>217000</v>
      </c>
      <c r="J332" s="59">
        <v>0</v>
      </c>
      <c r="K332" s="59">
        <v>117800</v>
      </c>
      <c r="L332" s="36" t="s">
        <v>1583</v>
      </c>
      <c r="M332" s="36" t="s">
        <v>52</v>
      </c>
      <c r="N332" s="36" t="s">
        <v>143</v>
      </c>
      <c r="O332" s="185"/>
      <c r="P332" s="329">
        <f>IFERROR(VLOOKUP(TRIM(OPKK[[#This Row],[Lokacija provedbe
grad ili općina]]),Koordinate!B:E,2,FALSE),"")</f>
        <v>32100</v>
      </c>
      <c r="Q332" s="329">
        <f>IFERROR(VLOOKUP(TRIM(OPKK[[#This Row],[Lokacija provedbe
grad ili općina]]),Koordinate!B:E,3,FALSE),"")</f>
        <v>45.287905799999997</v>
      </c>
      <c r="R332" s="329">
        <f>IFERROR(VLOOKUP(TRIM(OPKK[[#This Row],[Lokacija provedbe
grad ili općina]]),Koordinate!B:E,4,FALSE),"")</f>
        <v>18.805678100000002</v>
      </c>
    </row>
    <row r="333" spans="1:18" ht="45">
      <c r="A333" s="151" t="s">
        <v>2082</v>
      </c>
      <c r="B333" s="36" t="s">
        <v>1584</v>
      </c>
      <c r="C333" s="36" t="s">
        <v>15</v>
      </c>
      <c r="D333" s="36" t="s">
        <v>1269</v>
      </c>
      <c r="E333" s="36" t="s">
        <v>26</v>
      </c>
      <c r="F333" s="77">
        <v>43053</v>
      </c>
      <c r="G333" s="570">
        <f t="shared" si="5"/>
        <v>282435</v>
      </c>
      <c r="H333" s="59">
        <v>237245.4</v>
      </c>
      <c r="I333" s="59">
        <v>237245.4</v>
      </c>
      <c r="J333" s="59">
        <v>0</v>
      </c>
      <c r="K333" s="59">
        <v>45189.599999999999</v>
      </c>
      <c r="L333" s="36" t="s">
        <v>1585</v>
      </c>
      <c r="M333" s="36" t="s">
        <v>20</v>
      </c>
      <c r="N333" s="36" t="s">
        <v>62</v>
      </c>
      <c r="O333" s="185"/>
      <c r="P333" s="329">
        <f>IFERROR(VLOOKUP(TRIM(OPKK[[#This Row],[Lokacija provedbe
grad ili općina]]),Koordinate!B:E,2,FALSE),"")</f>
        <v>35000</v>
      </c>
      <c r="Q333" s="329">
        <f>IFERROR(VLOOKUP(TRIM(OPKK[[#This Row],[Lokacija provedbe
grad ili općina]]),Koordinate!B:E,3,FALSE),"")</f>
        <v>45.163143099999999</v>
      </c>
      <c r="R333" s="329">
        <f>IFERROR(VLOOKUP(TRIM(OPKK[[#This Row],[Lokacija provedbe
grad ili općina]]),Koordinate!B:E,4,FALSE),"")</f>
        <v>18.011608099999901</v>
      </c>
    </row>
    <row r="334" spans="1:18">
      <c r="A334" s="151" t="s">
        <v>2083</v>
      </c>
      <c r="B334" s="36" t="s">
        <v>1586</v>
      </c>
      <c r="C334" s="36" t="s">
        <v>15</v>
      </c>
      <c r="D334" s="36" t="s">
        <v>1269</v>
      </c>
      <c r="E334" s="36" t="s">
        <v>26</v>
      </c>
      <c r="F334" s="77">
        <v>43049</v>
      </c>
      <c r="G334" s="570">
        <f t="shared" si="5"/>
        <v>358300</v>
      </c>
      <c r="H334" s="59">
        <v>232895</v>
      </c>
      <c r="I334" s="59">
        <v>232895</v>
      </c>
      <c r="J334" s="59">
        <v>0</v>
      </c>
      <c r="K334" s="59">
        <v>125405</v>
      </c>
      <c r="L334" s="36" t="s">
        <v>1587</v>
      </c>
      <c r="M334" s="36" t="s">
        <v>20</v>
      </c>
      <c r="N334" s="36" t="s">
        <v>62</v>
      </c>
      <c r="O334" s="185"/>
      <c r="P334" s="329">
        <f>IFERROR(VLOOKUP(TRIM(OPKK[[#This Row],[Lokacija provedbe
grad ili općina]]),Koordinate!B:E,2,FALSE),"")</f>
        <v>35000</v>
      </c>
      <c r="Q334" s="329">
        <f>IFERROR(VLOOKUP(TRIM(OPKK[[#This Row],[Lokacija provedbe
grad ili općina]]),Koordinate!B:E,3,FALSE),"")</f>
        <v>45.163143099999999</v>
      </c>
      <c r="R334" s="329">
        <f>IFERROR(VLOOKUP(TRIM(OPKK[[#This Row],[Lokacija provedbe
grad ili općina]]),Koordinate!B:E,4,FALSE),"")</f>
        <v>18.011608099999901</v>
      </c>
    </row>
    <row r="335" spans="1:18">
      <c r="A335" s="151" t="s">
        <v>2084</v>
      </c>
      <c r="B335" s="36" t="s">
        <v>1588</v>
      </c>
      <c r="C335" s="36" t="s">
        <v>15</v>
      </c>
      <c r="D335" s="36" t="s">
        <v>1269</v>
      </c>
      <c r="E335" s="36" t="s">
        <v>26</v>
      </c>
      <c r="F335" s="77">
        <v>43048</v>
      </c>
      <c r="G335" s="570">
        <f t="shared" si="5"/>
        <v>254900.08000000002</v>
      </c>
      <c r="H335" s="59">
        <v>214200</v>
      </c>
      <c r="I335" s="59">
        <v>214200</v>
      </c>
      <c r="J335" s="59">
        <v>0</v>
      </c>
      <c r="K335" s="59">
        <v>40700.080000000002</v>
      </c>
      <c r="L335" s="36" t="s">
        <v>1589</v>
      </c>
      <c r="M335" s="36" t="s">
        <v>28</v>
      </c>
      <c r="N335" s="36" t="s">
        <v>30</v>
      </c>
      <c r="O335" s="185"/>
      <c r="P335" s="329">
        <f>IFERROR(VLOOKUP(TRIM(OPKK[[#This Row],[Lokacija provedbe
grad ili općina]]),Koordinate!B:E,2,FALSE),"")</f>
        <v>31400</v>
      </c>
      <c r="Q335" s="329">
        <f>IFERROR(VLOOKUP(TRIM(OPKK[[#This Row],[Lokacija provedbe
grad ili općina]]),Koordinate!B:E,3,FALSE),"")</f>
        <v>45.309996899999902</v>
      </c>
      <c r="R335" s="329">
        <f>IFERROR(VLOOKUP(TRIM(OPKK[[#This Row],[Lokacija provedbe
grad ili općina]]),Koordinate!B:E,4,FALSE),"")</f>
        <v>18.4097819999999</v>
      </c>
    </row>
    <row r="336" spans="1:18" ht="30">
      <c r="A336" s="151" t="s">
        <v>2085</v>
      </c>
      <c r="B336" s="36" t="s">
        <v>1590</v>
      </c>
      <c r="C336" s="36" t="s">
        <v>15</v>
      </c>
      <c r="D336" s="36" t="s">
        <v>1269</v>
      </c>
      <c r="E336" s="36" t="s">
        <v>26</v>
      </c>
      <c r="F336" s="77">
        <v>43045</v>
      </c>
      <c r="G336" s="570">
        <f t="shared" si="5"/>
        <v>461750</v>
      </c>
      <c r="H336" s="59">
        <v>300000</v>
      </c>
      <c r="I336" s="59">
        <v>300000</v>
      </c>
      <c r="J336" s="59">
        <v>0</v>
      </c>
      <c r="K336" s="59">
        <v>161750</v>
      </c>
      <c r="L336" s="36" t="s">
        <v>1591</v>
      </c>
      <c r="M336" s="36" t="s">
        <v>52</v>
      </c>
      <c r="N336" s="36" t="s">
        <v>143</v>
      </c>
      <c r="O336" s="185"/>
      <c r="P336" s="329">
        <f>IFERROR(VLOOKUP(TRIM(OPKK[[#This Row],[Lokacija provedbe
grad ili općina]]),Koordinate!B:E,2,FALSE),"")</f>
        <v>32100</v>
      </c>
      <c r="Q336" s="329">
        <f>IFERROR(VLOOKUP(TRIM(OPKK[[#This Row],[Lokacija provedbe
grad ili općina]]),Koordinate!B:E,3,FALSE),"")</f>
        <v>45.287905799999997</v>
      </c>
      <c r="R336" s="329">
        <f>IFERROR(VLOOKUP(TRIM(OPKK[[#This Row],[Lokacija provedbe
grad ili općina]]),Koordinate!B:E,4,FALSE),"")</f>
        <v>18.805678100000002</v>
      </c>
    </row>
    <row r="337" spans="1:18" ht="30">
      <c r="A337" s="151" t="s">
        <v>2086</v>
      </c>
      <c r="B337" s="36" t="s">
        <v>1592</v>
      </c>
      <c r="C337" s="36" t="s">
        <v>15</v>
      </c>
      <c r="D337" s="36" t="s">
        <v>1269</v>
      </c>
      <c r="E337" s="36" t="s">
        <v>26</v>
      </c>
      <c r="F337" s="77">
        <v>43047</v>
      </c>
      <c r="G337" s="570">
        <f t="shared" si="5"/>
        <v>113520</v>
      </c>
      <c r="H337" s="59">
        <v>96000</v>
      </c>
      <c r="I337" s="59">
        <v>96000</v>
      </c>
      <c r="J337" s="59">
        <v>0</v>
      </c>
      <c r="K337" s="59">
        <v>17520</v>
      </c>
      <c r="L337" s="36" t="s">
        <v>1593</v>
      </c>
      <c r="M337" s="36" t="s">
        <v>28</v>
      </c>
      <c r="N337" s="36" t="s">
        <v>169</v>
      </c>
      <c r="O337" s="185"/>
      <c r="P337" s="329">
        <f>IFERROR(VLOOKUP(TRIM(OPKK[[#This Row],[Lokacija provedbe
grad ili općina]]),Koordinate!B:E,2,FALSE),"")</f>
        <v>31540</v>
      </c>
      <c r="Q337" s="329">
        <f>IFERROR(VLOOKUP(TRIM(OPKK[[#This Row],[Lokacija provedbe
grad ili općina]]),Koordinate!B:E,3,FALSE),"")</f>
        <v>45.762141999999997</v>
      </c>
      <c r="R337" s="329">
        <f>IFERROR(VLOOKUP(TRIM(OPKK[[#This Row],[Lokacija provedbe
grad ili općina]]),Koordinate!B:E,4,FALSE),"")</f>
        <v>18.165137899999898</v>
      </c>
    </row>
    <row r="338" spans="1:18" ht="45">
      <c r="A338" s="151" t="s">
        <v>2087</v>
      </c>
      <c r="B338" s="36" t="s">
        <v>1594</v>
      </c>
      <c r="C338" s="36" t="s">
        <v>15</v>
      </c>
      <c r="D338" s="36" t="s">
        <v>1269</v>
      </c>
      <c r="E338" s="36" t="s">
        <v>26</v>
      </c>
      <c r="F338" s="77">
        <v>43045</v>
      </c>
      <c r="G338" s="570">
        <f t="shared" si="5"/>
        <v>593950</v>
      </c>
      <c r="H338" s="59">
        <v>300000</v>
      </c>
      <c r="I338" s="59">
        <v>300000</v>
      </c>
      <c r="J338" s="59">
        <v>0</v>
      </c>
      <c r="K338" s="59">
        <v>293950</v>
      </c>
      <c r="L338" s="36" t="s">
        <v>1595</v>
      </c>
      <c r="M338" s="36" t="s">
        <v>20</v>
      </c>
      <c r="N338" s="36" t="s">
        <v>1596</v>
      </c>
      <c r="O338" s="185"/>
      <c r="P338" s="329">
        <f>IFERROR(VLOOKUP(TRIM(OPKK[[#This Row],[Lokacija provedbe
grad ili općina]]),Koordinate!B:E,2,FALSE),"")</f>
        <v>35253</v>
      </c>
      <c r="Q338" s="329">
        <f>IFERROR(VLOOKUP(TRIM(OPKK[[#This Row],[Lokacija provedbe
grad ili općina]]),Koordinate!B:E,3,FALSE),"")</f>
        <v>45.168220099999999</v>
      </c>
      <c r="R338" s="329">
        <f>IFERROR(VLOOKUP(TRIM(OPKK[[#This Row],[Lokacija provedbe
grad ili općina]]),Koordinate!B:E,4,FALSE),"")</f>
        <v>17.815992199999901</v>
      </c>
    </row>
    <row r="339" spans="1:18" ht="30">
      <c r="A339" s="151" t="s">
        <v>2088</v>
      </c>
      <c r="B339" s="36" t="s">
        <v>1597</v>
      </c>
      <c r="C339" s="36" t="s">
        <v>15</v>
      </c>
      <c r="D339" s="36" t="s">
        <v>1269</v>
      </c>
      <c r="E339" s="36" t="s">
        <v>26</v>
      </c>
      <c r="F339" s="77">
        <v>43061</v>
      </c>
      <c r="G339" s="570">
        <f t="shared" si="5"/>
        <v>432624.3</v>
      </c>
      <c r="H339" s="59">
        <v>290000</v>
      </c>
      <c r="I339" s="59">
        <v>290000</v>
      </c>
      <c r="J339" s="59">
        <v>0</v>
      </c>
      <c r="K339" s="59">
        <v>142624.29999999999</v>
      </c>
      <c r="L339" s="36" t="s">
        <v>1598</v>
      </c>
      <c r="M339" s="36" t="s">
        <v>20</v>
      </c>
      <c r="N339" s="36" t="s">
        <v>62</v>
      </c>
      <c r="O339" s="185"/>
      <c r="P339" s="329">
        <f>IFERROR(VLOOKUP(TRIM(OPKK[[#This Row],[Lokacija provedbe
grad ili općina]]),Koordinate!B:E,2,FALSE),"")</f>
        <v>35000</v>
      </c>
      <c r="Q339" s="329">
        <f>IFERROR(VLOOKUP(TRIM(OPKK[[#This Row],[Lokacija provedbe
grad ili općina]]),Koordinate!B:E,3,FALSE),"")</f>
        <v>45.163143099999999</v>
      </c>
      <c r="R339" s="329">
        <f>IFERROR(VLOOKUP(TRIM(OPKK[[#This Row],[Lokacija provedbe
grad ili općina]]),Koordinate!B:E,4,FALSE),"")</f>
        <v>18.011608099999901</v>
      </c>
    </row>
    <row r="340" spans="1:18" ht="30">
      <c r="A340" s="151" t="s">
        <v>2089</v>
      </c>
      <c r="B340" s="36" t="s">
        <v>1599</v>
      </c>
      <c r="C340" s="36" t="s">
        <v>15</v>
      </c>
      <c r="D340" s="36" t="s">
        <v>1269</v>
      </c>
      <c r="E340" s="36" t="s">
        <v>26</v>
      </c>
      <c r="F340" s="77">
        <v>43056</v>
      </c>
      <c r="G340" s="570">
        <f t="shared" si="5"/>
        <v>651104.44999999995</v>
      </c>
      <c r="H340" s="59">
        <v>300000</v>
      </c>
      <c r="I340" s="59">
        <v>300000</v>
      </c>
      <c r="J340" s="59">
        <v>0</v>
      </c>
      <c r="K340" s="59">
        <v>351104.45</v>
      </c>
      <c r="L340" s="36" t="s">
        <v>1600</v>
      </c>
      <c r="M340" s="36" t="s">
        <v>28</v>
      </c>
      <c r="N340" s="36" t="s">
        <v>169</v>
      </c>
      <c r="O340" s="185"/>
      <c r="P340" s="329">
        <f>IFERROR(VLOOKUP(TRIM(OPKK[[#This Row],[Lokacija provedbe
grad ili općina]]),Koordinate!B:E,2,FALSE),"")</f>
        <v>31540</v>
      </c>
      <c r="Q340" s="329">
        <f>IFERROR(VLOOKUP(TRIM(OPKK[[#This Row],[Lokacija provedbe
grad ili općina]]),Koordinate!B:E,3,FALSE),"")</f>
        <v>45.762141999999997</v>
      </c>
      <c r="R340" s="329">
        <f>IFERROR(VLOOKUP(TRIM(OPKK[[#This Row],[Lokacija provedbe
grad ili općina]]),Koordinate!B:E,4,FALSE),"")</f>
        <v>18.165137899999898</v>
      </c>
    </row>
    <row r="341" spans="1:18" ht="45">
      <c r="A341" s="151" t="s">
        <v>2090</v>
      </c>
      <c r="B341" s="36" t="s">
        <v>1601</v>
      </c>
      <c r="C341" s="36" t="s">
        <v>15</v>
      </c>
      <c r="D341" s="36" t="s">
        <v>1269</v>
      </c>
      <c r="E341" s="36" t="s">
        <v>26</v>
      </c>
      <c r="F341" s="77">
        <v>43060</v>
      </c>
      <c r="G341" s="570">
        <f t="shared" si="5"/>
        <v>41360</v>
      </c>
      <c r="H341" s="59">
        <v>34742.400000000001</v>
      </c>
      <c r="I341" s="59">
        <v>34742.400000000001</v>
      </c>
      <c r="J341" s="59">
        <v>0</v>
      </c>
      <c r="K341" s="59">
        <v>6617.6</v>
      </c>
      <c r="L341" s="36" t="s">
        <v>1602</v>
      </c>
      <c r="M341" s="36" t="s">
        <v>43</v>
      </c>
      <c r="N341" s="36" t="s">
        <v>179</v>
      </c>
      <c r="O341" s="185"/>
      <c r="P341" s="329">
        <f>IFERROR(VLOOKUP(TRIM(OPKK[[#This Row],[Lokacija provedbe
grad ili općina]]),Koordinate!B:E,2,FALSE),"")</f>
        <v>33520</v>
      </c>
      <c r="Q341" s="329">
        <f>IFERROR(VLOOKUP(TRIM(OPKK[[#This Row],[Lokacija provedbe
grad ili općina]]),Koordinate!B:E,3,FALSE),"")</f>
        <v>45.701931999999999</v>
      </c>
      <c r="R341" s="329">
        <f>IFERROR(VLOOKUP(TRIM(OPKK[[#This Row],[Lokacija provedbe
grad ili općina]]),Koordinate!B:E,4,FALSE),"")</f>
        <v>17.701143999999999</v>
      </c>
    </row>
    <row r="342" spans="1:18" ht="30">
      <c r="A342" s="151" t="s">
        <v>2091</v>
      </c>
      <c r="B342" s="36" t="s">
        <v>1603</v>
      </c>
      <c r="C342" s="36" t="s">
        <v>15</v>
      </c>
      <c r="D342" s="36" t="s">
        <v>1269</v>
      </c>
      <c r="E342" s="36" t="s">
        <v>26</v>
      </c>
      <c r="F342" s="77">
        <v>43054</v>
      </c>
      <c r="G342" s="570">
        <f t="shared" si="5"/>
        <v>222100</v>
      </c>
      <c r="H342" s="59">
        <v>186745</v>
      </c>
      <c r="I342" s="59">
        <v>186745</v>
      </c>
      <c r="J342" s="59">
        <v>0</v>
      </c>
      <c r="K342" s="59">
        <v>35355</v>
      </c>
      <c r="L342" s="36" t="s">
        <v>1604</v>
      </c>
      <c r="M342" s="36" t="s">
        <v>20</v>
      </c>
      <c r="N342" s="36" t="s">
        <v>62</v>
      </c>
      <c r="O342" s="185"/>
      <c r="P342" s="329">
        <f>IFERROR(VLOOKUP(TRIM(OPKK[[#This Row],[Lokacija provedbe
grad ili općina]]),Koordinate!B:E,2,FALSE),"")</f>
        <v>35000</v>
      </c>
      <c r="Q342" s="329">
        <f>IFERROR(VLOOKUP(TRIM(OPKK[[#This Row],[Lokacija provedbe
grad ili općina]]),Koordinate!B:E,3,FALSE),"")</f>
        <v>45.163143099999999</v>
      </c>
      <c r="R342" s="329">
        <f>IFERROR(VLOOKUP(TRIM(OPKK[[#This Row],[Lokacija provedbe
grad ili općina]]),Koordinate!B:E,4,FALSE),"")</f>
        <v>18.011608099999901</v>
      </c>
    </row>
    <row r="343" spans="1:18">
      <c r="A343" s="151" t="s">
        <v>2092</v>
      </c>
      <c r="B343" s="36" t="s">
        <v>1605</v>
      </c>
      <c r="C343" s="36" t="s">
        <v>15</v>
      </c>
      <c r="D343" s="36" t="s">
        <v>1269</v>
      </c>
      <c r="E343" s="36" t="s">
        <v>26</v>
      </c>
      <c r="F343" s="77">
        <v>43055</v>
      </c>
      <c r="G343" s="570">
        <f t="shared" si="5"/>
        <v>204330</v>
      </c>
      <c r="H343" s="59">
        <v>130771.2</v>
      </c>
      <c r="I343" s="59">
        <v>130771.2</v>
      </c>
      <c r="J343" s="59">
        <v>0</v>
      </c>
      <c r="K343" s="59">
        <v>73558.8</v>
      </c>
      <c r="L343" s="36" t="s">
        <v>1606</v>
      </c>
      <c r="M343" s="36" t="s">
        <v>38</v>
      </c>
      <c r="N343" s="36" t="s">
        <v>188</v>
      </c>
      <c r="O343" s="185"/>
      <c r="P343" s="329">
        <f>IFERROR(VLOOKUP(TRIM(OPKK[[#This Row],[Lokacija provedbe
grad ili općina]]),Koordinate!B:E,2,FALSE),"")</f>
        <v>34322</v>
      </c>
      <c r="Q343" s="329">
        <f>IFERROR(VLOOKUP(TRIM(OPKK[[#This Row],[Lokacija provedbe
grad ili općina]]),Koordinate!B:E,3,FALSE),"")</f>
        <v>45.330240000000003</v>
      </c>
      <c r="R343" s="329">
        <f>IFERROR(VLOOKUP(TRIM(OPKK[[#This Row],[Lokacija provedbe
grad ili općina]]),Koordinate!B:E,4,FALSE),"")</f>
        <v>17.597004800000001</v>
      </c>
    </row>
    <row r="344" spans="1:18">
      <c r="A344" s="151" t="s">
        <v>2093</v>
      </c>
      <c r="B344" s="36" t="s">
        <v>1607</v>
      </c>
      <c r="C344" s="36" t="s">
        <v>15</v>
      </c>
      <c r="D344" s="36" t="s">
        <v>1269</v>
      </c>
      <c r="E344" s="36" t="s">
        <v>26</v>
      </c>
      <c r="F344" s="77">
        <v>43060</v>
      </c>
      <c r="G344" s="570">
        <f t="shared" si="5"/>
        <v>315899</v>
      </c>
      <c r="H344" s="59">
        <v>265000</v>
      </c>
      <c r="I344" s="59">
        <v>265000</v>
      </c>
      <c r="J344" s="59">
        <v>0</v>
      </c>
      <c r="K344" s="59">
        <v>50899</v>
      </c>
      <c r="L344" s="36" t="s">
        <v>1608</v>
      </c>
      <c r="M344" s="36" t="s">
        <v>52</v>
      </c>
      <c r="N344" s="36" t="s">
        <v>143</v>
      </c>
      <c r="O344" s="185"/>
      <c r="P344" s="329">
        <f>IFERROR(VLOOKUP(TRIM(OPKK[[#This Row],[Lokacija provedbe
grad ili općina]]),Koordinate!B:E,2,FALSE),"")</f>
        <v>32100</v>
      </c>
      <c r="Q344" s="329">
        <f>IFERROR(VLOOKUP(TRIM(OPKK[[#This Row],[Lokacija provedbe
grad ili općina]]),Koordinate!B:E,3,FALSE),"")</f>
        <v>45.287905799999997</v>
      </c>
      <c r="R344" s="329">
        <f>IFERROR(VLOOKUP(TRIM(OPKK[[#This Row],[Lokacija provedbe
grad ili općina]]),Koordinate!B:E,4,FALSE),"")</f>
        <v>18.805678100000002</v>
      </c>
    </row>
    <row r="345" spans="1:18">
      <c r="A345" s="151" t="s">
        <v>2094</v>
      </c>
      <c r="B345" s="36" t="s">
        <v>1715</v>
      </c>
      <c r="C345" s="36" t="s">
        <v>15</v>
      </c>
      <c r="D345" s="36" t="s">
        <v>1269</v>
      </c>
      <c r="E345" s="36" t="s">
        <v>26</v>
      </c>
      <c r="F345" s="77">
        <v>43042</v>
      </c>
      <c r="G345" s="570">
        <f t="shared" si="5"/>
        <v>375000</v>
      </c>
      <c r="H345" s="59">
        <v>300000</v>
      </c>
      <c r="I345" s="59">
        <v>300000</v>
      </c>
      <c r="J345" s="59">
        <v>0</v>
      </c>
      <c r="K345" s="59">
        <v>75000</v>
      </c>
      <c r="L345" s="36" t="s">
        <v>1716</v>
      </c>
      <c r="M345" s="36" t="s">
        <v>28</v>
      </c>
      <c r="N345" s="36" t="s">
        <v>1717</v>
      </c>
      <c r="O345" s="185"/>
      <c r="P345" s="329">
        <f>IFERROR(VLOOKUP(TRIM(OPKK[[#This Row],[Lokacija provedbe
grad ili općina]]),Koordinate!B:E,2,FALSE),"")</f>
        <v>31511</v>
      </c>
      <c r="Q345" s="329">
        <f>IFERROR(VLOOKUP(TRIM(OPKK[[#This Row],[Lokacija provedbe
grad ili općina]]),Koordinate!B:E,3,FALSE),"")</f>
        <v>45.540887699999999</v>
      </c>
      <c r="R345" s="329">
        <f>IFERROR(VLOOKUP(TRIM(OPKK[[#This Row],[Lokacija provedbe
grad ili općina]]),Koordinate!B:E,4,FALSE),"")</f>
        <v>18.0528961999999</v>
      </c>
    </row>
    <row r="346" spans="1:18" ht="60">
      <c r="A346" s="151" t="s">
        <v>2095</v>
      </c>
      <c r="B346" s="36" t="s">
        <v>1718</v>
      </c>
      <c r="C346" s="36" t="s">
        <v>15</v>
      </c>
      <c r="D346" s="36" t="s">
        <v>1269</v>
      </c>
      <c r="E346" s="36" t="s">
        <v>26</v>
      </c>
      <c r="F346" s="77">
        <v>43055</v>
      </c>
      <c r="G346" s="570">
        <f t="shared" si="5"/>
        <v>287801.15000000002</v>
      </c>
      <c r="H346" s="59">
        <v>244630.97</v>
      </c>
      <c r="I346" s="59">
        <v>244630.97</v>
      </c>
      <c r="J346" s="59">
        <v>0</v>
      </c>
      <c r="K346" s="59">
        <v>43170.18</v>
      </c>
      <c r="L346" s="36" t="s">
        <v>1719</v>
      </c>
      <c r="M346" s="36" t="s">
        <v>43</v>
      </c>
      <c r="N346" s="36" t="s">
        <v>179</v>
      </c>
      <c r="O346" s="185"/>
      <c r="P346" s="329">
        <f>IFERROR(VLOOKUP(TRIM(OPKK[[#This Row],[Lokacija provedbe
grad ili općina]]),Koordinate!B:E,2,FALSE),"")</f>
        <v>33520</v>
      </c>
      <c r="Q346" s="329">
        <f>IFERROR(VLOOKUP(TRIM(OPKK[[#This Row],[Lokacija provedbe
grad ili općina]]),Koordinate!B:E,3,FALSE),"")</f>
        <v>45.701931999999999</v>
      </c>
      <c r="R346" s="329">
        <f>IFERROR(VLOOKUP(TRIM(OPKK[[#This Row],[Lokacija provedbe
grad ili općina]]),Koordinate!B:E,4,FALSE),"")</f>
        <v>17.701143999999999</v>
      </c>
    </row>
    <row r="347" spans="1:18">
      <c r="A347" s="151" t="s">
        <v>2096</v>
      </c>
      <c r="B347" s="36" t="s">
        <v>1720</v>
      </c>
      <c r="C347" s="36" t="s">
        <v>15</v>
      </c>
      <c r="D347" s="36" t="s">
        <v>1269</v>
      </c>
      <c r="E347" s="36" t="s">
        <v>26</v>
      </c>
      <c r="F347" s="77">
        <v>43034</v>
      </c>
      <c r="G347" s="570">
        <f t="shared" si="5"/>
        <v>285831.58999999997</v>
      </c>
      <c r="H347" s="59">
        <v>240000</v>
      </c>
      <c r="I347" s="59">
        <v>240000</v>
      </c>
      <c r="J347" s="59">
        <v>0</v>
      </c>
      <c r="K347" s="59">
        <v>45831.59</v>
      </c>
      <c r="L347" s="36" t="s">
        <v>1721</v>
      </c>
      <c r="M347" s="36" t="s">
        <v>38</v>
      </c>
      <c r="N347" s="36" t="s">
        <v>140</v>
      </c>
      <c r="O347" s="185"/>
      <c r="P347" s="329">
        <f>IFERROR(VLOOKUP(TRIM(OPKK[[#This Row],[Lokacija provedbe
grad ili općina]]),Koordinate!B:E,2,FALSE),"")</f>
        <v>34000</v>
      </c>
      <c r="Q347" s="329">
        <f>IFERROR(VLOOKUP(TRIM(OPKK[[#This Row],[Lokacija provedbe
grad ili općina]]),Koordinate!B:E,3,FALSE),"")</f>
        <v>45.331476299999999</v>
      </c>
      <c r="R347" s="329">
        <f>IFERROR(VLOOKUP(TRIM(OPKK[[#This Row],[Lokacija provedbe
grad ili općina]]),Koordinate!B:E,4,FALSE),"")</f>
        <v>17.674474799999899</v>
      </c>
    </row>
    <row r="348" spans="1:18" ht="30">
      <c r="A348" s="151" t="s">
        <v>2097</v>
      </c>
      <c r="B348" s="36" t="s">
        <v>1722</v>
      </c>
      <c r="C348" s="36" t="s">
        <v>15</v>
      </c>
      <c r="D348" s="36" t="s">
        <v>1269</v>
      </c>
      <c r="E348" s="36" t="s">
        <v>26</v>
      </c>
      <c r="F348" s="77">
        <v>43048</v>
      </c>
      <c r="G348" s="570">
        <f t="shared" si="5"/>
        <v>434015.7</v>
      </c>
      <c r="H348" s="59">
        <v>275500</v>
      </c>
      <c r="I348" s="59">
        <v>275500</v>
      </c>
      <c r="J348" s="59">
        <v>0</v>
      </c>
      <c r="K348" s="59">
        <v>158515.70000000001</v>
      </c>
      <c r="L348" s="36" t="s">
        <v>2565</v>
      </c>
      <c r="M348" s="36" t="s">
        <v>28</v>
      </c>
      <c r="N348" s="36" t="s">
        <v>29</v>
      </c>
      <c r="O348" s="185"/>
      <c r="P348" s="329">
        <f>IFERROR(VLOOKUP(TRIM(OPKK[[#This Row],[Lokacija provedbe
grad ili općina]]),Koordinate!B:E,2,FALSE),"")</f>
        <v>31000</v>
      </c>
      <c r="Q348" s="329">
        <f>IFERROR(VLOOKUP(TRIM(OPKK[[#This Row],[Lokacija provedbe
grad ili općina]]),Koordinate!B:E,3,FALSE),"")</f>
        <v>45.554962400000001</v>
      </c>
      <c r="R348" s="329">
        <f>IFERROR(VLOOKUP(TRIM(OPKK[[#This Row],[Lokacija provedbe
grad ili općina]]),Koordinate!B:E,4,FALSE),"")</f>
        <v>18.695514399999901</v>
      </c>
    </row>
    <row r="349" spans="1:18">
      <c r="A349" s="151" t="s">
        <v>2098</v>
      </c>
      <c r="B349" s="36" t="s">
        <v>1723</v>
      </c>
      <c r="C349" s="36" t="s">
        <v>15</v>
      </c>
      <c r="D349" s="36" t="s">
        <v>1269</v>
      </c>
      <c r="E349" s="36" t="s">
        <v>26</v>
      </c>
      <c r="F349" s="77">
        <v>43028</v>
      </c>
      <c r="G349" s="570">
        <f t="shared" si="5"/>
        <v>539600</v>
      </c>
      <c r="H349" s="59">
        <v>300000</v>
      </c>
      <c r="I349" s="59">
        <v>300000</v>
      </c>
      <c r="J349" s="59">
        <v>0</v>
      </c>
      <c r="K349" s="59">
        <v>239600</v>
      </c>
      <c r="L349" s="36" t="s">
        <v>748</v>
      </c>
      <c r="M349" s="36" t="s">
        <v>20</v>
      </c>
      <c r="N349" s="36" t="s">
        <v>19</v>
      </c>
      <c r="O349" s="185"/>
      <c r="P349" s="329">
        <f>IFERROR(VLOOKUP(TRIM(OPKK[[#This Row],[Lokacija provedbe
grad ili općina]]),Koordinate!B:E,2,FALSE),"")</f>
        <v>35207</v>
      </c>
      <c r="Q349" s="329">
        <f>IFERROR(VLOOKUP(TRIM(OPKK[[#This Row],[Lokacija provedbe
grad ili općina]]),Koordinate!B:E,3,FALSE),"")</f>
        <v>45.1538276</v>
      </c>
      <c r="R349" s="329">
        <f>IFERROR(VLOOKUP(TRIM(OPKK[[#This Row],[Lokacija provedbe
grad ili općina]]),Koordinate!B:E,4,FALSE),"")</f>
        <v>18.063722599999998</v>
      </c>
    </row>
    <row r="350" spans="1:18" ht="30">
      <c r="A350" s="151" t="s">
        <v>2099</v>
      </c>
      <c r="B350" s="36" t="s">
        <v>1724</v>
      </c>
      <c r="C350" s="36" t="s">
        <v>867</v>
      </c>
      <c r="D350" s="36" t="s">
        <v>868</v>
      </c>
      <c r="E350" s="36" t="s">
        <v>65</v>
      </c>
      <c r="F350" s="77">
        <v>43039</v>
      </c>
      <c r="G350" s="570">
        <f t="shared" si="5"/>
        <v>1871784.13</v>
      </c>
      <c r="H350" s="59">
        <v>1143345.47</v>
      </c>
      <c r="I350" s="59">
        <v>1143345.47</v>
      </c>
      <c r="J350" s="59">
        <v>0</v>
      </c>
      <c r="K350" s="59">
        <v>728438.66</v>
      </c>
      <c r="L350" s="36" t="s">
        <v>1102</v>
      </c>
      <c r="M350" s="36" t="s">
        <v>28</v>
      </c>
      <c r="N350" s="36" t="s">
        <v>29</v>
      </c>
      <c r="O350" s="185"/>
      <c r="P350" s="329">
        <f>IFERROR(VLOOKUP(TRIM(OPKK[[#This Row],[Lokacija provedbe
grad ili općina]]),Koordinate!B:E,2,FALSE),"")</f>
        <v>31000</v>
      </c>
      <c r="Q350" s="329">
        <f>IFERROR(VLOOKUP(TRIM(OPKK[[#This Row],[Lokacija provedbe
grad ili općina]]),Koordinate!B:E,3,FALSE),"")</f>
        <v>45.554962400000001</v>
      </c>
      <c r="R350" s="329">
        <f>IFERROR(VLOOKUP(TRIM(OPKK[[#This Row],[Lokacija provedbe
grad ili općina]]),Koordinate!B:E,4,FALSE),"")</f>
        <v>18.695514399999901</v>
      </c>
    </row>
    <row r="351" spans="1:18" ht="30">
      <c r="A351" s="151" t="s">
        <v>2100</v>
      </c>
      <c r="B351" s="36" t="s">
        <v>1725</v>
      </c>
      <c r="C351" s="36" t="s">
        <v>15</v>
      </c>
      <c r="D351" s="36" t="s">
        <v>1269</v>
      </c>
      <c r="E351" s="36" t="s">
        <v>26</v>
      </c>
      <c r="F351" s="77">
        <v>43053</v>
      </c>
      <c r="G351" s="570">
        <f t="shared" si="5"/>
        <v>349782.5</v>
      </c>
      <c r="H351" s="59">
        <v>297315.12</v>
      </c>
      <c r="I351" s="59">
        <v>297315.12</v>
      </c>
      <c r="J351" s="59">
        <v>0</v>
      </c>
      <c r="K351" s="59">
        <v>52467.38</v>
      </c>
      <c r="L351" s="36" t="s">
        <v>1726</v>
      </c>
      <c r="M351" s="36" t="s">
        <v>38</v>
      </c>
      <c r="N351" s="36" t="s">
        <v>140</v>
      </c>
      <c r="O351" s="185"/>
      <c r="P351" s="329">
        <f>IFERROR(VLOOKUP(TRIM(OPKK[[#This Row],[Lokacija provedbe
grad ili općina]]),Koordinate!B:E,2,FALSE),"")</f>
        <v>34000</v>
      </c>
      <c r="Q351" s="329">
        <f>IFERROR(VLOOKUP(TRIM(OPKK[[#This Row],[Lokacija provedbe
grad ili općina]]),Koordinate!B:E,3,FALSE),"")</f>
        <v>45.331476299999999</v>
      </c>
      <c r="R351" s="329">
        <f>IFERROR(VLOOKUP(TRIM(OPKK[[#This Row],[Lokacija provedbe
grad ili općina]]),Koordinate!B:E,4,FALSE),"")</f>
        <v>17.674474799999899</v>
      </c>
    </row>
    <row r="352" spans="1:18">
      <c r="A352" s="151" t="s">
        <v>2101</v>
      </c>
      <c r="B352" s="36" t="s">
        <v>1727</v>
      </c>
      <c r="C352" s="36" t="s">
        <v>15</v>
      </c>
      <c r="D352" s="36" t="s">
        <v>1269</v>
      </c>
      <c r="E352" s="36" t="s">
        <v>26</v>
      </c>
      <c r="F352" s="77">
        <v>43059</v>
      </c>
      <c r="G352" s="570">
        <f t="shared" si="5"/>
        <v>144506.25</v>
      </c>
      <c r="H352" s="59">
        <v>122830</v>
      </c>
      <c r="I352" s="59">
        <v>122830</v>
      </c>
      <c r="J352" s="59">
        <v>0</v>
      </c>
      <c r="K352" s="59">
        <v>21676.25</v>
      </c>
      <c r="L352" s="36" t="s">
        <v>1728</v>
      </c>
      <c r="M352" s="36" t="s">
        <v>52</v>
      </c>
      <c r="N352" s="36" t="s">
        <v>143</v>
      </c>
      <c r="O352" s="185"/>
      <c r="P352" s="329">
        <f>IFERROR(VLOOKUP(TRIM(OPKK[[#This Row],[Lokacija provedbe
grad ili općina]]),Koordinate!B:E,2,FALSE),"")</f>
        <v>32100</v>
      </c>
      <c r="Q352" s="329">
        <f>IFERROR(VLOOKUP(TRIM(OPKK[[#This Row],[Lokacija provedbe
grad ili općina]]),Koordinate!B:E,3,FALSE),"")</f>
        <v>45.287905799999997</v>
      </c>
      <c r="R352" s="329">
        <f>IFERROR(VLOOKUP(TRIM(OPKK[[#This Row],[Lokacija provedbe
grad ili općina]]),Koordinate!B:E,4,FALSE),"")</f>
        <v>18.805678100000002</v>
      </c>
    </row>
    <row r="353" spans="1:18">
      <c r="A353" s="151" t="s">
        <v>2102</v>
      </c>
      <c r="B353" s="36" t="s">
        <v>1729</v>
      </c>
      <c r="C353" s="36" t="s">
        <v>15</v>
      </c>
      <c r="D353" s="36" t="s">
        <v>1269</v>
      </c>
      <c r="E353" s="36" t="s">
        <v>26</v>
      </c>
      <c r="F353" s="77">
        <v>43062</v>
      </c>
      <c r="G353" s="570">
        <f t="shared" si="5"/>
        <v>182500</v>
      </c>
      <c r="H353" s="59">
        <v>133581.5</v>
      </c>
      <c r="I353" s="59">
        <v>133581.5</v>
      </c>
      <c r="J353" s="59">
        <v>0</v>
      </c>
      <c r="K353" s="59">
        <v>48918.5</v>
      </c>
      <c r="L353" s="36" t="s">
        <v>1730</v>
      </c>
      <c r="M353" s="36" t="s">
        <v>52</v>
      </c>
      <c r="N353" s="36" t="s">
        <v>53</v>
      </c>
      <c r="O353" s="185"/>
      <c r="P353" s="329">
        <f>IFERROR(VLOOKUP(TRIM(OPKK[[#This Row],[Lokacija provedbe
grad ili općina]]),Koordinate!B:E,2,FALSE),"")</f>
        <v>32000</v>
      </c>
      <c r="Q353" s="329">
        <f>IFERROR(VLOOKUP(TRIM(OPKK[[#This Row],[Lokacija provedbe
grad ili općina]]),Koordinate!B:E,3,FALSE),"")</f>
        <v>45.345237699999998</v>
      </c>
      <c r="R353" s="329">
        <f>IFERROR(VLOOKUP(TRIM(OPKK[[#This Row],[Lokacija provedbe
grad ili općina]]),Koordinate!B:E,4,FALSE),"")</f>
        <v>19.001020400000002</v>
      </c>
    </row>
    <row r="354" spans="1:18">
      <c r="A354" s="151" t="s">
        <v>2103</v>
      </c>
      <c r="B354" s="36" t="s">
        <v>1731</v>
      </c>
      <c r="C354" s="36" t="s">
        <v>15</v>
      </c>
      <c r="D354" s="36" t="s">
        <v>1269</v>
      </c>
      <c r="E354" s="36" t="s">
        <v>26</v>
      </c>
      <c r="F354" s="77">
        <v>43059</v>
      </c>
      <c r="G354" s="570">
        <f t="shared" si="5"/>
        <v>478693.24</v>
      </c>
      <c r="H354" s="59">
        <v>300000</v>
      </c>
      <c r="I354" s="59">
        <v>300000</v>
      </c>
      <c r="J354" s="59">
        <v>0</v>
      </c>
      <c r="K354" s="59">
        <v>178693.24</v>
      </c>
      <c r="L354" s="36" t="s">
        <v>1732</v>
      </c>
      <c r="M354" s="36" t="s">
        <v>43</v>
      </c>
      <c r="N354" s="36" t="s">
        <v>1386</v>
      </c>
      <c r="O354" s="185"/>
      <c r="P354" s="329">
        <f>IFERROR(VLOOKUP(TRIM(OPKK[[#This Row],[Lokacija provedbe
grad ili općina]]),Koordinate!B:E,2,FALSE),"")</f>
        <v>33405</v>
      </c>
      <c r="Q354" s="329">
        <f>IFERROR(VLOOKUP(TRIM(OPKK[[#This Row],[Lokacija provedbe
grad ili općina]]),Koordinate!B:E,3,FALSE),"")</f>
        <v>45.950106699999999</v>
      </c>
      <c r="R354" s="329">
        <f>IFERROR(VLOOKUP(TRIM(OPKK[[#This Row],[Lokacija provedbe
grad ili općina]]),Koordinate!B:E,4,FALSE),"")</f>
        <v>17.2326520999999</v>
      </c>
    </row>
    <row r="355" spans="1:18">
      <c r="A355" s="151" t="s">
        <v>2104</v>
      </c>
      <c r="B355" s="36" t="s">
        <v>1609</v>
      </c>
      <c r="C355" s="36" t="s">
        <v>1380</v>
      </c>
      <c r="D355" s="36" t="s">
        <v>1733</v>
      </c>
      <c r="E355" s="36" t="s">
        <v>49</v>
      </c>
      <c r="F355" s="77">
        <v>43053</v>
      </c>
      <c r="G355" s="570">
        <f t="shared" si="5"/>
        <v>24200863.449999999</v>
      </c>
      <c r="H355" s="59">
        <v>20570733.93</v>
      </c>
      <c r="I355" s="59">
        <v>20570733.93</v>
      </c>
      <c r="J355" s="59">
        <v>0</v>
      </c>
      <c r="K355" s="59">
        <v>3630129.52</v>
      </c>
      <c r="L355" s="36" t="s">
        <v>513</v>
      </c>
      <c r="M355" s="36" t="s">
        <v>28</v>
      </c>
      <c r="N355" s="36" t="s">
        <v>851</v>
      </c>
      <c r="O355" s="185"/>
      <c r="P355" s="329">
        <f>IFERROR(VLOOKUP(TRIM(OPKK[[#This Row],[Lokacija provedbe
grad ili općina]]),Koordinate!B:E,2,FALSE),"")</f>
        <v>31326</v>
      </c>
      <c r="Q355" s="329">
        <f>IFERROR(VLOOKUP(TRIM(OPKK[[#This Row],[Lokacija provedbe
grad ili općina]]),Koordinate!B:E,3,FALSE),"")</f>
        <v>45.625062300000003</v>
      </c>
      <c r="R355" s="329">
        <f>IFERROR(VLOOKUP(TRIM(OPKK[[#This Row],[Lokacija provedbe
grad ili općina]]),Koordinate!B:E,4,FALSE),"")</f>
        <v>18.689217399999901</v>
      </c>
    </row>
    <row r="356" spans="1:18" ht="30">
      <c r="A356" s="151" t="s">
        <v>2105</v>
      </c>
      <c r="B356" s="36" t="s">
        <v>1734</v>
      </c>
      <c r="C356" s="36" t="s">
        <v>15</v>
      </c>
      <c r="D356" s="36" t="s">
        <v>1269</v>
      </c>
      <c r="E356" s="36" t="s">
        <v>26</v>
      </c>
      <c r="F356" s="77">
        <v>43066</v>
      </c>
      <c r="G356" s="570">
        <f t="shared" si="5"/>
        <v>362950</v>
      </c>
      <c r="H356" s="59">
        <v>300000</v>
      </c>
      <c r="I356" s="59">
        <v>300000</v>
      </c>
      <c r="J356" s="59">
        <v>0</v>
      </c>
      <c r="K356" s="59">
        <v>62950</v>
      </c>
      <c r="L356" s="36" t="s">
        <v>1735</v>
      </c>
      <c r="M356" s="36" t="s">
        <v>28</v>
      </c>
      <c r="N356" s="36" t="s">
        <v>1325</v>
      </c>
      <c r="O356" s="185"/>
      <c r="P356" s="329">
        <f>IFERROR(VLOOKUP(TRIM(OPKK[[#This Row],[Lokacija provedbe
grad ili općina]]),Koordinate!B:E,2,FALSE),"")</f>
        <v>31431</v>
      </c>
      <c r="Q356" s="329">
        <f>IFERROR(VLOOKUP(TRIM(OPKK[[#This Row],[Lokacija provedbe
grad ili općina]]),Koordinate!B:E,3,FALSE),"")</f>
        <v>45.523744299999997</v>
      </c>
      <c r="R356" s="329">
        <f>IFERROR(VLOOKUP(TRIM(OPKK[[#This Row],[Lokacija provedbe
grad ili općina]]),Koordinate!B:E,4,FALSE),"")</f>
        <v>18.577044000000001</v>
      </c>
    </row>
    <row r="357" spans="1:18" ht="30">
      <c r="A357" s="151" t="s">
        <v>2106</v>
      </c>
      <c r="B357" s="36" t="s">
        <v>1736</v>
      </c>
      <c r="C357" s="36" t="s">
        <v>15</v>
      </c>
      <c r="D357" s="36" t="s">
        <v>1269</v>
      </c>
      <c r="E357" s="36" t="s">
        <v>26</v>
      </c>
      <c r="F357" s="77">
        <v>43054</v>
      </c>
      <c r="G357" s="570">
        <f t="shared" si="5"/>
        <v>95275.5</v>
      </c>
      <c r="H357" s="59">
        <v>80000</v>
      </c>
      <c r="I357" s="59">
        <v>80000</v>
      </c>
      <c r="J357" s="59">
        <v>0</v>
      </c>
      <c r="K357" s="59">
        <v>15275.5</v>
      </c>
      <c r="L357" s="36" t="s">
        <v>1737</v>
      </c>
      <c r="M357" s="36" t="s">
        <v>38</v>
      </c>
      <c r="N357" s="36" t="s">
        <v>138</v>
      </c>
      <c r="O357" s="185"/>
      <c r="P357" s="329">
        <f>IFERROR(VLOOKUP(TRIM(OPKK[[#This Row],[Lokacija provedbe
grad ili općina]]),Koordinate!B:E,2,FALSE),"")</f>
        <v>34550</v>
      </c>
      <c r="Q357" s="329">
        <f>IFERROR(VLOOKUP(TRIM(OPKK[[#This Row],[Lokacija provedbe
grad ili općina]]),Koordinate!B:E,3,FALSE),"")</f>
        <v>45.438845200000003</v>
      </c>
      <c r="R357" s="329">
        <f>IFERROR(VLOOKUP(TRIM(OPKK[[#This Row],[Lokacija provedbe
grad ili općina]]),Koordinate!B:E,4,FALSE),"")</f>
        <v>17.191742399999999</v>
      </c>
    </row>
    <row r="358" spans="1:18" ht="30">
      <c r="A358" s="151" t="s">
        <v>2107</v>
      </c>
      <c r="B358" s="36" t="s">
        <v>1738</v>
      </c>
      <c r="C358" s="36" t="s">
        <v>15</v>
      </c>
      <c r="D358" s="36" t="s">
        <v>1269</v>
      </c>
      <c r="E358" s="36" t="s">
        <v>26</v>
      </c>
      <c r="F358" s="77">
        <v>43055</v>
      </c>
      <c r="G358" s="570">
        <f t="shared" si="5"/>
        <v>286850</v>
      </c>
      <c r="H358" s="59">
        <v>240954</v>
      </c>
      <c r="I358" s="59">
        <v>240954</v>
      </c>
      <c r="J358" s="59">
        <v>0</v>
      </c>
      <c r="K358" s="59">
        <v>45896</v>
      </c>
      <c r="L358" s="36" t="s">
        <v>1739</v>
      </c>
      <c r="M358" s="36" t="s">
        <v>28</v>
      </c>
      <c r="N358" s="36" t="s">
        <v>29</v>
      </c>
      <c r="O358" s="185"/>
      <c r="P358" s="329">
        <f>IFERROR(VLOOKUP(TRIM(OPKK[[#This Row],[Lokacija provedbe
grad ili općina]]),Koordinate!B:E,2,FALSE),"")</f>
        <v>31000</v>
      </c>
      <c r="Q358" s="329">
        <f>IFERROR(VLOOKUP(TRIM(OPKK[[#This Row],[Lokacija provedbe
grad ili općina]]),Koordinate!B:E,3,FALSE),"")</f>
        <v>45.554962400000001</v>
      </c>
      <c r="R358" s="329">
        <f>IFERROR(VLOOKUP(TRIM(OPKK[[#This Row],[Lokacija provedbe
grad ili općina]]),Koordinate!B:E,4,FALSE),"")</f>
        <v>18.695514399999901</v>
      </c>
    </row>
    <row r="359" spans="1:18" ht="30">
      <c r="A359" s="151" t="s">
        <v>2108</v>
      </c>
      <c r="B359" s="36" t="s">
        <v>1740</v>
      </c>
      <c r="C359" s="36" t="s">
        <v>15</v>
      </c>
      <c r="D359" s="36" t="s">
        <v>1269</v>
      </c>
      <c r="E359" s="36" t="s">
        <v>26</v>
      </c>
      <c r="F359" s="77">
        <v>43056</v>
      </c>
      <c r="G359" s="570">
        <f t="shared" si="5"/>
        <v>212740</v>
      </c>
      <c r="H359" s="59">
        <v>138220.34</v>
      </c>
      <c r="I359" s="59">
        <v>138220.34</v>
      </c>
      <c r="J359" s="59">
        <v>0</v>
      </c>
      <c r="K359" s="59">
        <v>74519.66</v>
      </c>
      <c r="L359" s="36" t="s">
        <v>1741</v>
      </c>
      <c r="M359" s="36" t="s">
        <v>20</v>
      </c>
      <c r="N359" s="36" t="s">
        <v>157</v>
      </c>
      <c r="O359" s="185"/>
      <c r="P359" s="329">
        <f>IFERROR(VLOOKUP(TRIM(OPKK[[#This Row],[Lokacija provedbe
grad ili općina]]),Koordinate!B:E,2,FALSE),"")</f>
        <v>35400</v>
      </c>
      <c r="Q359" s="329">
        <f>IFERROR(VLOOKUP(TRIM(OPKK[[#This Row],[Lokacija provedbe
grad ili općina]]),Koordinate!B:E,3,FALSE),"")</f>
        <v>45.258155799999997</v>
      </c>
      <c r="R359" s="329">
        <f>IFERROR(VLOOKUP(TRIM(OPKK[[#This Row],[Lokacija provedbe
grad ili općina]]),Koordinate!B:E,4,FALSE),"")</f>
        <v>17.3839626</v>
      </c>
    </row>
    <row r="360" spans="1:18" ht="30">
      <c r="A360" s="151" t="s">
        <v>2109</v>
      </c>
      <c r="B360" s="36" t="s">
        <v>1742</v>
      </c>
      <c r="C360" s="36" t="s">
        <v>15</v>
      </c>
      <c r="D360" s="36" t="s">
        <v>1269</v>
      </c>
      <c r="E360" s="36" t="s">
        <v>26</v>
      </c>
      <c r="F360" s="77">
        <v>43063</v>
      </c>
      <c r="G360" s="570">
        <f t="shared" si="5"/>
        <v>367533.9</v>
      </c>
      <c r="H360" s="59">
        <v>300000</v>
      </c>
      <c r="I360" s="59">
        <v>300000</v>
      </c>
      <c r="J360" s="59">
        <v>0</v>
      </c>
      <c r="K360" s="59">
        <v>67533.899999999994</v>
      </c>
      <c r="L360" s="36" t="s">
        <v>1743</v>
      </c>
      <c r="M360" s="36" t="s">
        <v>43</v>
      </c>
      <c r="N360" s="36" t="s">
        <v>61</v>
      </c>
      <c r="O360" s="185"/>
      <c r="P360" s="329">
        <f>IFERROR(VLOOKUP(TRIM(OPKK[[#This Row],[Lokacija provedbe
grad ili općina]]),Koordinate!B:E,2,FALSE),"")</f>
        <v>33000</v>
      </c>
      <c r="Q360" s="329">
        <f>IFERROR(VLOOKUP(TRIM(OPKK[[#This Row],[Lokacija provedbe
grad ili općina]]),Koordinate!B:E,3,FALSE),"")</f>
        <v>45.831646300000003</v>
      </c>
      <c r="R360" s="329">
        <f>IFERROR(VLOOKUP(TRIM(OPKK[[#This Row],[Lokacija provedbe
grad ili općina]]),Koordinate!B:E,4,FALSE),"")</f>
        <v>17.385542900000001</v>
      </c>
    </row>
    <row r="361" spans="1:18" ht="60">
      <c r="A361" s="151" t="s">
        <v>2110</v>
      </c>
      <c r="B361" s="36" t="s">
        <v>1744</v>
      </c>
      <c r="C361" s="36" t="s">
        <v>15</v>
      </c>
      <c r="D361" s="36" t="s">
        <v>1269</v>
      </c>
      <c r="E361" s="36" t="s">
        <v>26</v>
      </c>
      <c r="F361" s="77">
        <v>43055</v>
      </c>
      <c r="G361" s="570">
        <f t="shared" si="5"/>
        <v>114275.08</v>
      </c>
      <c r="H361" s="59">
        <v>97133.81</v>
      </c>
      <c r="I361" s="59">
        <v>97133.81</v>
      </c>
      <c r="J361" s="59">
        <v>0</v>
      </c>
      <c r="K361" s="59">
        <v>17141.27</v>
      </c>
      <c r="L361" s="36" t="s">
        <v>1745</v>
      </c>
      <c r="M361" s="36" t="s">
        <v>38</v>
      </c>
      <c r="N361" s="36" t="s">
        <v>140</v>
      </c>
      <c r="O361" s="185"/>
      <c r="P361" s="329">
        <f>IFERROR(VLOOKUP(TRIM(OPKK[[#This Row],[Lokacija provedbe
grad ili općina]]),Koordinate!B:E,2,FALSE),"")</f>
        <v>34000</v>
      </c>
      <c r="Q361" s="329">
        <f>IFERROR(VLOOKUP(TRIM(OPKK[[#This Row],[Lokacija provedbe
grad ili općina]]),Koordinate!B:E,3,FALSE),"")</f>
        <v>45.331476299999999</v>
      </c>
      <c r="R361" s="329">
        <f>IFERROR(VLOOKUP(TRIM(OPKK[[#This Row],[Lokacija provedbe
grad ili općina]]),Koordinate!B:E,4,FALSE),"")</f>
        <v>17.674474799999899</v>
      </c>
    </row>
    <row r="362" spans="1:18" ht="30">
      <c r="A362" s="151" t="s">
        <v>2111</v>
      </c>
      <c r="B362" s="36" t="s">
        <v>1746</v>
      </c>
      <c r="C362" s="36" t="s">
        <v>15</v>
      </c>
      <c r="D362" s="36" t="s">
        <v>1269</v>
      </c>
      <c r="E362" s="36" t="s">
        <v>26</v>
      </c>
      <c r="F362" s="77">
        <v>43045</v>
      </c>
      <c r="G362" s="570">
        <f t="shared" si="5"/>
        <v>222493.2</v>
      </c>
      <c r="H362" s="59">
        <v>187000</v>
      </c>
      <c r="I362" s="59">
        <v>187000</v>
      </c>
      <c r="J362" s="59">
        <v>0</v>
      </c>
      <c r="K362" s="59">
        <v>35493.199999999997</v>
      </c>
      <c r="L362" s="36" t="s">
        <v>1747</v>
      </c>
      <c r="M362" s="36" t="s">
        <v>28</v>
      </c>
      <c r="N362" s="36" t="s">
        <v>1748</v>
      </c>
      <c r="O362" s="185"/>
      <c r="P362" s="329">
        <f>IFERROR(VLOOKUP(TRIM(OPKK[[#This Row],[Lokacija provedbe
grad ili općina]]),Koordinate!B:E,2,FALSE),"")</f>
        <v>31224</v>
      </c>
      <c r="Q362" s="329">
        <f>IFERROR(VLOOKUP(TRIM(OPKK[[#This Row],[Lokacija provedbe
grad ili općina]]),Koordinate!B:E,3,FALSE),"")</f>
        <v>45.545440199999902</v>
      </c>
      <c r="R362" s="329">
        <f>IFERROR(VLOOKUP(TRIM(OPKK[[#This Row],[Lokacija provedbe
grad ili općina]]),Koordinate!B:E,4,FALSE),"")</f>
        <v>18.283311599999902</v>
      </c>
    </row>
    <row r="363" spans="1:18" ht="60">
      <c r="A363" s="151" t="s">
        <v>2112</v>
      </c>
      <c r="B363" s="36" t="s">
        <v>1749</v>
      </c>
      <c r="C363" s="36" t="s">
        <v>15</v>
      </c>
      <c r="D363" s="36" t="s">
        <v>1269</v>
      </c>
      <c r="E363" s="36" t="s">
        <v>26</v>
      </c>
      <c r="F363" s="77">
        <v>43045</v>
      </c>
      <c r="G363" s="570">
        <f t="shared" si="5"/>
        <v>333229.82999999996</v>
      </c>
      <c r="H363" s="59">
        <v>281737.71999999997</v>
      </c>
      <c r="I363" s="59">
        <v>281737.71999999997</v>
      </c>
      <c r="J363" s="59">
        <v>0</v>
      </c>
      <c r="K363" s="59">
        <v>51492.11</v>
      </c>
      <c r="L363" s="36" t="s">
        <v>1750</v>
      </c>
      <c r="M363" s="36" t="s">
        <v>28</v>
      </c>
      <c r="N363" s="36" t="s">
        <v>131</v>
      </c>
      <c r="O363" s="185"/>
      <c r="P363" s="329">
        <f>IFERROR(VLOOKUP(TRIM(OPKK[[#This Row],[Lokacija provedbe
grad ili općina]]),Koordinate!B:E,2,FALSE),"")</f>
        <v>31309</v>
      </c>
      <c r="Q363" s="329">
        <f>IFERROR(VLOOKUP(TRIM(OPKK[[#This Row],[Lokacija provedbe
grad ili općina]]),Koordinate!B:E,3,FALSE),"")</f>
        <v>45.751590700000001</v>
      </c>
      <c r="R363" s="329">
        <f>IFERROR(VLOOKUP(TRIM(OPKK[[#This Row],[Lokacija provedbe
grad ili općina]]),Koordinate!B:E,4,FALSE),"")</f>
        <v>18.737473999999999</v>
      </c>
    </row>
    <row r="364" spans="1:18">
      <c r="A364" s="151" t="s">
        <v>2113</v>
      </c>
      <c r="B364" s="36" t="s">
        <v>1751</v>
      </c>
      <c r="C364" s="36" t="s">
        <v>15</v>
      </c>
      <c r="D364" s="36" t="s">
        <v>1269</v>
      </c>
      <c r="E364" s="36" t="s">
        <v>26</v>
      </c>
      <c r="F364" s="77">
        <v>43060</v>
      </c>
      <c r="G364" s="570">
        <f t="shared" si="5"/>
        <v>91104.25</v>
      </c>
      <c r="H364" s="59">
        <v>76520</v>
      </c>
      <c r="I364" s="59">
        <v>76520</v>
      </c>
      <c r="J364" s="59">
        <v>0</v>
      </c>
      <c r="K364" s="59">
        <v>14584.25</v>
      </c>
      <c r="L364" s="36" t="s">
        <v>1752</v>
      </c>
      <c r="M364" s="36" t="s">
        <v>28</v>
      </c>
      <c r="N364" s="36" t="s">
        <v>1279</v>
      </c>
      <c r="O364" s="185"/>
      <c r="P364" s="329">
        <f>IFERROR(VLOOKUP(TRIM(OPKK[[#This Row],[Lokacija provedbe
grad ili općina]]),Koordinate!B:E,2,FALSE),"")</f>
        <v>31550</v>
      </c>
      <c r="Q364" s="329">
        <f>IFERROR(VLOOKUP(TRIM(OPKK[[#This Row],[Lokacija provedbe
grad ili općina]]),Koordinate!B:E,3,FALSE),"")</f>
        <v>45.659016899999997</v>
      </c>
      <c r="R364" s="329">
        <f>IFERROR(VLOOKUP(TRIM(OPKK[[#This Row],[Lokacija provedbe
grad ili općina]]),Koordinate!B:E,4,FALSE),"")</f>
        <v>18.415552899999899</v>
      </c>
    </row>
    <row r="365" spans="1:18" ht="60">
      <c r="A365" s="151" t="s">
        <v>2114</v>
      </c>
      <c r="B365" s="36" t="s">
        <v>2115</v>
      </c>
      <c r="C365" s="36" t="s">
        <v>15</v>
      </c>
      <c r="D365" s="36" t="s">
        <v>1269</v>
      </c>
      <c r="E365" s="36" t="s">
        <v>26</v>
      </c>
      <c r="F365" s="77">
        <v>43066</v>
      </c>
      <c r="G365" s="570">
        <f t="shared" si="5"/>
        <v>324939</v>
      </c>
      <c r="H365" s="59">
        <v>276198.15000000002</v>
      </c>
      <c r="I365" s="59">
        <v>276198.15000000002</v>
      </c>
      <c r="J365" s="59">
        <v>0</v>
      </c>
      <c r="K365" s="59">
        <v>48740.85</v>
      </c>
      <c r="L365" s="36" t="s">
        <v>2217</v>
      </c>
      <c r="M365" s="36" t="s">
        <v>52</v>
      </c>
      <c r="N365" s="36" t="s">
        <v>143</v>
      </c>
      <c r="O365" s="185"/>
      <c r="P365" s="329">
        <f>IFERROR(VLOOKUP(TRIM(OPKK[[#This Row],[Lokacija provedbe
grad ili općina]]),Koordinate!B:E,2,FALSE),"")</f>
        <v>32100</v>
      </c>
      <c r="Q365" s="329">
        <f>IFERROR(VLOOKUP(TRIM(OPKK[[#This Row],[Lokacija provedbe
grad ili općina]]),Koordinate!B:E,3,FALSE),"")</f>
        <v>45.287905799999997</v>
      </c>
      <c r="R365" s="329">
        <f>IFERROR(VLOOKUP(TRIM(OPKK[[#This Row],[Lokacija provedbe
grad ili općina]]),Koordinate!B:E,4,FALSE),"")</f>
        <v>18.805678100000002</v>
      </c>
    </row>
    <row r="366" spans="1:18" ht="30">
      <c r="A366" s="151" t="s">
        <v>2116</v>
      </c>
      <c r="B366" s="36" t="s">
        <v>2117</v>
      </c>
      <c r="C366" s="36" t="s">
        <v>15</v>
      </c>
      <c r="D366" s="36" t="s">
        <v>1269</v>
      </c>
      <c r="E366" s="36" t="s">
        <v>26</v>
      </c>
      <c r="F366" s="77">
        <v>43066</v>
      </c>
      <c r="G366" s="570">
        <f t="shared" si="5"/>
        <v>115088</v>
      </c>
      <c r="H366" s="59">
        <v>72505.440000000002</v>
      </c>
      <c r="I366" s="59">
        <v>72505.440000000002</v>
      </c>
      <c r="J366" s="59">
        <v>0</v>
      </c>
      <c r="K366" s="59">
        <v>42582.559999999998</v>
      </c>
      <c r="L366" s="36" t="s">
        <v>2218</v>
      </c>
      <c r="M366" s="36" t="s">
        <v>52</v>
      </c>
      <c r="N366" s="36" t="s">
        <v>143</v>
      </c>
      <c r="O366" s="185"/>
      <c r="P366" s="329">
        <f>IFERROR(VLOOKUP(TRIM(OPKK[[#This Row],[Lokacija provedbe
grad ili općina]]),Koordinate!B:E,2,FALSE),"")</f>
        <v>32100</v>
      </c>
      <c r="Q366" s="329">
        <f>IFERROR(VLOOKUP(TRIM(OPKK[[#This Row],[Lokacija provedbe
grad ili općina]]),Koordinate!B:E,3,FALSE),"")</f>
        <v>45.287905799999997</v>
      </c>
      <c r="R366" s="329">
        <f>IFERROR(VLOOKUP(TRIM(OPKK[[#This Row],[Lokacija provedbe
grad ili općina]]),Koordinate!B:E,4,FALSE),"")</f>
        <v>18.805678100000002</v>
      </c>
    </row>
    <row r="367" spans="1:18">
      <c r="A367" s="151" t="s">
        <v>2118</v>
      </c>
      <c r="B367" s="36" t="s">
        <v>2119</v>
      </c>
      <c r="C367" s="36" t="s">
        <v>15</v>
      </c>
      <c r="D367" s="36" t="s">
        <v>1269</v>
      </c>
      <c r="E367" s="36" t="s">
        <v>26</v>
      </c>
      <c r="F367" s="77">
        <v>43061</v>
      </c>
      <c r="G367" s="570">
        <f t="shared" si="5"/>
        <v>474000</v>
      </c>
      <c r="H367" s="59">
        <v>300000</v>
      </c>
      <c r="I367" s="59">
        <v>300000</v>
      </c>
      <c r="J367" s="59">
        <v>0</v>
      </c>
      <c r="K367" s="59">
        <v>174000</v>
      </c>
      <c r="L367" s="36" t="s">
        <v>2219</v>
      </c>
      <c r="M367" s="36" t="s">
        <v>52</v>
      </c>
      <c r="N367" s="36" t="s">
        <v>2220</v>
      </c>
      <c r="O367" s="185"/>
      <c r="P367" s="329">
        <f>IFERROR(VLOOKUP(TRIM(OPKK[[#This Row],[Lokacija provedbe
grad ili općina]]),Koordinate!B:E,2,FALSE),"")</f>
        <v>32214</v>
      </c>
      <c r="Q367" s="329">
        <f>IFERROR(VLOOKUP(TRIM(OPKK[[#This Row],[Lokacija provedbe
grad ili općina]]),Koordinate!B:E,3,FALSE),"")</f>
        <v>45.370348800000002</v>
      </c>
      <c r="R367" s="329">
        <f>IFERROR(VLOOKUP(TRIM(OPKK[[#This Row],[Lokacija provedbe
grad ili općina]]),Koordinate!B:E,4,FALSE),"")</f>
        <v>18.7936646</v>
      </c>
    </row>
    <row r="368" spans="1:18">
      <c r="A368" s="151" t="s">
        <v>2120</v>
      </c>
      <c r="B368" s="36" t="s">
        <v>2121</v>
      </c>
      <c r="C368" s="36" t="s">
        <v>15</v>
      </c>
      <c r="D368" s="36" t="s">
        <v>1269</v>
      </c>
      <c r="E368" s="36" t="s">
        <v>26</v>
      </c>
      <c r="F368" s="77">
        <v>43067</v>
      </c>
      <c r="G368" s="570">
        <f t="shared" si="5"/>
        <v>195715</v>
      </c>
      <c r="H368" s="59">
        <v>166357.75</v>
      </c>
      <c r="I368" s="59">
        <v>166357.75</v>
      </c>
      <c r="J368" s="59">
        <v>0</v>
      </c>
      <c r="K368" s="59">
        <v>29357.25</v>
      </c>
      <c r="L368" s="36" t="s">
        <v>2221</v>
      </c>
      <c r="M368" s="36" t="s">
        <v>52</v>
      </c>
      <c r="N368" s="36" t="s">
        <v>148</v>
      </c>
      <c r="O368" s="185"/>
      <c r="P368" s="329">
        <f>IFERROR(VLOOKUP(TRIM(OPKK[[#This Row],[Lokacija provedbe
grad ili općina]]),Koordinate!B:E,2,FALSE),"")</f>
        <v>32272</v>
      </c>
      <c r="Q368" s="329">
        <f>IFERROR(VLOOKUP(TRIM(OPKK[[#This Row],[Lokacija provedbe
grad ili općina]]),Koordinate!B:E,3,FALSE),"")</f>
        <v>45.189483999999901</v>
      </c>
      <c r="R368" s="329">
        <f>IFERROR(VLOOKUP(TRIM(OPKK[[#This Row],[Lokacija provedbe
grad ili općina]]),Koordinate!B:E,4,FALSE),"")</f>
        <v>18.6873659</v>
      </c>
    </row>
    <row r="369" spans="1:18">
      <c r="A369" s="151" t="s">
        <v>2122</v>
      </c>
      <c r="B369" s="36" t="s">
        <v>2123</v>
      </c>
      <c r="C369" s="36" t="s">
        <v>15</v>
      </c>
      <c r="D369" s="36" t="s">
        <v>1269</v>
      </c>
      <c r="E369" s="36" t="s">
        <v>26</v>
      </c>
      <c r="F369" s="77">
        <v>43052</v>
      </c>
      <c r="G369" s="570">
        <f t="shared" si="5"/>
        <v>347589.81</v>
      </c>
      <c r="H369" s="59">
        <v>288400.58</v>
      </c>
      <c r="I369" s="59">
        <v>288400.58</v>
      </c>
      <c r="J369" s="59">
        <v>0</v>
      </c>
      <c r="K369" s="59">
        <v>59189.23</v>
      </c>
      <c r="L369" s="36" t="s">
        <v>2222</v>
      </c>
      <c r="M369" s="36" t="s">
        <v>38</v>
      </c>
      <c r="N369" s="36" t="s">
        <v>141</v>
      </c>
      <c r="O369" s="185"/>
      <c r="P369" s="329">
        <f>IFERROR(VLOOKUP(TRIM(OPKK[[#This Row],[Lokacija provedbe
grad ili općina]]),Koordinate!B:E,2,FALSE),"")</f>
        <v>34340</v>
      </c>
      <c r="Q369" s="329">
        <f>IFERROR(VLOOKUP(TRIM(OPKK[[#This Row],[Lokacija provedbe
grad ili općina]]),Koordinate!B:E,3,FALSE),"")</f>
        <v>45.425881399999902</v>
      </c>
      <c r="R369" s="329">
        <f>IFERROR(VLOOKUP(TRIM(OPKK[[#This Row],[Lokacija provedbe
grad ili općina]]),Koordinate!B:E,4,FALSE),"")</f>
        <v>17.883369999999999</v>
      </c>
    </row>
    <row r="370" spans="1:18" ht="30">
      <c r="A370" s="151" t="s">
        <v>2124</v>
      </c>
      <c r="B370" s="36" t="s">
        <v>2125</v>
      </c>
      <c r="C370" s="36" t="s">
        <v>1237</v>
      </c>
      <c r="D370" s="36" t="s">
        <v>1238</v>
      </c>
      <c r="E370" s="36" t="s">
        <v>65</v>
      </c>
      <c r="F370" s="77">
        <v>43042</v>
      </c>
      <c r="G370" s="570">
        <f t="shared" si="5"/>
        <v>2587998.59</v>
      </c>
      <c r="H370" s="59">
        <v>1593775.67</v>
      </c>
      <c r="I370" s="59">
        <v>1593775.67</v>
      </c>
      <c r="J370" s="59">
        <v>0</v>
      </c>
      <c r="K370" s="59">
        <v>994222.92</v>
      </c>
      <c r="L370" s="36" t="s">
        <v>221</v>
      </c>
      <c r="M370" s="36" t="s">
        <v>20</v>
      </c>
      <c r="N370" s="36" t="s">
        <v>62</v>
      </c>
      <c r="O370" s="185"/>
      <c r="P370" s="329">
        <f>IFERROR(VLOOKUP(TRIM(OPKK[[#This Row],[Lokacija provedbe
grad ili općina]]),Koordinate!B:E,2,FALSE),"")</f>
        <v>35000</v>
      </c>
      <c r="Q370" s="329">
        <f>IFERROR(VLOOKUP(TRIM(OPKK[[#This Row],[Lokacija provedbe
grad ili općina]]),Koordinate!B:E,3,FALSE),"")</f>
        <v>45.163143099999999</v>
      </c>
      <c r="R370" s="329">
        <f>IFERROR(VLOOKUP(TRIM(OPKK[[#This Row],[Lokacija provedbe
grad ili općina]]),Koordinate!B:E,4,FALSE),"")</f>
        <v>18.011608099999901</v>
      </c>
    </row>
    <row r="371" spans="1:18" ht="30">
      <c r="A371" s="151" t="s">
        <v>2126</v>
      </c>
      <c r="B371" s="36" t="s">
        <v>2127</v>
      </c>
      <c r="C371" s="36" t="s">
        <v>1237</v>
      </c>
      <c r="D371" s="36" t="s">
        <v>1238</v>
      </c>
      <c r="E371" s="36" t="s">
        <v>65</v>
      </c>
      <c r="F371" s="77">
        <v>43042</v>
      </c>
      <c r="G371" s="570">
        <f t="shared" si="5"/>
        <v>3282094.6799999997</v>
      </c>
      <c r="H371" s="59">
        <v>2026129.69</v>
      </c>
      <c r="I371" s="59">
        <v>2026129.69</v>
      </c>
      <c r="J371" s="59">
        <v>0</v>
      </c>
      <c r="K371" s="59">
        <v>1255964.99</v>
      </c>
      <c r="L371" s="36" t="s">
        <v>221</v>
      </c>
      <c r="M371" s="36" t="s">
        <v>20</v>
      </c>
      <c r="N371" s="36" t="s">
        <v>62</v>
      </c>
      <c r="O371" s="185"/>
      <c r="P371" s="329">
        <f>IFERROR(VLOOKUP(TRIM(OPKK[[#This Row],[Lokacija provedbe
grad ili općina]]),Koordinate!B:E,2,FALSE),"")</f>
        <v>35000</v>
      </c>
      <c r="Q371" s="329">
        <f>IFERROR(VLOOKUP(TRIM(OPKK[[#This Row],[Lokacija provedbe
grad ili općina]]),Koordinate!B:E,3,FALSE),"")</f>
        <v>45.163143099999999</v>
      </c>
      <c r="R371" s="329">
        <f>IFERROR(VLOOKUP(TRIM(OPKK[[#This Row],[Lokacija provedbe
grad ili općina]]),Koordinate!B:E,4,FALSE),"")</f>
        <v>18.011608099999901</v>
      </c>
    </row>
    <row r="372" spans="1:18" ht="30">
      <c r="A372" s="151" t="s">
        <v>2128</v>
      </c>
      <c r="B372" s="36" t="s">
        <v>2129</v>
      </c>
      <c r="C372" s="36" t="s">
        <v>1237</v>
      </c>
      <c r="D372" s="36" t="s">
        <v>1238</v>
      </c>
      <c r="E372" s="36" t="s">
        <v>65</v>
      </c>
      <c r="F372" s="77">
        <v>43042</v>
      </c>
      <c r="G372" s="570">
        <f t="shared" si="5"/>
        <v>2110924.52</v>
      </c>
      <c r="H372" s="59">
        <v>1303279.68</v>
      </c>
      <c r="I372" s="59">
        <v>1303279.68</v>
      </c>
      <c r="J372" s="59">
        <v>0</v>
      </c>
      <c r="K372" s="59">
        <v>807644.84</v>
      </c>
      <c r="L372" s="36" t="s">
        <v>221</v>
      </c>
      <c r="M372" s="36" t="s">
        <v>20</v>
      </c>
      <c r="N372" s="36" t="s">
        <v>62</v>
      </c>
      <c r="O372" s="185"/>
      <c r="P372" s="329">
        <f>IFERROR(VLOOKUP(TRIM(OPKK[[#This Row],[Lokacija provedbe
grad ili općina]]),Koordinate!B:E,2,FALSE),"")</f>
        <v>35000</v>
      </c>
      <c r="Q372" s="329">
        <f>IFERROR(VLOOKUP(TRIM(OPKK[[#This Row],[Lokacija provedbe
grad ili općina]]),Koordinate!B:E,3,FALSE),"")</f>
        <v>45.163143099999999</v>
      </c>
      <c r="R372" s="329">
        <f>IFERROR(VLOOKUP(TRIM(OPKK[[#This Row],[Lokacija provedbe
grad ili općina]]),Koordinate!B:E,4,FALSE),"")</f>
        <v>18.011608099999901</v>
      </c>
    </row>
    <row r="373" spans="1:18" ht="30">
      <c r="A373" s="151" t="s">
        <v>2130</v>
      </c>
      <c r="B373" s="36" t="s">
        <v>2131</v>
      </c>
      <c r="C373" s="36" t="s">
        <v>1237</v>
      </c>
      <c r="D373" s="36" t="s">
        <v>1238</v>
      </c>
      <c r="E373" s="36" t="s">
        <v>65</v>
      </c>
      <c r="F373" s="77">
        <v>43042</v>
      </c>
      <c r="G373" s="570">
        <f t="shared" si="5"/>
        <v>2586923.41</v>
      </c>
      <c r="H373" s="59">
        <v>1588835.08</v>
      </c>
      <c r="I373" s="59">
        <v>1588835.08</v>
      </c>
      <c r="J373" s="59">
        <v>0</v>
      </c>
      <c r="K373" s="59">
        <v>998088.33</v>
      </c>
      <c r="L373" s="36" t="s">
        <v>221</v>
      </c>
      <c r="M373" s="36" t="s">
        <v>20</v>
      </c>
      <c r="N373" s="36" t="s">
        <v>62</v>
      </c>
      <c r="O373" s="185"/>
      <c r="P373" s="329">
        <f>IFERROR(VLOOKUP(TRIM(OPKK[[#This Row],[Lokacija provedbe
grad ili općina]]),Koordinate!B:E,2,FALSE),"")</f>
        <v>35000</v>
      </c>
      <c r="Q373" s="329">
        <f>IFERROR(VLOOKUP(TRIM(OPKK[[#This Row],[Lokacija provedbe
grad ili općina]]),Koordinate!B:E,3,FALSE),"")</f>
        <v>45.163143099999999</v>
      </c>
      <c r="R373" s="329">
        <f>IFERROR(VLOOKUP(TRIM(OPKK[[#This Row],[Lokacija provedbe
grad ili općina]]),Koordinate!B:E,4,FALSE),"")</f>
        <v>18.011608099999901</v>
      </c>
    </row>
    <row r="374" spans="1:18" ht="30">
      <c r="A374" s="151" t="s">
        <v>2132</v>
      </c>
      <c r="B374" s="36" t="s">
        <v>2133</v>
      </c>
      <c r="C374" s="36" t="s">
        <v>1237</v>
      </c>
      <c r="D374" s="36" t="s">
        <v>1238</v>
      </c>
      <c r="E374" s="36" t="s">
        <v>65</v>
      </c>
      <c r="F374" s="77">
        <v>43042</v>
      </c>
      <c r="G374" s="570">
        <f t="shared" si="5"/>
        <v>974987.97</v>
      </c>
      <c r="H374" s="59">
        <v>618860.49</v>
      </c>
      <c r="I374" s="59">
        <v>618860.49</v>
      </c>
      <c r="J374" s="59">
        <v>0</v>
      </c>
      <c r="K374" s="59">
        <v>356127.48</v>
      </c>
      <c r="L374" s="36" t="s">
        <v>221</v>
      </c>
      <c r="M374" s="36" t="s">
        <v>20</v>
      </c>
      <c r="N374" s="36" t="s">
        <v>62</v>
      </c>
      <c r="O374" s="185"/>
      <c r="P374" s="329">
        <f>IFERROR(VLOOKUP(TRIM(OPKK[[#This Row],[Lokacija provedbe
grad ili općina]]),Koordinate!B:E,2,FALSE),"")</f>
        <v>35000</v>
      </c>
      <c r="Q374" s="329">
        <f>IFERROR(VLOOKUP(TRIM(OPKK[[#This Row],[Lokacija provedbe
grad ili općina]]),Koordinate!B:E,3,FALSE),"")</f>
        <v>45.163143099999999</v>
      </c>
      <c r="R374" s="329">
        <f>IFERROR(VLOOKUP(TRIM(OPKK[[#This Row],[Lokacija provedbe
grad ili općina]]),Koordinate!B:E,4,FALSE),"")</f>
        <v>18.011608099999901</v>
      </c>
    </row>
    <row r="375" spans="1:18" ht="30">
      <c r="A375" s="151" t="s">
        <v>2134</v>
      </c>
      <c r="B375" s="36" t="s">
        <v>2135</v>
      </c>
      <c r="C375" s="36" t="s">
        <v>1237</v>
      </c>
      <c r="D375" s="36" t="s">
        <v>1238</v>
      </c>
      <c r="E375" s="36" t="s">
        <v>65</v>
      </c>
      <c r="F375" s="77">
        <v>43042</v>
      </c>
      <c r="G375" s="570">
        <f t="shared" si="5"/>
        <v>5244678.99</v>
      </c>
      <c r="H375" s="59">
        <v>3215158.41</v>
      </c>
      <c r="I375" s="59">
        <v>3215158.41</v>
      </c>
      <c r="J375" s="59">
        <v>0</v>
      </c>
      <c r="K375" s="59">
        <v>2029520.58</v>
      </c>
      <c r="L375" s="36" t="s">
        <v>221</v>
      </c>
      <c r="M375" s="36" t="s">
        <v>20</v>
      </c>
      <c r="N375" s="36" t="s">
        <v>62</v>
      </c>
      <c r="O375" s="185"/>
      <c r="P375" s="329">
        <f>IFERROR(VLOOKUP(TRIM(OPKK[[#This Row],[Lokacija provedbe
grad ili općina]]),Koordinate!B:E,2,FALSE),"")</f>
        <v>35000</v>
      </c>
      <c r="Q375" s="329">
        <f>IFERROR(VLOOKUP(TRIM(OPKK[[#This Row],[Lokacija provedbe
grad ili općina]]),Koordinate!B:E,3,FALSE),"")</f>
        <v>45.163143099999999</v>
      </c>
      <c r="R375" s="329">
        <f>IFERROR(VLOOKUP(TRIM(OPKK[[#This Row],[Lokacija provedbe
grad ili općina]]),Koordinate!B:E,4,FALSE),"")</f>
        <v>18.011608099999901</v>
      </c>
    </row>
    <row r="376" spans="1:18" ht="30">
      <c r="A376" s="151" t="s">
        <v>2136</v>
      </c>
      <c r="B376" s="36" t="s">
        <v>2137</v>
      </c>
      <c r="C376" s="36" t="s">
        <v>1237</v>
      </c>
      <c r="D376" s="36" t="s">
        <v>1238</v>
      </c>
      <c r="E376" s="36" t="s">
        <v>65</v>
      </c>
      <c r="F376" s="77">
        <v>43045</v>
      </c>
      <c r="G376" s="570">
        <f t="shared" si="5"/>
        <v>1189511.04</v>
      </c>
      <c r="H376" s="59">
        <v>732224.72</v>
      </c>
      <c r="I376" s="59">
        <v>732224.72</v>
      </c>
      <c r="J376" s="59">
        <v>0</v>
      </c>
      <c r="K376" s="59">
        <v>457286.32</v>
      </c>
      <c r="L376" s="36" t="s">
        <v>2223</v>
      </c>
      <c r="M376" s="36" t="s">
        <v>38</v>
      </c>
      <c r="N376" s="36" t="s">
        <v>138</v>
      </c>
      <c r="O376" s="185"/>
      <c r="P376" s="329">
        <f>IFERROR(VLOOKUP(TRIM(OPKK[[#This Row],[Lokacija provedbe
grad ili općina]]),Koordinate!B:E,2,FALSE),"")</f>
        <v>34550</v>
      </c>
      <c r="Q376" s="329">
        <f>IFERROR(VLOOKUP(TRIM(OPKK[[#This Row],[Lokacija provedbe
grad ili općina]]),Koordinate!B:E,3,FALSE),"")</f>
        <v>45.438845200000003</v>
      </c>
      <c r="R376" s="329">
        <f>IFERROR(VLOOKUP(TRIM(OPKK[[#This Row],[Lokacija provedbe
grad ili općina]]),Koordinate!B:E,4,FALSE),"")</f>
        <v>17.191742399999999</v>
      </c>
    </row>
    <row r="377" spans="1:18" ht="30">
      <c r="A377" s="151" t="s">
        <v>2138</v>
      </c>
      <c r="B377" s="36" t="s">
        <v>2139</v>
      </c>
      <c r="C377" s="36" t="s">
        <v>1237</v>
      </c>
      <c r="D377" s="36" t="s">
        <v>1238</v>
      </c>
      <c r="E377" s="36" t="s">
        <v>65</v>
      </c>
      <c r="F377" s="77">
        <v>43045</v>
      </c>
      <c r="G377" s="570">
        <f t="shared" si="5"/>
        <v>801989.41</v>
      </c>
      <c r="H377" s="59">
        <v>494274.95</v>
      </c>
      <c r="I377" s="59">
        <v>494274.95</v>
      </c>
      <c r="J377" s="59">
        <v>0</v>
      </c>
      <c r="K377" s="59">
        <v>307714.46000000002</v>
      </c>
      <c r="L377" s="36" t="s">
        <v>2224</v>
      </c>
      <c r="M377" s="36" t="s">
        <v>38</v>
      </c>
      <c r="N377" s="36" t="s">
        <v>37</v>
      </c>
      <c r="O377" s="185"/>
      <c r="P377" s="329">
        <f>IFERROR(VLOOKUP(TRIM(OPKK[[#This Row],[Lokacija provedbe
grad ili općina]]),Koordinate!B:E,2,FALSE),"")</f>
        <v>34551</v>
      </c>
      <c r="Q377" s="329">
        <f>IFERROR(VLOOKUP(TRIM(OPKK[[#This Row],[Lokacija provedbe
grad ili općina]]),Koordinate!B:E,3,FALSE),"")</f>
        <v>45.414281199999998</v>
      </c>
      <c r="R377" s="329">
        <f>IFERROR(VLOOKUP(TRIM(OPKK[[#This Row],[Lokacija provedbe
grad ili općina]]),Koordinate!B:E,4,FALSE),"")</f>
        <v>17.161192099999901</v>
      </c>
    </row>
    <row r="378" spans="1:18" ht="30">
      <c r="A378" s="151" t="s">
        <v>2140</v>
      </c>
      <c r="B378" s="36" t="s">
        <v>2141</v>
      </c>
      <c r="C378" s="36" t="s">
        <v>1237</v>
      </c>
      <c r="D378" s="36" t="s">
        <v>1238</v>
      </c>
      <c r="E378" s="36" t="s">
        <v>65</v>
      </c>
      <c r="F378" s="77">
        <v>43045</v>
      </c>
      <c r="G378" s="570">
        <f t="shared" si="5"/>
        <v>4920716.83</v>
      </c>
      <c r="H378" s="59">
        <v>2968370.53</v>
      </c>
      <c r="I378" s="59">
        <v>2968370.53</v>
      </c>
      <c r="J378" s="59">
        <v>0</v>
      </c>
      <c r="K378" s="59">
        <v>1952346.3</v>
      </c>
      <c r="L378" s="36" t="s">
        <v>2224</v>
      </c>
      <c r="M378" s="36" t="s">
        <v>38</v>
      </c>
      <c r="N378" s="36" t="s">
        <v>37</v>
      </c>
      <c r="O378" s="185"/>
      <c r="P378" s="329">
        <f>IFERROR(VLOOKUP(TRIM(OPKK[[#This Row],[Lokacija provedbe
grad ili općina]]),Koordinate!B:E,2,FALSE),"")</f>
        <v>34551</v>
      </c>
      <c r="Q378" s="329">
        <f>IFERROR(VLOOKUP(TRIM(OPKK[[#This Row],[Lokacija provedbe
grad ili općina]]),Koordinate!B:E,3,FALSE),"")</f>
        <v>45.414281199999998</v>
      </c>
      <c r="R378" s="329">
        <f>IFERROR(VLOOKUP(TRIM(OPKK[[#This Row],[Lokacija provedbe
grad ili općina]]),Koordinate!B:E,4,FALSE),"")</f>
        <v>17.161192099999901</v>
      </c>
    </row>
    <row r="379" spans="1:18" ht="45">
      <c r="A379" s="151" t="s">
        <v>2142</v>
      </c>
      <c r="B379" s="36" t="s">
        <v>2143</v>
      </c>
      <c r="C379" s="36" t="s">
        <v>1237</v>
      </c>
      <c r="D379" s="36" t="s">
        <v>1238</v>
      </c>
      <c r="E379" s="36" t="s">
        <v>65</v>
      </c>
      <c r="F379" s="77">
        <v>43045</v>
      </c>
      <c r="G379" s="570">
        <f t="shared" si="5"/>
        <v>465513.28</v>
      </c>
      <c r="H379" s="59">
        <v>297391.87</v>
      </c>
      <c r="I379" s="59">
        <v>297391.87</v>
      </c>
      <c r="J379" s="59">
        <v>0</v>
      </c>
      <c r="K379" s="59">
        <v>168121.41</v>
      </c>
      <c r="L379" s="36" t="s">
        <v>2225</v>
      </c>
      <c r="M379" s="36" t="s">
        <v>38</v>
      </c>
      <c r="N379" s="36" t="s">
        <v>188</v>
      </c>
      <c r="O379" s="185"/>
      <c r="P379" s="329">
        <f>IFERROR(VLOOKUP(TRIM(OPKK[[#This Row],[Lokacija provedbe
grad ili općina]]),Koordinate!B:E,2,FALSE),"")</f>
        <v>34322</v>
      </c>
      <c r="Q379" s="329">
        <f>IFERROR(VLOOKUP(TRIM(OPKK[[#This Row],[Lokacija provedbe
grad ili općina]]),Koordinate!B:E,3,FALSE),"")</f>
        <v>45.330240000000003</v>
      </c>
      <c r="R379" s="329">
        <f>IFERROR(VLOOKUP(TRIM(OPKK[[#This Row],[Lokacija provedbe
grad ili općina]]),Koordinate!B:E,4,FALSE),"")</f>
        <v>17.597004800000001</v>
      </c>
    </row>
    <row r="380" spans="1:18" ht="30">
      <c r="A380" s="151" t="s">
        <v>2144</v>
      </c>
      <c r="B380" s="36" t="s">
        <v>2145</v>
      </c>
      <c r="C380" s="36" t="s">
        <v>15</v>
      </c>
      <c r="D380" s="36" t="s">
        <v>1269</v>
      </c>
      <c r="E380" s="36" t="s">
        <v>26</v>
      </c>
      <c r="F380" s="77">
        <v>43063</v>
      </c>
      <c r="G380" s="570">
        <f t="shared" si="5"/>
        <v>267900</v>
      </c>
      <c r="H380" s="59">
        <v>227545</v>
      </c>
      <c r="I380" s="59">
        <v>227545</v>
      </c>
      <c r="J380" s="59">
        <v>0</v>
      </c>
      <c r="K380" s="59">
        <v>40355</v>
      </c>
      <c r="L380" s="36" t="s">
        <v>2226</v>
      </c>
      <c r="M380" s="36" t="s">
        <v>38</v>
      </c>
      <c r="N380" s="36" t="s">
        <v>140</v>
      </c>
      <c r="O380" s="185"/>
      <c r="P380" s="329">
        <f>IFERROR(VLOOKUP(TRIM(OPKK[[#This Row],[Lokacija provedbe
grad ili općina]]),Koordinate!B:E,2,FALSE),"")</f>
        <v>34000</v>
      </c>
      <c r="Q380" s="329">
        <f>IFERROR(VLOOKUP(TRIM(OPKK[[#This Row],[Lokacija provedbe
grad ili općina]]),Koordinate!B:E,3,FALSE),"")</f>
        <v>45.331476299999999</v>
      </c>
      <c r="R380" s="329">
        <f>IFERROR(VLOOKUP(TRIM(OPKK[[#This Row],[Lokacija provedbe
grad ili općina]]),Koordinate!B:E,4,FALSE),"")</f>
        <v>17.674474799999899</v>
      </c>
    </row>
    <row r="381" spans="1:18">
      <c r="A381" s="151" t="s">
        <v>2146</v>
      </c>
      <c r="B381" s="36" t="s">
        <v>2147</v>
      </c>
      <c r="C381" s="36" t="s">
        <v>15</v>
      </c>
      <c r="D381" s="36" t="s">
        <v>1269</v>
      </c>
      <c r="E381" s="36" t="s">
        <v>26</v>
      </c>
      <c r="F381" s="77">
        <v>43062</v>
      </c>
      <c r="G381" s="570">
        <f t="shared" si="5"/>
        <v>588304.64000000001</v>
      </c>
      <c r="H381" s="59">
        <v>300000</v>
      </c>
      <c r="I381" s="59">
        <v>300000</v>
      </c>
      <c r="J381" s="59">
        <v>0</v>
      </c>
      <c r="K381" s="59">
        <v>288304.64000000001</v>
      </c>
      <c r="L381" s="36" t="s">
        <v>2227</v>
      </c>
      <c r="M381" s="36" t="s">
        <v>38</v>
      </c>
      <c r="N381" s="36" t="s">
        <v>1470</v>
      </c>
      <c r="O381" s="185"/>
      <c r="P381" s="329">
        <f>IFERROR(VLOOKUP(TRIM(OPKK[[#This Row],[Lokacija provedbe
grad ili općina]]),Koordinate!B:E,2,FALSE),"")</f>
        <v>34308</v>
      </c>
      <c r="Q381" s="329">
        <f>IFERROR(VLOOKUP(TRIM(OPKK[[#This Row],[Lokacija provedbe
grad ili općina]]),Koordinate!B:E,3,FALSE),"")</f>
        <v>45.357976699999902</v>
      </c>
      <c r="R381" s="329">
        <f>IFERROR(VLOOKUP(TRIM(OPKK[[#This Row],[Lokacija provedbe
grad ili općina]]),Koordinate!B:E,4,FALSE),"")</f>
        <v>17.764002300000001</v>
      </c>
    </row>
    <row r="382" spans="1:18">
      <c r="A382" s="151" t="s">
        <v>2148</v>
      </c>
      <c r="B382" s="36" t="s">
        <v>2149</v>
      </c>
      <c r="C382" s="36" t="s">
        <v>15</v>
      </c>
      <c r="D382" s="36" t="s">
        <v>1269</v>
      </c>
      <c r="E382" s="36" t="s">
        <v>26</v>
      </c>
      <c r="F382" s="77">
        <v>43068</v>
      </c>
      <c r="G382" s="570">
        <f t="shared" si="5"/>
        <v>315000</v>
      </c>
      <c r="H382" s="59">
        <v>260000</v>
      </c>
      <c r="I382" s="59">
        <v>260000</v>
      </c>
      <c r="J382" s="59">
        <v>0</v>
      </c>
      <c r="K382" s="59">
        <v>55000</v>
      </c>
      <c r="L382" s="36" t="s">
        <v>2228</v>
      </c>
      <c r="M382" s="36" t="s">
        <v>52</v>
      </c>
      <c r="N382" s="36" t="s">
        <v>53</v>
      </c>
      <c r="O382" s="185"/>
      <c r="P382" s="329">
        <f>IFERROR(VLOOKUP(TRIM(OPKK[[#This Row],[Lokacija provedbe
grad ili općina]]),Koordinate!B:E,2,FALSE),"")</f>
        <v>32000</v>
      </c>
      <c r="Q382" s="329">
        <f>IFERROR(VLOOKUP(TRIM(OPKK[[#This Row],[Lokacija provedbe
grad ili općina]]),Koordinate!B:E,3,FALSE),"")</f>
        <v>45.345237699999998</v>
      </c>
      <c r="R382" s="329">
        <f>IFERROR(VLOOKUP(TRIM(OPKK[[#This Row],[Lokacija provedbe
grad ili općina]]),Koordinate!B:E,4,FALSE),"")</f>
        <v>19.001020400000002</v>
      </c>
    </row>
    <row r="383" spans="1:18" ht="30">
      <c r="A383" s="151" t="s">
        <v>2150</v>
      </c>
      <c r="B383" s="36" t="s">
        <v>2151</v>
      </c>
      <c r="C383" s="36" t="s">
        <v>15</v>
      </c>
      <c r="D383" s="36" t="s">
        <v>1269</v>
      </c>
      <c r="E383" s="36" t="s">
        <v>26</v>
      </c>
      <c r="F383" s="77">
        <v>43066</v>
      </c>
      <c r="G383" s="570">
        <f t="shared" si="5"/>
        <v>219700</v>
      </c>
      <c r="H383" s="59">
        <v>142805</v>
      </c>
      <c r="I383" s="59">
        <v>142805</v>
      </c>
      <c r="J383" s="59">
        <v>0</v>
      </c>
      <c r="K383" s="59">
        <v>76895</v>
      </c>
      <c r="L383" s="36" t="s">
        <v>2229</v>
      </c>
      <c r="M383" s="36" t="s">
        <v>28</v>
      </c>
      <c r="N383" s="36" t="s">
        <v>2230</v>
      </c>
      <c r="O383" s="185"/>
      <c r="P383" s="329">
        <f>IFERROR(VLOOKUP(TRIM(OPKK[[#This Row],[Lokacija provedbe
grad ili općina]]),Koordinate!B:E,2,FALSE),"")</f>
        <v>31410</v>
      </c>
      <c r="Q383" s="329">
        <f>IFERROR(VLOOKUP(TRIM(OPKK[[#This Row],[Lokacija provedbe
grad ili općina]]),Koordinate!B:E,3,FALSE),"")</f>
        <v>45.226056999999997</v>
      </c>
      <c r="R383" s="329">
        <f>IFERROR(VLOOKUP(TRIM(OPKK[[#This Row],[Lokacija provedbe
grad ili općina]]),Koordinate!B:E,4,FALSE),"")</f>
        <v>18.432524599999901</v>
      </c>
    </row>
    <row r="384" spans="1:18">
      <c r="A384" s="151" t="s">
        <v>2152</v>
      </c>
      <c r="B384" s="36" t="s">
        <v>2153</v>
      </c>
      <c r="C384" s="36" t="s">
        <v>15</v>
      </c>
      <c r="D384" s="36" t="s">
        <v>1269</v>
      </c>
      <c r="E384" s="36" t="s">
        <v>26</v>
      </c>
      <c r="F384" s="77">
        <v>43054</v>
      </c>
      <c r="G384" s="570">
        <f t="shared" si="5"/>
        <v>142331</v>
      </c>
      <c r="H384" s="59">
        <v>120000</v>
      </c>
      <c r="I384" s="59">
        <v>120000</v>
      </c>
      <c r="J384" s="59">
        <v>0</v>
      </c>
      <c r="K384" s="59">
        <v>22331</v>
      </c>
      <c r="L384" s="36" t="s">
        <v>2231</v>
      </c>
      <c r="M384" s="36" t="s">
        <v>38</v>
      </c>
      <c r="N384" s="36" t="s">
        <v>140</v>
      </c>
      <c r="O384" s="185"/>
      <c r="P384" s="329">
        <f>IFERROR(VLOOKUP(TRIM(OPKK[[#This Row],[Lokacija provedbe
grad ili općina]]),Koordinate!B:E,2,FALSE),"")</f>
        <v>34000</v>
      </c>
      <c r="Q384" s="329">
        <f>IFERROR(VLOOKUP(TRIM(OPKK[[#This Row],[Lokacija provedbe
grad ili općina]]),Koordinate!B:E,3,FALSE),"")</f>
        <v>45.331476299999999</v>
      </c>
      <c r="R384" s="329">
        <f>IFERROR(VLOOKUP(TRIM(OPKK[[#This Row],[Lokacija provedbe
grad ili općina]]),Koordinate!B:E,4,FALSE),"")</f>
        <v>17.674474799999899</v>
      </c>
    </row>
    <row r="385" spans="1:18" ht="30">
      <c r="A385" s="151" t="s">
        <v>2154</v>
      </c>
      <c r="B385" s="36" t="s">
        <v>2155</v>
      </c>
      <c r="C385" s="36" t="s">
        <v>1380</v>
      </c>
      <c r="D385" s="36" t="s">
        <v>2156</v>
      </c>
      <c r="E385" s="36" t="s">
        <v>26</v>
      </c>
      <c r="F385" s="77">
        <v>43070</v>
      </c>
      <c r="G385" s="570">
        <f t="shared" si="5"/>
        <v>2546768.2400000002</v>
      </c>
      <c r="H385" s="59">
        <v>2164753</v>
      </c>
      <c r="I385" s="59">
        <v>2164753</v>
      </c>
      <c r="J385" s="59">
        <v>0</v>
      </c>
      <c r="K385" s="59">
        <v>382015.24</v>
      </c>
      <c r="L385" s="36" t="s">
        <v>466</v>
      </c>
      <c r="M385" s="36" t="s">
        <v>28</v>
      </c>
      <c r="N385" s="36" t="s">
        <v>134</v>
      </c>
      <c r="O385" s="185"/>
      <c r="P385" s="329">
        <f>IFERROR(VLOOKUP(TRIM(OPKK[[#This Row],[Lokacija provedbe
grad ili općina]]),Koordinate!B:E,2,FALSE),"")</f>
        <v>31300</v>
      </c>
      <c r="Q385" s="329">
        <f>IFERROR(VLOOKUP(TRIM(OPKK[[#This Row],[Lokacija provedbe
grad ili općina]]),Koordinate!B:E,3,FALSE),"")</f>
        <v>45.772866399999998</v>
      </c>
      <c r="R385" s="329">
        <f>IFERROR(VLOOKUP(TRIM(OPKK[[#This Row],[Lokacija provedbe
grad ili općina]]),Koordinate!B:E,4,FALSE),"")</f>
        <v>18.610752399999999</v>
      </c>
    </row>
    <row r="386" spans="1:18" ht="60">
      <c r="A386" s="151" t="s">
        <v>2157</v>
      </c>
      <c r="B386" s="36" t="s">
        <v>2158</v>
      </c>
      <c r="C386" s="36" t="s">
        <v>15</v>
      </c>
      <c r="D386" s="36" t="s">
        <v>1269</v>
      </c>
      <c r="E386" s="36" t="s">
        <v>26</v>
      </c>
      <c r="F386" s="77">
        <v>43055</v>
      </c>
      <c r="G386" s="570">
        <f t="shared" si="5"/>
        <v>247337.44</v>
      </c>
      <c r="H386" s="59">
        <v>209837.44</v>
      </c>
      <c r="I386" s="59">
        <v>209837.44</v>
      </c>
      <c r="J386" s="59">
        <v>0</v>
      </c>
      <c r="K386" s="59">
        <v>37500</v>
      </c>
      <c r="L386" s="36" t="s">
        <v>2232</v>
      </c>
      <c r="M386" s="36" t="s">
        <v>20</v>
      </c>
      <c r="N386" s="36" t="s">
        <v>62</v>
      </c>
      <c r="O386" s="185"/>
      <c r="P386" s="329">
        <f>IFERROR(VLOOKUP(TRIM(OPKK[[#This Row],[Lokacija provedbe
grad ili općina]]),Koordinate!B:E,2,FALSE),"")</f>
        <v>35000</v>
      </c>
      <c r="Q386" s="329">
        <f>IFERROR(VLOOKUP(TRIM(OPKK[[#This Row],[Lokacija provedbe
grad ili općina]]),Koordinate!B:E,3,FALSE),"")</f>
        <v>45.163143099999999</v>
      </c>
      <c r="R386" s="329">
        <f>IFERROR(VLOOKUP(TRIM(OPKK[[#This Row],[Lokacija provedbe
grad ili općina]]),Koordinate!B:E,4,FALSE),"")</f>
        <v>18.011608099999901</v>
      </c>
    </row>
    <row r="387" spans="1:18" ht="45">
      <c r="A387" s="151" t="s">
        <v>2159</v>
      </c>
      <c r="B387" s="36" t="s">
        <v>2160</v>
      </c>
      <c r="C387" s="36" t="s">
        <v>220</v>
      </c>
      <c r="D387" s="36" t="s">
        <v>219</v>
      </c>
      <c r="E387" s="36" t="s">
        <v>49</v>
      </c>
      <c r="F387" s="77">
        <v>43070</v>
      </c>
      <c r="G387" s="570">
        <f t="shared" si="5"/>
        <v>23563725.539999999</v>
      </c>
      <c r="H387" s="59">
        <v>20029166.699999999</v>
      </c>
      <c r="I387" s="59">
        <v>20029166.699999999</v>
      </c>
      <c r="J387" s="59">
        <v>0</v>
      </c>
      <c r="K387" s="59">
        <v>3534558.84</v>
      </c>
      <c r="L387" s="36" t="s">
        <v>1035</v>
      </c>
      <c r="M387" s="36" t="s">
        <v>28</v>
      </c>
      <c r="N387" s="36" t="s">
        <v>29</v>
      </c>
      <c r="O387" s="185"/>
      <c r="P387" s="329">
        <f>IFERROR(VLOOKUP(TRIM(OPKK[[#This Row],[Lokacija provedbe
grad ili općina]]),Koordinate!B:E,2,FALSE),"")</f>
        <v>31000</v>
      </c>
      <c r="Q387" s="329">
        <f>IFERROR(VLOOKUP(TRIM(OPKK[[#This Row],[Lokacija provedbe
grad ili općina]]),Koordinate!B:E,3,FALSE),"")</f>
        <v>45.554962400000001</v>
      </c>
      <c r="R387" s="329">
        <f>IFERROR(VLOOKUP(TRIM(OPKK[[#This Row],[Lokacija provedbe
grad ili općina]]),Koordinate!B:E,4,FALSE),"")</f>
        <v>18.695514399999901</v>
      </c>
    </row>
    <row r="388" spans="1:18" ht="45">
      <c r="A388" s="151" t="s">
        <v>2161</v>
      </c>
      <c r="B388" s="36" t="s">
        <v>2162</v>
      </c>
      <c r="C388" s="36" t="s">
        <v>948</v>
      </c>
      <c r="D388" s="36" t="s">
        <v>2162</v>
      </c>
      <c r="E388" s="36" t="s">
        <v>655</v>
      </c>
      <c r="F388" s="77">
        <v>43070</v>
      </c>
      <c r="G388" s="570">
        <f t="shared" ref="G388:G451" si="6">H388+K388</f>
        <v>384560952.11000001</v>
      </c>
      <c r="H388" s="59">
        <v>272134035</v>
      </c>
      <c r="I388" s="59">
        <v>272134035</v>
      </c>
      <c r="J388" s="59">
        <v>0</v>
      </c>
      <c r="K388" s="59">
        <v>112426917.11</v>
      </c>
      <c r="L388" s="36" t="s">
        <v>887</v>
      </c>
      <c r="M388" s="36" t="s">
        <v>52</v>
      </c>
      <c r="N388" s="36" t="s">
        <v>143</v>
      </c>
      <c r="O388" s="185"/>
      <c r="P388" s="329">
        <f>IFERROR(VLOOKUP(TRIM(OPKK[[#This Row],[Lokacija provedbe
grad ili općina]]),Koordinate!B:E,2,FALSE),"")</f>
        <v>32100</v>
      </c>
      <c r="Q388" s="329">
        <f>IFERROR(VLOOKUP(TRIM(OPKK[[#This Row],[Lokacija provedbe
grad ili općina]]),Koordinate!B:E,3,FALSE),"")</f>
        <v>45.287905799999997</v>
      </c>
      <c r="R388" s="329">
        <f>IFERROR(VLOOKUP(TRIM(OPKK[[#This Row],[Lokacija provedbe
grad ili općina]]),Koordinate!B:E,4,FALSE),"")</f>
        <v>18.805678100000002</v>
      </c>
    </row>
    <row r="389" spans="1:18" ht="30">
      <c r="A389" s="151" t="s">
        <v>2163</v>
      </c>
      <c r="B389" s="36" t="s">
        <v>2164</v>
      </c>
      <c r="C389" s="36" t="s">
        <v>948</v>
      </c>
      <c r="D389" s="36" t="s">
        <v>2164</v>
      </c>
      <c r="E389" s="36" t="s">
        <v>655</v>
      </c>
      <c r="F389" s="77">
        <v>43070</v>
      </c>
      <c r="G389" s="570">
        <f t="shared" si="6"/>
        <v>213851627.05000001</v>
      </c>
      <c r="H389" s="59">
        <v>152261357.46000001</v>
      </c>
      <c r="I389" s="59">
        <v>152261357.46000001</v>
      </c>
      <c r="J389" s="59">
        <v>0</v>
      </c>
      <c r="K389" s="59">
        <v>61590269.590000004</v>
      </c>
      <c r="L389" s="36" t="s">
        <v>2233</v>
      </c>
      <c r="M389" s="36" t="s">
        <v>28</v>
      </c>
      <c r="N389" s="36" t="s">
        <v>30</v>
      </c>
      <c r="O389" s="185"/>
      <c r="P389" s="329">
        <f>IFERROR(VLOOKUP(TRIM(OPKK[[#This Row],[Lokacija provedbe
grad ili općina]]),Koordinate!B:E,2,FALSE),"")</f>
        <v>31400</v>
      </c>
      <c r="Q389" s="329">
        <f>IFERROR(VLOOKUP(TRIM(OPKK[[#This Row],[Lokacija provedbe
grad ili općina]]),Koordinate!B:E,3,FALSE),"")</f>
        <v>45.309996899999902</v>
      </c>
      <c r="R389" s="329">
        <f>IFERROR(VLOOKUP(TRIM(OPKK[[#This Row],[Lokacija provedbe
grad ili općina]]),Koordinate!B:E,4,FALSE),"")</f>
        <v>18.4097819999999</v>
      </c>
    </row>
    <row r="390" spans="1:18" ht="30">
      <c r="A390" s="151" t="s">
        <v>2165</v>
      </c>
      <c r="B390" s="36" t="s">
        <v>2166</v>
      </c>
      <c r="C390" s="36" t="s">
        <v>948</v>
      </c>
      <c r="D390" s="36" t="s">
        <v>2166</v>
      </c>
      <c r="E390" s="36" t="s">
        <v>655</v>
      </c>
      <c r="F390" s="77">
        <v>43070</v>
      </c>
      <c r="G390" s="570">
        <f t="shared" si="6"/>
        <v>141426792.09999999</v>
      </c>
      <c r="H390" s="59">
        <v>99099103</v>
      </c>
      <c r="I390" s="59">
        <v>99099103</v>
      </c>
      <c r="J390" s="59">
        <v>0</v>
      </c>
      <c r="K390" s="59">
        <v>42327689.100000001</v>
      </c>
      <c r="L390" s="36" t="s">
        <v>2234</v>
      </c>
      <c r="M390" s="36" t="s">
        <v>38</v>
      </c>
      <c r="N390" s="36" t="s">
        <v>140</v>
      </c>
      <c r="O390" s="185"/>
      <c r="P390" s="329">
        <f>IFERROR(VLOOKUP(TRIM(OPKK[[#This Row],[Lokacija provedbe
grad ili općina]]),Koordinate!B:E,2,FALSE),"")</f>
        <v>34000</v>
      </c>
      <c r="Q390" s="329">
        <f>IFERROR(VLOOKUP(TRIM(OPKK[[#This Row],[Lokacija provedbe
grad ili općina]]),Koordinate!B:E,3,FALSE),"")</f>
        <v>45.331476299999999</v>
      </c>
      <c r="R390" s="329">
        <f>IFERROR(VLOOKUP(TRIM(OPKK[[#This Row],[Lokacija provedbe
grad ili općina]]),Koordinate!B:E,4,FALSE),"")</f>
        <v>17.674474799999899</v>
      </c>
    </row>
    <row r="391" spans="1:18" ht="30">
      <c r="A391" s="151" t="s">
        <v>2167</v>
      </c>
      <c r="B391" s="36" t="s">
        <v>2168</v>
      </c>
      <c r="C391" s="36" t="s">
        <v>948</v>
      </c>
      <c r="D391" s="36" t="s">
        <v>2169</v>
      </c>
      <c r="E391" s="36" t="s">
        <v>655</v>
      </c>
      <c r="F391" s="77">
        <v>43070</v>
      </c>
      <c r="G391" s="570">
        <f t="shared" si="6"/>
        <v>171777186.90000001</v>
      </c>
      <c r="H391" s="59">
        <v>124444841.93000001</v>
      </c>
      <c r="I391" s="59">
        <v>124444841.93000001</v>
      </c>
      <c r="J391" s="59">
        <v>0</v>
      </c>
      <c r="K391" s="59">
        <v>47332344.969999999</v>
      </c>
      <c r="L391" s="36" t="s">
        <v>2234</v>
      </c>
      <c r="M391" s="36" t="s">
        <v>38</v>
      </c>
      <c r="N391" s="36" t="s">
        <v>140</v>
      </c>
      <c r="O391" s="185"/>
      <c r="P391" s="329">
        <f>IFERROR(VLOOKUP(TRIM(OPKK[[#This Row],[Lokacija provedbe
grad ili općina]]),Koordinate!B:E,2,FALSE),"")</f>
        <v>34000</v>
      </c>
      <c r="Q391" s="329">
        <f>IFERROR(VLOOKUP(TRIM(OPKK[[#This Row],[Lokacija provedbe
grad ili općina]]),Koordinate!B:E,3,FALSE),"")</f>
        <v>45.331476299999999</v>
      </c>
      <c r="R391" s="329">
        <f>IFERROR(VLOOKUP(TRIM(OPKK[[#This Row],[Lokacija provedbe
grad ili općina]]),Koordinate!B:E,4,FALSE),"")</f>
        <v>17.674474799999899</v>
      </c>
    </row>
    <row r="392" spans="1:18" ht="30">
      <c r="A392" s="151" t="s">
        <v>2170</v>
      </c>
      <c r="B392" s="36" t="s">
        <v>2171</v>
      </c>
      <c r="C392" s="36" t="s">
        <v>853</v>
      </c>
      <c r="D392" s="36" t="s">
        <v>2172</v>
      </c>
      <c r="E392" s="36" t="s">
        <v>17</v>
      </c>
      <c r="F392" s="77">
        <v>43070</v>
      </c>
      <c r="G392" s="570">
        <f t="shared" si="6"/>
        <v>1571267.3</v>
      </c>
      <c r="H392" s="59">
        <v>1571267.3</v>
      </c>
      <c r="I392" s="59">
        <v>1335577.2</v>
      </c>
      <c r="J392" s="59">
        <v>235690.1</v>
      </c>
      <c r="K392" s="59">
        <v>0</v>
      </c>
      <c r="L392" s="36" t="s">
        <v>2235</v>
      </c>
      <c r="M392" s="36" t="s">
        <v>20</v>
      </c>
      <c r="N392" s="36" t="s">
        <v>157</v>
      </c>
      <c r="O392" s="185"/>
      <c r="P392" s="329">
        <f>IFERROR(VLOOKUP(TRIM(OPKK[[#This Row],[Lokacija provedbe
grad ili općina]]),Koordinate!B:E,2,FALSE),"")</f>
        <v>35400</v>
      </c>
      <c r="Q392" s="329">
        <f>IFERROR(VLOOKUP(TRIM(OPKK[[#This Row],[Lokacija provedbe
grad ili općina]]),Koordinate!B:E,3,FALSE),"")</f>
        <v>45.258155799999997</v>
      </c>
      <c r="R392" s="329">
        <f>IFERROR(VLOOKUP(TRIM(OPKK[[#This Row],[Lokacija provedbe
grad ili općina]]),Koordinate!B:E,4,FALSE),"")</f>
        <v>17.3839626</v>
      </c>
    </row>
    <row r="393" spans="1:18">
      <c r="A393" s="151" t="s">
        <v>2173</v>
      </c>
      <c r="B393" s="36" t="s">
        <v>2174</v>
      </c>
      <c r="C393" s="36" t="s">
        <v>948</v>
      </c>
      <c r="D393" s="36" t="s">
        <v>2175</v>
      </c>
      <c r="E393" s="36" t="s">
        <v>655</v>
      </c>
      <c r="F393" s="77">
        <v>43070</v>
      </c>
      <c r="G393" s="570">
        <f t="shared" si="6"/>
        <v>271578968</v>
      </c>
      <c r="H393" s="59">
        <v>189561114</v>
      </c>
      <c r="I393" s="59">
        <v>189561114</v>
      </c>
      <c r="J393" s="59">
        <v>0</v>
      </c>
      <c r="K393" s="59">
        <v>82017854</v>
      </c>
      <c r="L393" s="36" t="s">
        <v>2236</v>
      </c>
      <c r="M393" s="36" t="s">
        <v>28</v>
      </c>
      <c r="N393" s="36" t="s">
        <v>1279</v>
      </c>
      <c r="O393" s="185"/>
      <c r="P393" s="329">
        <f>IFERROR(VLOOKUP(TRIM(OPKK[[#This Row],[Lokacija provedbe
grad ili općina]]),Koordinate!B:E,2,FALSE),"")</f>
        <v>31550</v>
      </c>
      <c r="Q393" s="329">
        <f>IFERROR(VLOOKUP(TRIM(OPKK[[#This Row],[Lokacija provedbe
grad ili općina]]),Koordinate!B:E,3,FALSE),"")</f>
        <v>45.659016899999997</v>
      </c>
      <c r="R393" s="329">
        <f>IFERROR(VLOOKUP(TRIM(OPKK[[#This Row],[Lokacija provedbe
grad ili općina]]),Koordinate!B:E,4,FALSE),"")</f>
        <v>18.415552899999899</v>
      </c>
    </row>
    <row r="394" spans="1:18" ht="30">
      <c r="A394" s="151" t="s">
        <v>2176</v>
      </c>
      <c r="B394" s="36" t="s">
        <v>2177</v>
      </c>
      <c r="C394" s="36" t="s">
        <v>948</v>
      </c>
      <c r="D394" s="36" t="s">
        <v>2177</v>
      </c>
      <c r="E394" s="36" t="s">
        <v>655</v>
      </c>
      <c r="F394" s="77">
        <v>43070</v>
      </c>
      <c r="G394" s="570">
        <f t="shared" si="6"/>
        <v>153546408.40000001</v>
      </c>
      <c r="H394" s="59">
        <v>110389119.39</v>
      </c>
      <c r="I394" s="59">
        <v>110389119.39</v>
      </c>
      <c r="J394" s="59">
        <v>0</v>
      </c>
      <c r="K394" s="59">
        <v>43157289.009999998</v>
      </c>
      <c r="L394" s="36" t="s">
        <v>2237</v>
      </c>
      <c r="M394" s="36" t="s">
        <v>38</v>
      </c>
      <c r="N394" s="36" t="s">
        <v>138</v>
      </c>
      <c r="O394" s="185"/>
      <c r="P394" s="329">
        <f>IFERROR(VLOOKUP(TRIM(OPKK[[#This Row],[Lokacija provedbe
grad ili općina]]),Koordinate!B:E,2,FALSE),"")</f>
        <v>34550</v>
      </c>
      <c r="Q394" s="329">
        <f>IFERROR(VLOOKUP(TRIM(OPKK[[#This Row],[Lokacija provedbe
grad ili općina]]),Koordinate!B:E,3,FALSE),"")</f>
        <v>45.438845200000003</v>
      </c>
      <c r="R394" s="329">
        <f>IFERROR(VLOOKUP(TRIM(OPKK[[#This Row],[Lokacija provedbe
grad ili općina]]),Koordinate!B:E,4,FALSE),"")</f>
        <v>17.191742399999999</v>
      </c>
    </row>
    <row r="395" spans="1:18" ht="30">
      <c r="A395" s="151" t="s">
        <v>2178</v>
      </c>
      <c r="B395" s="36" t="s">
        <v>2179</v>
      </c>
      <c r="C395" s="36" t="s">
        <v>24</v>
      </c>
      <c r="D395" s="36" t="s">
        <v>2180</v>
      </c>
      <c r="E395" s="36" t="s">
        <v>49</v>
      </c>
      <c r="F395" s="77">
        <v>43070</v>
      </c>
      <c r="G395" s="570">
        <f t="shared" si="6"/>
        <v>214058760</v>
      </c>
      <c r="H395" s="59">
        <v>199768652.69999999</v>
      </c>
      <c r="I395" s="59">
        <v>169803354.78999999</v>
      </c>
      <c r="J395" s="59">
        <v>29965297.91</v>
      </c>
      <c r="K395" s="59">
        <v>14290107.300000001</v>
      </c>
      <c r="L395" s="36" t="s">
        <v>2238</v>
      </c>
      <c r="M395" s="36" t="s">
        <v>28</v>
      </c>
      <c r="N395" s="36" t="s">
        <v>29</v>
      </c>
      <c r="O395" s="185"/>
      <c r="P395" s="329">
        <f>IFERROR(VLOOKUP(TRIM(OPKK[[#This Row],[Lokacija provedbe
grad ili općina]]),Koordinate!B:E,2,FALSE),"")</f>
        <v>31000</v>
      </c>
      <c r="Q395" s="329">
        <f>IFERROR(VLOOKUP(TRIM(OPKK[[#This Row],[Lokacija provedbe
grad ili općina]]),Koordinate!B:E,3,FALSE),"")</f>
        <v>45.554962400000001</v>
      </c>
      <c r="R395" s="329">
        <f>IFERROR(VLOOKUP(TRIM(OPKK[[#This Row],[Lokacija provedbe
grad ili općina]]),Koordinate!B:E,4,FALSE),"")</f>
        <v>18.695514399999901</v>
      </c>
    </row>
    <row r="396" spans="1:18" ht="30">
      <c r="A396" s="151" t="s">
        <v>2181</v>
      </c>
      <c r="B396" s="36" t="s">
        <v>2182</v>
      </c>
      <c r="C396" s="36" t="s">
        <v>15</v>
      </c>
      <c r="D396" s="36" t="s">
        <v>1269</v>
      </c>
      <c r="E396" s="36" t="s">
        <v>26</v>
      </c>
      <c r="F396" s="77">
        <v>43068</v>
      </c>
      <c r="G396" s="570">
        <f t="shared" si="6"/>
        <v>46985</v>
      </c>
      <c r="H396" s="59">
        <v>39467.4</v>
      </c>
      <c r="I396" s="59">
        <v>39467.4</v>
      </c>
      <c r="J396" s="59">
        <v>0</v>
      </c>
      <c r="K396" s="59">
        <v>7517.6</v>
      </c>
      <c r="L396" s="36" t="s">
        <v>2239</v>
      </c>
      <c r="M396" s="36" t="s">
        <v>28</v>
      </c>
      <c r="N396" s="36" t="s">
        <v>29</v>
      </c>
      <c r="O396" s="185"/>
      <c r="P396" s="329">
        <f>IFERROR(VLOOKUP(TRIM(OPKK[[#This Row],[Lokacija provedbe
grad ili općina]]),Koordinate!B:E,2,FALSE),"")</f>
        <v>31000</v>
      </c>
      <c r="Q396" s="329">
        <f>IFERROR(VLOOKUP(TRIM(OPKK[[#This Row],[Lokacija provedbe
grad ili općina]]),Koordinate!B:E,3,FALSE),"")</f>
        <v>45.554962400000001</v>
      </c>
      <c r="R396" s="329">
        <f>IFERROR(VLOOKUP(TRIM(OPKK[[#This Row],[Lokacija provedbe
grad ili općina]]),Koordinate!B:E,4,FALSE),"")</f>
        <v>18.695514399999901</v>
      </c>
    </row>
    <row r="397" spans="1:18" ht="30">
      <c r="A397" s="151" t="s">
        <v>2183</v>
      </c>
      <c r="B397" s="36" t="s">
        <v>2184</v>
      </c>
      <c r="C397" s="36" t="s">
        <v>867</v>
      </c>
      <c r="D397" s="36" t="s">
        <v>868</v>
      </c>
      <c r="E397" s="36" t="s">
        <v>65</v>
      </c>
      <c r="F397" s="77">
        <v>43045</v>
      </c>
      <c r="G397" s="570">
        <f t="shared" si="6"/>
        <v>3008936.56</v>
      </c>
      <c r="H397" s="59">
        <v>1496557.49</v>
      </c>
      <c r="I397" s="59">
        <v>1496557.49</v>
      </c>
      <c r="J397" s="59">
        <v>0</v>
      </c>
      <c r="K397" s="59">
        <v>1512379.07</v>
      </c>
      <c r="L397" s="36" t="s">
        <v>953</v>
      </c>
      <c r="M397" s="36" t="s">
        <v>38</v>
      </c>
      <c r="N397" s="36" t="s">
        <v>138</v>
      </c>
      <c r="O397" s="185"/>
      <c r="P397" s="329">
        <f>IFERROR(VLOOKUP(TRIM(OPKK[[#This Row],[Lokacija provedbe
grad ili općina]]),Koordinate!B:E,2,FALSE),"")</f>
        <v>34550</v>
      </c>
      <c r="Q397" s="329">
        <f>IFERROR(VLOOKUP(TRIM(OPKK[[#This Row],[Lokacija provedbe
grad ili općina]]),Koordinate!B:E,3,FALSE),"")</f>
        <v>45.438845200000003</v>
      </c>
      <c r="R397" s="329">
        <f>IFERROR(VLOOKUP(TRIM(OPKK[[#This Row],[Lokacija provedbe
grad ili općina]]),Koordinate!B:E,4,FALSE),"")</f>
        <v>17.191742399999999</v>
      </c>
    </row>
    <row r="398" spans="1:18" ht="30">
      <c r="A398" s="151" t="s">
        <v>2185</v>
      </c>
      <c r="B398" s="36" t="s">
        <v>2186</v>
      </c>
      <c r="C398" s="36" t="s">
        <v>24</v>
      </c>
      <c r="D398" s="36" t="s">
        <v>2187</v>
      </c>
      <c r="E398" s="36" t="s">
        <v>49</v>
      </c>
      <c r="F398" s="77">
        <v>43070</v>
      </c>
      <c r="G398" s="570">
        <f t="shared" si="6"/>
        <v>18000000</v>
      </c>
      <c r="H398" s="59">
        <v>18000000</v>
      </c>
      <c r="I398" s="59">
        <v>15300000</v>
      </c>
      <c r="J398" s="59">
        <v>2700000</v>
      </c>
      <c r="K398" s="59">
        <v>0</v>
      </c>
      <c r="L398" s="36" t="s">
        <v>2240</v>
      </c>
      <c r="M398" s="36" t="s">
        <v>28</v>
      </c>
      <c r="N398" s="36" t="s">
        <v>29</v>
      </c>
      <c r="O398" s="185"/>
      <c r="P398" s="329">
        <f>IFERROR(VLOOKUP(TRIM(OPKK[[#This Row],[Lokacija provedbe
grad ili općina]]),Koordinate!B:E,2,FALSE),"")</f>
        <v>31000</v>
      </c>
      <c r="Q398" s="329">
        <f>IFERROR(VLOOKUP(TRIM(OPKK[[#This Row],[Lokacija provedbe
grad ili općina]]),Koordinate!B:E,3,FALSE),"")</f>
        <v>45.554962400000001</v>
      </c>
      <c r="R398" s="329">
        <f>IFERROR(VLOOKUP(TRIM(OPKK[[#This Row],[Lokacija provedbe
grad ili općina]]),Koordinate!B:E,4,FALSE),"")</f>
        <v>18.695514399999901</v>
      </c>
    </row>
    <row r="399" spans="1:18" ht="30">
      <c r="A399" s="151" t="s">
        <v>2188</v>
      </c>
      <c r="B399" s="36" t="s">
        <v>2189</v>
      </c>
      <c r="C399" s="36" t="s">
        <v>35</v>
      </c>
      <c r="D399" s="36" t="s">
        <v>34</v>
      </c>
      <c r="E399" s="36" t="s">
        <v>17</v>
      </c>
      <c r="F399" s="77">
        <v>43070</v>
      </c>
      <c r="G399" s="570">
        <f t="shared" si="6"/>
        <v>4976508.96</v>
      </c>
      <c r="H399" s="59">
        <v>4007707.16</v>
      </c>
      <c r="I399" s="59">
        <v>4007707.16</v>
      </c>
      <c r="J399" s="59">
        <v>0</v>
      </c>
      <c r="K399" s="59">
        <v>968801.8</v>
      </c>
      <c r="L399" s="36" t="s">
        <v>27</v>
      </c>
      <c r="M399" s="36" t="s">
        <v>28</v>
      </c>
      <c r="N399" s="36" t="s">
        <v>29</v>
      </c>
      <c r="O399" s="185"/>
      <c r="P399" s="329">
        <f>IFERROR(VLOOKUP(TRIM(OPKK[[#This Row],[Lokacija provedbe
grad ili općina]]),Koordinate!B:E,2,FALSE),"")</f>
        <v>31000</v>
      </c>
      <c r="Q399" s="329">
        <f>IFERROR(VLOOKUP(TRIM(OPKK[[#This Row],[Lokacija provedbe
grad ili općina]]),Koordinate!B:E,3,FALSE),"")</f>
        <v>45.554962400000001</v>
      </c>
      <c r="R399" s="329">
        <f>IFERROR(VLOOKUP(TRIM(OPKK[[#This Row],[Lokacija provedbe
grad ili općina]]),Koordinate!B:E,4,FALSE),"")</f>
        <v>18.695514399999901</v>
      </c>
    </row>
    <row r="400" spans="1:18" ht="45">
      <c r="A400" s="151" t="s">
        <v>2190</v>
      </c>
      <c r="B400" s="36" t="s">
        <v>2191</v>
      </c>
      <c r="C400" s="36" t="s">
        <v>15</v>
      </c>
      <c r="D400" s="36" t="s">
        <v>1269</v>
      </c>
      <c r="E400" s="36" t="s">
        <v>26</v>
      </c>
      <c r="F400" s="77">
        <v>43070</v>
      </c>
      <c r="G400" s="570">
        <f t="shared" si="6"/>
        <v>397300</v>
      </c>
      <c r="H400" s="59">
        <v>254272</v>
      </c>
      <c r="I400" s="59">
        <v>254272</v>
      </c>
      <c r="J400" s="59">
        <v>0</v>
      </c>
      <c r="K400" s="59">
        <v>143028</v>
      </c>
      <c r="L400" s="36" t="s">
        <v>2241</v>
      </c>
      <c r="M400" s="36" t="s">
        <v>52</v>
      </c>
      <c r="N400" s="36" t="s">
        <v>53</v>
      </c>
      <c r="O400" s="185"/>
      <c r="P400" s="329">
        <f>IFERROR(VLOOKUP(TRIM(OPKK[[#This Row],[Lokacija provedbe
grad ili općina]]),Koordinate!B:E,2,FALSE),"")</f>
        <v>32000</v>
      </c>
      <c r="Q400" s="329">
        <f>IFERROR(VLOOKUP(TRIM(OPKK[[#This Row],[Lokacija provedbe
grad ili općina]]),Koordinate!B:E,3,FALSE),"")</f>
        <v>45.345237699999998</v>
      </c>
      <c r="R400" s="329">
        <f>IFERROR(VLOOKUP(TRIM(OPKK[[#This Row],[Lokacija provedbe
grad ili općina]]),Koordinate!B:E,4,FALSE),"")</f>
        <v>19.001020400000002</v>
      </c>
    </row>
    <row r="401" spans="1:18">
      <c r="A401" s="151" t="s">
        <v>2192</v>
      </c>
      <c r="B401" s="36" t="s">
        <v>2193</v>
      </c>
      <c r="C401" s="36" t="s">
        <v>15</v>
      </c>
      <c r="D401" s="36" t="s">
        <v>1269</v>
      </c>
      <c r="E401" s="36" t="s">
        <v>26</v>
      </c>
      <c r="F401" s="77">
        <v>43070</v>
      </c>
      <c r="G401" s="570">
        <f t="shared" si="6"/>
        <v>225714.45</v>
      </c>
      <c r="H401" s="59">
        <v>187000</v>
      </c>
      <c r="I401" s="59">
        <v>187000</v>
      </c>
      <c r="J401" s="59">
        <v>0</v>
      </c>
      <c r="K401" s="59">
        <v>38714.449999999997</v>
      </c>
      <c r="L401" s="36" t="s">
        <v>2242</v>
      </c>
      <c r="M401" s="36" t="s">
        <v>52</v>
      </c>
      <c r="N401" s="36" t="s">
        <v>143</v>
      </c>
      <c r="O401" s="185"/>
      <c r="P401" s="329">
        <f>IFERROR(VLOOKUP(TRIM(OPKK[[#This Row],[Lokacija provedbe
grad ili općina]]),Koordinate!B:E,2,FALSE),"")</f>
        <v>32100</v>
      </c>
      <c r="Q401" s="329">
        <f>IFERROR(VLOOKUP(TRIM(OPKK[[#This Row],[Lokacija provedbe
grad ili općina]]),Koordinate!B:E,3,FALSE),"")</f>
        <v>45.287905799999997</v>
      </c>
      <c r="R401" s="329">
        <f>IFERROR(VLOOKUP(TRIM(OPKK[[#This Row],[Lokacija provedbe
grad ili općina]]),Koordinate!B:E,4,FALSE),"")</f>
        <v>18.805678100000002</v>
      </c>
    </row>
    <row r="402" spans="1:18">
      <c r="A402" s="151" t="s">
        <v>2194</v>
      </c>
      <c r="B402" s="36" t="s">
        <v>2195</v>
      </c>
      <c r="C402" s="36" t="s">
        <v>15</v>
      </c>
      <c r="D402" s="36" t="s">
        <v>2196</v>
      </c>
      <c r="E402" s="36" t="s">
        <v>17</v>
      </c>
      <c r="F402" s="77">
        <v>43069</v>
      </c>
      <c r="G402" s="570">
        <f t="shared" si="6"/>
        <v>287970</v>
      </c>
      <c r="H402" s="59">
        <v>185000</v>
      </c>
      <c r="I402" s="59">
        <v>185000</v>
      </c>
      <c r="J402" s="59">
        <v>0</v>
      </c>
      <c r="K402" s="59">
        <v>102970</v>
      </c>
      <c r="L402" s="36" t="s">
        <v>2243</v>
      </c>
      <c r="M402" s="36" t="s">
        <v>28</v>
      </c>
      <c r="N402" s="36" t="s">
        <v>30</v>
      </c>
      <c r="O402" s="185"/>
      <c r="P402" s="329">
        <f>IFERROR(VLOOKUP(TRIM(OPKK[[#This Row],[Lokacija provedbe
grad ili općina]]),Koordinate!B:E,2,FALSE),"")</f>
        <v>31400</v>
      </c>
      <c r="Q402" s="329">
        <f>IFERROR(VLOOKUP(TRIM(OPKK[[#This Row],[Lokacija provedbe
grad ili općina]]),Koordinate!B:E,3,FALSE),"")</f>
        <v>45.309996899999902</v>
      </c>
      <c r="R402" s="329">
        <f>IFERROR(VLOOKUP(TRIM(OPKK[[#This Row],[Lokacija provedbe
grad ili općina]]),Koordinate!B:E,4,FALSE),"")</f>
        <v>18.4097819999999</v>
      </c>
    </row>
    <row r="403" spans="1:18" ht="30">
      <c r="A403" s="151" t="s">
        <v>2197</v>
      </c>
      <c r="B403" s="36" t="s">
        <v>2198</v>
      </c>
      <c r="C403" s="36" t="s">
        <v>15</v>
      </c>
      <c r="D403" s="36" t="s">
        <v>1269</v>
      </c>
      <c r="E403" s="36" t="s">
        <v>26</v>
      </c>
      <c r="F403" s="77">
        <v>43067</v>
      </c>
      <c r="G403" s="570">
        <f t="shared" si="6"/>
        <v>348912.66000000003</v>
      </c>
      <c r="H403" s="59">
        <v>295000</v>
      </c>
      <c r="I403" s="59">
        <v>295000</v>
      </c>
      <c r="J403" s="59">
        <v>0</v>
      </c>
      <c r="K403" s="59">
        <v>53912.66</v>
      </c>
      <c r="L403" s="36" t="s">
        <v>2244</v>
      </c>
      <c r="M403" s="36" t="s">
        <v>28</v>
      </c>
      <c r="N403" s="36" t="s">
        <v>29</v>
      </c>
      <c r="O403" s="185"/>
      <c r="P403" s="329">
        <f>IFERROR(VLOOKUP(TRIM(OPKK[[#This Row],[Lokacija provedbe
grad ili općina]]),Koordinate!B:E,2,FALSE),"")</f>
        <v>31000</v>
      </c>
      <c r="Q403" s="329">
        <f>IFERROR(VLOOKUP(TRIM(OPKK[[#This Row],[Lokacija provedbe
grad ili općina]]),Koordinate!B:E,3,FALSE),"")</f>
        <v>45.554962400000001</v>
      </c>
      <c r="R403" s="329">
        <f>IFERROR(VLOOKUP(TRIM(OPKK[[#This Row],[Lokacija provedbe
grad ili općina]]),Koordinate!B:E,4,FALSE),"")</f>
        <v>18.695514399999901</v>
      </c>
    </row>
    <row r="404" spans="1:18">
      <c r="A404" s="151" t="s">
        <v>2199</v>
      </c>
      <c r="B404" s="36" t="s">
        <v>2200</v>
      </c>
      <c r="C404" s="36" t="s">
        <v>15</v>
      </c>
      <c r="D404" s="36" t="s">
        <v>1269</v>
      </c>
      <c r="E404" s="36" t="s">
        <v>26</v>
      </c>
      <c r="F404" s="77">
        <v>43070</v>
      </c>
      <c r="G404" s="570">
        <f t="shared" si="6"/>
        <v>283900</v>
      </c>
      <c r="H404" s="59">
        <v>153310</v>
      </c>
      <c r="I404" s="59">
        <v>153310</v>
      </c>
      <c r="J404" s="59">
        <v>0</v>
      </c>
      <c r="K404" s="59">
        <v>130590</v>
      </c>
      <c r="L404" s="36" t="s">
        <v>2245</v>
      </c>
      <c r="M404" s="36" t="s">
        <v>20</v>
      </c>
      <c r="N404" s="36" t="s">
        <v>157</v>
      </c>
      <c r="O404" s="185"/>
      <c r="P404" s="329">
        <f>IFERROR(VLOOKUP(TRIM(OPKK[[#This Row],[Lokacija provedbe
grad ili općina]]),Koordinate!B:E,2,FALSE),"")</f>
        <v>35400</v>
      </c>
      <c r="Q404" s="329">
        <f>IFERROR(VLOOKUP(TRIM(OPKK[[#This Row],[Lokacija provedbe
grad ili općina]]),Koordinate!B:E,3,FALSE),"")</f>
        <v>45.258155799999997</v>
      </c>
      <c r="R404" s="329">
        <f>IFERROR(VLOOKUP(TRIM(OPKK[[#This Row],[Lokacija provedbe
grad ili općina]]),Koordinate!B:E,4,FALSE),"")</f>
        <v>17.3839626</v>
      </c>
    </row>
    <row r="405" spans="1:18" ht="45">
      <c r="A405" s="151" t="s">
        <v>2201</v>
      </c>
      <c r="B405" s="36" t="s">
        <v>2202</v>
      </c>
      <c r="C405" s="36" t="s">
        <v>15</v>
      </c>
      <c r="D405" s="36" t="s">
        <v>1269</v>
      </c>
      <c r="E405" s="36" t="s">
        <v>26</v>
      </c>
      <c r="F405" s="77">
        <v>43070</v>
      </c>
      <c r="G405" s="570">
        <f t="shared" si="6"/>
        <v>464300</v>
      </c>
      <c r="H405" s="59">
        <v>293000</v>
      </c>
      <c r="I405" s="59">
        <v>293000</v>
      </c>
      <c r="J405" s="59">
        <v>0</v>
      </c>
      <c r="K405" s="59">
        <v>171300</v>
      </c>
      <c r="L405" s="36" t="s">
        <v>2246</v>
      </c>
      <c r="M405" s="36" t="s">
        <v>28</v>
      </c>
      <c r="N405" s="36" t="s">
        <v>2247</v>
      </c>
      <c r="O405" s="185"/>
      <c r="P405" s="329">
        <f>IFERROR(VLOOKUP(TRIM(OPKK[[#This Row],[Lokacija provedbe
grad ili općina]]),Koordinate!B:E,2,FALSE),"")</f>
        <v>31222</v>
      </c>
      <c r="Q405" s="329">
        <f>IFERROR(VLOOKUP(TRIM(OPKK[[#This Row],[Lokacija provedbe
grad ili općina]]),Koordinate!B:E,3,FALSE),"")</f>
        <v>45.592432600000002</v>
      </c>
      <c r="R405" s="329">
        <f>IFERROR(VLOOKUP(TRIM(OPKK[[#This Row],[Lokacija provedbe
grad ili općina]]),Koordinate!B:E,4,FALSE),"")</f>
        <v>18.459617399999999</v>
      </c>
    </row>
    <row r="406" spans="1:18" ht="30">
      <c r="A406" s="151" t="s">
        <v>2203</v>
      </c>
      <c r="B406" s="36" t="s">
        <v>2204</v>
      </c>
      <c r="C406" s="36" t="s">
        <v>867</v>
      </c>
      <c r="D406" s="36" t="s">
        <v>868</v>
      </c>
      <c r="E406" s="36" t="s">
        <v>65</v>
      </c>
      <c r="F406" s="77">
        <v>43061</v>
      </c>
      <c r="G406" s="570">
        <f t="shared" si="6"/>
        <v>3333115.63</v>
      </c>
      <c r="H406" s="59">
        <v>2022431.87</v>
      </c>
      <c r="I406" s="59">
        <v>2022431.87</v>
      </c>
      <c r="J406" s="59">
        <v>0</v>
      </c>
      <c r="K406" s="59">
        <v>1310683.76</v>
      </c>
      <c r="L406" s="36" t="s">
        <v>2568</v>
      </c>
      <c r="M406" s="36" t="s">
        <v>28</v>
      </c>
      <c r="N406" s="36" t="s">
        <v>29</v>
      </c>
      <c r="O406" s="185"/>
      <c r="P406" s="329">
        <f>IFERROR(VLOOKUP(TRIM(OPKK[[#This Row],[Lokacija provedbe
grad ili općina]]),Koordinate!B:E,2,FALSE),"")</f>
        <v>31000</v>
      </c>
      <c r="Q406" s="329">
        <f>IFERROR(VLOOKUP(TRIM(OPKK[[#This Row],[Lokacija provedbe
grad ili općina]]),Koordinate!B:E,3,FALSE),"")</f>
        <v>45.554962400000001</v>
      </c>
      <c r="R406" s="329">
        <f>IFERROR(VLOOKUP(TRIM(OPKK[[#This Row],[Lokacija provedbe
grad ili općina]]),Koordinate!B:E,4,FALSE),"")</f>
        <v>18.695514399999901</v>
      </c>
    </row>
    <row r="407" spans="1:18" ht="30">
      <c r="A407" s="151" t="s">
        <v>2205</v>
      </c>
      <c r="B407" s="36" t="s">
        <v>2206</v>
      </c>
      <c r="C407" s="36" t="s">
        <v>15</v>
      </c>
      <c r="D407" s="36" t="s">
        <v>1269</v>
      </c>
      <c r="E407" s="36" t="s">
        <v>26</v>
      </c>
      <c r="F407" s="77">
        <v>43070</v>
      </c>
      <c r="G407" s="570">
        <f t="shared" si="6"/>
        <v>276005.28000000003</v>
      </c>
      <c r="H407" s="59">
        <v>231500</v>
      </c>
      <c r="I407" s="59">
        <v>231500</v>
      </c>
      <c r="J407" s="59">
        <v>0</v>
      </c>
      <c r="K407" s="59">
        <v>44505.279999999999</v>
      </c>
      <c r="L407" s="36" t="s">
        <v>2248</v>
      </c>
      <c r="M407" s="36" t="s">
        <v>52</v>
      </c>
      <c r="N407" s="36" t="s">
        <v>143</v>
      </c>
      <c r="O407" s="185"/>
      <c r="P407" s="329">
        <f>IFERROR(VLOOKUP(TRIM(OPKK[[#This Row],[Lokacija provedbe
grad ili općina]]),Koordinate!B:E,2,FALSE),"")</f>
        <v>32100</v>
      </c>
      <c r="Q407" s="329">
        <f>IFERROR(VLOOKUP(TRIM(OPKK[[#This Row],[Lokacija provedbe
grad ili općina]]),Koordinate!B:E,3,FALSE),"")</f>
        <v>45.287905799999997</v>
      </c>
      <c r="R407" s="329">
        <f>IFERROR(VLOOKUP(TRIM(OPKK[[#This Row],[Lokacija provedbe
grad ili općina]]),Koordinate!B:E,4,FALSE),"")</f>
        <v>18.805678100000002</v>
      </c>
    </row>
    <row r="408" spans="1:18" ht="45">
      <c r="A408" s="151" t="s">
        <v>2207</v>
      </c>
      <c r="B408" s="36" t="s">
        <v>2208</v>
      </c>
      <c r="C408" s="36" t="s">
        <v>15</v>
      </c>
      <c r="D408" s="36" t="s">
        <v>1269</v>
      </c>
      <c r="E408" s="36" t="s">
        <v>26</v>
      </c>
      <c r="F408" s="77">
        <v>43068</v>
      </c>
      <c r="G408" s="570">
        <f t="shared" si="6"/>
        <v>318172</v>
      </c>
      <c r="H408" s="59">
        <v>206800</v>
      </c>
      <c r="I408" s="59">
        <v>206800</v>
      </c>
      <c r="J408" s="59">
        <v>0</v>
      </c>
      <c r="K408" s="59">
        <v>111372</v>
      </c>
      <c r="L408" s="36" t="s">
        <v>2249</v>
      </c>
      <c r="M408" s="36" t="s">
        <v>28</v>
      </c>
      <c r="N408" s="36" t="s">
        <v>29</v>
      </c>
      <c r="O408" s="185"/>
      <c r="P408" s="329">
        <f>IFERROR(VLOOKUP(TRIM(OPKK[[#This Row],[Lokacija provedbe
grad ili općina]]),Koordinate!B:E,2,FALSE),"")</f>
        <v>31000</v>
      </c>
      <c r="Q408" s="329">
        <f>IFERROR(VLOOKUP(TRIM(OPKK[[#This Row],[Lokacija provedbe
grad ili općina]]),Koordinate!B:E,3,FALSE),"")</f>
        <v>45.554962400000001</v>
      </c>
      <c r="R408" s="329">
        <f>IFERROR(VLOOKUP(TRIM(OPKK[[#This Row],[Lokacija provedbe
grad ili općina]]),Koordinate!B:E,4,FALSE),"")</f>
        <v>18.695514399999901</v>
      </c>
    </row>
    <row r="409" spans="1:18">
      <c r="A409" s="151" t="s">
        <v>2209</v>
      </c>
      <c r="B409" s="36" t="s">
        <v>2210</v>
      </c>
      <c r="C409" s="36" t="s">
        <v>15</v>
      </c>
      <c r="D409" s="36" t="s">
        <v>1269</v>
      </c>
      <c r="E409" s="36" t="s">
        <v>26</v>
      </c>
      <c r="F409" s="77">
        <v>43070</v>
      </c>
      <c r="G409" s="570">
        <f t="shared" si="6"/>
        <v>55537.32</v>
      </c>
      <c r="H409" s="59">
        <v>46500</v>
      </c>
      <c r="I409" s="59">
        <v>46500</v>
      </c>
      <c r="J409" s="59">
        <v>0</v>
      </c>
      <c r="K409" s="59">
        <v>9037.32</v>
      </c>
      <c r="L409" s="36" t="s">
        <v>2250</v>
      </c>
      <c r="M409" s="36" t="s">
        <v>28</v>
      </c>
      <c r="N409" s="36" t="s">
        <v>29</v>
      </c>
      <c r="O409" s="185"/>
      <c r="P409" s="329">
        <f>IFERROR(VLOOKUP(TRIM(OPKK[[#This Row],[Lokacija provedbe
grad ili općina]]),Koordinate!B:E,2,FALSE),"")</f>
        <v>31000</v>
      </c>
      <c r="Q409" s="329">
        <f>IFERROR(VLOOKUP(TRIM(OPKK[[#This Row],[Lokacija provedbe
grad ili općina]]),Koordinate!B:E,3,FALSE),"")</f>
        <v>45.554962400000001</v>
      </c>
      <c r="R409" s="329">
        <f>IFERROR(VLOOKUP(TRIM(OPKK[[#This Row],[Lokacija provedbe
grad ili općina]]),Koordinate!B:E,4,FALSE),"")</f>
        <v>18.695514399999901</v>
      </c>
    </row>
    <row r="410" spans="1:18" ht="30">
      <c r="A410" s="151" t="s">
        <v>2211</v>
      </c>
      <c r="B410" s="36" t="s">
        <v>2212</v>
      </c>
      <c r="C410" s="36" t="s">
        <v>15</v>
      </c>
      <c r="D410" s="36" t="s">
        <v>1269</v>
      </c>
      <c r="E410" s="36" t="s">
        <v>26</v>
      </c>
      <c r="F410" s="77">
        <v>43069</v>
      </c>
      <c r="G410" s="570">
        <f t="shared" si="6"/>
        <v>415000</v>
      </c>
      <c r="H410" s="59">
        <v>300000</v>
      </c>
      <c r="I410" s="59">
        <v>300000</v>
      </c>
      <c r="J410" s="59">
        <v>0</v>
      </c>
      <c r="K410" s="59">
        <v>115000</v>
      </c>
      <c r="L410" s="36" t="s">
        <v>2251</v>
      </c>
      <c r="M410" s="36" t="s">
        <v>52</v>
      </c>
      <c r="N410" s="36" t="s">
        <v>143</v>
      </c>
      <c r="O410" s="185"/>
      <c r="P410" s="329">
        <f>IFERROR(VLOOKUP(TRIM(OPKK[[#This Row],[Lokacija provedbe
grad ili općina]]),Koordinate!B:E,2,FALSE),"")</f>
        <v>32100</v>
      </c>
      <c r="Q410" s="329">
        <f>IFERROR(VLOOKUP(TRIM(OPKK[[#This Row],[Lokacija provedbe
grad ili općina]]),Koordinate!B:E,3,FALSE),"")</f>
        <v>45.287905799999997</v>
      </c>
      <c r="R410" s="329">
        <f>IFERROR(VLOOKUP(TRIM(OPKK[[#This Row],[Lokacija provedbe
grad ili općina]]),Koordinate!B:E,4,FALSE),"")</f>
        <v>18.805678100000002</v>
      </c>
    </row>
    <row r="411" spans="1:18" ht="30">
      <c r="A411" s="151" t="s">
        <v>2213</v>
      </c>
      <c r="B411" s="36" t="s">
        <v>2214</v>
      </c>
      <c r="C411" s="36" t="s">
        <v>867</v>
      </c>
      <c r="D411" s="36" t="s">
        <v>868</v>
      </c>
      <c r="E411" s="36" t="s">
        <v>65</v>
      </c>
      <c r="F411" s="77">
        <v>43039</v>
      </c>
      <c r="G411" s="570">
        <f t="shared" si="6"/>
        <v>377160.29000000004</v>
      </c>
      <c r="H411" s="59">
        <v>231387</v>
      </c>
      <c r="I411" s="59">
        <v>231387</v>
      </c>
      <c r="J411" s="59">
        <v>0</v>
      </c>
      <c r="K411" s="59">
        <v>145773.29</v>
      </c>
      <c r="L411" s="36" t="s">
        <v>2252</v>
      </c>
      <c r="M411" s="36" t="s">
        <v>20</v>
      </c>
      <c r="N411" s="36" t="s">
        <v>62</v>
      </c>
      <c r="O411" s="185"/>
      <c r="P411" s="329">
        <f>IFERROR(VLOOKUP(TRIM(OPKK[[#This Row],[Lokacija provedbe
grad ili općina]]),Koordinate!B:E,2,FALSE),"")</f>
        <v>35000</v>
      </c>
      <c r="Q411" s="329">
        <f>IFERROR(VLOOKUP(TRIM(OPKK[[#This Row],[Lokacija provedbe
grad ili općina]]),Koordinate!B:E,3,FALSE),"")</f>
        <v>45.163143099999999</v>
      </c>
      <c r="R411" s="329">
        <f>IFERROR(VLOOKUP(TRIM(OPKK[[#This Row],[Lokacija provedbe
grad ili općina]]),Koordinate!B:E,4,FALSE),"")</f>
        <v>18.011608099999901</v>
      </c>
    </row>
    <row r="412" spans="1:18" ht="30">
      <c r="A412" s="151" t="s">
        <v>2215</v>
      </c>
      <c r="B412" s="36" t="s">
        <v>2216</v>
      </c>
      <c r="C412" s="36" t="s">
        <v>867</v>
      </c>
      <c r="D412" s="36" t="s">
        <v>868</v>
      </c>
      <c r="E412" s="36" t="s">
        <v>65</v>
      </c>
      <c r="F412" s="77">
        <v>43039</v>
      </c>
      <c r="G412" s="570">
        <f t="shared" si="6"/>
        <v>480466.02</v>
      </c>
      <c r="H412" s="59">
        <v>294871.58</v>
      </c>
      <c r="I412" s="59">
        <v>294871.58</v>
      </c>
      <c r="J412" s="59">
        <v>0</v>
      </c>
      <c r="K412" s="59">
        <v>185594.44</v>
      </c>
      <c r="L412" s="36" t="s">
        <v>2252</v>
      </c>
      <c r="M412" s="36" t="s">
        <v>20</v>
      </c>
      <c r="N412" s="36" t="s">
        <v>62</v>
      </c>
      <c r="O412" s="185"/>
      <c r="P412" s="329">
        <f>IFERROR(VLOOKUP(TRIM(OPKK[[#This Row],[Lokacija provedbe
grad ili općina]]),Koordinate!B:E,2,FALSE),"")</f>
        <v>35000</v>
      </c>
      <c r="Q412" s="329">
        <f>IFERROR(VLOOKUP(TRIM(OPKK[[#This Row],[Lokacija provedbe
grad ili općina]]),Koordinate!B:E,3,FALSE),"")</f>
        <v>45.163143099999999</v>
      </c>
      <c r="R412" s="329">
        <f>IFERROR(VLOOKUP(TRIM(OPKK[[#This Row],[Lokacija provedbe
grad ili općina]]),Koordinate!B:E,4,FALSE),"")</f>
        <v>18.011608099999901</v>
      </c>
    </row>
    <row r="413" spans="1:18">
      <c r="A413" s="151" t="s">
        <v>2253</v>
      </c>
      <c r="B413" s="36" t="s">
        <v>2254</v>
      </c>
      <c r="C413" s="36" t="s">
        <v>15</v>
      </c>
      <c r="D413" s="36" t="s">
        <v>1269</v>
      </c>
      <c r="E413" s="36" t="s">
        <v>26</v>
      </c>
      <c r="F413" s="77">
        <v>43074</v>
      </c>
      <c r="G413" s="570">
        <f t="shared" si="6"/>
        <v>346327</v>
      </c>
      <c r="H413" s="59">
        <v>294377.95</v>
      </c>
      <c r="I413" s="59">
        <v>294377.95</v>
      </c>
      <c r="J413" s="59">
        <v>0</v>
      </c>
      <c r="K413" s="59">
        <v>51949.05</v>
      </c>
      <c r="L413" s="36" t="s">
        <v>2255</v>
      </c>
      <c r="M413" s="36" t="s">
        <v>20</v>
      </c>
      <c r="N413" s="36" t="s">
        <v>190</v>
      </c>
      <c r="O413" s="185"/>
      <c r="P413" s="329">
        <f>IFERROR(VLOOKUP(TRIM(OPKK[[#This Row],[Lokacija provedbe
grad ili općina]]),Koordinate!B:E,2,FALSE),"")</f>
        <v>35250</v>
      </c>
      <c r="Q413" s="329">
        <f>IFERROR(VLOOKUP(TRIM(OPKK[[#This Row],[Lokacija provedbe
grad ili općina]]),Koordinate!B:E,3,FALSE),"")</f>
        <v>45.164750499999997</v>
      </c>
      <c r="R413" s="329">
        <f>IFERROR(VLOOKUP(TRIM(OPKK[[#This Row],[Lokacija provedbe
grad ili općina]]),Koordinate!B:E,4,FALSE),"")</f>
        <v>17.756043200000001</v>
      </c>
    </row>
    <row r="414" spans="1:18">
      <c r="A414" s="44" t="s">
        <v>2256</v>
      </c>
      <c r="B414" s="44" t="s">
        <v>2257</v>
      </c>
      <c r="C414" s="44" t="s">
        <v>15</v>
      </c>
      <c r="D414" s="44" t="s">
        <v>1269</v>
      </c>
      <c r="E414" s="44" t="s">
        <v>26</v>
      </c>
      <c r="F414" s="74">
        <v>43073</v>
      </c>
      <c r="G414" s="570">
        <f t="shared" si="6"/>
        <v>74260</v>
      </c>
      <c r="H414" s="59">
        <v>63121</v>
      </c>
      <c r="I414" s="59">
        <v>63121</v>
      </c>
      <c r="J414" s="59">
        <v>0</v>
      </c>
      <c r="K414" s="59">
        <v>11139</v>
      </c>
      <c r="L414" s="36" t="s">
        <v>2258</v>
      </c>
      <c r="M414" s="36" t="s">
        <v>28</v>
      </c>
      <c r="N414" s="36" t="s">
        <v>386</v>
      </c>
      <c r="O414" s="185"/>
      <c r="P414" s="329">
        <f>IFERROR(VLOOKUP(TRIM(OPKK[[#This Row],[Lokacija provedbe
grad ili općina]]),Koordinate!B:E,2,FALSE),"")</f>
        <v>31500</v>
      </c>
      <c r="Q414" s="329">
        <f>IFERROR(VLOOKUP(TRIM(OPKK[[#This Row],[Lokacija provedbe
grad ili općina]]),Koordinate!B:E,3,FALSE),"")</f>
        <v>45.494686100000003</v>
      </c>
      <c r="R414" s="329">
        <f>IFERROR(VLOOKUP(TRIM(OPKK[[#This Row],[Lokacija provedbe
grad ili općina]]),Koordinate!B:E,4,FALSE),"")</f>
        <v>18.095111800000002</v>
      </c>
    </row>
    <row r="415" spans="1:18">
      <c r="A415" s="44" t="s">
        <v>2259</v>
      </c>
      <c r="B415" s="44" t="s">
        <v>2260</v>
      </c>
      <c r="C415" s="44" t="s">
        <v>867</v>
      </c>
      <c r="D415" s="44" t="s">
        <v>868</v>
      </c>
      <c r="E415" s="44" t="s">
        <v>65</v>
      </c>
      <c r="F415" s="74">
        <v>43032</v>
      </c>
      <c r="G415" s="570">
        <f t="shared" si="6"/>
        <v>1345588.57</v>
      </c>
      <c r="H415" s="59">
        <v>824395.53</v>
      </c>
      <c r="I415" s="59">
        <v>824395.53</v>
      </c>
      <c r="J415" s="59">
        <v>0</v>
      </c>
      <c r="K415" s="59">
        <v>521193.04</v>
      </c>
      <c r="L415" s="36" t="s">
        <v>953</v>
      </c>
      <c r="M415" s="36" t="s">
        <v>38</v>
      </c>
      <c r="N415" s="36" t="s">
        <v>138</v>
      </c>
      <c r="O415" s="185"/>
      <c r="P415" s="329">
        <f>IFERROR(VLOOKUP(TRIM(OPKK[[#This Row],[Lokacija provedbe
grad ili općina]]),Koordinate!B:E,2,FALSE),"")</f>
        <v>34550</v>
      </c>
      <c r="Q415" s="329">
        <f>IFERROR(VLOOKUP(TRIM(OPKK[[#This Row],[Lokacija provedbe
grad ili općina]]),Koordinate!B:E,3,FALSE),"")</f>
        <v>45.438845200000003</v>
      </c>
      <c r="R415" s="329">
        <f>IFERROR(VLOOKUP(TRIM(OPKK[[#This Row],[Lokacija provedbe
grad ili općina]]),Koordinate!B:E,4,FALSE),"")</f>
        <v>17.191742399999999</v>
      </c>
    </row>
    <row r="416" spans="1:18">
      <c r="A416" s="44" t="s">
        <v>2261</v>
      </c>
      <c r="B416" s="44" t="s">
        <v>2262</v>
      </c>
      <c r="C416" s="44" t="s">
        <v>867</v>
      </c>
      <c r="D416" s="44" t="s">
        <v>868</v>
      </c>
      <c r="E416" s="44" t="s">
        <v>65</v>
      </c>
      <c r="F416" s="74">
        <v>43032</v>
      </c>
      <c r="G416" s="570">
        <f t="shared" si="6"/>
        <v>1074474.17</v>
      </c>
      <c r="H416" s="59">
        <v>657818.93000000005</v>
      </c>
      <c r="I416" s="59">
        <v>657818.93000000005</v>
      </c>
      <c r="J416" s="59">
        <v>0</v>
      </c>
      <c r="K416" s="59">
        <v>416655.24</v>
      </c>
      <c r="L416" s="36" t="s">
        <v>953</v>
      </c>
      <c r="M416" s="36" t="s">
        <v>38</v>
      </c>
      <c r="N416" s="36" t="s">
        <v>138</v>
      </c>
      <c r="O416" s="185"/>
      <c r="P416" s="329">
        <f>IFERROR(VLOOKUP(TRIM(OPKK[[#This Row],[Lokacija provedbe
grad ili općina]]),Koordinate!B:E,2,FALSE),"")</f>
        <v>34550</v>
      </c>
      <c r="Q416" s="329">
        <f>IFERROR(VLOOKUP(TRIM(OPKK[[#This Row],[Lokacija provedbe
grad ili općina]]),Koordinate!B:E,3,FALSE),"")</f>
        <v>45.438845200000003</v>
      </c>
      <c r="R416" s="329">
        <f>IFERROR(VLOOKUP(TRIM(OPKK[[#This Row],[Lokacija provedbe
grad ili općina]]),Koordinate!B:E,4,FALSE),"")</f>
        <v>17.191742399999999</v>
      </c>
    </row>
    <row r="417" spans="1:18">
      <c r="A417" s="44" t="s">
        <v>2263</v>
      </c>
      <c r="B417" s="44" t="s">
        <v>2264</v>
      </c>
      <c r="C417" s="44" t="s">
        <v>867</v>
      </c>
      <c r="D417" s="44" t="s">
        <v>868</v>
      </c>
      <c r="E417" s="44" t="s">
        <v>65</v>
      </c>
      <c r="F417" s="74">
        <v>43032</v>
      </c>
      <c r="G417" s="570">
        <f t="shared" si="6"/>
        <v>1008309.6</v>
      </c>
      <c r="H417" s="59">
        <v>545984.63</v>
      </c>
      <c r="I417" s="59">
        <v>545984.63</v>
      </c>
      <c r="J417" s="59">
        <v>0</v>
      </c>
      <c r="K417" s="59">
        <v>462324.97</v>
      </c>
      <c r="L417" s="36" t="s">
        <v>953</v>
      </c>
      <c r="M417" s="36" t="s">
        <v>38</v>
      </c>
      <c r="N417" s="36" t="s">
        <v>138</v>
      </c>
      <c r="O417" s="185"/>
      <c r="P417" s="329">
        <f>IFERROR(VLOOKUP(TRIM(OPKK[[#This Row],[Lokacija provedbe
grad ili općina]]),Koordinate!B:E,2,FALSE),"")</f>
        <v>34550</v>
      </c>
      <c r="Q417" s="329">
        <f>IFERROR(VLOOKUP(TRIM(OPKK[[#This Row],[Lokacija provedbe
grad ili općina]]),Koordinate!B:E,3,FALSE),"")</f>
        <v>45.438845200000003</v>
      </c>
      <c r="R417" s="329">
        <f>IFERROR(VLOOKUP(TRIM(OPKK[[#This Row],[Lokacija provedbe
grad ili općina]]),Koordinate!B:E,4,FALSE),"")</f>
        <v>17.191742399999999</v>
      </c>
    </row>
    <row r="418" spans="1:18">
      <c r="A418" s="44" t="s">
        <v>2265</v>
      </c>
      <c r="B418" s="44" t="s">
        <v>2266</v>
      </c>
      <c r="C418" s="44" t="s">
        <v>15</v>
      </c>
      <c r="D418" s="44" t="s">
        <v>1269</v>
      </c>
      <c r="E418" s="44" t="s">
        <v>26</v>
      </c>
      <c r="F418" s="74">
        <v>43074</v>
      </c>
      <c r="G418" s="570">
        <f t="shared" si="6"/>
        <v>355800.17</v>
      </c>
      <c r="H418" s="59">
        <v>300000</v>
      </c>
      <c r="I418" s="59">
        <v>300000</v>
      </c>
      <c r="J418" s="59">
        <v>0</v>
      </c>
      <c r="K418" s="59">
        <v>55800.17</v>
      </c>
      <c r="L418" s="36" t="s">
        <v>2267</v>
      </c>
      <c r="M418" s="36" t="s">
        <v>28</v>
      </c>
      <c r="N418" s="36" t="s">
        <v>161</v>
      </c>
      <c r="O418" s="185"/>
      <c r="P418" s="329">
        <f>IFERROR(VLOOKUP(TRIM(OPKK[[#This Row],[Lokacija provedbe
grad ili općina]]),Koordinate!B:E,2,FALSE),"")</f>
        <v>31327</v>
      </c>
      <c r="Q418" s="329">
        <f>IFERROR(VLOOKUP(TRIM(OPKK[[#This Row],[Lokacija provedbe
grad ili općina]]),Koordinate!B:E,3,FALSE),"")</f>
        <v>45.604430399999998</v>
      </c>
      <c r="R418" s="329">
        <f>IFERROR(VLOOKUP(TRIM(OPKK[[#This Row],[Lokacija provedbe
grad ili općina]]),Koordinate!B:E,4,FALSE),"")</f>
        <v>18.7441976</v>
      </c>
    </row>
    <row r="419" spans="1:18">
      <c r="A419" s="44" t="s">
        <v>2268</v>
      </c>
      <c r="B419" s="44" t="s">
        <v>2269</v>
      </c>
      <c r="C419" s="44" t="s">
        <v>867</v>
      </c>
      <c r="D419" s="44" t="s">
        <v>868</v>
      </c>
      <c r="E419" s="44" t="s">
        <v>65</v>
      </c>
      <c r="F419" s="74">
        <v>43032</v>
      </c>
      <c r="G419" s="570">
        <f t="shared" si="6"/>
        <v>2575951.67</v>
      </c>
      <c r="H419" s="59">
        <v>1577032.61</v>
      </c>
      <c r="I419" s="59">
        <v>1577032.61</v>
      </c>
      <c r="J419" s="59">
        <v>0</v>
      </c>
      <c r="K419" s="59">
        <v>998919.06</v>
      </c>
      <c r="L419" s="36" t="s">
        <v>953</v>
      </c>
      <c r="M419" s="36" t="s">
        <v>38</v>
      </c>
      <c r="N419" s="36" t="s">
        <v>37</v>
      </c>
      <c r="O419" s="185"/>
      <c r="P419" s="329">
        <f>IFERROR(VLOOKUP(TRIM(OPKK[[#This Row],[Lokacija provedbe
grad ili općina]]),Koordinate!B:E,2,FALSE),"")</f>
        <v>34551</v>
      </c>
      <c r="Q419" s="329">
        <f>IFERROR(VLOOKUP(TRIM(OPKK[[#This Row],[Lokacija provedbe
grad ili općina]]),Koordinate!B:E,3,FALSE),"")</f>
        <v>45.414281199999998</v>
      </c>
      <c r="R419" s="329">
        <f>IFERROR(VLOOKUP(TRIM(OPKK[[#This Row],[Lokacija provedbe
grad ili općina]]),Koordinate!B:E,4,FALSE),"")</f>
        <v>17.161192099999901</v>
      </c>
    </row>
    <row r="420" spans="1:18" ht="45">
      <c r="A420" s="44" t="s">
        <v>2270</v>
      </c>
      <c r="B420" s="44" t="s">
        <v>2271</v>
      </c>
      <c r="C420" s="44" t="s">
        <v>15</v>
      </c>
      <c r="D420" s="44" t="s">
        <v>1269</v>
      </c>
      <c r="E420" s="44" t="s">
        <v>26</v>
      </c>
      <c r="F420" s="74">
        <v>43069</v>
      </c>
      <c r="G420" s="570">
        <f t="shared" si="6"/>
        <v>72830</v>
      </c>
      <c r="H420" s="59">
        <v>61500</v>
      </c>
      <c r="I420" s="59">
        <v>61500</v>
      </c>
      <c r="J420" s="59">
        <v>0</v>
      </c>
      <c r="K420" s="59">
        <v>11330</v>
      </c>
      <c r="L420" s="36" t="s">
        <v>2272</v>
      </c>
      <c r="M420" s="36" t="s">
        <v>20</v>
      </c>
      <c r="N420" s="36" t="s">
        <v>62</v>
      </c>
      <c r="O420" s="185"/>
      <c r="P420" s="329">
        <f>IFERROR(VLOOKUP(TRIM(OPKK[[#This Row],[Lokacija provedbe
grad ili općina]]),Koordinate!B:E,2,FALSE),"")</f>
        <v>35000</v>
      </c>
      <c r="Q420" s="329">
        <f>IFERROR(VLOOKUP(TRIM(OPKK[[#This Row],[Lokacija provedbe
grad ili općina]]),Koordinate!B:E,3,FALSE),"")</f>
        <v>45.163143099999999</v>
      </c>
      <c r="R420" s="329">
        <f>IFERROR(VLOOKUP(TRIM(OPKK[[#This Row],[Lokacija provedbe
grad ili općina]]),Koordinate!B:E,4,FALSE),"")</f>
        <v>18.011608099999901</v>
      </c>
    </row>
    <row r="421" spans="1:18">
      <c r="A421" s="44" t="s">
        <v>2273</v>
      </c>
      <c r="B421" s="44" t="s">
        <v>2274</v>
      </c>
      <c r="C421" s="44" t="s">
        <v>867</v>
      </c>
      <c r="D421" s="44" t="s">
        <v>868</v>
      </c>
      <c r="E421" s="44" t="s">
        <v>65</v>
      </c>
      <c r="F421" s="74">
        <v>43059</v>
      </c>
      <c r="G421" s="570">
        <f t="shared" si="6"/>
        <v>2190789.13</v>
      </c>
      <c r="H421" s="59">
        <v>1318433.74</v>
      </c>
      <c r="I421" s="59">
        <v>1318433.74</v>
      </c>
      <c r="J421" s="59">
        <v>0</v>
      </c>
      <c r="K421" s="59">
        <v>872355.39</v>
      </c>
      <c r="L421" s="36" t="s">
        <v>1093</v>
      </c>
      <c r="M421" s="36" t="s">
        <v>52</v>
      </c>
      <c r="N421" s="36" t="s">
        <v>53</v>
      </c>
      <c r="O421" s="185"/>
      <c r="P421" s="329">
        <f>IFERROR(VLOOKUP(TRIM(OPKK[[#This Row],[Lokacija provedbe
grad ili općina]]),Koordinate!B:E,2,FALSE),"")</f>
        <v>32000</v>
      </c>
      <c r="Q421" s="329">
        <f>IFERROR(VLOOKUP(TRIM(OPKK[[#This Row],[Lokacija provedbe
grad ili općina]]),Koordinate!B:E,3,FALSE),"")</f>
        <v>45.345237699999998</v>
      </c>
      <c r="R421" s="329">
        <f>IFERROR(VLOOKUP(TRIM(OPKK[[#This Row],[Lokacija provedbe
grad ili općina]]),Koordinate!B:E,4,FALSE),"")</f>
        <v>19.001020400000002</v>
      </c>
    </row>
    <row r="422" spans="1:18">
      <c r="A422" s="44" t="s">
        <v>2275</v>
      </c>
      <c r="B422" s="44" t="s">
        <v>2276</v>
      </c>
      <c r="C422" s="44" t="s">
        <v>867</v>
      </c>
      <c r="D422" s="44" t="s">
        <v>868</v>
      </c>
      <c r="E422" s="44" t="s">
        <v>65</v>
      </c>
      <c r="F422" s="74">
        <v>43059</v>
      </c>
      <c r="G422" s="570">
        <f t="shared" si="6"/>
        <v>2913314.3600000003</v>
      </c>
      <c r="H422" s="59">
        <v>1630903.12</v>
      </c>
      <c r="I422" s="59">
        <v>1630903.12</v>
      </c>
      <c r="J422" s="59">
        <v>0</v>
      </c>
      <c r="K422" s="59">
        <v>1282411.24</v>
      </c>
      <c r="L422" s="36" t="s">
        <v>1093</v>
      </c>
      <c r="M422" s="36" t="s">
        <v>52</v>
      </c>
      <c r="N422" s="36" t="s">
        <v>53</v>
      </c>
      <c r="O422" s="185"/>
      <c r="P422" s="329">
        <f>IFERROR(VLOOKUP(TRIM(OPKK[[#This Row],[Lokacija provedbe
grad ili općina]]),Koordinate!B:E,2,FALSE),"")</f>
        <v>32000</v>
      </c>
      <c r="Q422" s="329">
        <f>IFERROR(VLOOKUP(TRIM(OPKK[[#This Row],[Lokacija provedbe
grad ili općina]]),Koordinate!B:E,3,FALSE),"")</f>
        <v>45.345237699999998</v>
      </c>
      <c r="R422" s="329">
        <f>IFERROR(VLOOKUP(TRIM(OPKK[[#This Row],[Lokacija provedbe
grad ili općina]]),Koordinate!B:E,4,FALSE),"")</f>
        <v>19.001020400000002</v>
      </c>
    </row>
    <row r="423" spans="1:18">
      <c r="A423" s="44" t="s">
        <v>2277</v>
      </c>
      <c r="B423" s="44" t="s">
        <v>2278</v>
      </c>
      <c r="C423" s="44" t="s">
        <v>15</v>
      </c>
      <c r="D423" s="44" t="s">
        <v>1269</v>
      </c>
      <c r="E423" s="44" t="s">
        <v>26</v>
      </c>
      <c r="F423" s="74">
        <v>43068</v>
      </c>
      <c r="G423" s="570">
        <f t="shared" si="6"/>
        <v>713700</v>
      </c>
      <c r="H423" s="59">
        <v>300000</v>
      </c>
      <c r="I423" s="59">
        <v>300000</v>
      </c>
      <c r="J423" s="59">
        <v>0</v>
      </c>
      <c r="K423" s="59">
        <v>413700</v>
      </c>
      <c r="L423" s="36" t="s">
        <v>2279</v>
      </c>
      <c r="M423" s="36" t="s">
        <v>20</v>
      </c>
      <c r="N423" s="36" t="s">
        <v>62</v>
      </c>
      <c r="O423" s="185"/>
      <c r="P423" s="329">
        <f>IFERROR(VLOOKUP(TRIM(OPKK[[#This Row],[Lokacija provedbe
grad ili općina]]),Koordinate!B:E,2,FALSE),"")</f>
        <v>35000</v>
      </c>
      <c r="Q423" s="329">
        <f>IFERROR(VLOOKUP(TRIM(OPKK[[#This Row],[Lokacija provedbe
grad ili općina]]),Koordinate!B:E,3,FALSE),"")</f>
        <v>45.163143099999999</v>
      </c>
      <c r="R423" s="329">
        <f>IFERROR(VLOOKUP(TRIM(OPKK[[#This Row],[Lokacija provedbe
grad ili općina]]),Koordinate!B:E,4,FALSE),"")</f>
        <v>18.011608099999901</v>
      </c>
    </row>
    <row r="424" spans="1:18">
      <c r="A424" s="44" t="s">
        <v>2280</v>
      </c>
      <c r="B424" s="44" t="s">
        <v>2281</v>
      </c>
      <c r="C424" s="44" t="s">
        <v>867</v>
      </c>
      <c r="D424" s="44" t="s">
        <v>868</v>
      </c>
      <c r="E424" s="44" t="s">
        <v>65</v>
      </c>
      <c r="F424" s="74">
        <v>43059</v>
      </c>
      <c r="G424" s="570">
        <f t="shared" si="6"/>
        <v>2071352.9</v>
      </c>
      <c r="H424" s="59">
        <v>1071769.82</v>
      </c>
      <c r="I424" s="59">
        <v>1071769.82</v>
      </c>
      <c r="J424" s="59">
        <v>0</v>
      </c>
      <c r="K424" s="59">
        <v>999583.08</v>
      </c>
      <c r="L424" s="36" t="s">
        <v>1093</v>
      </c>
      <c r="M424" s="36" t="s">
        <v>52</v>
      </c>
      <c r="N424" s="36" t="s">
        <v>53</v>
      </c>
      <c r="O424" s="185"/>
      <c r="P424" s="329">
        <f>IFERROR(VLOOKUP(TRIM(OPKK[[#This Row],[Lokacija provedbe
grad ili općina]]),Koordinate!B:E,2,FALSE),"")</f>
        <v>32000</v>
      </c>
      <c r="Q424" s="329">
        <f>IFERROR(VLOOKUP(TRIM(OPKK[[#This Row],[Lokacija provedbe
grad ili općina]]),Koordinate!B:E,3,FALSE),"")</f>
        <v>45.345237699999998</v>
      </c>
      <c r="R424" s="329">
        <f>IFERROR(VLOOKUP(TRIM(OPKK[[#This Row],[Lokacija provedbe
grad ili općina]]),Koordinate!B:E,4,FALSE),"")</f>
        <v>19.001020400000002</v>
      </c>
    </row>
    <row r="425" spans="1:18">
      <c r="A425" s="44" t="s">
        <v>2282</v>
      </c>
      <c r="B425" s="44" t="s">
        <v>2283</v>
      </c>
      <c r="C425" s="44" t="s">
        <v>15</v>
      </c>
      <c r="D425" s="44" t="s">
        <v>1269</v>
      </c>
      <c r="E425" s="44" t="s">
        <v>26</v>
      </c>
      <c r="F425" s="74">
        <v>43068</v>
      </c>
      <c r="G425" s="570">
        <f t="shared" si="6"/>
        <v>333540</v>
      </c>
      <c r="H425" s="59">
        <v>282972.77</v>
      </c>
      <c r="I425" s="59">
        <v>282972.77</v>
      </c>
      <c r="J425" s="59">
        <v>0</v>
      </c>
      <c r="K425" s="59">
        <v>50567.23</v>
      </c>
      <c r="L425" s="36" t="s">
        <v>2284</v>
      </c>
      <c r="M425" s="36" t="s">
        <v>52</v>
      </c>
      <c r="N425" s="36" t="s">
        <v>143</v>
      </c>
      <c r="O425" s="185"/>
      <c r="P425" s="329">
        <f>IFERROR(VLOOKUP(TRIM(OPKK[[#This Row],[Lokacija provedbe
grad ili općina]]),Koordinate!B:E,2,FALSE),"")</f>
        <v>32100</v>
      </c>
      <c r="Q425" s="329">
        <f>IFERROR(VLOOKUP(TRIM(OPKK[[#This Row],[Lokacija provedbe
grad ili općina]]),Koordinate!B:E,3,FALSE),"")</f>
        <v>45.287905799999997</v>
      </c>
      <c r="R425" s="329">
        <f>IFERROR(VLOOKUP(TRIM(OPKK[[#This Row],[Lokacija provedbe
grad ili općina]]),Koordinate!B:E,4,FALSE),"")</f>
        <v>18.805678100000002</v>
      </c>
    </row>
    <row r="426" spans="1:18">
      <c r="A426" s="44" t="s">
        <v>2285</v>
      </c>
      <c r="B426" s="44" t="s">
        <v>2286</v>
      </c>
      <c r="C426" s="44" t="s">
        <v>15</v>
      </c>
      <c r="D426" s="44" t="s">
        <v>1269</v>
      </c>
      <c r="E426" s="44" t="s">
        <v>26</v>
      </c>
      <c r="F426" s="74">
        <v>43070</v>
      </c>
      <c r="G426" s="570">
        <f t="shared" si="6"/>
        <v>182177.85</v>
      </c>
      <c r="H426" s="59">
        <v>153029.39000000001</v>
      </c>
      <c r="I426" s="59">
        <v>153029.39000000001</v>
      </c>
      <c r="J426" s="59">
        <v>0</v>
      </c>
      <c r="K426" s="59">
        <v>29148.46</v>
      </c>
      <c r="L426" s="36" t="s">
        <v>2287</v>
      </c>
      <c r="M426" s="36" t="s">
        <v>28</v>
      </c>
      <c r="N426" s="36" t="s">
        <v>204</v>
      </c>
      <c r="O426" s="185"/>
      <c r="P426" s="329">
        <f>IFERROR(VLOOKUP(TRIM(OPKK[[#This Row],[Lokacija provedbe
grad ili općina]]),Koordinate!B:E,2,FALSE),"")</f>
        <v>31551</v>
      </c>
      <c r="Q426" s="329">
        <f>IFERROR(VLOOKUP(TRIM(OPKK[[#This Row],[Lokacija provedbe
grad ili općina]]),Koordinate!B:E,3,FALSE),"")</f>
        <v>45.684501599999997</v>
      </c>
      <c r="R426" s="329">
        <f>IFERROR(VLOOKUP(TRIM(OPKK[[#This Row],[Lokacija provedbe
grad ili općina]]),Koordinate!B:E,4,FALSE),"")</f>
        <v>18.402356699999899</v>
      </c>
    </row>
    <row r="427" spans="1:18">
      <c r="A427" s="44" t="s">
        <v>2288</v>
      </c>
      <c r="B427" s="44" t="s">
        <v>2289</v>
      </c>
      <c r="C427" s="44" t="s">
        <v>15</v>
      </c>
      <c r="D427" s="44" t="s">
        <v>113</v>
      </c>
      <c r="E427" s="44" t="s">
        <v>17</v>
      </c>
      <c r="F427" s="74">
        <v>43070</v>
      </c>
      <c r="G427" s="570">
        <f t="shared" si="6"/>
        <v>22935776.359999999</v>
      </c>
      <c r="H427" s="59">
        <v>8106616.7199999997</v>
      </c>
      <c r="I427" s="59">
        <v>8106616.7199999997</v>
      </c>
      <c r="J427" s="59">
        <v>0</v>
      </c>
      <c r="K427" s="59">
        <v>14829159.640000001</v>
      </c>
      <c r="L427" s="36" t="s">
        <v>997</v>
      </c>
      <c r="M427" s="36" t="s">
        <v>28</v>
      </c>
      <c r="N427" s="36" t="s">
        <v>134</v>
      </c>
      <c r="O427" s="185"/>
      <c r="P427" s="329">
        <f>IFERROR(VLOOKUP(TRIM(OPKK[[#This Row],[Lokacija provedbe
grad ili općina]]),Koordinate!B:E,2,FALSE),"")</f>
        <v>31300</v>
      </c>
      <c r="Q427" s="329">
        <f>IFERROR(VLOOKUP(TRIM(OPKK[[#This Row],[Lokacija provedbe
grad ili općina]]),Koordinate!B:E,3,FALSE),"")</f>
        <v>45.772866399999998</v>
      </c>
      <c r="R427" s="329">
        <f>IFERROR(VLOOKUP(TRIM(OPKK[[#This Row],[Lokacija provedbe
grad ili općina]]),Koordinate!B:E,4,FALSE),"")</f>
        <v>18.610752399999999</v>
      </c>
    </row>
    <row r="428" spans="1:18">
      <c r="A428" s="44" t="s">
        <v>2290</v>
      </c>
      <c r="B428" s="44" t="s">
        <v>2291</v>
      </c>
      <c r="C428" s="44" t="s">
        <v>15</v>
      </c>
      <c r="D428" s="44" t="s">
        <v>1269</v>
      </c>
      <c r="E428" s="44" t="s">
        <v>26</v>
      </c>
      <c r="F428" s="74">
        <v>43074</v>
      </c>
      <c r="G428" s="570">
        <f t="shared" si="6"/>
        <v>373800</v>
      </c>
      <c r="H428" s="59">
        <v>300000</v>
      </c>
      <c r="I428" s="59">
        <v>300000</v>
      </c>
      <c r="J428" s="59">
        <v>0</v>
      </c>
      <c r="K428" s="59">
        <v>73800</v>
      </c>
      <c r="L428" s="36" t="s">
        <v>2292</v>
      </c>
      <c r="M428" s="36" t="s">
        <v>52</v>
      </c>
      <c r="N428" s="36" t="s">
        <v>53</v>
      </c>
      <c r="O428" s="185"/>
      <c r="P428" s="329">
        <f>IFERROR(VLOOKUP(TRIM(OPKK[[#This Row],[Lokacija provedbe
grad ili općina]]),Koordinate!B:E,2,FALSE),"")</f>
        <v>32000</v>
      </c>
      <c r="Q428" s="329">
        <f>IFERROR(VLOOKUP(TRIM(OPKK[[#This Row],[Lokacija provedbe
grad ili općina]]),Koordinate!B:E,3,FALSE),"")</f>
        <v>45.345237699999998</v>
      </c>
      <c r="R428" s="329">
        <f>IFERROR(VLOOKUP(TRIM(OPKK[[#This Row],[Lokacija provedbe
grad ili općina]]),Koordinate!B:E,4,FALSE),"")</f>
        <v>19.001020400000002</v>
      </c>
    </row>
    <row r="429" spans="1:18" ht="30">
      <c r="A429" s="44" t="s">
        <v>2293</v>
      </c>
      <c r="B429" s="44" t="s">
        <v>2294</v>
      </c>
      <c r="C429" s="44" t="s">
        <v>15</v>
      </c>
      <c r="D429" s="44" t="s">
        <v>1269</v>
      </c>
      <c r="E429" s="44" t="s">
        <v>26</v>
      </c>
      <c r="F429" s="74">
        <v>43070</v>
      </c>
      <c r="G429" s="570">
        <f t="shared" si="6"/>
        <v>78516.3</v>
      </c>
      <c r="H429" s="59">
        <v>66738</v>
      </c>
      <c r="I429" s="59">
        <v>66738</v>
      </c>
      <c r="J429" s="59">
        <v>0</v>
      </c>
      <c r="K429" s="59">
        <v>11778.3</v>
      </c>
      <c r="L429" s="36" t="s">
        <v>2295</v>
      </c>
      <c r="M429" s="36" t="s">
        <v>38</v>
      </c>
      <c r="N429" s="36" t="s">
        <v>1470</v>
      </c>
      <c r="O429" s="185"/>
      <c r="P429" s="329">
        <f>IFERROR(VLOOKUP(TRIM(OPKK[[#This Row],[Lokacija provedbe
grad ili općina]]),Koordinate!B:E,2,FALSE),"")</f>
        <v>34308</v>
      </c>
      <c r="Q429" s="329">
        <f>IFERROR(VLOOKUP(TRIM(OPKK[[#This Row],[Lokacija provedbe
grad ili općina]]),Koordinate!B:E,3,FALSE),"")</f>
        <v>45.357976699999902</v>
      </c>
      <c r="R429" s="329">
        <f>IFERROR(VLOOKUP(TRIM(OPKK[[#This Row],[Lokacija provedbe
grad ili općina]]),Koordinate!B:E,4,FALSE),"")</f>
        <v>17.764002300000001</v>
      </c>
    </row>
    <row r="430" spans="1:18">
      <c r="A430" s="44" t="s">
        <v>2296</v>
      </c>
      <c r="B430" s="44" t="s">
        <v>2297</v>
      </c>
      <c r="C430" s="44" t="s">
        <v>867</v>
      </c>
      <c r="D430" s="44" t="s">
        <v>868</v>
      </c>
      <c r="E430" s="44" t="s">
        <v>65</v>
      </c>
      <c r="F430" s="74">
        <v>43059</v>
      </c>
      <c r="G430" s="570">
        <f t="shared" si="6"/>
        <v>674717.75</v>
      </c>
      <c r="H430" s="59">
        <v>408288.57</v>
      </c>
      <c r="I430" s="59">
        <v>408288.57</v>
      </c>
      <c r="J430" s="59">
        <v>0</v>
      </c>
      <c r="K430" s="59">
        <v>266429.18</v>
      </c>
      <c r="L430" s="36" t="s">
        <v>2385</v>
      </c>
      <c r="M430" s="36" t="s">
        <v>28</v>
      </c>
      <c r="N430" s="36" t="s">
        <v>30</v>
      </c>
      <c r="O430" s="185"/>
      <c r="P430" s="329">
        <f>IFERROR(VLOOKUP(TRIM(OPKK[[#This Row],[Lokacija provedbe
grad ili općina]]),Koordinate!B:E,2,FALSE),"")</f>
        <v>31400</v>
      </c>
      <c r="Q430" s="329">
        <f>IFERROR(VLOOKUP(TRIM(OPKK[[#This Row],[Lokacija provedbe
grad ili općina]]),Koordinate!B:E,3,FALSE),"")</f>
        <v>45.309996899999902</v>
      </c>
      <c r="R430" s="329">
        <f>IFERROR(VLOOKUP(TRIM(OPKK[[#This Row],[Lokacija provedbe
grad ili općina]]),Koordinate!B:E,4,FALSE),"")</f>
        <v>18.4097819999999</v>
      </c>
    </row>
    <row r="431" spans="1:18">
      <c r="A431" s="44" t="s">
        <v>2298</v>
      </c>
      <c r="B431" s="44" t="s">
        <v>2299</v>
      </c>
      <c r="C431" s="44" t="s">
        <v>15</v>
      </c>
      <c r="D431" s="44" t="s">
        <v>1269</v>
      </c>
      <c r="E431" s="44" t="s">
        <v>26</v>
      </c>
      <c r="F431" s="74">
        <v>43074</v>
      </c>
      <c r="G431" s="570">
        <f t="shared" si="6"/>
        <v>65747.5</v>
      </c>
      <c r="H431" s="59">
        <v>55885.37</v>
      </c>
      <c r="I431" s="59">
        <v>55885.37</v>
      </c>
      <c r="J431" s="59">
        <v>0</v>
      </c>
      <c r="K431" s="59">
        <v>9862.1299999999992</v>
      </c>
      <c r="L431" s="36" t="s">
        <v>2300</v>
      </c>
      <c r="M431" s="36" t="s">
        <v>28</v>
      </c>
      <c r="N431" s="36" t="s">
        <v>1717</v>
      </c>
      <c r="O431" s="185"/>
      <c r="P431" s="329">
        <f>IFERROR(VLOOKUP(TRIM(OPKK[[#This Row],[Lokacija provedbe
grad ili općina]]),Koordinate!B:E,2,FALSE),"")</f>
        <v>31511</v>
      </c>
      <c r="Q431" s="329">
        <f>IFERROR(VLOOKUP(TRIM(OPKK[[#This Row],[Lokacija provedbe
grad ili općina]]),Koordinate!B:E,3,FALSE),"")</f>
        <v>45.540887699999999</v>
      </c>
      <c r="R431" s="329">
        <f>IFERROR(VLOOKUP(TRIM(OPKK[[#This Row],[Lokacija provedbe
grad ili općina]]),Koordinate!B:E,4,FALSE),"")</f>
        <v>18.0528961999999</v>
      </c>
    </row>
    <row r="432" spans="1:18" ht="45">
      <c r="A432" s="44" t="s">
        <v>2301</v>
      </c>
      <c r="B432" s="44" t="s">
        <v>2302</v>
      </c>
      <c r="C432" s="44" t="s">
        <v>15</v>
      </c>
      <c r="D432" s="44" t="s">
        <v>1269</v>
      </c>
      <c r="E432" s="44" t="s">
        <v>26</v>
      </c>
      <c r="F432" s="74">
        <v>43052</v>
      </c>
      <c r="G432" s="570">
        <f t="shared" si="6"/>
        <v>340492.3</v>
      </c>
      <c r="H432" s="59">
        <v>289418.45</v>
      </c>
      <c r="I432" s="59">
        <v>289418.45</v>
      </c>
      <c r="J432" s="59">
        <v>0</v>
      </c>
      <c r="K432" s="59">
        <v>51073.85</v>
      </c>
      <c r="L432" s="36" t="s">
        <v>2303</v>
      </c>
      <c r="M432" s="36" t="s">
        <v>52</v>
      </c>
      <c r="N432" s="36" t="s">
        <v>53</v>
      </c>
      <c r="O432" s="185"/>
      <c r="P432" s="329">
        <f>IFERROR(VLOOKUP(TRIM(OPKK[[#This Row],[Lokacija provedbe
grad ili općina]]),Koordinate!B:E,2,FALSE),"")</f>
        <v>32000</v>
      </c>
      <c r="Q432" s="329">
        <f>IFERROR(VLOOKUP(TRIM(OPKK[[#This Row],[Lokacija provedbe
grad ili općina]]),Koordinate!B:E,3,FALSE),"")</f>
        <v>45.345237699999998</v>
      </c>
      <c r="R432" s="329">
        <f>IFERROR(VLOOKUP(TRIM(OPKK[[#This Row],[Lokacija provedbe
grad ili općina]]),Koordinate!B:E,4,FALSE),"")</f>
        <v>19.001020400000002</v>
      </c>
    </row>
    <row r="433" spans="1:18">
      <c r="A433" s="44" t="s">
        <v>2304</v>
      </c>
      <c r="B433" s="44" t="s">
        <v>2305</v>
      </c>
      <c r="C433" s="44" t="s">
        <v>867</v>
      </c>
      <c r="D433" s="44" t="s">
        <v>868</v>
      </c>
      <c r="E433" s="44" t="s">
        <v>65</v>
      </c>
      <c r="F433" s="74">
        <v>43045</v>
      </c>
      <c r="G433" s="570">
        <f t="shared" si="6"/>
        <v>344901.75</v>
      </c>
      <c r="H433" s="59">
        <v>213791.05</v>
      </c>
      <c r="I433" s="59">
        <v>213791.05</v>
      </c>
      <c r="J433" s="59">
        <v>0</v>
      </c>
      <c r="K433" s="59">
        <v>131110.70000000001</v>
      </c>
      <c r="L433" s="36" t="s">
        <v>1011</v>
      </c>
      <c r="M433" s="36" t="s">
        <v>38</v>
      </c>
      <c r="N433" s="36" t="s">
        <v>140</v>
      </c>
      <c r="O433" s="185"/>
      <c r="P433" s="329">
        <f>IFERROR(VLOOKUP(TRIM(OPKK[[#This Row],[Lokacija provedbe
grad ili općina]]),Koordinate!B:E,2,FALSE),"")</f>
        <v>34000</v>
      </c>
      <c r="Q433" s="329">
        <f>IFERROR(VLOOKUP(TRIM(OPKK[[#This Row],[Lokacija provedbe
grad ili općina]]),Koordinate!B:E,3,FALSE),"")</f>
        <v>45.331476299999999</v>
      </c>
      <c r="R433" s="329">
        <f>IFERROR(VLOOKUP(TRIM(OPKK[[#This Row],[Lokacija provedbe
grad ili općina]]),Koordinate!B:E,4,FALSE),"")</f>
        <v>17.674474799999899</v>
      </c>
    </row>
    <row r="434" spans="1:18">
      <c r="A434" s="44" t="s">
        <v>2306</v>
      </c>
      <c r="B434" s="44" t="s">
        <v>2307</v>
      </c>
      <c r="C434" s="44" t="s">
        <v>867</v>
      </c>
      <c r="D434" s="44" t="s">
        <v>868</v>
      </c>
      <c r="E434" s="44" t="s">
        <v>65</v>
      </c>
      <c r="F434" s="74">
        <v>43059</v>
      </c>
      <c r="G434" s="570">
        <f t="shared" si="6"/>
        <v>1609807.98</v>
      </c>
      <c r="H434" s="59">
        <v>984554.05</v>
      </c>
      <c r="I434" s="59">
        <v>984554.05</v>
      </c>
      <c r="J434" s="59">
        <v>0</v>
      </c>
      <c r="K434" s="59">
        <v>625253.93000000005</v>
      </c>
      <c r="L434" s="36" t="s">
        <v>953</v>
      </c>
      <c r="M434" s="36" t="s">
        <v>38</v>
      </c>
      <c r="N434" s="36" t="s">
        <v>138</v>
      </c>
      <c r="O434" s="185"/>
      <c r="P434" s="329">
        <f>IFERROR(VLOOKUP(TRIM(OPKK[[#This Row],[Lokacija provedbe
grad ili općina]]),Koordinate!B:E,2,FALSE),"")</f>
        <v>34550</v>
      </c>
      <c r="Q434" s="329">
        <f>IFERROR(VLOOKUP(TRIM(OPKK[[#This Row],[Lokacija provedbe
grad ili općina]]),Koordinate!B:E,3,FALSE),"")</f>
        <v>45.438845200000003</v>
      </c>
      <c r="R434" s="329">
        <f>IFERROR(VLOOKUP(TRIM(OPKK[[#This Row],[Lokacija provedbe
grad ili općina]]),Koordinate!B:E,4,FALSE),"")</f>
        <v>17.191742399999999</v>
      </c>
    </row>
    <row r="435" spans="1:18">
      <c r="A435" s="44" t="s">
        <v>2308</v>
      </c>
      <c r="B435" s="44" t="s">
        <v>2309</v>
      </c>
      <c r="C435" s="44" t="s">
        <v>867</v>
      </c>
      <c r="D435" s="44" t="s">
        <v>868</v>
      </c>
      <c r="E435" s="44" t="s">
        <v>65</v>
      </c>
      <c r="F435" s="74">
        <v>43045</v>
      </c>
      <c r="G435" s="570">
        <f t="shared" si="6"/>
        <v>552889.25</v>
      </c>
      <c r="H435" s="59">
        <v>341596.05</v>
      </c>
      <c r="I435" s="59">
        <v>341596.05</v>
      </c>
      <c r="J435" s="59">
        <v>0</v>
      </c>
      <c r="K435" s="59">
        <v>211293.2</v>
      </c>
      <c r="L435" s="36" t="s">
        <v>1011</v>
      </c>
      <c r="M435" s="36" t="s">
        <v>38</v>
      </c>
      <c r="N435" s="36" t="s">
        <v>140</v>
      </c>
      <c r="O435" s="185"/>
      <c r="P435" s="329">
        <f>IFERROR(VLOOKUP(TRIM(OPKK[[#This Row],[Lokacija provedbe
grad ili općina]]),Koordinate!B:E,2,FALSE),"")</f>
        <v>34000</v>
      </c>
      <c r="Q435" s="329">
        <f>IFERROR(VLOOKUP(TRIM(OPKK[[#This Row],[Lokacija provedbe
grad ili općina]]),Koordinate!B:E,3,FALSE),"")</f>
        <v>45.331476299999999</v>
      </c>
      <c r="R435" s="329">
        <f>IFERROR(VLOOKUP(TRIM(OPKK[[#This Row],[Lokacija provedbe
grad ili općina]]),Koordinate!B:E,4,FALSE),"")</f>
        <v>17.674474799999899</v>
      </c>
    </row>
    <row r="436" spans="1:18" ht="30">
      <c r="A436" s="44" t="s">
        <v>2310</v>
      </c>
      <c r="B436" s="44" t="s">
        <v>2311</v>
      </c>
      <c r="C436" s="44" t="s">
        <v>15</v>
      </c>
      <c r="D436" s="44" t="s">
        <v>1269</v>
      </c>
      <c r="E436" s="44" t="s">
        <v>26</v>
      </c>
      <c r="F436" s="74">
        <v>43059</v>
      </c>
      <c r="G436" s="570">
        <f t="shared" si="6"/>
        <v>100255.45999999999</v>
      </c>
      <c r="H436" s="59">
        <v>84222.42</v>
      </c>
      <c r="I436" s="59">
        <v>84222.42</v>
      </c>
      <c r="J436" s="59">
        <v>0</v>
      </c>
      <c r="K436" s="59">
        <v>16033.04</v>
      </c>
      <c r="L436" s="36" t="s">
        <v>2312</v>
      </c>
      <c r="M436" s="36" t="s">
        <v>28</v>
      </c>
      <c r="N436" s="36" t="s">
        <v>386</v>
      </c>
      <c r="O436" s="185"/>
      <c r="P436" s="329">
        <f>IFERROR(VLOOKUP(TRIM(OPKK[[#This Row],[Lokacija provedbe
grad ili općina]]),Koordinate!B:E,2,FALSE),"")</f>
        <v>31500</v>
      </c>
      <c r="Q436" s="329">
        <f>IFERROR(VLOOKUP(TRIM(OPKK[[#This Row],[Lokacija provedbe
grad ili općina]]),Koordinate!B:E,3,FALSE),"")</f>
        <v>45.494686100000003</v>
      </c>
      <c r="R436" s="329">
        <f>IFERROR(VLOOKUP(TRIM(OPKK[[#This Row],[Lokacija provedbe
grad ili općina]]),Koordinate!B:E,4,FALSE),"")</f>
        <v>18.095111800000002</v>
      </c>
    </row>
    <row r="437" spans="1:18">
      <c r="A437" s="44" t="s">
        <v>2313</v>
      </c>
      <c r="B437" s="44" t="s">
        <v>2314</v>
      </c>
      <c r="C437" s="44" t="s">
        <v>867</v>
      </c>
      <c r="D437" s="44" t="s">
        <v>868</v>
      </c>
      <c r="E437" s="44" t="s">
        <v>65</v>
      </c>
      <c r="F437" s="74">
        <v>43059</v>
      </c>
      <c r="G437" s="570">
        <f t="shared" si="6"/>
        <v>360515.35</v>
      </c>
      <c r="H437" s="59">
        <v>223159.21</v>
      </c>
      <c r="I437" s="59">
        <v>223159.21</v>
      </c>
      <c r="J437" s="59">
        <v>0</v>
      </c>
      <c r="K437" s="59">
        <v>137356.14000000001</v>
      </c>
      <c r="L437" s="36" t="s">
        <v>1011</v>
      </c>
      <c r="M437" s="36" t="s">
        <v>38</v>
      </c>
      <c r="N437" s="36" t="s">
        <v>140</v>
      </c>
      <c r="O437" s="185"/>
      <c r="P437" s="329">
        <f>IFERROR(VLOOKUP(TRIM(OPKK[[#This Row],[Lokacija provedbe
grad ili općina]]),Koordinate!B:E,2,FALSE),"")</f>
        <v>34000</v>
      </c>
      <c r="Q437" s="329">
        <f>IFERROR(VLOOKUP(TRIM(OPKK[[#This Row],[Lokacija provedbe
grad ili općina]]),Koordinate!B:E,3,FALSE),"")</f>
        <v>45.331476299999999</v>
      </c>
      <c r="R437" s="329">
        <f>IFERROR(VLOOKUP(TRIM(OPKK[[#This Row],[Lokacija provedbe
grad ili općina]]),Koordinate!B:E,4,FALSE),"")</f>
        <v>17.674474799999899</v>
      </c>
    </row>
    <row r="438" spans="1:18">
      <c r="A438" s="44" t="s">
        <v>2315</v>
      </c>
      <c r="B438" s="44" t="s">
        <v>2316</v>
      </c>
      <c r="C438" s="44" t="s">
        <v>15</v>
      </c>
      <c r="D438" s="44" t="s">
        <v>1269</v>
      </c>
      <c r="E438" s="44" t="s">
        <v>26</v>
      </c>
      <c r="F438" s="74">
        <v>43049</v>
      </c>
      <c r="G438" s="570">
        <f t="shared" si="6"/>
        <v>290913</v>
      </c>
      <c r="H438" s="59">
        <v>247276</v>
      </c>
      <c r="I438" s="59">
        <v>247276</v>
      </c>
      <c r="J438" s="59">
        <v>0</v>
      </c>
      <c r="K438" s="59">
        <v>43637</v>
      </c>
      <c r="L438" s="36" t="s">
        <v>2317</v>
      </c>
      <c r="M438" s="36" t="s">
        <v>38</v>
      </c>
      <c r="N438" s="36" t="s">
        <v>128</v>
      </c>
      <c r="O438" s="185"/>
      <c r="P438" s="329">
        <f>IFERROR(VLOOKUP(TRIM(OPKK[[#This Row],[Lokacija provedbe
grad ili općina]]),Koordinate!B:E,2,FALSE),"")</f>
        <v>34310</v>
      </c>
      <c r="Q438" s="329">
        <f>IFERROR(VLOOKUP(TRIM(OPKK[[#This Row],[Lokacija provedbe
grad ili općina]]),Koordinate!B:E,3,FALSE),"")</f>
        <v>45.2862467</v>
      </c>
      <c r="R438" s="329">
        <f>IFERROR(VLOOKUP(TRIM(OPKK[[#This Row],[Lokacija provedbe
grad ili općina]]),Koordinate!B:E,4,FALSE),"")</f>
        <v>17.801819600000002</v>
      </c>
    </row>
    <row r="439" spans="1:18">
      <c r="A439" s="44" t="s">
        <v>2318</v>
      </c>
      <c r="B439" s="44" t="s">
        <v>2319</v>
      </c>
      <c r="C439" s="44" t="s">
        <v>15</v>
      </c>
      <c r="D439" s="44" t="s">
        <v>1269</v>
      </c>
      <c r="E439" s="44" t="s">
        <v>26</v>
      </c>
      <c r="F439" s="74">
        <v>43063</v>
      </c>
      <c r="G439" s="570">
        <f t="shared" si="6"/>
        <v>394298.6</v>
      </c>
      <c r="H439" s="59">
        <v>196000</v>
      </c>
      <c r="I439" s="59">
        <v>196000</v>
      </c>
      <c r="J439" s="59">
        <v>0</v>
      </c>
      <c r="K439" s="59">
        <v>198298.6</v>
      </c>
      <c r="L439" s="36" t="s">
        <v>2320</v>
      </c>
      <c r="M439" s="36" t="s">
        <v>52</v>
      </c>
      <c r="N439" s="36" t="s">
        <v>177</v>
      </c>
      <c r="O439" s="185"/>
      <c r="P439" s="329">
        <f>IFERROR(VLOOKUP(TRIM(OPKK[[#This Row],[Lokacija provedbe
grad ili općina]]),Koordinate!B:E,2,FALSE),"")</f>
        <v>32270</v>
      </c>
      <c r="Q439" s="329">
        <f>IFERROR(VLOOKUP(TRIM(OPKK[[#This Row],[Lokacija provedbe
grad ili općina]]),Koordinate!B:E,3,FALSE),"")</f>
        <v>45.072074000000001</v>
      </c>
      <c r="R439" s="329">
        <f>IFERROR(VLOOKUP(TRIM(OPKK[[#This Row],[Lokacija provedbe
grad ili općina]]),Koordinate!B:E,4,FALSE),"")</f>
        <v>18.694507199999901</v>
      </c>
    </row>
    <row r="440" spans="1:18">
      <c r="A440" s="44" t="s">
        <v>2321</v>
      </c>
      <c r="B440" s="44" t="s">
        <v>2322</v>
      </c>
      <c r="C440" s="44" t="s">
        <v>867</v>
      </c>
      <c r="D440" s="44" t="s">
        <v>868</v>
      </c>
      <c r="E440" s="44" t="s">
        <v>65</v>
      </c>
      <c r="F440" s="74">
        <v>43059</v>
      </c>
      <c r="G440" s="570">
        <f t="shared" si="6"/>
        <v>906855</v>
      </c>
      <c r="H440" s="59">
        <v>555718.30000000005</v>
      </c>
      <c r="I440" s="59">
        <v>555718.30000000005</v>
      </c>
      <c r="J440" s="59">
        <v>0</v>
      </c>
      <c r="K440" s="59">
        <v>351136.7</v>
      </c>
      <c r="L440" s="36" t="s">
        <v>2323</v>
      </c>
      <c r="M440" s="36" t="s">
        <v>38</v>
      </c>
      <c r="N440" s="36" t="s">
        <v>140</v>
      </c>
      <c r="O440" s="185"/>
      <c r="P440" s="329">
        <f>IFERROR(VLOOKUP(TRIM(OPKK[[#This Row],[Lokacija provedbe
grad ili općina]]),Koordinate!B:E,2,FALSE),"")</f>
        <v>34000</v>
      </c>
      <c r="Q440" s="329">
        <f>IFERROR(VLOOKUP(TRIM(OPKK[[#This Row],[Lokacija provedbe
grad ili općina]]),Koordinate!B:E,3,FALSE),"")</f>
        <v>45.331476299999999</v>
      </c>
      <c r="R440" s="329">
        <f>IFERROR(VLOOKUP(TRIM(OPKK[[#This Row],[Lokacija provedbe
grad ili općina]]),Koordinate!B:E,4,FALSE),"")</f>
        <v>17.674474799999899</v>
      </c>
    </row>
    <row r="441" spans="1:18">
      <c r="A441" s="44" t="s">
        <v>2324</v>
      </c>
      <c r="B441" s="44" t="s">
        <v>2325</v>
      </c>
      <c r="C441" s="44" t="s">
        <v>15</v>
      </c>
      <c r="D441" s="44" t="s">
        <v>2196</v>
      </c>
      <c r="E441" s="44" t="s">
        <v>17</v>
      </c>
      <c r="F441" s="74">
        <v>43080</v>
      </c>
      <c r="G441" s="570">
        <f t="shared" si="6"/>
        <v>225791</v>
      </c>
      <c r="H441" s="59">
        <v>146764.15</v>
      </c>
      <c r="I441" s="59">
        <v>146764.15</v>
      </c>
      <c r="J441" s="59">
        <v>0</v>
      </c>
      <c r="K441" s="59">
        <v>79026.850000000006</v>
      </c>
      <c r="L441" s="36" t="s">
        <v>74</v>
      </c>
      <c r="M441" s="36" t="s">
        <v>20</v>
      </c>
      <c r="N441" s="36" t="s">
        <v>190</v>
      </c>
      <c r="O441" s="185"/>
      <c r="P441" s="329">
        <f>IFERROR(VLOOKUP(TRIM(OPKK[[#This Row],[Lokacija provedbe
grad ili općina]]),Koordinate!B:E,2,FALSE),"")</f>
        <v>35250</v>
      </c>
      <c r="Q441" s="329">
        <f>IFERROR(VLOOKUP(TRIM(OPKK[[#This Row],[Lokacija provedbe
grad ili općina]]),Koordinate!B:E,3,FALSE),"")</f>
        <v>45.164750499999997</v>
      </c>
      <c r="R441" s="329">
        <f>IFERROR(VLOOKUP(TRIM(OPKK[[#This Row],[Lokacija provedbe
grad ili općina]]),Koordinate!B:E,4,FALSE),"")</f>
        <v>17.756043200000001</v>
      </c>
    </row>
    <row r="442" spans="1:18">
      <c r="A442" s="44" t="s">
        <v>2326</v>
      </c>
      <c r="B442" s="44" t="s">
        <v>2327</v>
      </c>
      <c r="C442" s="44" t="s">
        <v>15</v>
      </c>
      <c r="D442" s="44" t="s">
        <v>1269</v>
      </c>
      <c r="E442" s="44" t="s">
        <v>26</v>
      </c>
      <c r="F442" s="74">
        <v>43053</v>
      </c>
      <c r="G442" s="570">
        <f t="shared" si="6"/>
        <v>92476.18</v>
      </c>
      <c r="H442" s="59">
        <v>73900</v>
      </c>
      <c r="I442" s="59">
        <v>73900</v>
      </c>
      <c r="J442" s="59">
        <v>0</v>
      </c>
      <c r="K442" s="59">
        <v>18576.18</v>
      </c>
      <c r="L442" s="36" t="s">
        <v>2328</v>
      </c>
      <c r="M442" s="36" t="s">
        <v>20</v>
      </c>
      <c r="N442" s="36" t="s">
        <v>2329</v>
      </c>
      <c r="O442" s="185"/>
      <c r="P442" s="329">
        <f>IFERROR(VLOOKUP(TRIM(OPKK[[#This Row],[Lokacija provedbe
grad ili općina]]),Koordinate!B:E,2,FALSE),"")</f>
        <v>35220</v>
      </c>
      <c r="Q442" s="329">
        <f>IFERROR(VLOOKUP(TRIM(OPKK[[#This Row],[Lokacija provedbe
grad ili općina]]),Koordinate!B:E,3,FALSE),"")</f>
        <v>45.065274799999997</v>
      </c>
      <c r="R442" s="329">
        <f>IFERROR(VLOOKUP(TRIM(OPKK[[#This Row],[Lokacija provedbe
grad ili općina]]),Koordinate!B:E,4,FALSE),"")</f>
        <v>18.4871587999999</v>
      </c>
    </row>
    <row r="443" spans="1:18" ht="30">
      <c r="A443" s="44" t="s">
        <v>2330</v>
      </c>
      <c r="B443" s="44" t="s">
        <v>2331</v>
      </c>
      <c r="C443" s="44" t="s">
        <v>15</v>
      </c>
      <c r="D443" s="44" t="s">
        <v>1269</v>
      </c>
      <c r="E443" s="44" t="s">
        <v>26</v>
      </c>
      <c r="F443" s="74">
        <v>43076</v>
      </c>
      <c r="G443" s="570">
        <f t="shared" si="6"/>
        <v>355866.4</v>
      </c>
      <c r="H443" s="59">
        <v>300000</v>
      </c>
      <c r="I443" s="59">
        <v>300000</v>
      </c>
      <c r="J443" s="59">
        <v>0</v>
      </c>
      <c r="K443" s="59">
        <v>55866.400000000001</v>
      </c>
      <c r="L443" s="36" t="s">
        <v>2332</v>
      </c>
      <c r="M443" s="36" t="s">
        <v>20</v>
      </c>
      <c r="N443" s="36" t="s">
        <v>2333</v>
      </c>
      <c r="O443" s="185"/>
      <c r="P443" s="329">
        <f>IFERROR(VLOOKUP(TRIM(OPKK[[#This Row],[Lokacija provedbe
grad ili općina]]),Koordinate!B:E,2,FALSE),"")</f>
        <v>35430</v>
      </c>
      <c r="Q443" s="329">
        <f>IFERROR(VLOOKUP(TRIM(OPKK[[#This Row],[Lokacija provedbe
grad ili općina]]),Koordinate!B:E,3,FALSE),"")</f>
        <v>45.260405499999997</v>
      </c>
      <c r="R443" s="329">
        <f>IFERROR(VLOOKUP(TRIM(OPKK[[#This Row],[Lokacija provedbe
grad ili općina]]),Koordinate!B:E,4,FALSE),"")</f>
        <v>17.198979399999899</v>
      </c>
    </row>
    <row r="444" spans="1:18">
      <c r="A444" s="44" t="s">
        <v>2334</v>
      </c>
      <c r="B444" s="44" t="s">
        <v>2335</v>
      </c>
      <c r="C444" s="44" t="s">
        <v>15</v>
      </c>
      <c r="D444" s="44" t="s">
        <v>1269</v>
      </c>
      <c r="E444" s="44" t="s">
        <v>26</v>
      </c>
      <c r="F444" s="74">
        <v>43060</v>
      </c>
      <c r="G444" s="570">
        <f t="shared" si="6"/>
        <v>348232.93</v>
      </c>
      <c r="H444" s="59">
        <v>291049.73</v>
      </c>
      <c r="I444" s="59">
        <v>291049.73</v>
      </c>
      <c r="J444" s="59">
        <v>0</v>
      </c>
      <c r="K444" s="59">
        <v>57183.199999999997</v>
      </c>
      <c r="L444" s="36" t="s">
        <v>2336</v>
      </c>
      <c r="M444" s="36" t="s">
        <v>28</v>
      </c>
      <c r="N444" s="36" t="s">
        <v>2337</v>
      </c>
      <c r="O444" s="185"/>
      <c r="P444" s="329">
        <f>IFERROR(VLOOKUP(TRIM(OPKK[[#This Row],[Lokacija provedbe
grad ili općina]]),Koordinate!B:E,2,FALSE),"")</f>
        <v>31305</v>
      </c>
      <c r="Q444" s="329">
        <f>IFERROR(VLOOKUP(TRIM(OPKK[[#This Row],[Lokacija provedbe
grad ili općina]]),Koordinate!B:E,3,FALSE),"")</f>
        <v>45.841599799999997</v>
      </c>
      <c r="R444" s="329">
        <f>IFERROR(VLOOKUP(TRIM(OPKK[[#This Row],[Lokacija provedbe
grad ili općina]]),Koordinate!B:E,4,FALSE),"")</f>
        <v>18.788329299999901</v>
      </c>
    </row>
    <row r="445" spans="1:18">
      <c r="A445" s="44" t="s">
        <v>2338</v>
      </c>
      <c r="B445" s="44" t="s">
        <v>2339</v>
      </c>
      <c r="C445" s="44" t="s">
        <v>15</v>
      </c>
      <c r="D445" s="44" t="s">
        <v>1269</v>
      </c>
      <c r="E445" s="44" t="s">
        <v>26</v>
      </c>
      <c r="F445" s="74">
        <v>43048</v>
      </c>
      <c r="G445" s="570">
        <f t="shared" si="6"/>
        <v>103318.9</v>
      </c>
      <c r="H445" s="59">
        <v>67000</v>
      </c>
      <c r="I445" s="59">
        <v>67000</v>
      </c>
      <c r="J445" s="59">
        <v>0</v>
      </c>
      <c r="K445" s="59">
        <v>36318.9</v>
      </c>
      <c r="L445" s="36" t="s">
        <v>2340</v>
      </c>
      <c r="M445" s="36" t="s">
        <v>20</v>
      </c>
      <c r="N445" s="36" t="s">
        <v>62</v>
      </c>
      <c r="O445" s="185"/>
      <c r="P445" s="329">
        <f>IFERROR(VLOOKUP(TRIM(OPKK[[#This Row],[Lokacija provedbe
grad ili općina]]),Koordinate!B:E,2,FALSE),"")</f>
        <v>35000</v>
      </c>
      <c r="Q445" s="329">
        <f>IFERROR(VLOOKUP(TRIM(OPKK[[#This Row],[Lokacija provedbe
grad ili općina]]),Koordinate!B:E,3,FALSE),"")</f>
        <v>45.163143099999999</v>
      </c>
      <c r="R445" s="329">
        <f>IFERROR(VLOOKUP(TRIM(OPKK[[#This Row],[Lokacija provedbe
grad ili općina]]),Koordinate!B:E,4,FALSE),"")</f>
        <v>18.011608099999901</v>
      </c>
    </row>
    <row r="446" spans="1:18" ht="30">
      <c r="A446" s="44" t="s">
        <v>2341</v>
      </c>
      <c r="B446" s="44" t="s">
        <v>2342</v>
      </c>
      <c r="C446" s="44" t="s">
        <v>15</v>
      </c>
      <c r="D446" s="44" t="s">
        <v>2196</v>
      </c>
      <c r="E446" s="44" t="s">
        <v>17</v>
      </c>
      <c r="F446" s="74">
        <v>43076</v>
      </c>
      <c r="G446" s="570">
        <f t="shared" si="6"/>
        <v>128308</v>
      </c>
      <c r="H446" s="59">
        <v>107778</v>
      </c>
      <c r="I446" s="59">
        <v>107778</v>
      </c>
      <c r="J446" s="59">
        <v>0</v>
      </c>
      <c r="K446" s="59">
        <v>20530</v>
      </c>
      <c r="L446" s="36" t="s">
        <v>2343</v>
      </c>
      <c r="M446" s="36" t="s">
        <v>20</v>
      </c>
      <c r="N446" s="36" t="s">
        <v>62</v>
      </c>
      <c r="O446" s="185"/>
      <c r="P446" s="329">
        <f>IFERROR(VLOOKUP(TRIM(OPKK[[#This Row],[Lokacija provedbe
grad ili općina]]),Koordinate!B:E,2,FALSE),"")</f>
        <v>35000</v>
      </c>
      <c r="Q446" s="329">
        <f>IFERROR(VLOOKUP(TRIM(OPKK[[#This Row],[Lokacija provedbe
grad ili općina]]),Koordinate!B:E,3,FALSE),"")</f>
        <v>45.163143099999999</v>
      </c>
      <c r="R446" s="329">
        <f>IFERROR(VLOOKUP(TRIM(OPKK[[#This Row],[Lokacija provedbe
grad ili općina]]),Koordinate!B:E,4,FALSE),"")</f>
        <v>18.011608099999901</v>
      </c>
    </row>
    <row r="447" spans="1:18">
      <c r="A447" s="44" t="s">
        <v>2344</v>
      </c>
      <c r="B447" s="44" t="s">
        <v>2345</v>
      </c>
      <c r="C447" s="44" t="s">
        <v>15</v>
      </c>
      <c r="D447" s="44" t="s">
        <v>2196</v>
      </c>
      <c r="E447" s="44" t="s">
        <v>17</v>
      </c>
      <c r="F447" s="74">
        <v>43070</v>
      </c>
      <c r="G447" s="570">
        <f t="shared" si="6"/>
        <v>472219.5</v>
      </c>
      <c r="H447" s="59">
        <v>396664.38</v>
      </c>
      <c r="I447" s="59">
        <v>396664.38</v>
      </c>
      <c r="J447" s="59">
        <v>0</v>
      </c>
      <c r="K447" s="59">
        <v>75555.12</v>
      </c>
      <c r="L447" s="36" t="s">
        <v>130</v>
      </c>
      <c r="M447" s="36" t="s">
        <v>28</v>
      </c>
      <c r="N447" s="36" t="s">
        <v>131</v>
      </c>
      <c r="O447" s="185"/>
      <c r="P447" s="329">
        <f>IFERROR(VLOOKUP(TRIM(OPKK[[#This Row],[Lokacija provedbe
grad ili općina]]),Koordinate!B:E,2,FALSE),"")</f>
        <v>31309</v>
      </c>
      <c r="Q447" s="329">
        <f>IFERROR(VLOOKUP(TRIM(OPKK[[#This Row],[Lokacija provedbe
grad ili općina]]),Koordinate!B:E,3,FALSE),"")</f>
        <v>45.751590700000001</v>
      </c>
      <c r="R447" s="329">
        <f>IFERROR(VLOOKUP(TRIM(OPKK[[#This Row],[Lokacija provedbe
grad ili općina]]),Koordinate!B:E,4,FALSE),"")</f>
        <v>18.737473999999999</v>
      </c>
    </row>
    <row r="448" spans="1:18">
      <c r="A448" s="44" t="s">
        <v>2346</v>
      </c>
      <c r="B448" s="44" t="s">
        <v>2347</v>
      </c>
      <c r="C448" s="44" t="s">
        <v>1223</v>
      </c>
      <c r="D448" s="44" t="s">
        <v>1224</v>
      </c>
      <c r="E448" s="44" t="s">
        <v>17</v>
      </c>
      <c r="F448" s="74">
        <v>43062</v>
      </c>
      <c r="G448" s="570">
        <f t="shared" si="6"/>
        <v>3681633.87</v>
      </c>
      <c r="H448" s="59">
        <v>3121536.54</v>
      </c>
      <c r="I448" s="59">
        <v>3121536.54</v>
      </c>
      <c r="J448" s="59">
        <v>0</v>
      </c>
      <c r="K448" s="59">
        <v>560097.32999999996</v>
      </c>
      <c r="L448" s="36" t="s">
        <v>470</v>
      </c>
      <c r="M448" s="36" t="s">
        <v>28</v>
      </c>
      <c r="N448" s="36" t="s">
        <v>2348</v>
      </c>
      <c r="O448" s="185"/>
      <c r="P448" s="329">
        <f>IFERROR(VLOOKUP(TRIM(OPKK[[#This Row],[Lokacija provedbe
grad ili općina]]),Koordinate!B:E,2,FALSE),"")</f>
        <v>31404</v>
      </c>
      <c r="Q448" s="329">
        <f>IFERROR(VLOOKUP(TRIM(OPKK[[#This Row],[Lokacija provedbe
grad ili općina]]),Koordinate!B:E,3,FALSE),"")</f>
        <v>45.460471499999997</v>
      </c>
      <c r="R448" s="329">
        <f>IFERROR(VLOOKUP(TRIM(OPKK[[#This Row],[Lokacija provedbe
grad ili općina]]),Koordinate!B:E,4,FALSE),"")</f>
        <v>18.5723375</v>
      </c>
    </row>
    <row r="449" spans="1:18">
      <c r="A449" s="44" t="s">
        <v>2375</v>
      </c>
      <c r="B449" s="44" t="s">
        <v>2376</v>
      </c>
      <c r="C449" s="44" t="s">
        <v>15</v>
      </c>
      <c r="D449" s="44" t="s">
        <v>1269</v>
      </c>
      <c r="E449" s="44" t="s">
        <v>26</v>
      </c>
      <c r="F449" s="74">
        <v>43026</v>
      </c>
      <c r="G449" s="570">
        <f t="shared" si="6"/>
        <v>477820</v>
      </c>
      <c r="H449" s="59">
        <v>300000</v>
      </c>
      <c r="I449" s="59">
        <v>300000</v>
      </c>
      <c r="J449" s="59">
        <v>0</v>
      </c>
      <c r="K449" s="59">
        <v>177820</v>
      </c>
      <c r="L449" s="36" t="s">
        <v>164</v>
      </c>
      <c r="M449" s="36" t="s">
        <v>20</v>
      </c>
      <c r="N449" s="36" t="s">
        <v>62</v>
      </c>
      <c r="O449" s="185"/>
      <c r="P449" s="329">
        <f>IFERROR(VLOOKUP(TRIM(OPKK[[#This Row],[Lokacija provedbe
grad ili općina]]),Koordinate!B:E,2,FALSE),"")</f>
        <v>35000</v>
      </c>
      <c r="Q449" s="329">
        <f>IFERROR(VLOOKUP(TRIM(OPKK[[#This Row],[Lokacija provedbe
grad ili općina]]),Koordinate!B:E,3,FALSE),"")</f>
        <v>45.163143099999999</v>
      </c>
      <c r="R449" s="329">
        <f>IFERROR(VLOOKUP(TRIM(OPKK[[#This Row],[Lokacija provedbe
grad ili općina]]),Koordinate!B:E,4,FALSE),"")</f>
        <v>18.011608099999901</v>
      </c>
    </row>
    <row r="450" spans="1:18">
      <c r="A450" s="44" t="s">
        <v>2377</v>
      </c>
      <c r="B450" s="44" t="s">
        <v>2378</v>
      </c>
      <c r="C450" s="44" t="s">
        <v>15</v>
      </c>
      <c r="D450" s="44" t="s">
        <v>1269</v>
      </c>
      <c r="E450" s="44" t="s">
        <v>26</v>
      </c>
      <c r="F450" s="74">
        <v>43076</v>
      </c>
      <c r="G450" s="570">
        <f t="shared" si="6"/>
        <v>298950</v>
      </c>
      <c r="H450" s="59">
        <v>240000</v>
      </c>
      <c r="I450" s="59">
        <v>240000</v>
      </c>
      <c r="J450" s="59">
        <v>0</v>
      </c>
      <c r="K450" s="59">
        <v>58950</v>
      </c>
      <c r="L450" s="44" t="s">
        <v>2379</v>
      </c>
      <c r="M450" s="44" t="s">
        <v>28</v>
      </c>
      <c r="N450" s="44" t="s">
        <v>1221</v>
      </c>
      <c r="O450" s="185"/>
      <c r="P450" s="329">
        <f>IFERROR(VLOOKUP(TRIM(OPKK[[#This Row],[Lokacija provedbe
grad ili općina]]),Koordinate!B:E,2,FALSE),"")</f>
        <v>31216</v>
      </c>
      <c r="Q450" s="329">
        <f>IFERROR(VLOOKUP(TRIM(OPKK[[#This Row],[Lokacija provedbe
grad ili općina]]),Koordinate!B:E,3,FALSE),"")</f>
        <v>45.4893778</v>
      </c>
      <c r="R450" s="329">
        <f>IFERROR(VLOOKUP(TRIM(OPKK[[#This Row],[Lokacija provedbe
grad ili općina]]),Koordinate!B:E,4,FALSE),"")</f>
        <v>18.672802300000001</v>
      </c>
    </row>
    <row r="451" spans="1:18" ht="15" customHeight="1">
      <c r="A451" s="44" t="s">
        <v>2380</v>
      </c>
      <c r="B451" s="44" t="s">
        <v>2381</v>
      </c>
      <c r="C451" s="44" t="s">
        <v>15</v>
      </c>
      <c r="D451" s="44" t="s">
        <v>1269</v>
      </c>
      <c r="E451" s="44" t="s">
        <v>26</v>
      </c>
      <c r="F451" s="74">
        <v>43076</v>
      </c>
      <c r="G451" s="570">
        <f t="shared" si="6"/>
        <v>256472.5</v>
      </c>
      <c r="H451" s="59">
        <v>218001.62</v>
      </c>
      <c r="I451" s="59">
        <v>218001.62</v>
      </c>
      <c r="J451" s="59">
        <v>0</v>
      </c>
      <c r="K451" s="59">
        <v>38470.879999999997</v>
      </c>
      <c r="L451" s="44" t="s">
        <v>2382</v>
      </c>
      <c r="M451" s="44" t="s">
        <v>52</v>
      </c>
      <c r="N451" s="44" t="s">
        <v>143</v>
      </c>
      <c r="O451" s="185"/>
      <c r="P451" s="329">
        <f>IFERROR(VLOOKUP(TRIM(OPKK[[#This Row],[Lokacija provedbe
grad ili općina]]),Koordinate!B:E,2,FALSE),"")</f>
        <v>32100</v>
      </c>
      <c r="Q451" s="329">
        <f>IFERROR(VLOOKUP(TRIM(OPKK[[#This Row],[Lokacija provedbe
grad ili općina]]),Koordinate!B:E,3,FALSE),"")</f>
        <v>45.287905799999997</v>
      </c>
      <c r="R451" s="329">
        <f>IFERROR(VLOOKUP(TRIM(OPKK[[#This Row],[Lokacija provedbe
grad ili općina]]),Koordinate!B:E,4,FALSE),"")</f>
        <v>18.805678100000002</v>
      </c>
    </row>
    <row r="452" spans="1:18" ht="15" customHeight="1">
      <c r="A452" s="44" t="s">
        <v>2383</v>
      </c>
      <c r="B452" s="44" t="s">
        <v>2384</v>
      </c>
      <c r="C452" s="44" t="s">
        <v>867</v>
      </c>
      <c r="D452" s="44" t="s">
        <v>868</v>
      </c>
      <c r="E452" s="44" t="s">
        <v>65</v>
      </c>
      <c r="F452" s="74">
        <v>43059</v>
      </c>
      <c r="G452" s="570">
        <f t="shared" ref="G452:G515" si="7">H452+K452</f>
        <v>846518.75</v>
      </c>
      <c r="H452" s="59">
        <v>511181.29</v>
      </c>
      <c r="I452" s="59">
        <v>511181.29</v>
      </c>
      <c r="J452" s="59">
        <v>0</v>
      </c>
      <c r="K452" s="59">
        <v>335337.46000000002</v>
      </c>
      <c r="L452" s="44" t="s">
        <v>2385</v>
      </c>
      <c r="M452" s="44" t="s">
        <v>28</v>
      </c>
      <c r="N452" s="44" t="s">
        <v>30</v>
      </c>
      <c r="O452" s="185"/>
      <c r="P452" s="329">
        <f>IFERROR(VLOOKUP(TRIM(OPKK[[#This Row],[Lokacija provedbe
grad ili općina]]),Koordinate!B:E,2,FALSE),"")</f>
        <v>31400</v>
      </c>
      <c r="Q452" s="329">
        <f>IFERROR(VLOOKUP(TRIM(OPKK[[#This Row],[Lokacija provedbe
grad ili općina]]),Koordinate!B:E,3,FALSE),"")</f>
        <v>45.309996899999902</v>
      </c>
      <c r="R452" s="329">
        <f>IFERROR(VLOOKUP(TRIM(OPKK[[#This Row],[Lokacija provedbe
grad ili općina]]),Koordinate!B:E,4,FALSE),"")</f>
        <v>18.4097819999999</v>
      </c>
    </row>
    <row r="453" spans="1:18" ht="15" customHeight="1">
      <c r="A453" s="44" t="s">
        <v>2386</v>
      </c>
      <c r="B453" s="44" t="s">
        <v>2387</v>
      </c>
      <c r="C453" s="44" t="s">
        <v>867</v>
      </c>
      <c r="D453" s="44" t="s">
        <v>868</v>
      </c>
      <c r="E453" s="44" t="s">
        <v>65</v>
      </c>
      <c r="F453" s="74">
        <v>43063</v>
      </c>
      <c r="G453" s="570">
        <f t="shared" si="7"/>
        <v>2072215.1800000002</v>
      </c>
      <c r="H453" s="59">
        <v>1265844.8</v>
      </c>
      <c r="I453" s="59">
        <v>1265844.8</v>
      </c>
      <c r="J453" s="59">
        <v>0</v>
      </c>
      <c r="K453" s="59">
        <v>806370.38</v>
      </c>
      <c r="L453" s="44" t="s">
        <v>953</v>
      </c>
      <c r="M453" s="44" t="s">
        <v>38</v>
      </c>
      <c r="N453" s="44" t="s">
        <v>138</v>
      </c>
      <c r="O453" s="185"/>
      <c r="P453" s="329">
        <f>IFERROR(VLOOKUP(TRIM(OPKK[[#This Row],[Lokacija provedbe
grad ili općina]]),Koordinate!B:E,2,FALSE),"")</f>
        <v>34550</v>
      </c>
      <c r="Q453" s="329">
        <f>IFERROR(VLOOKUP(TRIM(OPKK[[#This Row],[Lokacija provedbe
grad ili općina]]),Koordinate!B:E,3,FALSE),"")</f>
        <v>45.438845200000003</v>
      </c>
      <c r="R453" s="329">
        <f>IFERROR(VLOOKUP(TRIM(OPKK[[#This Row],[Lokacija provedbe
grad ili općina]]),Koordinate!B:E,4,FALSE),"")</f>
        <v>17.191742399999999</v>
      </c>
    </row>
    <row r="454" spans="1:18" ht="15" customHeight="1">
      <c r="A454" s="44" t="s">
        <v>2388</v>
      </c>
      <c r="B454" s="44" t="s">
        <v>2389</v>
      </c>
      <c r="C454" s="44" t="s">
        <v>867</v>
      </c>
      <c r="D454" s="44" t="s">
        <v>868</v>
      </c>
      <c r="E454" s="44" t="s">
        <v>65</v>
      </c>
      <c r="F454" s="74">
        <v>43063</v>
      </c>
      <c r="G454" s="570">
        <f t="shared" si="7"/>
        <v>2300055.75</v>
      </c>
      <c r="H454" s="59">
        <v>1254041.21</v>
      </c>
      <c r="I454" s="59">
        <v>1254041.21</v>
      </c>
      <c r="J454" s="59">
        <v>0</v>
      </c>
      <c r="K454" s="59">
        <v>1046014.54</v>
      </c>
      <c r="L454" s="44" t="s">
        <v>953</v>
      </c>
      <c r="M454" s="44" t="s">
        <v>38</v>
      </c>
      <c r="N454" s="44" t="s">
        <v>138</v>
      </c>
      <c r="O454" s="185"/>
      <c r="P454" s="329">
        <f>IFERROR(VLOOKUP(TRIM(OPKK[[#This Row],[Lokacija provedbe
grad ili općina]]),Koordinate!B:E,2,FALSE),"")</f>
        <v>34550</v>
      </c>
      <c r="Q454" s="329">
        <f>IFERROR(VLOOKUP(TRIM(OPKK[[#This Row],[Lokacija provedbe
grad ili općina]]),Koordinate!B:E,3,FALSE),"")</f>
        <v>45.438845200000003</v>
      </c>
      <c r="R454" s="329">
        <f>IFERROR(VLOOKUP(TRIM(OPKK[[#This Row],[Lokacija provedbe
grad ili općina]]),Koordinate!B:E,4,FALSE),"")</f>
        <v>17.191742399999999</v>
      </c>
    </row>
    <row r="455" spans="1:18" ht="15" customHeight="1">
      <c r="A455" s="44" t="s">
        <v>2390</v>
      </c>
      <c r="B455" s="44" t="s">
        <v>2391</v>
      </c>
      <c r="C455" s="44" t="s">
        <v>15</v>
      </c>
      <c r="D455" s="44" t="s">
        <v>1269</v>
      </c>
      <c r="E455" s="44" t="s">
        <v>26</v>
      </c>
      <c r="F455" s="74">
        <v>43081</v>
      </c>
      <c r="G455" s="570">
        <f t="shared" si="7"/>
        <v>474233.14</v>
      </c>
      <c r="H455" s="59">
        <v>300000</v>
      </c>
      <c r="I455" s="59">
        <v>300000</v>
      </c>
      <c r="J455" s="59">
        <v>0</v>
      </c>
      <c r="K455" s="59">
        <v>174233.14</v>
      </c>
      <c r="L455" s="44" t="s">
        <v>2392</v>
      </c>
      <c r="M455" s="44" t="s">
        <v>28</v>
      </c>
      <c r="N455" s="44" t="s">
        <v>29</v>
      </c>
      <c r="O455" s="185"/>
      <c r="P455" s="329">
        <f>IFERROR(VLOOKUP(TRIM(OPKK[[#This Row],[Lokacija provedbe
grad ili općina]]),Koordinate!B:E,2,FALSE),"")</f>
        <v>31000</v>
      </c>
      <c r="Q455" s="329">
        <f>IFERROR(VLOOKUP(TRIM(OPKK[[#This Row],[Lokacija provedbe
grad ili općina]]),Koordinate!B:E,3,FALSE),"")</f>
        <v>45.554962400000001</v>
      </c>
      <c r="R455" s="329">
        <f>IFERROR(VLOOKUP(TRIM(OPKK[[#This Row],[Lokacija provedbe
grad ili općina]]),Koordinate!B:E,4,FALSE),"")</f>
        <v>18.695514399999901</v>
      </c>
    </row>
    <row r="456" spans="1:18" ht="15" customHeight="1">
      <c r="A456" s="44" t="s">
        <v>2393</v>
      </c>
      <c r="B456" s="44" t="s">
        <v>2394</v>
      </c>
      <c r="C456" s="44" t="s">
        <v>15</v>
      </c>
      <c r="D456" s="44" t="s">
        <v>1269</v>
      </c>
      <c r="E456" s="44" t="s">
        <v>26</v>
      </c>
      <c r="F456" s="74">
        <v>43080</v>
      </c>
      <c r="G456" s="570">
        <f t="shared" si="7"/>
        <v>320529</v>
      </c>
      <c r="H456" s="59">
        <v>272449.65000000002</v>
      </c>
      <c r="I456" s="59">
        <v>272449.65000000002</v>
      </c>
      <c r="J456" s="59">
        <v>0</v>
      </c>
      <c r="K456" s="59">
        <v>48079.35</v>
      </c>
      <c r="L456" s="44" t="s">
        <v>2395</v>
      </c>
      <c r="M456" s="44" t="s">
        <v>28</v>
      </c>
      <c r="N456" s="44" t="s">
        <v>1225</v>
      </c>
      <c r="O456" s="185"/>
      <c r="P456" s="329">
        <f>IFERROR(VLOOKUP(TRIM(OPKK[[#This Row],[Lokacija provedbe
grad ili općina]]),Koordinate!B:E,2,FALSE),"")</f>
        <v>31206</v>
      </c>
      <c r="Q456" s="329">
        <f>IFERROR(VLOOKUP(TRIM(OPKK[[#This Row],[Lokacija provedbe
grad ili općina]]),Koordinate!B:E,3,FALSE),"")</f>
        <v>45.5248372</v>
      </c>
      <c r="R456" s="329">
        <f>IFERROR(VLOOKUP(TRIM(OPKK[[#This Row],[Lokacija provedbe
grad ili općina]]),Koordinate!B:E,4,FALSE),"")</f>
        <v>19.060096999999999</v>
      </c>
    </row>
    <row r="457" spans="1:18" ht="15" customHeight="1">
      <c r="A457" s="44" t="s">
        <v>2396</v>
      </c>
      <c r="B457" s="44" t="s">
        <v>2397</v>
      </c>
      <c r="C457" s="44" t="s">
        <v>15</v>
      </c>
      <c r="D457" s="44" t="s">
        <v>1269</v>
      </c>
      <c r="E457" s="44" t="s">
        <v>26</v>
      </c>
      <c r="F457" s="74">
        <v>43074</v>
      </c>
      <c r="G457" s="570">
        <f t="shared" si="7"/>
        <v>357000</v>
      </c>
      <c r="H457" s="59">
        <v>300000</v>
      </c>
      <c r="I457" s="59">
        <v>300000</v>
      </c>
      <c r="J457" s="59">
        <v>0</v>
      </c>
      <c r="K457" s="59">
        <v>57000</v>
      </c>
      <c r="L457" s="44" t="s">
        <v>2398</v>
      </c>
      <c r="M457" s="44" t="s">
        <v>20</v>
      </c>
      <c r="N457" s="44" t="s">
        <v>2399</v>
      </c>
      <c r="O457" s="185"/>
      <c r="P457" s="329">
        <f>IFERROR(VLOOKUP(TRIM(OPKK[[#This Row],[Lokacija provedbe
grad ili općina]]),Koordinate!B:E,2,FALSE),"")</f>
        <v>35213</v>
      </c>
      <c r="Q457" s="329">
        <f>IFERROR(VLOOKUP(TRIM(OPKK[[#This Row],[Lokacija provedbe
grad ili općina]]),Koordinate!B:E,3,FALSE),"")</f>
        <v>45.146055099999998</v>
      </c>
      <c r="R457" s="329">
        <f>IFERROR(VLOOKUP(TRIM(OPKK[[#This Row],[Lokacija provedbe
grad ili općina]]),Koordinate!B:E,4,FALSE),"")</f>
        <v>18.215998299999999</v>
      </c>
    </row>
    <row r="458" spans="1:18" ht="15" customHeight="1">
      <c r="A458" s="44" t="s">
        <v>2400</v>
      </c>
      <c r="B458" s="44" t="s">
        <v>2401</v>
      </c>
      <c r="C458" s="44" t="s">
        <v>867</v>
      </c>
      <c r="D458" s="44" t="s">
        <v>868</v>
      </c>
      <c r="E458" s="44" t="s">
        <v>65</v>
      </c>
      <c r="F458" s="74">
        <v>43063</v>
      </c>
      <c r="G458" s="570">
        <f t="shared" si="7"/>
        <v>348521.69999999995</v>
      </c>
      <c r="H458" s="59">
        <v>216024.77</v>
      </c>
      <c r="I458" s="59">
        <v>216024.77</v>
      </c>
      <c r="J458" s="59">
        <v>0</v>
      </c>
      <c r="K458" s="59">
        <v>132496.93</v>
      </c>
      <c r="L458" s="44" t="s">
        <v>2402</v>
      </c>
      <c r="M458" s="44" t="s">
        <v>28</v>
      </c>
      <c r="N458" s="44" t="s">
        <v>29</v>
      </c>
      <c r="O458" s="185"/>
      <c r="P458" s="329">
        <f>IFERROR(VLOOKUP(TRIM(OPKK[[#This Row],[Lokacija provedbe
grad ili općina]]),Koordinate!B:E,2,FALSE),"")</f>
        <v>31000</v>
      </c>
      <c r="Q458" s="329">
        <f>IFERROR(VLOOKUP(TRIM(OPKK[[#This Row],[Lokacija provedbe
grad ili općina]]),Koordinate!B:E,3,FALSE),"")</f>
        <v>45.554962400000001</v>
      </c>
      <c r="R458" s="329">
        <f>IFERROR(VLOOKUP(TRIM(OPKK[[#This Row],[Lokacija provedbe
grad ili općina]]),Koordinate!B:E,4,FALSE),"")</f>
        <v>18.695514399999901</v>
      </c>
    </row>
    <row r="459" spans="1:18" ht="15" customHeight="1">
      <c r="A459" s="44" t="s">
        <v>2403</v>
      </c>
      <c r="B459" s="44" t="s">
        <v>2404</v>
      </c>
      <c r="C459" s="44" t="s">
        <v>15</v>
      </c>
      <c r="D459" s="44" t="s">
        <v>113</v>
      </c>
      <c r="E459" s="44" t="s">
        <v>17</v>
      </c>
      <c r="F459" s="74">
        <v>43070</v>
      </c>
      <c r="G459" s="570">
        <f t="shared" si="7"/>
        <v>24417234.77</v>
      </c>
      <c r="H459" s="59">
        <v>11648905.02</v>
      </c>
      <c r="I459" s="59">
        <v>11648905.02</v>
      </c>
      <c r="J459" s="59">
        <v>0</v>
      </c>
      <c r="K459" s="59">
        <v>12768329.75</v>
      </c>
      <c r="L459" s="44" t="s">
        <v>2405</v>
      </c>
      <c r="M459" s="44" t="s">
        <v>28</v>
      </c>
      <c r="N459" s="44" t="s">
        <v>29</v>
      </c>
      <c r="O459" s="185"/>
      <c r="P459" s="329">
        <f>IFERROR(VLOOKUP(TRIM(OPKK[[#This Row],[Lokacija provedbe
grad ili općina]]),Koordinate!B:E,2,FALSE),"")</f>
        <v>31000</v>
      </c>
      <c r="Q459" s="329">
        <f>IFERROR(VLOOKUP(TRIM(OPKK[[#This Row],[Lokacija provedbe
grad ili općina]]),Koordinate!B:E,3,FALSE),"")</f>
        <v>45.554962400000001</v>
      </c>
      <c r="R459" s="329">
        <f>IFERROR(VLOOKUP(TRIM(OPKK[[#This Row],[Lokacija provedbe
grad ili općina]]),Koordinate!B:E,4,FALSE),"")</f>
        <v>18.695514399999901</v>
      </c>
    </row>
    <row r="460" spans="1:18" ht="15" customHeight="1">
      <c r="A460" s="44" t="s">
        <v>2406</v>
      </c>
      <c r="B460" s="44" t="s">
        <v>2407</v>
      </c>
      <c r="C460" s="44" t="s">
        <v>15</v>
      </c>
      <c r="D460" s="44" t="s">
        <v>113</v>
      </c>
      <c r="E460" s="44" t="s">
        <v>17</v>
      </c>
      <c r="F460" s="74">
        <v>43070</v>
      </c>
      <c r="G460" s="570">
        <f t="shared" si="7"/>
        <v>686890</v>
      </c>
      <c r="H460" s="59">
        <v>333910</v>
      </c>
      <c r="I460" s="59">
        <v>333910</v>
      </c>
      <c r="J460" s="59">
        <v>0</v>
      </c>
      <c r="K460" s="59">
        <v>352980</v>
      </c>
      <c r="L460" s="44" t="s">
        <v>2408</v>
      </c>
      <c r="M460" s="44" t="s">
        <v>28</v>
      </c>
      <c r="N460" s="44" t="s">
        <v>29</v>
      </c>
      <c r="O460" s="185"/>
      <c r="P460" s="329">
        <f>IFERROR(VLOOKUP(TRIM(OPKK[[#This Row],[Lokacija provedbe
grad ili općina]]),Koordinate!B:E,2,FALSE),"")</f>
        <v>31000</v>
      </c>
      <c r="Q460" s="329">
        <f>IFERROR(VLOOKUP(TRIM(OPKK[[#This Row],[Lokacija provedbe
grad ili općina]]),Koordinate!B:E,3,FALSE),"")</f>
        <v>45.554962400000001</v>
      </c>
      <c r="R460" s="329">
        <f>IFERROR(VLOOKUP(TRIM(OPKK[[#This Row],[Lokacija provedbe
grad ili općina]]),Koordinate!B:E,4,FALSE),"")</f>
        <v>18.695514399999901</v>
      </c>
    </row>
    <row r="461" spans="1:18" ht="15" customHeight="1">
      <c r="A461" s="44" t="s">
        <v>2409</v>
      </c>
      <c r="B461" s="44" t="s">
        <v>2410</v>
      </c>
      <c r="C461" s="44" t="s">
        <v>1237</v>
      </c>
      <c r="D461" s="44" t="s">
        <v>1238</v>
      </c>
      <c r="E461" s="44" t="s">
        <v>65</v>
      </c>
      <c r="F461" s="74">
        <v>43032</v>
      </c>
      <c r="G461" s="570">
        <f t="shared" si="7"/>
        <v>5046385.26</v>
      </c>
      <c r="H461" s="59">
        <v>2807464.53</v>
      </c>
      <c r="I461" s="59">
        <v>2807464.53</v>
      </c>
      <c r="J461" s="59">
        <v>0</v>
      </c>
      <c r="K461" s="59">
        <v>2238920.73</v>
      </c>
      <c r="L461" s="44" t="s">
        <v>2411</v>
      </c>
      <c r="M461" s="44" t="s">
        <v>38</v>
      </c>
      <c r="N461" s="44" t="s">
        <v>138</v>
      </c>
      <c r="O461" s="185"/>
      <c r="P461" s="329">
        <f>IFERROR(VLOOKUP(TRIM(OPKK[[#This Row],[Lokacija provedbe
grad ili općina]]),Koordinate!B:E,2,FALSE),"")</f>
        <v>34550</v>
      </c>
      <c r="Q461" s="329">
        <f>IFERROR(VLOOKUP(TRIM(OPKK[[#This Row],[Lokacija provedbe
grad ili općina]]),Koordinate!B:E,3,FALSE),"")</f>
        <v>45.438845200000003</v>
      </c>
      <c r="R461" s="329">
        <f>IFERROR(VLOOKUP(TRIM(OPKK[[#This Row],[Lokacija provedbe
grad ili općina]]),Koordinate!B:E,4,FALSE),"")</f>
        <v>17.191742399999999</v>
      </c>
    </row>
    <row r="462" spans="1:18" ht="15" customHeight="1">
      <c r="A462" s="44" t="s">
        <v>2412</v>
      </c>
      <c r="B462" s="44" t="s">
        <v>2413</v>
      </c>
      <c r="C462" s="44" t="s">
        <v>1237</v>
      </c>
      <c r="D462" s="44" t="s">
        <v>1238</v>
      </c>
      <c r="E462" s="44" t="s">
        <v>65</v>
      </c>
      <c r="F462" s="74">
        <v>43063</v>
      </c>
      <c r="G462" s="570">
        <f t="shared" si="7"/>
        <v>458246.81</v>
      </c>
      <c r="H462" s="59">
        <v>293367.51</v>
      </c>
      <c r="I462" s="59">
        <v>293367.51</v>
      </c>
      <c r="J462" s="59">
        <v>0</v>
      </c>
      <c r="K462" s="59">
        <v>164879.29999999999</v>
      </c>
      <c r="L462" s="44" t="s">
        <v>2414</v>
      </c>
      <c r="M462" s="44" t="s">
        <v>52</v>
      </c>
      <c r="N462" s="44" t="s">
        <v>1405</v>
      </c>
      <c r="O462" s="185"/>
      <c r="P462" s="329">
        <f>IFERROR(VLOOKUP(TRIM(OPKK[[#This Row],[Lokacija provedbe
grad ili općina]]),Koordinate!B:E,2,FALSE),"")</f>
        <v>32241</v>
      </c>
      <c r="Q462" s="329">
        <f>IFERROR(VLOOKUP(TRIM(OPKK[[#This Row],[Lokacija provedbe
grad ili općina]]),Koordinate!B:E,3,FALSE),"")</f>
        <v>45.259888199999999</v>
      </c>
      <c r="R462" s="329">
        <f>IFERROR(VLOOKUP(TRIM(OPKK[[#This Row],[Lokacija provedbe
grad ili općina]]),Koordinate!B:E,4,FALSE),"")</f>
        <v>18.9103662999999</v>
      </c>
    </row>
    <row r="463" spans="1:18" ht="15" customHeight="1">
      <c r="A463" s="44" t="s">
        <v>2415</v>
      </c>
      <c r="B463" s="44" t="s">
        <v>2416</v>
      </c>
      <c r="C463" s="44" t="s">
        <v>1237</v>
      </c>
      <c r="D463" s="44" t="s">
        <v>1238</v>
      </c>
      <c r="E463" s="44" t="s">
        <v>65</v>
      </c>
      <c r="F463" s="74">
        <v>43059</v>
      </c>
      <c r="G463" s="570">
        <f t="shared" si="7"/>
        <v>3321093.52</v>
      </c>
      <c r="H463" s="59">
        <v>2014714.91</v>
      </c>
      <c r="I463" s="59">
        <v>2014714.91</v>
      </c>
      <c r="J463" s="59">
        <v>0</v>
      </c>
      <c r="K463" s="59">
        <v>1306378.6100000001</v>
      </c>
      <c r="L463" s="44" t="s">
        <v>223</v>
      </c>
      <c r="M463" s="44" t="s">
        <v>52</v>
      </c>
      <c r="N463" s="44" t="s">
        <v>53</v>
      </c>
      <c r="O463" s="185"/>
      <c r="P463" s="329">
        <f>IFERROR(VLOOKUP(TRIM(OPKK[[#This Row],[Lokacija provedbe
grad ili općina]]),Koordinate!B:E,2,FALSE),"")</f>
        <v>32000</v>
      </c>
      <c r="Q463" s="329">
        <f>IFERROR(VLOOKUP(TRIM(OPKK[[#This Row],[Lokacija provedbe
grad ili općina]]),Koordinate!B:E,3,FALSE),"")</f>
        <v>45.345237699999998</v>
      </c>
      <c r="R463" s="329">
        <f>IFERROR(VLOOKUP(TRIM(OPKK[[#This Row],[Lokacija provedbe
grad ili općina]]),Koordinate!B:E,4,FALSE),"")</f>
        <v>19.001020400000002</v>
      </c>
    </row>
    <row r="464" spans="1:18" ht="15" customHeight="1">
      <c r="A464" s="44" t="s">
        <v>2417</v>
      </c>
      <c r="B464" s="44" t="s">
        <v>2418</v>
      </c>
      <c r="C464" s="44" t="s">
        <v>1237</v>
      </c>
      <c r="D464" s="44" t="s">
        <v>1238</v>
      </c>
      <c r="E464" s="44" t="s">
        <v>65</v>
      </c>
      <c r="F464" s="74">
        <v>43059</v>
      </c>
      <c r="G464" s="570">
        <f t="shared" si="7"/>
        <v>562619.31000000006</v>
      </c>
      <c r="H464" s="59">
        <v>355779.11</v>
      </c>
      <c r="I464" s="59">
        <v>355779.11</v>
      </c>
      <c r="J464" s="59">
        <v>0</v>
      </c>
      <c r="K464" s="59">
        <v>206840.2</v>
      </c>
      <c r="L464" s="44" t="s">
        <v>223</v>
      </c>
      <c r="M464" s="44" t="s">
        <v>52</v>
      </c>
      <c r="N464" s="44" t="s">
        <v>53</v>
      </c>
      <c r="O464" s="185"/>
      <c r="P464" s="329">
        <f>IFERROR(VLOOKUP(TRIM(OPKK[[#This Row],[Lokacija provedbe
grad ili općina]]),Koordinate!B:E,2,FALSE),"")</f>
        <v>32000</v>
      </c>
      <c r="Q464" s="329">
        <f>IFERROR(VLOOKUP(TRIM(OPKK[[#This Row],[Lokacija provedbe
grad ili općina]]),Koordinate!B:E,3,FALSE),"")</f>
        <v>45.345237699999998</v>
      </c>
      <c r="R464" s="329">
        <f>IFERROR(VLOOKUP(TRIM(OPKK[[#This Row],[Lokacija provedbe
grad ili općina]]),Koordinate!B:E,4,FALSE),"")</f>
        <v>19.001020400000002</v>
      </c>
    </row>
    <row r="465" spans="1:18" ht="15" customHeight="1">
      <c r="A465" s="44" t="s">
        <v>2419</v>
      </c>
      <c r="B465" s="44" t="s">
        <v>2420</v>
      </c>
      <c r="C465" s="44" t="s">
        <v>1237</v>
      </c>
      <c r="D465" s="44" t="s">
        <v>1238</v>
      </c>
      <c r="E465" s="44" t="s">
        <v>65</v>
      </c>
      <c r="F465" s="74">
        <v>43059</v>
      </c>
      <c r="G465" s="570">
        <f t="shared" si="7"/>
        <v>450287.70999999996</v>
      </c>
      <c r="H465" s="59">
        <v>288378.28999999998</v>
      </c>
      <c r="I465" s="59">
        <v>288378.28999999998</v>
      </c>
      <c r="J465" s="59">
        <v>0</v>
      </c>
      <c r="K465" s="59">
        <v>161909.42000000001</v>
      </c>
      <c r="L465" s="44" t="s">
        <v>223</v>
      </c>
      <c r="M465" s="44" t="s">
        <v>52</v>
      </c>
      <c r="N465" s="44" t="s">
        <v>53</v>
      </c>
      <c r="O465" s="185"/>
      <c r="P465" s="329">
        <f>IFERROR(VLOOKUP(TRIM(OPKK[[#This Row],[Lokacija provedbe
grad ili općina]]),Koordinate!B:E,2,FALSE),"")</f>
        <v>32000</v>
      </c>
      <c r="Q465" s="329">
        <f>IFERROR(VLOOKUP(TRIM(OPKK[[#This Row],[Lokacija provedbe
grad ili općina]]),Koordinate!B:E,3,FALSE),"")</f>
        <v>45.345237699999998</v>
      </c>
      <c r="R465" s="329">
        <f>IFERROR(VLOOKUP(TRIM(OPKK[[#This Row],[Lokacija provedbe
grad ili općina]]),Koordinate!B:E,4,FALSE),"")</f>
        <v>19.001020400000002</v>
      </c>
    </row>
    <row r="466" spans="1:18" ht="15" customHeight="1">
      <c r="A466" s="44" t="s">
        <v>2421</v>
      </c>
      <c r="B466" s="44" t="s">
        <v>2422</v>
      </c>
      <c r="C466" s="44" t="s">
        <v>1237</v>
      </c>
      <c r="D466" s="44" t="s">
        <v>1238</v>
      </c>
      <c r="E466" s="44" t="s">
        <v>65</v>
      </c>
      <c r="F466" s="74">
        <v>43045</v>
      </c>
      <c r="G466" s="570">
        <f t="shared" si="7"/>
        <v>3463121.77</v>
      </c>
      <c r="H466" s="59">
        <v>2091794.75</v>
      </c>
      <c r="I466" s="59">
        <v>2091794.75</v>
      </c>
      <c r="J466" s="59">
        <v>0</v>
      </c>
      <c r="K466" s="59">
        <v>1371327.02</v>
      </c>
      <c r="L466" s="44" t="s">
        <v>2423</v>
      </c>
      <c r="M466" s="44" t="s">
        <v>43</v>
      </c>
      <c r="N466" s="44" t="s">
        <v>44</v>
      </c>
      <c r="O466" s="185"/>
      <c r="P466" s="329">
        <f>IFERROR(VLOOKUP(TRIM(OPKK[[#This Row],[Lokacija provedbe
grad ili općina]]),Koordinate!B:E,2,FALSE),"")</f>
        <v>33522</v>
      </c>
      <c r="Q466" s="329">
        <f>IFERROR(VLOOKUP(TRIM(OPKK[[#This Row],[Lokacija provedbe
grad ili općina]]),Koordinate!B:E,3,FALSE),"")</f>
        <v>45.619798000000003</v>
      </c>
      <c r="R466" s="329">
        <f>IFERROR(VLOOKUP(TRIM(OPKK[[#This Row],[Lokacija provedbe
grad ili općina]]),Koordinate!B:E,4,FALSE),"")</f>
        <v>17.544612300000001</v>
      </c>
    </row>
    <row r="467" spans="1:18" ht="15" customHeight="1">
      <c r="A467" s="44" t="s">
        <v>2424</v>
      </c>
      <c r="B467" s="44" t="s">
        <v>2425</v>
      </c>
      <c r="C467" s="44" t="s">
        <v>15</v>
      </c>
      <c r="D467" s="44" t="s">
        <v>1269</v>
      </c>
      <c r="E467" s="44" t="s">
        <v>26</v>
      </c>
      <c r="F467" s="74">
        <v>43066</v>
      </c>
      <c r="G467" s="570">
        <f t="shared" si="7"/>
        <v>294200</v>
      </c>
      <c r="H467" s="59">
        <v>247128</v>
      </c>
      <c r="I467" s="59">
        <v>247128</v>
      </c>
      <c r="J467" s="59">
        <v>0</v>
      </c>
      <c r="K467" s="59">
        <v>47072</v>
      </c>
      <c r="L467" s="44" t="s">
        <v>2426</v>
      </c>
      <c r="M467" s="44" t="s">
        <v>28</v>
      </c>
      <c r="N467" s="44" t="s">
        <v>2427</v>
      </c>
      <c r="O467" s="185"/>
      <c r="P467" s="329">
        <f>IFERROR(VLOOKUP(TRIM(OPKK[[#This Row],[Lokacija provedbe
grad ili općina]]),Koordinate!B:E,2,FALSE),"")</f>
        <v>31215</v>
      </c>
      <c r="Q467" s="329">
        <f>IFERROR(VLOOKUP(TRIM(OPKK[[#This Row],[Lokacija provedbe
grad ili općina]]),Koordinate!B:E,3,FALSE),"")</f>
        <v>45.451441099999997</v>
      </c>
      <c r="R467" s="329">
        <f>IFERROR(VLOOKUP(TRIM(OPKK[[#This Row],[Lokacija provedbe
grad ili općina]]),Koordinate!B:E,4,FALSE),"")</f>
        <v>18.6589341</v>
      </c>
    </row>
    <row r="468" spans="1:18" ht="15" customHeight="1">
      <c r="A468" s="44" t="s">
        <v>2428</v>
      </c>
      <c r="B468" s="44" t="s">
        <v>2429</v>
      </c>
      <c r="C468" s="44" t="s">
        <v>15</v>
      </c>
      <c r="D468" s="44" t="s">
        <v>1269</v>
      </c>
      <c r="E468" s="44" t="s">
        <v>26</v>
      </c>
      <c r="F468" s="74">
        <v>43066</v>
      </c>
      <c r="G468" s="570">
        <f t="shared" si="7"/>
        <v>471280.2</v>
      </c>
      <c r="H468" s="59">
        <v>300000</v>
      </c>
      <c r="I468" s="59">
        <v>300000</v>
      </c>
      <c r="J468" s="59">
        <v>0</v>
      </c>
      <c r="K468" s="59">
        <v>171280.2</v>
      </c>
      <c r="L468" s="44" t="s">
        <v>2430</v>
      </c>
      <c r="M468" s="44" t="s">
        <v>28</v>
      </c>
      <c r="N468" s="44" t="s">
        <v>29</v>
      </c>
      <c r="O468" s="185"/>
      <c r="P468" s="329">
        <f>IFERROR(VLOOKUP(TRIM(OPKK[[#This Row],[Lokacija provedbe
grad ili općina]]),Koordinate!B:E,2,FALSE),"")</f>
        <v>31000</v>
      </c>
      <c r="Q468" s="329">
        <f>IFERROR(VLOOKUP(TRIM(OPKK[[#This Row],[Lokacija provedbe
grad ili općina]]),Koordinate!B:E,3,FALSE),"")</f>
        <v>45.554962400000001</v>
      </c>
      <c r="R468" s="329">
        <f>IFERROR(VLOOKUP(TRIM(OPKK[[#This Row],[Lokacija provedbe
grad ili općina]]),Koordinate!B:E,4,FALSE),"")</f>
        <v>18.695514399999901</v>
      </c>
    </row>
    <row r="469" spans="1:18" ht="15" customHeight="1">
      <c r="A469" s="44" t="s">
        <v>2431</v>
      </c>
      <c r="B469" s="44" t="s">
        <v>2432</v>
      </c>
      <c r="C469" s="44" t="s">
        <v>15</v>
      </c>
      <c r="D469" s="44" t="s">
        <v>1269</v>
      </c>
      <c r="E469" s="44" t="s">
        <v>26</v>
      </c>
      <c r="F469" s="74">
        <v>43069</v>
      </c>
      <c r="G469" s="570">
        <f t="shared" si="7"/>
        <v>334606.83999999997</v>
      </c>
      <c r="H469" s="59">
        <v>284415</v>
      </c>
      <c r="I469" s="59">
        <v>284415</v>
      </c>
      <c r="J469" s="59">
        <v>0</v>
      </c>
      <c r="K469" s="59">
        <v>50191.839999999997</v>
      </c>
      <c r="L469" s="44" t="s">
        <v>2433</v>
      </c>
      <c r="M469" s="44" t="s">
        <v>43</v>
      </c>
      <c r="N469" s="44" t="s">
        <v>2434</v>
      </c>
      <c r="O469" s="185"/>
      <c r="P469" s="329">
        <f>IFERROR(VLOOKUP(TRIM(OPKK[[#This Row],[Lokacija provedbe
grad ili općina]]),Koordinate!B:E,2,FALSE),"")</f>
        <v>33523</v>
      </c>
      <c r="Q469" s="329">
        <f>IFERROR(VLOOKUP(TRIM(OPKK[[#This Row],[Lokacija provedbe
grad ili općina]]),Koordinate!B:E,3,FALSE),"")</f>
        <v>45.742938199999998</v>
      </c>
      <c r="R469" s="329">
        <f>IFERROR(VLOOKUP(TRIM(OPKK[[#This Row],[Lokacija provedbe
grad ili općina]]),Koordinate!B:E,4,FALSE),"")</f>
        <v>17.856084599999999</v>
      </c>
    </row>
    <row r="470" spans="1:18" ht="15" customHeight="1">
      <c r="A470" s="44" t="s">
        <v>2435</v>
      </c>
      <c r="B470" s="44" t="s">
        <v>2436</v>
      </c>
      <c r="C470" s="44" t="s">
        <v>1237</v>
      </c>
      <c r="D470" s="44" t="s">
        <v>1238</v>
      </c>
      <c r="E470" s="44" t="s">
        <v>65</v>
      </c>
      <c r="F470" s="74">
        <v>43045</v>
      </c>
      <c r="G470" s="570">
        <f t="shared" si="7"/>
        <v>327541.71000000002</v>
      </c>
      <c r="H470" s="59">
        <v>184031.32</v>
      </c>
      <c r="I470" s="59">
        <v>184031.32</v>
      </c>
      <c r="J470" s="59">
        <v>0</v>
      </c>
      <c r="K470" s="59">
        <v>143510.39000000001</v>
      </c>
      <c r="L470" s="44" t="s">
        <v>413</v>
      </c>
      <c r="M470" s="44" t="s">
        <v>43</v>
      </c>
      <c r="N470" s="44" t="s">
        <v>179</v>
      </c>
      <c r="O470" s="185"/>
      <c r="P470" s="329">
        <f>IFERROR(VLOOKUP(TRIM(OPKK[[#This Row],[Lokacija provedbe
grad ili općina]]),Koordinate!B:E,2,FALSE),"")</f>
        <v>33520</v>
      </c>
      <c r="Q470" s="329">
        <f>IFERROR(VLOOKUP(TRIM(OPKK[[#This Row],[Lokacija provedbe
grad ili općina]]),Koordinate!B:E,3,FALSE),"")</f>
        <v>45.701931999999999</v>
      </c>
      <c r="R470" s="329">
        <f>IFERROR(VLOOKUP(TRIM(OPKK[[#This Row],[Lokacija provedbe
grad ili općina]]),Koordinate!B:E,4,FALSE),"")</f>
        <v>17.701143999999999</v>
      </c>
    </row>
    <row r="471" spans="1:18" ht="15" customHeight="1">
      <c r="A471" s="44" t="s">
        <v>2437</v>
      </c>
      <c r="B471" s="44" t="s">
        <v>2438</v>
      </c>
      <c r="C471" s="44" t="s">
        <v>1237</v>
      </c>
      <c r="D471" s="44" t="s">
        <v>1238</v>
      </c>
      <c r="E471" s="44" t="s">
        <v>65</v>
      </c>
      <c r="F471" s="74">
        <v>43054</v>
      </c>
      <c r="G471" s="570">
        <f t="shared" si="7"/>
        <v>780337.97</v>
      </c>
      <c r="H471" s="59">
        <v>486536.65</v>
      </c>
      <c r="I471" s="59">
        <v>486536.65</v>
      </c>
      <c r="J471" s="59">
        <v>0</v>
      </c>
      <c r="K471" s="59">
        <v>293801.32</v>
      </c>
      <c r="L471" s="44" t="s">
        <v>224</v>
      </c>
      <c r="M471" s="44" t="s">
        <v>52</v>
      </c>
      <c r="N471" s="44" t="s">
        <v>143</v>
      </c>
      <c r="O471" s="185"/>
      <c r="P471" s="329">
        <f>IFERROR(VLOOKUP(TRIM(OPKK[[#This Row],[Lokacija provedbe
grad ili općina]]),Koordinate!B:E,2,FALSE),"")</f>
        <v>32100</v>
      </c>
      <c r="Q471" s="329">
        <f>IFERROR(VLOOKUP(TRIM(OPKK[[#This Row],[Lokacija provedbe
grad ili općina]]),Koordinate!B:E,3,FALSE),"")</f>
        <v>45.287905799999997</v>
      </c>
      <c r="R471" s="329">
        <f>IFERROR(VLOOKUP(TRIM(OPKK[[#This Row],[Lokacija provedbe
grad ili općina]]),Koordinate!B:E,4,FALSE),"")</f>
        <v>18.805678100000002</v>
      </c>
    </row>
    <row r="472" spans="1:18" ht="15" customHeight="1">
      <c r="A472" s="44" t="s">
        <v>2439</v>
      </c>
      <c r="B472" s="44" t="s">
        <v>2440</v>
      </c>
      <c r="C472" s="44" t="s">
        <v>1237</v>
      </c>
      <c r="D472" s="44" t="s">
        <v>1238</v>
      </c>
      <c r="E472" s="44" t="s">
        <v>65</v>
      </c>
      <c r="F472" s="74">
        <v>43054</v>
      </c>
      <c r="G472" s="570">
        <f t="shared" si="7"/>
        <v>2068346.19</v>
      </c>
      <c r="H472" s="59">
        <v>1260683</v>
      </c>
      <c r="I472" s="59">
        <v>1260683</v>
      </c>
      <c r="J472" s="59">
        <v>0</v>
      </c>
      <c r="K472" s="59">
        <v>807663.19</v>
      </c>
      <c r="L472" s="44" t="s">
        <v>224</v>
      </c>
      <c r="M472" s="44" t="s">
        <v>52</v>
      </c>
      <c r="N472" s="44" t="s">
        <v>143</v>
      </c>
      <c r="O472" s="185"/>
      <c r="P472" s="329">
        <f>IFERROR(VLOOKUP(TRIM(OPKK[[#This Row],[Lokacija provedbe
grad ili općina]]),Koordinate!B:E,2,FALSE),"")</f>
        <v>32100</v>
      </c>
      <c r="Q472" s="329">
        <f>IFERROR(VLOOKUP(TRIM(OPKK[[#This Row],[Lokacija provedbe
grad ili općina]]),Koordinate!B:E,3,FALSE),"")</f>
        <v>45.287905799999997</v>
      </c>
      <c r="R472" s="329">
        <f>IFERROR(VLOOKUP(TRIM(OPKK[[#This Row],[Lokacija provedbe
grad ili općina]]),Koordinate!B:E,4,FALSE),"")</f>
        <v>18.805678100000002</v>
      </c>
    </row>
    <row r="473" spans="1:18" ht="15" customHeight="1">
      <c r="A473" s="44" t="s">
        <v>2611</v>
      </c>
      <c r="B473" s="44" t="s">
        <v>2441</v>
      </c>
      <c r="C473" s="44" t="s">
        <v>1237</v>
      </c>
      <c r="D473" s="44" t="s">
        <v>1238</v>
      </c>
      <c r="E473" s="44" t="s">
        <v>65</v>
      </c>
      <c r="F473" s="74">
        <v>43059</v>
      </c>
      <c r="G473" s="570">
        <f t="shared" si="7"/>
        <v>5112557.24</v>
      </c>
      <c r="H473" s="59">
        <v>3089593.16</v>
      </c>
      <c r="I473" s="59">
        <v>3089593.16</v>
      </c>
      <c r="J473" s="59">
        <v>0</v>
      </c>
      <c r="K473" s="59">
        <v>2022964.08</v>
      </c>
      <c r="L473" s="44" t="s">
        <v>223</v>
      </c>
      <c r="M473" s="44" t="s">
        <v>52</v>
      </c>
      <c r="N473" s="44" t="s">
        <v>53</v>
      </c>
      <c r="O473" s="185"/>
      <c r="P473" s="329">
        <f>IFERROR(VLOOKUP(TRIM(OPKK[[#This Row],[Lokacija provedbe
grad ili općina]]),Koordinate!B:E,2,FALSE),"")</f>
        <v>32000</v>
      </c>
      <c r="Q473" s="329">
        <f>IFERROR(VLOOKUP(TRIM(OPKK[[#This Row],[Lokacija provedbe
grad ili općina]]),Koordinate!B:E,3,FALSE),"")</f>
        <v>45.345237699999998</v>
      </c>
      <c r="R473" s="329">
        <f>IFERROR(VLOOKUP(TRIM(OPKK[[#This Row],[Lokacija provedbe
grad ili općina]]),Koordinate!B:E,4,FALSE),"")</f>
        <v>19.001020400000002</v>
      </c>
    </row>
    <row r="474" spans="1:18" ht="15" customHeight="1">
      <c r="A474" s="44" t="s">
        <v>2442</v>
      </c>
      <c r="B474" s="44" t="s">
        <v>2443</v>
      </c>
      <c r="C474" s="44" t="s">
        <v>1237</v>
      </c>
      <c r="D474" s="44" t="s">
        <v>1238</v>
      </c>
      <c r="E474" s="44" t="s">
        <v>65</v>
      </c>
      <c r="F474" s="74">
        <v>43059</v>
      </c>
      <c r="G474" s="570">
        <f t="shared" si="7"/>
        <v>4064491.9400000004</v>
      </c>
      <c r="H474" s="59">
        <v>2460753.9700000002</v>
      </c>
      <c r="I474" s="59">
        <v>2460753.9700000002</v>
      </c>
      <c r="J474" s="59">
        <v>0</v>
      </c>
      <c r="K474" s="59">
        <v>1603737.97</v>
      </c>
      <c r="L474" s="44" t="s">
        <v>223</v>
      </c>
      <c r="M474" s="44" t="s">
        <v>52</v>
      </c>
      <c r="N474" s="44" t="s">
        <v>53</v>
      </c>
      <c r="O474" s="185"/>
      <c r="P474" s="329">
        <f>IFERROR(VLOOKUP(TRIM(OPKK[[#This Row],[Lokacija provedbe
grad ili općina]]),Koordinate!B:E,2,FALSE),"")</f>
        <v>32000</v>
      </c>
      <c r="Q474" s="329">
        <f>IFERROR(VLOOKUP(TRIM(OPKK[[#This Row],[Lokacija provedbe
grad ili općina]]),Koordinate!B:E,3,FALSE),"")</f>
        <v>45.345237699999998</v>
      </c>
      <c r="R474" s="329">
        <f>IFERROR(VLOOKUP(TRIM(OPKK[[#This Row],[Lokacija provedbe
grad ili općina]]),Koordinate!B:E,4,FALSE),"")</f>
        <v>19.001020400000002</v>
      </c>
    </row>
    <row r="475" spans="1:18" ht="15" customHeight="1">
      <c r="A475" s="44" t="s">
        <v>2444</v>
      </c>
      <c r="B475" s="44" t="s">
        <v>2445</v>
      </c>
      <c r="C475" s="44" t="s">
        <v>1237</v>
      </c>
      <c r="D475" s="44" t="s">
        <v>1238</v>
      </c>
      <c r="E475" s="44" t="s">
        <v>65</v>
      </c>
      <c r="F475" s="74">
        <v>43054</v>
      </c>
      <c r="G475" s="570">
        <f t="shared" si="7"/>
        <v>4168285.46</v>
      </c>
      <c r="H475" s="59">
        <v>2514892.96</v>
      </c>
      <c r="I475" s="59">
        <v>2514892.96</v>
      </c>
      <c r="J475" s="59">
        <v>0</v>
      </c>
      <c r="K475" s="59">
        <v>1653392.5</v>
      </c>
      <c r="L475" s="44" t="s">
        <v>2446</v>
      </c>
      <c r="M475" s="44" t="s">
        <v>43</v>
      </c>
      <c r="N475" s="44" t="s">
        <v>61</v>
      </c>
      <c r="O475" s="185"/>
      <c r="P475" s="329">
        <f>IFERROR(VLOOKUP(TRIM(OPKK[[#This Row],[Lokacija provedbe
grad ili općina]]),Koordinate!B:E,2,FALSE),"")</f>
        <v>33000</v>
      </c>
      <c r="Q475" s="329">
        <f>IFERROR(VLOOKUP(TRIM(OPKK[[#This Row],[Lokacija provedbe
grad ili općina]]),Koordinate!B:E,3,FALSE),"")</f>
        <v>45.831646300000003</v>
      </c>
      <c r="R475" s="329">
        <f>IFERROR(VLOOKUP(TRIM(OPKK[[#This Row],[Lokacija provedbe
grad ili općina]]),Koordinate!B:E,4,FALSE),"")</f>
        <v>17.385542900000001</v>
      </c>
    </row>
    <row r="476" spans="1:18" ht="15" customHeight="1">
      <c r="A476" s="44" t="s">
        <v>2447</v>
      </c>
      <c r="B476" s="44" t="s">
        <v>2448</v>
      </c>
      <c r="C476" s="44" t="s">
        <v>1237</v>
      </c>
      <c r="D476" s="44" t="s">
        <v>1238</v>
      </c>
      <c r="E476" s="44" t="s">
        <v>65</v>
      </c>
      <c r="F476" s="74">
        <v>43042</v>
      </c>
      <c r="G476" s="570">
        <f t="shared" si="7"/>
        <v>797811.6</v>
      </c>
      <c r="H476" s="59">
        <v>497859.54</v>
      </c>
      <c r="I476" s="59">
        <v>497859.54</v>
      </c>
      <c r="J476" s="59">
        <v>0</v>
      </c>
      <c r="K476" s="59">
        <v>299952.06</v>
      </c>
      <c r="L476" s="44" t="s">
        <v>226</v>
      </c>
      <c r="M476" s="44" t="s">
        <v>20</v>
      </c>
      <c r="N476" s="44" t="s">
        <v>62</v>
      </c>
      <c r="O476" s="185"/>
      <c r="P476" s="329">
        <f>IFERROR(VLOOKUP(TRIM(OPKK[[#This Row],[Lokacija provedbe
grad ili općina]]),Koordinate!B:E,2,FALSE),"")</f>
        <v>35000</v>
      </c>
      <c r="Q476" s="329">
        <f>IFERROR(VLOOKUP(TRIM(OPKK[[#This Row],[Lokacija provedbe
grad ili općina]]),Koordinate!B:E,3,FALSE),"")</f>
        <v>45.163143099999999</v>
      </c>
      <c r="R476" s="329">
        <f>IFERROR(VLOOKUP(TRIM(OPKK[[#This Row],[Lokacija provedbe
grad ili općina]]),Koordinate!B:E,4,FALSE),"")</f>
        <v>18.011608099999901</v>
      </c>
    </row>
    <row r="477" spans="1:18" ht="15" customHeight="1">
      <c r="A477" s="44" t="s">
        <v>2449</v>
      </c>
      <c r="B477" s="44" t="s">
        <v>2450</v>
      </c>
      <c r="C477" s="44" t="s">
        <v>15</v>
      </c>
      <c r="D477" s="44" t="s">
        <v>1269</v>
      </c>
      <c r="E477" s="44" t="s">
        <v>26</v>
      </c>
      <c r="F477" s="74">
        <v>43073</v>
      </c>
      <c r="G477" s="570">
        <f t="shared" si="7"/>
        <v>327800</v>
      </c>
      <c r="H477" s="59">
        <v>276000</v>
      </c>
      <c r="I477" s="59">
        <v>276000</v>
      </c>
      <c r="J477" s="59">
        <v>0</v>
      </c>
      <c r="K477" s="59">
        <v>51800</v>
      </c>
      <c r="L477" s="44" t="s">
        <v>2451</v>
      </c>
      <c r="M477" s="44" t="s">
        <v>28</v>
      </c>
      <c r="N477" s="44" t="s">
        <v>29</v>
      </c>
      <c r="O477" s="185"/>
      <c r="P477" s="329">
        <f>IFERROR(VLOOKUP(TRIM(OPKK[[#This Row],[Lokacija provedbe
grad ili općina]]),Koordinate!B:E,2,FALSE),"")</f>
        <v>31000</v>
      </c>
      <c r="Q477" s="329">
        <f>IFERROR(VLOOKUP(TRIM(OPKK[[#This Row],[Lokacija provedbe
grad ili općina]]),Koordinate!B:E,3,FALSE),"")</f>
        <v>45.554962400000001</v>
      </c>
      <c r="R477" s="329">
        <f>IFERROR(VLOOKUP(TRIM(OPKK[[#This Row],[Lokacija provedbe
grad ili općina]]),Koordinate!B:E,4,FALSE),"")</f>
        <v>18.695514399999901</v>
      </c>
    </row>
    <row r="478" spans="1:18" ht="15" customHeight="1">
      <c r="A478" s="44" t="s">
        <v>2452</v>
      </c>
      <c r="B478" s="44" t="s">
        <v>2453</v>
      </c>
      <c r="C478" s="44" t="s">
        <v>1237</v>
      </c>
      <c r="D478" s="44" t="s">
        <v>1238</v>
      </c>
      <c r="E478" s="44" t="s">
        <v>65</v>
      </c>
      <c r="F478" s="74">
        <v>43045</v>
      </c>
      <c r="G478" s="570">
        <f t="shared" si="7"/>
        <v>704780.35000000009</v>
      </c>
      <c r="H478" s="59">
        <v>442188.53</v>
      </c>
      <c r="I478" s="59">
        <v>442188.53</v>
      </c>
      <c r="J478" s="59">
        <v>0</v>
      </c>
      <c r="K478" s="59">
        <v>262591.82</v>
      </c>
      <c r="L478" s="44" t="s">
        <v>436</v>
      </c>
      <c r="M478" s="44" t="s">
        <v>20</v>
      </c>
      <c r="N478" s="44" t="s">
        <v>190</v>
      </c>
      <c r="O478" s="185"/>
      <c r="P478" s="329">
        <f>IFERROR(VLOOKUP(TRIM(OPKK[[#This Row],[Lokacija provedbe
grad ili općina]]),Koordinate!B:E,2,FALSE),"")</f>
        <v>35250</v>
      </c>
      <c r="Q478" s="329">
        <f>IFERROR(VLOOKUP(TRIM(OPKK[[#This Row],[Lokacija provedbe
grad ili općina]]),Koordinate!B:E,3,FALSE),"")</f>
        <v>45.164750499999997</v>
      </c>
      <c r="R478" s="329">
        <f>IFERROR(VLOOKUP(TRIM(OPKK[[#This Row],[Lokacija provedbe
grad ili općina]]),Koordinate!B:E,4,FALSE),"")</f>
        <v>17.756043200000001</v>
      </c>
    </row>
    <row r="479" spans="1:18" ht="15" customHeight="1">
      <c r="A479" s="44" t="s">
        <v>2454</v>
      </c>
      <c r="B479" s="44" t="s">
        <v>2455</v>
      </c>
      <c r="C479" s="44" t="s">
        <v>1237</v>
      </c>
      <c r="D479" s="44" t="s">
        <v>1238</v>
      </c>
      <c r="E479" s="44" t="s">
        <v>65</v>
      </c>
      <c r="F479" s="74">
        <v>43045</v>
      </c>
      <c r="G479" s="570">
        <f t="shared" si="7"/>
        <v>886878.87000000011</v>
      </c>
      <c r="H479" s="59">
        <v>551859.28</v>
      </c>
      <c r="I479" s="59">
        <v>551859.28</v>
      </c>
      <c r="J479" s="59">
        <v>0</v>
      </c>
      <c r="K479" s="59">
        <v>335019.59000000003</v>
      </c>
      <c r="L479" s="44" t="s">
        <v>226</v>
      </c>
      <c r="M479" s="44" t="s">
        <v>20</v>
      </c>
      <c r="N479" s="44" t="s">
        <v>62</v>
      </c>
      <c r="O479" s="185"/>
      <c r="P479" s="329">
        <f>IFERROR(VLOOKUP(TRIM(OPKK[[#This Row],[Lokacija provedbe
grad ili općina]]),Koordinate!B:E,2,FALSE),"")</f>
        <v>35000</v>
      </c>
      <c r="Q479" s="329">
        <f>IFERROR(VLOOKUP(TRIM(OPKK[[#This Row],[Lokacija provedbe
grad ili općina]]),Koordinate!B:E,3,FALSE),"")</f>
        <v>45.163143099999999</v>
      </c>
      <c r="R479" s="329">
        <f>IFERROR(VLOOKUP(TRIM(OPKK[[#This Row],[Lokacija provedbe
grad ili općina]]),Koordinate!B:E,4,FALSE),"")</f>
        <v>18.011608099999901</v>
      </c>
    </row>
    <row r="480" spans="1:18" ht="15" customHeight="1">
      <c r="A480" s="44" t="s">
        <v>2456</v>
      </c>
      <c r="B480" s="44" t="s">
        <v>2457</v>
      </c>
      <c r="C480" s="44" t="s">
        <v>1237</v>
      </c>
      <c r="D480" s="44" t="s">
        <v>1238</v>
      </c>
      <c r="E480" s="44" t="s">
        <v>65</v>
      </c>
      <c r="F480" s="74">
        <v>43045</v>
      </c>
      <c r="G480" s="570">
        <f t="shared" si="7"/>
        <v>4829906.33</v>
      </c>
      <c r="H480" s="59">
        <v>2947061.62</v>
      </c>
      <c r="I480" s="59">
        <v>2947061.62</v>
      </c>
      <c r="J480" s="59">
        <v>0</v>
      </c>
      <c r="K480" s="59">
        <v>1882844.71</v>
      </c>
      <c r="L480" s="44" t="s">
        <v>1700</v>
      </c>
      <c r="M480" s="44" t="s">
        <v>43</v>
      </c>
      <c r="N480" s="44" t="s">
        <v>61</v>
      </c>
      <c r="O480" s="185"/>
      <c r="P480" s="329">
        <f>IFERROR(VLOOKUP(TRIM(OPKK[[#This Row],[Lokacija provedbe
grad ili općina]]),Koordinate!B:E,2,FALSE),"")</f>
        <v>33000</v>
      </c>
      <c r="Q480" s="329">
        <f>IFERROR(VLOOKUP(TRIM(OPKK[[#This Row],[Lokacija provedbe
grad ili općina]]),Koordinate!B:E,3,FALSE),"")</f>
        <v>45.831646300000003</v>
      </c>
      <c r="R480" s="329">
        <f>IFERROR(VLOOKUP(TRIM(OPKK[[#This Row],[Lokacija provedbe
grad ili općina]]),Koordinate!B:E,4,FALSE),"")</f>
        <v>17.385542900000001</v>
      </c>
    </row>
    <row r="481" spans="1:18" ht="15" customHeight="1">
      <c r="A481" s="44" t="s">
        <v>2458</v>
      </c>
      <c r="B481" s="44" t="s">
        <v>2459</v>
      </c>
      <c r="C481" s="44" t="s">
        <v>1237</v>
      </c>
      <c r="D481" s="44" t="s">
        <v>1238</v>
      </c>
      <c r="E481" s="44" t="s">
        <v>65</v>
      </c>
      <c r="F481" s="74">
        <v>43059</v>
      </c>
      <c r="G481" s="570">
        <f t="shared" si="7"/>
        <v>1513508.96</v>
      </c>
      <c r="H481" s="59">
        <v>924361.82</v>
      </c>
      <c r="I481" s="59">
        <v>924361.82</v>
      </c>
      <c r="J481" s="59">
        <v>0</v>
      </c>
      <c r="K481" s="59">
        <v>589147.14</v>
      </c>
      <c r="L481" s="44" t="s">
        <v>1700</v>
      </c>
      <c r="M481" s="44" t="s">
        <v>43</v>
      </c>
      <c r="N481" s="44" t="s">
        <v>61</v>
      </c>
      <c r="O481" s="185"/>
      <c r="P481" s="329">
        <f>IFERROR(VLOOKUP(TRIM(OPKK[[#This Row],[Lokacija provedbe
grad ili općina]]),Koordinate!B:E,2,FALSE),"")</f>
        <v>33000</v>
      </c>
      <c r="Q481" s="329">
        <f>IFERROR(VLOOKUP(TRIM(OPKK[[#This Row],[Lokacija provedbe
grad ili općina]]),Koordinate!B:E,3,FALSE),"")</f>
        <v>45.831646300000003</v>
      </c>
      <c r="R481" s="329">
        <f>IFERROR(VLOOKUP(TRIM(OPKK[[#This Row],[Lokacija provedbe
grad ili općina]]),Koordinate!B:E,4,FALSE),"")</f>
        <v>17.385542900000001</v>
      </c>
    </row>
    <row r="482" spans="1:18" ht="15" customHeight="1">
      <c r="A482" s="44" t="s">
        <v>2460</v>
      </c>
      <c r="B482" s="44" t="s">
        <v>2461</v>
      </c>
      <c r="C482" s="44" t="s">
        <v>1237</v>
      </c>
      <c r="D482" s="44" t="s">
        <v>1238</v>
      </c>
      <c r="E482" s="44" t="s">
        <v>65</v>
      </c>
      <c r="F482" s="74">
        <v>43062</v>
      </c>
      <c r="G482" s="570">
        <f t="shared" si="7"/>
        <v>1807255.05</v>
      </c>
      <c r="H482" s="59">
        <v>1027191.28</v>
      </c>
      <c r="I482" s="59">
        <v>1027191.28</v>
      </c>
      <c r="J482" s="59">
        <v>0</v>
      </c>
      <c r="K482" s="59">
        <v>780063.77</v>
      </c>
      <c r="L482" s="44" t="s">
        <v>446</v>
      </c>
      <c r="M482" s="44" t="s">
        <v>20</v>
      </c>
      <c r="N482" s="44" t="s">
        <v>157</v>
      </c>
      <c r="O482" s="185"/>
      <c r="P482" s="329">
        <f>IFERROR(VLOOKUP(TRIM(OPKK[[#This Row],[Lokacija provedbe
grad ili općina]]),Koordinate!B:E,2,FALSE),"")</f>
        <v>35400</v>
      </c>
      <c r="Q482" s="329">
        <f>IFERROR(VLOOKUP(TRIM(OPKK[[#This Row],[Lokacija provedbe
grad ili općina]]),Koordinate!B:E,3,FALSE),"")</f>
        <v>45.258155799999997</v>
      </c>
      <c r="R482" s="329">
        <f>IFERROR(VLOOKUP(TRIM(OPKK[[#This Row],[Lokacija provedbe
grad ili općina]]),Koordinate!B:E,4,FALSE),"")</f>
        <v>17.3839626</v>
      </c>
    </row>
    <row r="483" spans="1:18" ht="15" customHeight="1">
      <c r="A483" s="44" t="s">
        <v>2462</v>
      </c>
      <c r="B483" s="44" t="s">
        <v>2463</v>
      </c>
      <c r="C483" s="44" t="s">
        <v>15</v>
      </c>
      <c r="D483" s="44" t="s">
        <v>1269</v>
      </c>
      <c r="E483" s="44" t="s">
        <v>26</v>
      </c>
      <c r="F483" s="74">
        <v>43053</v>
      </c>
      <c r="G483" s="570">
        <f t="shared" si="7"/>
        <v>354600</v>
      </c>
      <c r="H483" s="59">
        <v>300000</v>
      </c>
      <c r="I483" s="59">
        <v>300000</v>
      </c>
      <c r="J483" s="59">
        <v>0</v>
      </c>
      <c r="K483" s="59">
        <v>54600</v>
      </c>
      <c r="L483" s="44" t="s">
        <v>2464</v>
      </c>
      <c r="M483" s="44" t="s">
        <v>28</v>
      </c>
      <c r="N483" s="44" t="s">
        <v>29</v>
      </c>
      <c r="O483" s="185"/>
      <c r="P483" s="329">
        <f>IFERROR(VLOOKUP(TRIM(OPKK[[#This Row],[Lokacija provedbe
grad ili općina]]),Koordinate!B:E,2,FALSE),"")</f>
        <v>31000</v>
      </c>
      <c r="Q483" s="329">
        <f>IFERROR(VLOOKUP(TRIM(OPKK[[#This Row],[Lokacija provedbe
grad ili općina]]),Koordinate!B:E,3,FALSE),"")</f>
        <v>45.554962400000001</v>
      </c>
      <c r="R483" s="329">
        <f>IFERROR(VLOOKUP(TRIM(OPKK[[#This Row],[Lokacija provedbe
grad ili općina]]),Koordinate!B:E,4,FALSE),"")</f>
        <v>18.695514399999901</v>
      </c>
    </row>
    <row r="484" spans="1:18" ht="15" customHeight="1">
      <c r="A484" s="44" t="s">
        <v>2465</v>
      </c>
      <c r="B484" s="44" t="s">
        <v>2466</v>
      </c>
      <c r="C484" s="44" t="s">
        <v>35</v>
      </c>
      <c r="D484" s="44" t="s">
        <v>34</v>
      </c>
      <c r="E484" s="44" t="s">
        <v>17</v>
      </c>
      <c r="F484" s="74">
        <v>43089</v>
      </c>
      <c r="G484" s="570">
        <f t="shared" si="7"/>
        <v>4845808.4000000004</v>
      </c>
      <c r="H484" s="59">
        <v>3876646.72</v>
      </c>
      <c r="I484" s="59">
        <v>3876646.72</v>
      </c>
      <c r="J484" s="59">
        <v>0</v>
      </c>
      <c r="K484" s="59">
        <v>969161.68</v>
      </c>
      <c r="L484" s="44" t="s">
        <v>2467</v>
      </c>
      <c r="M484" s="44" t="s">
        <v>28</v>
      </c>
      <c r="N484" s="44" t="s">
        <v>30</v>
      </c>
      <c r="O484" s="185"/>
      <c r="P484" s="329">
        <f>IFERROR(VLOOKUP(TRIM(OPKK[[#This Row],[Lokacija provedbe
grad ili općina]]),Koordinate!B:E,2,FALSE),"")</f>
        <v>31400</v>
      </c>
      <c r="Q484" s="329">
        <f>IFERROR(VLOOKUP(TRIM(OPKK[[#This Row],[Lokacija provedbe
grad ili općina]]),Koordinate!B:E,3,FALSE),"")</f>
        <v>45.309996899999902</v>
      </c>
      <c r="R484" s="329">
        <f>IFERROR(VLOOKUP(TRIM(OPKK[[#This Row],[Lokacija provedbe
grad ili općina]]),Koordinate!B:E,4,FALSE),"")</f>
        <v>18.4097819999999</v>
      </c>
    </row>
    <row r="485" spans="1:18" ht="15" customHeight="1">
      <c r="A485" s="44" t="s">
        <v>2475</v>
      </c>
      <c r="B485" s="44" t="s">
        <v>2476</v>
      </c>
      <c r="C485" s="44" t="s">
        <v>867</v>
      </c>
      <c r="D485" s="44" t="s">
        <v>868</v>
      </c>
      <c r="E485" s="44" t="s">
        <v>65</v>
      </c>
      <c r="F485" s="74">
        <v>43063</v>
      </c>
      <c r="G485" s="570">
        <f t="shared" si="7"/>
        <v>643587.25</v>
      </c>
      <c r="H485" s="59">
        <v>394110.3</v>
      </c>
      <c r="I485" s="59">
        <v>394110.3</v>
      </c>
      <c r="J485" s="59">
        <v>0</v>
      </c>
      <c r="K485" s="59">
        <v>249476.95</v>
      </c>
      <c r="L485" s="44" t="s">
        <v>2477</v>
      </c>
      <c r="M485" s="44" t="s">
        <v>28</v>
      </c>
      <c r="N485" s="44" t="s">
        <v>29</v>
      </c>
      <c r="O485" s="185"/>
      <c r="P485" s="329">
        <f>IFERROR(VLOOKUP(TRIM(OPKK[[#This Row],[Lokacija provedbe
grad ili općina]]),Koordinate!B:E,2,FALSE),"")</f>
        <v>31000</v>
      </c>
      <c r="Q485" s="329">
        <f>IFERROR(VLOOKUP(TRIM(OPKK[[#This Row],[Lokacija provedbe
grad ili općina]]),Koordinate!B:E,3,FALSE),"")</f>
        <v>45.554962400000001</v>
      </c>
      <c r="R485" s="329">
        <f>IFERROR(VLOOKUP(TRIM(OPKK[[#This Row],[Lokacija provedbe
grad ili općina]]),Koordinate!B:E,4,FALSE),"")</f>
        <v>18.695514399999901</v>
      </c>
    </row>
    <row r="486" spans="1:18">
      <c r="A486" s="44" t="s">
        <v>2478</v>
      </c>
      <c r="B486" s="44" t="s">
        <v>2479</v>
      </c>
      <c r="C486" s="44" t="s">
        <v>867</v>
      </c>
      <c r="D486" s="44" t="s">
        <v>868</v>
      </c>
      <c r="E486" s="44" t="s">
        <v>65</v>
      </c>
      <c r="F486" s="74">
        <v>43062</v>
      </c>
      <c r="G486" s="570">
        <f t="shared" si="7"/>
        <v>651967.75</v>
      </c>
      <c r="H486" s="59">
        <v>394638.43</v>
      </c>
      <c r="I486" s="59">
        <v>394638.43</v>
      </c>
      <c r="J486" s="59">
        <v>0</v>
      </c>
      <c r="K486" s="59">
        <v>257329.32</v>
      </c>
      <c r="L486" s="44" t="s">
        <v>2385</v>
      </c>
      <c r="M486" s="44" t="s">
        <v>28</v>
      </c>
      <c r="N486" s="44" t="s">
        <v>30</v>
      </c>
      <c r="O486" s="185"/>
      <c r="P486" s="329">
        <f>IFERROR(VLOOKUP(TRIM(OPKK[[#This Row],[Lokacija provedbe
grad ili općina]]),Koordinate!B:E,2,FALSE),"")</f>
        <v>31400</v>
      </c>
      <c r="Q486" s="329">
        <f>IFERROR(VLOOKUP(TRIM(OPKK[[#This Row],[Lokacija provedbe
grad ili općina]]),Koordinate!B:E,3,FALSE),"")</f>
        <v>45.309996899999902</v>
      </c>
      <c r="R486" s="329">
        <f>IFERROR(VLOOKUP(TRIM(OPKK[[#This Row],[Lokacija provedbe
grad ili općina]]),Koordinate!B:E,4,FALSE),"")</f>
        <v>18.4097819999999</v>
      </c>
    </row>
    <row r="487" spans="1:18">
      <c r="A487" s="44" t="s">
        <v>2480</v>
      </c>
      <c r="B487" s="44" t="s">
        <v>2481</v>
      </c>
      <c r="C487" s="44" t="s">
        <v>867</v>
      </c>
      <c r="D487" s="44" t="s">
        <v>868</v>
      </c>
      <c r="E487" s="44" t="s">
        <v>65</v>
      </c>
      <c r="F487" s="74">
        <v>43062</v>
      </c>
      <c r="G487" s="570">
        <f t="shared" si="7"/>
        <v>1017175</v>
      </c>
      <c r="H487" s="59">
        <v>614685.6</v>
      </c>
      <c r="I487" s="59">
        <v>614685.6</v>
      </c>
      <c r="J487" s="59">
        <v>0</v>
      </c>
      <c r="K487" s="59">
        <v>402489.4</v>
      </c>
      <c r="L487" s="44" t="s">
        <v>2385</v>
      </c>
      <c r="M487" s="44" t="s">
        <v>28</v>
      </c>
      <c r="N487" s="44" t="s">
        <v>30</v>
      </c>
      <c r="O487" s="185"/>
      <c r="P487" s="329">
        <f>IFERROR(VLOOKUP(TRIM(OPKK[[#This Row],[Lokacija provedbe
grad ili općina]]),Koordinate!B:E,2,FALSE),"")</f>
        <v>31400</v>
      </c>
      <c r="Q487" s="329">
        <f>IFERROR(VLOOKUP(TRIM(OPKK[[#This Row],[Lokacija provedbe
grad ili općina]]),Koordinate!B:E,3,FALSE),"")</f>
        <v>45.309996899999902</v>
      </c>
      <c r="R487" s="329">
        <f>IFERROR(VLOOKUP(TRIM(OPKK[[#This Row],[Lokacija provedbe
grad ili općina]]),Koordinate!B:E,4,FALSE),"")</f>
        <v>18.4097819999999</v>
      </c>
    </row>
    <row r="488" spans="1:18">
      <c r="A488" s="44" t="s">
        <v>2482</v>
      </c>
      <c r="B488" s="44" t="s">
        <v>2483</v>
      </c>
      <c r="C488" s="44" t="s">
        <v>867</v>
      </c>
      <c r="D488" s="44" t="s">
        <v>868</v>
      </c>
      <c r="E488" s="44" t="s">
        <v>65</v>
      </c>
      <c r="F488" s="74">
        <v>43062</v>
      </c>
      <c r="G488" s="570">
        <f t="shared" si="7"/>
        <v>791523.75</v>
      </c>
      <c r="H488" s="59">
        <v>478648.53</v>
      </c>
      <c r="I488" s="59">
        <v>478648.53</v>
      </c>
      <c r="J488" s="59">
        <v>0</v>
      </c>
      <c r="K488" s="59">
        <v>312875.21999999997</v>
      </c>
      <c r="L488" s="44" t="s">
        <v>2484</v>
      </c>
      <c r="M488" s="44" t="s">
        <v>28</v>
      </c>
      <c r="N488" s="44" t="s">
        <v>30</v>
      </c>
      <c r="O488" s="185"/>
      <c r="P488" s="329">
        <f>IFERROR(VLOOKUP(TRIM(OPKK[[#This Row],[Lokacija provedbe
grad ili općina]]),Koordinate!B:E,2,FALSE),"")</f>
        <v>31400</v>
      </c>
      <c r="Q488" s="329">
        <f>IFERROR(VLOOKUP(TRIM(OPKK[[#This Row],[Lokacija provedbe
grad ili općina]]),Koordinate!B:E,3,FALSE),"")</f>
        <v>45.309996899999902</v>
      </c>
      <c r="R488" s="329">
        <f>IFERROR(VLOOKUP(TRIM(OPKK[[#This Row],[Lokacija provedbe
grad ili općina]]),Koordinate!B:E,4,FALSE),"")</f>
        <v>18.4097819999999</v>
      </c>
    </row>
    <row r="489" spans="1:18">
      <c r="A489" s="44" t="s">
        <v>2485</v>
      </c>
      <c r="B489" s="44" t="s">
        <v>2483</v>
      </c>
      <c r="C489" s="44" t="s">
        <v>867</v>
      </c>
      <c r="D489" s="44" t="s">
        <v>868</v>
      </c>
      <c r="E489" s="44" t="s">
        <v>65</v>
      </c>
      <c r="F489" s="74">
        <v>43063</v>
      </c>
      <c r="G489" s="570">
        <f t="shared" si="7"/>
        <v>1077713.03</v>
      </c>
      <c r="H489" s="59">
        <v>652315.31000000006</v>
      </c>
      <c r="I489" s="59">
        <v>652315.31000000006</v>
      </c>
      <c r="J489" s="59">
        <v>0</v>
      </c>
      <c r="K489" s="59">
        <v>425397.72</v>
      </c>
      <c r="L489" s="44" t="s">
        <v>2486</v>
      </c>
      <c r="M489" s="44" t="s">
        <v>28</v>
      </c>
      <c r="N489" s="44" t="s">
        <v>29</v>
      </c>
      <c r="O489" s="185"/>
      <c r="P489" s="329">
        <f>IFERROR(VLOOKUP(TRIM(OPKK[[#This Row],[Lokacija provedbe
grad ili općina]]),Koordinate!B:E,2,FALSE),"")</f>
        <v>31000</v>
      </c>
      <c r="Q489" s="329">
        <f>IFERROR(VLOOKUP(TRIM(OPKK[[#This Row],[Lokacija provedbe
grad ili općina]]),Koordinate!B:E,3,FALSE),"")</f>
        <v>45.554962400000001</v>
      </c>
      <c r="R489" s="329">
        <f>IFERROR(VLOOKUP(TRIM(OPKK[[#This Row],[Lokacija provedbe
grad ili općina]]),Koordinate!B:E,4,FALSE),"")</f>
        <v>18.695514399999901</v>
      </c>
    </row>
    <row r="490" spans="1:18">
      <c r="A490" s="44" t="s">
        <v>2487</v>
      </c>
      <c r="B490" s="44" t="s">
        <v>2488</v>
      </c>
      <c r="C490" s="44" t="s">
        <v>867</v>
      </c>
      <c r="D490" s="44" t="s">
        <v>868</v>
      </c>
      <c r="E490" s="44" t="s">
        <v>65</v>
      </c>
      <c r="F490" s="74">
        <v>43073</v>
      </c>
      <c r="G490" s="570">
        <f t="shared" si="7"/>
        <v>648413.94000000006</v>
      </c>
      <c r="H490" s="59">
        <v>404951.84</v>
      </c>
      <c r="I490" s="59">
        <v>404951.84</v>
      </c>
      <c r="J490" s="59">
        <v>0</v>
      </c>
      <c r="K490" s="59">
        <v>243462.1</v>
      </c>
      <c r="L490" s="44" t="s">
        <v>2489</v>
      </c>
      <c r="M490" s="44" t="s">
        <v>52</v>
      </c>
      <c r="N490" s="44" t="s">
        <v>143</v>
      </c>
      <c r="O490" s="185"/>
      <c r="P490" s="329">
        <f>IFERROR(VLOOKUP(TRIM(OPKK[[#This Row],[Lokacija provedbe
grad ili općina]]),Koordinate!B:E,2,FALSE),"")</f>
        <v>32100</v>
      </c>
      <c r="Q490" s="329">
        <f>IFERROR(VLOOKUP(TRIM(OPKK[[#This Row],[Lokacija provedbe
grad ili općina]]),Koordinate!B:E,3,FALSE),"")</f>
        <v>45.287905799999997</v>
      </c>
      <c r="R490" s="329">
        <f>IFERROR(VLOOKUP(TRIM(OPKK[[#This Row],[Lokacija provedbe
grad ili općina]]),Koordinate!B:E,4,FALSE),"")</f>
        <v>18.805678100000002</v>
      </c>
    </row>
    <row r="491" spans="1:18">
      <c r="A491" s="44" t="s">
        <v>2490</v>
      </c>
      <c r="B491" s="44" t="s">
        <v>2491</v>
      </c>
      <c r="C491" s="44" t="s">
        <v>15</v>
      </c>
      <c r="D491" s="44" t="s">
        <v>1269</v>
      </c>
      <c r="E491" s="44" t="s">
        <v>26</v>
      </c>
      <c r="F491" s="74">
        <v>43075</v>
      </c>
      <c r="G491" s="570">
        <f t="shared" si="7"/>
        <v>356000</v>
      </c>
      <c r="H491" s="59">
        <v>300000</v>
      </c>
      <c r="I491" s="59">
        <v>300000</v>
      </c>
      <c r="J491" s="59">
        <v>0</v>
      </c>
      <c r="K491" s="59">
        <v>56000</v>
      </c>
      <c r="L491" s="44" t="s">
        <v>2492</v>
      </c>
      <c r="M491" s="44" t="s">
        <v>28</v>
      </c>
      <c r="N491" s="44" t="s">
        <v>2348</v>
      </c>
      <c r="O491" s="185"/>
      <c r="P491" s="329">
        <f>IFERROR(VLOOKUP(TRIM(OPKK[[#This Row],[Lokacija provedbe
grad ili općina]]),Koordinate!B:E,2,FALSE),"")</f>
        <v>31404</v>
      </c>
      <c r="Q491" s="329">
        <f>IFERROR(VLOOKUP(TRIM(OPKK[[#This Row],[Lokacija provedbe
grad ili općina]]),Koordinate!B:E,3,FALSE),"")</f>
        <v>45.460471499999997</v>
      </c>
      <c r="R491" s="329">
        <f>IFERROR(VLOOKUP(TRIM(OPKK[[#This Row],[Lokacija provedbe
grad ili općina]]),Koordinate!B:E,4,FALSE),"")</f>
        <v>18.5723375</v>
      </c>
    </row>
    <row r="492" spans="1:18">
      <c r="A492" s="44" t="s">
        <v>2493</v>
      </c>
      <c r="B492" s="44" t="s">
        <v>2494</v>
      </c>
      <c r="C492" s="44" t="s">
        <v>867</v>
      </c>
      <c r="D492" s="44" t="s">
        <v>868</v>
      </c>
      <c r="E492" s="44" t="s">
        <v>65</v>
      </c>
      <c r="F492" s="74">
        <v>43073</v>
      </c>
      <c r="G492" s="570">
        <f t="shared" si="7"/>
        <v>776558.86</v>
      </c>
      <c r="H492" s="59">
        <v>483234.1</v>
      </c>
      <c r="I492" s="59">
        <v>483234.1</v>
      </c>
      <c r="J492" s="59">
        <v>0</v>
      </c>
      <c r="K492" s="59">
        <v>293324.76</v>
      </c>
      <c r="L492" s="44" t="s">
        <v>2560</v>
      </c>
      <c r="M492" s="44" t="s">
        <v>52</v>
      </c>
      <c r="N492" s="44" t="s">
        <v>143</v>
      </c>
      <c r="O492" s="185"/>
      <c r="P492" s="329">
        <f>IFERROR(VLOOKUP(TRIM(OPKK[[#This Row],[Lokacija provedbe
grad ili općina]]),Koordinate!B:E,2,FALSE),"")</f>
        <v>32100</v>
      </c>
      <c r="Q492" s="329">
        <f>IFERROR(VLOOKUP(TRIM(OPKK[[#This Row],[Lokacija provedbe
grad ili općina]]),Koordinate!B:E,3,FALSE),"")</f>
        <v>45.287905799999997</v>
      </c>
      <c r="R492" s="329">
        <f>IFERROR(VLOOKUP(TRIM(OPKK[[#This Row],[Lokacija provedbe
grad ili općina]]),Koordinate!B:E,4,FALSE),"")</f>
        <v>18.805678100000002</v>
      </c>
    </row>
    <row r="493" spans="1:18">
      <c r="A493" s="44" t="s">
        <v>2495</v>
      </c>
      <c r="B493" s="44" t="s">
        <v>2496</v>
      </c>
      <c r="C493" s="44" t="s">
        <v>15</v>
      </c>
      <c r="D493" s="44" t="s">
        <v>1269</v>
      </c>
      <c r="E493" s="44" t="s">
        <v>26</v>
      </c>
      <c r="F493" s="74">
        <v>43032</v>
      </c>
      <c r="G493" s="570">
        <f t="shared" si="7"/>
        <v>365180</v>
      </c>
      <c r="H493" s="59">
        <v>237367</v>
      </c>
      <c r="I493" s="59">
        <v>237367</v>
      </c>
      <c r="J493" s="59">
        <v>0</v>
      </c>
      <c r="K493" s="59">
        <v>127813</v>
      </c>
      <c r="L493" s="44" t="s">
        <v>2497</v>
      </c>
      <c r="M493" s="44" t="s">
        <v>20</v>
      </c>
      <c r="N493" s="44" t="s">
        <v>62</v>
      </c>
      <c r="O493" s="185"/>
      <c r="P493" s="329">
        <f>IFERROR(VLOOKUP(TRIM(OPKK[[#This Row],[Lokacija provedbe
grad ili općina]]),Koordinate!B:E,2,FALSE),"")</f>
        <v>35000</v>
      </c>
      <c r="Q493" s="329">
        <f>IFERROR(VLOOKUP(TRIM(OPKK[[#This Row],[Lokacija provedbe
grad ili općina]]),Koordinate!B:E,3,FALSE),"")</f>
        <v>45.163143099999999</v>
      </c>
      <c r="R493" s="329">
        <f>IFERROR(VLOOKUP(TRIM(OPKK[[#This Row],[Lokacija provedbe
grad ili općina]]),Koordinate!B:E,4,FALSE),"")</f>
        <v>18.011608099999901</v>
      </c>
    </row>
    <row r="494" spans="1:18">
      <c r="A494" s="44" t="s">
        <v>2498</v>
      </c>
      <c r="B494" s="44" t="s">
        <v>2499</v>
      </c>
      <c r="C494" s="44" t="s">
        <v>867</v>
      </c>
      <c r="D494" s="44" t="s">
        <v>868</v>
      </c>
      <c r="E494" s="44" t="s">
        <v>65</v>
      </c>
      <c r="F494" s="74">
        <v>43073</v>
      </c>
      <c r="G494" s="570">
        <f t="shared" si="7"/>
        <v>593379.42000000004</v>
      </c>
      <c r="H494" s="59">
        <v>360885.2</v>
      </c>
      <c r="I494" s="59">
        <v>360885.2</v>
      </c>
      <c r="J494" s="59">
        <v>0</v>
      </c>
      <c r="K494" s="59">
        <v>232494.22</v>
      </c>
      <c r="L494" s="44" t="s">
        <v>2560</v>
      </c>
      <c r="M494" s="44" t="s">
        <v>52</v>
      </c>
      <c r="N494" s="44" t="s">
        <v>143</v>
      </c>
      <c r="O494" s="185"/>
      <c r="P494" s="329">
        <f>IFERROR(VLOOKUP(TRIM(OPKK[[#This Row],[Lokacija provedbe
grad ili općina]]),Koordinate!B:E,2,FALSE),"")</f>
        <v>32100</v>
      </c>
      <c r="Q494" s="329">
        <f>IFERROR(VLOOKUP(TRIM(OPKK[[#This Row],[Lokacija provedbe
grad ili općina]]),Koordinate!B:E,3,FALSE),"")</f>
        <v>45.287905799999997</v>
      </c>
      <c r="R494" s="329">
        <f>IFERROR(VLOOKUP(TRIM(OPKK[[#This Row],[Lokacija provedbe
grad ili općina]]),Koordinate!B:E,4,FALSE),"")</f>
        <v>18.805678100000002</v>
      </c>
    </row>
    <row r="495" spans="1:18">
      <c r="A495" s="44" t="s">
        <v>2500</v>
      </c>
      <c r="B495" s="44" t="s">
        <v>2501</v>
      </c>
      <c r="C495" s="44" t="s">
        <v>867</v>
      </c>
      <c r="D495" s="44" t="s">
        <v>868</v>
      </c>
      <c r="E495" s="44" t="s">
        <v>65</v>
      </c>
      <c r="F495" s="74">
        <v>43073</v>
      </c>
      <c r="G495" s="570">
        <f t="shared" si="7"/>
        <v>1292803.3500000001</v>
      </c>
      <c r="H495" s="59">
        <v>793790.13</v>
      </c>
      <c r="I495" s="59">
        <v>793790.13</v>
      </c>
      <c r="J495" s="59">
        <v>0</v>
      </c>
      <c r="K495" s="59">
        <v>499013.22</v>
      </c>
      <c r="L495" s="44" t="s">
        <v>2489</v>
      </c>
      <c r="M495" s="44" t="s">
        <v>52</v>
      </c>
      <c r="N495" s="44" t="s">
        <v>143</v>
      </c>
      <c r="O495" s="185"/>
      <c r="P495" s="329">
        <f>IFERROR(VLOOKUP(TRIM(OPKK[[#This Row],[Lokacija provedbe
grad ili općina]]),Koordinate!B:E,2,FALSE),"")</f>
        <v>32100</v>
      </c>
      <c r="Q495" s="329">
        <f>IFERROR(VLOOKUP(TRIM(OPKK[[#This Row],[Lokacija provedbe
grad ili općina]]),Koordinate!B:E,3,FALSE),"")</f>
        <v>45.287905799999997</v>
      </c>
      <c r="R495" s="329">
        <f>IFERROR(VLOOKUP(TRIM(OPKK[[#This Row],[Lokacija provedbe
grad ili općina]]),Koordinate!B:E,4,FALSE),"")</f>
        <v>18.805678100000002</v>
      </c>
    </row>
    <row r="496" spans="1:18">
      <c r="A496" s="44" t="s">
        <v>2502</v>
      </c>
      <c r="B496" s="44" t="s">
        <v>2503</v>
      </c>
      <c r="C496" s="44" t="s">
        <v>867</v>
      </c>
      <c r="D496" s="44" t="s">
        <v>868</v>
      </c>
      <c r="E496" s="44" t="s">
        <v>65</v>
      </c>
      <c r="F496" s="74">
        <v>43073</v>
      </c>
      <c r="G496" s="570">
        <f t="shared" si="7"/>
        <v>807456.7</v>
      </c>
      <c r="H496" s="59">
        <v>501463.89</v>
      </c>
      <c r="I496" s="59">
        <v>501463.89</v>
      </c>
      <c r="J496" s="59">
        <v>0</v>
      </c>
      <c r="K496" s="59">
        <v>305992.81</v>
      </c>
      <c r="L496" s="44" t="s">
        <v>2489</v>
      </c>
      <c r="M496" s="44" t="s">
        <v>52</v>
      </c>
      <c r="N496" s="44" t="s">
        <v>143</v>
      </c>
      <c r="O496" s="185"/>
      <c r="P496" s="329">
        <f>IFERROR(VLOOKUP(TRIM(OPKK[[#This Row],[Lokacija provedbe
grad ili općina]]),Koordinate!B:E,2,FALSE),"")</f>
        <v>32100</v>
      </c>
      <c r="Q496" s="329">
        <f>IFERROR(VLOOKUP(TRIM(OPKK[[#This Row],[Lokacija provedbe
grad ili općina]]),Koordinate!B:E,3,FALSE),"")</f>
        <v>45.287905799999997</v>
      </c>
      <c r="R496" s="329">
        <f>IFERROR(VLOOKUP(TRIM(OPKK[[#This Row],[Lokacija provedbe
grad ili općina]]),Koordinate!B:E,4,FALSE),"")</f>
        <v>18.805678100000002</v>
      </c>
    </row>
    <row r="497" spans="1:18">
      <c r="A497" s="44" t="s">
        <v>2504</v>
      </c>
      <c r="B497" s="44" t="s">
        <v>2505</v>
      </c>
      <c r="C497" s="44" t="s">
        <v>867</v>
      </c>
      <c r="D497" s="44" t="s">
        <v>868</v>
      </c>
      <c r="E497" s="44" t="s">
        <v>65</v>
      </c>
      <c r="F497" s="74">
        <v>43073</v>
      </c>
      <c r="G497" s="570">
        <f t="shared" si="7"/>
        <v>1602069</v>
      </c>
      <c r="H497" s="59">
        <v>966648.14</v>
      </c>
      <c r="I497" s="59">
        <v>966648.14</v>
      </c>
      <c r="J497" s="59">
        <v>0</v>
      </c>
      <c r="K497" s="59">
        <v>635420.86</v>
      </c>
      <c r="L497" s="44" t="s">
        <v>2560</v>
      </c>
      <c r="M497" s="44" t="s">
        <v>52</v>
      </c>
      <c r="N497" s="44" t="s">
        <v>143</v>
      </c>
      <c r="O497" s="185"/>
      <c r="P497" s="329">
        <f>IFERROR(VLOOKUP(TRIM(OPKK[[#This Row],[Lokacija provedbe
grad ili općina]]),Koordinate!B:E,2,FALSE),"")</f>
        <v>32100</v>
      </c>
      <c r="Q497" s="329">
        <f>IFERROR(VLOOKUP(TRIM(OPKK[[#This Row],[Lokacija provedbe
grad ili općina]]),Koordinate!B:E,3,FALSE),"")</f>
        <v>45.287905799999997</v>
      </c>
      <c r="R497" s="329">
        <f>IFERROR(VLOOKUP(TRIM(OPKK[[#This Row],[Lokacija provedbe
grad ili općina]]),Koordinate!B:E,4,FALSE),"")</f>
        <v>18.805678100000002</v>
      </c>
    </row>
    <row r="498" spans="1:18">
      <c r="A498" s="44" t="s">
        <v>2506</v>
      </c>
      <c r="B498" s="44" t="s">
        <v>2507</v>
      </c>
      <c r="C498" s="44" t="s">
        <v>15</v>
      </c>
      <c r="D498" s="44" t="s">
        <v>1269</v>
      </c>
      <c r="E498" s="44" t="s">
        <v>26</v>
      </c>
      <c r="F498" s="74">
        <v>43063</v>
      </c>
      <c r="G498" s="570">
        <f t="shared" si="7"/>
        <v>338880</v>
      </c>
      <c r="H498" s="59">
        <v>288048</v>
      </c>
      <c r="I498" s="59">
        <v>288048</v>
      </c>
      <c r="J498" s="59">
        <v>0</v>
      </c>
      <c r="K498" s="59">
        <v>50832</v>
      </c>
      <c r="L498" s="44" t="s">
        <v>2508</v>
      </c>
      <c r="M498" s="44" t="s">
        <v>28</v>
      </c>
      <c r="N498" s="44" t="s">
        <v>134</v>
      </c>
      <c r="O498" s="185"/>
      <c r="P498" s="329">
        <f>IFERROR(VLOOKUP(TRIM(OPKK[[#This Row],[Lokacija provedbe
grad ili općina]]),Koordinate!B:E,2,FALSE),"")</f>
        <v>31300</v>
      </c>
      <c r="Q498" s="329">
        <f>IFERROR(VLOOKUP(TRIM(OPKK[[#This Row],[Lokacija provedbe
grad ili općina]]),Koordinate!B:E,3,FALSE),"")</f>
        <v>45.772866399999998</v>
      </c>
      <c r="R498" s="329">
        <f>IFERROR(VLOOKUP(TRIM(OPKK[[#This Row],[Lokacija provedbe
grad ili općina]]),Koordinate!B:E,4,FALSE),"")</f>
        <v>18.610752399999999</v>
      </c>
    </row>
    <row r="499" spans="1:18">
      <c r="A499" s="44" t="s">
        <v>2511</v>
      </c>
      <c r="B499" s="44" t="s">
        <v>2512</v>
      </c>
      <c r="C499" s="44" t="s">
        <v>867</v>
      </c>
      <c r="D499" s="44" t="s">
        <v>868</v>
      </c>
      <c r="E499" s="44" t="s">
        <v>65</v>
      </c>
      <c r="F499" s="74">
        <v>43073</v>
      </c>
      <c r="G499" s="570">
        <f t="shared" si="7"/>
        <v>810468.65</v>
      </c>
      <c r="H499" s="59">
        <v>503685.21</v>
      </c>
      <c r="I499" s="59">
        <v>503685.21</v>
      </c>
      <c r="J499" s="59">
        <v>0</v>
      </c>
      <c r="K499" s="59">
        <v>306783.44</v>
      </c>
      <c r="L499" s="44" t="s">
        <v>2489</v>
      </c>
      <c r="M499" s="44" t="s">
        <v>52</v>
      </c>
      <c r="N499" s="44" t="s">
        <v>143</v>
      </c>
      <c r="O499" s="185"/>
      <c r="P499" s="329">
        <f>IFERROR(VLOOKUP(TRIM(OPKK[[#This Row],[Lokacija provedbe
grad ili općina]]),Koordinate!B:E,2,FALSE),"")</f>
        <v>32100</v>
      </c>
      <c r="Q499" s="329">
        <f>IFERROR(VLOOKUP(TRIM(OPKK[[#This Row],[Lokacija provedbe
grad ili općina]]),Koordinate!B:E,3,FALSE),"")</f>
        <v>45.287905799999997</v>
      </c>
      <c r="R499" s="329">
        <f>IFERROR(VLOOKUP(TRIM(OPKK[[#This Row],[Lokacija provedbe
grad ili općina]]),Koordinate!B:E,4,FALSE),"")</f>
        <v>18.805678100000002</v>
      </c>
    </row>
    <row r="500" spans="1:18">
      <c r="A500" s="44" t="s">
        <v>2513</v>
      </c>
      <c r="B500" s="44" t="s">
        <v>2514</v>
      </c>
      <c r="C500" s="44" t="s">
        <v>867</v>
      </c>
      <c r="D500" s="44" t="s">
        <v>868</v>
      </c>
      <c r="E500" s="44" t="s">
        <v>65</v>
      </c>
      <c r="F500" s="74">
        <v>43073</v>
      </c>
      <c r="G500" s="570">
        <f t="shared" si="7"/>
        <v>623206.21</v>
      </c>
      <c r="H500" s="59">
        <v>377378.67</v>
      </c>
      <c r="I500" s="59">
        <v>377378.67</v>
      </c>
      <c r="J500" s="59">
        <v>0</v>
      </c>
      <c r="K500" s="59">
        <v>245827.54</v>
      </c>
      <c r="L500" s="44" t="s">
        <v>2560</v>
      </c>
      <c r="M500" s="44" t="s">
        <v>52</v>
      </c>
      <c r="N500" s="44" t="s">
        <v>143</v>
      </c>
      <c r="O500" s="185"/>
      <c r="P500" s="329">
        <f>IFERROR(VLOOKUP(TRIM(OPKK[[#This Row],[Lokacija provedbe
grad ili općina]]),Koordinate!B:E,2,FALSE),"")</f>
        <v>32100</v>
      </c>
      <c r="Q500" s="329">
        <f>IFERROR(VLOOKUP(TRIM(OPKK[[#This Row],[Lokacija provedbe
grad ili općina]]),Koordinate!B:E,3,FALSE),"")</f>
        <v>45.287905799999997</v>
      </c>
      <c r="R500" s="329">
        <f>IFERROR(VLOOKUP(TRIM(OPKK[[#This Row],[Lokacija provedbe
grad ili općina]]),Koordinate!B:E,4,FALSE),"")</f>
        <v>18.805678100000002</v>
      </c>
    </row>
    <row r="501" spans="1:18">
      <c r="A501" s="44" t="s">
        <v>2515</v>
      </c>
      <c r="B501" s="44" t="s">
        <v>2516</v>
      </c>
      <c r="C501" s="44" t="s">
        <v>1237</v>
      </c>
      <c r="D501" s="44" t="s">
        <v>1238</v>
      </c>
      <c r="E501" s="44" t="s">
        <v>65</v>
      </c>
      <c r="F501" s="74">
        <v>43042</v>
      </c>
      <c r="G501" s="570">
        <f t="shared" si="7"/>
        <v>3682939.11</v>
      </c>
      <c r="H501" s="59">
        <v>2262980.44</v>
      </c>
      <c r="I501" s="59">
        <v>2262980.44</v>
      </c>
      <c r="J501" s="59">
        <v>0</v>
      </c>
      <c r="K501" s="59">
        <v>1419958.67</v>
      </c>
      <c r="L501" s="44" t="s">
        <v>221</v>
      </c>
      <c r="M501" s="44" t="s">
        <v>20</v>
      </c>
      <c r="N501" s="44" t="s">
        <v>62</v>
      </c>
      <c r="O501" s="185"/>
      <c r="P501" s="329">
        <f>IFERROR(VLOOKUP(TRIM(OPKK[[#This Row],[Lokacija provedbe
grad ili općina]]),Koordinate!B:E,2,FALSE),"")</f>
        <v>35000</v>
      </c>
      <c r="Q501" s="329">
        <f>IFERROR(VLOOKUP(TRIM(OPKK[[#This Row],[Lokacija provedbe
grad ili općina]]),Koordinate!B:E,3,FALSE),"")</f>
        <v>45.163143099999999</v>
      </c>
      <c r="R501" s="329">
        <f>IFERROR(VLOOKUP(TRIM(OPKK[[#This Row],[Lokacija provedbe
grad ili općina]]),Koordinate!B:E,4,FALSE),"")</f>
        <v>18.011608099999901</v>
      </c>
    </row>
    <row r="502" spans="1:18">
      <c r="A502" s="44" t="s">
        <v>2517</v>
      </c>
      <c r="B502" s="44" t="s">
        <v>2518</v>
      </c>
      <c r="C502" s="44" t="s">
        <v>1237</v>
      </c>
      <c r="D502" s="44" t="s">
        <v>1238</v>
      </c>
      <c r="E502" s="44" t="s">
        <v>65</v>
      </c>
      <c r="F502" s="74">
        <v>43054</v>
      </c>
      <c r="G502" s="570">
        <f t="shared" si="7"/>
        <v>397396.55000000005</v>
      </c>
      <c r="H502" s="59">
        <v>256477.63</v>
      </c>
      <c r="I502" s="59">
        <v>256477.63</v>
      </c>
      <c r="J502" s="59">
        <v>0</v>
      </c>
      <c r="K502" s="59">
        <v>140918.92000000001</v>
      </c>
      <c r="L502" s="44" t="s">
        <v>2225</v>
      </c>
      <c r="M502" s="44" t="s">
        <v>38</v>
      </c>
      <c r="N502" s="44" t="s">
        <v>188</v>
      </c>
      <c r="O502" s="185"/>
      <c r="P502" s="329">
        <f>IFERROR(VLOOKUP(TRIM(OPKK[[#This Row],[Lokacija provedbe
grad ili općina]]),Koordinate!B:E,2,FALSE),"")</f>
        <v>34322</v>
      </c>
      <c r="Q502" s="329">
        <f>IFERROR(VLOOKUP(TRIM(OPKK[[#This Row],[Lokacija provedbe
grad ili općina]]),Koordinate!B:E,3,FALSE),"")</f>
        <v>45.330240000000003</v>
      </c>
      <c r="R502" s="329">
        <f>IFERROR(VLOOKUP(TRIM(OPKK[[#This Row],[Lokacija provedbe
grad ili općina]]),Koordinate!B:E,4,FALSE),"")</f>
        <v>17.597004800000001</v>
      </c>
    </row>
    <row r="503" spans="1:18">
      <c r="A503" s="44" t="s">
        <v>2519</v>
      </c>
      <c r="B503" s="44" t="s">
        <v>2520</v>
      </c>
      <c r="C503" s="44" t="s">
        <v>867</v>
      </c>
      <c r="D503" s="44" t="s">
        <v>868</v>
      </c>
      <c r="E503" s="44" t="s">
        <v>65</v>
      </c>
      <c r="F503" s="74">
        <v>43073</v>
      </c>
      <c r="G503" s="570">
        <f t="shared" si="7"/>
        <v>994131.61</v>
      </c>
      <c r="H503" s="59">
        <v>621205.76000000001</v>
      </c>
      <c r="I503" s="59">
        <v>621205.76000000001</v>
      </c>
      <c r="J503" s="59">
        <v>0</v>
      </c>
      <c r="K503" s="59">
        <v>372925.85</v>
      </c>
      <c r="L503" s="44" t="s">
        <v>953</v>
      </c>
      <c r="M503" s="44" t="s">
        <v>38</v>
      </c>
      <c r="N503" s="44" t="s">
        <v>37</v>
      </c>
      <c r="O503" s="185"/>
      <c r="P503" s="329">
        <f>IFERROR(VLOOKUP(TRIM(OPKK[[#This Row],[Lokacija provedbe
grad ili općina]]),Koordinate!B:E,2,FALSE),"")</f>
        <v>34551</v>
      </c>
      <c r="Q503" s="329">
        <f>IFERROR(VLOOKUP(TRIM(OPKK[[#This Row],[Lokacija provedbe
grad ili općina]]),Koordinate!B:E,3,FALSE),"")</f>
        <v>45.414281199999998</v>
      </c>
      <c r="R503" s="329">
        <f>IFERROR(VLOOKUP(TRIM(OPKK[[#This Row],[Lokacija provedbe
grad ili općina]]),Koordinate!B:E,4,FALSE),"")</f>
        <v>17.161192099999901</v>
      </c>
    </row>
    <row r="504" spans="1:18">
      <c r="A504" s="44" t="s">
        <v>2521</v>
      </c>
      <c r="B504" s="44" t="s">
        <v>2522</v>
      </c>
      <c r="C504" s="44" t="s">
        <v>867</v>
      </c>
      <c r="D504" s="44" t="s">
        <v>868</v>
      </c>
      <c r="E504" s="44" t="s">
        <v>65</v>
      </c>
      <c r="F504" s="74">
        <v>43073</v>
      </c>
      <c r="G504" s="570">
        <f t="shared" si="7"/>
        <v>705769.03</v>
      </c>
      <c r="H504" s="59">
        <v>428606.41</v>
      </c>
      <c r="I504" s="59">
        <v>428606.41</v>
      </c>
      <c r="J504" s="59">
        <v>0</v>
      </c>
      <c r="K504" s="59">
        <v>277162.62</v>
      </c>
      <c r="L504" s="44" t="s">
        <v>953</v>
      </c>
      <c r="M504" s="44" t="s">
        <v>38</v>
      </c>
      <c r="N504" s="44" t="s">
        <v>138</v>
      </c>
      <c r="O504" s="185"/>
      <c r="P504" s="329">
        <f>IFERROR(VLOOKUP(TRIM(OPKK[[#This Row],[Lokacija provedbe
grad ili općina]]),Koordinate!B:E,2,FALSE),"")</f>
        <v>34550</v>
      </c>
      <c r="Q504" s="329">
        <f>IFERROR(VLOOKUP(TRIM(OPKK[[#This Row],[Lokacija provedbe
grad ili općina]]),Koordinate!B:E,3,FALSE),"")</f>
        <v>45.438845200000003</v>
      </c>
      <c r="R504" s="329">
        <f>IFERROR(VLOOKUP(TRIM(OPKK[[#This Row],[Lokacija provedbe
grad ili općina]]),Koordinate!B:E,4,FALSE),"")</f>
        <v>17.191742399999999</v>
      </c>
    </row>
    <row r="505" spans="1:18">
      <c r="A505" s="44" t="s">
        <v>2523</v>
      </c>
      <c r="B505" s="44" t="s">
        <v>2524</v>
      </c>
      <c r="C505" s="44" t="s">
        <v>1237</v>
      </c>
      <c r="D505" s="44" t="s">
        <v>1238</v>
      </c>
      <c r="E505" s="44" t="s">
        <v>65</v>
      </c>
      <c r="F505" s="74">
        <v>43042</v>
      </c>
      <c r="G505" s="570">
        <f t="shared" si="7"/>
        <v>2685010.0300000003</v>
      </c>
      <c r="H505" s="59">
        <v>1651519.53</v>
      </c>
      <c r="I505" s="59">
        <v>1651519.53</v>
      </c>
      <c r="J505" s="59">
        <v>0</v>
      </c>
      <c r="K505" s="59">
        <v>1033490.5</v>
      </c>
      <c r="L505" s="44" t="s">
        <v>221</v>
      </c>
      <c r="M505" s="44" t="s">
        <v>20</v>
      </c>
      <c r="N505" s="44" t="s">
        <v>62</v>
      </c>
      <c r="O505" s="185"/>
      <c r="P505" s="329">
        <f>IFERROR(VLOOKUP(TRIM(OPKK[[#This Row],[Lokacija provedbe
grad ili općina]]),Koordinate!B:E,2,FALSE),"")</f>
        <v>35000</v>
      </c>
      <c r="Q505" s="329">
        <f>IFERROR(VLOOKUP(TRIM(OPKK[[#This Row],[Lokacija provedbe
grad ili općina]]),Koordinate!B:E,3,FALSE),"")</f>
        <v>45.163143099999999</v>
      </c>
      <c r="R505" s="329">
        <f>IFERROR(VLOOKUP(TRIM(OPKK[[#This Row],[Lokacija provedbe
grad ili općina]]),Koordinate!B:E,4,FALSE),"")</f>
        <v>18.011608099999901</v>
      </c>
    </row>
    <row r="506" spans="1:18">
      <c r="A506" s="44" t="s">
        <v>2525</v>
      </c>
      <c r="B506" s="44" t="s">
        <v>2526</v>
      </c>
      <c r="C506" s="44" t="s">
        <v>1237</v>
      </c>
      <c r="D506" s="44" t="s">
        <v>1238</v>
      </c>
      <c r="E506" s="44" t="s">
        <v>65</v>
      </c>
      <c r="F506" s="74">
        <v>43045</v>
      </c>
      <c r="G506" s="570">
        <f t="shared" si="7"/>
        <v>3052236.77</v>
      </c>
      <c r="H506" s="59">
        <v>1848326.25</v>
      </c>
      <c r="I506" s="59">
        <v>1848326.25</v>
      </c>
      <c r="J506" s="59">
        <v>0</v>
      </c>
      <c r="K506" s="59">
        <v>1203910.52</v>
      </c>
      <c r="L506" s="44" t="s">
        <v>218</v>
      </c>
      <c r="M506" s="44" t="s">
        <v>43</v>
      </c>
      <c r="N506" s="44" t="s">
        <v>61</v>
      </c>
      <c r="O506" s="185"/>
      <c r="P506" s="329">
        <f>IFERROR(VLOOKUP(TRIM(OPKK[[#This Row],[Lokacija provedbe
grad ili općina]]),Koordinate!B:E,2,FALSE),"")</f>
        <v>33000</v>
      </c>
      <c r="Q506" s="329">
        <f>IFERROR(VLOOKUP(TRIM(OPKK[[#This Row],[Lokacija provedbe
grad ili općina]]),Koordinate!B:E,3,FALSE),"")</f>
        <v>45.831646300000003</v>
      </c>
      <c r="R506" s="329">
        <f>IFERROR(VLOOKUP(TRIM(OPKK[[#This Row],[Lokacija provedbe
grad ili općina]]),Koordinate!B:E,4,FALSE),"")</f>
        <v>17.385542900000001</v>
      </c>
    </row>
    <row r="507" spans="1:18">
      <c r="A507" s="44" t="s">
        <v>2527</v>
      </c>
      <c r="B507" s="44" t="s">
        <v>2528</v>
      </c>
      <c r="C507" s="44" t="s">
        <v>15</v>
      </c>
      <c r="D507" s="44" t="s">
        <v>1269</v>
      </c>
      <c r="E507" s="44" t="s">
        <v>26</v>
      </c>
      <c r="F507" s="74">
        <v>43073</v>
      </c>
      <c r="G507" s="570">
        <f t="shared" si="7"/>
        <v>238333.52</v>
      </c>
      <c r="H507" s="59">
        <v>200200.15</v>
      </c>
      <c r="I507" s="59">
        <v>200200.15</v>
      </c>
      <c r="J507" s="59">
        <v>0</v>
      </c>
      <c r="K507" s="59">
        <v>38133.370000000003</v>
      </c>
      <c r="L507" s="44" t="s">
        <v>2561</v>
      </c>
      <c r="M507" s="44" t="s">
        <v>28</v>
      </c>
      <c r="N507" s="44" t="s">
        <v>29</v>
      </c>
      <c r="O507" s="185"/>
      <c r="P507" s="329">
        <f>IFERROR(VLOOKUP(TRIM(OPKK[[#This Row],[Lokacija provedbe
grad ili općina]]),Koordinate!B:E,2,FALSE),"")</f>
        <v>31000</v>
      </c>
      <c r="Q507" s="329">
        <f>IFERROR(VLOOKUP(TRIM(OPKK[[#This Row],[Lokacija provedbe
grad ili općina]]),Koordinate!B:E,3,FALSE),"")</f>
        <v>45.554962400000001</v>
      </c>
      <c r="R507" s="329">
        <f>IFERROR(VLOOKUP(TRIM(OPKK[[#This Row],[Lokacija provedbe
grad ili općina]]),Koordinate!B:E,4,FALSE),"")</f>
        <v>18.695514399999901</v>
      </c>
    </row>
    <row r="508" spans="1:18">
      <c r="A508" s="44" t="s">
        <v>2529</v>
      </c>
      <c r="B508" s="44" t="s">
        <v>2530</v>
      </c>
      <c r="C508" s="44" t="s">
        <v>867</v>
      </c>
      <c r="D508" s="44" t="s">
        <v>868</v>
      </c>
      <c r="E508" s="44" t="s">
        <v>65</v>
      </c>
      <c r="F508" s="74">
        <v>43073</v>
      </c>
      <c r="G508" s="570">
        <f t="shared" si="7"/>
        <v>1894075</v>
      </c>
      <c r="H508" s="59">
        <v>1165245</v>
      </c>
      <c r="I508" s="59">
        <v>1165245</v>
      </c>
      <c r="J508" s="59">
        <v>0</v>
      </c>
      <c r="K508" s="59">
        <v>728830</v>
      </c>
      <c r="L508" s="44" t="s">
        <v>2385</v>
      </c>
      <c r="M508" s="44" t="s">
        <v>28</v>
      </c>
      <c r="N508" s="44" t="s">
        <v>30</v>
      </c>
      <c r="O508" s="185"/>
      <c r="P508" s="329">
        <f>IFERROR(VLOOKUP(TRIM(OPKK[[#This Row],[Lokacija provedbe
grad ili općina]]),Koordinate!B:E,2,FALSE),"")</f>
        <v>31400</v>
      </c>
      <c r="Q508" s="329">
        <f>IFERROR(VLOOKUP(TRIM(OPKK[[#This Row],[Lokacija provedbe
grad ili općina]]),Koordinate!B:E,3,FALSE),"")</f>
        <v>45.309996899999902</v>
      </c>
      <c r="R508" s="329">
        <f>IFERROR(VLOOKUP(TRIM(OPKK[[#This Row],[Lokacija provedbe
grad ili općina]]),Koordinate!B:E,4,FALSE),"")</f>
        <v>18.4097819999999</v>
      </c>
    </row>
    <row r="509" spans="1:18">
      <c r="A509" s="44" t="s">
        <v>2531</v>
      </c>
      <c r="B509" s="44" t="s">
        <v>2532</v>
      </c>
      <c r="C509" s="44" t="s">
        <v>1380</v>
      </c>
      <c r="D509" s="44" t="s">
        <v>1733</v>
      </c>
      <c r="E509" s="44" t="s">
        <v>49</v>
      </c>
      <c r="F509" s="74">
        <v>43089</v>
      </c>
      <c r="G509" s="570">
        <f t="shared" si="7"/>
        <v>1096624.6000000001</v>
      </c>
      <c r="H509" s="59">
        <v>932130.91</v>
      </c>
      <c r="I509" s="59">
        <v>932130.91</v>
      </c>
      <c r="J509" s="59">
        <v>0</v>
      </c>
      <c r="K509" s="59">
        <v>164493.69</v>
      </c>
      <c r="L509" s="44" t="s">
        <v>513</v>
      </c>
      <c r="M509" s="44" t="s">
        <v>28</v>
      </c>
      <c r="N509" s="44" t="s">
        <v>851</v>
      </c>
      <c r="O509" s="185"/>
      <c r="P509" s="329">
        <f>IFERROR(VLOOKUP(TRIM(OPKK[[#This Row],[Lokacija provedbe
grad ili općina]]),Koordinate!B:E,2,FALSE),"")</f>
        <v>31326</v>
      </c>
      <c r="Q509" s="329">
        <f>IFERROR(VLOOKUP(TRIM(OPKK[[#This Row],[Lokacija provedbe
grad ili općina]]),Koordinate!B:E,3,FALSE),"")</f>
        <v>45.625062300000003</v>
      </c>
      <c r="R509" s="329">
        <f>IFERROR(VLOOKUP(TRIM(OPKK[[#This Row],[Lokacija provedbe
grad ili općina]]),Koordinate!B:E,4,FALSE),"")</f>
        <v>18.689217399999901</v>
      </c>
    </row>
    <row r="510" spans="1:18">
      <c r="A510" s="44" t="s">
        <v>2533</v>
      </c>
      <c r="B510" s="44" t="s">
        <v>2534</v>
      </c>
      <c r="C510" s="44" t="s">
        <v>867</v>
      </c>
      <c r="D510" s="44" t="s">
        <v>868</v>
      </c>
      <c r="E510" s="44" t="s">
        <v>65</v>
      </c>
      <c r="F510" s="74">
        <v>43084</v>
      </c>
      <c r="G510" s="570">
        <f t="shared" si="7"/>
        <v>2451523.44</v>
      </c>
      <c r="H510" s="59">
        <v>1498871.3</v>
      </c>
      <c r="I510" s="59">
        <v>1498871.3</v>
      </c>
      <c r="J510" s="59">
        <v>0</v>
      </c>
      <c r="K510" s="59">
        <v>952652.14</v>
      </c>
      <c r="L510" s="44" t="s">
        <v>953</v>
      </c>
      <c r="M510" s="44" t="s">
        <v>38</v>
      </c>
      <c r="N510" s="44" t="s">
        <v>138</v>
      </c>
      <c r="O510" s="185"/>
      <c r="P510" s="329">
        <f>IFERROR(VLOOKUP(TRIM(OPKK[[#This Row],[Lokacija provedbe
grad ili općina]]),Koordinate!B:E,2,FALSE),"")</f>
        <v>34550</v>
      </c>
      <c r="Q510" s="329">
        <f>IFERROR(VLOOKUP(TRIM(OPKK[[#This Row],[Lokacija provedbe
grad ili općina]]),Koordinate!B:E,3,FALSE),"")</f>
        <v>45.438845200000003</v>
      </c>
      <c r="R510" s="329">
        <f>IFERROR(VLOOKUP(TRIM(OPKK[[#This Row],[Lokacija provedbe
grad ili općina]]),Koordinate!B:E,4,FALSE),"")</f>
        <v>17.191742399999999</v>
      </c>
    </row>
    <row r="511" spans="1:18">
      <c r="A511" s="44" t="s">
        <v>2535</v>
      </c>
      <c r="B511" s="44" t="s">
        <v>2536</v>
      </c>
      <c r="C511" s="44" t="s">
        <v>15</v>
      </c>
      <c r="D511" s="44" t="s">
        <v>113</v>
      </c>
      <c r="E511" s="44" t="s">
        <v>17</v>
      </c>
      <c r="F511" s="74">
        <v>43089</v>
      </c>
      <c r="G511" s="570">
        <f t="shared" si="7"/>
        <v>15946600</v>
      </c>
      <c r="H511" s="59">
        <v>5651720</v>
      </c>
      <c r="I511" s="59">
        <v>5651720</v>
      </c>
      <c r="J511" s="59">
        <v>0</v>
      </c>
      <c r="K511" s="59">
        <v>10294880</v>
      </c>
      <c r="L511" s="44" t="s">
        <v>2562</v>
      </c>
      <c r="M511" s="44" t="s">
        <v>20</v>
      </c>
      <c r="N511" s="44" t="s">
        <v>62</v>
      </c>
      <c r="O511" s="185"/>
      <c r="P511" s="329">
        <f>IFERROR(VLOOKUP(TRIM(OPKK[[#This Row],[Lokacija provedbe
grad ili općina]]),Koordinate!B:E,2,FALSE),"")</f>
        <v>35000</v>
      </c>
      <c r="Q511" s="329">
        <f>IFERROR(VLOOKUP(TRIM(OPKK[[#This Row],[Lokacija provedbe
grad ili općina]]),Koordinate!B:E,3,FALSE),"")</f>
        <v>45.163143099999999</v>
      </c>
      <c r="R511" s="329">
        <f>IFERROR(VLOOKUP(TRIM(OPKK[[#This Row],[Lokacija provedbe
grad ili općina]]),Koordinate!B:E,4,FALSE),"")</f>
        <v>18.011608099999901</v>
      </c>
    </row>
    <row r="512" spans="1:18">
      <c r="A512" s="44" t="s">
        <v>2537</v>
      </c>
      <c r="B512" s="44" t="s">
        <v>2538</v>
      </c>
      <c r="C512" s="44" t="s">
        <v>1237</v>
      </c>
      <c r="D512" s="44" t="s">
        <v>1238</v>
      </c>
      <c r="E512" s="44" t="s">
        <v>65</v>
      </c>
      <c r="F512" s="74">
        <v>43045</v>
      </c>
      <c r="G512" s="570">
        <f t="shared" si="7"/>
        <v>663078.69999999995</v>
      </c>
      <c r="H512" s="59">
        <v>420176.34</v>
      </c>
      <c r="I512" s="59">
        <v>420176.34</v>
      </c>
      <c r="J512" s="59">
        <v>0</v>
      </c>
      <c r="K512" s="59">
        <v>242902.36</v>
      </c>
      <c r="L512" s="44" t="s">
        <v>596</v>
      </c>
      <c r="M512" s="44" t="s">
        <v>52</v>
      </c>
      <c r="N512" s="44" t="s">
        <v>2362</v>
      </c>
      <c r="O512" s="185"/>
      <c r="P512" s="329">
        <f>IFERROR(VLOOKUP(TRIM(OPKK[[#This Row],[Lokacija provedbe
grad ili općina]]),Koordinate!B:E,2,FALSE),"")</f>
        <v>32221</v>
      </c>
      <c r="Q512" s="329">
        <f>IFERROR(VLOOKUP(TRIM(OPKK[[#This Row],[Lokacija provedbe
grad ili općina]]),Koordinate!B:E,3,FALSE),"")</f>
        <v>45.332528099999998</v>
      </c>
      <c r="R512" s="329">
        <f>IFERROR(VLOOKUP(TRIM(OPKK[[#This Row],[Lokacija provedbe
grad ili općina]]),Koordinate!B:E,4,FALSE),"")</f>
        <v>18.841491600000001</v>
      </c>
    </row>
    <row r="513" spans="1:18">
      <c r="A513" s="44" t="s">
        <v>2539</v>
      </c>
      <c r="B513" s="44" t="s">
        <v>2540</v>
      </c>
      <c r="C513" s="44" t="s">
        <v>1237</v>
      </c>
      <c r="D513" s="44" t="s">
        <v>1238</v>
      </c>
      <c r="E513" s="44" t="s">
        <v>65</v>
      </c>
      <c r="F513" s="74">
        <v>43045</v>
      </c>
      <c r="G513" s="570">
        <f t="shared" si="7"/>
        <v>588745.51</v>
      </c>
      <c r="H513" s="59">
        <v>374958.27</v>
      </c>
      <c r="I513" s="59">
        <v>374958.27</v>
      </c>
      <c r="J513" s="59">
        <v>0</v>
      </c>
      <c r="K513" s="59">
        <v>213787.24</v>
      </c>
      <c r="L513" s="44" t="s">
        <v>2563</v>
      </c>
      <c r="M513" s="44" t="s">
        <v>52</v>
      </c>
      <c r="N513" s="44" t="s">
        <v>1452</v>
      </c>
      <c r="O513" s="185"/>
      <c r="P513" s="329">
        <f>IFERROR(VLOOKUP(TRIM(OPKK[[#This Row],[Lokacija provedbe
grad ili općina]]),Koordinate!B:E,2,FALSE),"")</f>
        <v>32284</v>
      </c>
      <c r="Q513" s="329">
        <f>IFERROR(VLOOKUP(TRIM(OPKK[[#This Row],[Lokacija provedbe
grad ili općina]]),Koordinate!B:E,3,FALSE),"")</f>
        <v>45.266819099999999</v>
      </c>
      <c r="R513" s="329">
        <f>IFERROR(VLOOKUP(TRIM(OPKK[[#This Row],[Lokacija provedbe
grad ili općina]]),Koordinate!B:E,4,FALSE),"")</f>
        <v>18.5396889999999</v>
      </c>
    </row>
    <row r="514" spans="1:18">
      <c r="A514" s="44" t="s">
        <v>2541</v>
      </c>
      <c r="B514" s="44" t="s">
        <v>2542</v>
      </c>
      <c r="C514" s="44" t="s">
        <v>1237</v>
      </c>
      <c r="D514" s="44" t="s">
        <v>1238</v>
      </c>
      <c r="E514" s="44" t="s">
        <v>65</v>
      </c>
      <c r="F514" s="74">
        <v>43054</v>
      </c>
      <c r="G514" s="570">
        <f t="shared" si="7"/>
        <v>364627.19</v>
      </c>
      <c r="H514" s="59">
        <v>238746.45</v>
      </c>
      <c r="I514" s="59">
        <v>238746.45</v>
      </c>
      <c r="J514" s="59">
        <v>0</v>
      </c>
      <c r="K514" s="59">
        <v>125880.74</v>
      </c>
      <c r="L514" s="44" t="s">
        <v>594</v>
      </c>
      <c r="M514" s="44" t="s">
        <v>52</v>
      </c>
      <c r="N514" s="44" t="s">
        <v>159</v>
      </c>
      <c r="O514" s="185"/>
      <c r="P514" s="329">
        <f>IFERROR(VLOOKUP(TRIM(OPKK[[#This Row],[Lokacija provedbe
grad ili općina]]),Koordinate!B:E,2,FALSE),"")</f>
        <v>32283</v>
      </c>
      <c r="Q514" s="329">
        <f>IFERROR(VLOOKUP(TRIM(OPKK[[#This Row],[Lokacija provedbe
grad ili općina]]),Koordinate!B:E,3,FALSE),"")</f>
        <v>45.275775000000003</v>
      </c>
      <c r="R514" s="329">
        <f>IFERROR(VLOOKUP(TRIM(OPKK[[#This Row],[Lokacija provedbe
grad ili općina]]),Koordinate!B:E,4,FALSE),"")</f>
        <v>18.609666499999999</v>
      </c>
    </row>
    <row r="515" spans="1:18">
      <c r="A515" s="44" t="s">
        <v>2543</v>
      </c>
      <c r="B515" s="44" t="s">
        <v>2455</v>
      </c>
      <c r="C515" s="44" t="s">
        <v>1237</v>
      </c>
      <c r="D515" s="44" t="s">
        <v>1238</v>
      </c>
      <c r="E515" s="44" t="s">
        <v>65</v>
      </c>
      <c r="F515" s="74">
        <v>43054</v>
      </c>
      <c r="G515" s="570">
        <f t="shared" si="7"/>
        <v>2798310.66</v>
      </c>
      <c r="H515" s="59">
        <v>1716904.04</v>
      </c>
      <c r="I515" s="59">
        <v>1716904.04</v>
      </c>
      <c r="J515" s="59">
        <v>0</v>
      </c>
      <c r="K515" s="59">
        <v>1081406.6200000001</v>
      </c>
      <c r="L515" s="44" t="s">
        <v>576</v>
      </c>
      <c r="M515" s="44" t="s">
        <v>52</v>
      </c>
      <c r="N515" s="44" t="s">
        <v>53</v>
      </c>
      <c r="O515" s="185"/>
      <c r="P515" s="329">
        <f>IFERROR(VLOOKUP(TRIM(OPKK[[#This Row],[Lokacija provedbe
grad ili općina]]),Koordinate!B:E,2,FALSE),"")</f>
        <v>32000</v>
      </c>
      <c r="Q515" s="329">
        <f>IFERROR(VLOOKUP(TRIM(OPKK[[#This Row],[Lokacija provedbe
grad ili općina]]),Koordinate!B:E,3,FALSE),"")</f>
        <v>45.345237699999998</v>
      </c>
      <c r="R515" s="329">
        <f>IFERROR(VLOOKUP(TRIM(OPKK[[#This Row],[Lokacija provedbe
grad ili općina]]),Koordinate!B:E,4,FALSE),"")</f>
        <v>19.001020400000002</v>
      </c>
    </row>
    <row r="516" spans="1:18">
      <c r="A516" s="44" t="s">
        <v>2544</v>
      </c>
      <c r="B516" s="44" t="s">
        <v>2545</v>
      </c>
      <c r="C516" s="44" t="s">
        <v>15</v>
      </c>
      <c r="D516" s="44" t="s">
        <v>1269</v>
      </c>
      <c r="E516" s="44" t="s">
        <v>26</v>
      </c>
      <c r="F516" s="74">
        <v>43096</v>
      </c>
      <c r="G516" s="570">
        <f t="shared" ref="G516:G579" si="8">H516+K516</f>
        <v>288750</v>
      </c>
      <c r="H516" s="59">
        <v>245143.5</v>
      </c>
      <c r="I516" s="59">
        <v>245143.5</v>
      </c>
      <c r="J516" s="59">
        <v>0</v>
      </c>
      <c r="K516" s="59">
        <v>43606.5</v>
      </c>
      <c r="L516" s="44" t="s">
        <v>2564</v>
      </c>
      <c r="M516" s="44" t="s">
        <v>28</v>
      </c>
      <c r="N516" s="44" t="s">
        <v>1221</v>
      </c>
      <c r="O516" s="185"/>
      <c r="P516" s="329">
        <f>IFERROR(VLOOKUP(TRIM(OPKK[[#This Row],[Lokacija provedbe
grad ili općina]]),Koordinate!B:E,2,FALSE),"")</f>
        <v>31216</v>
      </c>
      <c r="Q516" s="329">
        <f>IFERROR(VLOOKUP(TRIM(OPKK[[#This Row],[Lokacija provedbe
grad ili općina]]),Koordinate!B:E,3,FALSE),"")</f>
        <v>45.4893778</v>
      </c>
      <c r="R516" s="329">
        <f>IFERROR(VLOOKUP(TRIM(OPKK[[#This Row],[Lokacija provedbe
grad ili općina]]),Koordinate!B:E,4,FALSE),"")</f>
        <v>18.672802300000001</v>
      </c>
    </row>
    <row r="517" spans="1:18">
      <c r="A517" s="44" t="s">
        <v>2546</v>
      </c>
      <c r="B517" s="44" t="s">
        <v>2547</v>
      </c>
      <c r="C517" s="44" t="s">
        <v>15</v>
      </c>
      <c r="D517" s="44" t="s">
        <v>113</v>
      </c>
      <c r="E517" s="44" t="s">
        <v>17</v>
      </c>
      <c r="F517" s="74">
        <v>43070</v>
      </c>
      <c r="G517" s="570">
        <f t="shared" si="8"/>
        <v>1605290.7</v>
      </c>
      <c r="H517" s="59">
        <v>800393.12</v>
      </c>
      <c r="I517" s="59">
        <v>800393.12</v>
      </c>
      <c r="J517" s="59">
        <v>0</v>
      </c>
      <c r="K517" s="59">
        <v>804897.58</v>
      </c>
      <c r="L517" s="44" t="s">
        <v>2565</v>
      </c>
      <c r="M517" s="44" t="s">
        <v>28</v>
      </c>
      <c r="N517" s="44" t="s">
        <v>29</v>
      </c>
      <c r="O517" s="185"/>
      <c r="P517" s="329">
        <f>IFERROR(VLOOKUP(TRIM(OPKK[[#This Row],[Lokacija provedbe
grad ili općina]]),Koordinate!B:E,2,FALSE),"")</f>
        <v>31000</v>
      </c>
      <c r="Q517" s="329">
        <f>IFERROR(VLOOKUP(TRIM(OPKK[[#This Row],[Lokacija provedbe
grad ili općina]]),Koordinate!B:E,3,FALSE),"")</f>
        <v>45.554962400000001</v>
      </c>
      <c r="R517" s="329">
        <f>IFERROR(VLOOKUP(TRIM(OPKK[[#This Row],[Lokacija provedbe
grad ili općina]]),Koordinate!B:E,4,FALSE),"")</f>
        <v>18.695514399999901</v>
      </c>
    </row>
    <row r="518" spans="1:18">
      <c r="A518" s="44" t="s">
        <v>2548</v>
      </c>
      <c r="B518" s="44" t="s">
        <v>2549</v>
      </c>
      <c r="C518" s="44" t="s">
        <v>15</v>
      </c>
      <c r="D518" s="44" t="s">
        <v>1269</v>
      </c>
      <c r="E518" s="44" t="s">
        <v>26</v>
      </c>
      <c r="F518" s="74">
        <v>43075</v>
      </c>
      <c r="G518" s="570">
        <f t="shared" si="8"/>
        <v>514550</v>
      </c>
      <c r="H518" s="59">
        <v>300000</v>
      </c>
      <c r="I518" s="59">
        <v>300000</v>
      </c>
      <c r="J518" s="59">
        <v>0</v>
      </c>
      <c r="K518" s="59">
        <v>214550</v>
      </c>
      <c r="L518" s="44" t="s">
        <v>2566</v>
      </c>
      <c r="M518" s="44" t="s">
        <v>20</v>
      </c>
      <c r="N518" s="44" t="s">
        <v>62</v>
      </c>
      <c r="O518" s="185"/>
      <c r="P518" s="329">
        <f>IFERROR(VLOOKUP(TRIM(OPKK[[#This Row],[Lokacija provedbe
grad ili općina]]),Koordinate!B:E,2,FALSE),"")</f>
        <v>35000</v>
      </c>
      <c r="Q518" s="329">
        <f>IFERROR(VLOOKUP(TRIM(OPKK[[#This Row],[Lokacija provedbe
grad ili općina]]),Koordinate!B:E,3,FALSE),"")</f>
        <v>45.163143099999999</v>
      </c>
      <c r="R518" s="329">
        <f>IFERROR(VLOOKUP(TRIM(OPKK[[#This Row],[Lokacija provedbe
grad ili općina]]),Koordinate!B:E,4,FALSE),"")</f>
        <v>18.011608099999901</v>
      </c>
    </row>
    <row r="519" spans="1:18">
      <c r="A519" s="44" t="s">
        <v>2550</v>
      </c>
      <c r="B519" s="44" t="s">
        <v>2551</v>
      </c>
      <c r="C519" s="44" t="s">
        <v>867</v>
      </c>
      <c r="D519" s="44" t="s">
        <v>868</v>
      </c>
      <c r="E519" s="44" t="s">
        <v>65</v>
      </c>
      <c r="F519" s="74">
        <v>43084</v>
      </c>
      <c r="G519" s="570">
        <f t="shared" si="8"/>
        <v>840778.13</v>
      </c>
      <c r="H519" s="59">
        <v>509716.87</v>
      </c>
      <c r="I519" s="59">
        <v>509716.87</v>
      </c>
      <c r="J519" s="59">
        <v>0</v>
      </c>
      <c r="K519" s="59">
        <v>331061.26</v>
      </c>
      <c r="L519" s="44" t="s">
        <v>2567</v>
      </c>
      <c r="M519" s="44" t="s">
        <v>20</v>
      </c>
      <c r="N519" s="44" t="s">
        <v>62</v>
      </c>
      <c r="O519" s="185"/>
      <c r="P519" s="329">
        <f>IFERROR(VLOOKUP(TRIM(OPKK[[#This Row],[Lokacija provedbe
grad ili općina]]),Koordinate!B:E,2,FALSE),"")</f>
        <v>35000</v>
      </c>
      <c r="Q519" s="329">
        <f>IFERROR(VLOOKUP(TRIM(OPKK[[#This Row],[Lokacija provedbe
grad ili općina]]),Koordinate!B:E,3,FALSE),"")</f>
        <v>45.163143099999999</v>
      </c>
      <c r="R519" s="329">
        <f>IFERROR(VLOOKUP(TRIM(OPKK[[#This Row],[Lokacija provedbe
grad ili općina]]),Koordinate!B:E,4,FALSE),"")</f>
        <v>18.011608099999901</v>
      </c>
    </row>
    <row r="520" spans="1:18">
      <c r="A520" s="44" t="s">
        <v>2552</v>
      </c>
      <c r="B520" s="44" t="s">
        <v>2553</v>
      </c>
      <c r="C520" s="44" t="s">
        <v>867</v>
      </c>
      <c r="D520" s="44" t="s">
        <v>868</v>
      </c>
      <c r="E520" s="44" t="s">
        <v>65</v>
      </c>
      <c r="F520" s="74">
        <v>43077</v>
      </c>
      <c r="G520" s="570">
        <f t="shared" si="8"/>
        <v>1061116.25</v>
      </c>
      <c r="H520" s="59">
        <v>656634.75</v>
      </c>
      <c r="I520" s="59">
        <v>656634.75</v>
      </c>
      <c r="J520" s="59">
        <v>0</v>
      </c>
      <c r="K520" s="59">
        <v>404481.5</v>
      </c>
      <c r="L520" s="44" t="s">
        <v>2568</v>
      </c>
      <c r="M520" s="44" t="s">
        <v>28</v>
      </c>
      <c r="N520" s="44" t="s">
        <v>29</v>
      </c>
      <c r="O520" s="185"/>
      <c r="P520" s="329">
        <f>IFERROR(VLOOKUP(TRIM(OPKK[[#This Row],[Lokacija provedbe
grad ili općina]]),Koordinate!B:E,2,FALSE),"")</f>
        <v>31000</v>
      </c>
      <c r="Q520" s="329">
        <f>IFERROR(VLOOKUP(TRIM(OPKK[[#This Row],[Lokacija provedbe
grad ili općina]]),Koordinate!B:E,3,FALSE),"")</f>
        <v>45.554962400000001</v>
      </c>
      <c r="R520" s="329">
        <f>IFERROR(VLOOKUP(TRIM(OPKK[[#This Row],[Lokacija provedbe
grad ili općina]]),Koordinate!B:E,4,FALSE),"")</f>
        <v>18.695514399999901</v>
      </c>
    </row>
    <row r="521" spans="1:18">
      <c r="A521" s="44" t="s">
        <v>2554</v>
      </c>
      <c r="B521" s="44" t="s">
        <v>2555</v>
      </c>
      <c r="C521" s="44" t="s">
        <v>15</v>
      </c>
      <c r="D521" s="44" t="s">
        <v>1269</v>
      </c>
      <c r="E521" s="44" t="s">
        <v>26</v>
      </c>
      <c r="F521" s="74">
        <v>43082</v>
      </c>
      <c r="G521" s="570">
        <f t="shared" si="8"/>
        <v>502476.92000000004</v>
      </c>
      <c r="H521" s="59">
        <v>300000</v>
      </c>
      <c r="I521" s="59">
        <v>300000</v>
      </c>
      <c r="J521" s="59">
        <v>0</v>
      </c>
      <c r="K521" s="59">
        <v>202476.92</v>
      </c>
      <c r="L521" s="44" t="s">
        <v>2569</v>
      </c>
      <c r="M521" s="44" t="s">
        <v>28</v>
      </c>
      <c r="N521" s="44" t="s">
        <v>29</v>
      </c>
      <c r="O521" s="185"/>
      <c r="P521" s="329">
        <f>IFERROR(VLOOKUP(TRIM(OPKK[[#This Row],[Lokacija provedbe
grad ili općina]]),Koordinate!B:E,2,FALSE),"")</f>
        <v>31000</v>
      </c>
      <c r="Q521" s="329">
        <f>IFERROR(VLOOKUP(TRIM(OPKK[[#This Row],[Lokacija provedbe
grad ili općina]]),Koordinate!B:E,3,FALSE),"")</f>
        <v>45.554962400000001</v>
      </c>
      <c r="R521" s="329">
        <f>IFERROR(VLOOKUP(TRIM(OPKK[[#This Row],[Lokacija provedbe
grad ili općina]]),Koordinate!B:E,4,FALSE),"")</f>
        <v>18.695514399999901</v>
      </c>
    </row>
    <row r="522" spans="1:18">
      <c r="A522" s="44" t="s">
        <v>2556</v>
      </c>
      <c r="B522" s="44" t="s">
        <v>2557</v>
      </c>
      <c r="C522" s="44" t="s">
        <v>15</v>
      </c>
      <c r="D522" s="44" t="s">
        <v>113</v>
      </c>
      <c r="E522" s="44" t="s">
        <v>17</v>
      </c>
      <c r="F522" s="74">
        <v>43087</v>
      </c>
      <c r="G522" s="570">
        <f t="shared" si="8"/>
        <v>2697656.4</v>
      </c>
      <c r="H522" s="59">
        <v>1248318.6399999999</v>
      </c>
      <c r="I522" s="59">
        <v>1248318.6399999999</v>
      </c>
      <c r="J522" s="59">
        <v>0</v>
      </c>
      <c r="K522" s="59">
        <v>1449337.76</v>
      </c>
      <c r="L522" s="44" t="s">
        <v>2570</v>
      </c>
      <c r="M522" s="44" t="s">
        <v>52</v>
      </c>
      <c r="N522" s="44" t="s">
        <v>177</v>
      </c>
      <c r="O522" s="185"/>
      <c r="P522" s="329">
        <f>IFERROR(VLOOKUP(TRIM(OPKK[[#This Row],[Lokacija provedbe
grad ili općina]]),Koordinate!B:E,2,FALSE),"")</f>
        <v>32270</v>
      </c>
      <c r="Q522" s="329">
        <f>IFERROR(VLOOKUP(TRIM(OPKK[[#This Row],[Lokacija provedbe
grad ili općina]]),Koordinate!B:E,3,FALSE),"")</f>
        <v>45.072074000000001</v>
      </c>
      <c r="R522" s="329">
        <f>IFERROR(VLOOKUP(TRIM(OPKK[[#This Row],[Lokacija provedbe
grad ili općina]]),Koordinate!B:E,4,FALSE),"")</f>
        <v>18.694507199999901</v>
      </c>
    </row>
    <row r="523" spans="1:18">
      <c r="A523" s="44" t="s">
        <v>2558</v>
      </c>
      <c r="B523" s="44" t="s">
        <v>2559</v>
      </c>
      <c r="C523" s="44" t="s">
        <v>867</v>
      </c>
      <c r="D523" s="44" t="s">
        <v>868</v>
      </c>
      <c r="E523" s="44" t="s">
        <v>65</v>
      </c>
      <c r="F523" s="74">
        <v>43077</v>
      </c>
      <c r="G523" s="570">
        <f t="shared" si="8"/>
        <v>343360.04000000004</v>
      </c>
      <c r="H523" s="59">
        <v>209865.59</v>
      </c>
      <c r="I523" s="59">
        <v>209865.59</v>
      </c>
      <c r="J523" s="59">
        <v>0</v>
      </c>
      <c r="K523" s="59">
        <v>133494.45000000001</v>
      </c>
      <c r="L523" s="44" t="s">
        <v>2560</v>
      </c>
      <c r="M523" s="44" t="s">
        <v>52</v>
      </c>
      <c r="N523" s="44" t="s">
        <v>143</v>
      </c>
      <c r="O523" s="185"/>
      <c r="P523" s="329">
        <f>IFERROR(VLOOKUP(TRIM(OPKK[[#This Row],[Lokacija provedbe
grad ili općina]]),Koordinate!B:E,2,FALSE),"")</f>
        <v>32100</v>
      </c>
      <c r="Q523" s="329">
        <f>IFERROR(VLOOKUP(TRIM(OPKK[[#This Row],[Lokacija provedbe
grad ili općina]]),Koordinate!B:E,3,FALSE),"")</f>
        <v>45.287905799999997</v>
      </c>
      <c r="R523" s="329">
        <f>IFERROR(VLOOKUP(TRIM(OPKK[[#This Row],[Lokacija provedbe
grad ili općina]]),Koordinate!B:E,4,FALSE),"")</f>
        <v>18.805678100000002</v>
      </c>
    </row>
    <row r="524" spans="1:18">
      <c r="A524" s="44" t="s">
        <v>2571</v>
      </c>
      <c r="B524" s="44" t="s">
        <v>2572</v>
      </c>
      <c r="C524" s="44" t="s">
        <v>867</v>
      </c>
      <c r="D524" s="44" t="s">
        <v>868</v>
      </c>
      <c r="E524" s="44" t="s">
        <v>65</v>
      </c>
      <c r="F524" s="74">
        <v>43084</v>
      </c>
      <c r="G524" s="570">
        <f t="shared" si="8"/>
        <v>875693.75</v>
      </c>
      <c r="H524" s="59">
        <v>535166.25</v>
      </c>
      <c r="I524" s="59">
        <v>535166.25</v>
      </c>
      <c r="J524" s="59">
        <v>0</v>
      </c>
      <c r="K524" s="59">
        <v>340527.5</v>
      </c>
      <c r="L524" s="44" t="s">
        <v>2607</v>
      </c>
      <c r="M524" s="44" t="s">
        <v>20</v>
      </c>
      <c r="N524" s="44" t="s">
        <v>62</v>
      </c>
      <c r="O524" s="185"/>
      <c r="P524" s="329">
        <f>IFERROR(VLOOKUP(TRIM(OPKK[[#This Row],[Lokacija provedbe
grad ili općina]]),Koordinate!B:E,2,FALSE),"")</f>
        <v>35000</v>
      </c>
      <c r="Q524" s="329">
        <f>IFERROR(VLOOKUP(TRIM(OPKK[[#This Row],[Lokacija provedbe
grad ili općina]]),Koordinate!B:E,3,FALSE),"")</f>
        <v>45.163143099999999</v>
      </c>
      <c r="R524" s="329">
        <f>IFERROR(VLOOKUP(TRIM(OPKK[[#This Row],[Lokacija provedbe
grad ili općina]]),Koordinate!B:E,4,FALSE),"")</f>
        <v>18.011608099999901</v>
      </c>
    </row>
    <row r="525" spans="1:18">
      <c r="A525" s="44" t="s">
        <v>2573</v>
      </c>
      <c r="B525" s="44" t="s">
        <v>2574</v>
      </c>
      <c r="C525" s="44" t="s">
        <v>867</v>
      </c>
      <c r="D525" s="44" t="s">
        <v>868</v>
      </c>
      <c r="E525" s="44" t="s">
        <v>65</v>
      </c>
      <c r="F525" s="74">
        <v>43084</v>
      </c>
      <c r="G525" s="570">
        <f t="shared" si="8"/>
        <v>1847389.83</v>
      </c>
      <c r="H525" s="59">
        <v>1046979.05</v>
      </c>
      <c r="I525" s="59">
        <v>1046979.05</v>
      </c>
      <c r="J525" s="59">
        <v>0</v>
      </c>
      <c r="K525" s="59">
        <v>800410.78</v>
      </c>
      <c r="L525" s="44" t="s">
        <v>953</v>
      </c>
      <c r="M525" s="44" t="s">
        <v>38</v>
      </c>
      <c r="N525" s="44" t="s">
        <v>37</v>
      </c>
      <c r="O525" s="185"/>
      <c r="P525" s="329">
        <f>IFERROR(VLOOKUP(TRIM(OPKK[[#This Row],[Lokacija provedbe
grad ili općina]]),Koordinate!B:E,2,FALSE),"")</f>
        <v>34551</v>
      </c>
      <c r="Q525" s="329">
        <f>IFERROR(VLOOKUP(TRIM(OPKK[[#This Row],[Lokacija provedbe
grad ili općina]]),Koordinate!B:E,3,FALSE),"")</f>
        <v>45.414281199999998</v>
      </c>
      <c r="R525" s="329">
        <f>IFERROR(VLOOKUP(TRIM(OPKK[[#This Row],[Lokacija provedbe
grad ili općina]]),Koordinate!B:E,4,FALSE),"")</f>
        <v>17.161192099999901</v>
      </c>
    </row>
    <row r="526" spans="1:18">
      <c r="A526" s="44" t="s">
        <v>2575</v>
      </c>
      <c r="B526" s="44" t="s">
        <v>2576</v>
      </c>
      <c r="C526" s="44" t="s">
        <v>867</v>
      </c>
      <c r="D526" s="44" t="s">
        <v>868</v>
      </c>
      <c r="E526" s="44" t="s">
        <v>65</v>
      </c>
      <c r="F526" s="74">
        <v>43084</v>
      </c>
      <c r="G526" s="570">
        <f t="shared" si="8"/>
        <v>519337.5</v>
      </c>
      <c r="H526" s="59">
        <v>318540</v>
      </c>
      <c r="I526" s="59">
        <v>318540</v>
      </c>
      <c r="J526" s="59">
        <v>0</v>
      </c>
      <c r="K526" s="59">
        <v>200797.5</v>
      </c>
      <c r="L526" s="44" t="s">
        <v>2608</v>
      </c>
      <c r="M526" s="44" t="s">
        <v>20</v>
      </c>
      <c r="N526" s="44" t="s">
        <v>62</v>
      </c>
      <c r="O526" s="185"/>
      <c r="P526" s="329">
        <f>IFERROR(VLOOKUP(TRIM(OPKK[[#This Row],[Lokacija provedbe
grad ili općina]]),Koordinate!B:E,2,FALSE),"")</f>
        <v>35000</v>
      </c>
      <c r="Q526" s="329">
        <f>IFERROR(VLOOKUP(TRIM(OPKK[[#This Row],[Lokacija provedbe
grad ili općina]]),Koordinate!B:E,3,FALSE),"")</f>
        <v>45.163143099999999</v>
      </c>
      <c r="R526" s="329">
        <f>IFERROR(VLOOKUP(TRIM(OPKK[[#This Row],[Lokacija provedbe
grad ili općina]]),Koordinate!B:E,4,FALSE),"")</f>
        <v>18.011608099999901</v>
      </c>
    </row>
    <row r="527" spans="1:18" ht="14.25" customHeight="1">
      <c r="A527" s="44" t="s">
        <v>2577</v>
      </c>
      <c r="B527" s="44" t="s">
        <v>2578</v>
      </c>
      <c r="C527" s="44" t="s">
        <v>867</v>
      </c>
      <c r="D527" s="44" t="s">
        <v>868</v>
      </c>
      <c r="E527" s="44" t="s">
        <v>65</v>
      </c>
      <c r="F527" s="74">
        <v>43084</v>
      </c>
      <c r="G527" s="570">
        <f t="shared" si="8"/>
        <v>1214575</v>
      </c>
      <c r="H527" s="59">
        <v>743182.5</v>
      </c>
      <c r="I527" s="59">
        <v>743182.5</v>
      </c>
      <c r="J527" s="59">
        <v>0</v>
      </c>
      <c r="K527" s="59">
        <v>471392.5</v>
      </c>
      <c r="L527" s="44" t="s">
        <v>2567</v>
      </c>
      <c r="M527" s="44" t="s">
        <v>20</v>
      </c>
      <c r="N527" s="44" t="s">
        <v>62</v>
      </c>
      <c r="O527" s="185"/>
      <c r="P527" s="329">
        <f>IFERROR(VLOOKUP(TRIM(OPKK[[#This Row],[Lokacija provedbe
grad ili općina]]),Koordinate!B:E,2,FALSE),"")</f>
        <v>35000</v>
      </c>
      <c r="Q527" s="329">
        <f>IFERROR(VLOOKUP(TRIM(OPKK[[#This Row],[Lokacija provedbe
grad ili općina]]),Koordinate!B:E,3,FALSE),"")</f>
        <v>45.163143099999999</v>
      </c>
      <c r="R527" s="329">
        <f>IFERROR(VLOOKUP(TRIM(OPKK[[#This Row],[Lokacija provedbe
grad ili općina]]),Koordinate!B:E,4,FALSE),"")</f>
        <v>18.011608099999901</v>
      </c>
    </row>
    <row r="528" spans="1:18" ht="15" customHeight="1">
      <c r="A528" s="44" t="s">
        <v>2579</v>
      </c>
      <c r="B528" s="44" t="s">
        <v>2580</v>
      </c>
      <c r="C528" s="44" t="s">
        <v>1237</v>
      </c>
      <c r="D528" s="44" t="s">
        <v>1238</v>
      </c>
      <c r="E528" s="44" t="s">
        <v>65</v>
      </c>
      <c r="F528" s="74">
        <v>43080</v>
      </c>
      <c r="G528" s="570">
        <f t="shared" si="8"/>
        <v>400540.95999999996</v>
      </c>
      <c r="H528" s="59">
        <v>257742.88</v>
      </c>
      <c r="I528" s="59">
        <v>257742.88</v>
      </c>
      <c r="J528" s="59">
        <v>0</v>
      </c>
      <c r="K528" s="59">
        <v>142798.07999999999</v>
      </c>
      <c r="L528" s="44" t="s">
        <v>1435</v>
      </c>
      <c r="M528" s="44" t="s">
        <v>38</v>
      </c>
      <c r="N528" s="44" t="s">
        <v>1470</v>
      </c>
      <c r="O528" s="185"/>
      <c r="P528" s="329">
        <f>IFERROR(VLOOKUP(TRIM(OPKK[[#This Row],[Lokacija provedbe
grad ili općina]]),Koordinate!B:E,2,FALSE),"")</f>
        <v>34308</v>
      </c>
      <c r="Q528" s="329">
        <f>IFERROR(VLOOKUP(TRIM(OPKK[[#This Row],[Lokacija provedbe
grad ili općina]]),Koordinate!B:E,3,FALSE),"")</f>
        <v>45.357976699999902</v>
      </c>
      <c r="R528" s="329">
        <f>IFERROR(VLOOKUP(TRIM(OPKK[[#This Row],[Lokacija provedbe
grad ili općina]]),Koordinate!B:E,4,FALSE),"")</f>
        <v>17.764002300000001</v>
      </c>
    </row>
    <row r="529" spans="1:18" ht="15" customHeight="1">
      <c r="A529" s="44" t="s">
        <v>2581</v>
      </c>
      <c r="B529" s="44" t="s">
        <v>2582</v>
      </c>
      <c r="C529" s="44" t="s">
        <v>1237</v>
      </c>
      <c r="D529" s="44" t="s">
        <v>1238</v>
      </c>
      <c r="E529" s="44" t="s">
        <v>65</v>
      </c>
      <c r="F529" s="74">
        <v>43080</v>
      </c>
      <c r="G529" s="570">
        <f t="shared" si="8"/>
        <v>457411.79000000004</v>
      </c>
      <c r="H529" s="59">
        <v>292106.76</v>
      </c>
      <c r="I529" s="59">
        <v>292106.76</v>
      </c>
      <c r="J529" s="59">
        <v>0</v>
      </c>
      <c r="K529" s="59">
        <v>165305.03</v>
      </c>
      <c r="L529" s="44" t="s">
        <v>2609</v>
      </c>
      <c r="M529" s="44" t="s">
        <v>38</v>
      </c>
      <c r="N529" s="44" t="s">
        <v>1468</v>
      </c>
      <c r="O529" s="185"/>
      <c r="P529" s="329">
        <f>IFERROR(VLOOKUP(TRIM(OPKK[[#This Row],[Lokacija provedbe
grad ili općina]]),Koordinate!B:E,2,FALSE),"")</f>
        <v>34350</v>
      </c>
      <c r="Q529" s="329">
        <f>IFERROR(VLOOKUP(TRIM(OPKK[[#This Row],[Lokacija provedbe
grad ili općina]]),Koordinate!B:E,3,FALSE),"")</f>
        <v>45.350836100000002</v>
      </c>
      <c r="R529" s="329">
        <f>IFERROR(VLOOKUP(TRIM(OPKK[[#This Row],[Lokacija provedbe
grad ili općina]]),Koordinate!B:E,4,FALSE),"")</f>
        <v>17.988119299999902</v>
      </c>
    </row>
    <row r="530" spans="1:18" ht="15" customHeight="1">
      <c r="A530" s="44" t="s">
        <v>2583</v>
      </c>
      <c r="B530" s="44" t="s">
        <v>2584</v>
      </c>
      <c r="C530" s="44" t="s">
        <v>867</v>
      </c>
      <c r="D530" s="44" t="s">
        <v>868</v>
      </c>
      <c r="E530" s="44" t="s">
        <v>65</v>
      </c>
      <c r="F530" s="74">
        <v>43084</v>
      </c>
      <c r="G530" s="570">
        <f t="shared" si="8"/>
        <v>2574045.63</v>
      </c>
      <c r="H530" s="59">
        <v>1562234.87</v>
      </c>
      <c r="I530" s="59">
        <v>1562234.87</v>
      </c>
      <c r="J530" s="59">
        <v>0</v>
      </c>
      <c r="K530" s="59">
        <v>1011810.76</v>
      </c>
      <c r="L530" s="44" t="s">
        <v>2568</v>
      </c>
      <c r="M530" s="44" t="s">
        <v>28</v>
      </c>
      <c r="N530" s="44" t="s">
        <v>29</v>
      </c>
      <c r="O530" s="185"/>
      <c r="P530" s="329">
        <f>IFERROR(VLOOKUP(TRIM(OPKK[[#This Row],[Lokacija provedbe
grad ili općina]]),Koordinate!B:E,2,FALSE),"")</f>
        <v>31000</v>
      </c>
      <c r="Q530" s="329">
        <f>IFERROR(VLOOKUP(TRIM(OPKK[[#This Row],[Lokacija provedbe
grad ili općina]]),Koordinate!B:E,3,FALSE),"")</f>
        <v>45.554962400000001</v>
      </c>
      <c r="R530" s="329">
        <f>IFERROR(VLOOKUP(TRIM(OPKK[[#This Row],[Lokacija provedbe
grad ili općina]]),Koordinate!B:E,4,FALSE),"")</f>
        <v>18.695514399999901</v>
      </c>
    </row>
    <row r="531" spans="1:18" ht="15" customHeight="1">
      <c r="A531" s="44" t="s">
        <v>2585</v>
      </c>
      <c r="B531" s="44" t="s">
        <v>2586</v>
      </c>
      <c r="C531" s="44" t="s">
        <v>1237</v>
      </c>
      <c r="D531" s="44" t="s">
        <v>1238</v>
      </c>
      <c r="E531" s="44" t="s">
        <v>65</v>
      </c>
      <c r="F531" s="74">
        <v>43045</v>
      </c>
      <c r="G531" s="570">
        <f t="shared" si="8"/>
        <v>6505944.3399999999</v>
      </c>
      <c r="H531" s="59">
        <v>3922375.49</v>
      </c>
      <c r="I531" s="59">
        <v>3922375.49</v>
      </c>
      <c r="J531" s="59">
        <v>0</v>
      </c>
      <c r="K531" s="59">
        <v>2583568.85</v>
      </c>
      <c r="L531" s="44" t="s">
        <v>2610</v>
      </c>
      <c r="M531" s="44" t="s">
        <v>43</v>
      </c>
      <c r="N531" s="44" t="s">
        <v>61</v>
      </c>
      <c r="O531" s="185"/>
      <c r="P531" s="329">
        <f>IFERROR(VLOOKUP(TRIM(OPKK[[#This Row],[Lokacija provedbe
grad ili općina]]),Koordinate!B:E,2,FALSE),"")</f>
        <v>33000</v>
      </c>
      <c r="Q531" s="329">
        <f>IFERROR(VLOOKUP(TRIM(OPKK[[#This Row],[Lokacija provedbe
grad ili općina]]),Koordinate!B:E,3,FALSE),"")</f>
        <v>45.831646300000003</v>
      </c>
      <c r="R531" s="329">
        <f>IFERROR(VLOOKUP(TRIM(OPKK[[#This Row],[Lokacija provedbe
grad ili općina]]),Koordinate!B:E,4,FALSE),"")</f>
        <v>17.385542900000001</v>
      </c>
    </row>
    <row r="532" spans="1:18" ht="15" customHeight="1">
      <c r="A532" s="44" t="s">
        <v>2587</v>
      </c>
      <c r="B532" s="44" t="s">
        <v>2588</v>
      </c>
      <c r="C532" s="44" t="s">
        <v>1237</v>
      </c>
      <c r="D532" s="44" t="s">
        <v>1238</v>
      </c>
      <c r="E532" s="44" t="s">
        <v>65</v>
      </c>
      <c r="F532" s="74">
        <v>43054</v>
      </c>
      <c r="G532" s="570">
        <f t="shared" si="8"/>
        <v>1883233.6999999997</v>
      </c>
      <c r="H532" s="59">
        <v>1155289.8799999999</v>
      </c>
      <c r="I532" s="59">
        <v>1155289.8799999999</v>
      </c>
      <c r="J532" s="59">
        <v>0</v>
      </c>
      <c r="K532" s="59">
        <v>727943.82</v>
      </c>
      <c r="L532" s="44" t="s">
        <v>560</v>
      </c>
      <c r="M532" s="44" t="s">
        <v>52</v>
      </c>
      <c r="N532" s="44" t="s">
        <v>890</v>
      </c>
      <c r="O532" s="185"/>
      <c r="P532" s="329">
        <f>IFERROR(VLOOKUP(TRIM(OPKK[[#This Row],[Lokacija provedbe
grad ili općina]]),Koordinate!B:E,2,FALSE),"")</f>
        <v>32236</v>
      </c>
      <c r="Q532" s="329">
        <f>IFERROR(VLOOKUP(TRIM(OPKK[[#This Row],[Lokacija provedbe
grad ili općina]]),Koordinate!B:E,3,FALSE),"")</f>
        <v>45.222044799999999</v>
      </c>
      <c r="R532" s="329">
        <f>IFERROR(VLOOKUP(TRIM(OPKK[[#This Row],[Lokacija provedbe
grad ili općina]]),Koordinate!B:E,4,FALSE),"")</f>
        <v>19.375233099999999</v>
      </c>
    </row>
    <row r="533" spans="1:18" ht="15" customHeight="1">
      <c r="A533" s="44" t="s">
        <v>2589</v>
      </c>
      <c r="B533" s="44" t="s">
        <v>2590</v>
      </c>
      <c r="C533" s="44" t="s">
        <v>1237</v>
      </c>
      <c r="D533" s="44" t="s">
        <v>1238</v>
      </c>
      <c r="E533" s="44" t="s">
        <v>65</v>
      </c>
      <c r="F533" s="74">
        <v>43059</v>
      </c>
      <c r="G533" s="570">
        <f t="shared" si="8"/>
        <v>736658.05</v>
      </c>
      <c r="H533" s="59">
        <v>427001.23</v>
      </c>
      <c r="I533" s="59">
        <v>427001.23</v>
      </c>
      <c r="J533" s="59">
        <v>0</v>
      </c>
      <c r="K533" s="59">
        <v>309656.82</v>
      </c>
      <c r="L533" s="44" t="s">
        <v>600</v>
      </c>
      <c r="M533" s="44" t="s">
        <v>52</v>
      </c>
      <c r="N533" s="44" t="s">
        <v>183</v>
      </c>
      <c r="O533" s="185"/>
      <c r="P533" s="329">
        <f>IFERROR(VLOOKUP(TRIM(OPKK[[#This Row],[Lokacija provedbe
grad ili općina]]),Koordinate!B:E,2,FALSE),"")</f>
        <v>32237</v>
      </c>
      <c r="Q533" s="329">
        <f>IFERROR(VLOOKUP(TRIM(OPKK[[#This Row],[Lokacija provedbe
grad ili općina]]),Koordinate!B:E,3,FALSE),"")</f>
        <v>45.226005899999997</v>
      </c>
      <c r="R533" s="329">
        <f>IFERROR(VLOOKUP(TRIM(OPKK[[#This Row],[Lokacija provedbe
grad ili općina]]),Koordinate!B:E,4,FALSE),"")</f>
        <v>19.168700999999999</v>
      </c>
    </row>
    <row r="534" spans="1:18" ht="15" customHeight="1">
      <c r="A534" s="44" t="s">
        <v>2591</v>
      </c>
      <c r="B534" s="44" t="s">
        <v>2592</v>
      </c>
      <c r="C534" s="44" t="s">
        <v>867</v>
      </c>
      <c r="D534" s="44" t="s">
        <v>868</v>
      </c>
      <c r="E534" s="44" t="s">
        <v>65</v>
      </c>
      <c r="F534" s="74">
        <v>43084</v>
      </c>
      <c r="G534" s="570">
        <f t="shared" si="8"/>
        <v>894306.25</v>
      </c>
      <c r="H534" s="59">
        <v>548052.5</v>
      </c>
      <c r="I534" s="59">
        <v>548052.5</v>
      </c>
      <c r="J534" s="59">
        <v>0</v>
      </c>
      <c r="K534" s="59">
        <v>346253.75</v>
      </c>
      <c r="L534" s="44" t="s">
        <v>2567</v>
      </c>
      <c r="M534" s="44" t="s">
        <v>20</v>
      </c>
      <c r="N534" s="44" t="s">
        <v>62</v>
      </c>
      <c r="O534" s="185"/>
      <c r="P534" s="329">
        <f>IFERROR(VLOOKUP(TRIM(OPKK[[#This Row],[Lokacija provedbe
grad ili općina]]),Koordinate!B:E,2,FALSE),"")</f>
        <v>35000</v>
      </c>
      <c r="Q534" s="329">
        <f>IFERROR(VLOOKUP(TRIM(OPKK[[#This Row],[Lokacija provedbe
grad ili općina]]),Koordinate!B:E,3,FALSE),"")</f>
        <v>45.163143099999999</v>
      </c>
      <c r="R534" s="329">
        <f>IFERROR(VLOOKUP(TRIM(OPKK[[#This Row],[Lokacija provedbe
grad ili općina]]),Koordinate!B:E,4,FALSE),"")</f>
        <v>18.011608099999901</v>
      </c>
    </row>
    <row r="535" spans="1:18" ht="15" customHeight="1">
      <c r="A535" s="44" t="s">
        <v>2593</v>
      </c>
      <c r="B535" s="44" t="s">
        <v>2594</v>
      </c>
      <c r="C535" s="44" t="s">
        <v>867</v>
      </c>
      <c r="D535" s="44" t="s">
        <v>868</v>
      </c>
      <c r="E535" s="44" t="s">
        <v>65</v>
      </c>
      <c r="F535" s="74">
        <v>43084</v>
      </c>
      <c r="G535" s="570">
        <f t="shared" si="8"/>
        <v>1184979.3500000001</v>
      </c>
      <c r="H535" s="59">
        <v>721768.86</v>
      </c>
      <c r="I535" s="59">
        <v>721768.86</v>
      </c>
      <c r="J535" s="59">
        <v>0</v>
      </c>
      <c r="K535" s="59">
        <v>463210.49</v>
      </c>
      <c r="L535" s="44" t="s">
        <v>2567</v>
      </c>
      <c r="M535" s="44" t="s">
        <v>20</v>
      </c>
      <c r="N535" s="44" t="s">
        <v>62</v>
      </c>
      <c r="O535" s="185"/>
      <c r="P535" s="329">
        <f>IFERROR(VLOOKUP(TRIM(OPKK[[#This Row],[Lokacija provedbe
grad ili općina]]),Koordinate!B:E,2,FALSE),"")</f>
        <v>35000</v>
      </c>
      <c r="Q535" s="329">
        <f>IFERROR(VLOOKUP(TRIM(OPKK[[#This Row],[Lokacija provedbe
grad ili općina]]),Koordinate!B:E,3,FALSE),"")</f>
        <v>45.163143099999999</v>
      </c>
      <c r="R535" s="329">
        <f>IFERROR(VLOOKUP(TRIM(OPKK[[#This Row],[Lokacija provedbe
grad ili općina]]),Koordinate!B:E,4,FALSE),"")</f>
        <v>18.011608099999901</v>
      </c>
    </row>
    <row r="536" spans="1:18" ht="15" customHeight="1">
      <c r="A536" s="44" t="s">
        <v>2595</v>
      </c>
      <c r="B536" s="44" t="s">
        <v>2596</v>
      </c>
      <c r="C536" s="44" t="s">
        <v>867</v>
      </c>
      <c r="D536" s="44" t="s">
        <v>868</v>
      </c>
      <c r="E536" s="44" t="s">
        <v>65</v>
      </c>
      <c r="F536" s="74">
        <v>43084</v>
      </c>
      <c r="G536" s="570">
        <f t="shared" si="8"/>
        <v>942075</v>
      </c>
      <c r="H536" s="59">
        <v>569363.75</v>
      </c>
      <c r="I536" s="59">
        <v>569363.75</v>
      </c>
      <c r="J536" s="59">
        <v>0</v>
      </c>
      <c r="K536" s="59">
        <v>372711.25</v>
      </c>
      <c r="L536" s="44" t="s">
        <v>2567</v>
      </c>
      <c r="M536" s="44" t="s">
        <v>20</v>
      </c>
      <c r="N536" s="44" t="s">
        <v>62</v>
      </c>
      <c r="O536" s="185"/>
      <c r="P536" s="329">
        <f>IFERROR(VLOOKUP(TRIM(OPKK[[#This Row],[Lokacija provedbe
grad ili općina]]),Koordinate!B:E,2,FALSE),"")</f>
        <v>35000</v>
      </c>
      <c r="Q536" s="329">
        <f>IFERROR(VLOOKUP(TRIM(OPKK[[#This Row],[Lokacija provedbe
grad ili općina]]),Koordinate!B:E,3,FALSE),"")</f>
        <v>45.163143099999999</v>
      </c>
      <c r="R536" s="329">
        <f>IFERROR(VLOOKUP(TRIM(OPKK[[#This Row],[Lokacija provedbe
grad ili općina]]),Koordinate!B:E,4,FALSE),"")</f>
        <v>18.011608099999901</v>
      </c>
    </row>
    <row r="537" spans="1:18" ht="15" customHeight="1">
      <c r="A537" s="44" t="s">
        <v>2597</v>
      </c>
      <c r="B537" s="44" t="s">
        <v>2598</v>
      </c>
      <c r="C537" s="44" t="s">
        <v>867</v>
      </c>
      <c r="D537" s="44" t="s">
        <v>868</v>
      </c>
      <c r="E537" s="44" t="s">
        <v>65</v>
      </c>
      <c r="F537" s="74">
        <v>43084</v>
      </c>
      <c r="G537" s="570">
        <f t="shared" si="8"/>
        <v>2662406.25</v>
      </c>
      <c r="H537" s="59">
        <v>1510420</v>
      </c>
      <c r="I537" s="59">
        <v>1510420</v>
      </c>
      <c r="J537" s="59">
        <v>0</v>
      </c>
      <c r="K537" s="59">
        <v>1151986.25</v>
      </c>
      <c r="L537" s="44" t="s">
        <v>2385</v>
      </c>
      <c r="M537" s="44" t="s">
        <v>28</v>
      </c>
      <c r="N537" s="44" t="s">
        <v>30</v>
      </c>
      <c r="O537" s="185"/>
      <c r="P537" s="329">
        <f>IFERROR(VLOOKUP(TRIM(OPKK[[#This Row],[Lokacija provedbe
grad ili općina]]),Koordinate!B:E,2,FALSE),"")</f>
        <v>31400</v>
      </c>
      <c r="Q537" s="329">
        <f>IFERROR(VLOOKUP(TRIM(OPKK[[#This Row],[Lokacija provedbe
grad ili općina]]),Koordinate!B:E,3,FALSE),"")</f>
        <v>45.309996899999902</v>
      </c>
      <c r="R537" s="329">
        <f>IFERROR(VLOOKUP(TRIM(OPKK[[#This Row],[Lokacija provedbe
grad ili općina]]),Koordinate!B:E,4,FALSE),"")</f>
        <v>18.4097819999999</v>
      </c>
    </row>
    <row r="538" spans="1:18" ht="15" customHeight="1">
      <c r="A538" s="44" t="s">
        <v>2599</v>
      </c>
      <c r="B538" s="44" t="s">
        <v>2600</v>
      </c>
      <c r="C538" s="44" t="s">
        <v>867</v>
      </c>
      <c r="D538" s="44" t="s">
        <v>868</v>
      </c>
      <c r="E538" s="44" t="s">
        <v>65</v>
      </c>
      <c r="F538" s="74">
        <v>43084</v>
      </c>
      <c r="G538" s="570">
        <f t="shared" si="8"/>
        <v>556177.29</v>
      </c>
      <c r="H538" s="59">
        <v>333271.36</v>
      </c>
      <c r="I538" s="59">
        <v>333271.36</v>
      </c>
      <c r="J538" s="59">
        <v>0</v>
      </c>
      <c r="K538" s="59">
        <v>222905.93</v>
      </c>
      <c r="L538" s="44" t="s">
        <v>953</v>
      </c>
      <c r="M538" s="44" t="s">
        <v>38</v>
      </c>
      <c r="N538" s="44" t="s">
        <v>138</v>
      </c>
      <c r="O538" s="185"/>
      <c r="P538" s="329">
        <f>IFERROR(VLOOKUP(TRIM(OPKK[[#This Row],[Lokacija provedbe
grad ili općina]]),Koordinate!B:E,2,FALSE),"")</f>
        <v>34550</v>
      </c>
      <c r="Q538" s="329">
        <f>IFERROR(VLOOKUP(TRIM(OPKK[[#This Row],[Lokacija provedbe
grad ili općina]]),Koordinate!B:E,3,FALSE),"")</f>
        <v>45.438845200000003</v>
      </c>
      <c r="R538" s="329">
        <f>IFERROR(VLOOKUP(TRIM(OPKK[[#This Row],[Lokacija provedbe
grad ili općina]]),Koordinate!B:E,4,FALSE),"")</f>
        <v>17.191742399999999</v>
      </c>
    </row>
    <row r="539" spans="1:18" ht="15" customHeight="1">
      <c r="A539" s="44" t="s">
        <v>2601</v>
      </c>
      <c r="B539" s="44" t="s">
        <v>2602</v>
      </c>
      <c r="C539" s="44" t="s">
        <v>867</v>
      </c>
      <c r="D539" s="44" t="s">
        <v>868</v>
      </c>
      <c r="E539" s="44" t="s">
        <v>65</v>
      </c>
      <c r="F539" s="74">
        <v>43089</v>
      </c>
      <c r="G539" s="570">
        <f t="shared" si="8"/>
        <v>1802341</v>
      </c>
      <c r="H539" s="59">
        <v>1103771.1000000001</v>
      </c>
      <c r="I539" s="59">
        <v>1103771.1000000001</v>
      </c>
      <c r="J539" s="59">
        <v>0</v>
      </c>
      <c r="K539" s="59">
        <v>698569.9</v>
      </c>
      <c r="L539" s="44" t="s">
        <v>2568</v>
      </c>
      <c r="M539" s="44" t="s">
        <v>28</v>
      </c>
      <c r="N539" s="44" t="s">
        <v>29</v>
      </c>
      <c r="O539" s="185"/>
      <c r="P539" s="329">
        <f>IFERROR(VLOOKUP(TRIM(OPKK[[#This Row],[Lokacija provedbe
grad ili općina]]),Koordinate!B:E,2,FALSE),"")</f>
        <v>31000</v>
      </c>
      <c r="Q539" s="329">
        <f>IFERROR(VLOOKUP(TRIM(OPKK[[#This Row],[Lokacija provedbe
grad ili općina]]),Koordinate!B:E,3,FALSE),"")</f>
        <v>45.554962400000001</v>
      </c>
      <c r="R539" s="329">
        <f>IFERROR(VLOOKUP(TRIM(OPKK[[#This Row],[Lokacija provedbe
grad ili općina]]),Koordinate!B:E,4,FALSE),"")</f>
        <v>18.695514399999901</v>
      </c>
    </row>
    <row r="540" spans="1:18" ht="15" customHeight="1">
      <c r="A540" s="44" t="s">
        <v>2603</v>
      </c>
      <c r="B540" s="44" t="s">
        <v>2604</v>
      </c>
      <c r="C540" s="44" t="s">
        <v>15</v>
      </c>
      <c r="D540" s="44" t="s">
        <v>113</v>
      </c>
      <c r="E540" s="44" t="s">
        <v>17</v>
      </c>
      <c r="F540" s="74">
        <v>43108</v>
      </c>
      <c r="G540" s="570">
        <f t="shared" si="8"/>
        <v>9764294.5399999991</v>
      </c>
      <c r="H540" s="59">
        <v>3544846.74</v>
      </c>
      <c r="I540" s="59">
        <v>3544846.74</v>
      </c>
      <c r="J540" s="59">
        <v>0</v>
      </c>
      <c r="K540" s="59">
        <v>6219447.7999999998</v>
      </c>
      <c r="L540" s="44" t="s">
        <v>74</v>
      </c>
      <c r="M540" s="44" t="s">
        <v>20</v>
      </c>
      <c r="N540" s="44" t="s">
        <v>190</v>
      </c>
      <c r="O540" s="185"/>
      <c r="P540" s="329">
        <f>IFERROR(VLOOKUP(TRIM(OPKK[[#This Row],[Lokacija provedbe
grad ili općina]]),Koordinate!B:E,2,FALSE),"")</f>
        <v>35250</v>
      </c>
      <c r="Q540" s="329">
        <f>IFERROR(VLOOKUP(TRIM(OPKK[[#This Row],[Lokacija provedbe
grad ili općina]]),Koordinate!B:E,3,FALSE),"")</f>
        <v>45.164750499999997</v>
      </c>
      <c r="R540" s="329">
        <f>IFERROR(VLOOKUP(TRIM(OPKK[[#This Row],[Lokacija provedbe
grad ili općina]]),Koordinate!B:E,4,FALSE),"")</f>
        <v>17.756043200000001</v>
      </c>
    </row>
    <row r="541" spans="1:18" ht="15" customHeight="1">
      <c r="A541" s="44" t="s">
        <v>2605</v>
      </c>
      <c r="B541" s="44" t="s">
        <v>2606</v>
      </c>
      <c r="C541" s="44" t="s">
        <v>1223</v>
      </c>
      <c r="D541" s="44" t="s">
        <v>1224</v>
      </c>
      <c r="E541" s="44" t="s">
        <v>17</v>
      </c>
      <c r="F541" s="74">
        <v>43084</v>
      </c>
      <c r="G541" s="570">
        <f t="shared" si="8"/>
        <v>2389807.59</v>
      </c>
      <c r="H541" s="59">
        <v>2031336</v>
      </c>
      <c r="I541" s="59">
        <v>2031336</v>
      </c>
      <c r="J541" s="59">
        <v>0</v>
      </c>
      <c r="K541" s="59">
        <v>358471.59</v>
      </c>
      <c r="L541" s="44" t="s">
        <v>474</v>
      </c>
      <c r="M541" s="44" t="s">
        <v>28</v>
      </c>
      <c r="N541" s="44" t="s">
        <v>30</v>
      </c>
      <c r="O541" s="185"/>
      <c r="P541" s="329">
        <f>IFERROR(VLOOKUP(TRIM(OPKK[[#This Row],[Lokacija provedbe
grad ili općina]]),Koordinate!B:E,2,FALSE),"")</f>
        <v>31400</v>
      </c>
      <c r="Q541" s="329">
        <f>IFERROR(VLOOKUP(TRIM(OPKK[[#This Row],[Lokacija provedbe
grad ili općina]]),Koordinate!B:E,3,FALSE),"")</f>
        <v>45.309996899999902</v>
      </c>
      <c r="R541" s="329">
        <f>IFERROR(VLOOKUP(TRIM(OPKK[[#This Row],[Lokacija provedbe
grad ili općina]]),Koordinate!B:E,4,FALSE),"")</f>
        <v>18.4097819999999</v>
      </c>
    </row>
    <row r="542" spans="1:18" ht="15" customHeight="1">
      <c r="A542" s="44" t="s">
        <v>2612</v>
      </c>
      <c r="B542" s="44" t="s">
        <v>2613</v>
      </c>
      <c r="C542" s="44" t="s">
        <v>15</v>
      </c>
      <c r="D542" s="44" t="s">
        <v>2196</v>
      </c>
      <c r="E542" s="44" t="s">
        <v>17</v>
      </c>
      <c r="F542" s="74">
        <v>43110</v>
      </c>
      <c r="G542" s="570">
        <f t="shared" si="8"/>
        <v>626635</v>
      </c>
      <c r="H542" s="59">
        <v>526312.52</v>
      </c>
      <c r="I542" s="59">
        <v>526312.52</v>
      </c>
      <c r="J542" s="59">
        <v>0</v>
      </c>
      <c r="K542" s="59">
        <v>100322.48</v>
      </c>
      <c r="L542" s="44" t="s">
        <v>2622</v>
      </c>
      <c r="M542" s="44" t="s">
        <v>38</v>
      </c>
      <c r="N542" s="44" t="s">
        <v>138</v>
      </c>
      <c r="O542" s="185"/>
      <c r="P542" s="329">
        <f>IFERROR(VLOOKUP(TRIM(OPKK[[#This Row],[Lokacija provedbe
grad ili općina]]),Koordinate!B:E,2,FALSE),"")</f>
        <v>34550</v>
      </c>
      <c r="Q542" s="329">
        <f>IFERROR(VLOOKUP(TRIM(OPKK[[#This Row],[Lokacija provedbe
grad ili općina]]),Koordinate!B:E,3,FALSE),"")</f>
        <v>45.438845200000003</v>
      </c>
      <c r="R542" s="329">
        <f>IFERROR(VLOOKUP(TRIM(OPKK[[#This Row],[Lokacija provedbe
grad ili općina]]),Koordinate!B:E,4,FALSE),"")</f>
        <v>17.191742399999999</v>
      </c>
    </row>
    <row r="543" spans="1:18" ht="15" customHeight="1">
      <c r="A543" s="44" t="s">
        <v>2614</v>
      </c>
      <c r="B543" s="44" t="s">
        <v>2615</v>
      </c>
      <c r="C543" s="44" t="s">
        <v>15</v>
      </c>
      <c r="D543" s="44" t="s">
        <v>2196</v>
      </c>
      <c r="E543" s="44" t="s">
        <v>17</v>
      </c>
      <c r="F543" s="74">
        <v>43110</v>
      </c>
      <c r="G543" s="570">
        <f t="shared" si="8"/>
        <v>1150256.04</v>
      </c>
      <c r="H543" s="59">
        <v>862692.02</v>
      </c>
      <c r="I543" s="59">
        <v>862692.02</v>
      </c>
      <c r="J543" s="59">
        <v>0</v>
      </c>
      <c r="K543" s="59">
        <v>287564.02</v>
      </c>
      <c r="L543" s="44" t="s">
        <v>2623</v>
      </c>
      <c r="M543" s="44" t="s">
        <v>38</v>
      </c>
      <c r="N543" s="44" t="s">
        <v>1568</v>
      </c>
      <c r="O543" s="185"/>
      <c r="P543" s="329">
        <f>IFERROR(VLOOKUP(TRIM(OPKK[[#This Row],[Lokacija provedbe
grad ili općina]]),Koordinate!B:E,2,FALSE),"")</f>
        <v>34330</v>
      </c>
      <c r="Q543" s="329">
        <f>IFERROR(VLOOKUP(TRIM(OPKK[[#This Row],[Lokacija provedbe
grad ili općina]]),Koordinate!B:E,3,FALSE),"")</f>
        <v>45.4555091</v>
      </c>
      <c r="R543" s="329">
        <f>IFERROR(VLOOKUP(TRIM(OPKK[[#This Row],[Lokacija provedbe
grad ili općina]]),Koordinate!B:E,4,FALSE),"")</f>
        <v>17.6623801</v>
      </c>
    </row>
    <row r="544" spans="1:18" ht="15" customHeight="1">
      <c r="A544" s="44" t="s">
        <v>2616</v>
      </c>
      <c r="B544" s="44" t="s">
        <v>2617</v>
      </c>
      <c r="C544" s="44" t="s">
        <v>15</v>
      </c>
      <c r="D544" s="44" t="s">
        <v>113</v>
      </c>
      <c r="E544" s="44" t="s">
        <v>17</v>
      </c>
      <c r="F544" s="74">
        <v>43110</v>
      </c>
      <c r="G544" s="570">
        <f t="shared" si="8"/>
        <v>4845994.2</v>
      </c>
      <c r="H544" s="59">
        <v>2196847.39</v>
      </c>
      <c r="I544" s="59">
        <v>2196847.39</v>
      </c>
      <c r="J544" s="59">
        <v>0</v>
      </c>
      <c r="K544" s="59">
        <v>2649146.81</v>
      </c>
      <c r="L544" s="44" t="s">
        <v>2624</v>
      </c>
      <c r="M544" s="44" t="s">
        <v>28</v>
      </c>
      <c r="N544" s="44" t="s">
        <v>29</v>
      </c>
      <c r="O544" s="185"/>
      <c r="P544" s="329">
        <f>IFERROR(VLOOKUP(TRIM(OPKK[[#This Row],[Lokacija provedbe
grad ili općina]]),Koordinate!B:E,2,FALSE),"")</f>
        <v>31000</v>
      </c>
      <c r="Q544" s="329">
        <f>IFERROR(VLOOKUP(TRIM(OPKK[[#This Row],[Lokacija provedbe
grad ili općina]]),Koordinate!B:E,3,FALSE),"")</f>
        <v>45.554962400000001</v>
      </c>
      <c r="R544" s="329">
        <f>IFERROR(VLOOKUP(TRIM(OPKK[[#This Row],[Lokacija provedbe
grad ili općina]]),Koordinate!B:E,4,FALSE),"")</f>
        <v>18.695514399999901</v>
      </c>
    </row>
    <row r="545" spans="1:18" ht="15" customHeight="1">
      <c r="A545" s="44" t="s">
        <v>2618</v>
      </c>
      <c r="B545" s="44" t="s">
        <v>2619</v>
      </c>
      <c r="C545" s="44" t="s">
        <v>15</v>
      </c>
      <c r="D545" s="44" t="s">
        <v>113</v>
      </c>
      <c r="E545" s="44" t="s">
        <v>17</v>
      </c>
      <c r="F545" s="74">
        <v>43109</v>
      </c>
      <c r="G545" s="570">
        <f t="shared" si="8"/>
        <v>4334200</v>
      </c>
      <c r="H545" s="59">
        <v>1962790</v>
      </c>
      <c r="I545" s="59">
        <v>1962790</v>
      </c>
      <c r="J545" s="59">
        <v>0</v>
      </c>
      <c r="K545" s="59">
        <v>2371410</v>
      </c>
      <c r="L545" s="44" t="s">
        <v>2625</v>
      </c>
      <c r="M545" s="44" t="s">
        <v>28</v>
      </c>
      <c r="N545" s="44" t="s">
        <v>29</v>
      </c>
      <c r="O545" s="185"/>
      <c r="P545" s="329">
        <f>IFERROR(VLOOKUP(TRIM(OPKK[[#This Row],[Lokacija provedbe
grad ili općina]]),Koordinate!B:E,2,FALSE),"")</f>
        <v>31000</v>
      </c>
      <c r="Q545" s="329">
        <f>IFERROR(VLOOKUP(TRIM(OPKK[[#This Row],[Lokacija provedbe
grad ili općina]]),Koordinate!B:E,3,FALSE),"")</f>
        <v>45.554962400000001</v>
      </c>
      <c r="R545" s="329">
        <f>IFERROR(VLOOKUP(TRIM(OPKK[[#This Row],[Lokacija provedbe
grad ili općina]]),Koordinate!B:E,4,FALSE),"")</f>
        <v>18.695514399999901</v>
      </c>
    </row>
    <row r="546" spans="1:18" ht="15" customHeight="1">
      <c r="A546" s="44" t="s">
        <v>2620</v>
      </c>
      <c r="B546" s="44" t="s">
        <v>2621</v>
      </c>
      <c r="C546" s="44" t="s">
        <v>15</v>
      </c>
      <c r="D546" s="44" t="s">
        <v>1269</v>
      </c>
      <c r="E546" s="44" t="s">
        <v>26</v>
      </c>
      <c r="F546" s="74">
        <v>43115</v>
      </c>
      <c r="G546" s="570">
        <f t="shared" si="8"/>
        <v>432809.28</v>
      </c>
      <c r="H546" s="59">
        <v>280000</v>
      </c>
      <c r="I546" s="59">
        <v>280000</v>
      </c>
      <c r="J546" s="59">
        <v>0</v>
      </c>
      <c r="K546" s="59">
        <v>152809.28</v>
      </c>
      <c r="L546" s="44" t="s">
        <v>129</v>
      </c>
      <c r="M546" s="44" t="s">
        <v>28</v>
      </c>
      <c r="N546" s="44" t="s">
        <v>29</v>
      </c>
      <c r="O546" s="185"/>
      <c r="P546" s="329">
        <f>IFERROR(VLOOKUP(TRIM(OPKK[[#This Row],[Lokacija provedbe
grad ili općina]]),Koordinate!B:E,2,FALSE),"")</f>
        <v>31000</v>
      </c>
      <c r="Q546" s="329">
        <f>IFERROR(VLOOKUP(TRIM(OPKK[[#This Row],[Lokacija provedbe
grad ili općina]]),Koordinate!B:E,3,FALSE),"")</f>
        <v>45.554962400000001</v>
      </c>
      <c r="R546" s="329">
        <f>IFERROR(VLOOKUP(TRIM(OPKK[[#This Row],[Lokacija provedbe
grad ili općina]]),Koordinate!B:E,4,FALSE),"")</f>
        <v>18.695514399999901</v>
      </c>
    </row>
    <row r="547" spans="1:18" ht="15" customHeight="1">
      <c r="A547" s="44" t="s">
        <v>2636</v>
      </c>
      <c r="B547" s="44" t="s">
        <v>2637</v>
      </c>
      <c r="C547" s="44" t="s">
        <v>15</v>
      </c>
      <c r="D547" s="44" t="s">
        <v>113</v>
      </c>
      <c r="E547" s="44" t="s">
        <v>17</v>
      </c>
      <c r="F547" s="74">
        <v>43111</v>
      </c>
      <c r="G547" s="570">
        <f t="shared" si="8"/>
        <v>3098950</v>
      </c>
      <c r="H547" s="59">
        <v>1420977.5</v>
      </c>
      <c r="I547" s="59">
        <v>1420977.5</v>
      </c>
      <c r="J547" s="59">
        <v>0</v>
      </c>
      <c r="K547" s="59">
        <v>1677972.5</v>
      </c>
      <c r="L547" s="44" t="s">
        <v>1563</v>
      </c>
      <c r="M547" s="44" t="s">
        <v>52</v>
      </c>
      <c r="N547" s="44" t="s">
        <v>143</v>
      </c>
      <c r="O547" s="185"/>
      <c r="P547" s="329">
        <f>IFERROR(VLOOKUP(TRIM(OPKK[[#This Row],[Lokacija provedbe
grad ili općina]]),Koordinate!B:E,2,FALSE),"")</f>
        <v>32100</v>
      </c>
      <c r="Q547" s="329">
        <f>IFERROR(VLOOKUP(TRIM(OPKK[[#This Row],[Lokacija provedbe
grad ili općina]]),Koordinate!B:E,3,FALSE),"")</f>
        <v>45.287905799999997</v>
      </c>
      <c r="R547" s="329">
        <f>IFERROR(VLOOKUP(TRIM(OPKK[[#This Row],[Lokacija provedbe
grad ili općina]]),Koordinate!B:E,4,FALSE),"")</f>
        <v>18.805678100000002</v>
      </c>
    </row>
    <row r="548" spans="1:18" ht="15" customHeight="1">
      <c r="A548" s="44" t="s">
        <v>2672</v>
      </c>
      <c r="B548" s="44" t="s">
        <v>2673</v>
      </c>
      <c r="C548" s="44" t="s">
        <v>857</v>
      </c>
      <c r="D548" s="44" t="s">
        <v>1478</v>
      </c>
      <c r="E548" s="44" t="s">
        <v>17</v>
      </c>
      <c r="F548" s="74">
        <v>43124</v>
      </c>
      <c r="G548" s="570">
        <f t="shared" si="8"/>
        <v>1499606.5499999998</v>
      </c>
      <c r="H548" s="59">
        <v>1103004.1599999999</v>
      </c>
      <c r="I548" s="59">
        <v>1103004.1599999999</v>
      </c>
      <c r="J548" s="59">
        <v>0</v>
      </c>
      <c r="K548" s="59">
        <v>396602.39</v>
      </c>
      <c r="L548" s="44" t="s">
        <v>2674</v>
      </c>
      <c r="M548" s="44" t="s">
        <v>52</v>
      </c>
      <c r="N548" s="44" t="s">
        <v>890</v>
      </c>
      <c r="O548" s="185"/>
      <c r="P548" s="329">
        <f>IFERROR(VLOOKUP(TRIM(OPKK[[#This Row],[Lokacija provedbe
grad ili općina]]),Koordinate!B:E,2,FALSE),"")</f>
        <v>32236</v>
      </c>
      <c r="Q548" s="329">
        <f>IFERROR(VLOOKUP(TRIM(OPKK[[#This Row],[Lokacija provedbe
grad ili općina]]),Koordinate!B:E,3,FALSE),"")</f>
        <v>45.222044799999999</v>
      </c>
      <c r="R548" s="329">
        <f>IFERROR(VLOOKUP(TRIM(OPKK[[#This Row],[Lokacija provedbe
grad ili općina]]),Koordinate!B:E,4,FALSE),"")</f>
        <v>19.375233099999999</v>
      </c>
    </row>
    <row r="549" spans="1:18" ht="15" customHeight="1">
      <c r="A549" s="44" t="s">
        <v>2675</v>
      </c>
      <c r="B549" s="44" t="s">
        <v>2682</v>
      </c>
      <c r="C549" s="44" t="s">
        <v>867</v>
      </c>
      <c r="D549" s="44" t="s">
        <v>868</v>
      </c>
      <c r="E549" s="44" t="s">
        <v>65</v>
      </c>
      <c r="F549" s="74">
        <v>43118</v>
      </c>
      <c r="G549" s="570">
        <f t="shared" si="8"/>
        <v>3134790.63</v>
      </c>
      <c r="H549" s="59">
        <v>1899724</v>
      </c>
      <c r="I549" s="59">
        <v>1899724</v>
      </c>
      <c r="J549" s="59">
        <v>0</v>
      </c>
      <c r="K549" s="59">
        <v>1235066.6299999999</v>
      </c>
      <c r="L549" s="44" t="s">
        <v>2568</v>
      </c>
      <c r="M549" s="44" t="s">
        <v>28</v>
      </c>
      <c r="N549" s="44" t="s">
        <v>29</v>
      </c>
      <c r="O549" s="185"/>
      <c r="P549" s="329">
        <f>IFERROR(VLOOKUP(TRIM(OPKK[[#This Row],[Lokacija provedbe
grad ili općina]]),Koordinate!B:E,2,FALSE),"")</f>
        <v>31000</v>
      </c>
      <c r="Q549" s="329">
        <f>IFERROR(VLOOKUP(TRIM(OPKK[[#This Row],[Lokacija provedbe
grad ili općina]]),Koordinate!B:E,3,FALSE),"")</f>
        <v>45.554962400000001</v>
      </c>
      <c r="R549" s="329">
        <f>IFERROR(VLOOKUP(TRIM(OPKK[[#This Row],[Lokacija provedbe
grad ili općina]]),Koordinate!B:E,4,FALSE),"")</f>
        <v>18.695514399999901</v>
      </c>
    </row>
    <row r="550" spans="1:18" ht="15" customHeight="1">
      <c r="A550" s="44" t="s">
        <v>2676</v>
      </c>
      <c r="B550" s="44" t="s">
        <v>2683</v>
      </c>
      <c r="C550" s="44" t="s">
        <v>867</v>
      </c>
      <c r="D550" s="44" t="s">
        <v>868</v>
      </c>
      <c r="E550" s="44" t="s">
        <v>65</v>
      </c>
      <c r="F550" s="74">
        <v>43118</v>
      </c>
      <c r="G550" s="570">
        <f t="shared" si="8"/>
        <v>2636698.63</v>
      </c>
      <c r="H550" s="59">
        <v>1597752.42</v>
      </c>
      <c r="I550" s="59">
        <v>1597752.42</v>
      </c>
      <c r="J550" s="59">
        <v>0</v>
      </c>
      <c r="K550" s="59">
        <v>1038946.21</v>
      </c>
      <c r="L550" s="44" t="s">
        <v>2568</v>
      </c>
      <c r="M550" s="44" t="s">
        <v>28</v>
      </c>
      <c r="N550" s="44" t="s">
        <v>29</v>
      </c>
      <c r="O550" s="185"/>
      <c r="P550" s="329">
        <f>IFERROR(VLOOKUP(TRIM(OPKK[[#This Row],[Lokacija provedbe
grad ili općina]]),Koordinate!B:E,2,FALSE),"")</f>
        <v>31000</v>
      </c>
      <c r="Q550" s="329">
        <f>IFERROR(VLOOKUP(TRIM(OPKK[[#This Row],[Lokacija provedbe
grad ili općina]]),Koordinate!B:E,3,FALSE),"")</f>
        <v>45.554962400000001</v>
      </c>
      <c r="R550" s="329">
        <f>IFERROR(VLOOKUP(TRIM(OPKK[[#This Row],[Lokacija provedbe
grad ili općina]]),Koordinate!B:E,4,FALSE),"")</f>
        <v>18.695514399999901</v>
      </c>
    </row>
    <row r="551" spans="1:18">
      <c r="A551" s="44" t="s">
        <v>2677</v>
      </c>
      <c r="B551" s="44" t="s">
        <v>2684</v>
      </c>
      <c r="C551" s="44" t="s">
        <v>867</v>
      </c>
      <c r="D551" s="44" t="s">
        <v>868</v>
      </c>
      <c r="E551" s="44" t="s">
        <v>65</v>
      </c>
      <c r="F551" s="74">
        <v>43118</v>
      </c>
      <c r="G551" s="570">
        <f t="shared" si="8"/>
        <v>1903412.5</v>
      </c>
      <c r="H551" s="59">
        <v>1162178.74</v>
      </c>
      <c r="I551" s="59">
        <v>1162178.74</v>
      </c>
      <c r="J551" s="59">
        <v>0</v>
      </c>
      <c r="K551" s="59">
        <v>741233.76</v>
      </c>
      <c r="L551" s="44" t="s">
        <v>2568</v>
      </c>
      <c r="M551" s="44" t="s">
        <v>28</v>
      </c>
      <c r="N551" s="44" t="s">
        <v>29</v>
      </c>
      <c r="O551" s="185"/>
      <c r="P551" s="329">
        <f>IFERROR(VLOOKUP(TRIM(OPKK[[#This Row],[Lokacija provedbe
grad ili općina]]),Koordinate!B:E,2,FALSE),"")</f>
        <v>31000</v>
      </c>
      <c r="Q551" s="329">
        <f>IFERROR(VLOOKUP(TRIM(OPKK[[#This Row],[Lokacija provedbe
grad ili općina]]),Koordinate!B:E,3,FALSE),"")</f>
        <v>45.554962400000001</v>
      </c>
      <c r="R551" s="329">
        <f>IFERROR(VLOOKUP(TRIM(OPKK[[#This Row],[Lokacija provedbe
grad ili općina]]),Koordinate!B:E,4,FALSE),"")</f>
        <v>18.695514399999901</v>
      </c>
    </row>
    <row r="552" spans="1:18" ht="15" customHeight="1">
      <c r="A552" s="44" t="s">
        <v>2678</v>
      </c>
      <c r="B552" s="44" t="s">
        <v>2685</v>
      </c>
      <c r="C552" s="44" t="s">
        <v>867</v>
      </c>
      <c r="D552" s="44" t="s">
        <v>868</v>
      </c>
      <c r="E552" s="44" t="s">
        <v>65</v>
      </c>
      <c r="F552" s="74">
        <v>43110</v>
      </c>
      <c r="G552" s="570">
        <f t="shared" si="8"/>
        <v>1015162.5</v>
      </c>
      <c r="H552" s="59">
        <v>629747.5</v>
      </c>
      <c r="I552" s="59">
        <v>629747.5</v>
      </c>
      <c r="J552" s="59">
        <v>0</v>
      </c>
      <c r="K552" s="59">
        <v>385415</v>
      </c>
      <c r="L552" s="44" t="s">
        <v>2568</v>
      </c>
      <c r="M552" s="44" t="s">
        <v>28</v>
      </c>
      <c r="N552" s="44" t="s">
        <v>29</v>
      </c>
      <c r="O552" s="185"/>
      <c r="P552" s="329">
        <f>IFERROR(VLOOKUP(TRIM(OPKK[[#This Row],[Lokacija provedbe
grad ili općina]]),Koordinate!B:E,2,FALSE),"")</f>
        <v>31000</v>
      </c>
      <c r="Q552" s="329">
        <f>IFERROR(VLOOKUP(TRIM(OPKK[[#This Row],[Lokacija provedbe
grad ili općina]]),Koordinate!B:E,3,FALSE),"")</f>
        <v>45.554962400000001</v>
      </c>
      <c r="R552" s="329">
        <f>IFERROR(VLOOKUP(TRIM(OPKK[[#This Row],[Lokacija provedbe
grad ili općina]]),Koordinate!B:E,4,FALSE),"")</f>
        <v>18.695514399999901</v>
      </c>
    </row>
    <row r="553" spans="1:18" ht="15" customHeight="1">
      <c r="A553" s="44" t="s">
        <v>2679</v>
      </c>
      <c r="B553" s="44" t="s">
        <v>2686</v>
      </c>
      <c r="C553" s="44" t="s">
        <v>867</v>
      </c>
      <c r="D553" s="44" t="s">
        <v>868</v>
      </c>
      <c r="E553" s="44" t="s">
        <v>65</v>
      </c>
      <c r="F553" s="74">
        <v>43110</v>
      </c>
      <c r="G553" s="570">
        <f t="shared" si="8"/>
        <v>2050028.5</v>
      </c>
      <c r="H553" s="59">
        <v>1252383.6000000001</v>
      </c>
      <c r="I553" s="59">
        <v>1252383.6000000001</v>
      </c>
      <c r="J553" s="59">
        <v>0</v>
      </c>
      <c r="K553" s="59">
        <v>797644.9</v>
      </c>
      <c r="L553" s="44" t="s">
        <v>2568</v>
      </c>
      <c r="M553" s="44" t="s">
        <v>28</v>
      </c>
      <c r="N553" s="44" t="s">
        <v>29</v>
      </c>
      <c r="O553" s="185"/>
      <c r="P553" s="329">
        <f>IFERROR(VLOOKUP(TRIM(OPKK[[#This Row],[Lokacija provedbe
grad ili općina]]),Koordinate!B:E,2,FALSE),"")</f>
        <v>31000</v>
      </c>
      <c r="Q553" s="329">
        <f>IFERROR(VLOOKUP(TRIM(OPKK[[#This Row],[Lokacija provedbe
grad ili općina]]),Koordinate!B:E,3,FALSE),"")</f>
        <v>45.554962400000001</v>
      </c>
      <c r="R553" s="329">
        <f>IFERROR(VLOOKUP(TRIM(OPKK[[#This Row],[Lokacija provedbe
grad ili općina]]),Koordinate!B:E,4,FALSE),"")</f>
        <v>18.695514399999901</v>
      </c>
    </row>
    <row r="554" spans="1:18" ht="15" customHeight="1">
      <c r="A554" s="44" t="s">
        <v>2680</v>
      </c>
      <c r="B554" s="44" t="s">
        <v>2687</v>
      </c>
      <c r="C554" s="44" t="s">
        <v>867</v>
      </c>
      <c r="D554" s="44" t="s">
        <v>868</v>
      </c>
      <c r="E554" s="44" t="s">
        <v>65</v>
      </c>
      <c r="F554" s="74">
        <v>43110</v>
      </c>
      <c r="G554" s="570">
        <f t="shared" si="8"/>
        <v>1652320.25</v>
      </c>
      <c r="H554" s="59">
        <v>1009867.15</v>
      </c>
      <c r="I554" s="59">
        <v>1009867.15</v>
      </c>
      <c r="J554" s="59">
        <v>0</v>
      </c>
      <c r="K554" s="59">
        <v>642453.1</v>
      </c>
      <c r="L554" s="44" t="s">
        <v>2568</v>
      </c>
      <c r="M554" s="44" t="s">
        <v>28</v>
      </c>
      <c r="N554" s="44" t="s">
        <v>29</v>
      </c>
      <c r="O554" s="185"/>
      <c r="P554" s="329">
        <f>IFERROR(VLOOKUP(TRIM(OPKK[[#This Row],[Lokacija provedbe
grad ili općina]]),Koordinate!B:E,2,FALSE),"")</f>
        <v>31000</v>
      </c>
      <c r="Q554" s="329">
        <f>IFERROR(VLOOKUP(TRIM(OPKK[[#This Row],[Lokacija provedbe
grad ili općina]]),Koordinate!B:E,3,FALSE),"")</f>
        <v>45.554962400000001</v>
      </c>
      <c r="R554" s="329">
        <f>IFERROR(VLOOKUP(TRIM(OPKK[[#This Row],[Lokacija provedbe
grad ili općina]]),Koordinate!B:E,4,FALSE),"")</f>
        <v>18.695514399999901</v>
      </c>
    </row>
    <row r="555" spans="1:18" ht="15" customHeight="1">
      <c r="A555" s="44" t="s">
        <v>2681</v>
      </c>
      <c r="B555" s="44" t="s">
        <v>2688</v>
      </c>
      <c r="C555" s="44" t="s">
        <v>867</v>
      </c>
      <c r="D555" s="44" t="s">
        <v>868</v>
      </c>
      <c r="E555" s="44" t="s">
        <v>65</v>
      </c>
      <c r="F555" s="74">
        <v>43110</v>
      </c>
      <c r="G555" s="570">
        <f t="shared" si="8"/>
        <v>476815.25</v>
      </c>
      <c r="H555" s="59">
        <v>294803.90000000002</v>
      </c>
      <c r="I555" s="59">
        <v>294803.90000000002</v>
      </c>
      <c r="J555" s="59">
        <v>0</v>
      </c>
      <c r="K555" s="59">
        <v>182011.35</v>
      </c>
      <c r="L555" s="44" t="s">
        <v>2568</v>
      </c>
      <c r="M555" s="44" t="s">
        <v>28</v>
      </c>
      <c r="N555" s="44" t="s">
        <v>29</v>
      </c>
      <c r="O555" s="185"/>
      <c r="P555" s="329">
        <f>IFERROR(VLOOKUP(TRIM(OPKK[[#This Row],[Lokacija provedbe
grad ili općina]]),Koordinate!B:E,2,FALSE),"")</f>
        <v>31000</v>
      </c>
      <c r="Q555" s="329">
        <f>IFERROR(VLOOKUP(TRIM(OPKK[[#This Row],[Lokacija provedbe
grad ili općina]]),Koordinate!B:E,3,FALSE),"")</f>
        <v>45.554962400000001</v>
      </c>
      <c r="R555" s="329">
        <f>IFERROR(VLOOKUP(TRIM(OPKK[[#This Row],[Lokacija provedbe
grad ili općina]]),Koordinate!B:E,4,FALSE),"")</f>
        <v>18.695514399999901</v>
      </c>
    </row>
    <row r="556" spans="1:18" ht="15" customHeight="1">
      <c r="A556" s="44" t="s">
        <v>2696</v>
      </c>
      <c r="B556" s="44" t="s">
        <v>2697</v>
      </c>
      <c r="C556" s="44" t="s">
        <v>1223</v>
      </c>
      <c r="D556" s="44" t="s">
        <v>1224</v>
      </c>
      <c r="E556" s="44" t="s">
        <v>17</v>
      </c>
      <c r="F556" s="74">
        <v>43119</v>
      </c>
      <c r="G556" s="570">
        <f t="shared" si="8"/>
        <v>1898562.5</v>
      </c>
      <c r="H556" s="59">
        <v>1613778.12</v>
      </c>
      <c r="I556" s="59">
        <v>1613778.12</v>
      </c>
      <c r="J556" s="59">
        <v>0</v>
      </c>
      <c r="K556" s="59">
        <v>284784.38</v>
      </c>
      <c r="L556" s="44" t="s">
        <v>2710</v>
      </c>
      <c r="M556" s="44" t="s">
        <v>28</v>
      </c>
      <c r="N556" s="44" t="s">
        <v>131</v>
      </c>
      <c r="O556" s="185"/>
      <c r="P556" s="329">
        <f>IFERROR(VLOOKUP(TRIM(OPKK[[#This Row],[Lokacija provedbe
grad ili općina]]),Koordinate!B:E,2,FALSE),"")</f>
        <v>31309</v>
      </c>
      <c r="Q556" s="329">
        <f>IFERROR(VLOOKUP(TRIM(OPKK[[#This Row],[Lokacija provedbe
grad ili općina]]),Koordinate!B:E,3,FALSE),"")</f>
        <v>45.751590700000001</v>
      </c>
      <c r="R556" s="329">
        <f>IFERROR(VLOOKUP(TRIM(OPKK[[#This Row],[Lokacija provedbe
grad ili općina]]),Koordinate!B:E,4,FALSE),"")</f>
        <v>18.737473999999999</v>
      </c>
    </row>
    <row r="557" spans="1:18" ht="15" customHeight="1">
      <c r="A557" s="44" t="s">
        <v>2698</v>
      </c>
      <c r="B557" s="44" t="s">
        <v>2699</v>
      </c>
      <c r="C557" s="44" t="s">
        <v>1223</v>
      </c>
      <c r="D557" s="44" t="s">
        <v>1224</v>
      </c>
      <c r="E557" s="44" t="s">
        <v>17</v>
      </c>
      <c r="F557" s="74">
        <v>43119</v>
      </c>
      <c r="G557" s="570">
        <f t="shared" si="8"/>
        <v>3289569.85</v>
      </c>
      <c r="H557" s="59">
        <v>2796134.37</v>
      </c>
      <c r="I557" s="59">
        <v>2796134.37</v>
      </c>
      <c r="J557" s="59">
        <v>0</v>
      </c>
      <c r="K557" s="59">
        <v>493435.48</v>
      </c>
      <c r="L557" s="44" t="s">
        <v>596</v>
      </c>
      <c r="M557" s="44" t="s">
        <v>52</v>
      </c>
      <c r="N557" s="44" t="s">
        <v>2362</v>
      </c>
      <c r="O557" s="185"/>
      <c r="P557" s="329">
        <f>IFERROR(VLOOKUP(TRIM(OPKK[[#This Row],[Lokacija provedbe
grad ili općina]]),Koordinate!B:E,2,FALSE),"")</f>
        <v>32221</v>
      </c>
      <c r="Q557" s="329">
        <f>IFERROR(VLOOKUP(TRIM(OPKK[[#This Row],[Lokacija provedbe
grad ili općina]]),Koordinate!B:E,3,FALSE),"")</f>
        <v>45.332528099999998</v>
      </c>
      <c r="R557" s="329">
        <f>IFERROR(VLOOKUP(TRIM(OPKK[[#This Row],[Lokacija provedbe
grad ili općina]]),Koordinate!B:E,4,FALSE),"")</f>
        <v>18.841491600000001</v>
      </c>
    </row>
    <row r="558" spans="1:18" ht="15" customHeight="1">
      <c r="A558" s="44" t="s">
        <v>2700</v>
      </c>
      <c r="B558" s="44" t="s">
        <v>2701</v>
      </c>
      <c r="C558" s="44" t="s">
        <v>867</v>
      </c>
      <c r="D558" s="44" t="s">
        <v>868</v>
      </c>
      <c r="E558" s="44" t="s">
        <v>65</v>
      </c>
      <c r="F558" s="74">
        <v>43119</v>
      </c>
      <c r="G558" s="570">
        <f t="shared" si="8"/>
        <v>1077443.75</v>
      </c>
      <c r="H558" s="59">
        <v>663628.75</v>
      </c>
      <c r="I558" s="59">
        <v>663628.75</v>
      </c>
      <c r="J558" s="59">
        <v>0</v>
      </c>
      <c r="K558" s="59">
        <v>413815</v>
      </c>
      <c r="L558" s="44" t="s">
        <v>2385</v>
      </c>
      <c r="M558" s="44" t="s">
        <v>28</v>
      </c>
      <c r="N558" s="44" t="s">
        <v>30</v>
      </c>
      <c r="O558" s="185"/>
      <c r="P558" s="329">
        <f>IFERROR(VLOOKUP(TRIM(OPKK[[#This Row],[Lokacija provedbe
grad ili općina]]),Koordinate!B:E,2,FALSE),"")</f>
        <v>31400</v>
      </c>
      <c r="Q558" s="329">
        <f>IFERROR(VLOOKUP(TRIM(OPKK[[#This Row],[Lokacija provedbe
grad ili općina]]),Koordinate!B:E,3,FALSE),"")</f>
        <v>45.309996899999902</v>
      </c>
      <c r="R558" s="329">
        <f>IFERROR(VLOOKUP(TRIM(OPKK[[#This Row],[Lokacija provedbe
grad ili općina]]),Koordinate!B:E,4,FALSE),"")</f>
        <v>18.4097819999999</v>
      </c>
    </row>
    <row r="559" spans="1:18" ht="15" customHeight="1">
      <c r="A559" s="44" t="s">
        <v>2702</v>
      </c>
      <c r="B559" s="44" t="s">
        <v>2703</v>
      </c>
      <c r="C559" s="44" t="s">
        <v>867</v>
      </c>
      <c r="D559" s="44" t="s">
        <v>868</v>
      </c>
      <c r="E559" s="44" t="s">
        <v>65</v>
      </c>
      <c r="F559" s="74">
        <v>43133</v>
      </c>
      <c r="G559" s="570">
        <f t="shared" si="8"/>
        <v>2270105</v>
      </c>
      <c r="H559" s="59">
        <v>1379870.5</v>
      </c>
      <c r="I559" s="59">
        <v>1379870.5</v>
      </c>
      <c r="J559" s="59">
        <v>0</v>
      </c>
      <c r="K559" s="59">
        <v>890234.5</v>
      </c>
      <c r="L559" s="44" t="s">
        <v>2568</v>
      </c>
      <c r="M559" s="44" t="s">
        <v>28</v>
      </c>
      <c r="N559" s="44" t="s">
        <v>29</v>
      </c>
      <c r="O559" s="185"/>
      <c r="P559" s="329">
        <f>IFERROR(VLOOKUP(TRIM(OPKK[[#This Row],[Lokacija provedbe
grad ili općina]]),Koordinate!B:E,2,FALSE),"")</f>
        <v>31000</v>
      </c>
      <c r="Q559" s="329">
        <f>IFERROR(VLOOKUP(TRIM(OPKK[[#This Row],[Lokacija provedbe
grad ili općina]]),Koordinate!B:E,3,FALSE),"")</f>
        <v>45.554962400000001</v>
      </c>
      <c r="R559" s="329">
        <f>IFERROR(VLOOKUP(TRIM(OPKK[[#This Row],[Lokacija provedbe
grad ili općina]]),Koordinate!B:E,4,FALSE),"")</f>
        <v>18.695514399999901</v>
      </c>
    </row>
    <row r="560" spans="1:18" ht="15" customHeight="1">
      <c r="A560" s="44" t="s">
        <v>2704</v>
      </c>
      <c r="B560" s="44" t="s">
        <v>2705</v>
      </c>
      <c r="C560" s="44" t="s">
        <v>867</v>
      </c>
      <c r="D560" s="44" t="s">
        <v>868</v>
      </c>
      <c r="E560" s="44" t="s">
        <v>65</v>
      </c>
      <c r="F560" s="74">
        <v>43133</v>
      </c>
      <c r="G560" s="570">
        <f t="shared" si="8"/>
        <v>720398.75</v>
      </c>
      <c r="H560" s="59">
        <v>445109.25</v>
      </c>
      <c r="I560" s="59">
        <v>445109.25</v>
      </c>
      <c r="J560" s="59">
        <v>0</v>
      </c>
      <c r="K560" s="59">
        <v>275289.5</v>
      </c>
      <c r="L560" s="44" t="s">
        <v>2568</v>
      </c>
      <c r="M560" s="44" t="s">
        <v>28</v>
      </c>
      <c r="N560" s="44" t="s">
        <v>29</v>
      </c>
      <c r="O560" s="185"/>
      <c r="P560" s="329">
        <f>IFERROR(VLOOKUP(TRIM(OPKK[[#This Row],[Lokacija provedbe
grad ili općina]]),Koordinate!B:E,2,FALSE),"")</f>
        <v>31000</v>
      </c>
      <c r="Q560" s="329">
        <f>IFERROR(VLOOKUP(TRIM(OPKK[[#This Row],[Lokacija provedbe
grad ili općina]]),Koordinate!B:E,3,FALSE),"")</f>
        <v>45.554962400000001</v>
      </c>
      <c r="R560" s="329">
        <f>IFERROR(VLOOKUP(TRIM(OPKK[[#This Row],[Lokacija provedbe
grad ili općina]]),Koordinate!B:E,4,FALSE),"")</f>
        <v>18.695514399999901</v>
      </c>
    </row>
    <row r="561" spans="1:18" ht="15" customHeight="1">
      <c r="A561" s="44" t="s">
        <v>2706</v>
      </c>
      <c r="B561" s="44" t="s">
        <v>2707</v>
      </c>
      <c r="C561" s="44" t="s">
        <v>867</v>
      </c>
      <c r="D561" s="44" t="s">
        <v>868</v>
      </c>
      <c r="E561" s="44" t="s">
        <v>65</v>
      </c>
      <c r="F561" s="74">
        <v>43133</v>
      </c>
      <c r="G561" s="570">
        <f t="shared" si="8"/>
        <v>654921.25</v>
      </c>
      <c r="H561" s="59">
        <v>403972.12</v>
      </c>
      <c r="I561" s="59">
        <v>403972.12</v>
      </c>
      <c r="J561" s="59">
        <v>0</v>
      </c>
      <c r="K561" s="59">
        <v>250949.13</v>
      </c>
      <c r="L561" s="44" t="s">
        <v>2568</v>
      </c>
      <c r="M561" s="44" t="s">
        <v>28</v>
      </c>
      <c r="N561" s="44" t="s">
        <v>29</v>
      </c>
      <c r="O561" s="185"/>
      <c r="P561" s="329">
        <f>IFERROR(VLOOKUP(TRIM(OPKK[[#This Row],[Lokacija provedbe
grad ili općina]]),Koordinate!B:E,2,FALSE),"")</f>
        <v>31000</v>
      </c>
      <c r="Q561" s="329">
        <f>IFERROR(VLOOKUP(TRIM(OPKK[[#This Row],[Lokacija provedbe
grad ili općina]]),Koordinate!B:E,3,FALSE),"")</f>
        <v>45.554962400000001</v>
      </c>
      <c r="R561" s="329">
        <f>IFERROR(VLOOKUP(TRIM(OPKK[[#This Row],[Lokacija provedbe
grad ili općina]]),Koordinate!B:E,4,FALSE),"")</f>
        <v>18.695514399999901</v>
      </c>
    </row>
    <row r="562" spans="1:18" ht="15" customHeight="1">
      <c r="A562" s="44" t="s">
        <v>2708</v>
      </c>
      <c r="B562" s="44" t="s">
        <v>2709</v>
      </c>
      <c r="C562" s="44" t="s">
        <v>1223</v>
      </c>
      <c r="D562" s="44" t="s">
        <v>1224</v>
      </c>
      <c r="E562" s="44" t="s">
        <v>17</v>
      </c>
      <c r="F562" s="74">
        <v>43145</v>
      </c>
      <c r="G562" s="570">
        <f t="shared" si="8"/>
        <v>2528438.56</v>
      </c>
      <c r="H562" s="59">
        <v>2149172.77</v>
      </c>
      <c r="I562" s="59">
        <v>2149172.77</v>
      </c>
      <c r="J562" s="59">
        <v>0</v>
      </c>
      <c r="K562" s="59">
        <v>379265.79</v>
      </c>
      <c r="L562" s="44" t="s">
        <v>513</v>
      </c>
      <c r="M562" s="44" t="s">
        <v>28</v>
      </c>
      <c r="N562" s="44" t="s">
        <v>851</v>
      </c>
      <c r="O562" s="185"/>
      <c r="P562" s="329">
        <f>IFERROR(VLOOKUP(TRIM(OPKK[[#This Row],[Lokacija provedbe
grad ili općina]]),Koordinate!B:E,2,FALSE),"")</f>
        <v>31326</v>
      </c>
      <c r="Q562" s="329">
        <f>IFERROR(VLOOKUP(TRIM(OPKK[[#This Row],[Lokacija provedbe
grad ili općina]]),Koordinate!B:E,3,FALSE),"")</f>
        <v>45.625062300000003</v>
      </c>
      <c r="R562" s="329">
        <f>IFERROR(VLOOKUP(TRIM(OPKK[[#This Row],[Lokacija provedbe
grad ili općina]]),Koordinate!B:E,4,FALSE),"")</f>
        <v>18.689217399999901</v>
      </c>
    </row>
    <row r="563" spans="1:18" ht="15" customHeight="1">
      <c r="A563" s="44" t="s">
        <v>2737</v>
      </c>
      <c r="B563" s="44" t="s">
        <v>2738</v>
      </c>
      <c r="C563" s="44" t="s">
        <v>15</v>
      </c>
      <c r="D563" s="44" t="s">
        <v>2739</v>
      </c>
      <c r="E563" s="44" t="s">
        <v>17</v>
      </c>
      <c r="F563" s="74">
        <v>43144</v>
      </c>
      <c r="G563" s="570">
        <f t="shared" si="8"/>
        <v>231470</v>
      </c>
      <c r="H563" s="59">
        <v>192996.21</v>
      </c>
      <c r="I563" s="59">
        <v>192996.21</v>
      </c>
      <c r="J563" s="59">
        <v>0</v>
      </c>
      <c r="K563" s="59">
        <v>38473.79</v>
      </c>
      <c r="L563" s="44" t="s">
        <v>2740</v>
      </c>
      <c r="M563" s="44" t="s">
        <v>28</v>
      </c>
      <c r="N563" s="44" t="s">
        <v>29</v>
      </c>
      <c r="O563" s="185"/>
      <c r="P563" s="329">
        <f>IFERROR(VLOOKUP(TRIM(OPKK[[#This Row],[Lokacija provedbe
grad ili općina]]),Koordinate!B:E,2,FALSE),"")</f>
        <v>31000</v>
      </c>
      <c r="Q563" s="329">
        <f>IFERROR(VLOOKUP(TRIM(OPKK[[#This Row],[Lokacija provedbe
grad ili općina]]),Koordinate!B:E,3,FALSE),"")</f>
        <v>45.554962400000001</v>
      </c>
      <c r="R563" s="329">
        <f>IFERROR(VLOOKUP(TRIM(OPKK[[#This Row],[Lokacija provedbe
grad ili općina]]),Koordinate!B:E,4,FALSE),"")</f>
        <v>18.695514399999901</v>
      </c>
    </row>
    <row r="564" spans="1:18" ht="15" customHeight="1">
      <c r="A564" s="44" t="s">
        <v>3083</v>
      </c>
      <c r="B564" s="44" t="s">
        <v>3084</v>
      </c>
      <c r="C564" s="44" t="s">
        <v>15</v>
      </c>
      <c r="D564" s="44" t="s">
        <v>1269</v>
      </c>
      <c r="E564" s="44" t="s">
        <v>26</v>
      </c>
      <c r="F564" s="74">
        <v>43048</v>
      </c>
      <c r="G564" s="570">
        <f t="shared" si="8"/>
        <v>378715</v>
      </c>
      <c r="H564" s="59">
        <v>300000</v>
      </c>
      <c r="I564" s="59">
        <v>300000</v>
      </c>
      <c r="J564" s="59">
        <v>0</v>
      </c>
      <c r="K564" s="59">
        <v>78715</v>
      </c>
      <c r="L564" s="44" t="s">
        <v>3085</v>
      </c>
      <c r="M564" s="44" t="s">
        <v>52</v>
      </c>
      <c r="N564" s="44" t="s">
        <v>143</v>
      </c>
      <c r="O564" s="185"/>
      <c r="P564" s="329">
        <f>IFERROR(VLOOKUP(TRIM(OPKK[[#This Row],[Lokacija provedbe
grad ili općina]]),Koordinate!B:E,2,FALSE),"")</f>
        <v>32100</v>
      </c>
      <c r="Q564" s="329">
        <f>IFERROR(VLOOKUP(TRIM(OPKK[[#This Row],[Lokacija provedbe
grad ili općina]]),Koordinate!B:E,3,FALSE),"")</f>
        <v>45.287905799999997</v>
      </c>
      <c r="R564" s="329">
        <f>IFERROR(VLOOKUP(TRIM(OPKK[[#This Row],[Lokacija provedbe
grad ili općina]]),Koordinate!B:E,4,FALSE),"")</f>
        <v>18.805678100000002</v>
      </c>
    </row>
    <row r="565" spans="1:18" ht="15" customHeight="1">
      <c r="A565" s="44" t="s">
        <v>3086</v>
      </c>
      <c r="B565" s="44" t="s">
        <v>3087</v>
      </c>
      <c r="C565" s="44" t="s">
        <v>15</v>
      </c>
      <c r="D565" s="44" t="s">
        <v>2196</v>
      </c>
      <c r="E565" s="44" t="s">
        <v>17</v>
      </c>
      <c r="F565" s="74">
        <v>43167</v>
      </c>
      <c r="G565" s="570">
        <f t="shared" si="8"/>
        <v>169228</v>
      </c>
      <c r="H565" s="59">
        <v>143843.79999999999</v>
      </c>
      <c r="I565" s="59">
        <v>143843.79999999999</v>
      </c>
      <c r="J565" s="59">
        <v>0</v>
      </c>
      <c r="K565" s="59">
        <v>25384.2</v>
      </c>
      <c r="L565" s="44" t="s">
        <v>3088</v>
      </c>
      <c r="M565" s="44" t="s">
        <v>20</v>
      </c>
      <c r="N565" s="44" t="s">
        <v>62</v>
      </c>
      <c r="O565" s="185"/>
      <c r="P565" s="329">
        <f>IFERROR(VLOOKUP(TRIM(OPKK[[#This Row],[Lokacija provedbe
grad ili općina]]),Koordinate!B:E,2,FALSE),"")</f>
        <v>35000</v>
      </c>
      <c r="Q565" s="329">
        <f>IFERROR(VLOOKUP(TRIM(OPKK[[#This Row],[Lokacija provedbe
grad ili općina]]),Koordinate!B:E,3,FALSE),"")</f>
        <v>45.163143099999999</v>
      </c>
      <c r="R565" s="329">
        <f>IFERROR(VLOOKUP(TRIM(OPKK[[#This Row],[Lokacija provedbe
grad ili općina]]),Koordinate!B:E,4,FALSE),"")</f>
        <v>18.011608099999901</v>
      </c>
    </row>
    <row r="566" spans="1:18" ht="15" customHeight="1">
      <c r="A566" s="44" t="s">
        <v>3089</v>
      </c>
      <c r="B566" s="44" t="s">
        <v>3090</v>
      </c>
      <c r="C566" s="44" t="s">
        <v>15</v>
      </c>
      <c r="D566" s="44" t="s">
        <v>2739</v>
      </c>
      <c r="E566" s="44" t="s">
        <v>17</v>
      </c>
      <c r="F566" s="74">
        <v>43167</v>
      </c>
      <c r="G566" s="570">
        <f t="shared" si="8"/>
        <v>971052</v>
      </c>
      <c r="H566" s="59">
        <v>600000</v>
      </c>
      <c r="I566" s="59">
        <v>600000</v>
      </c>
      <c r="J566" s="59">
        <v>0</v>
      </c>
      <c r="K566" s="59">
        <v>371052</v>
      </c>
      <c r="L566" s="44" t="s">
        <v>3091</v>
      </c>
      <c r="M566" s="44" t="s">
        <v>43</v>
      </c>
      <c r="N566" s="44" t="s">
        <v>383</v>
      </c>
      <c r="O566" s="185"/>
      <c r="P566" s="329">
        <f>IFERROR(VLOOKUP(TRIM(OPKK[[#This Row],[Lokacija provedbe
grad ili općina]]),Koordinate!B:E,2,FALSE),"")</f>
        <v>33515</v>
      </c>
      <c r="Q566" s="329">
        <f>IFERROR(VLOOKUP(TRIM(OPKK[[#This Row],[Lokacija provedbe
grad ili općina]]),Koordinate!B:E,3,FALSE),"")</f>
        <v>45.528800699999998</v>
      </c>
      <c r="R566" s="329">
        <f>IFERROR(VLOOKUP(TRIM(OPKK[[#This Row],[Lokacija provedbe
grad ili općina]]),Koordinate!B:E,4,FALSE),"")</f>
        <v>17.880347400000002</v>
      </c>
    </row>
    <row r="567" spans="1:18" ht="15" customHeight="1">
      <c r="A567" s="44" t="s">
        <v>3092</v>
      </c>
      <c r="B567" s="44" t="s">
        <v>3093</v>
      </c>
      <c r="C567" s="44" t="s">
        <v>1380</v>
      </c>
      <c r="D567" s="44" t="s">
        <v>1733</v>
      </c>
      <c r="E567" s="44" t="s">
        <v>49</v>
      </c>
      <c r="F567" s="74">
        <v>43168</v>
      </c>
      <c r="G567" s="570">
        <f t="shared" si="8"/>
        <v>7079000</v>
      </c>
      <c r="H567" s="59">
        <v>6017150</v>
      </c>
      <c r="I567" s="59">
        <v>6017150</v>
      </c>
      <c r="J567" s="59">
        <v>0</v>
      </c>
      <c r="K567" s="59">
        <v>1061850</v>
      </c>
      <c r="L567" s="44" t="s">
        <v>466</v>
      </c>
      <c r="M567" s="44" t="s">
        <v>28</v>
      </c>
      <c r="N567" s="44" t="s">
        <v>134</v>
      </c>
      <c r="O567" s="185"/>
      <c r="P567" s="329">
        <f>IFERROR(VLOOKUP(TRIM(OPKK[[#This Row],[Lokacija provedbe
grad ili općina]]),Koordinate!B:E,2,FALSE),"")</f>
        <v>31300</v>
      </c>
      <c r="Q567" s="329">
        <f>IFERROR(VLOOKUP(TRIM(OPKK[[#This Row],[Lokacija provedbe
grad ili općina]]),Koordinate!B:E,3,FALSE),"")</f>
        <v>45.772866399999998</v>
      </c>
      <c r="R567" s="329">
        <f>IFERROR(VLOOKUP(TRIM(OPKK[[#This Row],[Lokacija provedbe
grad ili općina]]),Koordinate!B:E,4,FALSE),"")</f>
        <v>18.610752399999999</v>
      </c>
    </row>
    <row r="568" spans="1:18" ht="15" customHeight="1">
      <c r="A568" s="44" t="s">
        <v>3136</v>
      </c>
      <c r="B568" s="44" t="s">
        <v>3137</v>
      </c>
      <c r="C568" s="44" t="s">
        <v>15</v>
      </c>
      <c r="D568" s="44" t="s">
        <v>2739</v>
      </c>
      <c r="E568" s="44" t="s">
        <v>17</v>
      </c>
      <c r="F568" s="74">
        <v>43179</v>
      </c>
      <c r="G568" s="570">
        <f t="shared" si="8"/>
        <v>700420</v>
      </c>
      <c r="H568" s="59">
        <v>588352.80000000005</v>
      </c>
      <c r="I568" s="59">
        <v>588352.80000000005</v>
      </c>
      <c r="J568" s="59">
        <v>0</v>
      </c>
      <c r="K568" s="59">
        <v>112067.2</v>
      </c>
      <c r="L568" s="44" t="s">
        <v>3138</v>
      </c>
      <c r="M568" s="44" t="s">
        <v>20</v>
      </c>
      <c r="N568" s="44" t="s">
        <v>1392</v>
      </c>
      <c r="O568" s="185"/>
      <c r="P568" s="329">
        <f>IFERROR(VLOOKUP(TRIM(OPKK[[#This Row],[Lokacija provedbe
grad ili općina]]),Koordinate!B:E,2,FALSE),"")</f>
        <v>35208</v>
      </c>
      <c r="Q568" s="329">
        <f>IFERROR(VLOOKUP(TRIM(OPKK[[#This Row],[Lokacija provedbe
grad ili općina]]),Koordinate!B:E,3,FALSE),"")</f>
        <v>45.098145500000001</v>
      </c>
      <c r="R568" s="329">
        <f>IFERROR(VLOOKUP(TRIM(OPKK[[#This Row],[Lokacija provedbe
grad ili općina]]),Koordinate!B:E,4,FALSE),"")</f>
        <v>18.1332624</v>
      </c>
    </row>
    <row r="569" spans="1:18" ht="15" customHeight="1">
      <c r="A569" s="44" t="s">
        <v>3151</v>
      </c>
      <c r="B569" s="44" t="s">
        <v>3152</v>
      </c>
      <c r="C569" s="44" t="s">
        <v>15</v>
      </c>
      <c r="D569" s="44" t="s">
        <v>16</v>
      </c>
      <c r="E569" s="44" t="s">
        <v>17</v>
      </c>
      <c r="F569" s="74">
        <v>42767</v>
      </c>
      <c r="G569" s="570">
        <f t="shared" si="8"/>
        <v>3057597.6799999997</v>
      </c>
      <c r="H569" s="59">
        <v>1382616.45</v>
      </c>
      <c r="I569" s="59">
        <v>1382616.45</v>
      </c>
      <c r="J569" s="59">
        <v>0</v>
      </c>
      <c r="K569" s="59">
        <v>1674981.23</v>
      </c>
      <c r="L569" s="44" t="s">
        <v>3152</v>
      </c>
      <c r="M569" s="44" t="s">
        <v>52</v>
      </c>
      <c r="N569" s="44" t="s">
        <v>3153</v>
      </c>
      <c r="O569" s="185"/>
      <c r="P569" s="329">
        <f>IFERROR(VLOOKUP(TRIM(OPKK[[#This Row],[Lokacija provedbe
grad ili općina]]),Koordinate!B:E,2,FALSE),"")</f>
        <v>32000</v>
      </c>
      <c r="Q569" s="329">
        <f>IFERROR(VLOOKUP(TRIM(OPKK[[#This Row],[Lokacija provedbe
grad ili općina]]),Koordinate!B:E,3,FALSE),"")</f>
        <v>45.337626800000002</v>
      </c>
      <c r="R569" s="329">
        <f>IFERROR(VLOOKUP(TRIM(OPKK[[#This Row],[Lokacija provedbe
grad ili općina]]),Koordinate!B:E,4,FALSE),"")</f>
        <v>18.929630800000002</v>
      </c>
    </row>
    <row r="570" spans="1:18" ht="15" customHeight="1">
      <c r="A570" s="44" t="s">
        <v>3154</v>
      </c>
      <c r="B570" s="44" t="s">
        <v>3155</v>
      </c>
      <c r="C570" s="44" t="s">
        <v>15</v>
      </c>
      <c r="D570" s="44" t="s">
        <v>1269</v>
      </c>
      <c r="E570" s="44" t="s">
        <v>26</v>
      </c>
      <c r="F570" s="74">
        <v>43035</v>
      </c>
      <c r="G570" s="570">
        <f t="shared" si="8"/>
        <v>47002.77</v>
      </c>
      <c r="H570" s="59">
        <v>39952.35</v>
      </c>
      <c r="I570" s="59">
        <v>39952.35</v>
      </c>
      <c r="J570" s="59">
        <v>0</v>
      </c>
      <c r="K570" s="59">
        <v>7050.42</v>
      </c>
      <c r="L570" s="44" t="s">
        <v>3156</v>
      </c>
      <c r="M570" s="44" t="s">
        <v>43</v>
      </c>
      <c r="N570" s="174" t="s">
        <v>179</v>
      </c>
      <c r="O570" s="185"/>
      <c r="P570" s="329">
        <f>IFERROR(VLOOKUP(TRIM(OPKK[[#This Row],[Lokacija provedbe
grad ili općina]]),Koordinate!B:E,2,FALSE),"")</f>
        <v>33520</v>
      </c>
      <c r="Q570" s="329">
        <f>IFERROR(VLOOKUP(TRIM(OPKK[[#This Row],[Lokacija provedbe
grad ili općina]]),Koordinate!B:E,3,FALSE),"")</f>
        <v>45.701931999999999</v>
      </c>
      <c r="R570" s="329">
        <f>IFERROR(VLOOKUP(TRIM(OPKK[[#This Row],[Lokacija provedbe
grad ili općina]]),Koordinate!B:E,4,FALSE),"")</f>
        <v>17.701143999999999</v>
      </c>
    </row>
    <row r="571" spans="1:18" ht="15" customHeight="1">
      <c r="A571" s="44" t="s">
        <v>3157</v>
      </c>
      <c r="B571" s="44" t="s">
        <v>3158</v>
      </c>
      <c r="C571" s="44" t="s">
        <v>15</v>
      </c>
      <c r="D571" s="44" t="s">
        <v>1269</v>
      </c>
      <c r="E571" s="44" t="s">
        <v>26</v>
      </c>
      <c r="F571" s="74">
        <v>43045</v>
      </c>
      <c r="G571" s="570">
        <f t="shared" si="8"/>
        <v>372526.55</v>
      </c>
      <c r="H571" s="59">
        <v>298000</v>
      </c>
      <c r="I571" s="59">
        <v>298000</v>
      </c>
      <c r="J571" s="59">
        <v>0</v>
      </c>
      <c r="K571" s="59">
        <v>74526.55</v>
      </c>
      <c r="L571" s="44" t="s">
        <v>3159</v>
      </c>
      <c r="M571" s="44" t="s">
        <v>43</v>
      </c>
      <c r="N571" s="174" t="s">
        <v>179</v>
      </c>
      <c r="O571" s="185"/>
      <c r="P571" s="329">
        <f>IFERROR(VLOOKUP(TRIM(OPKK[[#This Row],[Lokacija provedbe
grad ili općina]]),Koordinate!B:E,2,FALSE),"")</f>
        <v>33520</v>
      </c>
      <c r="Q571" s="329">
        <f>IFERROR(VLOOKUP(TRIM(OPKK[[#This Row],[Lokacija provedbe
grad ili općina]]),Koordinate!B:E,3,FALSE),"")</f>
        <v>45.701931999999999</v>
      </c>
      <c r="R571" s="329">
        <f>IFERROR(VLOOKUP(TRIM(OPKK[[#This Row],[Lokacija provedbe
grad ili općina]]),Koordinate!B:E,4,FALSE),"")</f>
        <v>17.701143999999999</v>
      </c>
    </row>
    <row r="572" spans="1:18" ht="15" customHeight="1">
      <c r="A572" s="44" t="s">
        <v>3160</v>
      </c>
      <c r="B572" s="44" t="s">
        <v>3161</v>
      </c>
      <c r="C572" s="44" t="s">
        <v>1380</v>
      </c>
      <c r="D572" s="44" t="s">
        <v>1733</v>
      </c>
      <c r="E572" s="44" t="s">
        <v>49</v>
      </c>
      <c r="F572" s="74">
        <v>43194</v>
      </c>
      <c r="G572" s="570">
        <f t="shared" si="8"/>
        <v>11440837.48</v>
      </c>
      <c r="H572" s="59">
        <v>9724711.8499999996</v>
      </c>
      <c r="I572" s="59">
        <v>9724711.8499999996</v>
      </c>
      <c r="J572" s="59">
        <v>0</v>
      </c>
      <c r="K572" s="59">
        <v>1716125.63</v>
      </c>
      <c r="L572" s="44" t="s">
        <v>513</v>
      </c>
      <c r="M572" s="44" t="s">
        <v>28</v>
      </c>
      <c r="N572" s="174" t="s">
        <v>851</v>
      </c>
      <c r="O572" s="185"/>
      <c r="P572" s="329">
        <f>IFERROR(VLOOKUP(TRIM(OPKK[[#This Row],[Lokacija provedbe
grad ili općina]]),Koordinate!B:E,2,FALSE),"")</f>
        <v>31326</v>
      </c>
      <c r="Q572" s="329">
        <f>IFERROR(VLOOKUP(TRIM(OPKK[[#This Row],[Lokacija provedbe
grad ili općina]]),Koordinate!B:E,3,FALSE),"")</f>
        <v>45.625062300000003</v>
      </c>
      <c r="R572" s="329">
        <f>IFERROR(VLOOKUP(TRIM(OPKK[[#This Row],[Lokacija provedbe
grad ili općina]]),Koordinate!B:E,4,FALSE),"")</f>
        <v>18.689217399999901</v>
      </c>
    </row>
    <row r="573" spans="1:18" ht="15" customHeight="1">
      <c r="A573" s="144" t="s">
        <v>3162</v>
      </c>
      <c r="B573" s="144" t="s">
        <v>3163</v>
      </c>
      <c r="C573" s="144" t="s">
        <v>1380</v>
      </c>
      <c r="D573" s="144" t="s">
        <v>2156</v>
      </c>
      <c r="E573" s="144" t="s">
        <v>26</v>
      </c>
      <c r="F573" s="145">
        <v>43168</v>
      </c>
      <c r="G573" s="570">
        <f t="shared" si="8"/>
        <v>2672000</v>
      </c>
      <c r="H573" s="59">
        <v>2271200</v>
      </c>
      <c r="I573" s="59">
        <v>2271200</v>
      </c>
      <c r="J573" s="59">
        <v>0</v>
      </c>
      <c r="K573" s="59">
        <v>400800</v>
      </c>
      <c r="L573" s="144" t="s">
        <v>576</v>
      </c>
      <c r="M573" s="144" t="s">
        <v>52</v>
      </c>
      <c r="N573" s="144" t="s">
        <v>53</v>
      </c>
      <c r="O573" s="185"/>
      <c r="P573" s="329">
        <f>IFERROR(VLOOKUP(TRIM(OPKK[[#This Row],[Lokacija provedbe
grad ili općina]]),Koordinate!B:E,2,FALSE),"")</f>
        <v>32000</v>
      </c>
      <c r="Q573" s="329">
        <f>IFERROR(VLOOKUP(TRIM(OPKK[[#This Row],[Lokacija provedbe
grad ili općina]]),Koordinate!B:E,3,FALSE),"")</f>
        <v>45.345237699999998</v>
      </c>
      <c r="R573" s="329">
        <f>IFERROR(VLOOKUP(TRIM(OPKK[[#This Row],[Lokacija provedbe
grad ili općina]]),Koordinate!B:E,4,FALSE),"")</f>
        <v>19.001020400000002</v>
      </c>
    </row>
    <row r="574" spans="1:18" ht="15" customHeight="1">
      <c r="A574" s="144" t="s">
        <v>3338</v>
      </c>
      <c r="B574" s="144" t="s">
        <v>3339</v>
      </c>
      <c r="C574" s="144" t="s">
        <v>15</v>
      </c>
      <c r="D574" s="144" t="s">
        <v>2196</v>
      </c>
      <c r="E574" s="144" t="s">
        <v>17</v>
      </c>
      <c r="F574" s="145">
        <v>43199</v>
      </c>
      <c r="G574" s="570">
        <f t="shared" si="8"/>
        <v>190000</v>
      </c>
      <c r="H574" s="59">
        <v>160000</v>
      </c>
      <c r="I574" s="59">
        <v>160000</v>
      </c>
      <c r="J574" s="59">
        <v>0</v>
      </c>
      <c r="K574" s="59">
        <v>30000</v>
      </c>
      <c r="L574" s="144" t="s">
        <v>3340</v>
      </c>
      <c r="M574" s="144" t="s">
        <v>28</v>
      </c>
      <c r="N574" s="144" t="s">
        <v>29</v>
      </c>
      <c r="O574" s="185"/>
      <c r="P574" s="329">
        <f>IFERROR(VLOOKUP(TRIM(OPKK[[#This Row],[Lokacija provedbe
grad ili općina]]),Koordinate!B:E,2,FALSE),"")</f>
        <v>31000</v>
      </c>
      <c r="Q574" s="329">
        <f>IFERROR(VLOOKUP(TRIM(OPKK[[#This Row],[Lokacija provedbe
grad ili općina]]),Koordinate!B:E,3,FALSE),"")</f>
        <v>45.554962400000001</v>
      </c>
      <c r="R574" s="329">
        <f>IFERROR(VLOOKUP(TRIM(OPKK[[#This Row],[Lokacija provedbe
grad ili općina]]),Koordinate!B:E,4,FALSE),"")</f>
        <v>18.695514399999901</v>
      </c>
    </row>
    <row r="575" spans="1:18" ht="15" customHeight="1">
      <c r="A575" s="146" t="s">
        <v>3341</v>
      </c>
      <c r="B575" s="146" t="s">
        <v>3342</v>
      </c>
      <c r="C575" s="44" t="s">
        <v>15</v>
      </c>
      <c r="D575" s="44" t="s">
        <v>2196</v>
      </c>
      <c r="E575" s="44" t="s">
        <v>17</v>
      </c>
      <c r="F575" s="74">
        <v>43199</v>
      </c>
      <c r="G575" s="570">
        <f t="shared" si="8"/>
        <v>115104.5</v>
      </c>
      <c r="H575" s="59">
        <v>97837.67</v>
      </c>
      <c r="I575" s="59">
        <v>97837.67</v>
      </c>
      <c r="J575" s="59">
        <v>0</v>
      </c>
      <c r="K575" s="59">
        <v>17266.830000000002</v>
      </c>
      <c r="L575" s="146" t="s">
        <v>3343</v>
      </c>
      <c r="M575" s="36" t="s">
        <v>28</v>
      </c>
      <c r="N575" s="162" t="s">
        <v>29</v>
      </c>
      <c r="O575" s="185"/>
      <c r="P575" s="329">
        <f>IFERROR(VLOOKUP(TRIM(OPKK[[#This Row],[Lokacija provedbe
grad ili općina]]),Koordinate!B:E,2,FALSE),"")</f>
        <v>31000</v>
      </c>
      <c r="Q575" s="329">
        <f>IFERROR(VLOOKUP(TRIM(OPKK[[#This Row],[Lokacija provedbe
grad ili općina]]),Koordinate!B:E,3,FALSE),"")</f>
        <v>45.554962400000001</v>
      </c>
      <c r="R575" s="329">
        <f>IFERROR(VLOOKUP(TRIM(OPKK[[#This Row],[Lokacija provedbe
grad ili općina]]),Koordinate!B:E,4,FALSE),"")</f>
        <v>18.695514399999901</v>
      </c>
    </row>
    <row r="576" spans="1:18" ht="15" customHeight="1">
      <c r="A576" s="146" t="s">
        <v>3355</v>
      </c>
      <c r="B576" s="146" t="s">
        <v>3356</v>
      </c>
      <c r="C576" s="44" t="s">
        <v>15</v>
      </c>
      <c r="D576" s="44" t="s">
        <v>2196</v>
      </c>
      <c r="E576" s="44" t="s">
        <v>17</v>
      </c>
      <c r="F576" s="74">
        <v>43211</v>
      </c>
      <c r="G576" s="570">
        <f t="shared" si="8"/>
        <v>474025.55999999994</v>
      </c>
      <c r="H576" s="59">
        <v>398181.47</v>
      </c>
      <c r="I576" s="59">
        <v>398181.47</v>
      </c>
      <c r="J576" s="59">
        <v>0</v>
      </c>
      <c r="K576" s="59">
        <v>75844.09</v>
      </c>
      <c r="L576" s="146" t="s">
        <v>3357</v>
      </c>
      <c r="M576" s="36" t="s">
        <v>28</v>
      </c>
      <c r="N576" s="162" t="s">
        <v>134</v>
      </c>
      <c r="O576" s="185"/>
      <c r="P576" s="329">
        <f>IFERROR(VLOOKUP(TRIM(OPKK[[#This Row],[Lokacija provedbe
grad ili općina]]),Koordinate!B:E,2,FALSE),"")</f>
        <v>31300</v>
      </c>
      <c r="Q576" s="329">
        <f>IFERROR(VLOOKUP(TRIM(OPKK[[#This Row],[Lokacija provedbe
grad ili općina]]),Koordinate!B:E,3,FALSE),"")</f>
        <v>45.772866399999998</v>
      </c>
      <c r="R576" s="329">
        <f>IFERROR(VLOOKUP(TRIM(OPKK[[#This Row],[Lokacija provedbe
grad ili općina]]),Koordinate!B:E,4,FALSE),"")</f>
        <v>18.610752399999999</v>
      </c>
    </row>
    <row r="577" spans="1:18" ht="15" customHeight="1">
      <c r="A577" s="149" t="s">
        <v>3541</v>
      </c>
      <c r="B577" s="149" t="s">
        <v>3542</v>
      </c>
      <c r="C577" s="44" t="s">
        <v>24</v>
      </c>
      <c r="D577" s="44" t="s">
        <v>2187</v>
      </c>
      <c r="E577" s="44" t="s">
        <v>49</v>
      </c>
      <c r="F577" s="150">
        <v>43241</v>
      </c>
      <c r="G577" s="570">
        <f t="shared" si="8"/>
        <v>11999999.970000001</v>
      </c>
      <c r="H577" s="59">
        <v>11999999.970000001</v>
      </c>
      <c r="I577" s="59">
        <v>10199999.970000001</v>
      </c>
      <c r="J577" s="59">
        <v>1800000</v>
      </c>
      <c r="K577" s="59">
        <v>0</v>
      </c>
      <c r="L577" s="149" t="s">
        <v>3543</v>
      </c>
      <c r="M577" s="148" t="s">
        <v>52</v>
      </c>
      <c r="N577" s="149" t="s">
        <v>143</v>
      </c>
      <c r="O577" s="185"/>
      <c r="P577" s="329">
        <f>IFERROR(VLOOKUP(TRIM(OPKK[[#This Row],[Lokacija provedbe
grad ili općina]]),Koordinate!B:E,2,FALSE),"")</f>
        <v>32100</v>
      </c>
      <c r="Q577" s="329">
        <f>IFERROR(VLOOKUP(TRIM(OPKK[[#This Row],[Lokacija provedbe
grad ili općina]]),Koordinate!B:E,3,FALSE),"")</f>
        <v>45.287905799999997</v>
      </c>
      <c r="R577" s="329">
        <f>IFERROR(VLOOKUP(TRIM(OPKK[[#This Row],[Lokacija provedbe
grad ili općina]]),Koordinate!B:E,4,FALSE),"")</f>
        <v>18.805678100000002</v>
      </c>
    </row>
    <row r="578" spans="1:18" ht="15" customHeight="1">
      <c r="A578" s="146" t="s">
        <v>3715</v>
      </c>
      <c r="B578" s="146" t="s">
        <v>3716</v>
      </c>
      <c r="C578" s="36" t="s">
        <v>1223</v>
      </c>
      <c r="D578" s="36" t="s">
        <v>1224</v>
      </c>
      <c r="E578" s="36" t="s">
        <v>17</v>
      </c>
      <c r="F578" s="74">
        <v>43238</v>
      </c>
      <c r="G578" s="570">
        <f t="shared" si="8"/>
        <v>3159843.37</v>
      </c>
      <c r="H578" s="59">
        <v>2685866.86</v>
      </c>
      <c r="I578" s="59">
        <v>2685866.86</v>
      </c>
      <c r="J578" s="59">
        <v>0</v>
      </c>
      <c r="K578" s="59">
        <v>473976.51</v>
      </c>
      <c r="L578" s="146" t="s">
        <v>564</v>
      </c>
      <c r="M578" s="162" t="s">
        <v>52</v>
      </c>
      <c r="N578" s="162" t="s">
        <v>1216</v>
      </c>
      <c r="O578" s="185"/>
      <c r="P578" s="329">
        <f>IFERROR(VLOOKUP(TRIM(OPKK[[#This Row],[Lokacija provedbe
grad ili općina]]),Koordinate!B:E,2,FALSE),"")</f>
        <v>32257</v>
      </c>
      <c r="Q578" s="329">
        <f>IFERROR(VLOOKUP(TRIM(OPKK[[#This Row],[Lokacija provedbe
grad ili općina]]),Koordinate!B:E,3,FALSE),"")</f>
        <v>44.919718199999998</v>
      </c>
      <c r="R578" s="329">
        <f>IFERROR(VLOOKUP(TRIM(OPKK[[#This Row],[Lokacija provedbe
grad ili općina]]),Koordinate!B:E,4,FALSE),"")</f>
        <v>18.910618199999998</v>
      </c>
    </row>
    <row r="579" spans="1:18" ht="15" customHeight="1">
      <c r="A579" s="146" t="s">
        <v>3717</v>
      </c>
      <c r="B579" s="146" t="s">
        <v>3718</v>
      </c>
      <c r="C579" s="44" t="s">
        <v>1270</v>
      </c>
      <c r="D579" s="44" t="s">
        <v>3719</v>
      </c>
      <c r="E579" s="44" t="s">
        <v>26</v>
      </c>
      <c r="F579" s="74">
        <v>43248</v>
      </c>
      <c r="G579" s="570">
        <f t="shared" si="8"/>
        <v>17559424.210000001</v>
      </c>
      <c r="H579" s="59">
        <v>17559424.210000001</v>
      </c>
      <c r="I579" s="59">
        <v>14925510.58</v>
      </c>
      <c r="J579" s="59">
        <v>2633913.63</v>
      </c>
      <c r="K579" s="59">
        <v>0</v>
      </c>
      <c r="L579" s="146" t="s">
        <v>218</v>
      </c>
      <c r="M579" s="162" t="s">
        <v>43</v>
      </c>
      <c r="N579" s="162" t="s">
        <v>61</v>
      </c>
      <c r="O579" s="185"/>
      <c r="P579" s="329">
        <f>IFERROR(VLOOKUP(TRIM(OPKK[[#This Row],[Lokacija provedbe
grad ili općina]]),Koordinate!B:E,2,FALSE),"")</f>
        <v>33000</v>
      </c>
      <c r="Q579" s="329">
        <f>IFERROR(VLOOKUP(TRIM(OPKK[[#This Row],[Lokacija provedbe
grad ili općina]]),Koordinate!B:E,3,FALSE),"")</f>
        <v>45.831646300000003</v>
      </c>
      <c r="R579" s="329">
        <f>IFERROR(VLOOKUP(TRIM(OPKK[[#This Row],[Lokacija provedbe
grad ili općina]]),Koordinate!B:E,4,FALSE),"")</f>
        <v>17.385542900000001</v>
      </c>
    </row>
    <row r="580" spans="1:18" s="160" customFormat="1" ht="15" customHeight="1">
      <c r="A580" s="146" t="s">
        <v>3729</v>
      </c>
      <c r="B580" s="146" t="s">
        <v>3771</v>
      </c>
      <c r="C580" s="162" t="s">
        <v>1270</v>
      </c>
      <c r="D580" s="45" t="s">
        <v>3719</v>
      </c>
      <c r="E580" s="162" t="s">
        <v>17</v>
      </c>
      <c r="F580" s="74">
        <v>43248</v>
      </c>
      <c r="G580" s="570">
        <f t="shared" ref="G580:G643" si="9">H580+K580</f>
        <v>16129024.220000001</v>
      </c>
      <c r="H580" s="59">
        <v>16129024.220000001</v>
      </c>
      <c r="I580" s="59">
        <v>13709670.586999999</v>
      </c>
      <c r="J580" s="59">
        <v>2419353.6329999999</v>
      </c>
      <c r="K580" s="59">
        <v>0</v>
      </c>
      <c r="L580" s="146" t="s">
        <v>3730</v>
      </c>
      <c r="M580" s="162" t="s">
        <v>28</v>
      </c>
      <c r="N580" s="162" t="s">
        <v>29</v>
      </c>
      <c r="O580" s="185"/>
      <c r="P580" s="329">
        <f>IFERROR(VLOOKUP(TRIM(OPKK[[#This Row],[Lokacija provedbe
grad ili općina]]),Koordinate!B:E,2,FALSE),"")</f>
        <v>31000</v>
      </c>
      <c r="Q580" s="329">
        <f>IFERROR(VLOOKUP(TRIM(OPKK[[#This Row],[Lokacija provedbe
grad ili općina]]),Koordinate!B:E,3,FALSE),"")</f>
        <v>45.554962400000001</v>
      </c>
      <c r="R580" s="329">
        <f>IFERROR(VLOOKUP(TRIM(OPKK[[#This Row],[Lokacija provedbe
grad ili općina]]),Koordinate!B:E,4,FALSE),"")</f>
        <v>18.695514399999901</v>
      </c>
    </row>
    <row r="581" spans="1:18" s="160" customFormat="1" ht="15" customHeight="1">
      <c r="A581" s="146" t="s">
        <v>3731</v>
      </c>
      <c r="B581" s="146" t="s">
        <v>3732</v>
      </c>
      <c r="C581" s="44" t="s">
        <v>15</v>
      </c>
      <c r="D581" s="44" t="s">
        <v>2196</v>
      </c>
      <c r="E581" s="44" t="s">
        <v>17</v>
      </c>
      <c r="F581" s="74">
        <v>43256</v>
      </c>
      <c r="G581" s="570">
        <f t="shared" si="9"/>
        <v>172128</v>
      </c>
      <c r="H581" s="59">
        <v>146308.79999999999</v>
      </c>
      <c r="I581" s="59">
        <v>146308.79999999999</v>
      </c>
      <c r="J581" s="59">
        <v>0</v>
      </c>
      <c r="K581" s="59">
        <v>25819.200000000001</v>
      </c>
      <c r="L581" s="146" t="s">
        <v>3733</v>
      </c>
      <c r="M581" s="162" t="s">
        <v>20</v>
      </c>
      <c r="N581" s="162" t="s">
        <v>62</v>
      </c>
      <c r="O581" s="185"/>
      <c r="P581" s="329">
        <f>IFERROR(VLOOKUP(TRIM(OPKK[[#This Row],[Lokacija provedbe
grad ili općina]]),Koordinate!B:E,2,FALSE),"")</f>
        <v>35000</v>
      </c>
      <c r="Q581" s="329">
        <f>IFERROR(VLOOKUP(TRIM(OPKK[[#This Row],[Lokacija provedbe
grad ili općina]]),Koordinate!B:E,3,FALSE),"")</f>
        <v>45.163143099999999</v>
      </c>
      <c r="R581" s="329">
        <f>IFERROR(VLOOKUP(TRIM(OPKK[[#This Row],[Lokacija provedbe
grad ili općina]]),Koordinate!B:E,4,FALSE),"")</f>
        <v>18.011608099999901</v>
      </c>
    </row>
    <row r="582" spans="1:18" s="160" customFormat="1" ht="15" customHeight="1">
      <c r="A582" s="146" t="s">
        <v>3752</v>
      </c>
      <c r="B582" s="146" t="s">
        <v>3753</v>
      </c>
      <c r="C582" s="44" t="s">
        <v>15</v>
      </c>
      <c r="D582" s="44" t="s">
        <v>2739</v>
      </c>
      <c r="E582" s="44" t="s">
        <v>17</v>
      </c>
      <c r="F582" s="74">
        <v>43255</v>
      </c>
      <c r="G582" s="570">
        <f t="shared" si="9"/>
        <v>356313</v>
      </c>
      <c r="H582" s="59">
        <v>295699</v>
      </c>
      <c r="I582" s="59">
        <v>295699</v>
      </c>
      <c r="J582" s="59">
        <v>0</v>
      </c>
      <c r="K582" s="59">
        <v>60614</v>
      </c>
      <c r="L582" s="146" t="s">
        <v>3754</v>
      </c>
      <c r="M582" s="162" t="s">
        <v>43</v>
      </c>
      <c r="N582" s="162" t="s">
        <v>179</v>
      </c>
      <c r="O582" s="185"/>
      <c r="P582" s="329">
        <f>IFERROR(VLOOKUP(TRIM(OPKK[[#This Row],[Lokacija provedbe
grad ili općina]]),Koordinate!B:E,2,FALSE),"")</f>
        <v>33520</v>
      </c>
      <c r="Q582" s="329">
        <f>IFERROR(VLOOKUP(TRIM(OPKK[[#This Row],[Lokacija provedbe
grad ili općina]]),Koordinate!B:E,3,FALSE),"")</f>
        <v>45.701931999999999</v>
      </c>
      <c r="R582" s="329">
        <f>IFERROR(VLOOKUP(TRIM(OPKK[[#This Row],[Lokacija provedbe
grad ili općina]]),Koordinate!B:E,4,FALSE),"")</f>
        <v>17.701143999999999</v>
      </c>
    </row>
    <row r="583" spans="1:18" s="160" customFormat="1" ht="15" customHeight="1">
      <c r="A583" s="164" t="s">
        <v>3757</v>
      </c>
      <c r="B583" s="164" t="s">
        <v>3758</v>
      </c>
      <c r="C583" s="44" t="s">
        <v>220</v>
      </c>
      <c r="D583" s="44" t="s">
        <v>219</v>
      </c>
      <c r="E583" s="44" t="s">
        <v>49</v>
      </c>
      <c r="F583" s="165">
        <v>43264</v>
      </c>
      <c r="G583" s="570">
        <f t="shared" si="9"/>
        <v>11843801.880000001</v>
      </c>
      <c r="H583" s="59">
        <v>10067231.58</v>
      </c>
      <c r="I583" s="59">
        <v>10067231.58</v>
      </c>
      <c r="J583" s="59">
        <v>0</v>
      </c>
      <c r="K583" s="59">
        <v>1776570.3</v>
      </c>
      <c r="L583" s="166" t="s">
        <v>221</v>
      </c>
      <c r="M583" s="166" t="s">
        <v>20</v>
      </c>
      <c r="N583" s="166" t="s">
        <v>62</v>
      </c>
      <c r="O583" s="185"/>
      <c r="P583" s="329">
        <f>IFERROR(VLOOKUP(TRIM(OPKK[[#This Row],[Lokacija provedbe
grad ili općina]]),Koordinate!B:E,2,FALSE),"")</f>
        <v>35000</v>
      </c>
      <c r="Q583" s="329">
        <f>IFERROR(VLOOKUP(TRIM(OPKK[[#This Row],[Lokacija provedbe
grad ili općina]]),Koordinate!B:E,3,FALSE),"")</f>
        <v>45.163143099999999</v>
      </c>
      <c r="R583" s="329">
        <f>IFERROR(VLOOKUP(TRIM(OPKK[[#This Row],[Lokacija provedbe
grad ili općina]]),Koordinate!B:E,4,FALSE),"")</f>
        <v>18.011608099999901</v>
      </c>
    </row>
    <row r="584" spans="1:18" s="167" customFormat="1" ht="15" customHeight="1">
      <c r="A584" s="168" t="s">
        <v>3759</v>
      </c>
      <c r="B584" s="146" t="s">
        <v>3760</v>
      </c>
      <c r="C584" s="36" t="s">
        <v>853</v>
      </c>
      <c r="D584" s="36" t="s">
        <v>2172</v>
      </c>
      <c r="E584" s="36" t="s">
        <v>17</v>
      </c>
      <c r="F584" s="74">
        <v>43264</v>
      </c>
      <c r="G584" s="570">
        <f t="shared" si="9"/>
        <v>1106250.3500000001</v>
      </c>
      <c r="H584" s="59">
        <v>1106250.3500000001</v>
      </c>
      <c r="I584" s="59">
        <v>940312.8</v>
      </c>
      <c r="J584" s="59">
        <v>165937.54999999999</v>
      </c>
      <c r="K584" s="59">
        <v>0</v>
      </c>
      <c r="L584" s="146" t="s">
        <v>3761</v>
      </c>
      <c r="M584" s="162" t="s">
        <v>52</v>
      </c>
      <c r="N584" s="162" t="s">
        <v>177</v>
      </c>
      <c r="O584" s="185"/>
      <c r="P584" s="329">
        <f>IFERROR(VLOOKUP(TRIM(OPKK[[#This Row],[Lokacija provedbe
grad ili općina]]),Koordinate!B:E,2,FALSE),"")</f>
        <v>32270</v>
      </c>
      <c r="Q584" s="329">
        <f>IFERROR(VLOOKUP(TRIM(OPKK[[#This Row],[Lokacija provedbe
grad ili općina]]),Koordinate!B:E,3,FALSE),"")</f>
        <v>45.072074000000001</v>
      </c>
      <c r="R584" s="329">
        <f>IFERROR(VLOOKUP(TRIM(OPKK[[#This Row],[Lokacija provedbe
grad ili općina]]),Koordinate!B:E,4,FALSE),"")</f>
        <v>18.694507199999901</v>
      </c>
    </row>
    <row r="585" spans="1:18" s="167" customFormat="1" ht="15" customHeight="1">
      <c r="A585" s="168" t="s">
        <v>3762</v>
      </c>
      <c r="B585" s="146" t="s">
        <v>3763</v>
      </c>
      <c r="C585" s="36" t="s">
        <v>1380</v>
      </c>
      <c r="D585" s="36" t="s">
        <v>1733</v>
      </c>
      <c r="E585" s="36" t="s">
        <v>49</v>
      </c>
      <c r="F585" s="74">
        <v>43264</v>
      </c>
      <c r="G585" s="570">
        <f t="shared" si="9"/>
        <v>6736987.5999999996</v>
      </c>
      <c r="H585" s="59">
        <v>5726439.46</v>
      </c>
      <c r="I585" s="59">
        <v>5726439.46</v>
      </c>
      <c r="J585" s="59">
        <v>0</v>
      </c>
      <c r="K585" s="59">
        <v>1010548.14</v>
      </c>
      <c r="L585" s="146" t="s">
        <v>466</v>
      </c>
      <c r="M585" s="162" t="s">
        <v>28</v>
      </c>
      <c r="N585" s="162" t="s">
        <v>134</v>
      </c>
      <c r="O585" s="185"/>
      <c r="P585" s="329">
        <f>IFERROR(VLOOKUP(TRIM(OPKK[[#This Row],[Lokacija provedbe
grad ili općina]]),Koordinate!B:E,2,FALSE),"")</f>
        <v>31300</v>
      </c>
      <c r="Q585" s="329">
        <f>IFERROR(VLOOKUP(TRIM(OPKK[[#This Row],[Lokacija provedbe
grad ili općina]]),Koordinate!B:E,3,FALSE),"")</f>
        <v>45.772866399999998</v>
      </c>
      <c r="R585" s="329">
        <f>IFERROR(VLOOKUP(TRIM(OPKK[[#This Row],[Lokacija provedbe
grad ili općina]]),Koordinate!B:E,4,FALSE),"")</f>
        <v>18.610752399999999</v>
      </c>
    </row>
    <row r="586" spans="1:18" s="167" customFormat="1" ht="15" customHeight="1">
      <c r="A586" s="168" t="s">
        <v>3764</v>
      </c>
      <c r="B586" s="146" t="s">
        <v>3765</v>
      </c>
      <c r="C586" s="36" t="s">
        <v>1223</v>
      </c>
      <c r="D586" s="36" t="s">
        <v>1224</v>
      </c>
      <c r="E586" s="36" t="s">
        <v>17</v>
      </c>
      <c r="F586" s="74">
        <v>43250</v>
      </c>
      <c r="G586" s="570">
        <f t="shared" si="9"/>
        <v>2264592.96</v>
      </c>
      <c r="H586" s="59">
        <v>1924904.01</v>
      </c>
      <c r="I586" s="59">
        <v>1924904.01</v>
      </c>
      <c r="J586" s="59">
        <v>0</v>
      </c>
      <c r="K586" s="59">
        <v>339688.95</v>
      </c>
      <c r="L586" s="146" t="s">
        <v>3766</v>
      </c>
      <c r="M586" s="162" t="s">
        <v>20</v>
      </c>
      <c r="N586" s="162" t="s">
        <v>3767</v>
      </c>
      <c r="O586" s="185"/>
      <c r="P586" s="329">
        <f>IFERROR(VLOOKUP(TRIM(OPKK[[#This Row],[Lokacija provedbe
grad ili općina]]),Koordinate!B:E,2,FALSE),"")</f>
        <v>35211</v>
      </c>
      <c r="Q586" s="329">
        <f>IFERROR(VLOOKUP(TRIM(OPKK[[#This Row],[Lokacija provedbe
grad ili općina]]),Koordinate!B:E,3,FALSE),"")</f>
        <v>45.181916200000003</v>
      </c>
      <c r="R586" s="329">
        <f>IFERROR(VLOOKUP(TRIM(OPKK[[#This Row],[Lokacija provedbe
grad ili općina]]),Koordinate!B:E,4,FALSE),"")</f>
        <v>18.1845731999999</v>
      </c>
    </row>
    <row r="587" spans="1:18" s="167" customFormat="1" ht="15" customHeight="1">
      <c r="A587" s="168" t="s">
        <v>3772</v>
      </c>
      <c r="B587" s="146" t="s">
        <v>1450</v>
      </c>
      <c r="C587" s="44" t="s">
        <v>15</v>
      </c>
      <c r="D587" s="44" t="s">
        <v>1269</v>
      </c>
      <c r="E587" s="44" t="s">
        <v>26</v>
      </c>
      <c r="F587" s="74">
        <v>43269</v>
      </c>
      <c r="G587" s="570">
        <f t="shared" si="9"/>
        <v>258768.40000000002</v>
      </c>
      <c r="H587" s="59">
        <v>219953.14</v>
      </c>
      <c r="I587" s="59">
        <v>219953.14</v>
      </c>
      <c r="J587" s="59">
        <v>0</v>
      </c>
      <c r="K587" s="59">
        <v>38815.26</v>
      </c>
      <c r="L587" s="146" t="s">
        <v>3773</v>
      </c>
      <c r="M587" s="162" t="s">
        <v>52</v>
      </c>
      <c r="N587" s="162" t="s">
        <v>890</v>
      </c>
      <c r="O587" s="185"/>
      <c r="P587" s="329">
        <f>IFERROR(VLOOKUP(TRIM(OPKK[[#This Row],[Lokacija provedbe
grad ili općina]]),Koordinate!B:E,2,FALSE),"")</f>
        <v>32236</v>
      </c>
      <c r="Q587" s="329">
        <f>IFERROR(VLOOKUP(TRIM(OPKK[[#This Row],[Lokacija provedbe
grad ili općina]]),Koordinate!B:E,3,FALSE),"")</f>
        <v>45.222044799999999</v>
      </c>
      <c r="R587" s="329">
        <f>IFERROR(VLOOKUP(TRIM(OPKK[[#This Row],[Lokacija provedbe
grad ili općina]]),Koordinate!B:E,4,FALSE),"")</f>
        <v>19.375233099999999</v>
      </c>
    </row>
    <row r="588" spans="1:18" s="167" customFormat="1" ht="15" customHeight="1">
      <c r="A588" s="173" t="s">
        <v>3777</v>
      </c>
      <c r="B588" s="173" t="s">
        <v>3778</v>
      </c>
      <c r="C588" s="174" t="s">
        <v>3779</v>
      </c>
      <c r="D588" s="44" t="s">
        <v>3780</v>
      </c>
      <c r="E588" s="44" t="s">
        <v>65</v>
      </c>
      <c r="F588" s="175">
        <v>43269</v>
      </c>
      <c r="G588" s="570">
        <f t="shared" si="9"/>
        <v>19806551.789999999</v>
      </c>
      <c r="H588" s="59">
        <v>13921121.25</v>
      </c>
      <c r="I588" s="59">
        <v>13921121.25</v>
      </c>
      <c r="J588" s="59">
        <v>0</v>
      </c>
      <c r="K588" s="59">
        <v>5885430.54</v>
      </c>
      <c r="L588" s="173" t="s">
        <v>3781</v>
      </c>
      <c r="M588" s="173" t="s">
        <v>28</v>
      </c>
      <c r="N588" s="164" t="s">
        <v>3782</v>
      </c>
      <c r="O588" s="185"/>
      <c r="P588" s="329">
        <f>IFERROR(VLOOKUP(TRIM(OPKK[[#This Row],[Lokacija provedbe
grad ili općina]]),Koordinate!B:E,2,FALSE),"")</f>
        <v>31555</v>
      </c>
      <c r="Q588" s="329">
        <f>IFERROR(VLOOKUP(TRIM(OPKK[[#This Row],[Lokacija provedbe
grad ili općina]]),Koordinate!B:E,3,FALSE),"")</f>
        <v>45.666861699999998</v>
      </c>
      <c r="R588" s="329">
        <f>IFERROR(VLOOKUP(TRIM(OPKK[[#This Row],[Lokacija provedbe
grad ili općina]]),Koordinate!B:E,4,FALSE),"")</f>
        <v>18.292702299999899</v>
      </c>
    </row>
    <row r="589" spans="1:18" s="167" customFormat="1" ht="15" customHeight="1">
      <c r="A589" s="146" t="s">
        <v>3783</v>
      </c>
      <c r="B589" s="163" t="s">
        <v>3784</v>
      </c>
      <c r="C589" s="174" t="s">
        <v>3779</v>
      </c>
      <c r="D589" s="182" t="s">
        <v>3780</v>
      </c>
      <c r="E589" s="182" t="s">
        <v>65</v>
      </c>
      <c r="F589" s="74">
        <v>43269</v>
      </c>
      <c r="G589" s="570">
        <f t="shared" si="9"/>
        <v>2571042.04</v>
      </c>
      <c r="H589" s="59">
        <v>1850411.15</v>
      </c>
      <c r="I589" s="59">
        <v>1850411.15</v>
      </c>
      <c r="J589" s="59">
        <v>0</v>
      </c>
      <c r="K589" s="59">
        <v>720630.89</v>
      </c>
      <c r="L589" s="163" t="s">
        <v>1473</v>
      </c>
      <c r="M589" s="162" t="s">
        <v>20</v>
      </c>
      <c r="N589" s="162" t="s">
        <v>157</v>
      </c>
      <c r="O589" s="185"/>
      <c r="P589" s="329">
        <f>IFERROR(VLOOKUP(TRIM(OPKK[[#This Row],[Lokacija provedbe
grad ili općina]]),Koordinate!B:E,2,FALSE),"")</f>
        <v>35400</v>
      </c>
      <c r="Q589" s="329">
        <f>IFERROR(VLOOKUP(TRIM(OPKK[[#This Row],[Lokacija provedbe
grad ili općina]]),Koordinate!B:E,3,FALSE),"")</f>
        <v>45.258155799999997</v>
      </c>
      <c r="R589" s="329">
        <f>IFERROR(VLOOKUP(TRIM(OPKK[[#This Row],[Lokacija provedbe
grad ili općina]]),Koordinate!B:E,4,FALSE),"")</f>
        <v>17.3839626</v>
      </c>
    </row>
    <row r="590" spans="1:18" s="167" customFormat="1" ht="15" customHeight="1">
      <c r="A590" s="146" t="s">
        <v>3785</v>
      </c>
      <c r="B590" s="163" t="s">
        <v>3786</v>
      </c>
      <c r="C590" s="174" t="s">
        <v>3779</v>
      </c>
      <c r="D590" s="182" t="s">
        <v>3780</v>
      </c>
      <c r="E590" s="182" t="s">
        <v>65</v>
      </c>
      <c r="F590" s="74">
        <v>43269</v>
      </c>
      <c r="G590" s="570">
        <f t="shared" si="9"/>
        <v>844500</v>
      </c>
      <c r="H590" s="59">
        <v>615150</v>
      </c>
      <c r="I590" s="59">
        <v>615150</v>
      </c>
      <c r="J590" s="59">
        <v>0</v>
      </c>
      <c r="K590" s="59">
        <v>229350</v>
      </c>
      <c r="L590" s="163" t="s">
        <v>2243</v>
      </c>
      <c r="M590" s="162" t="s">
        <v>28</v>
      </c>
      <c r="N590" s="162" t="s">
        <v>30</v>
      </c>
      <c r="O590" s="185"/>
      <c r="P590" s="329">
        <f>IFERROR(VLOOKUP(TRIM(OPKK[[#This Row],[Lokacija provedbe
grad ili općina]]),Koordinate!B:E,2,FALSE),"")</f>
        <v>31400</v>
      </c>
      <c r="Q590" s="329">
        <f>IFERROR(VLOOKUP(TRIM(OPKK[[#This Row],[Lokacija provedbe
grad ili općina]]),Koordinate!B:E,3,FALSE),"")</f>
        <v>45.309996899999902</v>
      </c>
      <c r="R590" s="329">
        <f>IFERROR(VLOOKUP(TRIM(OPKK[[#This Row],[Lokacija provedbe
grad ili općina]]),Koordinate!B:E,4,FALSE),"")</f>
        <v>18.4097819999999</v>
      </c>
    </row>
    <row r="591" spans="1:18" s="167" customFormat="1" ht="15" customHeight="1">
      <c r="A591" s="146" t="s">
        <v>3787</v>
      </c>
      <c r="B591" s="163" t="s">
        <v>3788</v>
      </c>
      <c r="C591" s="174" t="s">
        <v>3779</v>
      </c>
      <c r="D591" s="182" t="s">
        <v>3780</v>
      </c>
      <c r="E591" s="182" t="s">
        <v>65</v>
      </c>
      <c r="F591" s="74">
        <v>43269</v>
      </c>
      <c r="G591" s="570">
        <f t="shared" si="9"/>
        <v>2165453.2599999998</v>
      </c>
      <c r="H591" s="59">
        <v>1548628.32</v>
      </c>
      <c r="I591" s="59">
        <v>1548628.32</v>
      </c>
      <c r="J591" s="59">
        <v>0</v>
      </c>
      <c r="K591" s="59">
        <v>616824.93999999994</v>
      </c>
      <c r="L591" s="163" t="s">
        <v>3789</v>
      </c>
      <c r="M591" s="162" t="s">
        <v>28</v>
      </c>
      <c r="N591" s="162" t="s">
        <v>30</v>
      </c>
      <c r="O591" s="185"/>
      <c r="P591" s="329">
        <f>IFERROR(VLOOKUP(TRIM(OPKK[[#This Row],[Lokacija provedbe
grad ili općina]]),Koordinate!B:E,2,FALSE),"")</f>
        <v>31400</v>
      </c>
      <c r="Q591" s="329">
        <f>IFERROR(VLOOKUP(TRIM(OPKK[[#This Row],[Lokacija provedbe
grad ili općina]]),Koordinate!B:E,3,FALSE),"")</f>
        <v>45.309996899999902</v>
      </c>
      <c r="R591" s="329">
        <f>IFERROR(VLOOKUP(TRIM(OPKK[[#This Row],[Lokacija provedbe
grad ili općina]]),Koordinate!B:E,4,FALSE),"")</f>
        <v>18.4097819999999</v>
      </c>
    </row>
    <row r="592" spans="1:18" s="167" customFormat="1" ht="15" customHeight="1">
      <c r="A592" s="146" t="s">
        <v>3790</v>
      </c>
      <c r="B592" s="163" t="s">
        <v>3791</v>
      </c>
      <c r="C592" s="174" t="s">
        <v>3779</v>
      </c>
      <c r="D592" s="182" t="s">
        <v>3780</v>
      </c>
      <c r="E592" s="182" t="s">
        <v>65</v>
      </c>
      <c r="F592" s="74">
        <v>43269</v>
      </c>
      <c r="G592" s="570">
        <f t="shared" si="9"/>
        <v>3041641.44</v>
      </c>
      <c r="H592" s="59">
        <v>2475940.38</v>
      </c>
      <c r="I592" s="59">
        <v>2475940.38</v>
      </c>
      <c r="J592" s="59">
        <v>0</v>
      </c>
      <c r="K592" s="59">
        <v>565701.06000000006</v>
      </c>
      <c r="L592" s="163" t="s">
        <v>3792</v>
      </c>
      <c r="M592" s="162" t="s">
        <v>20</v>
      </c>
      <c r="N592" s="162" t="s">
        <v>3107</v>
      </c>
      <c r="O592" s="185"/>
      <c r="P592" s="329">
        <f>IFERROR(VLOOKUP(TRIM(OPKK[[#This Row],[Lokacija provedbe
grad ili općina]]),Koordinate!B:E,2,FALSE),"")</f>
        <v>35453</v>
      </c>
      <c r="Q592" s="329">
        <f>IFERROR(VLOOKUP(TRIM(OPKK[[#This Row],[Lokacija provedbe
grad ili općina]]),Koordinate!B:E,3,FALSE),"")</f>
        <v>45.1497393</v>
      </c>
      <c r="R592" s="329">
        <f>IFERROR(VLOOKUP(TRIM(OPKK[[#This Row],[Lokacija provedbe
grad ili općina]]),Koordinate!B:E,4,FALSE),"")</f>
        <v>17.242187099999999</v>
      </c>
    </row>
    <row r="593" spans="1:18" s="167" customFormat="1" ht="15" customHeight="1">
      <c r="A593" s="146" t="s">
        <v>3793</v>
      </c>
      <c r="B593" s="163" t="s">
        <v>3794</v>
      </c>
      <c r="C593" s="174" t="s">
        <v>3779</v>
      </c>
      <c r="D593" s="182" t="s">
        <v>3780</v>
      </c>
      <c r="E593" s="182" t="s">
        <v>65</v>
      </c>
      <c r="F593" s="74">
        <v>43269</v>
      </c>
      <c r="G593" s="570">
        <f t="shared" si="9"/>
        <v>36496341.649999999</v>
      </c>
      <c r="H593" s="59">
        <v>19699655.16</v>
      </c>
      <c r="I593" s="59">
        <v>19699655.16</v>
      </c>
      <c r="J593" s="59">
        <v>0</v>
      </c>
      <c r="K593" s="59">
        <v>16796686.489999998</v>
      </c>
      <c r="L593" s="163" t="s">
        <v>3795</v>
      </c>
      <c r="M593" s="162" t="s">
        <v>38</v>
      </c>
      <c r="N593" s="162" t="s">
        <v>140</v>
      </c>
      <c r="O593" s="185"/>
      <c r="P593" s="329">
        <f>IFERROR(VLOOKUP(TRIM(OPKK[[#This Row],[Lokacija provedbe
grad ili općina]]),Koordinate!B:E,2,FALSE),"")</f>
        <v>34000</v>
      </c>
      <c r="Q593" s="329">
        <f>IFERROR(VLOOKUP(TRIM(OPKK[[#This Row],[Lokacija provedbe
grad ili općina]]),Koordinate!B:E,3,FALSE),"")</f>
        <v>45.331476299999999</v>
      </c>
      <c r="R593" s="329">
        <f>IFERROR(VLOOKUP(TRIM(OPKK[[#This Row],[Lokacija provedbe
grad ili općina]]),Koordinate!B:E,4,FALSE),"")</f>
        <v>17.674474799999899</v>
      </c>
    </row>
    <row r="594" spans="1:18" s="167" customFormat="1" ht="15" customHeight="1">
      <c r="A594" s="146" t="s">
        <v>3796</v>
      </c>
      <c r="B594" s="163" t="s">
        <v>3797</v>
      </c>
      <c r="C594" s="174" t="s">
        <v>3779</v>
      </c>
      <c r="D594" s="182" t="s">
        <v>3780</v>
      </c>
      <c r="E594" s="182" t="s">
        <v>65</v>
      </c>
      <c r="F594" s="74">
        <v>43269</v>
      </c>
      <c r="G594" s="570">
        <f t="shared" si="9"/>
        <v>542104.17999999993</v>
      </c>
      <c r="H594" s="59">
        <v>438650.6</v>
      </c>
      <c r="I594" s="59">
        <v>438650.6</v>
      </c>
      <c r="J594" s="59">
        <v>0</v>
      </c>
      <c r="K594" s="59">
        <v>103453.58</v>
      </c>
      <c r="L594" s="163" t="s">
        <v>3798</v>
      </c>
      <c r="M594" s="162" t="s">
        <v>28</v>
      </c>
      <c r="N594" s="162" t="s">
        <v>851</v>
      </c>
      <c r="O594" s="185"/>
      <c r="P594" s="329">
        <f>IFERROR(VLOOKUP(TRIM(OPKK[[#This Row],[Lokacija provedbe
grad ili općina]]),Koordinate!B:E,2,FALSE),"")</f>
        <v>31326</v>
      </c>
      <c r="Q594" s="329">
        <f>IFERROR(VLOOKUP(TRIM(OPKK[[#This Row],[Lokacija provedbe
grad ili općina]]),Koordinate!B:E,3,FALSE),"")</f>
        <v>45.625062300000003</v>
      </c>
      <c r="R594" s="329">
        <f>IFERROR(VLOOKUP(TRIM(OPKK[[#This Row],[Lokacija provedbe
grad ili općina]]),Koordinate!B:E,4,FALSE),"")</f>
        <v>18.689217399999901</v>
      </c>
    </row>
    <row r="595" spans="1:18" s="167" customFormat="1" ht="15" customHeight="1">
      <c r="A595" s="146" t="s">
        <v>3799</v>
      </c>
      <c r="B595" s="163" t="s">
        <v>3800</v>
      </c>
      <c r="C595" s="174" t="s">
        <v>3779</v>
      </c>
      <c r="D595" s="182" t="s">
        <v>3780</v>
      </c>
      <c r="E595" s="182" t="s">
        <v>65</v>
      </c>
      <c r="F595" s="74">
        <v>43269</v>
      </c>
      <c r="G595" s="570">
        <f t="shared" si="9"/>
        <v>20213227.829999998</v>
      </c>
      <c r="H595" s="59">
        <v>9704074.4000000004</v>
      </c>
      <c r="I595" s="59">
        <v>9704074.4000000004</v>
      </c>
      <c r="J595" s="59">
        <v>0</v>
      </c>
      <c r="K595" s="59">
        <v>10509153.43</v>
      </c>
      <c r="L595" s="163" t="s">
        <v>3801</v>
      </c>
      <c r="M595" s="162" t="s">
        <v>52</v>
      </c>
      <c r="N595" s="162" t="s">
        <v>143</v>
      </c>
      <c r="O595" s="185"/>
      <c r="P595" s="329">
        <f>IFERROR(VLOOKUP(TRIM(OPKK[[#This Row],[Lokacija provedbe
grad ili općina]]),Koordinate!B:E,2,FALSE),"")</f>
        <v>32100</v>
      </c>
      <c r="Q595" s="329">
        <f>IFERROR(VLOOKUP(TRIM(OPKK[[#This Row],[Lokacija provedbe
grad ili općina]]),Koordinate!B:E,3,FALSE),"")</f>
        <v>45.287905799999997</v>
      </c>
      <c r="R595" s="329">
        <f>IFERROR(VLOOKUP(TRIM(OPKK[[#This Row],[Lokacija provedbe
grad ili općina]]),Koordinate!B:E,4,FALSE),"")</f>
        <v>18.805678100000002</v>
      </c>
    </row>
    <row r="596" spans="1:18" s="167" customFormat="1" ht="15" customHeight="1">
      <c r="A596" s="146" t="s">
        <v>3802</v>
      </c>
      <c r="B596" s="163" t="s">
        <v>3803</v>
      </c>
      <c r="C596" s="174" t="s">
        <v>3779</v>
      </c>
      <c r="D596" s="182" t="s">
        <v>3780</v>
      </c>
      <c r="E596" s="182" t="s">
        <v>65</v>
      </c>
      <c r="F596" s="74">
        <v>43269</v>
      </c>
      <c r="G596" s="570">
        <f t="shared" si="9"/>
        <v>3877540.29</v>
      </c>
      <c r="H596" s="59">
        <v>1860133.13</v>
      </c>
      <c r="I596" s="59">
        <v>1860133.13</v>
      </c>
      <c r="J596" s="59">
        <v>0</v>
      </c>
      <c r="K596" s="59">
        <v>2017407.16</v>
      </c>
      <c r="L596" s="163" t="s">
        <v>3804</v>
      </c>
      <c r="M596" s="162" t="s">
        <v>28</v>
      </c>
      <c r="N596" s="162" t="s">
        <v>29</v>
      </c>
      <c r="O596" s="185"/>
      <c r="P596" s="329">
        <f>IFERROR(VLOOKUP(TRIM(OPKK[[#This Row],[Lokacija provedbe
grad ili općina]]),Koordinate!B:E,2,FALSE),"")</f>
        <v>31000</v>
      </c>
      <c r="Q596" s="329">
        <f>IFERROR(VLOOKUP(TRIM(OPKK[[#This Row],[Lokacija provedbe
grad ili općina]]),Koordinate!B:E,3,FALSE),"")</f>
        <v>45.554962400000001</v>
      </c>
      <c r="R596" s="329">
        <f>IFERROR(VLOOKUP(TRIM(OPKK[[#This Row],[Lokacija provedbe
grad ili općina]]),Koordinate!B:E,4,FALSE),"")</f>
        <v>18.695514399999901</v>
      </c>
    </row>
    <row r="597" spans="1:18" s="167" customFormat="1" ht="15" customHeight="1">
      <c r="A597" s="146" t="s">
        <v>3805</v>
      </c>
      <c r="B597" s="163" t="s">
        <v>3806</v>
      </c>
      <c r="C597" s="174" t="s">
        <v>3779</v>
      </c>
      <c r="D597" s="182" t="s">
        <v>3780</v>
      </c>
      <c r="E597" s="182" t="s">
        <v>65</v>
      </c>
      <c r="F597" s="74">
        <v>43269</v>
      </c>
      <c r="G597" s="570">
        <f t="shared" si="9"/>
        <v>1134090.1400000001</v>
      </c>
      <c r="H597" s="59">
        <v>814853.06</v>
      </c>
      <c r="I597" s="59">
        <v>814853.06</v>
      </c>
      <c r="J597" s="59">
        <v>0</v>
      </c>
      <c r="K597" s="59">
        <v>319237.08</v>
      </c>
      <c r="L597" s="163" t="s">
        <v>3807</v>
      </c>
      <c r="M597" s="162" t="s">
        <v>28</v>
      </c>
      <c r="N597" s="162" t="s">
        <v>30</v>
      </c>
      <c r="O597" s="185"/>
      <c r="P597" s="329">
        <f>IFERROR(VLOOKUP(TRIM(OPKK[[#This Row],[Lokacija provedbe
grad ili općina]]),Koordinate!B:E,2,FALSE),"")</f>
        <v>31400</v>
      </c>
      <c r="Q597" s="329">
        <f>IFERROR(VLOOKUP(TRIM(OPKK[[#This Row],[Lokacija provedbe
grad ili općina]]),Koordinate!B:E,3,FALSE),"")</f>
        <v>45.309996899999902</v>
      </c>
      <c r="R597" s="329">
        <f>IFERROR(VLOOKUP(TRIM(OPKK[[#This Row],[Lokacija provedbe
grad ili općina]]),Koordinate!B:E,4,FALSE),"")</f>
        <v>18.4097819999999</v>
      </c>
    </row>
    <row r="598" spans="1:18" s="167" customFormat="1" ht="15" customHeight="1">
      <c r="A598" s="146" t="s">
        <v>3808</v>
      </c>
      <c r="B598" s="163" t="s">
        <v>3809</v>
      </c>
      <c r="C598" s="174" t="s">
        <v>3779</v>
      </c>
      <c r="D598" s="182" t="s">
        <v>3780</v>
      </c>
      <c r="E598" s="182" t="s">
        <v>65</v>
      </c>
      <c r="F598" s="74">
        <v>43269</v>
      </c>
      <c r="G598" s="570">
        <f t="shared" si="9"/>
        <v>1524000</v>
      </c>
      <c r="H598" s="59">
        <v>1092300</v>
      </c>
      <c r="I598" s="59">
        <v>1092300</v>
      </c>
      <c r="J598" s="59">
        <v>0</v>
      </c>
      <c r="K598" s="59">
        <v>431700</v>
      </c>
      <c r="L598" s="163" t="s">
        <v>3810</v>
      </c>
      <c r="M598" s="162" t="s">
        <v>28</v>
      </c>
      <c r="N598" s="162" t="s">
        <v>851</v>
      </c>
      <c r="O598" s="185"/>
      <c r="P598" s="329">
        <f>IFERROR(VLOOKUP(TRIM(OPKK[[#This Row],[Lokacija provedbe
grad ili općina]]),Koordinate!B:E,2,FALSE),"")</f>
        <v>31326</v>
      </c>
      <c r="Q598" s="329">
        <f>IFERROR(VLOOKUP(TRIM(OPKK[[#This Row],[Lokacija provedbe
grad ili općina]]),Koordinate!B:E,3,FALSE),"")</f>
        <v>45.625062300000003</v>
      </c>
      <c r="R598" s="329">
        <f>IFERROR(VLOOKUP(TRIM(OPKK[[#This Row],[Lokacija provedbe
grad ili općina]]),Koordinate!B:E,4,FALSE),"")</f>
        <v>18.689217399999901</v>
      </c>
    </row>
    <row r="599" spans="1:18" s="167" customFormat="1" ht="15" customHeight="1">
      <c r="A599" s="146" t="s">
        <v>3811</v>
      </c>
      <c r="B599" s="163" t="s">
        <v>3812</v>
      </c>
      <c r="C599" s="174" t="s">
        <v>3779</v>
      </c>
      <c r="D599" s="182" t="s">
        <v>3780</v>
      </c>
      <c r="E599" s="182" t="s">
        <v>65</v>
      </c>
      <c r="F599" s="74">
        <v>43269</v>
      </c>
      <c r="G599" s="570">
        <f t="shared" si="9"/>
        <v>919643.17999999993</v>
      </c>
      <c r="H599" s="59">
        <v>505803.74</v>
      </c>
      <c r="I599" s="59">
        <v>505803.74</v>
      </c>
      <c r="J599" s="59">
        <v>0</v>
      </c>
      <c r="K599" s="59">
        <v>413839.44</v>
      </c>
      <c r="L599" s="163" t="s">
        <v>139</v>
      </c>
      <c r="M599" s="162" t="s">
        <v>38</v>
      </c>
      <c r="N599" s="162" t="s">
        <v>140</v>
      </c>
      <c r="O599" s="185"/>
      <c r="P599" s="329">
        <f>IFERROR(VLOOKUP(TRIM(OPKK[[#This Row],[Lokacija provedbe
grad ili općina]]),Koordinate!B:E,2,FALSE),"")</f>
        <v>34000</v>
      </c>
      <c r="Q599" s="329">
        <f>IFERROR(VLOOKUP(TRIM(OPKK[[#This Row],[Lokacija provedbe
grad ili općina]]),Koordinate!B:E,3,FALSE),"")</f>
        <v>45.331476299999999</v>
      </c>
      <c r="R599" s="329">
        <f>IFERROR(VLOOKUP(TRIM(OPKK[[#This Row],[Lokacija provedbe
grad ili općina]]),Koordinate!B:E,4,FALSE),"")</f>
        <v>17.674474799999899</v>
      </c>
    </row>
    <row r="600" spans="1:18" s="167" customFormat="1" ht="15" customHeight="1">
      <c r="A600" s="146" t="s">
        <v>3813</v>
      </c>
      <c r="B600" s="163" t="s">
        <v>3814</v>
      </c>
      <c r="C600" s="174" t="s">
        <v>15</v>
      </c>
      <c r="D600" s="182" t="s">
        <v>1269</v>
      </c>
      <c r="E600" s="182" t="s">
        <v>26</v>
      </c>
      <c r="F600" s="74">
        <v>43265</v>
      </c>
      <c r="G600" s="570">
        <f t="shared" si="9"/>
        <v>308000</v>
      </c>
      <c r="H600" s="59">
        <v>258000</v>
      </c>
      <c r="I600" s="59">
        <v>258000</v>
      </c>
      <c r="J600" s="59">
        <v>0</v>
      </c>
      <c r="K600" s="59">
        <v>50000</v>
      </c>
      <c r="L600" s="163" t="s">
        <v>3815</v>
      </c>
      <c r="M600" s="162" t="s">
        <v>28</v>
      </c>
      <c r="N600" s="162" t="s">
        <v>1717</v>
      </c>
      <c r="O600" s="185"/>
      <c r="P600" s="329">
        <f>IFERROR(VLOOKUP(TRIM(OPKK[[#This Row],[Lokacija provedbe
grad ili općina]]),Koordinate!B:E,2,FALSE),"")</f>
        <v>31511</v>
      </c>
      <c r="Q600" s="329">
        <f>IFERROR(VLOOKUP(TRIM(OPKK[[#This Row],[Lokacija provedbe
grad ili općina]]),Koordinate!B:E,3,FALSE),"")</f>
        <v>45.540887699999999</v>
      </c>
      <c r="R600" s="329">
        <f>IFERROR(VLOOKUP(TRIM(OPKK[[#This Row],[Lokacija provedbe
grad ili općina]]),Koordinate!B:E,4,FALSE),"")</f>
        <v>18.0528961999999</v>
      </c>
    </row>
    <row r="601" spans="1:18" s="167" customFormat="1" ht="15" customHeight="1">
      <c r="A601" s="146" t="s">
        <v>3816</v>
      </c>
      <c r="B601" s="163" t="s">
        <v>3817</v>
      </c>
      <c r="C601" s="174" t="s">
        <v>1223</v>
      </c>
      <c r="D601" s="182" t="s">
        <v>3818</v>
      </c>
      <c r="E601" s="182" t="s">
        <v>17</v>
      </c>
      <c r="F601" s="74">
        <v>43277</v>
      </c>
      <c r="G601" s="570">
        <f t="shared" si="9"/>
        <v>385689</v>
      </c>
      <c r="H601" s="59">
        <v>327835.64</v>
      </c>
      <c r="I601" s="59">
        <v>327835.64</v>
      </c>
      <c r="J601" s="59">
        <v>0</v>
      </c>
      <c r="K601" s="59">
        <v>57853.36</v>
      </c>
      <c r="L601" s="163" t="s">
        <v>521</v>
      </c>
      <c r="M601" s="162" t="s">
        <v>38</v>
      </c>
      <c r="N601" s="162" t="s">
        <v>138</v>
      </c>
      <c r="O601" s="185"/>
      <c r="P601" s="329">
        <f>IFERROR(VLOOKUP(TRIM(OPKK[[#This Row],[Lokacija provedbe
grad ili općina]]),Koordinate!B:E,2,FALSE),"")</f>
        <v>34550</v>
      </c>
      <c r="Q601" s="329">
        <f>IFERROR(VLOOKUP(TRIM(OPKK[[#This Row],[Lokacija provedbe
grad ili općina]]),Koordinate!B:E,3,FALSE),"")</f>
        <v>45.438845200000003</v>
      </c>
      <c r="R601" s="329">
        <f>IFERROR(VLOOKUP(TRIM(OPKK[[#This Row],[Lokacija provedbe
grad ili općina]]),Koordinate!B:E,4,FALSE),"")</f>
        <v>17.191742399999999</v>
      </c>
    </row>
    <row r="602" spans="1:18" s="167" customFormat="1" ht="15" customHeight="1">
      <c r="A602" s="146" t="s">
        <v>3819</v>
      </c>
      <c r="B602" s="163" t="s">
        <v>3820</v>
      </c>
      <c r="C602" s="174" t="s">
        <v>3779</v>
      </c>
      <c r="D602" s="182" t="s">
        <v>3780</v>
      </c>
      <c r="E602" s="182" t="s">
        <v>65</v>
      </c>
      <c r="F602" s="74">
        <v>43280</v>
      </c>
      <c r="G602" s="570">
        <f t="shared" si="9"/>
        <v>791912.02</v>
      </c>
      <c r="H602" s="59">
        <v>638747.66</v>
      </c>
      <c r="I602" s="59">
        <v>638747.66</v>
      </c>
      <c r="J602" s="59">
        <v>0</v>
      </c>
      <c r="K602" s="59">
        <v>153164.35999999999</v>
      </c>
      <c r="L602" s="163" t="s">
        <v>3821</v>
      </c>
      <c r="M602" s="162" t="s">
        <v>28</v>
      </c>
      <c r="N602" s="162" t="s">
        <v>30</v>
      </c>
      <c r="O602" s="185"/>
      <c r="P602" s="329">
        <f>IFERROR(VLOOKUP(TRIM(OPKK[[#This Row],[Lokacija provedbe
grad ili općina]]),Koordinate!B:E,2,FALSE),"")</f>
        <v>31400</v>
      </c>
      <c r="Q602" s="329">
        <f>IFERROR(VLOOKUP(TRIM(OPKK[[#This Row],[Lokacija provedbe
grad ili općina]]),Koordinate!B:E,3,FALSE),"")</f>
        <v>45.309996899999902</v>
      </c>
      <c r="R602" s="329">
        <f>IFERROR(VLOOKUP(TRIM(OPKK[[#This Row],[Lokacija provedbe
grad ili općina]]),Koordinate!B:E,4,FALSE),"")</f>
        <v>18.4097819999999</v>
      </c>
    </row>
    <row r="603" spans="1:18" s="167" customFormat="1" ht="15" customHeight="1">
      <c r="A603" s="44" t="s">
        <v>3822</v>
      </c>
      <c r="B603" s="44" t="s">
        <v>3823</v>
      </c>
      <c r="C603" s="44" t="s">
        <v>3779</v>
      </c>
      <c r="D603" s="44" t="s">
        <v>3780</v>
      </c>
      <c r="E603" s="44" t="s">
        <v>65</v>
      </c>
      <c r="F603" s="74">
        <v>43280</v>
      </c>
      <c r="G603" s="570">
        <f t="shared" si="9"/>
        <v>2611027</v>
      </c>
      <c r="H603" s="59">
        <v>1606116.2</v>
      </c>
      <c r="I603" s="59">
        <v>1606116.2</v>
      </c>
      <c r="J603" s="59">
        <v>0</v>
      </c>
      <c r="K603" s="59">
        <v>1004910.8</v>
      </c>
      <c r="L603" s="44" t="s">
        <v>3824</v>
      </c>
      <c r="M603" s="44" t="s">
        <v>28</v>
      </c>
      <c r="N603" s="44" t="s">
        <v>204</v>
      </c>
      <c r="O603" s="185"/>
      <c r="P603" s="329">
        <f>IFERROR(VLOOKUP(TRIM(OPKK[[#This Row],[Lokacija provedbe
grad ili općina]]),Koordinate!B:E,2,FALSE),"")</f>
        <v>31551</v>
      </c>
      <c r="Q603" s="329">
        <f>IFERROR(VLOOKUP(TRIM(OPKK[[#This Row],[Lokacija provedbe
grad ili općina]]),Koordinate!B:E,3,FALSE),"")</f>
        <v>45.684501599999997</v>
      </c>
      <c r="R603" s="329">
        <f>IFERROR(VLOOKUP(TRIM(OPKK[[#This Row],[Lokacija provedbe
grad ili općina]]),Koordinate!B:E,4,FALSE),"")</f>
        <v>18.402356699999899</v>
      </c>
    </row>
    <row r="604" spans="1:18" s="167" customFormat="1" ht="15" customHeight="1">
      <c r="A604" s="44" t="s">
        <v>3825</v>
      </c>
      <c r="B604" s="44" t="s">
        <v>3826</v>
      </c>
      <c r="C604" s="44" t="s">
        <v>980</v>
      </c>
      <c r="D604" s="44" t="s">
        <v>3827</v>
      </c>
      <c r="E604" s="44" t="s">
        <v>65</v>
      </c>
      <c r="F604" s="74">
        <v>43287</v>
      </c>
      <c r="G604" s="570">
        <f t="shared" si="9"/>
        <v>356058.76</v>
      </c>
      <c r="H604" s="59">
        <v>302649.94</v>
      </c>
      <c r="I604" s="59">
        <v>302649.94</v>
      </c>
      <c r="J604" s="59">
        <v>0</v>
      </c>
      <c r="K604" s="59">
        <v>53408.82</v>
      </c>
      <c r="L604" s="44" t="s">
        <v>3828</v>
      </c>
      <c r="M604" s="44" t="s">
        <v>52</v>
      </c>
      <c r="N604" s="44" t="s">
        <v>1216</v>
      </c>
      <c r="O604" s="185"/>
      <c r="P604" s="329">
        <f>IFERROR(VLOOKUP(TRIM(OPKK[[#This Row],[Lokacija provedbe
grad ili općina]]),Koordinate!B:E,2,FALSE),"")</f>
        <v>32257</v>
      </c>
      <c r="Q604" s="329">
        <f>IFERROR(VLOOKUP(TRIM(OPKK[[#This Row],[Lokacija provedbe
grad ili općina]]),Koordinate!B:E,3,FALSE),"")</f>
        <v>44.919718199999998</v>
      </c>
      <c r="R604" s="329">
        <f>IFERROR(VLOOKUP(TRIM(OPKK[[#This Row],[Lokacija provedbe
grad ili općina]]),Koordinate!B:E,4,FALSE),"")</f>
        <v>18.910618199999998</v>
      </c>
    </row>
    <row r="605" spans="1:18" s="167" customFormat="1" ht="15" customHeight="1">
      <c r="A605" s="44" t="s">
        <v>3829</v>
      </c>
      <c r="B605" s="44" t="s">
        <v>3830</v>
      </c>
      <c r="C605" s="44" t="s">
        <v>980</v>
      </c>
      <c r="D605" s="44" t="s">
        <v>3827</v>
      </c>
      <c r="E605" s="44" t="s">
        <v>65</v>
      </c>
      <c r="F605" s="74">
        <v>43287</v>
      </c>
      <c r="G605" s="570">
        <f t="shared" si="9"/>
        <v>253663.72</v>
      </c>
      <c r="H605" s="59">
        <v>215614.15</v>
      </c>
      <c r="I605" s="59">
        <v>215614.15</v>
      </c>
      <c r="J605" s="59">
        <v>0</v>
      </c>
      <c r="K605" s="59">
        <v>38049.57</v>
      </c>
      <c r="L605" s="44" t="s">
        <v>3831</v>
      </c>
      <c r="M605" s="44" t="s">
        <v>20</v>
      </c>
      <c r="N605" s="44" t="s">
        <v>62</v>
      </c>
      <c r="O605" s="185"/>
      <c r="P605" s="329">
        <f>IFERROR(VLOOKUP(TRIM(OPKK[[#This Row],[Lokacija provedbe
grad ili općina]]),Koordinate!B:E,2,FALSE),"")</f>
        <v>35000</v>
      </c>
      <c r="Q605" s="329">
        <f>IFERROR(VLOOKUP(TRIM(OPKK[[#This Row],[Lokacija provedbe
grad ili općina]]),Koordinate!B:E,3,FALSE),"")</f>
        <v>45.163143099999999</v>
      </c>
      <c r="R605" s="329">
        <f>IFERROR(VLOOKUP(TRIM(OPKK[[#This Row],[Lokacija provedbe
grad ili općina]]),Koordinate!B:E,4,FALSE),"")</f>
        <v>18.011608099999901</v>
      </c>
    </row>
    <row r="606" spans="1:18" s="167" customFormat="1" ht="15" customHeight="1">
      <c r="A606" s="44" t="s">
        <v>3832</v>
      </c>
      <c r="B606" s="44" t="s">
        <v>3833</v>
      </c>
      <c r="C606" s="44" t="s">
        <v>980</v>
      </c>
      <c r="D606" s="44" t="s">
        <v>3827</v>
      </c>
      <c r="E606" s="44" t="s">
        <v>65</v>
      </c>
      <c r="F606" s="74">
        <v>43287</v>
      </c>
      <c r="G606" s="570">
        <f t="shared" si="9"/>
        <v>401247.10000000003</v>
      </c>
      <c r="H606" s="59">
        <v>341060.03</v>
      </c>
      <c r="I606" s="59">
        <v>341060.03</v>
      </c>
      <c r="J606" s="59">
        <v>0</v>
      </c>
      <c r="K606" s="59">
        <v>60187.07</v>
      </c>
      <c r="L606" s="44" t="s">
        <v>3379</v>
      </c>
      <c r="M606" s="44" t="s">
        <v>43</v>
      </c>
      <c r="N606" s="44" t="s">
        <v>179</v>
      </c>
      <c r="O606" s="185"/>
      <c r="P606" s="329">
        <f>IFERROR(VLOOKUP(TRIM(OPKK[[#This Row],[Lokacija provedbe
grad ili općina]]),Koordinate!B:E,2,FALSE),"")</f>
        <v>33520</v>
      </c>
      <c r="Q606" s="329">
        <f>IFERROR(VLOOKUP(TRIM(OPKK[[#This Row],[Lokacija provedbe
grad ili općina]]),Koordinate!B:E,3,FALSE),"")</f>
        <v>45.701931999999999</v>
      </c>
      <c r="R606" s="329">
        <f>IFERROR(VLOOKUP(TRIM(OPKK[[#This Row],[Lokacija provedbe
grad ili općina]]),Koordinate!B:E,4,FALSE),"")</f>
        <v>17.701143999999999</v>
      </c>
    </row>
    <row r="607" spans="1:18" s="167" customFormat="1" ht="15" customHeight="1">
      <c r="A607" s="44" t="s">
        <v>3834</v>
      </c>
      <c r="B607" s="44" t="s">
        <v>3835</v>
      </c>
      <c r="C607" s="44" t="s">
        <v>980</v>
      </c>
      <c r="D607" s="44" t="s">
        <v>3827</v>
      </c>
      <c r="E607" s="44" t="s">
        <v>65</v>
      </c>
      <c r="F607" s="74">
        <v>43287</v>
      </c>
      <c r="G607" s="570">
        <f t="shared" si="9"/>
        <v>570332.54999999993</v>
      </c>
      <c r="H607" s="59">
        <v>470047.41</v>
      </c>
      <c r="I607" s="59">
        <v>470047.41</v>
      </c>
      <c r="J607" s="59">
        <v>0</v>
      </c>
      <c r="K607" s="59">
        <v>100285.14</v>
      </c>
      <c r="L607" s="44" t="s">
        <v>3836</v>
      </c>
      <c r="M607" s="44" t="s">
        <v>38</v>
      </c>
      <c r="N607" s="44" t="s">
        <v>138</v>
      </c>
      <c r="O607" s="185"/>
      <c r="P607" s="329">
        <f>IFERROR(VLOOKUP(TRIM(OPKK[[#This Row],[Lokacija provedbe
grad ili općina]]),Koordinate!B:E,2,FALSE),"")</f>
        <v>34550</v>
      </c>
      <c r="Q607" s="329">
        <f>IFERROR(VLOOKUP(TRIM(OPKK[[#This Row],[Lokacija provedbe
grad ili općina]]),Koordinate!B:E,3,FALSE),"")</f>
        <v>45.438845200000003</v>
      </c>
      <c r="R607" s="329">
        <f>IFERROR(VLOOKUP(TRIM(OPKK[[#This Row],[Lokacija provedbe
grad ili općina]]),Koordinate!B:E,4,FALSE),"")</f>
        <v>17.191742399999999</v>
      </c>
    </row>
    <row r="608" spans="1:18" s="167" customFormat="1" ht="15" customHeight="1">
      <c r="A608" s="44" t="s">
        <v>3874</v>
      </c>
      <c r="B608" s="44" t="s">
        <v>3875</v>
      </c>
      <c r="C608" s="44" t="s">
        <v>980</v>
      </c>
      <c r="D608" s="44" t="s">
        <v>3827</v>
      </c>
      <c r="E608" s="44" t="s">
        <v>65</v>
      </c>
      <c r="F608" s="74">
        <v>43287</v>
      </c>
      <c r="G608" s="570">
        <f t="shared" si="9"/>
        <v>657019</v>
      </c>
      <c r="H608" s="59">
        <v>558466.15</v>
      </c>
      <c r="I608" s="59">
        <v>558466.15</v>
      </c>
      <c r="J608" s="59">
        <v>0</v>
      </c>
      <c r="K608" s="59">
        <v>98552.85</v>
      </c>
      <c r="L608" s="44" t="s">
        <v>3876</v>
      </c>
      <c r="M608" s="44" t="s">
        <v>38</v>
      </c>
      <c r="N608" s="44" t="s">
        <v>128</v>
      </c>
      <c r="O608" s="185"/>
      <c r="P608" s="329">
        <f>IFERROR(VLOOKUP(TRIM(OPKK[[#This Row],[Lokacija provedbe
grad ili općina]]),Koordinate!B:E,2,FALSE),"")</f>
        <v>34310</v>
      </c>
      <c r="Q608" s="329">
        <f>IFERROR(VLOOKUP(TRIM(OPKK[[#This Row],[Lokacija provedbe
grad ili općina]]),Koordinate!B:E,3,FALSE),"")</f>
        <v>45.2862467</v>
      </c>
      <c r="R608" s="329">
        <f>IFERROR(VLOOKUP(TRIM(OPKK[[#This Row],[Lokacija provedbe
grad ili općina]]),Koordinate!B:E,4,FALSE),"")</f>
        <v>17.801819600000002</v>
      </c>
    </row>
    <row r="609" spans="1:18" s="167" customFormat="1" ht="15" customHeight="1">
      <c r="A609" s="36" t="s">
        <v>3877</v>
      </c>
      <c r="B609" s="36" t="s">
        <v>3878</v>
      </c>
      <c r="C609" s="36" t="s">
        <v>1008</v>
      </c>
      <c r="D609" s="36" t="s">
        <v>3879</v>
      </c>
      <c r="E609" s="36" t="s">
        <v>65</v>
      </c>
      <c r="F609" s="74">
        <v>43294</v>
      </c>
      <c r="G609" s="570">
        <f t="shared" si="9"/>
        <v>25045523.460000001</v>
      </c>
      <c r="H609" s="59">
        <v>18661419.530000001</v>
      </c>
      <c r="I609" s="59">
        <v>18661419.530000001</v>
      </c>
      <c r="J609" s="59">
        <v>0</v>
      </c>
      <c r="K609" s="59">
        <v>6384103.9299999997</v>
      </c>
      <c r="L609" s="36" t="s">
        <v>566</v>
      </c>
      <c r="M609" s="36" t="s">
        <v>52</v>
      </c>
      <c r="N609" s="183" t="s">
        <v>3880</v>
      </c>
      <c r="O609" s="185"/>
      <c r="P609" s="329">
        <f>IFERROR(VLOOKUP(TRIM(OPKK[[#This Row],[Lokacija provedbe
grad ili općina]]),Koordinate!B:E,2,FALSE),"")</f>
        <v>32252</v>
      </c>
      <c r="Q609" s="329">
        <f>IFERROR(VLOOKUP(TRIM(OPKK[[#This Row],[Lokacija provedbe
grad ili općina]]),Koordinate!B:E,3,FALSE),"")</f>
        <v>45.145711599999998</v>
      </c>
      <c r="R609" s="329">
        <f>IFERROR(VLOOKUP(TRIM(OPKK[[#This Row],[Lokacija provedbe
grad ili općina]]),Koordinate!B:E,4,FALSE),"")</f>
        <v>18.872181399999999</v>
      </c>
    </row>
    <row r="610" spans="1:18" s="167" customFormat="1" ht="15" customHeight="1">
      <c r="A610" s="36" t="s">
        <v>3881</v>
      </c>
      <c r="B610" s="36" t="s">
        <v>3882</v>
      </c>
      <c r="C610" s="36" t="s">
        <v>3779</v>
      </c>
      <c r="D610" s="36" t="s">
        <v>3780</v>
      </c>
      <c r="E610" s="36" t="s">
        <v>65</v>
      </c>
      <c r="F610" s="74">
        <v>43280</v>
      </c>
      <c r="G610" s="570">
        <f t="shared" si="9"/>
        <v>1085975</v>
      </c>
      <c r="H610" s="59">
        <v>578688.75</v>
      </c>
      <c r="I610" s="59">
        <v>578688.75</v>
      </c>
      <c r="J610" s="59">
        <v>0</v>
      </c>
      <c r="K610" s="59">
        <v>507286.25</v>
      </c>
      <c r="L610" s="36" t="s">
        <v>3883</v>
      </c>
      <c r="M610" s="36" t="s">
        <v>28</v>
      </c>
      <c r="N610" s="151" t="s">
        <v>386</v>
      </c>
      <c r="O610" s="185"/>
      <c r="P610" s="399">
        <f>IFERROR(VLOOKUP(TRIM(OPKK[[#This Row],[Lokacija provedbe
grad ili općina]]),Koordinate!B:E,2,FALSE),"")</f>
        <v>31500</v>
      </c>
      <c r="Q610" s="400">
        <f>IFERROR(VLOOKUP(TRIM(OPKK[[#This Row],[Lokacija provedbe
grad ili općina]]),Koordinate!B:E,3,FALSE),"")</f>
        <v>45.494686100000003</v>
      </c>
      <c r="R610" s="400">
        <f>IFERROR(VLOOKUP(TRIM(OPKK[[#This Row],[Lokacija provedbe
grad ili općina]]),Koordinate!B:E,4,FALSE),"")</f>
        <v>18.095111800000002</v>
      </c>
    </row>
    <row r="611" spans="1:18" s="167" customFormat="1" ht="15" customHeight="1">
      <c r="A611" s="36" t="s">
        <v>3884</v>
      </c>
      <c r="B611" s="36" t="s">
        <v>3885</v>
      </c>
      <c r="C611" s="36" t="s">
        <v>980</v>
      </c>
      <c r="D611" s="36" t="s">
        <v>3827</v>
      </c>
      <c r="E611" s="36" t="s">
        <v>65</v>
      </c>
      <c r="F611" s="74">
        <v>43287</v>
      </c>
      <c r="G611" s="570">
        <f t="shared" si="9"/>
        <v>317707.24</v>
      </c>
      <c r="H611" s="59">
        <v>270000</v>
      </c>
      <c r="I611" s="59">
        <v>270000</v>
      </c>
      <c r="J611" s="59">
        <v>0</v>
      </c>
      <c r="K611" s="59">
        <v>47707.24</v>
      </c>
      <c r="L611" s="36" t="s">
        <v>3886</v>
      </c>
      <c r="M611" s="36" t="s">
        <v>28</v>
      </c>
      <c r="N611" s="151" t="s">
        <v>161</v>
      </c>
      <c r="O611" s="185"/>
      <c r="P611" s="329">
        <f>IFERROR(VLOOKUP(TRIM(OPKK[[#This Row],[Lokacija provedbe
grad ili općina]]),Koordinate!B:E,2,FALSE),"")</f>
        <v>31327</v>
      </c>
      <c r="Q611" s="329">
        <f>IFERROR(VLOOKUP(TRIM(OPKK[[#This Row],[Lokacija provedbe
grad ili općina]]),Koordinate!B:E,3,FALSE),"")</f>
        <v>45.604430399999998</v>
      </c>
      <c r="R611" s="329">
        <f>IFERROR(VLOOKUP(TRIM(OPKK[[#This Row],[Lokacija provedbe
grad ili općina]]),Koordinate!B:E,4,FALSE),"")</f>
        <v>18.7441976</v>
      </c>
    </row>
    <row r="612" spans="1:18" s="167" customFormat="1" ht="15" customHeight="1">
      <c r="A612" s="36" t="s">
        <v>3887</v>
      </c>
      <c r="B612" s="36" t="s">
        <v>3888</v>
      </c>
      <c r="C612" s="36" t="s">
        <v>980</v>
      </c>
      <c r="D612" s="36" t="s">
        <v>3827</v>
      </c>
      <c r="E612" s="36" t="s">
        <v>65</v>
      </c>
      <c r="F612" s="74">
        <v>43287</v>
      </c>
      <c r="G612" s="570">
        <f t="shared" si="9"/>
        <v>410510.37</v>
      </c>
      <c r="H612" s="59">
        <v>348933.81</v>
      </c>
      <c r="I612" s="59">
        <v>348933.81</v>
      </c>
      <c r="J612" s="59">
        <v>0</v>
      </c>
      <c r="K612" s="59">
        <v>61576.56</v>
      </c>
      <c r="L612" s="36" t="s">
        <v>1226</v>
      </c>
      <c r="M612" s="36" t="s">
        <v>28</v>
      </c>
      <c r="N612" s="151" t="s">
        <v>29</v>
      </c>
      <c r="O612" s="185"/>
      <c r="P612" s="329">
        <f>IFERROR(VLOOKUP(TRIM(OPKK[[#This Row],[Lokacija provedbe
grad ili općina]]),Koordinate!B:E,2,FALSE),"")</f>
        <v>31000</v>
      </c>
      <c r="Q612" s="329">
        <f>IFERROR(VLOOKUP(TRIM(OPKK[[#This Row],[Lokacija provedbe
grad ili općina]]),Koordinate!B:E,3,FALSE),"")</f>
        <v>45.554962400000001</v>
      </c>
      <c r="R612" s="329">
        <f>IFERROR(VLOOKUP(TRIM(OPKK[[#This Row],[Lokacija provedbe
grad ili općina]]),Koordinate!B:E,4,FALSE),"")</f>
        <v>18.695514399999901</v>
      </c>
    </row>
    <row r="613" spans="1:18" s="167" customFormat="1" ht="15" customHeight="1">
      <c r="A613" s="36" t="s">
        <v>3889</v>
      </c>
      <c r="B613" s="36" t="s">
        <v>3890</v>
      </c>
      <c r="C613" s="36" t="s">
        <v>980</v>
      </c>
      <c r="D613" s="36" t="s">
        <v>3827</v>
      </c>
      <c r="E613" s="36" t="s">
        <v>65</v>
      </c>
      <c r="F613" s="74">
        <v>43287</v>
      </c>
      <c r="G613" s="570">
        <f t="shared" si="9"/>
        <v>592293.51</v>
      </c>
      <c r="H613" s="59">
        <v>503449.48</v>
      </c>
      <c r="I613" s="59">
        <v>503449.48</v>
      </c>
      <c r="J613" s="59">
        <v>0</v>
      </c>
      <c r="K613" s="59">
        <v>88844.03</v>
      </c>
      <c r="L613" s="36" t="s">
        <v>3891</v>
      </c>
      <c r="M613" s="36" t="s">
        <v>28</v>
      </c>
      <c r="N613" s="151" t="s">
        <v>134</v>
      </c>
      <c r="O613" s="185"/>
      <c r="P613" s="329">
        <f>IFERROR(VLOOKUP(TRIM(OPKK[[#This Row],[Lokacija provedbe
grad ili općina]]),Koordinate!B:E,2,FALSE),"")</f>
        <v>31300</v>
      </c>
      <c r="Q613" s="329">
        <f>IFERROR(VLOOKUP(TRIM(OPKK[[#This Row],[Lokacija provedbe
grad ili općina]]),Koordinate!B:E,3,FALSE),"")</f>
        <v>45.772866399999998</v>
      </c>
      <c r="R613" s="329">
        <f>IFERROR(VLOOKUP(TRIM(OPKK[[#This Row],[Lokacija provedbe
grad ili općina]]),Koordinate!B:E,4,FALSE),"")</f>
        <v>18.610752399999999</v>
      </c>
    </row>
    <row r="614" spans="1:18" s="167" customFormat="1" ht="15" customHeight="1">
      <c r="A614" s="36" t="s">
        <v>3899</v>
      </c>
      <c r="B614" s="36" t="s">
        <v>3900</v>
      </c>
      <c r="C614" s="36" t="s">
        <v>3901</v>
      </c>
      <c r="D614" s="36" t="s">
        <v>3902</v>
      </c>
      <c r="E614" s="36" t="s">
        <v>655</v>
      </c>
      <c r="F614" s="74">
        <v>43241</v>
      </c>
      <c r="G614" s="570">
        <f t="shared" si="9"/>
        <v>258165368.16999999</v>
      </c>
      <c r="H614" s="59">
        <v>242649629.53999999</v>
      </c>
      <c r="I614" s="59">
        <v>206252185.11000001</v>
      </c>
      <c r="J614" s="59">
        <v>36397444.43</v>
      </c>
      <c r="K614" s="59">
        <v>15515738.630000001</v>
      </c>
      <c r="L614" s="36" t="s">
        <v>3903</v>
      </c>
      <c r="M614" s="36" t="s">
        <v>52</v>
      </c>
      <c r="N614" s="151" t="s">
        <v>53</v>
      </c>
      <c r="O614" s="185" t="s">
        <v>4752</v>
      </c>
      <c r="P614" s="329">
        <f>IFERROR(VLOOKUP(TRIM(OPKK[[#This Row],[Lokacija provedbe
grad ili općina]]),Koordinate!B:E,2,FALSE),"")</f>
        <v>32000</v>
      </c>
      <c r="Q614" s="329">
        <f>IFERROR(VLOOKUP(TRIM(OPKK[[#This Row],[Lokacija provedbe
grad ili općina]]),Koordinate!B:E,3,FALSE),"")</f>
        <v>45.345237699999998</v>
      </c>
      <c r="R614" s="329">
        <f>IFERROR(VLOOKUP(TRIM(OPKK[[#This Row],[Lokacija provedbe
grad ili općina]]),Koordinate!B:E,4,FALSE),"")</f>
        <v>19.001020400000002</v>
      </c>
    </row>
    <row r="615" spans="1:18" s="167" customFormat="1" ht="15" customHeight="1">
      <c r="A615" s="146" t="s">
        <v>3899</v>
      </c>
      <c r="B615" s="163" t="s">
        <v>3900</v>
      </c>
      <c r="C615" s="162" t="s">
        <v>4753</v>
      </c>
      <c r="D615" s="45" t="s">
        <v>3902</v>
      </c>
      <c r="E615" s="162" t="s">
        <v>655</v>
      </c>
      <c r="F615" s="74">
        <v>43242</v>
      </c>
      <c r="G615" s="570">
        <f t="shared" si="9"/>
        <v>258165368.18000001</v>
      </c>
      <c r="H615" s="59">
        <v>242649629.53999999</v>
      </c>
      <c r="I615" s="59">
        <v>206252185.11000001</v>
      </c>
      <c r="J615" s="59">
        <v>36397444.43</v>
      </c>
      <c r="K615" s="59">
        <v>15515738.640000001</v>
      </c>
      <c r="L615" s="146" t="s">
        <v>3903</v>
      </c>
      <c r="M615" s="36" t="s">
        <v>52</v>
      </c>
      <c r="N615" s="36" t="s">
        <v>143</v>
      </c>
      <c r="O615" s="220" t="s">
        <v>4752</v>
      </c>
      <c r="P615" s="329">
        <f>IFERROR(VLOOKUP(TRIM(OPKK[[#This Row],[Lokacija provedbe
grad ili općina]]),Koordinate!B:E,2,FALSE),"")</f>
        <v>32100</v>
      </c>
      <c r="Q615" s="329">
        <f>IFERROR(VLOOKUP(TRIM(OPKK[[#This Row],[Lokacija provedbe
grad ili općina]]),Koordinate!B:E,3,FALSE),"")</f>
        <v>45.287905799999997</v>
      </c>
      <c r="R615" s="329">
        <f>IFERROR(VLOOKUP(TRIM(OPKK[[#This Row],[Lokacija provedbe
grad ili općina]]),Koordinate!B:E,4,FALSE),"")</f>
        <v>18.805678100000002</v>
      </c>
    </row>
    <row r="616" spans="1:18" s="167" customFormat="1" ht="15" customHeight="1">
      <c r="A616" s="146" t="s">
        <v>3904</v>
      </c>
      <c r="B616" s="163" t="s">
        <v>3905</v>
      </c>
      <c r="C616" s="162" t="s">
        <v>980</v>
      </c>
      <c r="D616" s="45" t="s">
        <v>3827</v>
      </c>
      <c r="E616" s="162" t="s">
        <v>65</v>
      </c>
      <c r="F616" s="74">
        <v>43287</v>
      </c>
      <c r="G616" s="570">
        <f t="shared" si="9"/>
        <v>204913.37</v>
      </c>
      <c r="H616" s="59">
        <v>174176.35</v>
      </c>
      <c r="I616" s="59">
        <v>174176.35</v>
      </c>
      <c r="J616" s="59">
        <v>0</v>
      </c>
      <c r="K616" s="59">
        <v>30737.02</v>
      </c>
      <c r="L616" s="146" t="s">
        <v>3906</v>
      </c>
      <c r="M616" s="36" t="s">
        <v>28</v>
      </c>
      <c r="N616" s="174" t="s">
        <v>1225</v>
      </c>
      <c r="O616" s="220"/>
      <c r="P616" s="329">
        <f>IFERROR(VLOOKUP(TRIM(OPKK[[#This Row],[Lokacija provedbe
grad ili općina]]),Koordinate!B:E,2,FALSE),"")</f>
        <v>31206</v>
      </c>
      <c r="Q616" s="329">
        <f>IFERROR(VLOOKUP(TRIM(OPKK[[#This Row],[Lokacija provedbe
grad ili općina]]),Koordinate!B:E,3,FALSE),"")</f>
        <v>45.5248372</v>
      </c>
      <c r="R616" s="329">
        <f>IFERROR(VLOOKUP(TRIM(OPKK[[#This Row],[Lokacija provedbe
grad ili općina]]),Koordinate!B:E,4,FALSE),"")</f>
        <v>19.060096999999999</v>
      </c>
    </row>
    <row r="617" spans="1:18" s="167" customFormat="1" ht="15" customHeight="1">
      <c r="A617" s="163" t="s">
        <v>3907</v>
      </c>
      <c r="B617" s="163" t="s">
        <v>3908</v>
      </c>
      <c r="C617" s="36" t="s">
        <v>980</v>
      </c>
      <c r="D617" s="36" t="s">
        <v>3827</v>
      </c>
      <c r="E617" s="36" t="s">
        <v>65</v>
      </c>
      <c r="F617" s="74">
        <v>43287</v>
      </c>
      <c r="G617" s="570">
        <f t="shared" si="9"/>
        <v>377100.95999999996</v>
      </c>
      <c r="H617" s="59">
        <v>319532.90999999997</v>
      </c>
      <c r="I617" s="59">
        <v>319532.90999999997</v>
      </c>
      <c r="J617" s="59">
        <v>0</v>
      </c>
      <c r="K617" s="59">
        <v>57568.05</v>
      </c>
      <c r="L617" s="146" t="s">
        <v>3909</v>
      </c>
      <c r="M617" s="162" t="s">
        <v>28</v>
      </c>
      <c r="N617" s="162" t="s">
        <v>386</v>
      </c>
      <c r="O617" s="185"/>
      <c r="P617" s="329">
        <f>IFERROR(VLOOKUP(TRIM(OPKK[[#This Row],[Lokacija provedbe
grad ili općina]]),Koordinate!B:E,2,FALSE),"")</f>
        <v>31500</v>
      </c>
      <c r="Q617" s="329">
        <f>IFERROR(VLOOKUP(TRIM(OPKK[[#This Row],[Lokacija provedbe
grad ili općina]]),Koordinate!B:E,3,FALSE),"")</f>
        <v>45.494686100000003</v>
      </c>
      <c r="R617" s="329">
        <f>IFERROR(VLOOKUP(TRIM(OPKK[[#This Row],[Lokacija provedbe
grad ili općina]]),Koordinate!B:E,4,FALSE),"")</f>
        <v>18.095111800000002</v>
      </c>
    </row>
    <row r="618" spans="1:18" s="167" customFormat="1" ht="15" customHeight="1">
      <c r="A618" s="163" t="s">
        <v>3910</v>
      </c>
      <c r="B618" s="163" t="s">
        <v>3827</v>
      </c>
      <c r="C618" s="36" t="s">
        <v>980</v>
      </c>
      <c r="D618" s="36" t="s">
        <v>3827</v>
      </c>
      <c r="E618" s="36" t="s">
        <v>65</v>
      </c>
      <c r="F618" s="74">
        <v>43287</v>
      </c>
      <c r="G618" s="570">
        <f t="shared" si="9"/>
        <v>248923.48</v>
      </c>
      <c r="H618" s="59">
        <v>211584.95</v>
      </c>
      <c r="I618" s="59">
        <v>211584.95</v>
      </c>
      <c r="J618" s="59">
        <v>0</v>
      </c>
      <c r="K618" s="59">
        <v>37338.53</v>
      </c>
      <c r="L618" s="146" t="s">
        <v>3911</v>
      </c>
      <c r="M618" s="162" t="s">
        <v>28</v>
      </c>
      <c r="N618" s="162" t="s">
        <v>169</v>
      </c>
      <c r="O618" s="185"/>
      <c r="P618" s="329">
        <f>IFERROR(VLOOKUP(TRIM(OPKK[[#This Row],[Lokacija provedbe
grad ili općina]]),Koordinate!B:E,2,FALSE),"")</f>
        <v>31540</v>
      </c>
      <c r="Q618" s="329">
        <f>IFERROR(VLOOKUP(TRIM(OPKK[[#This Row],[Lokacija provedbe
grad ili općina]]),Koordinate!B:E,3,FALSE),"")</f>
        <v>45.762141999999997</v>
      </c>
      <c r="R618" s="329">
        <f>IFERROR(VLOOKUP(TRIM(OPKK[[#This Row],[Lokacija provedbe
grad ili općina]]),Koordinate!B:E,4,FALSE),"")</f>
        <v>18.165137899999898</v>
      </c>
    </row>
    <row r="619" spans="1:18" s="167" customFormat="1" ht="15" customHeight="1">
      <c r="A619" s="163" t="s">
        <v>3912</v>
      </c>
      <c r="B619" s="163" t="s">
        <v>3913</v>
      </c>
      <c r="C619" s="36" t="s">
        <v>980</v>
      </c>
      <c r="D619" s="36" t="s">
        <v>3827</v>
      </c>
      <c r="E619" s="36" t="s">
        <v>65</v>
      </c>
      <c r="F619" s="74">
        <v>43287</v>
      </c>
      <c r="G619" s="570">
        <f t="shared" si="9"/>
        <v>643834.39</v>
      </c>
      <c r="H619" s="59">
        <v>535688.13</v>
      </c>
      <c r="I619" s="59">
        <v>535688.13</v>
      </c>
      <c r="J619" s="59">
        <v>0</v>
      </c>
      <c r="K619" s="59">
        <v>108146.26</v>
      </c>
      <c r="L619" s="146" t="s">
        <v>992</v>
      </c>
      <c r="M619" s="162" t="s">
        <v>28</v>
      </c>
      <c r="N619" s="162" t="s">
        <v>29</v>
      </c>
      <c r="O619" s="185"/>
      <c r="P619" s="329">
        <f>IFERROR(VLOOKUP(TRIM(OPKK[[#This Row],[Lokacija provedbe
grad ili općina]]),Koordinate!B:E,2,FALSE),"")</f>
        <v>31000</v>
      </c>
      <c r="Q619" s="329">
        <f>IFERROR(VLOOKUP(TRIM(OPKK[[#This Row],[Lokacija provedbe
grad ili općina]]),Koordinate!B:E,3,FALSE),"")</f>
        <v>45.554962400000001</v>
      </c>
      <c r="R619" s="329">
        <f>IFERROR(VLOOKUP(TRIM(OPKK[[#This Row],[Lokacija provedbe
grad ili općina]]),Koordinate!B:E,4,FALSE),"")</f>
        <v>18.695514399999901</v>
      </c>
    </row>
    <row r="620" spans="1:18" s="167" customFormat="1" ht="15" customHeight="1">
      <c r="A620" s="163" t="s">
        <v>3914</v>
      </c>
      <c r="B620" s="163" t="s">
        <v>3915</v>
      </c>
      <c r="C620" s="36" t="s">
        <v>980</v>
      </c>
      <c r="D620" s="36" t="s">
        <v>3827</v>
      </c>
      <c r="E620" s="36" t="s">
        <v>65</v>
      </c>
      <c r="F620" s="74">
        <v>43287</v>
      </c>
      <c r="G620" s="570">
        <f t="shared" si="9"/>
        <v>588903.49</v>
      </c>
      <c r="H620" s="59">
        <v>500567.44</v>
      </c>
      <c r="I620" s="59">
        <v>500567.44</v>
      </c>
      <c r="J620" s="59">
        <v>0</v>
      </c>
      <c r="K620" s="59">
        <v>88336.05</v>
      </c>
      <c r="L620" s="146" t="s">
        <v>3916</v>
      </c>
      <c r="M620" s="162" t="s">
        <v>28</v>
      </c>
      <c r="N620" s="162" t="s">
        <v>29</v>
      </c>
      <c r="O620" s="185"/>
      <c r="P620" s="329">
        <f>IFERROR(VLOOKUP(TRIM(OPKK[[#This Row],[Lokacija provedbe
grad ili općina]]),Koordinate!B:E,2,FALSE),"")</f>
        <v>31000</v>
      </c>
      <c r="Q620" s="329">
        <f>IFERROR(VLOOKUP(TRIM(OPKK[[#This Row],[Lokacija provedbe
grad ili općina]]),Koordinate!B:E,3,FALSE),"")</f>
        <v>45.554962400000001</v>
      </c>
      <c r="R620" s="329">
        <f>IFERROR(VLOOKUP(TRIM(OPKK[[#This Row],[Lokacija provedbe
grad ili općina]]),Koordinate!B:E,4,FALSE),"")</f>
        <v>18.695514399999901</v>
      </c>
    </row>
    <row r="621" spans="1:18" s="167" customFormat="1" ht="15" customHeight="1">
      <c r="A621" s="163" t="s">
        <v>3917</v>
      </c>
      <c r="B621" s="163" t="s">
        <v>3918</v>
      </c>
      <c r="C621" s="36" t="s">
        <v>857</v>
      </c>
      <c r="D621" s="36" t="s">
        <v>3919</v>
      </c>
      <c r="E621" s="36" t="s">
        <v>17</v>
      </c>
      <c r="F621" s="74">
        <v>43301</v>
      </c>
      <c r="G621" s="570">
        <f t="shared" si="9"/>
        <v>30373565.920000002</v>
      </c>
      <c r="H621" s="59">
        <v>20719724.420000002</v>
      </c>
      <c r="I621" s="59">
        <v>20719724.420000002</v>
      </c>
      <c r="J621" s="59">
        <v>0</v>
      </c>
      <c r="K621" s="59">
        <v>9653841.5</v>
      </c>
      <c r="L621" s="146" t="s">
        <v>3920</v>
      </c>
      <c r="M621" s="162" t="s">
        <v>52</v>
      </c>
      <c r="N621" s="162" t="s">
        <v>143</v>
      </c>
      <c r="O621" s="185"/>
      <c r="P621" s="329">
        <f>IFERROR(VLOOKUP(TRIM(OPKK[[#This Row],[Lokacija provedbe
grad ili općina]]),Koordinate!B:E,2,FALSE),"")</f>
        <v>32100</v>
      </c>
      <c r="Q621" s="329">
        <f>IFERROR(VLOOKUP(TRIM(OPKK[[#This Row],[Lokacija provedbe
grad ili općina]]),Koordinate!B:E,3,FALSE),"")</f>
        <v>45.287905799999997</v>
      </c>
      <c r="R621" s="329">
        <f>IFERROR(VLOOKUP(TRIM(OPKK[[#This Row],[Lokacija provedbe
grad ili općina]]),Koordinate!B:E,4,FALSE),"")</f>
        <v>18.805678100000002</v>
      </c>
    </row>
    <row r="622" spans="1:18" s="167" customFormat="1" ht="15" customHeight="1">
      <c r="A622" s="163" t="s">
        <v>3921</v>
      </c>
      <c r="B622" s="163" t="s">
        <v>3922</v>
      </c>
      <c r="C622" s="36" t="s">
        <v>1008</v>
      </c>
      <c r="D622" s="45" t="s">
        <v>3879</v>
      </c>
      <c r="E622" s="162" t="s">
        <v>65</v>
      </c>
      <c r="F622" s="74">
        <v>43301</v>
      </c>
      <c r="G622" s="570">
        <f t="shared" si="9"/>
        <v>13176303.720000001</v>
      </c>
      <c r="H622" s="59">
        <v>11199858.16</v>
      </c>
      <c r="I622" s="59">
        <v>11199858.16</v>
      </c>
      <c r="J622" s="59">
        <v>0</v>
      </c>
      <c r="K622" s="59">
        <v>1976445.56</v>
      </c>
      <c r="L622" s="146" t="s">
        <v>782</v>
      </c>
      <c r="M622" s="162" t="s">
        <v>43</v>
      </c>
      <c r="N622" s="162" t="s">
        <v>2434</v>
      </c>
      <c r="O622" s="185"/>
      <c r="P622" s="329">
        <f>IFERROR(VLOOKUP(TRIM(OPKK[[#This Row],[Lokacija provedbe
grad ili općina]]),Koordinate!B:E,2,FALSE),"")</f>
        <v>33523</v>
      </c>
      <c r="Q622" s="329">
        <f>IFERROR(VLOOKUP(TRIM(OPKK[[#This Row],[Lokacija provedbe
grad ili općina]]),Koordinate!B:E,3,FALSE),"")</f>
        <v>45.742938199999998</v>
      </c>
      <c r="R622" s="329">
        <f>IFERROR(VLOOKUP(TRIM(OPKK[[#This Row],[Lokacija provedbe
grad ili općina]]),Koordinate!B:E,4,FALSE),"")</f>
        <v>17.856084599999999</v>
      </c>
    </row>
    <row r="623" spans="1:18" s="167" customFormat="1" ht="15" customHeight="1">
      <c r="A623" s="163" t="s">
        <v>3923</v>
      </c>
      <c r="B623" s="163" t="s">
        <v>3924</v>
      </c>
      <c r="C623" s="162" t="s">
        <v>1008</v>
      </c>
      <c r="D623" s="45" t="s">
        <v>3879</v>
      </c>
      <c r="E623" s="162" t="s">
        <v>65</v>
      </c>
      <c r="F623" s="74">
        <v>43301</v>
      </c>
      <c r="G623" s="570">
        <f t="shared" si="9"/>
        <v>20567581.870000001</v>
      </c>
      <c r="H623" s="59">
        <v>16454065.49</v>
      </c>
      <c r="I623" s="59">
        <v>16454065.49</v>
      </c>
      <c r="J623" s="59">
        <v>0</v>
      </c>
      <c r="K623" s="59">
        <v>4113516.38</v>
      </c>
      <c r="L623" s="146" t="s">
        <v>413</v>
      </c>
      <c r="M623" s="162" t="s">
        <v>43</v>
      </c>
      <c r="N623" s="162" t="s">
        <v>179</v>
      </c>
      <c r="O623" s="185"/>
      <c r="P623" s="329">
        <f>IFERROR(VLOOKUP(TRIM(OPKK[[#This Row],[Lokacija provedbe
grad ili općina]]),Koordinate!B:E,2,FALSE),"")</f>
        <v>33520</v>
      </c>
      <c r="Q623" s="329">
        <f>IFERROR(VLOOKUP(TRIM(OPKK[[#This Row],[Lokacija provedbe
grad ili općina]]),Koordinate!B:E,3,FALSE),"")</f>
        <v>45.701931999999999</v>
      </c>
      <c r="R623" s="329">
        <f>IFERROR(VLOOKUP(TRIM(OPKK[[#This Row],[Lokacija provedbe
grad ili općina]]),Koordinate!B:E,4,FALSE),"")</f>
        <v>17.701143999999999</v>
      </c>
    </row>
    <row r="624" spans="1:18" s="167" customFormat="1" ht="15" customHeight="1">
      <c r="A624" s="163" t="s">
        <v>3925</v>
      </c>
      <c r="B624" s="163" t="s">
        <v>3926</v>
      </c>
      <c r="C624" s="162" t="s">
        <v>1008</v>
      </c>
      <c r="D624" s="45" t="s">
        <v>3879</v>
      </c>
      <c r="E624" s="162" t="s">
        <v>65</v>
      </c>
      <c r="F624" s="74">
        <v>43301</v>
      </c>
      <c r="G624" s="570">
        <f t="shared" si="9"/>
        <v>20677893.210000001</v>
      </c>
      <c r="H624" s="59">
        <v>16542314.560000001</v>
      </c>
      <c r="I624" s="59">
        <v>16542314.560000001</v>
      </c>
      <c r="J624" s="59">
        <v>0</v>
      </c>
      <c r="K624" s="59">
        <v>4135578.65</v>
      </c>
      <c r="L624" s="146" t="s">
        <v>385</v>
      </c>
      <c r="M624" s="162" t="s">
        <v>28</v>
      </c>
      <c r="N624" s="162" t="s">
        <v>386</v>
      </c>
      <c r="O624" s="185"/>
      <c r="P624" s="329">
        <f>IFERROR(VLOOKUP(TRIM(OPKK[[#This Row],[Lokacija provedbe
grad ili općina]]),Koordinate!B:E,2,FALSE),"")</f>
        <v>31500</v>
      </c>
      <c r="Q624" s="329">
        <f>IFERROR(VLOOKUP(TRIM(OPKK[[#This Row],[Lokacija provedbe
grad ili općina]]),Koordinate!B:E,3,FALSE),"")</f>
        <v>45.494686100000003</v>
      </c>
      <c r="R624" s="329">
        <f>IFERROR(VLOOKUP(TRIM(OPKK[[#This Row],[Lokacija provedbe
grad ili općina]]),Koordinate!B:E,4,FALSE),"")</f>
        <v>18.095111800000002</v>
      </c>
    </row>
    <row r="625" spans="1:18" s="167" customFormat="1" ht="15" customHeight="1">
      <c r="A625" s="163" t="s">
        <v>3927</v>
      </c>
      <c r="B625" s="163" t="s">
        <v>3928</v>
      </c>
      <c r="C625" s="162" t="s">
        <v>1008</v>
      </c>
      <c r="D625" s="45" t="s">
        <v>3879</v>
      </c>
      <c r="E625" s="162" t="s">
        <v>65</v>
      </c>
      <c r="F625" s="74">
        <v>43301</v>
      </c>
      <c r="G625" s="570">
        <f t="shared" si="9"/>
        <v>24246305.539999999</v>
      </c>
      <c r="H625" s="59">
        <v>19617772.609999999</v>
      </c>
      <c r="I625" s="59">
        <v>19617772.609999999</v>
      </c>
      <c r="J625" s="59">
        <v>0</v>
      </c>
      <c r="K625" s="59">
        <v>4628532.93</v>
      </c>
      <c r="L625" s="146" t="s">
        <v>409</v>
      </c>
      <c r="M625" s="162" t="s">
        <v>38</v>
      </c>
      <c r="N625" s="162" t="s">
        <v>128</v>
      </c>
      <c r="O625" s="185"/>
      <c r="P625" s="329">
        <f>IFERROR(VLOOKUP(TRIM(OPKK[[#This Row],[Lokacija provedbe
grad ili općina]]),Koordinate!B:E,2,FALSE),"")</f>
        <v>34310</v>
      </c>
      <c r="Q625" s="329">
        <f>IFERROR(VLOOKUP(TRIM(OPKK[[#This Row],[Lokacija provedbe
grad ili općina]]),Koordinate!B:E,3,FALSE),"")</f>
        <v>45.2862467</v>
      </c>
      <c r="R625" s="329">
        <f>IFERROR(VLOOKUP(TRIM(OPKK[[#This Row],[Lokacija provedbe
grad ili općina]]),Koordinate!B:E,4,FALSE),"")</f>
        <v>17.801819600000002</v>
      </c>
    </row>
    <row r="626" spans="1:18" s="167" customFormat="1" ht="15" customHeight="1">
      <c r="A626" s="146" t="s">
        <v>3929</v>
      </c>
      <c r="B626" s="146" t="s">
        <v>3930</v>
      </c>
      <c r="C626" s="162" t="s">
        <v>853</v>
      </c>
      <c r="D626" s="45" t="s">
        <v>3931</v>
      </c>
      <c r="E626" s="162" t="s">
        <v>49</v>
      </c>
      <c r="F626" s="74">
        <v>43301</v>
      </c>
      <c r="G626" s="570">
        <f t="shared" si="9"/>
        <v>9687865.0199999996</v>
      </c>
      <c r="H626" s="59">
        <v>9687865.0199999996</v>
      </c>
      <c r="I626" s="59">
        <v>8234685.2699999996</v>
      </c>
      <c r="J626" s="59">
        <v>1453179.75</v>
      </c>
      <c r="K626" s="59">
        <v>0</v>
      </c>
      <c r="L626" s="146" t="s">
        <v>3932</v>
      </c>
      <c r="M626" s="162" t="s">
        <v>20</v>
      </c>
      <c r="N626" s="162" t="s">
        <v>62</v>
      </c>
      <c r="O626" s="185"/>
      <c r="P626" s="329">
        <f>IFERROR(VLOOKUP(TRIM(OPKK[[#This Row],[Lokacija provedbe
grad ili općina]]),Koordinate!B:E,2,FALSE),"")</f>
        <v>35000</v>
      </c>
      <c r="Q626" s="329">
        <f>IFERROR(VLOOKUP(TRIM(OPKK[[#This Row],[Lokacija provedbe
grad ili općina]]),Koordinate!B:E,3,FALSE),"")</f>
        <v>45.163143099999999</v>
      </c>
      <c r="R626" s="329">
        <f>IFERROR(VLOOKUP(TRIM(OPKK[[#This Row],[Lokacija provedbe
grad ili općina]]),Koordinate!B:E,4,FALSE),"")</f>
        <v>18.011608099999901</v>
      </c>
    </row>
    <row r="627" spans="1:18" s="167" customFormat="1" ht="15" customHeight="1">
      <c r="A627" s="146" t="s">
        <v>3959</v>
      </c>
      <c r="B627" s="146" t="s">
        <v>3960</v>
      </c>
      <c r="C627" s="164" t="s">
        <v>1008</v>
      </c>
      <c r="D627" s="45" t="s">
        <v>3879</v>
      </c>
      <c r="E627" s="162" t="s">
        <v>65</v>
      </c>
      <c r="F627" s="74">
        <v>43301</v>
      </c>
      <c r="G627" s="570">
        <f t="shared" si="9"/>
        <v>13163900.529999999</v>
      </c>
      <c r="H627" s="59">
        <v>11114350.279999999</v>
      </c>
      <c r="I627" s="59">
        <v>11114350.279999999</v>
      </c>
      <c r="J627" s="59">
        <v>0</v>
      </c>
      <c r="K627" s="59">
        <v>2049550.25</v>
      </c>
      <c r="L627" s="146" t="s">
        <v>501</v>
      </c>
      <c r="M627" s="162" t="s">
        <v>28</v>
      </c>
      <c r="N627" s="162" t="s">
        <v>1225</v>
      </c>
      <c r="O627" s="185"/>
      <c r="P627" s="329">
        <f>IFERROR(VLOOKUP(TRIM(OPKK[[#This Row],[Lokacija provedbe
grad ili općina]]),Koordinate!B:E,2,FALSE),"")</f>
        <v>31206</v>
      </c>
      <c r="Q627" s="329">
        <f>IFERROR(VLOOKUP(TRIM(OPKK[[#This Row],[Lokacija provedbe
grad ili općina]]),Koordinate!B:E,3,FALSE),"")</f>
        <v>45.5248372</v>
      </c>
      <c r="R627" s="329">
        <f>IFERROR(VLOOKUP(TRIM(OPKK[[#This Row],[Lokacija provedbe
grad ili općina]]),Koordinate!B:E,4,FALSE),"")</f>
        <v>19.060096999999999</v>
      </c>
    </row>
    <row r="628" spans="1:18" ht="15" customHeight="1">
      <c r="A628" s="146" t="s">
        <v>3961</v>
      </c>
      <c r="B628" s="163" t="s">
        <v>3962</v>
      </c>
      <c r="C628" s="162" t="s">
        <v>1223</v>
      </c>
      <c r="D628" s="45" t="s">
        <v>3963</v>
      </c>
      <c r="E628" s="162" t="s">
        <v>49</v>
      </c>
      <c r="F628" s="74">
        <v>43301</v>
      </c>
      <c r="G628" s="570">
        <f t="shared" si="9"/>
        <v>15000000</v>
      </c>
      <c r="H628" s="59">
        <v>12750000</v>
      </c>
      <c r="I628" s="59">
        <v>12750000</v>
      </c>
      <c r="J628" s="59">
        <v>0</v>
      </c>
      <c r="K628" s="59">
        <v>2250000</v>
      </c>
      <c r="L628" s="163" t="s">
        <v>3964</v>
      </c>
      <c r="M628" s="162" t="s">
        <v>20</v>
      </c>
      <c r="N628" s="162" t="s">
        <v>62</v>
      </c>
      <c r="O628" s="185"/>
      <c r="P628" s="329">
        <f>IFERROR(VLOOKUP(TRIM(OPKK[[#This Row],[Lokacija provedbe
grad ili općina]]),Koordinate!B:E,2,FALSE),"")</f>
        <v>35000</v>
      </c>
      <c r="Q628" s="329">
        <f>IFERROR(VLOOKUP(TRIM(OPKK[[#This Row],[Lokacija provedbe
grad ili općina]]),Koordinate!B:E,3,FALSE),"")</f>
        <v>45.163143099999999</v>
      </c>
      <c r="R628" s="329">
        <f>IFERROR(VLOOKUP(TRIM(OPKK[[#This Row],[Lokacija provedbe
grad ili općina]]),Koordinate!B:E,4,FALSE),"")</f>
        <v>18.011608099999901</v>
      </c>
    </row>
    <row r="629" spans="1:18" ht="15" customHeight="1">
      <c r="A629" s="146" t="s">
        <v>3965</v>
      </c>
      <c r="B629" s="163" t="s">
        <v>3966</v>
      </c>
      <c r="C629" s="162" t="s">
        <v>1223</v>
      </c>
      <c r="D629" s="45" t="s">
        <v>3963</v>
      </c>
      <c r="E629" s="162" t="s">
        <v>49</v>
      </c>
      <c r="F629" s="74">
        <v>43301</v>
      </c>
      <c r="G629" s="570">
        <f t="shared" si="9"/>
        <v>15000000</v>
      </c>
      <c r="H629" s="59">
        <v>12750000</v>
      </c>
      <c r="I629" s="59">
        <v>12750000</v>
      </c>
      <c r="J629" s="59">
        <v>0</v>
      </c>
      <c r="K629" s="59">
        <v>2250000</v>
      </c>
      <c r="L629" s="163" t="s">
        <v>3967</v>
      </c>
      <c r="M629" s="162" t="s">
        <v>28</v>
      </c>
      <c r="N629" s="162" t="s">
        <v>29</v>
      </c>
      <c r="O629" s="185"/>
      <c r="P629" s="329">
        <f>IFERROR(VLOOKUP(TRIM(OPKK[[#This Row],[Lokacija provedbe
grad ili općina]]),Koordinate!B:E,2,FALSE),"")</f>
        <v>31000</v>
      </c>
      <c r="Q629" s="329">
        <f>IFERROR(VLOOKUP(TRIM(OPKK[[#This Row],[Lokacija provedbe
grad ili općina]]),Koordinate!B:E,3,FALSE),"")</f>
        <v>45.554962400000001</v>
      </c>
      <c r="R629" s="329">
        <f>IFERROR(VLOOKUP(TRIM(OPKK[[#This Row],[Lokacija provedbe
grad ili općina]]),Koordinate!B:E,4,FALSE),"")</f>
        <v>18.695514399999901</v>
      </c>
    </row>
    <row r="630" spans="1:18" ht="15" customHeight="1">
      <c r="A630" s="146" t="s">
        <v>3968</v>
      </c>
      <c r="B630" s="163" t="s">
        <v>3969</v>
      </c>
      <c r="C630" s="162" t="s">
        <v>1223</v>
      </c>
      <c r="D630" s="45" t="s">
        <v>3818</v>
      </c>
      <c r="E630" s="162" t="s">
        <v>17</v>
      </c>
      <c r="F630" s="74">
        <v>43297</v>
      </c>
      <c r="G630" s="570">
        <f t="shared" si="9"/>
        <v>509810.19999999995</v>
      </c>
      <c r="H630" s="59">
        <v>433338.16</v>
      </c>
      <c r="I630" s="59">
        <v>433338.16</v>
      </c>
      <c r="J630" s="59">
        <v>0</v>
      </c>
      <c r="K630" s="59">
        <v>76472.039999999994</v>
      </c>
      <c r="L630" s="163" t="s">
        <v>628</v>
      </c>
      <c r="M630" s="162" t="s">
        <v>28</v>
      </c>
      <c r="N630" s="162" t="s">
        <v>1279</v>
      </c>
      <c r="O630" s="185"/>
      <c r="P630" s="329">
        <f>IFERROR(VLOOKUP(TRIM(OPKK[[#This Row],[Lokacija provedbe
grad ili općina]]),Koordinate!B:E,2,FALSE),"")</f>
        <v>31550</v>
      </c>
      <c r="Q630" s="329">
        <f>IFERROR(VLOOKUP(TRIM(OPKK[[#This Row],[Lokacija provedbe
grad ili općina]]),Koordinate!B:E,3,FALSE),"")</f>
        <v>45.659016899999997</v>
      </c>
      <c r="R630" s="329">
        <f>IFERROR(VLOOKUP(TRIM(OPKK[[#This Row],[Lokacija provedbe
grad ili općina]]),Koordinate!B:E,4,FALSE),"")</f>
        <v>18.415552899999899</v>
      </c>
    </row>
    <row r="631" spans="1:18" ht="15" customHeight="1">
      <c r="A631" s="146" t="s">
        <v>3970</v>
      </c>
      <c r="B631" s="163" t="s">
        <v>3971</v>
      </c>
      <c r="C631" s="174" t="s">
        <v>1223</v>
      </c>
      <c r="D631" s="174" t="s">
        <v>1224</v>
      </c>
      <c r="E631" s="174" t="s">
        <v>17</v>
      </c>
      <c r="F631" s="74">
        <v>43297</v>
      </c>
      <c r="G631" s="570">
        <f t="shared" si="9"/>
        <v>2548023</v>
      </c>
      <c r="H631" s="59">
        <v>2165819.5499999998</v>
      </c>
      <c r="I631" s="59">
        <v>2165819.5499999998</v>
      </c>
      <c r="J631" s="59">
        <v>0</v>
      </c>
      <c r="K631" s="59">
        <v>382203.45</v>
      </c>
      <c r="L631" s="163" t="s">
        <v>574</v>
      </c>
      <c r="M631" s="162" t="s">
        <v>52</v>
      </c>
      <c r="N631" s="162" t="s">
        <v>3972</v>
      </c>
      <c r="O631" s="185"/>
      <c r="P631" s="329">
        <f>IFERROR(VLOOKUP(TRIM(OPKK[[#This Row],[Lokacija provedbe
grad ili općina]]),Koordinate!B:E,2,FALSE),"")</f>
        <v>32213</v>
      </c>
      <c r="Q631" s="329">
        <f>IFERROR(VLOOKUP(TRIM(OPKK[[#This Row],[Lokacija provedbe
grad ili općina]]),Koordinate!B:E,3,FALSE),"")</f>
        <v>45.374082700000002</v>
      </c>
      <c r="R631" s="329">
        <f>IFERROR(VLOOKUP(TRIM(OPKK[[#This Row],[Lokacija provedbe
grad ili općina]]),Koordinate!B:E,4,FALSE),"")</f>
        <v>18.704673499999998</v>
      </c>
    </row>
    <row r="632" spans="1:18" ht="15" customHeight="1">
      <c r="A632" s="146" t="s">
        <v>3973</v>
      </c>
      <c r="B632" s="163" t="s">
        <v>3974</v>
      </c>
      <c r="C632" s="174" t="s">
        <v>1223</v>
      </c>
      <c r="D632" s="45" t="s">
        <v>1224</v>
      </c>
      <c r="E632" s="162" t="s">
        <v>17</v>
      </c>
      <c r="F632" s="74">
        <v>43300</v>
      </c>
      <c r="G632" s="570">
        <f t="shared" si="9"/>
        <v>2807859.3800000004</v>
      </c>
      <c r="H632" s="59">
        <v>2386680.4700000002</v>
      </c>
      <c r="I632" s="59">
        <v>2386680.4700000002</v>
      </c>
      <c r="J632" s="59">
        <v>0</v>
      </c>
      <c r="K632" s="59">
        <v>421178.91</v>
      </c>
      <c r="L632" s="163" t="s">
        <v>481</v>
      </c>
      <c r="M632" s="162" t="s">
        <v>28</v>
      </c>
      <c r="N632" s="162" t="s">
        <v>3975</v>
      </c>
      <c r="O632" s="185"/>
      <c r="P632" s="329">
        <f>IFERROR(VLOOKUP(TRIM(OPKK[[#This Row],[Lokacija provedbe
grad ili općina]]),Koordinate!B:E,2,FALSE),"")</f>
        <v>31512</v>
      </c>
      <c r="Q632" s="329">
        <f>IFERROR(VLOOKUP(TRIM(OPKK[[#This Row],[Lokacija provedbe
grad ili općina]]),Koordinate!B:E,3,FALSE),"")</f>
        <v>45.523389299999998</v>
      </c>
      <c r="R632" s="329">
        <f>IFERROR(VLOOKUP(TRIM(OPKK[[#This Row],[Lokacija provedbe
grad ili općina]]),Koordinate!B:E,4,FALSE),"")</f>
        <v>17.976535699999999</v>
      </c>
    </row>
    <row r="633" spans="1:18" ht="15" customHeight="1">
      <c r="A633" s="146" t="s">
        <v>3976</v>
      </c>
      <c r="B633" s="163" t="s">
        <v>3977</v>
      </c>
      <c r="C633" s="174" t="s">
        <v>35</v>
      </c>
      <c r="D633" s="45" t="s">
        <v>3978</v>
      </c>
      <c r="E633" s="162" t="s">
        <v>655</v>
      </c>
      <c r="F633" s="74">
        <v>43301</v>
      </c>
      <c r="G633" s="570">
        <f t="shared" si="9"/>
        <v>117299998.50999999</v>
      </c>
      <c r="H633" s="59">
        <v>99704998.719999999</v>
      </c>
      <c r="I633" s="59">
        <v>99704998.719999999</v>
      </c>
      <c r="J633" s="59">
        <v>0</v>
      </c>
      <c r="K633" s="59">
        <v>17594999.789999999</v>
      </c>
      <c r="L633" s="163" t="s">
        <v>3979</v>
      </c>
      <c r="M633" s="162" t="s">
        <v>52</v>
      </c>
      <c r="N633" s="162" t="s">
        <v>53</v>
      </c>
      <c r="O633" s="185"/>
      <c r="P633" s="329">
        <f>IFERROR(VLOOKUP(TRIM(OPKK[[#This Row],[Lokacija provedbe
grad ili općina]]),Koordinate!B:E,2,FALSE),"")</f>
        <v>32000</v>
      </c>
      <c r="Q633" s="329">
        <f>IFERROR(VLOOKUP(TRIM(OPKK[[#This Row],[Lokacija provedbe
grad ili općina]]),Koordinate!B:E,3,FALSE),"")</f>
        <v>45.345237699999998</v>
      </c>
      <c r="R633" s="329">
        <f>IFERROR(VLOOKUP(TRIM(OPKK[[#This Row],[Lokacija provedbe
grad ili općina]]),Koordinate!B:E,4,FALSE),"")</f>
        <v>19.001020400000002</v>
      </c>
    </row>
    <row r="634" spans="1:18" ht="15" customHeight="1">
      <c r="A634" s="146" t="s">
        <v>3980</v>
      </c>
      <c r="B634" s="163" t="s">
        <v>3981</v>
      </c>
      <c r="C634" s="164" t="s">
        <v>1008</v>
      </c>
      <c r="D634" s="45" t="s">
        <v>3879</v>
      </c>
      <c r="E634" s="164" t="s">
        <v>65</v>
      </c>
      <c r="F634" s="74">
        <v>43301</v>
      </c>
      <c r="G634" s="570">
        <f t="shared" si="9"/>
        <v>15510894.609999999</v>
      </c>
      <c r="H634" s="59">
        <v>13184260.41</v>
      </c>
      <c r="I634" s="59">
        <v>13184260.41</v>
      </c>
      <c r="J634" s="59">
        <v>0</v>
      </c>
      <c r="K634" s="59">
        <v>2326634.2000000002</v>
      </c>
      <c r="L634" s="163" t="s">
        <v>544</v>
      </c>
      <c r="M634" s="162" t="s">
        <v>43</v>
      </c>
      <c r="N634" s="162" t="s">
        <v>1386</v>
      </c>
      <c r="O634" s="185"/>
      <c r="P634" s="329">
        <f>IFERROR(VLOOKUP(TRIM(OPKK[[#This Row],[Lokacija provedbe
grad ili općina]]),Koordinate!B:E,2,FALSE),"")</f>
        <v>33405</v>
      </c>
      <c r="Q634" s="329">
        <f>IFERROR(VLOOKUP(TRIM(OPKK[[#This Row],[Lokacija provedbe
grad ili općina]]),Koordinate!B:E,3,FALSE),"")</f>
        <v>45.950106699999999</v>
      </c>
      <c r="R634" s="329">
        <f>IFERROR(VLOOKUP(TRIM(OPKK[[#This Row],[Lokacija provedbe
grad ili općina]]),Koordinate!B:E,4,FALSE),"")</f>
        <v>17.2326520999999</v>
      </c>
    </row>
    <row r="635" spans="1:18" ht="15" customHeight="1">
      <c r="A635" s="146" t="s">
        <v>3982</v>
      </c>
      <c r="B635" s="163" t="s">
        <v>3983</v>
      </c>
      <c r="C635" s="164" t="s">
        <v>1223</v>
      </c>
      <c r="D635" s="45" t="s">
        <v>1224</v>
      </c>
      <c r="E635" s="36" t="s">
        <v>17</v>
      </c>
      <c r="F635" s="74">
        <v>43306</v>
      </c>
      <c r="G635" s="570">
        <f t="shared" si="9"/>
        <v>3101331.57</v>
      </c>
      <c r="H635" s="59">
        <v>2636131.7999999998</v>
      </c>
      <c r="I635" s="59">
        <v>2636131.7999999998</v>
      </c>
      <c r="J635" s="59">
        <v>0</v>
      </c>
      <c r="K635" s="59">
        <v>465199.77</v>
      </c>
      <c r="L635" s="163" t="s">
        <v>1340</v>
      </c>
      <c r="M635" s="162" t="s">
        <v>28</v>
      </c>
      <c r="N635" s="162" t="s">
        <v>1325</v>
      </c>
      <c r="O635" s="185"/>
      <c r="P635" s="329">
        <f>IFERROR(VLOOKUP(TRIM(OPKK[[#This Row],[Lokacija provedbe
grad ili općina]]),Koordinate!B:E,2,FALSE),"")</f>
        <v>31431</v>
      </c>
      <c r="Q635" s="329">
        <f>IFERROR(VLOOKUP(TRIM(OPKK[[#This Row],[Lokacija provedbe
grad ili općina]]),Koordinate!B:E,3,FALSE),"")</f>
        <v>45.523744299999997</v>
      </c>
      <c r="R635" s="329">
        <f>IFERROR(VLOOKUP(TRIM(OPKK[[#This Row],[Lokacija provedbe
grad ili općina]]),Koordinate!B:E,4,FALSE),"")</f>
        <v>18.577044000000001</v>
      </c>
    </row>
    <row r="636" spans="1:18" ht="15" customHeight="1">
      <c r="A636" s="146" t="s">
        <v>3984</v>
      </c>
      <c r="B636" s="163" t="s">
        <v>3985</v>
      </c>
      <c r="C636" s="174" t="s">
        <v>1223</v>
      </c>
      <c r="D636" s="45" t="s">
        <v>1224</v>
      </c>
      <c r="E636" s="162" t="s">
        <v>17</v>
      </c>
      <c r="F636" s="74">
        <v>43306</v>
      </c>
      <c r="G636" s="570">
        <f t="shared" si="9"/>
        <v>2457136.1</v>
      </c>
      <c r="H636" s="59">
        <v>2088565.68</v>
      </c>
      <c r="I636" s="59">
        <v>2088565.68</v>
      </c>
      <c r="J636" s="59">
        <v>0</v>
      </c>
      <c r="K636" s="59">
        <v>368570.42</v>
      </c>
      <c r="L636" s="163" t="s">
        <v>553</v>
      </c>
      <c r="M636" s="162" t="s">
        <v>43</v>
      </c>
      <c r="N636" s="162" t="s">
        <v>1494</v>
      </c>
      <c r="O636" s="185"/>
      <c r="P636" s="329">
        <f>IFERROR(VLOOKUP(TRIM(OPKK[[#This Row],[Lokacija provedbe
grad ili općina]]),Koordinate!B:E,2,FALSE),"")</f>
        <v>33410</v>
      </c>
      <c r="Q636" s="329">
        <f>IFERROR(VLOOKUP(TRIM(OPKK[[#This Row],[Lokacija provedbe
grad ili općina]]),Koordinate!B:E,3,FALSE),"")</f>
        <v>45.802254099999899</v>
      </c>
      <c r="R636" s="329">
        <f>IFERROR(VLOOKUP(TRIM(OPKK[[#This Row],[Lokacija provedbe
grad ili općina]]),Koordinate!B:E,4,FALSE),"")</f>
        <v>17.4971719999999</v>
      </c>
    </row>
    <row r="637" spans="1:18" ht="15" customHeight="1">
      <c r="A637" s="146" t="s">
        <v>3986</v>
      </c>
      <c r="B637" s="163" t="s">
        <v>3987</v>
      </c>
      <c r="C637" s="174" t="s">
        <v>1380</v>
      </c>
      <c r="D637" s="45" t="s">
        <v>2156</v>
      </c>
      <c r="E637" s="162" t="s">
        <v>26</v>
      </c>
      <c r="F637" s="74">
        <v>43301</v>
      </c>
      <c r="G637" s="570">
        <f t="shared" si="9"/>
        <v>2200000</v>
      </c>
      <c r="H637" s="59">
        <v>1870000</v>
      </c>
      <c r="I637" s="59">
        <v>1870000</v>
      </c>
      <c r="J637" s="59">
        <v>0</v>
      </c>
      <c r="K637" s="59">
        <v>330000</v>
      </c>
      <c r="L637" s="163" t="s">
        <v>576</v>
      </c>
      <c r="M637" s="162" t="s">
        <v>52</v>
      </c>
      <c r="N637" s="162" t="s">
        <v>53</v>
      </c>
      <c r="O637" s="185"/>
      <c r="P637" s="329">
        <f>IFERROR(VLOOKUP(TRIM(OPKK[[#This Row],[Lokacija provedbe
grad ili općina]]),Koordinate!B:E,2,FALSE),"")</f>
        <v>32000</v>
      </c>
      <c r="Q637" s="329">
        <f>IFERROR(VLOOKUP(TRIM(OPKK[[#This Row],[Lokacija provedbe
grad ili općina]]),Koordinate!B:E,3,FALSE),"")</f>
        <v>45.345237699999998</v>
      </c>
      <c r="R637" s="329">
        <f>IFERROR(VLOOKUP(TRIM(OPKK[[#This Row],[Lokacija provedbe
grad ili općina]]),Koordinate!B:E,4,FALSE),"")</f>
        <v>19.001020400000002</v>
      </c>
    </row>
    <row r="638" spans="1:18" s="167" customFormat="1" ht="15" customHeight="1">
      <c r="A638" s="146" t="s">
        <v>3988</v>
      </c>
      <c r="B638" s="163" t="s">
        <v>3989</v>
      </c>
      <c r="C638" s="36" t="s">
        <v>980</v>
      </c>
      <c r="D638" s="36" t="s">
        <v>3827</v>
      </c>
      <c r="E638" s="36" t="s">
        <v>65</v>
      </c>
      <c r="F638" s="74">
        <v>43301</v>
      </c>
      <c r="G638" s="570">
        <f t="shared" si="9"/>
        <v>434557.76</v>
      </c>
      <c r="H638" s="59">
        <v>369251.51</v>
      </c>
      <c r="I638" s="59">
        <v>369251.51</v>
      </c>
      <c r="J638" s="59">
        <v>0</v>
      </c>
      <c r="K638" s="59">
        <v>65306.25</v>
      </c>
      <c r="L638" s="146" t="s">
        <v>3372</v>
      </c>
      <c r="M638" s="162" t="s">
        <v>43</v>
      </c>
      <c r="N638" s="162" t="s">
        <v>61</v>
      </c>
      <c r="O638" s="185"/>
      <c r="P638" s="329">
        <f>IFERROR(VLOOKUP(TRIM(OPKK[[#This Row],[Lokacija provedbe
grad ili općina]]),Koordinate!B:E,2,FALSE),"")</f>
        <v>33000</v>
      </c>
      <c r="Q638" s="329">
        <f>IFERROR(VLOOKUP(TRIM(OPKK[[#This Row],[Lokacija provedbe
grad ili općina]]),Koordinate!B:E,3,FALSE),"")</f>
        <v>45.831646300000003</v>
      </c>
      <c r="R638" s="329">
        <f>IFERROR(VLOOKUP(TRIM(OPKK[[#This Row],[Lokacija provedbe
grad ili općina]]),Koordinate!B:E,4,FALSE),"")</f>
        <v>17.385542900000001</v>
      </c>
    </row>
    <row r="639" spans="1:18" s="167" customFormat="1" ht="15" customHeight="1">
      <c r="A639" s="146" t="s">
        <v>3990</v>
      </c>
      <c r="B639" s="146" t="s">
        <v>3991</v>
      </c>
      <c r="C639" s="36" t="s">
        <v>1223</v>
      </c>
      <c r="D639" s="36" t="s">
        <v>3818</v>
      </c>
      <c r="E639" s="36" t="s">
        <v>17</v>
      </c>
      <c r="F639" s="74">
        <v>43314</v>
      </c>
      <c r="G639" s="570">
        <f t="shared" si="9"/>
        <v>558125.99</v>
      </c>
      <c r="H639" s="59">
        <v>474407.06</v>
      </c>
      <c r="I639" s="59">
        <v>474407.06</v>
      </c>
      <c r="J639" s="59">
        <v>0</v>
      </c>
      <c r="K639" s="59">
        <v>83718.929999999993</v>
      </c>
      <c r="L639" s="163" t="s">
        <v>619</v>
      </c>
      <c r="M639" s="162" t="s">
        <v>43</v>
      </c>
      <c r="N639" s="162" t="s">
        <v>61</v>
      </c>
      <c r="O639" s="185"/>
      <c r="P639" s="329">
        <f>IFERROR(VLOOKUP(TRIM(OPKK[[#This Row],[Lokacija provedbe
grad ili općina]]),Koordinate!B:E,2,FALSE),"")</f>
        <v>33000</v>
      </c>
      <c r="Q639" s="329">
        <f>IFERROR(VLOOKUP(TRIM(OPKK[[#This Row],[Lokacija provedbe
grad ili općina]]),Koordinate!B:E,3,FALSE),"")</f>
        <v>45.831646300000003</v>
      </c>
      <c r="R639" s="329">
        <f>IFERROR(VLOOKUP(TRIM(OPKK[[#This Row],[Lokacija provedbe
grad ili općina]]),Koordinate!B:E,4,FALSE),"")</f>
        <v>17.385542900000001</v>
      </c>
    </row>
    <row r="640" spans="1:18" ht="15" customHeight="1">
      <c r="A640" s="163" t="s">
        <v>3992</v>
      </c>
      <c r="B640" s="163" t="s">
        <v>3993</v>
      </c>
      <c r="C640" s="174" t="s">
        <v>1237</v>
      </c>
      <c r="D640" s="174" t="s">
        <v>3994</v>
      </c>
      <c r="E640" s="174" t="s">
        <v>17</v>
      </c>
      <c r="F640" s="74">
        <v>43299</v>
      </c>
      <c r="G640" s="570">
        <f t="shared" si="9"/>
        <v>11961209.050000001</v>
      </c>
      <c r="H640" s="59">
        <v>7207828.3499999996</v>
      </c>
      <c r="I640" s="59">
        <v>7207828.3499999996</v>
      </c>
      <c r="J640" s="59">
        <v>0</v>
      </c>
      <c r="K640" s="59">
        <v>4753380.7</v>
      </c>
      <c r="L640" s="163" t="s">
        <v>55</v>
      </c>
      <c r="M640" s="162" t="s">
        <v>28</v>
      </c>
      <c r="N640" s="162" t="s">
        <v>29</v>
      </c>
      <c r="O640" s="185"/>
      <c r="P640" s="329">
        <f>IFERROR(VLOOKUP(TRIM(OPKK[[#This Row],[Lokacija provedbe
grad ili općina]]),Koordinate!B:E,2,FALSE),"")</f>
        <v>31000</v>
      </c>
      <c r="Q640" s="329">
        <f>IFERROR(VLOOKUP(TRIM(OPKK[[#This Row],[Lokacija provedbe
grad ili općina]]),Koordinate!B:E,3,FALSE),"")</f>
        <v>45.554962400000001</v>
      </c>
      <c r="R640" s="329">
        <f>IFERROR(VLOOKUP(TRIM(OPKK[[#This Row],[Lokacija provedbe
grad ili općina]]),Koordinate!B:E,4,FALSE),"")</f>
        <v>18.695514399999901</v>
      </c>
    </row>
    <row r="641" spans="1:18" ht="15" customHeight="1">
      <c r="A641" s="163" t="s">
        <v>3995</v>
      </c>
      <c r="B641" s="163" t="s">
        <v>3996</v>
      </c>
      <c r="C641" s="162" t="s">
        <v>1237</v>
      </c>
      <c r="D641" s="45" t="s">
        <v>3994</v>
      </c>
      <c r="E641" s="162" t="s">
        <v>17</v>
      </c>
      <c r="F641" s="74">
        <v>43299</v>
      </c>
      <c r="G641" s="570">
        <f t="shared" si="9"/>
        <v>9935511.4699999988</v>
      </c>
      <c r="H641" s="59">
        <v>5993034.7999999998</v>
      </c>
      <c r="I641" s="59">
        <v>5993034.7999999998</v>
      </c>
      <c r="J641" s="59">
        <v>0</v>
      </c>
      <c r="K641" s="59">
        <v>3942476.67</v>
      </c>
      <c r="L641" s="163" t="s">
        <v>55</v>
      </c>
      <c r="M641" s="162" t="s">
        <v>28</v>
      </c>
      <c r="N641" s="162" t="s">
        <v>29</v>
      </c>
      <c r="O641" s="185"/>
      <c r="P641" s="329">
        <f>IFERROR(VLOOKUP(TRIM(OPKK[[#This Row],[Lokacija provedbe
grad ili općina]]),Koordinate!B:E,2,FALSE),"")</f>
        <v>31000</v>
      </c>
      <c r="Q641" s="329">
        <f>IFERROR(VLOOKUP(TRIM(OPKK[[#This Row],[Lokacija provedbe
grad ili općina]]),Koordinate!B:E,3,FALSE),"")</f>
        <v>45.554962400000001</v>
      </c>
      <c r="R641" s="329">
        <f>IFERROR(VLOOKUP(TRIM(OPKK[[#This Row],[Lokacija provedbe
grad ili općina]]),Koordinate!B:E,4,FALSE),"")</f>
        <v>18.695514399999901</v>
      </c>
    </row>
    <row r="642" spans="1:18" ht="15" customHeight="1">
      <c r="A642" s="163" t="s">
        <v>3997</v>
      </c>
      <c r="B642" s="163" t="s">
        <v>3998</v>
      </c>
      <c r="C642" s="162" t="s">
        <v>1237</v>
      </c>
      <c r="D642" s="45" t="s">
        <v>3994</v>
      </c>
      <c r="E642" s="162" t="s">
        <v>17</v>
      </c>
      <c r="F642" s="74">
        <v>43299</v>
      </c>
      <c r="G642" s="570">
        <f t="shared" si="9"/>
        <v>2721384.8600000003</v>
      </c>
      <c r="H642" s="59">
        <v>1656541.57</v>
      </c>
      <c r="I642" s="59">
        <v>1656541.57</v>
      </c>
      <c r="J642" s="59">
        <v>0</v>
      </c>
      <c r="K642" s="59">
        <v>1064843.29</v>
      </c>
      <c r="L642" s="163" t="s">
        <v>55</v>
      </c>
      <c r="M642" s="162" t="s">
        <v>28</v>
      </c>
      <c r="N642" s="162" t="s">
        <v>29</v>
      </c>
      <c r="O642" s="185"/>
      <c r="P642" s="329">
        <f>IFERROR(VLOOKUP(TRIM(OPKK[[#This Row],[Lokacija provedbe
grad ili općina]]),Koordinate!B:E,2,FALSE),"")</f>
        <v>31000</v>
      </c>
      <c r="Q642" s="329">
        <f>IFERROR(VLOOKUP(TRIM(OPKK[[#This Row],[Lokacija provedbe
grad ili općina]]),Koordinate!B:E,3,FALSE),"")</f>
        <v>45.554962400000001</v>
      </c>
      <c r="R642" s="329">
        <f>IFERROR(VLOOKUP(TRIM(OPKK[[#This Row],[Lokacija provedbe
grad ili općina]]),Koordinate!B:E,4,FALSE),"")</f>
        <v>18.695514399999901</v>
      </c>
    </row>
    <row r="643" spans="1:18" ht="15" customHeight="1">
      <c r="A643" s="163" t="s">
        <v>3999</v>
      </c>
      <c r="B643" s="163" t="s">
        <v>4000</v>
      </c>
      <c r="C643" s="162" t="s">
        <v>1237</v>
      </c>
      <c r="D643" s="45" t="s">
        <v>3994</v>
      </c>
      <c r="E643" s="162" t="s">
        <v>17</v>
      </c>
      <c r="F643" s="74">
        <v>43299</v>
      </c>
      <c r="G643" s="570">
        <f t="shared" si="9"/>
        <v>572985.44999999995</v>
      </c>
      <c r="H643" s="59">
        <v>361361.79</v>
      </c>
      <c r="I643" s="59">
        <v>361361.79</v>
      </c>
      <c r="J643" s="59">
        <v>0</v>
      </c>
      <c r="K643" s="59">
        <v>211623.66</v>
      </c>
      <c r="L643" s="163" t="s">
        <v>55</v>
      </c>
      <c r="M643" s="162" t="s">
        <v>28</v>
      </c>
      <c r="N643" s="162" t="s">
        <v>29</v>
      </c>
      <c r="O643" s="185"/>
      <c r="P643" s="329">
        <f>IFERROR(VLOOKUP(TRIM(OPKK[[#This Row],[Lokacija provedbe
grad ili općina]]),Koordinate!B:E,2,FALSE),"")</f>
        <v>31000</v>
      </c>
      <c r="Q643" s="329">
        <f>IFERROR(VLOOKUP(TRIM(OPKK[[#This Row],[Lokacija provedbe
grad ili općina]]),Koordinate!B:E,3,FALSE),"")</f>
        <v>45.554962400000001</v>
      </c>
      <c r="R643" s="329">
        <f>IFERROR(VLOOKUP(TRIM(OPKK[[#This Row],[Lokacija provedbe
grad ili općina]]),Koordinate!B:E,4,FALSE),"")</f>
        <v>18.695514399999901</v>
      </c>
    </row>
    <row r="644" spans="1:18" ht="15" customHeight="1">
      <c r="A644" s="163" t="s">
        <v>4094</v>
      </c>
      <c r="B644" s="163" t="s">
        <v>4095</v>
      </c>
      <c r="C644" s="162" t="s">
        <v>15</v>
      </c>
      <c r="D644" s="45" t="s">
        <v>1269</v>
      </c>
      <c r="E644" s="162" t="s">
        <v>26</v>
      </c>
      <c r="F644" s="74">
        <v>43301</v>
      </c>
      <c r="G644" s="570">
        <f t="shared" ref="G644:G707" si="10">H644+K644</f>
        <v>277180</v>
      </c>
      <c r="H644" s="59">
        <v>235000</v>
      </c>
      <c r="I644" s="59">
        <v>235000</v>
      </c>
      <c r="J644" s="59">
        <v>0</v>
      </c>
      <c r="K644" s="59">
        <v>42180</v>
      </c>
      <c r="L644" s="163" t="s">
        <v>4096</v>
      </c>
      <c r="M644" s="162" t="s">
        <v>38</v>
      </c>
      <c r="N644" s="162" t="s">
        <v>140</v>
      </c>
      <c r="O644" s="185"/>
      <c r="P644" s="329">
        <f>IFERROR(VLOOKUP(TRIM(OPKK[[#This Row],[Lokacija provedbe
grad ili općina]]),Koordinate!B:E,2,FALSE),"")</f>
        <v>34000</v>
      </c>
      <c r="Q644" s="329">
        <f>IFERROR(VLOOKUP(TRIM(OPKK[[#This Row],[Lokacija provedbe
grad ili općina]]),Koordinate!B:E,3,FALSE),"")</f>
        <v>45.331476299999999</v>
      </c>
      <c r="R644" s="329">
        <f>IFERROR(VLOOKUP(TRIM(OPKK[[#This Row],[Lokacija provedbe
grad ili općina]]),Koordinate!B:E,4,FALSE),"")</f>
        <v>17.674474799999899</v>
      </c>
    </row>
    <row r="645" spans="1:18" s="167" customFormat="1" ht="15" customHeight="1">
      <c r="A645" s="146" t="s">
        <v>4097</v>
      </c>
      <c r="B645" s="146" t="s">
        <v>4098</v>
      </c>
      <c r="C645" s="162" t="s">
        <v>1223</v>
      </c>
      <c r="D645" s="45" t="s">
        <v>4099</v>
      </c>
      <c r="E645" s="162" t="s">
        <v>17</v>
      </c>
      <c r="F645" s="74">
        <v>43314</v>
      </c>
      <c r="G645" s="570">
        <f t="shared" si="10"/>
        <v>2298155</v>
      </c>
      <c r="H645" s="59">
        <v>1953431.75</v>
      </c>
      <c r="I645" s="59">
        <v>1953431.75</v>
      </c>
      <c r="J645" s="59">
        <v>0</v>
      </c>
      <c r="K645" s="59">
        <v>344723.25</v>
      </c>
      <c r="L645" s="146" t="s">
        <v>3770</v>
      </c>
      <c r="M645" s="162" t="s">
        <v>20</v>
      </c>
      <c r="N645" s="162" t="s">
        <v>4100</v>
      </c>
      <c r="O645" s="185"/>
      <c r="P645" s="329">
        <f>IFERROR(VLOOKUP(TRIM(OPKK[[#This Row],[Lokacija provedbe
grad ili općina]]),Koordinate!B:E,2,FALSE),"")</f>
        <v>35222</v>
      </c>
      <c r="Q645" s="329">
        <f>IFERROR(VLOOKUP(TRIM(OPKK[[#This Row],[Lokacija provedbe
grad ili općina]]),Koordinate!B:E,3,FALSE),"")</f>
        <v>45.155883000000003</v>
      </c>
      <c r="R645" s="329">
        <f>IFERROR(VLOOKUP(TRIM(OPKK[[#This Row],[Lokacija provedbe
grad ili općina]]),Koordinate!B:E,4,FALSE),"")</f>
        <v>18.490416399999901</v>
      </c>
    </row>
    <row r="646" spans="1:18" s="167" customFormat="1" ht="15" customHeight="1">
      <c r="A646" s="146" t="s">
        <v>4101</v>
      </c>
      <c r="B646" s="163" t="s">
        <v>4102</v>
      </c>
      <c r="C646" s="162" t="s">
        <v>15</v>
      </c>
      <c r="D646" s="45" t="s">
        <v>1269</v>
      </c>
      <c r="E646" s="162" t="s">
        <v>26</v>
      </c>
      <c r="F646" s="74">
        <v>43333</v>
      </c>
      <c r="G646" s="570">
        <f t="shared" si="10"/>
        <v>352400</v>
      </c>
      <c r="H646" s="59">
        <v>299540</v>
      </c>
      <c r="I646" s="59">
        <v>299540</v>
      </c>
      <c r="J646" s="59">
        <v>0</v>
      </c>
      <c r="K646" s="59">
        <v>52860</v>
      </c>
      <c r="L646" s="146" t="s">
        <v>205</v>
      </c>
      <c r="M646" s="162" t="s">
        <v>28</v>
      </c>
      <c r="N646" s="162" t="s">
        <v>29</v>
      </c>
      <c r="O646" s="185"/>
      <c r="P646" s="329">
        <f>IFERROR(VLOOKUP(TRIM(OPKK[[#This Row],[Lokacija provedbe
grad ili općina]]),Koordinate!B:E,2,FALSE),"")</f>
        <v>31000</v>
      </c>
      <c r="Q646" s="329">
        <f>IFERROR(VLOOKUP(TRIM(OPKK[[#This Row],[Lokacija provedbe
grad ili općina]]),Koordinate!B:E,3,FALSE),"")</f>
        <v>45.554962400000001</v>
      </c>
      <c r="R646" s="329">
        <f>IFERROR(VLOOKUP(TRIM(OPKK[[#This Row],[Lokacija provedbe
grad ili općina]]),Koordinate!B:E,4,FALSE),"")</f>
        <v>18.695514399999901</v>
      </c>
    </row>
    <row r="647" spans="1:18" s="167" customFormat="1" ht="15" customHeight="1">
      <c r="A647" s="146" t="s">
        <v>4103</v>
      </c>
      <c r="B647" s="146" t="s">
        <v>4104</v>
      </c>
      <c r="C647" s="162" t="s">
        <v>1237</v>
      </c>
      <c r="D647" s="45" t="s">
        <v>3994</v>
      </c>
      <c r="E647" s="162" t="s">
        <v>17</v>
      </c>
      <c r="F647" s="74">
        <v>43311</v>
      </c>
      <c r="G647" s="570">
        <f t="shared" si="10"/>
        <v>5764603.9000000004</v>
      </c>
      <c r="H647" s="59">
        <v>3490042.51</v>
      </c>
      <c r="I647" s="59">
        <v>3490042.51</v>
      </c>
      <c r="J647" s="59">
        <v>0</v>
      </c>
      <c r="K647" s="59">
        <v>2274561.39</v>
      </c>
      <c r="L647" s="146" t="s">
        <v>1035</v>
      </c>
      <c r="M647" s="162" t="s">
        <v>28</v>
      </c>
      <c r="N647" s="162" t="s">
        <v>29</v>
      </c>
      <c r="O647" s="185"/>
      <c r="P647" s="329">
        <f>IFERROR(VLOOKUP(TRIM(OPKK[[#This Row],[Lokacija provedbe
grad ili općina]]),Koordinate!B:E,2,FALSE),"")</f>
        <v>31000</v>
      </c>
      <c r="Q647" s="329">
        <f>IFERROR(VLOOKUP(TRIM(OPKK[[#This Row],[Lokacija provedbe
grad ili općina]]),Koordinate!B:E,3,FALSE),"")</f>
        <v>45.554962400000001</v>
      </c>
      <c r="R647" s="329">
        <f>IFERROR(VLOOKUP(TRIM(OPKK[[#This Row],[Lokacija provedbe
grad ili općina]]),Koordinate!B:E,4,FALSE),"")</f>
        <v>18.695514399999901</v>
      </c>
    </row>
    <row r="648" spans="1:18" s="167" customFormat="1" ht="15" customHeight="1">
      <c r="A648" s="146" t="s">
        <v>4105</v>
      </c>
      <c r="B648" s="163" t="s">
        <v>4106</v>
      </c>
      <c r="C648" s="162" t="s">
        <v>1237</v>
      </c>
      <c r="D648" s="45" t="s">
        <v>3994</v>
      </c>
      <c r="E648" s="162" t="s">
        <v>17</v>
      </c>
      <c r="F648" s="74">
        <v>43301</v>
      </c>
      <c r="G648" s="570">
        <f t="shared" si="10"/>
        <v>721553.91</v>
      </c>
      <c r="H648" s="59">
        <v>452996.59</v>
      </c>
      <c r="I648" s="59">
        <v>452996.59</v>
      </c>
      <c r="J648" s="59">
        <v>0</v>
      </c>
      <c r="K648" s="59">
        <v>268557.32</v>
      </c>
      <c r="L648" s="163" t="s">
        <v>1035</v>
      </c>
      <c r="M648" s="162" t="s">
        <v>28</v>
      </c>
      <c r="N648" s="162" t="s">
        <v>29</v>
      </c>
      <c r="O648" s="185"/>
      <c r="P648" s="329">
        <f>IFERROR(VLOOKUP(TRIM(OPKK[[#This Row],[Lokacija provedbe
grad ili općina]]),Koordinate!B:E,2,FALSE),"")</f>
        <v>31000</v>
      </c>
      <c r="Q648" s="329">
        <f>IFERROR(VLOOKUP(TRIM(OPKK[[#This Row],[Lokacija provedbe
grad ili općina]]),Koordinate!B:E,3,FALSE),"")</f>
        <v>45.554962400000001</v>
      </c>
      <c r="R648" s="329">
        <f>IFERROR(VLOOKUP(TRIM(OPKK[[#This Row],[Lokacija provedbe
grad ili općina]]),Koordinate!B:E,4,FALSE),"")</f>
        <v>18.695514399999901</v>
      </c>
    </row>
    <row r="649" spans="1:18" s="167" customFormat="1" ht="15" customHeight="1">
      <c r="A649" s="146" t="s">
        <v>4107</v>
      </c>
      <c r="B649" s="163" t="s">
        <v>4108</v>
      </c>
      <c r="C649" s="162" t="s">
        <v>1237</v>
      </c>
      <c r="D649" s="45" t="s">
        <v>3994</v>
      </c>
      <c r="E649" s="162" t="s">
        <v>17</v>
      </c>
      <c r="F649" s="74">
        <v>43301</v>
      </c>
      <c r="G649" s="570">
        <f t="shared" si="10"/>
        <v>3430894.0300000003</v>
      </c>
      <c r="H649" s="59">
        <v>2090889.34</v>
      </c>
      <c r="I649" s="59">
        <v>2090889.34</v>
      </c>
      <c r="J649" s="59">
        <v>0</v>
      </c>
      <c r="K649" s="59">
        <v>1340004.69</v>
      </c>
      <c r="L649" s="163" t="s">
        <v>1035</v>
      </c>
      <c r="M649" s="162" t="s">
        <v>28</v>
      </c>
      <c r="N649" s="162" t="s">
        <v>29</v>
      </c>
      <c r="O649" s="185"/>
      <c r="P649" s="329">
        <f>IFERROR(VLOOKUP(TRIM(OPKK[[#This Row],[Lokacija provedbe
grad ili općina]]),Koordinate!B:E,2,FALSE),"")</f>
        <v>31000</v>
      </c>
      <c r="Q649" s="329">
        <f>IFERROR(VLOOKUP(TRIM(OPKK[[#This Row],[Lokacija provedbe
grad ili općina]]),Koordinate!B:E,3,FALSE),"")</f>
        <v>45.554962400000001</v>
      </c>
      <c r="R649" s="329">
        <f>IFERROR(VLOOKUP(TRIM(OPKK[[#This Row],[Lokacija provedbe
grad ili općina]]),Koordinate!B:E,4,FALSE),"")</f>
        <v>18.695514399999901</v>
      </c>
    </row>
    <row r="650" spans="1:18" s="167" customFormat="1" ht="15" customHeight="1">
      <c r="A650" s="146" t="s">
        <v>4109</v>
      </c>
      <c r="B650" s="163" t="s">
        <v>4110</v>
      </c>
      <c r="C650" s="162" t="s">
        <v>1237</v>
      </c>
      <c r="D650" s="45" t="s">
        <v>3994</v>
      </c>
      <c r="E650" s="162" t="s">
        <v>17</v>
      </c>
      <c r="F650" s="74">
        <v>43301</v>
      </c>
      <c r="G650" s="570">
        <f t="shared" si="10"/>
        <v>1493529.85</v>
      </c>
      <c r="H650" s="59">
        <v>918508.5</v>
      </c>
      <c r="I650" s="59">
        <v>918508.5</v>
      </c>
      <c r="J650" s="59">
        <v>0</v>
      </c>
      <c r="K650" s="59">
        <v>575021.35</v>
      </c>
      <c r="L650" s="163" t="s">
        <v>1035</v>
      </c>
      <c r="M650" s="162" t="s">
        <v>28</v>
      </c>
      <c r="N650" s="162" t="s">
        <v>29</v>
      </c>
      <c r="O650" s="185"/>
      <c r="P650" s="329">
        <f>IFERROR(VLOOKUP(TRIM(OPKK[[#This Row],[Lokacija provedbe
grad ili općina]]),Koordinate!B:E,2,FALSE),"")</f>
        <v>31000</v>
      </c>
      <c r="Q650" s="329">
        <f>IFERROR(VLOOKUP(TRIM(OPKK[[#This Row],[Lokacija provedbe
grad ili općina]]),Koordinate!B:E,3,FALSE),"")</f>
        <v>45.554962400000001</v>
      </c>
      <c r="R650" s="329">
        <f>IFERROR(VLOOKUP(TRIM(OPKK[[#This Row],[Lokacija provedbe
grad ili općina]]),Koordinate!B:E,4,FALSE),"")</f>
        <v>18.695514399999901</v>
      </c>
    </row>
    <row r="651" spans="1:18" s="167" customFormat="1" ht="15" customHeight="1">
      <c r="A651" s="146" t="s">
        <v>4111</v>
      </c>
      <c r="B651" s="163" t="s">
        <v>4112</v>
      </c>
      <c r="C651" s="162" t="s">
        <v>1237</v>
      </c>
      <c r="D651" s="45" t="s">
        <v>3994</v>
      </c>
      <c r="E651" s="162" t="s">
        <v>17</v>
      </c>
      <c r="F651" s="74">
        <v>43301</v>
      </c>
      <c r="G651" s="570">
        <f t="shared" si="10"/>
        <v>2079358.73</v>
      </c>
      <c r="H651" s="59">
        <v>1271434.8799999999</v>
      </c>
      <c r="I651" s="59">
        <v>1271434.8799999999</v>
      </c>
      <c r="J651" s="59">
        <v>0</v>
      </c>
      <c r="K651" s="59">
        <v>807923.85</v>
      </c>
      <c r="L651" s="163" t="s">
        <v>1035</v>
      </c>
      <c r="M651" s="162" t="s">
        <v>28</v>
      </c>
      <c r="N651" s="162" t="s">
        <v>29</v>
      </c>
      <c r="O651" s="185"/>
      <c r="P651" s="329">
        <f>IFERROR(VLOOKUP(TRIM(OPKK[[#This Row],[Lokacija provedbe
grad ili općina]]),Koordinate!B:E,2,FALSE),"")</f>
        <v>31000</v>
      </c>
      <c r="Q651" s="329">
        <f>IFERROR(VLOOKUP(TRIM(OPKK[[#This Row],[Lokacija provedbe
grad ili općina]]),Koordinate!B:E,3,FALSE),"")</f>
        <v>45.554962400000001</v>
      </c>
      <c r="R651" s="329">
        <f>IFERROR(VLOOKUP(TRIM(OPKK[[#This Row],[Lokacija provedbe
grad ili općina]]),Koordinate!B:E,4,FALSE),"")</f>
        <v>18.695514399999901</v>
      </c>
    </row>
    <row r="652" spans="1:18" s="167" customFormat="1" ht="15" customHeight="1">
      <c r="A652" s="146" t="s">
        <v>4113</v>
      </c>
      <c r="B652" s="163" t="s">
        <v>4114</v>
      </c>
      <c r="C652" s="162" t="s">
        <v>1237</v>
      </c>
      <c r="D652" s="45" t="s">
        <v>3994</v>
      </c>
      <c r="E652" s="162" t="s">
        <v>17</v>
      </c>
      <c r="F652" s="74">
        <v>43301</v>
      </c>
      <c r="G652" s="570">
        <f t="shared" si="10"/>
        <v>10879550.59</v>
      </c>
      <c r="H652" s="59">
        <v>6560083.2599999998</v>
      </c>
      <c r="I652" s="59">
        <v>6560083.2599999998</v>
      </c>
      <c r="J652" s="59">
        <v>0</v>
      </c>
      <c r="K652" s="59">
        <v>4319467.33</v>
      </c>
      <c r="L652" s="163" t="s">
        <v>1035</v>
      </c>
      <c r="M652" s="162" t="s">
        <v>28</v>
      </c>
      <c r="N652" s="162" t="s">
        <v>29</v>
      </c>
      <c r="O652" s="185"/>
      <c r="P652" s="329">
        <f>IFERROR(VLOOKUP(TRIM(OPKK[[#This Row],[Lokacija provedbe
grad ili općina]]),Koordinate!B:E,2,FALSE),"")</f>
        <v>31000</v>
      </c>
      <c r="Q652" s="329">
        <f>IFERROR(VLOOKUP(TRIM(OPKK[[#This Row],[Lokacija provedbe
grad ili općina]]),Koordinate!B:E,3,FALSE),"")</f>
        <v>45.554962400000001</v>
      </c>
      <c r="R652" s="329">
        <f>IFERROR(VLOOKUP(TRIM(OPKK[[#This Row],[Lokacija provedbe
grad ili općina]]),Koordinate!B:E,4,FALSE),"")</f>
        <v>18.695514399999901</v>
      </c>
    </row>
    <row r="653" spans="1:18" s="167" customFormat="1" ht="15" customHeight="1">
      <c r="A653" s="146" t="s">
        <v>4115</v>
      </c>
      <c r="B653" s="163" t="s">
        <v>4116</v>
      </c>
      <c r="C653" s="162" t="s">
        <v>24</v>
      </c>
      <c r="D653" s="45" t="s">
        <v>4117</v>
      </c>
      <c r="E653" s="162" t="s">
        <v>49</v>
      </c>
      <c r="F653" s="74">
        <v>43301</v>
      </c>
      <c r="G653" s="571">
        <f t="shared" si="10"/>
        <v>78468769.670000002</v>
      </c>
      <c r="H653" s="248">
        <v>78468769.670000002</v>
      </c>
      <c r="I653" s="248">
        <v>66698454.219999999</v>
      </c>
      <c r="J653" s="248">
        <v>11770315.449999999</v>
      </c>
      <c r="K653" s="248">
        <v>0</v>
      </c>
      <c r="L653" s="163" t="s">
        <v>224</v>
      </c>
      <c r="M653" s="162" t="s">
        <v>52</v>
      </c>
      <c r="N653" s="162" t="s">
        <v>143</v>
      </c>
      <c r="O653" s="36"/>
      <c r="P653" s="329">
        <f>IFERROR(VLOOKUP(TRIM(OPKK[[#This Row],[Lokacija provedbe
grad ili općina]]),Koordinate!B:E,2,FALSE),"")</f>
        <v>32100</v>
      </c>
      <c r="Q653" s="329">
        <f>IFERROR(VLOOKUP(TRIM(OPKK[[#This Row],[Lokacija provedbe
grad ili općina]]),Koordinate!B:E,3,FALSE),"")</f>
        <v>45.287905799999997</v>
      </c>
      <c r="R653" s="329">
        <f>IFERROR(VLOOKUP(TRIM(OPKK[[#This Row],[Lokacija provedbe
grad ili općina]]),Koordinate!B:E,4,FALSE),"")</f>
        <v>18.805678100000002</v>
      </c>
    </row>
    <row r="654" spans="1:18" s="167" customFormat="1" ht="15" customHeight="1">
      <c r="A654" s="146" t="s">
        <v>4125</v>
      </c>
      <c r="B654" s="163" t="s">
        <v>4139</v>
      </c>
      <c r="C654" s="162" t="s">
        <v>1223</v>
      </c>
      <c r="D654" s="45" t="s">
        <v>1224</v>
      </c>
      <c r="E654" s="162" t="s">
        <v>17</v>
      </c>
      <c r="F654" s="74">
        <v>43321</v>
      </c>
      <c r="G654" s="570">
        <f t="shared" si="10"/>
        <v>6012320.29</v>
      </c>
      <c r="H654" s="59">
        <v>4500000</v>
      </c>
      <c r="I654" s="59">
        <v>4500000</v>
      </c>
      <c r="J654" s="59">
        <v>0</v>
      </c>
      <c r="K654" s="59">
        <v>1512320.29</v>
      </c>
      <c r="L654" s="163" t="s">
        <v>446</v>
      </c>
      <c r="M654" s="162" t="s">
        <v>20</v>
      </c>
      <c r="N654" s="162" t="s">
        <v>157</v>
      </c>
      <c r="O654" s="185"/>
      <c r="P654" s="329">
        <f>IFERROR(VLOOKUP(TRIM(OPKK[[#This Row],[Lokacija provedbe
grad ili općina]]),Koordinate!B:E,2,FALSE),"")</f>
        <v>35400</v>
      </c>
      <c r="Q654" s="329">
        <f>IFERROR(VLOOKUP(TRIM(OPKK[[#This Row],[Lokacija provedbe
grad ili općina]]),Koordinate!B:E,3,FALSE),"")</f>
        <v>45.258155799999997</v>
      </c>
      <c r="R654" s="329">
        <f>IFERROR(VLOOKUP(TRIM(OPKK[[#This Row],[Lokacija provedbe
grad ili općina]]),Koordinate!B:E,4,FALSE),"")</f>
        <v>17.3839626</v>
      </c>
    </row>
    <row r="655" spans="1:18" s="167" customFormat="1" ht="15" customHeight="1">
      <c r="A655" s="146" t="s">
        <v>4126</v>
      </c>
      <c r="B655" s="163" t="s">
        <v>4140</v>
      </c>
      <c r="C655" s="174" t="s">
        <v>15</v>
      </c>
      <c r="D655" s="45" t="s">
        <v>113</v>
      </c>
      <c r="E655" s="162" t="s">
        <v>17</v>
      </c>
      <c r="F655" s="74">
        <v>43291</v>
      </c>
      <c r="G655" s="570">
        <f t="shared" si="10"/>
        <v>7482724</v>
      </c>
      <c r="H655" s="59">
        <v>2650153.4</v>
      </c>
      <c r="I655" s="59">
        <v>2650153.4</v>
      </c>
      <c r="J655" s="59">
        <v>0</v>
      </c>
      <c r="K655" s="59">
        <v>4832570.5999999996</v>
      </c>
      <c r="L655" s="146" t="s">
        <v>4155</v>
      </c>
      <c r="M655" s="162" t="s">
        <v>52</v>
      </c>
      <c r="N655" s="162" t="s">
        <v>143</v>
      </c>
      <c r="O655" s="185"/>
      <c r="P655" s="329">
        <f>IFERROR(VLOOKUP(TRIM(OPKK[[#This Row],[Lokacija provedbe
grad ili općina]]),Koordinate!B:E,2,FALSE),"")</f>
        <v>32100</v>
      </c>
      <c r="Q655" s="329">
        <f>IFERROR(VLOOKUP(TRIM(OPKK[[#This Row],[Lokacija provedbe
grad ili općina]]),Koordinate!B:E,3,FALSE),"")</f>
        <v>45.287905799999997</v>
      </c>
      <c r="R655" s="329">
        <f>IFERROR(VLOOKUP(TRIM(OPKK[[#This Row],[Lokacija provedbe
grad ili općina]]),Koordinate!B:E,4,FALSE),"")</f>
        <v>18.805678100000002</v>
      </c>
    </row>
    <row r="656" spans="1:18" s="167" customFormat="1" ht="15" customHeight="1">
      <c r="A656" s="146" t="s">
        <v>4127</v>
      </c>
      <c r="B656" s="163" t="s">
        <v>4141</v>
      </c>
      <c r="C656" s="36" t="s">
        <v>1223</v>
      </c>
      <c r="D656" s="36" t="s">
        <v>1224</v>
      </c>
      <c r="E656" s="36" t="s">
        <v>17</v>
      </c>
      <c r="F656" s="74">
        <v>43325</v>
      </c>
      <c r="G656" s="570">
        <f t="shared" si="10"/>
        <v>4521717.8499999996</v>
      </c>
      <c r="H656" s="59">
        <v>3843460.17</v>
      </c>
      <c r="I656" s="59">
        <v>3843460.17</v>
      </c>
      <c r="J656" s="59">
        <v>0</v>
      </c>
      <c r="K656" s="59">
        <v>678257.68</v>
      </c>
      <c r="L656" s="146" t="s">
        <v>562</v>
      </c>
      <c r="M656" s="162" t="s">
        <v>52</v>
      </c>
      <c r="N656" s="162" t="s">
        <v>1398</v>
      </c>
      <c r="O656" s="185"/>
      <c r="P656" s="329">
        <f>IFERROR(VLOOKUP(TRIM(OPKK[[#This Row],[Lokacija provedbe
grad ili općina]]),Koordinate!B:E,2,FALSE),"")</f>
        <v>32281</v>
      </c>
      <c r="Q656" s="329">
        <f>IFERROR(VLOOKUP(TRIM(OPKK[[#This Row],[Lokacija provedbe
grad ili općina]]),Koordinate!B:E,3,FALSE),"")</f>
        <v>45.288244499999998</v>
      </c>
      <c r="R656" s="329">
        <f>IFERROR(VLOOKUP(TRIM(OPKK[[#This Row],[Lokacija provedbe
grad ili općina]]),Koordinate!B:E,4,FALSE),"")</f>
        <v>18.6841136</v>
      </c>
    </row>
    <row r="657" spans="1:18" s="167" customFormat="1" ht="15" customHeight="1">
      <c r="A657" s="146" t="s">
        <v>4128</v>
      </c>
      <c r="B657" s="163" t="s">
        <v>4142</v>
      </c>
      <c r="C657" s="174" t="s">
        <v>1223</v>
      </c>
      <c r="D657" s="45" t="s">
        <v>1224</v>
      </c>
      <c r="E657" s="162" t="s">
        <v>17</v>
      </c>
      <c r="F657" s="74">
        <v>43339</v>
      </c>
      <c r="G657" s="570">
        <f t="shared" si="10"/>
        <v>2162184.75</v>
      </c>
      <c r="H657" s="59">
        <v>1837857.03</v>
      </c>
      <c r="I657" s="59">
        <v>1837857.03</v>
      </c>
      <c r="J657" s="59">
        <v>0</v>
      </c>
      <c r="K657" s="59">
        <v>324327.71999999997</v>
      </c>
      <c r="L657" s="146" t="s">
        <v>499</v>
      </c>
      <c r="M657" s="162" t="s">
        <v>28</v>
      </c>
      <c r="N657" s="162" t="s">
        <v>1717</v>
      </c>
      <c r="O657" s="185"/>
      <c r="P657" s="329">
        <f>IFERROR(VLOOKUP(TRIM(OPKK[[#This Row],[Lokacija provedbe
grad ili općina]]),Koordinate!B:E,2,FALSE),"")</f>
        <v>31511</v>
      </c>
      <c r="Q657" s="329">
        <f>IFERROR(VLOOKUP(TRIM(OPKK[[#This Row],[Lokacija provedbe
grad ili općina]]),Koordinate!B:E,3,FALSE),"")</f>
        <v>45.540887699999999</v>
      </c>
      <c r="R657" s="329">
        <f>IFERROR(VLOOKUP(TRIM(OPKK[[#This Row],[Lokacija provedbe
grad ili općina]]),Koordinate!B:E,4,FALSE),"")</f>
        <v>18.0528961999999</v>
      </c>
    </row>
    <row r="658" spans="1:18" s="167" customFormat="1" ht="15" customHeight="1">
      <c r="A658" s="146" t="s">
        <v>4129</v>
      </c>
      <c r="B658" s="163" t="s">
        <v>4143</v>
      </c>
      <c r="C658" s="174" t="s">
        <v>1223</v>
      </c>
      <c r="D658" s="45" t="s">
        <v>1224</v>
      </c>
      <c r="E658" s="162" t="s">
        <v>17</v>
      </c>
      <c r="F658" s="74">
        <v>43343</v>
      </c>
      <c r="G658" s="570">
        <f t="shared" si="10"/>
        <v>3464673</v>
      </c>
      <c r="H658" s="59">
        <v>2944972</v>
      </c>
      <c r="I658" s="59">
        <v>2944972</v>
      </c>
      <c r="J658" s="59">
        <v>0</v>
      </c>
      <c r="K658" s="59">
        <v>519701</v>
      </c>
      <c r="L658" s="146" t="s">
        <v>27</v>
      </c>
      <c r="M658" s="162" t="s">
        <v>28</v>
      </c>
      <c r="N658" s="162" t="s">
        <v>29</v>
      </c>
      <c r="O658" s="185"/>
      <c r="P658" s="329">
        <f>IFERROR(VLOOKUP(TRIM(OPKK[[#This Row],[Lokacija provedbe
grad ili općina]]),Koordinate!B:E,2,FALSE),"")</f>
        <v>31000</v>
      </c>
      <c r="Q658" s="329">
        <f>IFERROR(VLOOKUP(TRIM(OPKK[[#This Row],[Lokacija provedbe
grad ili općina]]),Koordinate!B:E,3,FALSE),"")</f>
        <v>45.554962400000001</v>
      </c>
      <c r="R658" s="329">
        <f>IFERROR(VLOOKUP(TRIM(OPKK[[#This Row],[Lokacija provedbe
grad ili općina]]),Koordinate!B:E,4,FALSE),"")</f>
        <v>18.695514399999901</v>
      </c>
    </row>
    <row r="659" spans="1:18" s="167" customFormat="1" ht="15" customHeight="1">
      <c r="A659" s="146" t="s">
        <v>4130</v>
      </c>
      <c r="B659" s="163" t="s">
        <v>4144</v>
      </c>
      <c r="C659" s="174" t="s">
        <v>1223</v>
      </c>
      <c r="D659" s="45" t="s">
        <v>1224</v>
      </c>
      <c r="E659" s="162" t="s">
        <v>17</v>
      </c>
      <c r="F659" s="74">
        <v>43343</v>
      </c>
      <c r="G659" s="570">
        <f t="shared" si="10"/>
        <v>4008142</v>
      </c>
      <c r="H659" s="59">
        <v>3406920</v>
      </c>
      <c r="I659" s="59">
        <v>3406920</v>
      </c>
      <c r="J659" s="59">
        <v>0</v>
      </c>
      <c r="K659" s="59">
        <v>601222</v>
      </c>
      <c r="L659" s="146" t="s">
        <v>27</v>
      </c>
      <c r="M659" s="162" t="s">
        <v>28</v>
      </c>
      <c r="N659" s="162" t="s">
        <v>29</v>
      </c>
      <c r="O659" s="185"/>
      <c r="P659" s="329">
        <f>IFERROR(VLOOKUP(TRIM(OPKK[[#This Row],[Lokacija provedbe
grad ili općina]]),Koordinate!B:E,2,FALSE),"")</f>
        <v>31000</v>
      </c>
      <c r="Q659" s="329">
        <f>IFERROR(VLOOKUP(TRIM(OPKK[[#This Row],[Lokacija provedbe
grad ili općina]]),Koordinate!B:E,3,FALSE),"")</f>
        <v>45.554962400000001</v>
      </c>
      <c r="R659" s="329">
        <f>IFERROR(VLOOKUP(TRIM(OPKK[[#This Row],[Lokacija provedbe
grad ili općina]]),Koordinate!B:E,4,FALSE),"")</f>
        <v>18.695514399999901</v>
      </c>
    </row>
    <row r="660" spans="1:18" s="167" customFormat="1" ht="15" customHeight="1">
      <c r="A660" s="146" t="s">
        <v>4131</v>
      </c>
      <c r="B660" s="163" t="s">
        <v>4145</v>
      </c>
      <c r="C660" s="174" t="s">
        <v>1237</v>
      </c>
      <c r="D660" s="45" t="s">
        <v>3994</v>
      </c>
      <c r="E660" s="162" t="s">
        <v>17</v>
      </c>
      <c r="F660" s="74">
        <v>43325</v>
      </c>
      <c r="G660" s="570">
        <f t="shared" si="10"/>
        <v>976361.12999999989</v>
      </c>
      <c r="H660" s="59">
        <v>614952.56999999995</v>
      </c>
      <c r="I660" s="59">
        <v>614952.56999999995</v>
      </c>
      <c r="J660" s="59">
        <v>0</v>
      </c>
      <c r="K660" s="59">
        <v>361408.56</v>
      </c>
      <c r="L660" s="146" t="s">
        <v>1185</v>
      </c>
      <c r="M660" s="162" t="s">
        <v>28</v>
      </c>
      <c r="N660" s="162" t="s">
        <v>4153</v>
      </c>
      <c r="O660" s="185"/>
      <c r="P660" s="329">
        <f>IFERROR(VLOOKUP(TRIM(OPKK[[#This Row],[Lokacija provedbe
grad ili općina]]),Koordinate!B:E,2,FALSE),"")</f>
        <v>31403</v>
      </c>
      <c r="Q660" s="329">
        <f>IFERROR(VLOOKUP(TRIM(OPKK[[#This Row],[Lokacija provedbe
grad ili općina]]),Koordinate!B:E,3,FALSE),"")</f>
        <v>45.439178099999999</v>
      </c>
      <c r="R660" s="329">
        <f>IFERROR(VLOOKUP(TRIM(OPKK[[#This Row],[Lokacija provedbe
grad ili općina]]),Koordinate!B:E,4,FALSE),"")</f>
        <v>18.506617499999901</v>
      </c>
    </row>
    <row r="661" spans="1:18" s="167" customFormat="1" ht="15" customHeight="1">
      <c r="A661" s="146" t="s">
        <v>4132</v>
      </c>
      <c r="B661" s="163" t="s">
        <v>4146</v>
      </c>
      <c r="C661" s="162" t="s">
        <v>1237</v>
      </c>
      <c r="D661" s="45" t="s">
        <v>3994</v>
      </c>
      <c r="E661" s="162" t="s">
        <v>17</v>
      </c>
      <c r="F661" s="74">
        <v>43332</v>
      </c>
      <c r="G661" s="570">
        <f t="shared" si="10"/>
        <v>1852446.3</v>
      </c>
      <c r="H661" s="59">
        <v>1122504.6100000001</v>
      </c>
      <c r="I661" s="59">
        <v>1122504.6100000001</v>
      </c>
      <c r="J661" s="59">
        <v>0</v>
      </c>
      <c r="K661" s="59">
        <v>729941.69</v>
      </c>
      <c r="L661" s="146" t="s">
        <v>536</v>
      </c>
      <c r="M661" s="162" t="s">
        <v>43</v>
      </c>
      <c r="N661" s="162" t="s">
        <v>4154</v>
      </c>
      <c r="O661" s="185"/>
      <c r="P661" s="329">
        <f>IFERROR(VLOOKUP(TRIM(OPKK[[#This Row],[Lokacija provedbe
grad ili općina]]),Koordinate!B:E,2,FALSE),"")</f>
        <v>33404</v>
      </c>
      <c r="Q661" s="329">
        <f>IFERROR(VLOOKUP(TRIM(OPKK[[#This Row],[Lokacija provedbe
grad ili općina]]),Koordinate!B:E,3,FALSE),"")</f>
        <v>45.858045799999999</v>
      </c>
      <c r="R661" s="329">
        <f>IFERROR(VLOOKUP(TRIM(OPKK[[#This Row],[Lokacija provedbe
grad ili općina]]),Koordinate!B:E,4,FALSE),"")</f>
        <v>17.301897400000001</v>
      </c>
    </row>
    <row r="662" spans="1:18" s="167" customFormat="1" ht="15" customHeight="1">
      <c r="A662" s="146" t="s">
        <v>4133</v>
      </c>
      <c r="B662" s="163" t="s">
        <v>4147</v>
      </c>
      <c r="C662" s="162" t="s">
        <v>1237</v>
      </c>
      <c r="D662" s="45" t="s">
        <v>3994</v>
      </c>
      <c r="E662" s="162" t="s">
        <v>17</v>
      </c>
      <c r="F662" s="74">
        <v>43326</v>
      </c>
      <c r="G662" s="570">
        <f t="shared" si="10"/>
        <v>480216.68</v>
      </c>
      <c r="H662" s="59">
        <v>305382.05</v>
      </c>
      <c r="I662" s="59">
        <v>305382.05</v>
      </c>
      <c r="J662" s="59">
        <v>0</v>
      </c>
      <c r="K662" s="59">
        <v>174834.63</v>
      </c>
      <c r="L662" s="146" t="s">
        <v>55</v>
      </c>
      <c r="M662" s="162" t="s">
        <v>28</v>
      </c>
      <c r="N662" s="162" t="s">
        <v>29</v>
      </c>
      <c r="O662" s="185"/>
      <c r="P662" s="329">
        <f>IFERROR(VLOOKUP(TRIM(OPKK[[#This Row],[Lokacija provedbe
grad ili općina]]),Koordinate!B:E,2,FALSE),"")</f>
        <v>31000</v>
      </c>
      <c r="Q662" s="329">
        <f>IFERROR(VLOOKUP(TRIM(OPKK[[#This Row],[Lokacija provedbe
grad ili općina]]),Koordinate!B:E,3,FALSE),"")</f>
        <v>45.554962400000001</v>
      </c>
      <c r="R662" s="329">
        <f>IFERROR(VLOOKUP(TRIM(OPKK[[#This Row],[Lokacija provedbe
grad ili općina]]),Koordinate!B:E,4,FALSE),"")</f>
        <v>18.695514399999901</v>
      </c>
    </row>
    <row r="663" spans="1:18" s="167" customFormat="1" ht="15" customHeight="1">
      <c r="A663" s="146" t="s">
        <v>4134</v>
      </c>
      <c r="B663" s="163" t="s">
        <v>4148</v>
      </c>
      <c r="C663" s="162" t="s">
        <v>1223</v>
      </c>
      <c r="D663" s="45" t="s">
        <v>3818</v>
      </c>
      <c r="E663" s="162" t="s">
        <v>17</v>
      </c>
      <c r="F663" s="74">
        <v>43332</v>
      </c>
      <c r="G663" s="570">
        <f t="shared" si="10"/>
        <v>441556.92</v>
      </c>
      <c r="H663" s="59">
        <v>375323.24</v>
      </c>
      <c r="I663" s="59">
        <v>375323.24</v>
      </c>
      <c r="J663" s="59">
        <v>0</v>
      </c>
      <c r="K663" s="59">
        <v>66233.679999999993</v>
      </c>
      <c r="L663" s="146" t="s">
        <v>1032</v>
      </c>
      <c r="M663" s="162" t="s">
        <v>38</v>
      </c>
      <c r="N663" s="162" t="s">
        <v>140</v>
      </c>
      <c r="O663" s="185"/>
      <c r="P663" s="329">
        <f>IFERROR(VLOOKUP(TRIM(OPKK[[#This Row],[Lokacija provedbe
grad ili općina]]),Koordinate!B:E,2,FALSE),"")</f>
        <v>34000</v>
      </c>
      <c r="Q663" s="329">
        <f>IFERROR(VLOOKUP(TRIM(OPKK[[#This Row],[Lokacija provedbe
grad ili općina]]),Koordinate!B:E,3,FALSE),"")</f>
        <v>45.331476299999999</v>
      </c>
      <c r="R663" s="329">
        <f>IFERROR(VLOOKUP(TRIM(OPKK[[#This Row],[Lokacija provedbe
grad ili općina]]),Koordinate!B:E,4,FALSE),"")</f>
        <v>17.674474799999899</v>
      </c>
    </row>
    <row r="664" spans="1:18" s="167" customFormat="1" ht="15" customHeight="1">
      <c r="A664" s="146" t="s">
        <v>4135</v>
      </c>
      <c r="B664" s="163" t="s">
        <v>4149</v>
      </c>
      <c r="C664" s="174" t="s">
        <v>1237</v>
      </c>
      <c r="D664" s="174" t="s">
        <v>3994</v>
      </c>
      <c r="E664" s="174" t="s">
        <v>17</v>
      </c>
      <c r="F664" s="74">
        <v>43335</v>
      </c>
      <c r="G664" s="570">
        <f t="shared" si="10"/>
        <v>1957766.91</v>
      </c>
      <c r="H664" s="59">
        <v>1195717.71</v>
      </c>
      <c r="I664" s="59">
        <v>1195717.71</v>
      </c>
      <c r="J664" s="59">
        <v>0</v>
      </c>
      <c r="K664" s="59">
        <v>762049.2</v>
      </c>
      <c r="L664" s="146" t="s">
        <v>230</v>
      </c>
      <c r="M664" s="162" t="s">
        <v>28</v>
      </c>
      <c r="N664" s="162" t="s">
        <v>29</v>
      </c>
      <c r="O664" s="185"/>
      <c r="P664" s="329">
        <f>IFERROR(VLOOKUP(TRIM(OPKK[[#This Row],[Lokacija provedbe
grad ili općina]]),Koordinate!B:E,2,FALSE),"")</f>
        <v>31000</v>
      </c>
      <c r="Q664" s="329">
        <f>IFERROR(VLOOKUP(TRIM(OPKK[[#This Row],[Lokacija provedbe
grad ili općina]]),Koordinate!B:E,3,FALSE),"")</f>
        <v>45.554962400000001</v>
      </c>
      <c r="R664" s="329">
        <f>IFERROR(VLOOKUP(TRIM(OPKK[[#This Row],[Lokacija provedbe
grad ili općina]]),Koordinate!B:E,4,FALSE),"")</f>
        <v>18.695514399999901</v>
      </c>
    </row>
    <row r="665" spans="1:18" s="167" customFormat="1" ht="15" customHeight="1">
      <c r="A665" s="146" t="s">
        <v>4136</v>
      </c>
      <c r="B665" s="163" t="s">
        <v>4150</v>
      </c>
      <c r="C665" s="162" t="s">
        <v>1223</v>
      </c>
      <c r="D665" s="45" t="s">
        <v>3818</v>
      </c>
      <c r="E665" s="162" t="s">
        <v>17</v>
      </c>
      <c r="F665" s="74">
        <v>43325</v>
      </c>
      <c r="G665" s="570">
        <f t="shared" si="10"/>
        <v>543585.05000000005</v>
      </c>
      <c r="H665" s="59">
        <v>462047.28</v>
      </c>
      <c r="I665" s="59">
        <v>462047.28</v>
      </c>
      <c r="J665" s="59">
        <v>0</v>
      </c>
      <c r="K665" s="59">
        <v>81537.77</v>
      </c>
      <c r="L665" s="146" t="s">
        <v>2351</v>
      </c>
      <c r="M665" s="162" t="s">
        <v>43</v>
      </c>
      <c r="N665" s="162" t="s">
        <v>383</v>
      </c>
      <c r="O665" s="185"/>
      <c r="P665" s="329">
        <f>IFERROR(VLOOKUP(TRIM(OPKK[[#This Row],[Lokacija provedbe
grad ili općina]]),Koordinate!B:E,2,FALSE),"")</f>
        <v>33515</v>
      </c>
      <c r="Q665" s="329">
        <f>IFERROR(VLOOKUP(TRIM(OPKK[[#This Row],[Lokacija provedbe
grad ili općina]]),Koordinate!B:E,3,FALSE),"")</f>
        <v>45.528800699999998</v>
      </c>
      <c r="R665" s="329">
        <f>IFERROR(VLOOKUP(TRIM(OPKK[[#This Row],[Lokacija provedbe
grad ili općina]]),Koordinate!B:E,4,FALSE),"")</f>
        <v>17.880347400000002</v>
      </c>
    </row>
    <row r="666" spans="1:18" s="167" customFormat="1" ht="15" customHeight="1">
      <c r="A666" s="146" t="s">
        <v>4138</v>
      </c>
      <c r="B666" s="163" t="s">
        <v>4152</v>
      </c>
      <c r="C666" s="174" t="s">
        <v>1223</v>
      </c>
      <c r="D666" s="174" t="s">
        <v>3818</v>
      </c>
      <c r="E666" s="174" t="s">
        <v>17</v>
      </c>
      <c r="F666" s="74">
        <v>43325</v>
      </c>
      <c r="G666" s="570">
        <f t="shared" si="10"/>
        <v>367499.96</v>
      </c>
      <c r="H666" s="59">
        <v>312374.96000000002</v>
      </c>
      <c r="I666" s="59">
        <v>312374.96000000002</v>
      </c>
      <c r="J666" s="59">
        <v>0</v>
      </c>
      <c r="K666" s="59">
        <v>55125</v>
      </c>
      <c r="L666" s="146" t="s">
        <v>409</v>
      </c>
      <c r="M666" s="162" t="s">
        <v>38</v>
      </c>
      <c r="N666" s="162" t="s">
        <v>128</v>
      </c>
      <c r="O666" s="185"/>
      <c r="P666" s="329">
        <f>IFERROR(VLOOKUP(TRIM(OPKK[[#This Row],[Lokacija provedbe
grad ili općina]]),Koordinate!B:E,2,FALSE),"")</f>
        <v>34310</v>
      </c>
      <c r="Q666" s="329">
        <f>IFERROR(VLOOKUP(TRIM(OPKK[[#This Row],[Lokacija provedbe
grad ili općina]]),Koordinate!B:E,3,FALSE),"")</f>
        <v>45.2862467</v>
      </c>
      <c r="R666" s="329">
        <f>IFERROR(VLOOKUP(TRIM(OPKK[[#This Row],[Lokacija provedbe
grad ili općina]]),Koordinate!B:E,4,FALSE),"")</f>
        <v>17.801819600000002</v>
      </c>
    </row>
    <row r="667" spans="1:18" s="167" customFormat="1" ht="15" customHeight="1">
      <c r="A667" s="146" t="s">
        <v>4158</v>
      </c>
      <c r="B667" s="163" t="s">
        <v>4159</v>
      </c>
      <c r="C667" s="174" t="s">
        <v>1237</v>
      </c>
      <c r="D667" s="174" t="s">
        <v>3994</v>
      </c>
      <c r="E667" s="174" t="s">
        <v>17</v>
      </c>
      <c r="F667" s="74">
        <v>43326</v>
      </c>
      <c r="G667" s="570">
        <f t="shared" si="10"/>
        <v>473028.73</v>
      </c>
      <c r="H667" s="59">
        <v>300961.53999999998</v>
      </c>
      <c r="I667" s="59">
        <v>300961.53999999998</v>
      </c>
      <c r="J667" s="59">
        <v>0</v>
      </c>
      <c r="K667" s="59">
        <v>172067.19</v>
      </c>
      <c r="L667" s="146" t="s">
        <v>230</v>
      </c>
      <c r="M667" s="162" t="s">
        <v>28</v>
      </c>
      <c r="N667" s="162" t="s">
        <v>29</v>
      </c>
      <c r="O667" s="185"/>
      <c r="P667" s="329">
        <f>IFERROR(VLOOKUP(TRIM(OPKK[[#This Row],[Lokacija provedbe
grad ili općina]]),Koordinate!B:E,2,FALSE),"")</f>
        <v>31000</v>
      </c>
      <c r="Q667" s="329">
        <f>IFERROR(VLOOKUP(TRIM(OPKK[[#This Row],[Lokacija provedbe
grad ili općina]]),Koordinate!B:E,3,FALSE),"")</f>
        <v>45.554962400000001</v>
      </c>
      <c r="R667" s="329">
        <f>IFERROR(VLOOKUP(TRIM(OPKK[[#This Row],[Lokacija provedbe
grad ili općina]]),Koordinate!B:E,4,FALSE),"")</f>
        <v>18.695514399999901</v>
      </c>
    </row>
    <row r="668" spans="1:18" s="167" customFormat="1" ht="15" customHeight="1">
      <c r="A668" s="186" t="s">
        <v>4160</v>
      </c>
      <c r="B668" s="186" t="s">
        <v>4161</v>
      </c>
      <c r="C668" s="185" t="s">
        <v>1237</v>
      </c>
      <c r="D668" s="185" t="s">
        <v>3994</v>
      </c>
      <c r="E668" s="185" t="s">
        <v>17</v>
      </c>
      <c r="F668" s="187">
        <v>43346</v>
      </c>
      <c r="G668" s="570">
        <f t="shared" si="10"/>
        <v>6043234.3499999996</v>
      </c>
      <c r="H668" s="59">
        <v>3669729.51</v>
      </c>
      <c r="I668" s="59">
        <v>3669729.51</v>
      </c>
      <c r="J668" s="59">
        <v>0</v>
      </c>
      <c r="K668" s="59">
        <v>2373504.84</v>
      </c>
      <c r="L668" s="186" t="s">
        <v>3017</v>
      </c>
      <c r="M668" s="162" t="s">
        <v>28</v>
      </c>
      <c r="N668" s="162" t="s">
        <v>386</v>
      </c>
      <c r="O668" s="185"/>
      <c r="P668" s="329">
        <f>IFERROR(VLOOKUP(TRIM(OPKK[[#This Row],[Lokacija provedbe
grad ili općina]]),Koordinate!B:E,2,FALSE),"")</f>
        <v>31500</v>
      </c>
      <c r="Q668" s="329">
        <f>IFERROR(VLOOKUP(TRIM(OPKK[[#This Row],[Lokacija provedbe
grad ili općina]]),Koordinate!B:E,3,FALSE),"")</f>
        <v>45.494686100000003</v>
      </c>
      <c r="R668" s="329">
        <f>IFERROR(VLOOKUP(TRIM(OPKK[[#This Row],[Lokacija provedbe
grad ili općina]]),Koordinate!B:E,4,FALSE),"")</f>
        <v>18.095111800000002</v>
      </c>
    </row>
    <row r="669" spans="1:18" s="167" customFormat="1" ht="15" customHeight="1">
      <c r="A669" s="186" t="s">
        <v>4162</v>
      </c>
      <c r="B669" s="186" t="s">
        <v>4163</v>
      </c>
      <c r="C669" s="185" t="s">
        <v>1237</v>
      </c>
      <c r="D669" s="185" t="s">
        <v>3994</v>
      </c>
      <c r="E669" s="185" t="s">
        <v>17</v>
      </c>
      <c r="F669" s="187">
        <v>43335</v>
      </c>
      <c r="G669" s="570">
        <f t="shared" si="10"/>
        <v>1000082.4</v>
      </c>
      <c r="H669" s="59">
        <v>621619.9</v>
      </c>
      <c r="I669" s="59">
        <v>621619.9</v>
      </c>
      <c r="J669" s="59">
        <v>0</v>
      </c>
      <c r="K669" s="59">
        <v>378462.5</v>
      </c>
      <c r="L669" s="186" t="s">
        <v>3068</v>
      </c>
      <c r="M669" s="162" t="s">
        <v>43</v>
      </c>
      <c r="N669" s="162" t="s">
        <v>61</v>
      </c>
      <c r="O669" s="185"/>
      <c r="P669" s="329">
        <f>IFERROR(VLOOKUP(TRIM(OPKK[[#This Row],[Lokacija provedbe
grad ili općina]]),Koordinate!B:E,2,FALSE),"")</f>
        <v>33000</v>
      </c>
      <c r="Q669" s="329">
        <f>IFERROR(VLOOKUP(TRIM(OPKK[[#This Row],[Lokacija provedbe
grad ili općina]]),Koordinate!B:E,3,FALSE),"")</f>
        <v>45.831646300000003</v>
      </c>
      <c r="R669" s="329">
        <f>IFERROR(VLOOKUP(TRIM(OPKK[[#This Row],[Lokacija provedbe
grad ili općina]]),Koordinate!B:E,4,FALSE),"")</f>
        <v>17.385542900000001</v>
      </c>
    </row>
    <row r="670" spans="1:18" s="167" customFormat="1" ht="15" customHeight="1">
      <c r="A670" s="186" t="s">
        <v>4164</v>
      </c>
      <c r="B670" s="186" t="s">
        <v>4165</v>
      </c>
      <c r="C670" s="185" t="s">
        <v>1237</v>
      </c>
      <c r="D670" s="185" t="s">
        <v>3994</v>
      </c>
      <c r="E670" s="185" t="s">
        <v>17</v>
      </c>
      <c r="F670" s="187">
        <v>43335</v>
      </c>
      <c r="G670" s="570">
        <f t="shared" si="10"/>
        <v>743828.06</v>
      </c>
      <c r="H670" s="59">
        <v>464983.14</v>
      </c>
      <c r="I670" s="59">
        <v>464983.14</v>
      </c>
      <c r="J670" s="59">
        <v>0</v>
      </c>
      <c r="K670" s="59">
        <v>278844.92</v>
      </c>
      <c r="L670" s="186" t="s">
        <v>3068</v>
      </c>
      <c r="M670" s="162" t="s">
        <v>43</v>
      </c>
      <c r="N670" s="162" t="s">
        <v>61</v>
      </c>
      <c r="O670" s="185"/>
      <c r="P670" s="329">
        <f>IFERROR(VLOOKUP(TRIM(OPKK[[#This Row],[Lokacija provedbe
grad ili općina]]),Koordinate!B:E,2,FALSE),"")</f>
        <v>33000</v>
      </c>
      <c r="Q670" s="329">
        <f>IFERROR(VLOOKUP(TRIM(OPKK[[#This Row],[Lokacija provedbe
grad ili općina]]),Koordinate!B:E,3,FALSE),"")</f>
        <v>45.831646300000003</v>
      </c>
      <c r="R670" s="329">
        <f>IFERROR(VLOOKUP(TRIM(OPKK[[#This Row],[Lokacija provedbe
grad ili općina]]),Koordinate!B:E,4,FALSE),"")</f>
        <v>17.385542900000001</v>
      </c>
    </row>
    <row r="671" spans="1:18" s="167" customFormat="1" ht="15" customHeight="1">
      <c r="A671" s="186" t="s">
        <v>4166</v>
      </c>
      <c r="B671" s="186" t="s">
        <v>4167</v>
      </c>
      <c r="C671" s="185" t="s">
        <v>1223</v>
      </c>
      <c r="D671" s="185" t="s">
        <v>3818</v>
      </c>
      <c r="E671" s="185" t="s">
        <v>17</v>
      </c>
      <c r="F671" s="187">
        <v>43354</v>
      </c>
      <c r="G671" s="570">
        <f t="shared" si="10"/>
        <v>602204.32999999996</v>
      </c>
      <c r="H671" s="59">
        <v>500000</v>
      </c>
      <c r="I671" s="59">
        <v>500000</v>
      </c>
      <c r="J671" s="59">
        <v>0</v>
      </c>
      <c r="K671" s="59">
        <v>102204.33</v>
      </c>
      <c r="L671" s="186" t="s">
        <v>474</v>
      </c>
      <c r="M671" s="162" t="s">
        <v>28</v>
      </c>
      <c r="N671" s="162" t="s">
        <v>30</v>
      </c>
      <c r="O671" s="185"/>
      <c r="P671" s="329">
        <f>IFERROR(VLOOKUP(TRIM(OPKK[[#This Row],[Lokacija provedbe
grad ili općina]]),Koordinate!B:E,2,FALSE),"")</f>
        <v>31400</v>
      </c>
      <c r="Q671" s="329">
        <f>IFERROR(VLOOKUP(TRIM(OPKK[[#This Row],[Lokacija provedbe
grad ili općina]]),Koordinate!B:E,3,FALSE),"")</f>
        <v>45.309996899999902</v>
      </c>
      <c r="R671" s="329">
        <f>IFERROR(VLOOKUP(TRIM(OPKK[[#This Row],[Lokacija provedbe
grad ili općina]]),Koordinate!B:E,4,FALSE),"")</f>
        <v>18.4097819999999</v>
      </c>
    </row>
    <row r="672" spans="1:18" s="167" customFormat="1" ht="15" customHeight="1">
      <c r="A672" s="186" t="s">
        <v>4168</v>
      </c>
      <c r="B672" s="186" t="s">
        <v>4169</v>
      </c>
      <c r="C672" s="185" t="s">
        <v>1223</v>
      </c>
      <c r="D672" s="185" t="s">
        <v>3818</v>
      </c>
      <c r="E672" s="185" t="s">
        <v>17</v>
      </c>
      <c r="F672" s="187">
        <v>43354</v>
      </c>
      <c r="G672" s="570">
        <f t="shared" si="10"/>
        <v>382964</v>
      </c>
      <c r="H672" s="59">
        <v>325519.40000000002</v>
      </c>
      <c r="I672" s="59">
        <v>325519.40000000002</v>
      </c>
      <c r="J672" s="59">
        <v>0</v>
      </c>
      <c r="K672" s="59">
        <v>57444.6</v>
      </c>
      <c r="L672" s="186" t="s">
        <v>446</v>
      </c>
      <c r="M672" s="162" t="s">
        <v>20</v>
      </c>
      <c r="N672" s="162" t="s">
        <v>157</v>
      </c>
      <c r="O672" s="185"/>
      <c r="P672" s="329">
        <f>IFERROR(VLOOKUP(TRIM(OPKK[[#This Row],[Lokacija provedbe
grad ili općina]]),Koordinate!B:E,2,FALSE),"")</f>
        <v>35400</v>
      </c>
      <c r="Q672" s="329">
        <f>IFERROR(VLOOKUP(TRIM(OPKK[[#This Row],[Lokacija provedbe
grad ili općina]]),Koordinate!B:E,3,FALSE),"")</f>
        <v>45.258155799999997</v>
      </c>
      <c r="R672" s="329">
        <f>IFERROR(VLOOKUP(TRIM(OPKK[[#This Row],[Lokacija provedbe
grad ili općina]]),Koordinate!B:E,4,FALSE),"")</f>
        <v>17.3839626</v>
      </c>
    </row>
    <row r="673" spans="1:18" s="167" customFormat="1" ht="15" customHeight="1">
      <c r="A673" s="186" t="s">
        <v>4170</v>
      </c>
      <c r="B673" s="186" t="s">
        <v>4181</v>
      </c>
      <c r="C673" s="185" t="s">
        <v>1237</v>
      </c>
      <c r="D673" s="185" t="s">
        <v>3994</v>
      </c>
      <c r="E673" s="185" t="s">
        <v>17</v>
      </c>
      <c r="F673" s="187">
        <v>43335</v>
      </c>
      <c r="G673" s="570">
        <f t="shared" si="10"/>
        <v>3967599.79</v>
      </c>
      <c r="H673" s="59">
        <v>2426607.77</v>
      </c>
      <c r="I673" s="59">
        <v>2426607.77</v>
      </c>
      <c r="J673" s="59">
        <v>0</v>
      </c>
      <c r="K673" s="59">
        <v>1540992.02</v>
      </c>
      <c r="L673" s="186" t="s">
        <v>4182</v>
      </c>
      <c r="M673" s="162" t="s">
        <v>38</v>
      </c>
      <c r="N673" s="162" t="s">
        <v>140</v>
      </c>
      <c r="O673" s="185"/>
      <c r="P673" s="329">
        <f>IFERROR(VLOOKUP(TRIM(OPKK[[#This Row],[Lokacija provedbe
grad ili općina]]),Koordinate!B:E,2,FALSE),"")</f>
        <v>34000</v>
      </c>
      <c r="Q673" s="329">
        <f>IFERROR(VLOOKUP(TRIM(OPKK[[#This Row],[Lokacija provedbe
grad ili općina]]),Koordinate!B:E,3,FALSE),"")</f>
        <v>45.331476299999999</v>
      </c>
      <c r="R673" s="329">
        <f>IFERROR(VLOOKUP(TRIM(OPKK[[#This Row],[Lokacija provedbe
grad ili općina]]),Koordinate!B:E,4,FALSE),"")</f>
        <v>17.674474799999899</v>
      </c>
    </row>
    <row r="674" spans="1:18" s="167" customFormat="1" ht="15" customHeight="1">
      <c r="A674" s="186" t="s">
        <v>4171</v>
      </c>
      <c r="B674" s="164" t="s">
        <v>4172</v>
      </c>
      <c r="C674" s="185" t="s">
        <v>1237</v>
      </c>
      <c r="D674" s="185" t="s">
        <v>3994</v>
      </c>
      <c r="E674" s="185" t="s">
        <v>17</v>
      </c>
      <c r="F674" s="187">
        <v>43335</v>
      </c>
      <c r="G674" s="570">
        <f t="shared" si="10"/>
        <v>1236255.6299999999</v>
      </c>
      <c r="H674" s="59">
        <v>764737.12</v>
      </c>
      <c r="I674" s="59">
        <v>764737.12</v>
      </c>
      <c r="J674" s="59">
        <v>0</v>
      </c>
      <c r="K674" s="59">
        <v>471518.51</v>
      </c>
      <c r="L674" s="186" t="s">
        <v>3068</v>
      </c>
      <c r="M674" s="162" t="s">
        <v>43</v>
      </c>
      <c r="N674" s="162" t="s">
        <v>61</v>
      </c>
      <c r="O674" s="185"/>
      <c r="P674" s="329">
        <f>IFERROR(VLOOKUP(TRIM(OPKK[[#This Row],[Lokacija provedbe
grad ili općina]]),Koordinate!B:E,2,FALSE),"")</f>
        <v>33000</v>
      </c>
      <c r="Q674" s="329">
        <f>IFERROR(VLOOKUP(TRIM(OPKK[[#This Row],[Lokacija provedbe
grad ili općina]]),Koordinate!B:E,3,FALSE),"")</f>
        <v>45.831646300000003</v>
      </c>
      <c r="R674" s="329">
        <f>IFERROR(VLOOKUP(TRIM(OPKK[[#This Row],[Lokacija provedbe
grad ili općina]]),Koordinate!B:E,4,FALSE),"")</f>
        <v>17.385542900000001</v>
      </c>
    </row>
    <row r="675" spans="1:18" s="167" customFormat="1" ht="15" customHeight="1">
      <c r="A675" s="186" t="s">
        <v>4173</v>
      </c>
      <c r="B675" s="186" t="s">
        <v>4174</v>
      </c>
      <c r="C675" s="185" t="s">
        <v>1237</v>
      </c>
      <c r="D675" s="185" t="s">
        <v>3994</v>
      </c>
      <c r="E675" s="185" t="s">
        <v>17</v>
      </c>
      <c r="F675" s="187">
        <v>43350</v>
      </c>
      <c r="G675" s="570">
        <f t="shared" si="10"/>
        <v>2197729.19</v>
      </c>
      <c r="H675" s="59">
        <v>1348552.44</v>
      </c>
      <c r="I675" s="59">
        <v>1348552.44</v>
      </c>
      <c r="J675" s="59">
        <v>0</v>
      </c>
      <c r="K675" s="59">
        <v>849176.75</v>
      </c>
      <c r="L675" s="186" t="s">
        <v>1145</v>
      </c>
      <c r="M675" s="162" t="s">
        <v>28</v>
      </c>
      <c r="N675" s="162" t="s">
        <v>204</v>
      </c>
      <c r="O675" s="185"/>
      <c r="P675" s="329">
        <f>IFERROR(VLOOKUP(TRIM(OPKK[[#This Row],[Lokacija provedbe
grad ili općina]]),Koordinate!B:E,2,FALSE),"")</f>
        <v>31551</v>
      </c>
      <c r="Q675" s="329">
        <f>IFERROR(VLOOKUP(TRIM(OPKK[[#This Row],[Lokacija provedbe
grad ili općina]]),Koordinate!B:E,3,FALSE),"")</f>
        <v>45.684501599999997</v>
      </c>
      <c r="R675" s="329">
        <f>IFERROR(VLOOKUP(TRIM(OPKK[[#This Row],[Lokacija provedbe
grad ili općina]]),Koordinate!B:E,4,FALSE),"")</f>
        <v>18.402356699999899</v>
      </c>
    </row>
    <row r="676" spans="1:18" s="167" customFormat="1" ht="15" customHeight="1">
      <c r="A676" s="186" t="s">
        <v>4175</v>
      </c>
      <c r="B676" s="186" t="s">
        <v>4176</v>
      </c>
      <c r="C676" s="185" t="s">
        <v>1237</v>
      </c>
      <c r="D676" s="185" t="s">
        <v>3994</v>
      </c>
      <c r="E676" s="185" t="s">
        <v>17</v>
      </c>
      <c r="F676" s="187">
        <v>43350</v>
      </c>
      <c r="G676" s="570">
        <f t="shared" si="10"/>
        <v>632637.88</v>
      </c>
      <c r="H676" s="59">
        <v>398705.22</v>
      </c>
      <c r="I676" s="59">
        <v>398705.22</v>
      </c>
      <c r="J676" s="59">
        <v>0</v>
      </c>
      <c r="K676" s="59">
        <v>233932.66</v>
      </c>
      <c r="L676" s="186" t="s">
        <v>3015</v>
      </c>
      <c r="M676" s="162" t="s">
        <v>28</v>
      </c>
      <c r="N676" s="162" t="s">
        <v>1279</v>
      </c>
      <c r="O676" s="185"/>
      <c r="P676" s="329">
        <f>IFERROR(VLOOKUP(TRIM(OPKK[[#This Row],[Lokacija provedbe
grad ili općina]]),Koordinate!B:E,2,FALSE),"")</f>
        <v>31550</v>
      </c>
      <c r="Q676" s="329">
        <f>IFERROR(VLOOKUP(TRIM(OPKK[[#This Row],[Lokacija provedbe
grad ili općina]]),Koordinate!B:E,3,FALSE),"")</f>
        <v>45.659016899999997</v>
      </c>
      <c r="R676" s="329">
        <f>IFERROR(VLOOKUP(TRIM(OPKK[[#This Row],[Lokacija provedbe
grad ili općina]]),Koordinate!B:E,4,FALSE),"")</f>
        <v>18.415552899999899</v>
      </c>
    </row>
    <row r="677" spans="1:18" s="167" customFormat="1" ht="15" customHeight="1">
      <c r="A677" s="186" t="s">
        <v>4177</v>
      </c>
      <c r="B677" s="186" t="s">
        <v>4178</v>
      </c>
      <c r="C677" s="185" t="s">
        <v>1237</v>
      </c>
      <c r="D677" s="185" t="s">
        <v>3994</v>
      </c>
      <c r="E677" s="185" t="s">
        <v>17</v>
      </c>
      <c r="F677" s="187">
        <v>43350</v>
      </c>
      <c r="G677" s="570">
        <f t="shared" si="10"/>
        <v>563863.43000000005</v>
      </c>
      <c r="H677" s="59">
        <v>355470.76</v>
      </c>
      <c r="I677" s="59">
        <v>355470.76</v>
      </c>
      <c r="J677" s="59">
        <v>0</v>
      </c>
      <c r="K677" s="59">
        <v>208392.67</v>
      </c>
      <c r="L677" s="186" t="s">
        <v>1139</v>
      </c>
      <c r="M677" s="162" t="s">
        <v>38</v>
      </c>
      <c r="N677" s="162" t="s">
        <v>128</v>
      </c>
      <c r="O677" s="185"/>
      <c r="P677" s="329">
        <f>IFERROR(VLOOKUP(TRIM(OPKK[[#This Row],[Lokacija provedbe
grad ili općina]]),Koordinate!B:E,2,FALSE),"")</f>
        <v>34310</v>
      </c>
      <c r="Q677" s="329">
        <f>IFERROR(VLOOKUP(TRIM(OPKK[[#This Row],[Lokacija provedbe
grad ili općina]]),Koordinate!B:E,3,FALSE),"")</f>
        <v>45.2862467</v>
      </c>
      <c r="R677" s="329">
        <f>IFERROR(VLOOKUP(TRIM(OPKK[[#This Row],[Lokacija provedbe
grad ili općina]]),Koordinate!B:E,4,FALSE),"")</f>
        <v>17.801819600000002</v>
      </c>
    </row>
    <row r="678" spans="1:18" s="167" customFormat="1" ht="15" customHeight="1">
      <c r="A678" s="186" t="s">
        <v>4179</v>
      </c>
      <c r="B678" s="186" t="s">
        <v>4180</v>
      </c>
      <c r="C678" s="185" t="s">
        <v>1237</v>
      </c>
      <c r="D678" s="185" t="s">
        <v>3994</v>
      </c>
      <c r="E678" s="185" t="s">
        <v>17</v>
      </c>
      <c r="F678" s="187">
        <v>43350</v>
      </c>
      <c r="G678" s="570">
        <f t="shared" si="10"/>
        <v>759041.35</v>
      </c>
      <c r="H678" s="59">
        <v>473396.18</v>
      </c>
      <c r="I678" s="59">
        <v>473396.18</v>
      </c>
      <c r="J678" s="59">
        <v>0</v>
      </c>
      <c r="K678" s="59">
        <v>285645.17</v>
      </c>
      <c r="L678" s="186" t="s">
        <v>1139</v>
      </c>
      <c r="M678" s="162" t="s">
        <v>38</v>
      </c>
      <c r="N678" s="162" t="s">
        <v>128</v>
      </c>
      <c r="O678" s="185"/>
      <c r="P678" s="329">
        <f>IFERROR(VLOOKUP(TRIM(OPKK[[#This Row],[Lokacija provedbe
grad ili općina]]),Koordinate!B:E,2,FALSE),"")</f>
        <v>34310</v>
      </c>
      <c r="Q678" s="329">
        <f>IFERROR(VLOOKUP(TRIM(OPKK[[#This Row],[Lokacija provedbe
grad ili općina]]),Koordinate!B:E,3,FALSE),"")</f>
        <v>45.2862467</v>
      </c>
      <c r="R678" s="329">
        <f>IFERROR(VLOOKUP(TRIM(OPKK[[#This Row],[Lokacija provedbe
grad ili općina]]),Koordinate!B:E,4,FALSE),"")</f>
        <v>17.801819600000002</v>
      </c>
    </row>
    <row r="679" spans="1:18" s="167" customFormat="1" ht="15" customHeight="1">
      <c r="A679" s="186" t="s">
        <v>4184</v>
      </c>
      <c r="B679" s="186" t="s">
        <v>4185</v>
      </c>
      <c r="C679" s="185" t="s">
        <v>867</v>
      </c>
      <c r="D679" s="185" t="s">
        <v>3994</v>
      </c>
      <c r="E679" s="185" t="s">
        <v>17</v>
      </c>
      <c r="F679" s="187">
        <v>43350</v>
      </c>
      <c r="G679" s="570">
        <f t="shared" si="10"/>
        <v>1563514.23</v>
      </c>
      <c r="H679" s="59">
        <v>954808.54</v>
      </c>
      <c r="I679" s="59">
        <v>954808.54</v>
      </c>
      <c r="J679" s="59">
        <v>0</v>
      </c>
      <c r="K679" s="59">
        <v>608705.68999999994</v>
      </c>
      <c r="L679" s="186" t="s">
        <v>1196</v>
      </c>
      <c r="M679" s="162" t="s">
        <v>38</v>
      </c>
      <c r="N679" s="162" t="s">
        <v>140</v>
      </c>
      <c r="O679" s="185"/>
      <c r="P679" s="329">
        <f>IFERROR(VLOOKUP(TRIM(OPKK[[#This Row],[Lokacija provedbe
grad ili općina]]),Koordinate!B:E,2,FALSE),"")</f>
        <v>34000</v>
      </c>
      <c r="Q679" s="329">
        <f>IFERROR(VLOOKUP(TRIM(OPKK[[#This Row],[Lokacija provedbe
grad ili općina]]),Koordinate!B:E,3,FALSE),"")</f>
        <v>45.331476299999999</v>
      </c>
      <c r="R679" s="329">
        <f>IFERROR(VLOOKUP(TRIM(OPKK[[#This Row],[Lokacija provedbe
grad ili općina]]),Koordinate!B:E,4,FALSE),"")</f>
        <v>17.674474799999899</v>
      </c>
    </row>
    <row r="680" spans="1:18" s="167" customFormat="1" ht="15" customHeight="1">
      <c r="A680" s="186" t="s">
        <v>4186</v>
      </c>
      <c r="B680" s="186" t="s">
        <v>4187</v>
      </c>
      <c r="C680" s="185" t="s">
        <v>4192</v>
      </c>
      <c r="D680" s="185" t="s">
        <v>3994</v>
      </c>
      <c r="E680" s="185" t="s">
        <v>17</v>
      </c>
      <c r="F680" s="187">
        <v>43350</v>
      </c>
      <c r="G680" s="570">
        <f t="shared" si="10"/>
        <v>539980.15</v>
      </c>
      <c r="H680" s="59">
        <v>341880.03</v>
      </c>
      <c r="I680" s="59">
        <v>341880.03</v>
      </c>
      <c r="J680" s="59">
        <v>0</v>
      </c>
      <c r="K680" s="59">
        <v>198100.12</v>
      </c>
      <c r="L680" s="186" t="s">
        <v>3015</v>
      </c>
      <c r="M680" s="186" t="s">
        <v>28</v>
      </c>
      <c r="N680" s="186" t="s">
        <v>1279</v>
      </c>
      <c r="O680" s="185"/>
      <c r="P680" s="329">
        <f>IFERROR(VLOOKUP(TRIM(OPKK[[#This Row],[Lokacija provedbe
grad ili općina]]),Koordinate!B:E,2,FALSE),"")</f>
        <v>31550</v>
      </c>
      <c r="Q680" s="329">
        <f>IFERROR(VLOOKUP(TRIM(OPKK[[#This Row],[Lokacija provedbe
grad ili općina]]),Koordinate!B:E,3,FALSE),"")</f>
        <v>45.659016899999997</v>
      </c>
      <c r="R680" s="329">
        <f>IFERROR(VLOOKUP(TRIM(OPKK[[#This Row],[Lokacija provedbe
grad ili općina]]),Koordinate!B:E,4,FALSE),"")</f>
        <v>18.415552899999899</v>
      </c>
    </row>
    <row r="681" spans="1:18" s="167" customFormat="1" ht="15" customHeight="1">
      <c r="A681" s="189" t="s">
        <v>4188</v>
      </c>
      <c r="B681" s="189" t="s">
        <v>4189</v>
      </c>
      <c r="C681" s="36" t="s">
        <v>4193</v>
      </c>
      <c r="D681" s="36" t="s">
        <v>3994</v>
      </c>
      <c r="E681" s="36" t="s">
        <v>17</v>
      </c>
      <c r="F681" s="77">
        <v>43350</v>
      </c>
      <c r="G681" s="570">
        <f t="shared" si="10"/>
        <v>880453</v>
      </c>
      <c r="H681" s="59">
        <v>548052.5</v>
      </c>
      <c r="I681" s="59">
        <v>548052.5</v>
      </c>
      <c r="J681" s="59">
        <v>0</v>
      </c>
      <c r="K681" s="59">
        <v>332400.5</v>
      </c>
      <c r="L681" s="189" t="s">
        <v>3068</v>
      </c>
      <c r="M681" s="189" t="s">
        <v>43</v>
      </c>
      <c r="N681" s="189" t="s">
        <v>61</v>
      </c>
      <c r="O681" s="174"/>
      <c r="P681" s="329">
        <f>IFERROR(VLOOKUP(TRIM(OPKK[[#This Row],[Lokacija provedbe
grad ili općina]]),Koordinate!B:E,2,FALSE),"")</f>
        <v>33000</v>
      </c>
      <c r="Q681" s="329">
        <f>IFERROR(VLOOKUP(TRIM(OPKK[[#This Row],[Lokacija provedbe
grad ili općina]]),Koordinate!B:E,3,FALSE),"")</f>
        <v>45.831646300000003</v>
      </c>
      <c r="R681" s="329">
        <f>IFERROR(VLOOKUP(TRIM(OPKK[[#This Row],[Lokacija provedbe
grad ili općina]]),Koordinate!B:E,4,FALSE),"")</f>
        <v>17.385542900000001</v>
      </c>
    </row>
    <row r="682" spans="1:18" s="167" customFormat="1" ht="15" customHeight="1">
      <c r="A682" s="189" t="s">
        <v>4190</v>
      </c>
      <c r="B682" s="189" t="s">
        <v>4191</v>
      </c>
      <c r="C682" s="36" t="s">
        <v>4194</v>
      </c>
      <c r="D682" s="36" t="s">
        <v>3994</v>
      </c>
      <c r="E682" s="36" t="s">
        <v>17</v>
      </c>
      <c r="F682" s="77">
        <v>43350</v>
      </c>
      <c r="G682" s="570">
        <f t="shared" si="10"/>
        <v>512348.23</v>
      </c>
      <c r="H682" s="59">
        <v>254156.91</v>
      </c>
      <c r="I682" s="59">
        <v>254156.91</v>
      </c>
      <c r="J682" s="59">
        <v>0</v>
      </c>
      <c r="K682" s="59">
        <v>258191.32</v>
      </c>
      <c r="L682" s="189" t="s">
        <v>3015</v>
      </c>
      <c r="M682" s="189" t="s">
        <v>28</v>
      </c>
      <c r="N682" s="189" t="s">
        <v>1279</v>
      </c>
      <c r="O682" s="190"/>
      <c r="P682" s="329">
        <f>IFERROR(VLOOKUP(TRIM(OPKK[[#This Row],[Lokacija provedbe
grad ili općina]]),Koordinate!B:E,2,FALSE),"")</f>
        <v>31550</v>
      </c>
      <c r="Q682" s="329">
        <f>IFERROR(VLOOKUP(TRIM(OPKK[[#This Row],[Lokacija provedbe
grad ili općina]]),Koordinate!B:E,3,FALSE),"")</f>
        <v>45.659016899999997</v>
      </c>
      <c r="R682" s="329">
        <f>IFERROR(VLOOKUP(TRIM(OPKK[[#This Row],[Lokacija provedbe
grad ili općina]]),Koordinate!B:E,4,FALSE),"")</f>
        <v>18.415552899999899</v>
      </c>
    </row>
    <row r="683" spans="1:18" s="167" customFormat="1" ht="15" customHeight="1">
      <c r="A683" s="189" t="s">
        <v>4198</v>
      </c>
      <c r="B683" s="189" t="s">
        <v>4199</v>
      </c>
      <c r="C683" s="36" t="s">
        <v>1237</v>
      </c>
      <c r="D683" s="36" t="s">
        <v>3994</v>
      </c>
      <c r="E683" s="36" t="s">
        <v>17</v>
      </c>
      <c r="F683" s="77">
        <v>43299</v>
      </c>
      <c r="G683" s="570">
        <f t="shared" si="10"/>
        <v>355072.13</v>
      </c>
      <c r="H683" s="59">
        <v>235623.27</v>
      </c>
      <c r="I683" s="59">
        <v>235623.27</v>
      </c>
      <c r="J683" s="59">
        <v>0</v>
      </c>
      <c r="K683" s="59">
        <v>119448.86</v>
      </c>
      <c r="L683" s="189" t="s">
        <v>1151</v>
      </c>
      <c r="M683" s="189" t="s">
        <v>28</v>
      </c>
      <c r="N683" s="189" t="s">
        <v>2427</v>
      </c>
      <c r="O683" s="190"/>
      <c r="P683" s="329">
        <f>IFERROR(VLOOKUP(TRIM(OPKK[[#This Row],[Lokacija provedbe
grad ili općina]]),Koordinate!B:E,2,FALSE),"")</f>
        <v>31215</v>
      </c>
      <c r="Q683" s="329">
        <f>IFERROR(VLOOKUP(TRIM(OPKK[[#This Row],[Lokacija provedbe
grad ili općina]]),Koordinate!B:E,3,FALSE),"")</f>
        <v>45.451441099999997</v>
      </c>
      <c r="R683" s="329">
        <f>IFERROR(VLOOKUP(TRIM(OPKK[[#This Row],[Lokacija provedbe
grad ili općina]]),Koordinate!B:E,4,FALSE),"")</f>
        <v>18.6589341</v>
      </c>
    </row>
    <row r="684" spans="1:18" s="167" customFormat="1" ht="15" customHeight="1">
      <c r="A684" s="164" t="s">
        <v>4200</v>
      </c>
      <c r="B684" s="164" t="s">
        <v>4201</v>
      </c>
      <c r="C684" s="174" t="s">
        <v>1223</v>
      </c>
      <c r="D684" s="174" t="s">
        <v>3818</v>
      </c>
      <c r="E684" s="174" t="s">
        <v>17</v>
      </c>
      <c r="F684" s="191">
        <v>43355</v>
      </c>
      <c r="G684" s="570">
        <f t="shared" si="10"/>
        <v>951766.14</v>
      </c>
      <c r="H684" s="59">
        <v>809001.18</v>
      </c>
      <c r="I684" s="59">
        <v>809001.18</v>
      </c>
      <c r="J684" s="59">
        <v>0</v>
      </c>
      <c r="K684" s="59">
        <v>142764.96</v>
      </c>
      <c r="L684" s="164" t="s">
        <v>224</v>
      </c>
      <c r="M684" s="164" t="s">
        <v>52</v>
      </c>
      <c r="N684" s="164" t="s">
        <v>143</v>
      </c>
      <c r="O684" s="190"/>
      <c r="P684" s="329">
        <f>IFERROR(VLOOKUP(TRIM(OPKK[[#This Row],[Lokacija provedbe
grad ili općina]]),Koordinate!B:E,2,FALSE),"")</f>
        <v>32100</v>
      </c>
      <c r="Q684" s="329">
        <f>IFERROR(VLOOKUP(TRIM(OPKK[[#This Row],[Lokacija provedbe
grad ili općina]]),Koordinate!B:E,3,FALSE),"")</f>
        <v>45.287905799999997</v>
      </c>
      <c r="R684" s="329">
        <f>IFERROR(VLOOKUP(TRIM(OPKK[[#This Row],[Lokacija provedbe
grad ili općina]]),Koordinate!B:E,4,FALSE),"")</f>
        <v>18.805678100000002</v>
      </c>
    </row>
    <row r="685" spans="1:18" s="167" customFormat="1" ht="15" customHeight="1">
      <c r="A685" s="164" t="s">
        <v>4202</v>
      </c>
      <c r="B685" s="164" t="s">
        <v>4203</v>
      </c>
      <c r="C685" s="174" t="s">
        <v>1223</v>
      </c>
      <c r="D685" s="174" t="s">
        <v>3818</v>
      </c>
      <c r="E685" s="174" t="s">
        <v>17</v>
      </c>
      <c r="F685" s="191">
        <v>43355</v>
      </c>
      <c r="G685" s="570">
        <f t="shared" si="10"/>
        <v>586958.49</v>
      </c>
      <c r="H685" s="59">
        <v>498914.71</v>
      </c>
      <c r="I685" s="59">
        <v>498914.71</v>
      </c>
      <c r="J685" s="59">
        <v>0</v>
      </c>
      <c r="K685" s="59">
        <v>88043.78</v>
      </c>
      <c r="L685" s="164" t="s">
        <v>424</v>
      </c>
      <c r="M685" s="164" t="s">
        <v>20</v>
      </c>
      <c r="N685" s="164" t="s">
        <v>846</v>
      </c>
      <c r="O685" s="190"/>
      <c r="P685" s="329">
        <f>IFERROR(VLOOKUP(TRIM(OPKK[[#This Row],[Lokacija provedbe
grad ili općina]]),Koordinate!B:E,2,FALSE),"")</f>
        <v>35420</v>
      </c>
      <c r="Q685" s="329">
        <f>IFERROR(VLOOKUP(TRIM(OPKK[[#This Row],[Lokacija provedbe
grad ili općina]]),Koordinate!B:E,3,FALSE),"")</f>
        <v>45.222117300000001</v>
      </c>
      <c r="R685" s="329">
        <f>IFERROR(VLOOKUP(TRIM(OPKK[[#This Row],[Lokacija provedbe
grad ili općina]]),Koordinate!B:E,4,FALSE),"")</f>
        <v>17.5259231</v>
      </c>
    </row>
    <row r="686" spans="1:18" s="167" customFormat="1" ht="15" customHeight="1">
      <c r="A686" s="164" t="s">
        <v>4204</v>
      </c>
      <c r="B686" s="164" t="s">
        <v>4205</v>
      </c>
      <c r="C686" s="174" t="s">
        <v>1223</v>
      </c>
      <c r="D686" s="174" t="s">
        <v>3818</v>
      </c>
      <c r="E686" s="174" t="s">
        <v>17</v>
      </c>
      <c r="F686" s="191">
        <v>43355</v>
      </c>
      <c r="G686" s="570">
        <f t="shared" si="10"/>
        <v>433350</v>
      </c>
      <c r="H686" s="59">
        <v>368347.5</v>
      </c>
      <c r="I686" s="59">
        <v>368347.5</v>
      </c>
      <c r="J686" s="59">
        <v>0</v>
      </c>
      <c r="K686" s="59">
        <v>65002.5</v>
      </c>
      <c r="L686" s="164" t="s">
        <v>1378</v>
      </c>
      <c r="M686" s="164" t="s">
        <v>28</v>
      </c>
      <c r="N686" s="164" t="s">
        <v>204</v>
      </c>
      <c r="O686" s="190"/>
      <c r="P686" s="329">
        <f>IFERROR(VLOOKUP(TRIM(OPKK[[#This Row],[Lokacija provedbe
grad ili općina]]),Koordinate!B:E,2,FALSE),"")</f>
        <v>31551</v>
      </c>
      <c r="Q686" s="329">
        <f>IFERROR(VLOOKUP(TRIM(OPKK[[#This Row],[Lokacija provedbe
grad ili općina]]),Koordinate!B:E,3,FALSE),"")</f>
        <v>45.684501599999997</v>
      </c>
      <c r="R686" s="329">
        <f>IFERROR(VLOOKUP(TRIM(OPKK[[#This Row],[Lokacija provedbe
grad ili općina]]),Koordinate!B:E,4,FALSE),"")</f>
        <v>18.402356699999899</v>
      </c>
    </row>
    <row r="687" spans="1:18" s="167" customFormat="1" ht="15" customHeight="1">
      <c r="A687" s="164" t="s">
        <v>4206</v>
      </c>
      <c r="B687" s="164" t="s">
        <v>4207</v>
      </c>
      <c r="C687" s="174" t="s">
        <v>197</v>
      </c>
      <c r="D687" s="174" t="s">
        <v>4208</v>
      </c>
      <c r="E687" s="174" t="s">
        <v>17</v>
      </c>
      <c r="F687" s="191">
        <v>43353</v>
      </c>
      <c r="G687" s="570">
        <f t="shared" si="10"/>
        <v>5491455.8700000001</v>
      </c>
      <c r="H687" s="59">
        <v>2795477.93</v>
      </c>
      <c r="I687" s="59">
        <v>2795477.93</v>
      </c>
      <c r="J687" s="59">
        <v>0</v>
      </c>
      <c r="K687" s="59">
        <v>2695977.94</v>
      </c>
      <c r="L687" s="164" t="s">
        <v>83</v>
      </c>
      <c r="M687" s="164" t="s">
        <v>28</v>
      </c>
      <c r="N687" s="164" t="s">
        <v>30</v>
      </c>
      <c r="O687" s="190"/>
      <c r="P687" s="329">
        <f>IFERROR(VLOOKUP(TRIM(OPKK[[#This Row],[Lokacija provedbe
grad ili općina]]),Koordinate!B:E,2,FALSE),"")</f>
        <v>31400</v>
      </c>
      <c r="Q687" s="329">
        <f>IFERROR(VLOOKUP(TRIM(OPKK[[#This Row],[Lokacija provedbe
grad ili općina]]),Koordinate!B:E,3,FALSE),"")</f>
        <v>45.309996899999902</v>
      </c>
      <c r="R687" s="329">
        <f>IFERROR(VLOOKUP(TRIM(OPKK[[#This Row],[Lokacija provedbe
grad ili općina]]),Koordinate!B:E,4,FALSE),"")</f>
        <v>18.4097819999999</v>
      </c>
    </row>
    <row r="688" spans="1:18" s="167" customFormat="1" ht="15" customHeight="1">
      <c r="A688" s="164" t="s">
        <v>4209</v>
      </c>
      <c r="B688" s="164" t="s">
        <v>4210</v>
      </c>
      <c r="C688" s="174" t="s">
        <v>15</v>
      </c>
      <c r="D688" s="174" t="s">
        <v>1269</v>
      </c>
      <c r="E688" s="174" t="s">
        <v>26</v>
      </c>
      <c r="F688" s="191">
        <v>43360</v>
      </c>
      <c r="G688" s="570">
        <f t="shared" si="10"/>
        <v>456623.42</v>
      </c>
      <c r="H688" s="59">
        <v>296805.21999999997</v>
      </c>
      <c r="I688" s="59">
        <v>296805.21999999997</v>
      </c>
      <c r="J688" s="59">
        <v>0</v>
      </c>
      <c r="K688" s="59">
        <v>159818.20000000001</v>
      </c>
      <c r="L688" s="164" t="s">
        <v>4211</v>
      </c>
      <c r="M688" s="164" t="s">
        <v>28</v>
      </c>
      <c r="N688" s="164" t="s">
        <v>29</v>
      </c>
      <c r="O688" s="190"/>
      <c r="P688" s="329">
        <f>IFERROR(VLOOKUP(TRIM(OPKK[[#This Row],[Lokacija provedbe
grad ili općina]]),Koordinate!B:E,2,FALSE),"")</f>
        <v>31000</v>
      </c>
      <c r="Q688" s="329">
        <f>IFERROR(VLOOKUP(TRIM(OPKK[[#This Row],[Lokacija provedbe
grad ili općina]]),Koordinate!B:E,3,FALSE),"")</f>
        <v>45.554962400000001</v>
      </c>
      <c r="R688" s="329">
        <f>IFERROR(VLOOKUP(TRIM(OPKK[[#This Row],[Lokacija provedbe
grad ili općina]]),Koordinate!B:E,4,FALSE),"")</f>
        <v>18.695514399999901</v>
      </c>
    </row>
    <row r="689" spans="1:18" s="167" customFormat="1" ht="15" customHeight="1">
      <c r="A689" s="146" t="s">
        <v>4196</v>
      </c>
      <c r="B689" s="146" t="s">
        <v>4197</v>
      </c>
      <c r="C689" s="162" t="s">
        <v>1380</v>
      </c>
      <c r="D689" s="45" t="s">
        <v>1381</v>
      </c>
      <c r="E689" s="162" t="s">
        <v>49</v>
      </c>
      <c r="F689" s="74">
        <v>43364</v>
      </c>
      <c r="G689" s="570">
        <f t="shared" si="10"/>
        <v>700646.25</v>
      </c>
      <c r="H689" s="59">
        <v>595549.31000000006</v>
      </c>
      <c r="I689" s="59">
        <v>595549.31000000006</v>
      </c>
      <c r="J689" s="59">
        <v>0</v>
      </c>
      <c r="K689" s="59">
        <v>105096.93999999994</v>
      </c>
      <c r="L689" s="146" t="s">
        <v>576</v>
      </c>
      <c r="M689" s="162" t="s">
        <v>52</v>
      </c>
      <c r="N689" s="162" t="s">
        <v>53</v>
      </c>
      <c r="O689" s="190"/>
      <c r="P689" s="329">
        <f>IFERROR(VLOOKUP(TRIM(OPKK[[#This Row],[Lokacija provedbe
grad ili općina]]),Koordinate!B:E,2,FALSE),"")</f>
        <v>32000</v>
      </c>
      <c r="Q689" s="329">
        <f>IFERROR(VLOOKUP(TRIM(OPKK[[#This Row],[Lokacija provedbe
grad ili općina]]),Koordinate!B:E,3,FALSE),"")</f>
        <v>45.345237699999998</v>
      </c>
      <c r="R689" s="329">
        <f>IFERROR(VLOOKUP(TRIM(OPKK[[#This Row],[Lokacija provedbe
grad ili općina]]),Koordinate!B:E,4,FALSE),"")</f>
        <v>19.001020400000002</v>
      </c>
    </row>
    <row r="690" spans="1:18" s="167" customFormat="1" ht="15" customHeight="1">
      <c r="A690" s="44" t="s">
        <v>4212</v>
      </c>
      <c r="B690" s="44" t="s">
        <v>4213</v>
      </c>
      <c r="C690" s="174" t="s">
        <v>4214</v>
      </c>
      <c r="D690" s="174" t="s">
        <v>4215</v>
      </c>
      <c r="E690" s="174" t="s">
        <v>655</v>
      </c>
      <c r="F690" s="191">
        <v>43369</v>
      </c>
      <c r="G690" s="570">
        <f t="shared" si="10"/>
        <v>27372625</v>
      </c>
      <c r="H690" s="59">
        <v>23266731.25</v>
      </c>
      <c r="I690" s="59">
        <v>23266731.25</v>
      </c>
      <c r="J690" s="59">
        <v>0</v>
      </c>
      <c r="K690" s="59">
        <v>4105893.75</v>
      </c>
      <c r="L690" s="164" t="s">
        <v>226</v>
      </c>
      <c r="M690" s="164" t="s">
        <v>20</v>
      </c>
      <c r="N690" s="164" t="s">
        <v>62</v>
      </c>
      <c r="O690" s="190"/>
      <c r="P690" s="329">
        <f>IFERROR(VLOOKUP(TRIM(OPKK[[#This Row],[Lokacija provedbe
grad ili općina]]),Koordinate!B:E,2,FALSE),"")</f>
        <v>35000</v>
      </c>
      <c r="Q690" s="329">
        <f>IFERROR(VLOOKUP(TRIM(OPKK[[#This Row],[Lokacija provedbe
grad ili općina]]),Koordinate!B:E,3,FALSE),"")</f>
        <v>45.163143099999999</v>
      </c>
      <c r="R690" s="329">
        <f>IFERROR(VLOOKUP(TRIM(OPKK[[#This Row],[Lokacija provedbe
grad ili općina]]),Koordinate!B:E,4,FALSE),"")</f>
        <v>18.011608099999901</v>
      </c>
    </row>
    <row r="691" spans="1:18" s="167" customFormat="1" ht="15" customHeight="1">
      <c r="A691" s="146" t="s">
        <v>4216</v>
      </c>
      <c r="B691" s="146" t="s">
        <v>4195</v>
      </c>
      <c r="C691" s="174" t="s">
        <v>1380</v>
      </c>
      <c r="D691" s="45" t="s">
        <v>1733</v>
      </c>
      <c r="E691" s="162" t="s">
        <v>49</v>
      </c>
      <c r="F691" s="74">
        <v>43364</v>
      </c>
      <c r="G691" s="570">
        <f t="shared" si="10"/>
        <v>3335000</v>
      </c>
      <c r="H691" s="59">
        <v>2834750</v>
      </c>
      <c r="I691" s="59">
        <v>2834750</v>
      </c>
      <c r="J691" s="59">
        <v>0</v>
      </c>
      <c r="K691" s="59">
        <v>500250</v>
      </c>
      <c r="L691" s="146" t="s">
        <v>466</v>
      </c>
      <c r="M691" s="164" t="s">
        <v>28</v>
      </c>
      <c r="N691" s="164" t="s">
        <v>134</v>
      </c>
      <c r="O691" s="190"/>
      <c r="P691" s="329">
        <f>IFERROR(VLOOKUP(TRIM(OPKK[[#This Row],[Lokacija provedbe
grad ili općina]]),Koordinate!B:E,2,FALSE),"")</f>
        <v>31300</v>
      </c>
      <c r="Q691" s="329">
        <f>IFERROR(VLOOKUP(TRIM(OPKK[[#This Row],[Lokacija provedbe
grad ili općina]]),Koordinate!B:E,3,FALSE),"")</f>
        <v>45.772866399999998</v>
      </c>
      <c r="R691" s="329">
        <f>IFERROR(VLOOKUP(TRIM(OPKK[[#This Row],[Lokacija provedbe
grad ili općina]]),Koordinate!B:E,4,FALSE),"")</f>
        <v>18.610752399999999</v>
      </c>
    </row>
    <row r="692" spans="1:18" s="167" customFormat="1" ht="15" customHeight="1">
      <c r="A692" s="146" t="s">
        <v>4217</v>
      </c>
      <c r="B692" s="146" t="s">
        <v>4218</v>
      </c>
      <c r="C692" s="174" t="s">
        <v>4219</v>
      </c>
      <c r="D692" s="45" t="s">
        <v>4220</v>
      </c>
      <c r="E692" s="162" t="s">
        <v>49</v>
      </c>
      <c r="F692" s="193">
        <v>43364</v>
      </c>
      <c r="G692" s="570">
        <f t="shared" si="10"/>
        <v>56942380</v>
      </c>
      <c r="H692" s="59">
        <v>56942380</v>
      </c>
      <c r="I692" s="59">
        <v>48401023</v>
      </c>
      <c r="J692" s="59">
        <v>8541357</v>
      </c>
      <c r="K692" s="59">
        <v>0</v>
      </c>
      <c r="L692" s="146" t="s">
        <v>4221</v>
      </c>
      <c r="M692" s="162" t="s">
        <v>28</v>
      </c>
      <c r="N692" s="162" t="s">
        <v>2641</v>
      </c>
      <c r="O692" s="190"/>
      <c r="P692" s="329">
        <f>IFERROR(VLOOKUP(TRIM(OPKK[[#This Row],[Lokacija provedbe
grad ili općina]]),Koordinate!B:E,2,FALSE),"")</f>
        <v>31208</v>
      </c>
      <c r="Q692" s="329">
        <f>IFERROR(VLOOKUP(TRIM(OPKK[[#This Row],[Lokacija provedbe
grad ili općina]]),Koordinate!B:E,3,FALSE),"")</f>
        <v>45.614237000000003</v>
      </c>
      <c r="R692" s="329">
        <f>IFERROR(VLOOKUP(TRIM(OPKK[[#This Row],[Lokacija provedbe
grad ili općina]]),Koordinate!B:E,4,FALSE),"")</f>
        <v>18.5367289</v>
      </c>
    </row>
    <row r="693" spans="1:18" s="167" customFormat="1" ht="15" customHeight="1">
      <c r="A693" s="146" t="s">
        <v>4222</v>
      </c>
      <c r="B693" s="146" t="s">
        <v>4223</v>
      </c>
      <c r="C693" s="174" t="s">
        <v>1237</v>
      </c>
      <c r="D693" s="45" t="s">
        <v>3994</v>
      </c>
      <c r="E693" s="162" t="s">
        <v>17</v>
      </c>
      <c r="F693" s="74">
        <v>43357</v>
      </c>
      <c r="G693" s="570">
        <f t="shared" si="10"/>
        <v>2212905.9500000002</v>
      </c>
      <c r="H693" s="59">
        <v>1346577.93</v>
      </c>
      <c r="I693" s="59">
        <v>1346577.93</v>
      </c>
      <c r="J693" s="59">
        <v>0</v>
      </c>
      <c r="K693" s="59">
        <v>866328.02</v>
      </c>
      <c r="L693" s="164" t="s">
        <v>4224</v>
      </c>
      <c r="M693" s="162" t="s">
        <v>38</v>
      </c>
      <c r="N693" s="164" t="s">
        <v>1568</v>
      </c>
      <c r="O693" s="190"/>
      <c r="P693" s="329">
        <f>IFERROR(VLOOKUP(TRIM(OPKK[[#This Row],[Lokacija provedbe
grad ili općina]]),Koordinate!B:E,2,FALSE),"")</f>
        <v>34330</v>
      </c>
      <c r="Q693" s="329">
        <f>IFERROR(VLOOKUP(TRIM(OPKK[[#This Row],[Lokacija provedbe
grad ili općina]]),Koordinate!B:E,3,FALSE),"")</f>
        <v>45.4555091</v>
      </c>
      <c r="R693" s="329">
        <f>IFERROR(VLOOKUP(TRIM(OPKK[[#This Row],[Lokacija provedbe
grad ili općina]]),Koordinate!B:E,4,FALSE),"")</f>
        <v>17.6623801</v>
      </c>
    </row>
    <row r="694" spans="1:18" s="167" customFormat="1" ht="15" customHeight="1">
      <c r="A694" s="146" t="s">
        <v>4225</v>
      </c>
      <c r="B694" s="163" t="s">
        <v>4226</v>
      </c>
      <c r="C694" s="36" t="s">
        <v>1237</v>
      </c>
      <c r="D694" s="36" t="s">
        <v>3994</v>
      </c>
      <c r="E694" s="36" t="s">
        <v>17</v>
      </c>
      <c r="F694" s="195">
        <v>43357</v>
      </c>
      <c r="G694" s="570">
        <f t="shared" si="10"/>
        <v>6182042.1100000003</v>
      </c>
      <c r="H694" s="59">
        <v>3740328.18</v>
      </c>
      <c r="I694" s="59">
        <v>3740328.18</v>
      </c>
      <c r="J694" s="59">
        <v>0</v>
      </c>
      <c r="K694" s="59">
        <v>2441713.9300000002</v>
      </c>
      <c r="L694" s="194" t="s">
        <v>230</v>
      </c>
      <c r="M694" s="194" t="s">
        <v>28</v>
      </c>
      <c r="N694" s="162" t="s">
        <v>29</v>
      </c>
      <c r="O694" s="36"/>
      <c r="P694" s="329">
        <f>IFERROR(VLOOKUP(TRIM(OPKK[[#This Row],[Lokacija provedbe
grad ili općina]]),Koordinate!B:E,2,FALSE),"")</f>
        <v>31000</v>
      </c>
      <c r="Q694" s="329">
        <f>IFERROR(VLOOKUP(TRIM(OPKK[[#This Row],[Lokacija provedbe
grad ili općina]]),Koordinate!B:E,3,FALSE),"")</f>
        <v>45.554962400000001</v>
      </c>
      <c r="R694" s="329">
        <f>IFERROR(VLOOKUP(TRIM(OPKK[[#This Row],[Lokacija provedbe
grad ili općina]]),Koordinate!B:E,4,FALSE),"")</f>
        <v>18.695514399999901</v>
      </c>
    </row>
    <row r="695" spans="1:18" s="167" customFormat="1" ht="15" customHeight="1">
      <c r="A695" s="146" t="s">
        <v>4227</v>
      </c>
      <c r="B695" s="163" t="s">
        <v>4228</v>
      </c>
      <c r="C695" s="36" t="s">
        <v>853</v>
      </c>
      <c r="D695" s="36" t="s">
        <v>2172</v>
      </c>
      <c r="E695" s="36" t="s">
        <v>17</v>
      </c>
      <c r="F695" s="195">
        <v>43364</v>
      </c>
      <c r="G695" s="570">
        <f t="shared" si="10"/>
        <v>2756933.49</v>
      </c>
      <c r="H695" s="59">
        <v>2756933.49</v>
      </c>
      <c r="I695" s="59">
        <v>2343393.4700000002</v>
      </c>
      <c r="J695" s="59">
        <v>413540.02</v>
      </c>
      <c r="K695" s="59">
        <v>0</v>
      </c>
      <c r="L695" s="194" t="s">
        <v>4229</v>
      </c>
      <c r="M695" s="194" t="s">
        <v>28</v>
      </c>
      <c r="N695" s="162" t="s">
        <v>29</v>
      </c>
      <c r="O695" s="36"/>
      <c r="P695" s="329">
        <f>IFERROR(VLOOKUP(TRIM(OPKK[[#This Row],[Lokacija provedbe
grad ili općina]]),Koordinate!B:E,2,FALSE),"")</f>
        <v>31000</v>
      </c>
      <c r="Q695" s="329">
        <f>IFERROR(VLOOKUP(TRIM(OPKK[[#This Row],[Lokacija provedbe
grad ili općina]]),Koordinate!B:E,3,FALSE),"")</f>
        <v>45.554962400000001</v>
      </c>
      <c r="R695" s="329">
        <f>IFERROR(VLOOKUP(TRIM(OPKK[[#This Row],[Lokacija provedbe
grad ili općina]]),Koordinate!B:E,4,FALSE),"")</f>
        <v>18.695514399999901</v>
      </c>
    </row>
    <row r="696" spans="1:18" s="167" customFormat="1" ht="15" customHeight="1">
      <c r="A696" s="146" t="s">
        <v>4230</v>
      </c>
      <c r="B696" s="163" t="s">
        <v>4231</v>
      </c>
      <c r="C696" s="162" t="s">
        <v>1237</v>
      </c>
      <c r="D696" s="45" t="s">
        <v>3994</v>
      </c>
      <c r="E696" s="162" t="s">
        <v>17</v>
      </c>
      <c r="F696" s="195">
        <v>43347</v>
      </c>
      <c r="G696" s="570">
        <f t="shared" si="10"/>
        <v>8306303.9000000004</v>
      </c>
      <c r="H696" s="59">
        <v>5037756.4800000004</v>
      </c>
      <c r="I696" s="59">
        <v>5037756.4800000004</v>
      </c>
      <c r="J696" s="59">
        <v>0</v>
      </c>
      <c r="K696" s="59">
        <v>3268547.42</v>
      </c>
      <c r="L696" s="194" t="s">
        <v>4232</v>
      </c>
      <c r="M696" s="194" t="s">
        <v>52</v>
      </c>
      <c r="N696" s="162" t="s">
        <v>143</v>
      </c>
      <c r="O696" s="36"/>
      <c r="P696" s="329">
        <f>IFERROR(VLOOKUP(TRIM(OPKK[[#This Row],[Lokacija provedbe
grad ili općina]]),Koordinate!B:E,2,FALSE),"")</f>
        <v>32100</v>
      </c>
      <c r="Q696" s="329">
        <f>IFERROR(VLOOKUP(TRIM(OPKK[[#This Row],[Lokacija provedbe
grad ili općina]]),Koordinate!B:E,3,FALSE),"")</f>
        <v>45.287905799999997</v>
      </c>
      <c r="R696" s="329">
        <f>IFERROR(VLOOKUP(TRIM(OPKK[[#This Row],[Lokacija provedbe
grad ili općina]]),Koordinate!B:E,4,FALSE),"")</f>
        <v>18.805678100000002</v>
      </c>
    </row>
    <row r="697" spans="1:18" s="167" customFormat="1" ht="15" customHeight="1">
      <c r="A697" s="146" t="s">
        <v>4233</v>
      </c>
      <c r="B697" s="163" t="s">
        <v>4234</v>
      </c>
      <c r="C697" s="36" t="s">
        <v>57</v>
      </c>
      <c r="D697" s="36" t="s">
        <v>4235</v>
      </c>
      <c r="E697" s="36" t="s">
        <v>49</v>
      </c>
      <c r="F697" s="195">
        <v>43364</v>
      </c>
      <c r="G697" s="570">
        <f t="shared" si="10"/>
        <v>48137293.75</v>
      </c>
      <c r="H697" s="59">
        <v>48137293.75</v>
      </c>
      <c r="I697" s="59">
        <v>40916699.689999998</v>
      </c>
      <c r="J697" s="59">
        <v>7220594.0599999996</v>
      </c>
      <c r="K697" s="59">
        <v>0</v>
      </c>
      <c r="L697" s="194" t="s">
        <v>3730</v>
      </c>
      <c r="M697" s="194" t="s">
        <v>28</v>
      </c>
      <c r="N697" s="162" t="s">
        <v>29</v>
      </c>
      <c r="O697" s="36"/>
      <c r="P697" s="329">
        <f>IFERROR(VLOOKUP(TRIM(OPKK[[#This Row],[Lokacija provedbe
grad ili općina]]),Koordinate!B:E,2,FALSE),"")</f>
        <v>31000</v>
      </c>
      <c r="Q697" s="329">
        <f>IFERROR(VLOOKUP(TRIM(OPKK[[#This Row],[Lokacija provedbe
grad ili općina]]),Koordinate!B:E,3,FALSE),"")</f>
        <v>45.554962400000001</v>
      </c>
      <c r="R697" s="329">
        <f>IFERROR(VLOOKUP(TRIM(OPKK[[#This Row],[Lokacija provedbe
grad ili općina]]),Koordinate!B:E,4,FALSE),"")</f>
        <v>18.695514399999901</v>
      </c>
    </row>
    <row r="698" spans="1:18" s="167" customFormat="1" ht="15" customHeight="1">
      <c r="A698" s="146" t="s">
        <v>4236</v>
      </c>
      <c r="B698" s="163" t="s">
        <v>5021</v>
      </c>
      <c r="C698" s="162" t="s">
        <v>220</v>
      </c>
      <c r="D698" s="196" t="s">
        <v>4237</v>
      </c>
      <c r="E698" s="162" t="s">
        <v>49</v>
      </c>
      <c r="F698" s="195">
        <v>43364</v>
      </c>
      <c r="G698" s="570">
        <f t="shared" si="10"/>
        <v>30999993.75</v>
      </c>
      <c r="H698" s="59">
        <v>20500000</v>
      </c>
      <c r="I698" s="59">
        <v>20500000</v>
      </c>
      <c r="J698" s="59">
        <v>0</v>
      </c>
      <c r="K698" s="59">
        <v>10499993.75</v>
      </c>
      <c r="L698" s="194" t="s">
        <v>3730</v>
      </c>
      <c r="M698" s="194" t="s">
        <v>28</v>
      </c>
      <c r="N698" s="162" t="s">
        <v>29</v>
      </c>
      <c r="O698" s="36"/>
      <c r="P698" s="329">
        <f>IFERROR(VLOOKUP(TRIM(OPKK[[#This Row],[Lokacija provedbe
grad ili općina]]),Koordinate!B:E,2,FALSE),"")</f>
        <v>31000</v>
      </c>
      <c r="Q698" s="329">
        <f>IFERROR(VLOOKUP(TRIM(OPKK[[#This Row],[Lokacija provedbe
grad ili općina]]),Koordinate!B:E,3,FALSE),"")</f>
        <v>45.554962400000001</v>
      </c>
      <c r="R698" s="329">
        <f>IFERROR(VLOOKUP(TRIM(OPKK[[#This Row],[Lokacija provedbe
grad ili općina]]),Koordinate!B:E,4,FALSE),"")</f>
        <v>18.695514399999901</v>
      </c>
    </row>
    <row r="699" spans="1:18" s="167" customFormat="1" ht="15" customHeight="1">
      <c r="A699" s="146" t="s">
        <v>4238</v>
      </c>
      <c r="B699" s="163" t="s">
        <v>4239</v>
      </c>
      <c r="C699" s="174" t="s">
        <v>1223</v>
      </c>
      <c r="D699" s="45" t="s">
        <v>1224</v>
      </c>
      <c r="E699" s="162" t="s">
        <v>17</v>
      </c>
      <c r="F699" s="195">
        <v>43370</v>
      </c>
      <c r="G699" s="570">
        <f t="shared" si="10"/>
        <v>3826287.13</v>
      </c>
      <c r="H699" s="59">
        <v>3252344</v>
      </c>
      <c r="I699" s="59">
        <v>3252344</v>
      </c>
      <c r="J699" s="59">
        <v>0</v>
      </c>
      <c r="K699" s="59">
        <v>573943.13</v>
      </c>
      <c r="L699" s="194" t="s">
        <v>603</v>
      </c>
      <c r="M699" s="194" t="s">
        <v>52</v>
      </c>
      <c r="N699" s="162" t="s">
        <v>4240</v>
      </c>
      <c r="O699" s="36"/>
      <c r="P699" s="329">
        <f>IFERROR(VLOOKUP(TRIM(OPKK[[#This Row],[Lokacija provedbe
grad ili općina]]),Koordinate!B:E,2,FALSE),"")</f>
        <v>32224</v>
      </c>
      <c r="Q699" s="329">
        <f>IFERROR(VLOOKUP(TRIM(OPKK[[#This Row],[Lokacija provedbe
grad ili općina]]),Koordinate!B:E,3,FALSE),"")</f>
        <v>45.419167100000003</v>
      </c>
      <c r="R699" s="329">
        <f>IFERROR(VLOOKUP(TRIM(OPKK[[#This Row],[Lokacija provedbe
grad ili općina]]),Koordinate!B:E,4,FALSE),"")</f>
        <v>18.899151100000001</v>
      </c>
    </row>
    <row r="700" spans="1:18" s="167" customFormat="1" ht="15" customHeight="1">
      <c r="A700" s="146" t="s">
        <v>4241</v>
      </c>
      <c r="B700" s="163" t="s">
        <v>5029</v>
      </c>
      <c r="C700" s="174" t="s">
        <v>1237</v>
      </c>
      <c r="D700" s="174" t="s">
        <v>3994</v>
      </c>
      <c r="E700" s="36" t="s">
        <v>17</v>
      </c>
      <c r="F700" s="195">
        <v>43367</v>
      </c>
      <c r="G700" s="570">
        <f t="shared" si="10"/>
        <v>5588120.6200000001</v>
      </c>
      <c r="H700" s="59">
        <v>3427360.56</v>
      </c>
      <c r="I700" s="59">
        <v>3427360.56</v>
      </c>
      <c r="J700" s="59">
        <v>0</v>
      </c>
      <c r="K700" s="59">
        <v>2160760.06</v>
      </c>
      <c r="L700" s="194" t="s">
        <v>351</v>
      </c>
      <c r="M700" s="194" t="s">
        <v>43</v>
      </c>
      <c r="N700" s="162" t="s">
        <v>61</v>
      </c>
      <c r="O700" s="36"/>
      <c r="P700" s="329">
        <f>IFERROR(VLOOKUP(TRIM(OPKK[[#This Row],[Lokacija provedbe
grad ili općina]]),Koordinate!B:E,2,FALSE),"")</f>
        <v>33000</v>
      </c>
      <c r="Q700" s="329">
        <f>IFERROR(VLOOKUP(TRIM(OPKK[[#This Row],[Lokacija provedbe
grad ili općina]]),Koordinate!B:E,3,FALSE),"")</f>
        <v>45.831646300000003</v>
      </c>
      <c r="R700" s="329">
        <f>IFERROR(VLOOKUP(TRIM(OPKK[[#This Row],[Lokacija provedbe
grad ili općina]]),Koordinate!B:E,4,FALSE),"")</f>
        <v>17.385542900000001</v>
      </c>
    </row>
    <row r="701" spans="1:18" s="167" customFormat="1" ht="15" customHeight="1">
      <c r="A701" s="146" t="s">
        <v>4242</v>
      </c>
      <c r="B701" s="163" t="s">
        <v>4243</v>
      </c>
      <c r="C701" s="36" t="s">
        <v>1237</v>
      </c>
      <c r="D701" s="36" t="s">
        <v>3994</v>
      </c>
      <c r="E701" s="36" t="s">
        <v>17</v>
      </c>
      <c r="F701" s="195">
        <v>43367</v>
      </c>
      <c r="G701" s="570">
        <f t="shared" si="10"/>
        <v>324400</v>
      </c>
      <c r="H701" s="59">
        <v>207944.4</v>
      </c>
      <c r="I701" s="59">
        <v>207944.4</v>
      </c>
      <c r="J701" s="59">
        <v>0</v>
      </c>
      <c r="K701" s="59">
        <v>116455.6</v>
      </c>
      <c r="L701" s="194" t="s">
        <v>3428</v>
      </c>
      <c r="M701" s="194" t="s">
        <v>28</v>
      </c>
      <c r="N701" s="162" t="s">
        <v>3353</v>
      </c>
      <c r="O701" s="36"/>
      <c r="P701" s="329">
        <f>IFERROR(VLOOKUP(TRIM(OPKK[[#This Row],[Lokacija provedbe
grad ili općina]]),Koordinate!B:E,2,FALSE),"")</f>
        <v>31513</v>
      </c>
      <c r="Q701" s="329">
        <f>IFERROR(VLOOKUP(TRIM(OPKK[[#This Row],[Lokacija provedbe
grad ili općina]]),Koordinate!B:E,3,FALSE),"")</f>
        <v>45.495359099999902</v>
      </c>
      <c r="R701" s="329">
        <f>IFERROR(VLOOKUP(TRIM(OPKK[[#This Row],[Lokacija provedbe
grad ili općina]]),Koordinate!B:E,4,FALSE),"")</f>
        <v>18.018962800000001</v>
      </c>
    </row>
    <row r="702" spans="1:18" s="167" customFormat="1" ht="15" customHeight="1">
      <c r="A702" s="146" t="s">
        <v>4244</v>
      </c>
      <c r="B702" s="163" t="s">
        <v>5028</v>
      </c>
      <c r="C702" s="36" t="s">
        <v>1237</v>
      </c>
      <c r="D702" s="36" t="s">
        <v>3994</v>
      </c>
      <c r="E702" s="36" t="s">
        <v>17</v>
      </c>
      <c r="F702" s="195">
        <v>43367</v>
      </c>
      <c r="G702" s="570">
        <f t="shared" si="10"/>
        <v>903880</v>
      </c>
      <c r="H702" s="59">
        <v>563519.93999999994</v>
      </c>
      <c r="I702" s="59">
        <v>563519.93999999994</v>
      </c>
      <c r="J702" s="59">
        <v>0</v>
      </c>
      <c r="K702" s="59">
        <v>340360.06</v>
      </c>
      <c r="L702" s="194" t="s">
        <v>4245</v>
      </c>
      <c r="M702" s="194" t="s">
        <v>38</v>
      </c>
      <c r="N702" s="162" t="s">
        <v>138</v>
      </c>
      <c r="O702" s="36"/>
      <c r="P702" s="329">
        <f>IFERROR(VLOOKUP(TRIM(OPKK[[#This Row],[Lokacija provedbe
grad ili općina]]),Koordinate!B:E,2,FALSE),"")</f>
        <v>34550</v>
      </c>
      <c r="Q702" s="329">
        <f>IFERROR(VLOOKUP(TRIM(OPKK[[#This Row],[Lokacija provedbe
grad ili općina]]),Koordinate!B:E,3,FALSE),"")</f>
        <v>45.438845200000003</v>
      </c>
      <c r="R702" s="329">
        <f>IFERROR(VLOOKUP(TRIM(OPKK[[#This Row],[Lokacija provedbe
grad ili općina]]),Koordinate!B:E,4,FALSE),"")</f>
        <v>17.191742399999999</v>
      </c>
    </row>
    <row r="703" spans="1:18" s="167" customFormat="1" ht="15" customHeight="1">
      <c r="A703" s="146" t="s">
        <v>4246</v>
      </c>
      <c r="B703" s="163" t="s">
        <v>4247</v>
      </c>
      <c r="C703" s="36" t="s">
        <v>1237</v>
      </c>
      <c r="D703" s="36" t="s">
        <v>3994</v>
      </c>
      <c r="E703" s="36" t="s">
        <v>17</v>
      </c>
      <c r="F703" s="195">
        <v>43367</v>
      </c>
      <c r="G703" s="570">
        <f t="shared" si="10"/>
        <v>1824839.08</v>
      </c>
      <c r="H703" s="59">
        <v>1118041.32</v>
      </c>
      <c r="I703" s="59">
        <v>1118041.32</v>
      </c>
      <c r="J703" s="59">
        <v>0</v>
      </c>
      <c r="K703" s="59">
        <v>706797.76</v>
      </c>
      <c r="L703" s="194" t="s">
        <v>1196</v>
      </c>
      <c r="M703" s="194" t="s">
        <v>38</v>
      </c>
      <c r="N703" s="162" t="s">
        <v>140</v>
      </c>
      <c r="O703" s="36"/>
      <c r="P703" s="329">
        <f>IFERROR(VLOOKUP(TRIM(OPKK[[#This Row],[Lokacija provedbe
grad ili općina]]),Koordinate!B:E,2,FALSE),"")</f>
        <v>34000</v>
      </c>
      <c r="Q703" s="329">
        <f>IFERROR(VLOOKUP(TRIM(OPKK[[#This Row],[Lokacija provedbe
grad ili općina]]),Koordinate!B:E,3,FALSE),"")</f>
        <v>45.331476299999999</v>
      </c>
      <c r="R703" s="329">
        <f>IFERROR(VLOOKUP(TRIM(OPKK[[#This Row],[Lokacija provedbe
grad ili općina]]),Koordinate!B:E,4,FALSE),"")</f>
        <v>17.674474799999899</v>
      </c>
    </row>
    <row r="704" spans="1:18" s="167" customFormat="1" ht="15" customHeight="1">
      <c r="A704" s="146" t="s">
        <v>4248</v>
      </c>
      <c r="B704" s="163" t="s">
        <v>5022</v>
      </c>
      <c r="C704" s="36" t="s">
        <v>1237</v>
      </c>
      <c r="D704" s="36" t="s">
        <v>3994</v>
      </c>
      <c r="E704" s="36" t="s">
        <v>17</v>
      </c>
      <c r="F704" s="195">
        <v>43367</v>
      </c>
      <c r="G704" s="570">
        <f t="shared" si="10"/>
        <v>2503200.69</v>
      </c>
      <c r="H704" s="59">
        <v>1572055.91</v>
      </c>
      <c r="I704" s="59">
        <v>1572055.91</v>
      </c>
      <c r="J704" s="59">
        <v>0</v>
      </c>
      <c r="K704" s="59">
        <v>931144.78</v>
      </c>
      <c r="L704" s="194" t="s">
        <v>351</v>
      </c>
      <c r="M704" s="194" t="s">
        <v>43</v>
      </c>
      <c r="N704" s="162" t="s">
        <v>61</v>
      </c>
      <c r="O704" s="36"/>
      <c r="P704" s="329">
        <f>IFERROR(VLOOKUP(TRIM(OPKK[[#This Row],[Lokacija provedbe
grad ili općina]]),Koordinate!B:E,2,FALSE),"")</f>
        <v>33000</v>
      </c>
      <c r="Q704" s="329">
        <f>IFERROR(VLOOKUP(TRIM(OPKK[[#This Row],[Lokacija provedbe
grad ili općina]]),Koordinate!B:E,3,FALSE),"")</f>
        <v>45.831646300000003</v>
      </c>
      <c r="R704" s="329">
        <f>IFERROR(VLOOKUP(TRIM(OPKK[[#This Row],[Lokacija provedbe
grad ili općina]]),Koordinate!B:E,4,FALSE),"")</f>
        <v>17.385542900000001</v>
      </c>
    </row>
    <row r="705" spans="1:18" s="167" customFormat="1" ht="15" customHeight="1">
      <c r="A705" s="146" t="s">
        <v>4249</v>
      </c>
      <c r="B705" s="163" t="s">
        <v>5027</v>
      </c>
      <c r="C705" s="36" t="s">
        <v>1237</v>
      </c>
      <c r="D705" s="36" t="s">
        <v>3994</v>
      </c>
      <c r="E705" s="36" t="s">
        <v>17</v>
      </c>
      <c r="F705" s="195">
        <v>43367</v>
      </c>
      <c r="G705" s="570">
        <f t="shared" si="10"/>
        <v>449673.18999999994</v>
      </c>
      <c r="H705" s="59">
        <v>288884.47999999998</v>
      </c>
      <c r="I705" s="59">
        <v>288884.47999999998</v>
      </c>
      <c r="J705" s="59">
        <v>0</v>
      </c>
      <c r="K705" s="59">
        <v>160788.71</v>
      </c>
      <c r="L705" s="194" t="s">
        <v>3056</v>
      </c>
      <c r="M705" s="194" t="s">
        <v>38</v>
      </c>
      <c r="N705" s="162" t="s">
        <v>1468</v>
      </c>
      <c r="O705" s="36"/>
      <c r="P705" s="329">
        <f>IFERROR(VLOOKUP(TRIM(OPKK[[#This Row],[Lokacija provedbe
grad ili općina]]),Koordinate!B:E,2,FALSE),"")</f>
        <v>34350</v>
      </c>
      <c r="Q705" s="329">
        <f>IFERROR(VLOOKUP(TRIM(OPKK[[#This Row],[Lokacija provedbe
grad ili općina]]),Koordinate!B:E,3,FALSE),"")</f>
        <v>45.350836100000002</v>
      </c>
      <c r="R705" s="329">
        <f>IFERROR(VLOOKUP(TRIM(OPKK[[#This Row],[Lokacija provedbe
grad ili općina]]),Koordinate!B:E,4,FALSE),"")</f>
        <v>17.988119299999902</v>
      </c>
    </row>
    <row r="706" spans="1:18" s="167" customFormat="1" ht="15" customHeight="1">
      <c r="A706" s="146" t="s">
        <v>4250</v>
      </c>
      <c r="B706" s="163" t="s">
        <v>5026</v>
      </c>
      <c r="C706" s="36" t="s">
        <v>1237</v>
      </c>
      <c r="D706" s="36" t="s">
        <v>3994</v>
      </c>
      <c r="E706" s="36" t="s">
        <v>17</v>
      </c>
      <c r="F706" s="195">
        <v>43367</v>
      </c>
      <c r="G706" s="570">
        <f t="shared" si="10"/>
        <v>1640522.22</v>
      </c>
      <c r="H706" s="59">
        <v>1006538.95</v>
      </c>
      <c r="I706" s="59">
        <v>1006538.95</v>
      </c>
      <c r="J706" s="59">
        <v>0</v>
      </c>
      <c r="K706" s="59">
        <v>633983.27</v>
      </c>
      <c r="L706" s="194" t="s">
        <v>230</v>
      </c>
      <c r="M706" s="194" t="s">
        <v>28</v>
      </c>
      <c r="N706" s="162" t="s">
        <v>29</v>
      </c>
      <c r="O706" s="36"/>
      <c r="P706" s="329">
        <f>IFERROR(VLOOKUP(TRIM(OPKK[[#This Row],[Lokacija provedbe
grad ili općina]]),Koordinate!B:E,2,FALSE),"")</f>
        <v>31000</v>
      </c>
      <c r="Q706" s="329">
        <f>IFERROR(VLOOKUP(TRIM(OPKK[[#This Row],[Lokacija provedbe
grad ili općina]]),Koordinate!B:E,3,FALSE),"")</f>
        <v>45.554962400000001</v>
      </c>
      <c r="R706" s="329">
        <f>IFERROR(VLOOKUP(TRIM(OPKK[[#This Row],[Lokacija provedbe
grad ili općina]]),Koordinate!B:E,4,FALSE),"")</f>
        <v>18.695514399999901</v>
      </c>
    </row>
    <row r="707" spans="1:18" s="167" customFormat="1" ht="15" customHeight="1">
      <c r="A707" s="146" t="s">
        <v>4251</v>
      </c>
      <c r="B707" s="163" t="s">
        <v>4252</v>
      </c>
      <c r="C707" s="36" t="s">
        <v>1237</v>
      </c>
      <c r="D707" s="36" t="s">
        <v>3994</v>
      </c>
      <c r="E707" s="36" t="s">
        <v>17</v>
      </c>
      <c r="F707" s="195">
        <v>43367</v>
      </c>
      <c r="G707" s="570">
        <f t="shared" si="10"/>
        <v>1409884.29</v>
      </c>
      <c r="H707" s="59">
        <v>876074.32</v>
      </c>
      <c r="I707" s="59">
        <v>876074.32</v>
      </c>
      <c r="J707" s="59">
        <v>0</v>
      </c>
      <c r="K707" s="59">
        <v>533809.97</v>
      </c>
      <c r="L707" s="194" t="s">
        <v>2357</v>
      </c>
      <c r="M707" s="194" t="s">
        <v>43</v>
      </c>
      <c r="N707" s="162" t="s">
        <v>61</v>
      </c>
      <c r="O707" s="36"/>
      <c r="P707" s="329">
        <f>IFERROR(VLOOKUP(TRIM(OPKK[[#This Row],[Lokacija provedbe
grad ili općina]]),Koordinate!B:E,2,FALSE),"")</f>
        <v>33000</v>
      </c>
      <c r="Q707" s="329">
        <f>IFERROR(VLOOKUP(TRIM(OPKK[[#This Row],[Lokacija provedbe
grad ili općina]]),Koordinate!B:E,3,FALSE),"")</f>
        <v>45.831646300000003</v>
      </c>
      <c r="R707" s="329">
        <f>IFERROR(VLOOKUP(TRIM(OPKK[[#This Row],[Lokacija provedbe
grad ili općina]]),Koordinate!B:E,4,FALSE),"")</f>
        <v>17.385542900000001</v>
      </c>
    </row>
    <row r="708" spans="1:18" s="167" customFormat="1" ht="15" customHeight="1">
      <c r="A708" s="146" t="s">
        <v>4253</v>
      </c>
      <c r="B708" s="163" t="s">
        <v>4254</v>
      </c>
      <c r="C708" s="36" t="s">
        <v>857</v>
      </c>
      <c r="D708" s="36" t="s">
        <v>4255</v>
      </c>
      <c r="E708" s="36" t="s">
        <v>17</v>
      </c>
      <c r="F708" s="195">
        <v>43374</v>
      </c>
      <c r="G708" s="570">
        <f t="shared" ref="G708:G771" si="11">H708+K708</f>
        <v>13480900.65</v>
      </c>
      <c r="H708" s="59">
        <v>7903780.54</v>
      </c>
      <c r="I708" s="59">
        <v>7903780.54</v>
      </c>
      <c r="J708" s="59">
        <v>0</v>
      </c>
      <c r="K708" s="59">
        <v>5577120.1100000003</v>
      </c>
      <c r="L708" s="194" t="s">
        <v>1400</v>
      </c>
      <c r="M708" s="194" t="s">
        <v>28</v>
      </c>
      <c r="N708" s="162" t="s">
        <v>29</v>
      </c>
      <c r="O708" s="36"/>
      <c r="P708" s="329">
        <f>IFERROR(VLOOKUP(TRIM(OPKK[[#This Row],[Lokacija provedbe
grad ili općina]]),Koordinate!B:E,2,FALSE),"")</f>
        <v>31000</v>
      </c>
      <c r="Q708" s="329">
        <f>IFERROR(VLOOKUP(TRIM(OPKK[[#This Row],[Lokacija provedbe
grad ili općina]]),Koordinate!B:E,3,FALSE),"")</f>
        <v>45.554962400000001</v>
      </c>
      <c r="R708" s="329">
        <f>IFERROR(VLOOKUP(TRIM(OPKK[[#This Row],[Lokacija provedbe
grad ili općina]]),Koordinate!B:E,4,FALSE),"")</f>
        <v>18.695514399999901</v>
      </c>
    </row>
    <row r="709" spans="1:18" s="167" customFormat="1" ht="15" customHeight="1">
      <c r="A709" s="146" t="s">
        <v>4256</v>
      </c>
      <c r="B709" s="163" t="s">
        <v>4257</v>
      </c>
      <c r="C709" s="174" t="s">
        <v>1237</v>
      </c>
      <c r="D709" s="45" t="s">
        <v>3994</v>
      </c>
      <c r="E709" s="36" t="s">
        <v>17</v>
      </c>
      <c r="F709" s="195">
        <v>43367</v>
      </c>
      <c r="G709" s="570">
        <f t="shared" si="11"/>
        <v>329640.08</v>
      </c>
      <c r="H709" s="59">
        <v>201074.04</v>
      </c>
      <c r="I709" s="59">
        <v>201074.04</v>
      </c>
      <c r="J709" s="59">
        <v>0</v>
      </c>
      <c r="K709" s="59">
        <v>128566.04</v>
      </c>
      <c r="L709" s="194" t="s">
        <v>3054</v>
      </c>
      <c r="M709" s="194" t="s">
        <v>38</v>
      </c>
      <c r="N709" s="162" t="s">
        <v>1568</v>
      </c>
      <c r="O709" s="36"/>
      <c r="P709" s="329">
        <f>IFERROR(VLOOKUP(TRIM(OPKK[[#This Row],[Lokacija provedbe
grad ili općina]]),Koordinate!B:E,2,FALSE),"")</f>
        <v>34330</v>
      </c>
      <c r="Q709" s="329">
        <f>IFERROR(VLOOKUP(TRIM(OPKK[[#This Row],[Lokacija provedbe
grad ili općina]]),Koordinate!B:E,3,FALSE),"")</f>
        <v>45.4555091</v>
      </c>
      <c r="R709" s="329">
        <f>IFERROR(VLOOKUP(TRIM(OPKK[[#This Row],[Lokacija provedbe
grad ili općina]]),Koordinate!B:E,4,FALSE),"")</f>
        <v>17.6623801</v>
      </c>
    </row>
    <row r="710" spans="1:18" s="167" customFormat="1" ht="15" customHeight="1">
      <c r="A710" s="146" t="s">
        <v>4258</v>
      </c>
      <c r="B710" s="163" t="s">
        <v>5025</v>
      </c>
      <c r="C710" s="36" t="s">
        <v>1237</v>
      </c>
      <c r="D710" s="36" t="s">
        <v>3994</v>
      </c>
      <c r="E710" s="36" t="s">
        <v>17</v>
      </c>
      <c r="F710" s="195">
        <v>43367</v>
      </c>
      <c r="G710" s="570">
        <f t="shared" si="11"/>
        <v>871894.73</v>
      </c>
      <c r="H710" s="59">
        <v>542777.06000000006</v>
      </c>
      <c r="I710" s="59">
        <v>542777.06000000006</v>
      </c>
      <c r="J710" s="59">
        <v>0</v>
      </c>
      <c r="K710" s="59">
        <v>329117.67</v>
      </c>
      <c r="L710" s="194" t="s">
        <v>1196</v>
      </c>
      <c r="M710" s="194" t="s">
        <v>38</v>
      </c>
      <c r="N710" s="162" t="s">
        <v>140</v>
      </c>
      <c r="O710" s="36"/>
      <c r="P710" s="329">
        <f>IFERROR(VLOOKUP(TRIM(OPKK[[#This Row],[Lokacija provedbe
grad ili općina]]),Koordinate!B:E,2,FALSE),"")</f>
        <v>34000</v>
      </c>
      <c r="Q710" s="329">
        <f>IFERROR(VLOOKUP(TRIM(OPKK[[#This Row],[Lokacija provedbe
grad ili općina]]),Koordinate!B:E,3,FALSE),"")</f>
        <v>45.331476299999999</v>
      </c>
      <c r="R710" s="329">
        <f>IFERROR(VLOOKUP(TRIM(OPKK[[#This Row],[Lokacija provedbe
grad ili općina]]),Koordinate!B:E,4,FALSE),"")</f>
        <v>17.674474799999899</v>
      </c>
    </row>
    <row r="711" spans="1:18" s="167" customFormat="1" ht="15" customHeight="1">
      <c r="A711" s="146" t="s">
        <v>4259</v>
      </c>
      <c r="B711" s="163" t="s">
        <v>4260</v>
      </c>
      <c r="C711" s="36" t="s">
        <v>1237</v>
      </c>
      <c r="D711" s="36" t="s">
        <v>3994</v>
      </c>
      <c r="E711" s="36" t="s">
        <v>17</v>
      </c>
      <c r="F711" s="195">
        <v>43367</v>
      </c>
      <c r="G711" s="570">
        <f t="shared" si="11"/>
        <v>316681.25</v>
      </c>
      <c r="H711" s="59">
        <v>204106.78</v>
      </c>
      <c r="I711" s="59">
        <v>204106.78</v>
      </c>
      <c r="J711" s="59">
        <v>0</v>
      </c>
      <c r="K711" s="59">
        <v>112574.47</v>
      </c>
      <c r="L711" s="194" t="s">
        <v>3428</v>
      </c>
      <c r="M711" s="194" t="s">
        <v>28</v>
      </c>
      <c r="N711" s="162" t="s">
        <v>3353</v>
      </c>
      <c r="O711" s="36"/>
      <c r="P711" s="329">
        <f>IFERROR(VLOOKUP(TRIM(OPKK[[#This Row],[Lokacija provedbe
grad ili općina]]),Koordinate!B:E,2,FALSE),"")</f>
        <v>31513</v>
      </c>
      <c r="Q711" s="329">
        <f>IFERROR(VLOOKUP(TRIM(OPKK[[#This Row],[Lokacija provedbe
grad ili općina]]),Koordinate!B:E,3,FALSE),"")</f>
        <v>45.495359099999902</v>
      </c>
      <c r="R711" s="329">
        <f>IFERROR(VLOOKUP(TRIM(OPKK[[#This Row],[Lokacija provedbe
grad ili općina]]),Koordinate!B:E,4,FALSE),"")</f>
        <v>18.018962800000001</v>
      </c>
    </row>
    <row r="712" spans="1:18" s="167" customFormat="1" ht="15" customHeight="1">
      <c r="A712" s="146" t="s">
        <v>4261</v>
      </c>
      <c r="B712" s="163" t="s">
        <v>4262</v>
      </c>
      <c r="C712" s="36" t="s">
        <v>1237</v>
      </c>
      <c r="D712" s="36" t="s">
        <v>3994</v>
      </c>
      <c r="E712" s="36" t="s">
        <v>17</v>
      </c>
      <c r="F712" s="195">
        <v>43367</v>
      </c>
      <c r="G712" s="570">
        <f t="shared" si="11"/>
        <v>1521561.44</v>
      </c>
      <c r="H712" s="59">
        <v>936014.23</v>
      </c>
      <c r="I712" s="59">
        <v>936014.23</v>
      </c>
      <c r="J712" s="59">
        <v>0</v>
      </c>
      <c r="K712" s="59">
        <v>585547.21</v>
      </c>
      <c r="L712" s="194" t="s">
        <v>4263</v>
      </c>
      <c r="M712" s="194" t="s">
        <v>43</v>
      </c>
      <c r="N712" s="162" t="s">
        <v>61</v>
      </c>
      <c r="O712" s="36"/>
      <c r="P712" s="329">
        <f>IFERROR(VLOOKUP(TRIM(OPKK[[#This Row],[Lokacija provedbe
grad ili općina]]),Koordinate!B:E,2,FALSE),"")</f>
        <v>33000</v>
      </c>
      <c r="Q712" s="329">
        <f>IFERROR(VLOOKUP(TRIM(OPKK[[#This Row],[Lokacija provedbe
grad ili općina]]),Koordinate!B:E,3,FALSE),"")</f>
        <v>45.831646300000003</v>
      </c>
      <c r="R712" s="329">
        <f>IFERROR(VLOOKUP(TRIM(OPKK[[#This Row],[Lokacija provedbe
grad ili općina]]),Koordinate!B:E,4,FALSE),"")</f>
        <v>17.385542900000001</v>
      </c>
    </row>
    <row r="713" spans="1:18" s="167" customFormat="1" ht="15" customHeight="1">
      <c r="A713" s="146" t="s">
        <v>4264</v>
      </c>
      <c r="B713" s="163" t="s">
        <v>4265</v>
      </c>
      <c r="C713" s="36" t="s">
        <v>1237</v>
      </c>
      <c r="D713" s="36" t="s">
        <v>3994</v>
      </c>
      <c r="E713" s="36" t="s">
        <v>17</v>
      </c>
      <c r="F713" s="195">
        <v>43367</v>
      </c>
      <c r="G713" s="570">
        <f t="shared" si="11"/>
        <v>5256044.38</v>
      </c>
      <c r="H713" s="59">
        <v>3174617.87</v>
      </c>
      <c r="I713" s="59">
        <v>3174617.87</v>
      </c>
      <c r="J713" s="59">
        <v>0</v>
      </c>
      <c r="K713" s="59">
        <v>2081426.51</v>
      </c>
      <c r="L713" s="194" t="s">
        <v>1137</v>
      </c>
      <c r="M713" s="194" t="s">
        <v>43</v>
      </c>
      <c r="N713" s="162" t="s">
        <v>179</v>
      </c>
      <c r="O713" s="36"/>
      <c r="P713" s="329">
        <f>IFERROR(VLOOKUP(TRIM(OPKK[[#This Row],[Lokacija provedbe
grad ili općina]]),Koordinate!B:E,2,FALSE),"")</f>
        <v>33520</v>
      </c>
      <c r="Q713" s="329">
        <f>IFERROR(VLOOKUP(TRIM(OPKK[[#This Row],[Lokacija provedbe
grad ili općina]]),Koordinate!B:E,3,FALSE),"")</f>
        <v>45.701931999999999</v>
      </c>
      <c r="R713" s="329">
        <f>IFERROR(VLOOKUP(TRIM(OPKK[[#This Row],[Lokacija provedbe
grad ili općina]]),Koordinate!B:E,4,FALSE),"")</f>
        <v>17.701143999999999</v>
      </c>
    </row>
    <row r="714" spans="1:18" s="167" customFormat="1" ht="15" customHeight="1">
      <c r="A714" s="146" t="s">
        <v>4266</v>
      </c>
      <c r="B714" s="163" t="s">
        <v>4267</v>
      </c>
      <c r="C714" s="36" t="s">
        <v>1223</v>
      </c>
      <c r="D714" s="36" t="s">
        <v>3818</v>
      </c>
      <c r="E714" s="36" t="s">
        <v>17</v>
      </c>
      <c r="F714" s="195">
        <v>43376</v>
      </c>
      <c r="G714" s="570">
        <f t="shared" si="11"/>
        <v>2362500</v>
      </c>
      <c r="H714" s="59">
        <v>2008125</v>
      </c>
      <c r="I714" s="59">
        <v>2008125</v>
      </c>
      <c r="J714" s="59">
        <v>0</v>
      </c>
      <c r="K714" s="59">
        <v>354375</v>
      </c>
      <c r="L714" s="194" t="s">
        <v>27</v>
      </c>
      <c r="M714" s="194" t="s">
        <v>28</v>
      </c>
      <c r="N714" s="162" t="s">
        <v>29</v>
      </c>
      <c r="O714" s="36"/>
      <c r="P714" s="329">
        <f>IFERROR(VLOOKUP(TRIM(OPKK[[#This Row],[Lokacija provedbe
grad ili općina]]),Koordinate!B:E,2,FALSE),"")</f>
        <v>31000</v>
      </c>
      <c r="Q714" s="329">
        <f>IFERROR(VLOOKUP(TRIM(OPKK[[#This Row],[Lokacija provedbe
grad ili općina]]),Koordinate!B:E,3,FALSE),"")</f>
        <v>45.554962400000001</v>
      </c>
      <c r="R714" s="329">
        <f>IFERROR(VLOOKUP(TRIM(OPKK[[#This Row],[Lokacija provedbe
grad ili općina]]),Koordinate!B:E,4,FALSE),"")</f>
        <v>18.695514399999901</v>
      </c>
    </row>
    <row r="715" spans="1:18" s="167" customFormat="1" ht="15" customHeight="1">
      <c r="A715" s="146" t="s">
        <v>4371</v>
      </c>
      <c r="B715" s="163" t="s">
        <v>5024</v>
      </c>
      <c r="C715" s="174" t="s">
        <v>1237</v>
      </c>
      <c r="D715" s="174" t="s">
        <v>3994</v>
      </c>
      <c r="E715" s="174" t="s">
        <v>17</v>
      </c>
      <c r="F715" s="77">
        <v>43377</v>
      </c>
      <c r="G715" s="570">
        <f t="shared" si="11"/>
        <v>2331362.5</v>
      </c>
      <c r="H715" s="59">
        <v>1438105</v>
      </c>
      <c r="I715" s="59">
        <v>1438105</v>
      </c>
      <c r="J715" s="59">
        <v>0</v>
      </c>
      <c r="K715" s="59">
        <v>893257.5</v>
      </c>
      <c r="L715" s="189" t="s">
        <v>446</v>
      </c>
      <c r="M715" s="189" t="s">
        <v>20</v>
      </c>
      <c r="N715" s="162" t="s">
        <v>157</v>
      </c>
      <c r="O715" s="36"/>
      <c r="P715" s="329">
        <f>IFERROR(VLOOKUP(TRIM(OPKK[[#This Row],[Lokacija provedbe
grad ili općina]]),Koordinate!B:E,2,FALSE),"")</f>
        <v>35400</v>
      </c>
      <c r="Q715" s="329">
        <f>IFERROR(VLOOKUP(TRIM(OPKK[[#This Row],[Lokacija provedbe
grad ili općina]]),Koordinate!B:E,3,FALSE),"")</f>
        <v>45.258155799999997</v>
      </c>
      <c r="R715" s="329">
        <f>IFERROR(VLOOKUP(TRIM(OPKK[[#This Row],[Lokacija provedbe
grad ili općina]]),Koordinate!B:E,4,FALSE),"")</f>
        <v>17.3839626</v>
      </c>
    </row>
    <row r="716" spans="1:18" s="167" customFormat="1" ht="15" customHeight="1">
      <c r="A716" s="146" t="s">
        <v>4372</v>
      </c>
      <c r="B716" s="163" t="s">
        <v>4373</v>
      </c>
      <c r="C716" s="36" t="s">
        <v>1223</v>
      </c>
      <c r="D716" s="36" t="s">
        <v>1224</v>
      </c>
      <c r="E716" s="36" t="s">
        <v>17</v>
      </c>
      <c r="F716" s="77">
        <v>43383</v>
      </c>
      <c r="G716" s="570">
        <f t="shared" si="11"/>
        <v>2684670.62</v>
      </c>
      <c r="H716" s="59">
        <v>2281970.02</v>
      </c>
      <c r="I716" s="59">
        <v>2281970.02</v>
      </c>
      <c r="J716" s="59">
        <v>0</v>
      </c>
      <c r="K716" s="59">
        <v>402700.6</v>
      </c>
      <c r="L716" s="189" t="s">
        <v>436</v>
      </c>
      <c r="M716" s="189" t="s">
        <v>20</v>
      </c>
      <c r="N716" s="162" t="s">
        <v>190</v>
      </c>
      <c r="O716" s="36"/>
      <c r="P716" s="329">
        <f>IFERROR(VLOOKUP(TRIM(OPKK[[#This Row],[Lokacija provedbe
grad ili općina]]),Koordinate!B:E,2,FALSE),"")</f>
        <v>35250</v>
      </c>
      <c r="Q716" s="329">
        <f>IFERROR(VLOOKUP(TRIM(OPKK[[#This Row],[Lokacija provedbe
grad ili općina]]),Koordinate!B:E,3,FALSE),"")</f>
        <v>45.164750499999997</v>
      </c>
      <c r="R716" s="329">
        <f>IFERROR(VLOOKUP(TRIM(OPKK[[#This Row],[Lokacija provedbe
grad ili općina]]),Koordinate!B:E,4,FALSE),"")</f>
        <v>17.756043200000001</v>
      </c>
    </row>
    <row r="717" spans="1:18" s="167" customFormat="1" ht="15" customHeight="1">
      <c r="A717" s="146" t="s">
        <v>4374</v>
      </c>
      <c r="B717" s="163" t="s">
        <v>5023</v>
      </c>
      <c r="C717" s="36" t="s">
        <v>1237</v>
      </c>
      <c r="D717" s="36" t="s">
        <v>3994</v>
      </c>
      <c r="E717" s="36" t="s">
        <v>17</v>
      </c>
      <c r="F717" s="77">
        <v>43382</v>
      </c>
      <c r="G717" s="570">
        <f t="shared" si="11"/>
        <v>397669.23</v>
      </c>
      <c r="H717" s="59">
        <v>250193.01</v>
      </c>
      <c r="I717" s="59">
        <v>250193.01</v>
      </c>
      <c r="J717" s="59">
        <v>0</v>
      </c>
      <c r="K717" s="59">
        <v>147476.22</v>
      </c>
      <c r="L717" s="189" t="s">
        <v>424</v>
      </c>
      <c r="M717" s="189" t="s">
        <v>20</v>
      </c>
      <c r="N717" s="162" t="s">
        <v>846</v>
      </c>
      <c r="O717" s="36"/>
      <c r="P717" s="329">
        <f>IFERROR(VLOOKUP(TRIM(OPKK[[#This Row],[Lokacija provedbe
grad ili općina]]),Koordinate!B:E,2,FALSE),"")</f>
        <v>35420</v>
      </c>
      <c r="Q717" s="329">
        <f>IFERROR(VLOOKUP(TRIM(OPKK[[#This Row],[Lokacija provedbe
grad ili općina]]),Koordinate!B:E,3,FALSE),"")</f>
        <v>45.222117300000001</v>
      </c>
      <c r="R717" s="329">
        <f>IFERROR(VLOOKUP(TRIM(OPKK[[#This Row],[Lokacija provedbe
grad ili općina]]),Koordinate!B:E,4,FALSE),"")</f>
        <v>17.5259231</v>
      </c>
    </row>
    <row r="718" spans="1:18" s="167" customFormat="1" ht="15" customHeight="1">
      <c r="A718" s="146" t="s">
        <v>4375</v>
      </c>
      <c r="B718" s="163" t="s">
        <v>3994</v>
      </c>
      <c r="C718" s="36" t="s">
        <v>1237</v>
      </c>
      <c r="D718" s="36" t="s">
        <v>3994</v>
      </c>
      <c r="E718" s="36" t="s">
        <v>17</v>
      </c>
      <c r="F718" s="77">
        <v>43382</v>
      </c>
      <c r="G718" s="570">
        <f t="shared" si="11"/>
        <v>10051818.300000001</v>
      </c>
      <c r="H718" s="59">
        <v>6110785.1799999997</v>
      </c>
      <c r="I718" s="59">
        <v>6110785.1799999997</v>
      </c>
      <c r="J718" s="59">
        <v>0</v>
      </c>
      <c r="K718" s="59">
        <v>3941033.12</v>
      </c>
      <c r="L718" s="189" t="s">
        <v>226</v>
      </c>
      <c r="M718" s="189" t="s">
        <v>20</v>
      </c>
      <c r="N718" s="162" t="s">
        <v>62</v>
      </c>
      <c r="O718" s="36"/>
      <c r="P718" s="329">
        <f>IFERROR(VLOOKUP(TRIM(OPKK[[#This Row],[Lokacija provedbe
grad ili općina]]),Koordinate!B:E,2,FALSE),"")</f>
        <v>35000</v>
      </c>
      <c r="Q718" s="329">
        <f>IFERROR(VLOOKUP(TRIM(OPKK[[#This Row],[Lokacija provedbe
grad ili općina]]),Koordinate!B:E,3,FALSE),"")</f>
        <v>45.163143099999999</v>
      </c>
      <c r="R718" s="329">
        <f>IFERROR(VLOOKUP(TRIM(OPKK[[#This Row],[Lokacija provedbe
grad ili općina]]),Koordinate!B:E,4,FALSE),"")</f>
        <v>18.011608099999901</v>
      </c>
    </row>
    <row r="719" spans="1:18" s="167" customFormat="1" ht="15" customHeight="1">
      <c r="A719" s="146" t="s">
        <v>4137</v>
      </c>
      <c r="B719" s="163" t="s">
        <v>4151</v>
      </c>
      <c r="C719" s="36" t="s">
        <v>1223</v>
      </c>
      <c r="D719" s="36" t="s">
        <v>3818</v>
      </c>
      <c r="E719" s="36" t="s">
        <v>17</v>
      </c>
      <c r="F719" s="77">
        <v>43328</v>
      </c>
      <c r="G719" s="570">
        <f t="shared" si="11"/>
        <v>506223.32</v>
      </c>
      <c r="H719" s="59">
        <v>430289.76</v>
      </c>
      <c r="I719" s="59">
        <v>430289.76</v>
      </c>
      <c r="J719" s="59">
        <v>0</v>
      </c>
      <c r="K719" s="59">
        <v>75933.56</v>
      </c>
      <c r="L719" s="189" t="s">
        <v>1340</v>
      </c>
      <c r="M719" s="189" t="s">
        <v>28</v>
      </c>
      <c r="N719" s="162" t="s">
        <v>1325</v>
      </c>
      <c r="O719" s="36"/>
      <c r="P719" s="329">
        <f>IFERROR(VLOOKUP(TRIM(OPKK[[#This Row],[Lokacija provedbe
grad ili općina]]),Koordinate!B:E,2,FALSE),"")</f>
        <v>31431</v>
      </c>
      <c r="Q719" s="329">
        <f>IFERROR(VLOOKUP(TRIM(OPKK[[#This Row],[Lokacija provedbe
grad ili općina]]),Koordinate!B:E,3,FALSE),"")</f>
        <v>45.523744299999997</v>
      </c>
      <c r="R719" s="329">
        <f>IFERROR(VLOOKUP(TRIM(OPKK[[#This Row],[Lokacija provedbe
grad ili općina]]),Koordinate!B:E,4,FALSE),"")</f>
        <v>18.577044000000001</v>
      </c>
    </row>
    <row r="720" spans="1:18" s="167" customFormat="1" ht="15" customHeight="1">
      <c r="A720" s="146" t="s">
        <v>4497</v>
      </c>
      <c r="B720" s="163" t="s">
        <v>3994</v>
      </c>
      <c r="C720" s="36" t="s">
        <v>1237</v>
      </c>
      <c r="D720" s="36" t="s">
        <v>3994</v>
      </c>
      <c r="E720" s="36" t="s">
        <v>17</v>
      </c>
      <c r="F720" s="77">
        <v>43382</v>
      </c>
      <c r="G720" s="570">
        <f t="shared" si="11"/>
        <v>591437.5</v>
      </c>
      <c r="H720" s="59">
        <v>365409.54</v>
      </c>
      <c r="I720" s="59">
        <v>365409.54</v>
      </c>
      <c r="J720" s="59">
        <v>0</v>
      </c>
      <c r="K720" s="59">
        <v>226027.96</v>
      </c>
      <c r="L720" s="189" t="s">
        <v>3047</v>
      </c>
      <c r="M720" s="189" t="s">
        <v>20</v>
      </c>
      <c r="N720" s="162" t="s">
        <v>1596</v>
      </c>
      <c r="O720" s="36"/>
      <c r="P720" s="329">
        <f>IFERROR(VLOOKUP(TRIM(OPKK[[#This Row],[Lokacija provedbe
grad ili općina]]),Koordinate!B:E,2,FALSE),"")</f>
        <v>35253</v>
      </c>
      <c r="Q720" s="329">
        <f>IFERROR(VLOOKUP(TRIM(OPKK[[#This Row],[Lokacija provedbe
grad ili općina]]),Koordinate!B:E,3,FALSE),"")</f>
        <v>45.168220099999999</v>
      </c>
      <c r="R720" s="329">
        <f>IFERROR(VLOOKUP(TRIM(OPKK[[#This Row],[Lokacija provedbe
grad ili općina]]),Koordinate!B:E,4,FALSE),"")</f>
        <v>17.815992199999901</v>
      </c>
    </row>
    <row r="721" spans="1:18" s="167" customFormat="1" ht="15" customHeight="1">
      <c r="A721" s="146" t="s">
        <v>4498</v>
      </c>
      <c r="B721" s="163" t="s">
        <v>4499</v>
      </c>
      <c r="C721" s="36" t="s">
        <v>1237</v>
      </c>
      <c r="D721" s="36" t="s">
        <v>3994</v>
      </c>
      <c r="E721" s="36" t="s">
        <v>17</v>
      </c>
      <c r="F721" s="77">
        <v>43382</v>
      </c>
      <c r="G721" s="570">
        <f t="shared" si="11"/>
        <v>552179.81999999995</v>
      </c>
      <c r="H721" s="59">
        <v>321403.48</v>
      </c>
      <c r="I721" s="59">
        <v>321403.48</v>
      </c>
      <c r="J721" s="59">
        <v>0</v>
      </c>
      <c r="K721" s="59">
        <v>230776.34</v>
      </c>
      <c r="L721" s="189" t="s">
        <v>2563</v>
      </c>
      <c r="M721" s="189" t="s">
        <v>52</v>
      </c>
      <c r="N721" s="162" t="s">
        <v>1452</v>
      </c>
      <c r="O721" s="36"/>
      <c r="P721" s="329">
        <f>IFERROR(VLOOKUP(TRIM(OPKK[[#This Row],[Lokacija provedbe
grad ili općina]]),Koordinate!B:E,2,FALSE),"")</f>
        <v>32284</v>
      </c>
      <c r="Q721" s="329">
        <f>IFERROR(VLOOKUP(TRIM(OPKK[[#This Row],[Lokacija provedbe
grad ili općina]]),Koordinate!B:E,3,FALSE),"")</f>
        <v>45.266819099999999</v>
      </c>
      <c r="R721" s="329">
        <f>IFERROR(VLOOKUP(TRIM(OPKK[[#This Row],[Lokacija provedbe
grad ili općina]]),Koordinate!B:E,4,FALSE),"")</f>
        <v>18.5396889999999</v>
      </c>
    </row>
    <row r="722" spans="1:18" s="167" customFormat="1" ht="15" customHeight="1">
      <c r="A722" s="146" t="s">
        <v>4500</v>
      </c>
      <c r="B722" s="163" t="s">
        <v>3994</v>
      </c>
      <c r="C722" s="36" t="s">
        <v>1237</v>
      </c>
      <c r="D722" s="36" t="s">
        <v>3994</v>
      </c>
      <c r="E722" s="36" t="s">
        <v>17</v>
      </c>
      <c r="F722" s="77">
        <v>43377</v>
      </c>
      <c r="G722" s="570">
        <f t="shared" si="11"/>
        <v>1849729.95</v>
      </c>
      <c r="H722" s="59">
        <v>1135357.97</v>
      </c>
      <c r="I722" s="59">
        <v>1135357.97</v>
      </c>
      <c r="J722" s="59">
        <v>0</v>
      </c>
      <c r="K722" s="59">
        <v>714371.98</v>
      </c>
      <c r="L722" s="189" t="s">
        <v>628</v>
      </c>
      <c r="M722" s="189" t="s">
        <v>28</v>
      </c>
      <c r="N722" s="162" t="s">
        <v>1279</v>
      </c>
      <c r="O722" s="36"/>
      <c r="P722" s="329">
        <f>IFERROR(VLOOKUP(TRIM(OPKK[[#This Row],[Lokacija provedbe
grad ili općina]]),Koordinate!B:E,2,FALSE),"")</f>
        <v>31550</v>
      </c>
      <c r="Q722" s="329">
        <f>IFERROR(VLOOKUP(TRIM(OPKK[[#This Row],[Lokacija provedbe
grad ili općina]]),Koordinate!B:E,3,FALSE),"")</f>
        <v>45.659016899999997</v>
      </c>
      <c r="R722" s="329">
        <f>IFERROR(VLOOKUP(TRIM(OPKK[[#This Row],[Lokacija provedbe
grad ili općina]]),Koordinate!B:E,4,FALSE),"")</f>
        <v>18.415552899999899</v>
      </c>
    </row>
    <row r="723" spans="1:18" s="167" customFormat="1" ht="15" customHeight="1">
      <c r="A723" s="146" t="s">
        <v>4501</v>
      </c>
      <c r="B723" s="163" t="s">
        <v>4502</v>
      </c>
      <c r="C723" s="36" t="s">
        <v>1237</v>
      </c>
      <c r="D723" s="36" t="s">
        <v>3994</v>
      </c>
      <c r="E723" s="36" t="s">
        <v>17</v>
      </c>
      <c r="F723" s="77">
        <v>43382</v>
      </c>
      <c r="G723" s="570">
        <f t="shared" si="11"/>
        <v>21354220.009999998</v>
      </c>
      <c r="H723" s="59">
        <v>12863797.619999999</v>
      </c>
      <c r="I723" s="59">
        <v>12863797.619999999</v>
      </c>
      <c r="J723" s="59">
        <v>0</v>
      </c>
      <c r="K723" s="59">
        <v>8490422.3900000006</v>
      </c>
      <c r="L723" s="189" t="s">
        <v>735</v>
      </c>
      <c r="M723" s="189" t="s">
        <v>38</v>
      </c>
      <c r="N723" s="162" t="s">
        <v>140</v>
      </c>
      <c r="O723" s="36"/>
      <c r="P723" s="329">
        <f>IFERROR(VLOOKUP(TRIM(OPKK[[#This Row],[Lokacija provedbe
grad ili općina]]),Koordinate!B:E,2,FALSE),"")</f>
        <v>34000</v>
      </c>
      <c r="Q723" s="329">
        <f>IFERROR(VLOOKUP(TRIM(OPKK[[#This Row],[Lokacija provedbe
grad ili općina]]),Koordinate!B:E,3,FALSE),"")</f>
        <v>45.331476299999999</v>
      </c>
      <c r="R723" s="329">
        <f>IFERROR(VLOOKUP(TRIM(OPKK[[#This Row],[Lokacija provedbe
grad ili općina]]),Koordinate!B:E,4,FALSE),"")</f>
        <v>17.674474799999899</v>
      </c>
    </row>
    <row r="724" spans="1:18" s="167" customFormat="1" ht="15" customHeight="1">
      <c r="A724" s="146" t="s">
        <v>4503</v>
      </c>
      <c r="B724" s="163" t="s">
        <v>4504</v>
      </c>
      <c r="C724" s="36" t="s">
        <v>1237</v>
      </c>
      <c r="D724" s="36" t="s">
        <v>3994</v>
      </c>
      <c r="E724" s="36" t="s">
        <v>17</v>
      </c>
      <c r="F724" s="77">
        <v>43377</v>
      </c>
      <c r="G724" s="570">
        <f t="shared" si="11"/>
        <v>407498.5</v>
      </c>
      <c r="H724" s="59">
        <v>263328.09999999998</v>
      </c>
      <c r="I724" s="59">
        <v>263328.09999999998</v>
      </c>
      <c r="J724" s="59">
        <v>0</v>
      </c>
      <c r="K724" s="59">
        <v>144170.4</v>
      </c>
      <c r="L724" s="189" t="s">
        <v>2968</v>
      </c>
      <c r="M724" s="189" t="s">
        <v>20</v>
      </c>
      <c r="N724" s="162" t="s">
        <v>19</v>
      </c>
      <c r="O724" s="36"/>
      <c r="P724" s="329">
        <f>IFERROR(VLOOKUP(TRIM(OPKK[[#This Row],[Lokacija provedbe
grad ili općina]]),Koordinate!B:E,2,FALSE),"")</f>
        <v>35207</v>
      </c>
      <c r="Q724" s="329">
        <f>IFERROR(VLOOKUP(TRIM(OPKK[[#This Row],[Lokacija provedbe
grad ili općina]]),Koordinate!B:E,3,FALSE),"")</f>
        <v>45.1538276</v>
      </c>
      <c r="R724" s="329">
        <f>IFERROR(VLOOKUP(TRIM(OPKK[[#This Row],[Lokacija provedbe
grad ili općina]]),Koordinate!B:E,4,FALSE),"")</f>
        <v>18.063722599999998</v>
      </c>
    </row>
    <row r="725" spans="1:18" s="167" customFormat="1" ht="15" customHeight="1">
      <c r="A725" s="146" t="s">
        <v>4505</v>
      </c>
      <c r="B725" s="163" t="s">
        <v>4506</v>
      </c>
      <c r="C725" s="36" t="s">
        <v>1237</v>
      </c>
      <c r="D725" s="36" t="s">
        <v>3994</v>
      </c>
      <c r="E725" s="36" t="s">
        <v>17</v>
      </c>
      <c r="F725" s="77">
        <v>43377</v>
      </c>
      <c r="G725" s="570">
        <f t="shared" si="11"/>
        <v>724663.75</v>
      </c>
      <c r="H725" s="59">
        <v>452080.02</v>
      </c>
      <c r="I725" s="59">
        <v>452080.02</v>
      </c>
      <c r="J725" s="59">
        <v>0</v>
      </c>
      <c r="K725" s="59">
        <v>272583.73</v>
      </c>
      <c r="L725" s="189" t="s">
        <v>3047</v>
      </c>
      <c r="M725" s="189" t="s">
        <v>20</v>
      </c>
      <c r="N725" s="162" t="s">
        <v>1596</v>
      </c>
      <c r="O725" s="36"/>
      <c r="P725" s="329">
        <f>IFERROR(VLOOKUP(TRIM(OPKK[[#This Row],[Lokacija provedbe
grad ili općina]]),Koordinate!B:E,2,FALSE),"")</f>
        <v>35253</v>
      </c>
      <c r="Q725" s="329">
        <f>IFERROR(VLOOKUP(TRIM(OPKK[[#This Row],[Lokacija provedbe
grad ili općina]]),Koordinate!B:E,3,FALSE),"")</f>
        <v>45.168220099999999</v>
      </c>
      <c r="R725" s="329">
        <f>IFERROR(VLOOKUP(TRIM(OPKK[[#This Row],[Lokacija provedbe
grad ili općina]]),Koordinate!B:E,4,FALSE),"")</f>
        <v>17.815992199999901</v>
      </c>
    </row>
    <row r="726" spans="1:18" s="167" customFormat="1" ht="15" customHeight="1">
      <c r="A726" s="146" t="s">
        <v>4507</v>
      </c>
      <c r="B726" s="163" t="s">
        <v>3994</v>
      </c>
      <c r="C726" s="36" t="s">
        <v>1237</v>
      </c>
      <c r="D726" s="36" t="s">
        <v>3994</v>
      </c>
      <c r="E726" s="36" t="s">
        <v>17</v>
      </c>
      <c r="F726" s="77">
        <v>43382</v>
      </c>
      <c r="G726" s="570">
        <f t="shared" si="11"/>
        <v>602578.52</v>
      </c>
      <c r="H726" s="59">
        <v>381822.11</v>
      </c>
      <c r="I726" s="59">
        <v>381822.11</v>
      </c>
      <c r="J726" s="59">
        <v>0</v>
      </c>
      <c r="K726" s="59">
        <v>220756.41</v>
      </c>
      <c r="L726" s="189" t="s">
        <v>4508</v>
      </c>
      <c r="M726" s="189" t="s">
        <v>28</v>
      </c>
      <c r="N726" s="162" t="s">
        <v>4302</v>
      </c>
      <c r="O726" s="36"/>
      <c r="P726" s="329">
        <f>IFERROR(VLOOKUP(TRIM(OPKK[[#This Row],[Lokacija provedbe
grad ili općina]]),Koordinate!B:E,2,FALSE),"")</f>
        <v>31418</v>
      </c>
      <c r="Q726" s="329">
        <f>IFERROR(VLOOKUP(TRIM(OPKK[[#This Row],[Lokacija provedbe
grad ili općina]]),Koordinate!B:E,3,FALSE),"")</f>
        <v>45.380248899999998</v>
      </c>
      <c r="R726" s="329">
        <f>IFERROR(VLOOKUP(TRIM(OPKK[[#This Row],[Lokacija provedbe
grad ili općina]]),Koordinate!B:E,4,FALSE),"")</f>
        <v>18.277489699999901</v>
      </c>
    </row>
    <row r="727" spans="1:18" s="167" customFormat="1" ht="15" customHeight="1">
      <c r="A727" s="146" t="s">
        <v>4509</v>
      </c>
      <c r="B727" s="163" t="s">
        <v>4510</v>
      </c>
      <c r="C727" s="36" t="s">
        <v>1237</v>
      </c>
      <c r="D727" s="36" t="s">
        <v>3994</v>
      </c>
      <c r="E727" s="36" t="s">
        <v>17</v>
      </c>
      <c r="F727" s="77">
        <v>43377</v>
      </c>
      <c r="G727" s="570">
        <f t="shared" si="11"/>
        <v>4066920.9</v>
      </c>
      <c r="H727" s="59">
        <v>2488922.3199999998</v>
      </c>
      <c r="I727" s="59">
        <v>2488922.3199999998</v>
      </c>
      <c r="J727" s="59">
        <v>0</v>
      </c>
      <c r="K727" s="59">
        <v>1577998.58</v>
      </c>
      <c r="L727" s="189" t="s">
        <v>218</v>
      </c>
      <c r="M727" s="189" t="s">
        <v>43</v>
      </c>
      <c r="N727" s="162" t="s">
        <v>61</v>
      </c>
      <c r="O727" s="36"/>
      <c r="P727" s="329">
        <f>IFERROR(VLOOKUP(TRIM(OPKK[[#This Row],[Lokacija provedbe
grad ili općina]]),Koordinate!B:E,2,FALSE),"")</f>
        <v>33000</v>
      </c>
      <c r="Q727" s="329">
        <f>IFERROR(VLOOKUP(TRIM(OPKK[[#This Row],[Lokacija provedbe
grad ili općina]]),Koordinate!B:E,3,FALSE),"")</f>
        <v>45.831646300000003</v>
      </c>
      <c r="R727" s="329">
        <f>IFERROR(VLOOKUP(TRIM(OPKK[[#This Row],[Lokacija provedbe
grad ili općina]]),Koordinate!B:E,4,FALSE),"")</f>
        <v>17.385542900000001</v>
      </c>
    </row>
    <row r="728" spans="1:18" s="167" customFormat="1" ht="15" customHeight="1">
      <c r="A728" s="146" t="s">
        <v>4511</v>
      </c>
      <c r="B728" s="163" t="s">
        <v>4512</v>
      </c>
      <c r="C728" s="36" t="s">
        <v>1237</v>
      </c>
      <c r="D728" s="36" t="s">
        <v>3994</v>
      </c>
      <c r="E728" s="36" t="s">
        <v>17</v>
      </c>
      <c r="F728" s="77">
        <v>43377</v>
      </c>
      <c r="G728" s="570">
        <f t="shared" si="11"/>
        <v>477500.63</v>
      </c>
      <c r="H728" s="59">
        <v>301220</v>
      </c>
      <c r="I728" s="59">
        <v>301220</v>
      </c>
      <c r="J728" s="59">
        <v>0</v>
      </c>
      <c r="K728" s="59">
        <v>176280.63</v>
      </c>
      <c r="L728" s="189" t="s">
        <v>424</v>
      </c>
      <c r="M728" s="189" t="s">
        <v>20</v>
      </c>
      <c r="N728" s="162" t="s">
        <v>846</v>
      </c>
      <c r="O728" s="36"/>
      <c r="P728" s="329">
        <f>IFERROR(VLOOKUP(TRIM(OPKK[[#This Row],[Lokacija provedbe
grad ili općina]]),Koordinate!B:E,2,FALSE),"")</f>
        <v>35420</v>
      </c>
      <c r="Q728" s="329">
        <f>IFERROR(VLOOKUP(TRIM(OPKK[[#This Row],[Lokacija provedbe
grad ili općina]]),Koordinate!B:E,3,FALSE),"")</f>
        <v>45.222117300000001</v>
      </c>
      <c r="R728" s="329">
        <f>IFERROR(VLOOKUP(TRIM(OPKK[[#This Row],[Lokacija provedbe
grad ili općina]]),Koordinate!B:E,4,FALSE),"")</f>
        <v>17.5259231</v>
      </c>
    </row>
    <row r="729" spans="1:18" s="167" customFormat="1" ht="15" customHeight="1">
      <c r="A729" s="146" t="s">
        <v>4513</v>
      </c>
      <c r="B729" s="163" t="s">
        <v>4514</v>
      </c>
      <c r="C729" s="36" t="s">
        <v>1237</v>
      </c>
      <c r="D729" s="36" t="s">
        <v>3994</v>
      </c>
      <c r="E729" s="36" t="s">
        <v>17</v>
      </c>
      <c r="F729" s="77">
        <v>43384</v>
      </c>
      <c r="G729" s="570">
        <f t="shared" si="11"/>
        <v>2715544.45</v>
      </c>
      <c r="H729" s="59">
        <v>1650912.85</v>
      </c>
      <c r="I729" s="59">
        <v>1650912.85</v>
      </c>
      <c r="J729" s="59">
        <v>0</v>
      </c>
      <c r="K729" s="59">
        <v>1064631.6000000001</v>
      </c>
      <c r="L729" s="189" t="s">
        <v>59</v>
      </c>
      <c r="M729" s="189" t="s">
        <v>43</v>
      </c>
      <c r="N729" s="162" t="s">
        <v>61</v>
      </c>
      <c r="O729" s="36"/>
      <c r="P729" s="329">
        <f>IFERROR(VLOOKUP(TRIM(OPKK[[#This Row],[Lokacija provedbe
grad ili općina]]),Koordinate!B:E,2,FALSE),"")</f>
        <v>33000</v>
      </c>
      <c r="Q729" s="329">
        <f>IFERROR(VLOOKUP(TRIM(OPKK[[#This Row],[Lokacija provedbe
grad ili općina]]),Koordinate!B:E,3,FALSE),"")</f>
        <v>45.831646300000003</v>
      </c>
      <c r="R729" s="329">
        <f>IFERROR(VLOOKUP(TRIM(OPKK[[#This Row],[Lokacija provedbe
grad ili općina]]),Koordinate!B:E,4,FALSE),"")</f>
        <v>17.385542900000001</v>
      </c>
    </row>
    <row r="730" spans="1:18" s="167" customFormat="1" ht="15" customHeight="1">
      <c r="A730" s="146" t="s">
        <v>4515</v>
      </c>
      <c r="B730" s="163" t="s">
        <v>3994</v>
      </c>
      <c r="C730" s="36" t="s">
        <v>1237</v>
      </c>
      <c r="D730" s="36" t="s">
        <v>3994</v>
      </c>
      <c r="E730" s="36" t="s">
        <v>17</v>
      </c>
      <c r="F730" s="77">
        <v>43384</v>
      </c>
      <c r="G730" s="570">
        <f t="shared" si="11"/>
        <v>487330.42999999993</v>
      </c>
      <c r="H730" s="59">
        <v>312762.96999999997</v>
      </c>
      <c r="I730" s="59">
        <v>312762.96999999997</v>
      </c>
      <c r="J730" s="59">
        <v>0</v>
      </c>
      <c r="K730" s="59">
        <v>174567.46</v>
      </c>
      <c r="L730" s="189" t="s">
        <v>3495</v>
      </c>
      <c r="M730" s="189" t="s">
        <v>52</v>
      </c>
      <c r="N730" s="162" t="s">
        <v>2369</v>
      </c>
      <c r="O730" s="36"/>
      <c r="P730" s="329">
        <f>IFERROR(VLOOKUP(TRIM(OPKK[[#This Row],[Lokacija provedbe
grad ili općina]]),Koordinate!B:E,2,FALSE),"")</f>
        <v>32276</v>
      </c>
      <c r="Q730" s="329">
        <f>IFERROR(VLOOKUP(TRIM(OPKK[[#This Row],[Lokacija provedbe
grad ili općina]]),Koordinate!B:E,3,FALSE),"")</f>
        <v>45.116733199999999</v>
      </c>
      <c r="R730" s="329">
        <f>IFERROR(VLOOKUP(TRIM(OPKK[[#This Row],[Lokacija provedbe
grad ili općina]]),Koordinate!B:E,4,FALSE),"")</f>
        <v>18.5370162</v>
      </c>
    </row>
    <row r="731" spans="1:18" s="167" customFormat="1" ht="15" customHeight="1">
      <c r="A731" s="146" t="s">
        <v>4516</v>
      </c>
      <c r="B731" s="163" t="s">
        <v>4517</v>
      </c>
      <c r="C731" s="36" t="s">
        <v>15</v>
      </c>
      <c r="D731" s="36" t="s">
        <v>4518</v>
      </c>
      <c r="E731" s="36" t="s">
        <v>17</v>
      </c>
      <c r="F731" s="77">
        <v>43382</v>
      </c>
      <c r="G731" s="570">
        <f t="shared" si="11"/>
        <v>228800</v>
      </c>
      <c r="H731" s="59">
        <v>194480</v>
      </c>
      <c r="I731" s="59">
        <v>194480</v>
      </c>
      <c r="J731" s="59">
        <v>0</v>
      </c>
      <c r="K731" s="59">
        <v>34320</v>
      </c>
      <c r="L731" s="189" t="s">
        <v>164</v>
      </c>
      <c r="M731" s="189" t="s">
        <v>20</v>
      </c>
      <c r="N731" s="162" t="s">
        <v>1392</v>
      </c>
      <c r="O731" s="36"/>
      <c r="P731" s="329">
        <f>IFERROR(VLOOKUP(TRIM(OPKK[[#This Row],[Lokacija provedbe
grad ili općina]]),Koordinate!B:E,2,FALSE),"")</f>
        <v>35208</v>
      </c>
      <c r="Q731" s="329">
        <f>IFERROR(VLOOKUP(TRIM(OPKK[[#This Row],[Lokacija provedbe
grad ili općina]]),Koordinate!B:E,3,FALSE),"")</f>
        <v>45.098145500000001</v>
      </c>
      <c r="R731" s="329">
        <f>IFERROR(VLOOKUP(TRIM(OPKK[[#This Row],[Lokacija provedbe
grad ili općina]]),Koordinate!B:E,4,FALSE),"")</f>
        <v>18.1332624</v>
      </c>
    </row>
    <row r="732" spans="1:18" s="167" customFormat="1" ht="15" customHeight="1">
      <c r="A732" s="146" t="s">
        <v>4519</v>
      </c>
      <c r="B732" s="163" t="s">
        <v>4520</v>
      </c>
      <c r="C732" s="36" t="s">
        <v>15</v>
      </c>
      <c r="D732" s="36" t="s">
        <v>4518</v>
      </c>
      <c r="E732" s="36" t="s">
        <v>17</v>
      </c>
      <c r="F732" s="77">
        <v>43382</v>
      </c>
      <c r="G732" s="570">
        <f t="shared" si="11"/>
        <v>444500</v>
      </c>
      <c r="H732" s="59">
        <v>377031.25</v>
      </c>
      <c r="I732" s="59">
        <v>377031.25</v>
      </c>
      <c r="J732" s="59">
        <v>0</v>
      </c>
      <c r="K732" s="59">
        <v>67468.75</v>
      </c>
      <c r="L732" s="189" t="s">
        <v>4521</v>
      </c>
      <c r="M732" s="189" t="s">
        <v>28</v>
      </c>
      <c r="N732" s="162" t="s">
        <v>29</v>
      </c>
      <c r="O732" s="36"/>
      <c r="P732" s="329">
        <f>IFERROR(VLOOKUP(TRIM(OPKK[[#This Row],[Lokacija provedbe
grad ili općina]]),Koordinate!B:E,2,FALSE),"")</f>
        <v>31000</v>
      </c>
      <c r="Q732" s="329">
        <f>IFERROR(VLOOKUP(TRIM(OPKK[[#This Row],[Lokacija provedbe
grad ili općina]]),Koordinate!B:E,3,FALSE),"")</f>
        <v>45.554962400000001</v>
      </c>
      <c r="R732" s="329">
        <f>IFERROR(VLOOKUP(TRIM(OPKK[[#This Row],[Lokacija provedbe
grad ili općina]]),Koordinate!B:E,4,FALSE),"")</f>
        <v>18.695514399999901</v>
      </c>
    </row>
    <row r="733" spans="1:18" s="167" customFormat="1" ht="15" customHeight="1">
      <c r="A733" s="146" t="s">
        <v>4522</v>
      </c>
      <c r="B733" s="163" t="s">
        <v>4523</v>
      </c>
      <c r="C733" s="36" t="s">
        <v>15</v>
      </c>
      <c r="D733" s="36" t="s">
        <v>4518</v>
      </c>
      <c r="E733" s="36" t="s">
        <v>17</v>
      </c>
      <c r="F733" s="77">
        <v>43382</v>
      </c>
      <c r="G733" s="570">
        <f t="shared" si="11"/>
        <v>366200</v>
      </c>
      <c r="H733" s="59">
        <v>272819</v>
      </c>
      <c r="I733" s="59">
        <v>272819</v>
      </c>
      <c r="J733" s="59">
        <v>0</v>
      </c>
      <c r="K733" s="59">
        <v>93381</v>
      </c>
      <c r="L733" s="189" t="s">
        <v>4524</v>
      </c>
      <c r="M733" s="189" t="s">
        <v>52</v>
      </c>
      <c r="N733" s="162" t="s">
        <v>143</v>
      </c>
      <c r="O733" s="36"/>
      <c r="P733" s="329">
        <f>IFERROR(VLOOKUP(TRIM(OPKK[[#This Row],[Lokacija provedbe
grad ili općina]]),Koordinate!B:E,2,FALSE),"")</f>
        <v>32100</v>
      </c>
      <c r="Q733" s="329">
        <f>IFERROR(VLOOKUP(TRIM(OPKK[[#This Row],[Lokacija provedbe
grad ili općina]]),Koordinate!B:E,3,FALSE),"")</f>
        <v>45.287905799999997</v>
      </c>
      <c r="R733" s="329">
        <f>IFERROR(VLOOKUP(TRIM(OPKK[[#This Row],[Lokacija provedbe
grad ili općina]]),Koordinate!B:E,4,FALSE),"")</f>
        <v>18.805678100000002</v>
      </c>
    </row>
    <row r="734" spans="1:18" s="167" customFormat="1" ht="15" customHeight="1">
      <c r="A734" s="146" t="s">
        <v>4525</v>
      </c>
      <c r="B734" s="163" t="s">
        <v>4526</v>
      </c>
      <c r="C734" s="36" t="s">
        <v>15</v>
      </c>
      <c r="D734" s="36" t="s">
        <v>4527</v>
      </c>
      <c r="E734" s="36" t="s">
        <v>17</v>
      </c>
      <c r="F734" s="77">
        <v>43385</v>
      </c>
      <c r="G734" s="570">
        <f t="shared" si="11"/>
        <v>39028</v>
      </c>
      <c r="H734" s="59">
        <v>33173.800000000003</v>
      </c>
      <c r="I734" s="59">
        <v>33173.800000000003</v>
      </c>
      <c r="J734" s="59">
        <v>0</v>
      </c>
      <c r="K734" s="59">
        <v>5854.2</v>
      </c>
      <c r="L734" s="189" t="s">
        <v>4528</v>
      </c>
      <c r="M734" s="189" t="s">
        <v>20</v>
      </c>
      <c r="N734" s="162" t="s">
        <v>62</v>
      </c>
      <c r="O734" s="36"/>
      <c r="P734" s="329">
        <f>IFERROR(VLOOKUP(TRIM(OPKK[[#This Row],[Lokacija provedbe
grad ili općina]]),Koordinate!B:E,2,FALSE),"")</f>
        <v>35000</v>
      </c>
      <c r="Q734" s="329">
        <f>IFERROR(VLOOKUP(TRIM(OPKK[[#This Row],[Lokacija provedbe
grad ili općina]]),Koordinate!B:E,3,FALSE),"")</f>
        <v>45.163143099999999</v>
      </c>
      <c r="R734" s="329">
        <f>IFERROR(VLOOKUP(TRIM(OPKK[[#This Row],[Lokacija provedbe
grad ili općina]]),Koordinate!B:E,4,FALSE),"")</f>
        <v>18.011608099999901</v>
      </c>
    </row>
    <row r="735" spans="1:18" s="167" customFormat="1" ht="15" customHeight="1">
      <c r="A735" s="146" t="s">
        <v>4529</v>
      </c>
      <c r="B735" s="163" t="s">
        <v>4530</v>
      </c>
      <c r="C735" s="36" t="s">
        <v>15</v>
      </c>
      <c r="D735" s="36" t="s">
        <v>4527</v>
      </c>
      <c r="E735" s="36" t="s">
        <v>17</v>
      </c>
      <c r="F735" s="77">
        <v>43384</v>
      </c>
      <c r="G735" s="570">
        <f t="shared" si="11"/>
        <v>51500</v>
      </c>
      <c r="H735" s="59">
        <v>41148.5</v>
      </c>
      <c r="I735" s="59">
        <v>41148.5</v>
      </c>
      <c r="J735" s="59">
        <v>0</v>
      </c>
      <c r="K735" s="59">
        <v>10351.5</v>
      </c>
      <c r="L735" s="189" t="s">
        <v>4531</v>
      </c>
      <c r="M735" s="189" t="s">
        <v>28</v>
      </c>
      <c r="N735" s="162" t="s">
        <v>29</v>
      </c>
      <c r="O735" s="36"/>
      <c r="P735" s="329">
        <f>IFERROR(VLOOKUP(TRIM(OPKK[[#This Row],[Lokacija provedbe
grad ili općina]]),Koordinate!B:E,2,FALSE),"")</f>
        <v>31000</v>
      </c>
      <c r="Q735" s="329">
        <f>IFERROR(VLOOKUP(TRIM(OPKK[[#This Row],[Lokacija provedbe
grad ili općina]]),Koordinate!B:E,3,FALSE),"")</f>
        <v>45.554962400000001</v>
      </c>
      <c r="R735" s="329">
        <f>IFERROR(VLOOKUP(TRIM(OPKK[[#This Row],[Lokacija provedbe
grad ili općina]]),Koordinate!B:E,4,FALSE),"")</f>
        <v>18.695514399999901</v>
      </c>
    </row>
    <row r="736" spans="1:18" s="167" customFormat="1" ht="15" customHeight="1">
      <c r="A736" s="146" t="s">
        <v>4532</v>
      </c>
      <c r="B736" s="163" t="s">
        <v>4533</v>
      </c>
      <c r="C736" s="36" t="s">
        <v>15</v>
      </c>
      <c r="D736" s="36" t="s">
        <v>4527</v>
      </c>
      <c r="E736" s="36" t="s">
        <v>17</v>
      </c>
      <c r="F736" s="77">
        <v>43385</v>
      </c>
      <c r="G736" s="570">
        <f t="shared" si="11"/>
        <v>115000</v>
      </c>
      <c r="H736" s="59">
        <v>92000</v>
      </c>
      <c r="I736" s="59">
        <v>92000</v>
      </c>
      <c r="J736" s="59">
        <v>0</v>
      </c>
      <c r="K736" s="59">
        <v>23000</v>
      </c>
      <c r="L736" s="189" t="s">
        <v>4534</v>
      </c>
      <c r="M736" s="189" t="s">
        <v>28</v>
      </c>
      <c r="N736" s="162" t="s">
        <v>29</v>
      </c>
      <c r="O736" s="36"/>
      <c r="P736" s="329">
        <f>IFERROR(VLOOKUP(TRIM(OPKK[[#This Row],[Lokacija provedbe
grad ili općina]]),Koordinate!B:E,2,FALSE),"")</f>
        <v>31000</v>
      </c>
      <c r="Q736" s="329">
        <f>IFERROR(VLOOKUP(TRIM(OPKK[[#This Row],[Lokacija provedbe
grad ili općina]]),Koordinate!B:E,3,FALSE),"")</f>
        <v>45.554962400000001</v>
      </c>
      <c r="R736" s="329">
        <f>IFERROR(VLOOKUP(TRIM(OPKK[[#This Row],[Lokacija provedbe
grad ili općina]]),Koordinate!B:E,4,FALSE),"")</f>
        <v>18.695514399999901</v>
      </c>
    </row>
    <row r="737" spans="1:18" s="167" customFormat="1" ht="15" customHeight="1">
      <c r="A737" s="146" t="s">
        <v>4535</v>
      </c>
      <c r="B737" s="163" t="s">
        <v>4536</v>
      </c>
      <c r="C737" s="36" t="s">
        <v>15</v>
      </c>
      <c r="D737" s="36" t="s">
        <v>4527</v>
      </c>
      <c r="E737" s="36" t="s">
        <v>17</v>
      </c>
      <c r="F737" s="77">
        <v>43390</v>
      </c>
      <c r="G737" s="570">
        <f t="shared" si="11"/>
        <v>115000</v>
      </c>
      <c r="H737" s="59">
        <v>97750</v>
      </c>
      <c r="I737" s="59">
        <v>97750</v>
      </c>
      <c r="J737" s="59">
        <v>0</v>
      </c>
      <c r="K737" s="59">
        <v>17250</v>
      </c>
      <c r="L737" s="189" t="s">
        <v>4537</v>
      </c>
      <c r="M737" s="189" t="s">
        <v>52</v>
      </c>
      <c r="N737" s="162" t="s">
        <v>217</v>
      </c>
      <c r="O737" s="36"/>
      <c r="P737" s="329">
        <f>IFERROR(VLOOKUP(TRIM(OPKK[[#This Row],[Lokacija provedbe
grad ili općina]]),Koordinate!B:E,2,FALSE),"")</f>
        <v>32245</v>
      </c>
      <c r="Q737" s="329">
        <f>IFERROR(VLOOKUP(TRIM(OPKK[[#This Row],[Lokacija provedbe
grad ili općina]]),Koordinate!B:E,3,FALSE),"")</f>
        <v>45.139913399999998</v>
      </c>
      <c r="R737" s="329">
        <f>IFERROR(VLOOKUP(TRIM(OPKK[[#This Row],[Lokacija provedbe
grad ili općina]]),Koordinate!B:E,4,FALSE),"")</f>
        <v>19.035608799999899</v>
      </c>
    </row>
    <row r="738" spans="1:18" s="167" customFormat="1" ht="15" customHeight="1">
      <c r="A738" s="146" t="s">
        <v>4538</v>
      </c>
      <c r="B738" s="163" t="s">
        <v>4539</v>
      </c>
      <c r="C738" s="36" t="s">
        <v>15</v>
      </c>
      <c r="D738" s="36" t="s">
        <v>4527</v>
      </c>
      <c r="E738" s="36" t="s">
        <v>17</v>
      </c>
      <c r="F738" s="77">
        <v>43385</v>
      </c>
      <c r="G738" s="570">
        <f t="shared" si="11"/>
        <v>23000</v>
      </c>
      <c r="H738" s="59">
        <v>19550</v>
      </c>
      <c r="I738" s="59">
        <v>19550</v>
      </c>
      <c r="J738" s="59">
        <v>0</v>
      </c>
      <c r="K738" s="59">
        <v>3450</v>
      </c>
      <c r="L738" s="189" t="s">
        <v>4540</v>
      </c>
      <c r="M738" s="189" t="s">
        <v>43</v>
      </c>
      <c r="N738" s="162" t="s">
        <v>179</v>
      </c>
      <c r="O738" s="36"/>
      <c r="P738" s="329">
        <f>IFERROR(VLOOKUP(TRIM(OPKK[[#This Row],[Lokacija provedbe
grad ili općina]]),Koordinate!B:E,2,FALSE),"")</f>
        <v>33520</v>
      </c>
      <c r="Q738" s="329">
        <f>IFERROR(VLOOKUP(TRIM(OPKK[[#This Row],[Lokacija provedbe
grad ili općina]]),Koordinate!B:E,3,FALSE),"")</f>
        <v>45.701931999999999</v>
      </c>
      <c r="R738" s="329">
        <f>IFERROR(VLOOKUP(TRIM(OPKK[[#This Row],[Lokacija provedbe
grad ili općina]]),Koordinate!B:E,4,FALSE),"")</f>
        <v>17.701143999999999</v>
      </c>
    </row>
    <row r="739" spans="1:18" s="167" customFormat="1" ht="15" customHeight="1">
      <c r="A739" s="146" t="s">
        <v>4541</v>
      </c>
      <c r="B739" s="163" t="s">
        <v>4542</v>
      </c>
      <c r="C739" s="36" t="s">
        <v>15</v>
      </c>
      <c r="D739" s="36" t="s">
        <v>4518</v>
      </c>
      <c r="E739" s="36" t="s">
        <v>17</v>
      </c>
      <c r="F739" s="77">
        <v>43385</v>
      </c>
      <c r="G739" s="570">
        <f t="shared" si="11"/>
        <v>223800</v>
      </c>
      <c r="H739" s="59">
        <v>166731</v>
      </c>
      <c r="I739" s="59">
        <v>166731</v>
      </c>
      <c r="J739" s="59">
        <v>0</v>
      </c>
      <c r="K739" s="59">
        <v>57069</v>
      </c>
      <c r="L739" s="189" t="s">
        <v>4543</v>
      </c>
      <c r="M739" s="189" t="s">
        <v>20</v>
      </c>
      <c r="N739" s="162" t="s">
        <v>157</v>
      </c>
      <c r="O739" s="36"/>
      <c r="P739" s="329">
        <f>IFERROR(VLOOKUP(TRIM(OPKK[[#This Row],[Lokacija provedbe
grad ili općina]]),Koordinate!B:E,2,FALSE),"")</f>
        <v>35400</v>
      </c>
      <c r="Q739" s="329">
        <f>IFERROR(VLOOKUP(TRIM(OPKK[[#This Row],[Lokacija provedbe
grad ili općina]]),Koordinate!B:E,3,FALSE),"")</f>
        <v>45.258155799999997</v>
      </c>
      <c r="R739" s="329">
        <f>IFERROR(VLOOKUP(TRIM(OPKK[[#This Row],[Lokacija provedbe
grad ili općina]]),Koordinate!B:E,4,FALSE),"")</f>
        <v>17.3839626</v>
      </c>
    </row>
    <row r="740" spans="1:18" s="167" customFormat="1" ht="15" customHeight="1">
      <c r="A740" s="146" t="s">
        <v>4544</v>
      </c>
      <c r="B740" s="163" t="s">
        <v>4545</v>
      </c>
      <c r="C740" s="36" t="s">
        <v>15</v>
      </c>
      <c r="D740" s="36" t="s">
        <v>4527</v>
      </c>
      <c r="E740" s="36" t="s">
        <v>17</v>
      </c>
      <c r="F740" s="77">
        <v>43382</v>
      </c>
      <c r="G740" s="570">
        <f t="shared" si="11"/>
        <v>51500</v>
      </c>
      <c r="H740" s="59">
        <v>41148.5</v>
      </c>
      <c r="I740" s="59">
        <v>41148.5</v>
      </c>
      <c r="J740" s="59">
        <v>0</v>
      </c>
      <c r="K740" s="59">
        <v>10351.5</v>
      </c>
      <c r="L740" s="189" t="s">
        <v>4546</v>
      </c>
      <c r="M740" s="189" t="s">
        <v>28</v>
      </c>
      <c r="N740" s="162" t="s">
        <v>29</v>
      </c>
      <c r="O740" s="36"/>
      <c r="P740" s="329">
        <f>IFERROR(VLOOKUP(TRIM(OPKK[[#This Row],[Lokacija provedbe
grad ili općina]]),Koordinate!B:E,2,FALSE),"")</f>
        <v>31000</v>
      </c>
      <c r="Q740" s="329">
        <f>IFERROR(VLOOKUP(TRIM(OPKK[[#This Row],[Lokacija provedbe
grad ili općina]]),Koordinate!B:E,3,FALSE),"")</f>
        <v>45.554962400000001</v>
      </c>
      <c r="R740" s="329">
        <f>IFERROR(VLOOKUP(TRIM(OPKK[[#This Row],[Lokacija provedbe
grad ili općina]]),Koordinate!B:E,4,FALSE),"")</f>
        <v>18.695514399999901</v>
      </c>
    </row>
    <row r="741" spans="1:18" s="167" customFormat="1" ht="15" customHeight="1">
      <c r="A741" s="146" t="s">
        <v>4547</v>
      </c>
      <c r="B741" s="163" t="s">
        <v>4548</v>
      </c>
      <c r="C741" s="36" t="s">
        <v>15</v>
      </c>
      <c r="D741" s="36" t="s">
        <v>4527</v>
      </c>
      <c r="E741" s="36" t="s">
        <v>17</v>
      </c>
      <c r="F741" s="77">
        <v>43383</v>
      </c>
      <c r="G741" s="570">
        <f t="shared" si="11"/>
        <v>87500</v>
      </c>
      <c r="H741" s="59">
        <v>70000</v>
      </c>
      <c r="I741" s="59">
        <v>70000</v>
      </c>
      <c r="J741" s="59">
        <v>0</v>
      </c>
      <c r="K741" s="59">
        <v>17500</v>
      </c>
      <c r="L741" s="189" t="s">
        <v>4549</v>
      </c>
      <c r="M741" s="189" t="s">
        <v>28</v>
      </c>
      <c r="N741" s="162" t="s">
        <v>29</v>
      </c>
      <c r="O741" s="36"/>
      <c r="P741" s="329">
        <f>IFERROR(VLOOKUP(TRIM(OPKK[[#This Row],[Lokacija provedbe
grad ili općina]]),Koordinate!B:E,2,FALSE),"")</f>
        <v>31000</v>
      </c>
      <c r="Q741" s="329">
        <f>IFERROR(VLOOKUP(TRIM(OPKK[[#This Row],[Lokacija provedbe
grad ili općina]]),Koordinate!B:E,3,FALSE),"")</f>
        <v>45.554962400000001</v>
      </c>
      <c r="R741" s="329">
        <f>IFERROR(VLOOKUP(TRIM(OPKK[[#This Row],[Lokacija provedbe
grad ili općina]]),Koordinate!B:E,4,FALSE),"")</f>
        <v>18.695514399999901</v>
      </c>
    </row>
    <row r="742" spans="1:18" s="167" customFormat="1" ht="15" customHeight="1">
      <c r="A742" s="146" t="s">
        <v>4550</v>
      </c>
      <c r="B742" s="163" t="s">
        <v>4551</v>
      </c>
      <c r="C742" s="36" t="s">
        <v>1237</v>
      </c>
      <c r="D742" s="36" t="s">
        <v>3994</v>
      </c>
      <c r="E742" s="36" t="s">
        <v>17</v>
      </c>
      <c r="F742" s="77">
        <v>43389</v>
      </c>
      <c r="G742" s="570">
        <f t="shared" si="11"/>
        <v>623318.55999999994</v>
      </c>
      <c r="H742" s="59">
        <v>395686.41</v>
      </c>
      <c r="I742" s="59">
        <v>395686.41</v>
      </c>
      <c r="J742" s="59">
        <v>0</v>
      </c>
      <c r="K742" s="59">
        <v>227632.15</v>
      </c>
      <c r="L742" s="189" t="s">
        <v>221</v>
      </c>
      <c r="M742" s="189" t="s">
        <v>20</v>
      </c>
      <c r="N742" s="162" t="s">
        <v>62</v>
      </c>
      <c r="O742" s="36"/>
      <c r="P742" s="329">
        <f>IFERROR(VLOOKUP(TRIM(OPKK[[#This Row],[Lokacija provedbe
grad ili općina]]),Koordinate!B:E,2,FALSE),"")</f>
        <v>35000</v>
      </c>
      <c r="Q742" s="329">
        <f>IFERROR(VLOOKUP(TRIM(OPKK[[#This Row],[Lokacija provedbe
grad ili općina]]),Koordinate!B:E,3,FALSE),"")</f>
        <v>45.163143099999999</v>
      </c>
      <c r="R742" s="329">
        <f>IFERROR(VLOOKUP(TRIM(OPKK[[#This Row],[Lokacija provedbe
grad ili općina]]),Koordinate!B:E,4,FALSE),"")</f>
        <v>18.011608099999901</v>
      </c>
    </row>
    <row r="743" spans="1:18" s="167" customFormat="1" ht="15" customHeight="1">
      <c r="A743" s="146" t="s">
        <v>4552</v>
      </c>
      <c r="B743" s="163" t="s">
        <v>3994</v>
      </c>
      <c r="C743" s="36" t="s">
        <v>1237</v>
      </c>
      <c r="D743" s="36" t="s">
        <v>3994</v>
      </c>
      <c r="E743" s="36" t="s">
        <v>17</v>
      </c>
      <c r="F743" s="77">
        <v>43389</v>
      </c>
      <c r="G743" s="570">
        <f t="shared" si="11"/>
        <v>4051814.65</v>
      </c>
      <c r="H743" s="59">
        <v>2483101.8199999998</v>
      </c>
      <c r="I743" s="59">
        <v>2483101.8199999998</v>
      </c>
      <c r="J743" s="59">
        <v>0</v>
      </c>
      <c r="K743" s="59">
        <v>1568712.83</v>
      </c>
      <c r="L743" s="189" t="s">
        <v>218</v>
      </c>
      <c r="M743" s="189" t="s">
        <v>43</v>
      </c>
      <c r="N743" s="162" t="s">
        <v>61</v>
      </c>
      <c r="O743" s="36"/>
      <c r="P743" s="329">
        <f>IFERROR(VLOOKUP(TRIM(OPKK[[#This Row],[Lokacija provedbe
grad ili općina]]),Koordinate!B:E,2,FALSE),"")</f>
        <v>33000</v>
      </c>
      <c r="Q743" s="329">
        <f>IFERROR(VLOOKUP(TRIM(OPKK[[#This Row],[Lokacija provedbe
grad ili općina]]),Koordinate!B:E,3,FALSE),"")</f>
        <v>45.831646300000003</v>
      </c>
      <c r="R743" s="329">
        <f>IFERROR(VLOOKUP(TRIM(OPKK[[#This Row],[Lokacija provedbe
grad ili općina]]),Koordinate!B:E,4,FALSE),"")</f>
        <v>17.385542900000001</v>
      </c>
    </row>
    <row r="744" spans="1:18" s="167" customFormat="1" ht="15" customHeight="1">
      <c r="A744" s="146" t="s">
        <v>4553</v>
      </c>
      <c r="B744" s="163" t="s">
        <v>4554</v>
      </c>
      <c r="C744" s="36" t="s">
        <v>1237</v>
      </c>
      <c r="D744" s="36" t="s">
        <v>3994</v>
      </c>
      <c r="E744" s="36" t="s">
        <v>17</v>
      </c>
      <c r="F744" s="77">
        <v>43389</v>
      </c>
      <c r="G744" s="570">
        <f t="shared" si="11"/>
        <v>8742360.9299999997</v>
      </c>
      <c r="H744" s="59">
        <v>5013986.12</v>
      </c>
      <c r="I744" s="59">
        <v>5013986.12</v>
      </c>
      <c r="J744" s="59">
        <v>0</v>
      </c>
      <c r="K744" s="59">
        <v>3728374.81</v>
      </c>
      <c r="L744" s="189" t="s">
        <v>223</v>
      </c>
      <c r="M744" s="189" t="s">
        <v>52</v>
      </c>
      <c r="N744" s="162" t="s">
        <v>53</v>
      </c>
      <c r="O744" s="36"/>
      <c r="P744" s="329">
        <f>IFERROR(VLOOKUP(TRIM(OPKK[[#This Row],[Lokacija provedbe
grad ili općina]]),Koordinate!B:E,2,FALSE),"")</f>
        <v>32000</v>
      </c>
      <c r="Q744" s="329">
        <f>IFERROR(VLOOKUP(TRIM(OPKK[[#This Row],[Lokacija provedbe
grad ili općina]]),Koordinate!B:E,3,FALSE),"")</f>
        <v>45.345237699999998</v>
      </c>
      <c r="R744" s="329">
        <f>IFERROR(VLOOKUP(TRIM(OPKK[[#This Row],[Lokacija provedbe
grad ili općina]]),Koordinate!B:E,4,FALSE),"")</f>
        <v>19.001020400000002</v>
      </c>
    </row>
    <row r="745" spans="1:18" s="167" customFormat="1" ht="15" customHeight="1">
      <c r="A745" s="146" t="s">
        <v>4555</v>
      </c>
      <c r="B745" s="163" t="s">
        <v>4556</v>
      </c>
      <c r="C745" s="36" t="s">
        <v>1237</v>
      </c>
      <c r="D745" s="36" t="s">
        <v>3994</v>
      </c>
      <c r="E745" s="36" t="s">
        <v>17</v>
      </c>
      <c r="F745" s="77">
        <v>43389</v>
      </c>
      <c r="G745" s="570">
        <f t="shared" si="11"/>
        <v>751637.3</v>
      </c>
      <c r="H745" s="59">
        <v>465132.62</v>
      </c>
      <c r="I745" s="59">
        <v>465132.62</v>
      </c>
      <c r="J745" s="59">
        <v>0</v>
      </c>
      <c r="K745" s="59">
        <v>286504.68</v>
      </c>
      <c r="L745" s="189" t="s">
        <v>4557</v>
      </c>
      <c r="M745" s="189" t="s">
        <v>43</v>
      </c>
      <c r="N745" s="162" t="s">
        <v>61</v>
      </c>
      <c r="O745" s="36"/>
      <c r="P745" s="329">
        <f>IFERROR(VLOOKUP(TRIM(OPKK[[#This Row],[Lokacija provedbe
grad ili općina]]),Koordinate!B:E,2,FALSE),"")</f>
        <v>33000</v>
      </c>
      <c r="Q745" s="329">
        <f>IFERROR(VLOOKUP(TRIM(OPKK[[#This Row],[Lokacija provedbe
grad ili općina]]),Koordinate!B:E,3,FALSE),"")</f>
        <v>45.831646300000003</v>
      </c>
      <c r="R745" s="329">
        <f>IFERROR(VLOOKUP(TRIM(OPKK[[#This Row],[Lokacija provedbe
grad ili općina]]),Koordinate!B:E,4,FALSE),"")</f>
        <v>17.385542900000001</v>
      </c>
    </row>
    <row r="746" spans="1:18" s="167" customFormat="1" ht="15" customHeight="1">
      <c r="A746" s="146" t="s">
        <v>4558</v>
      </c>
      <c r="B746" s="163" t="s">
        <v>4559</v>
      </c>
      <c r="C746" s="36" t="s">
        <v>1237</v>
      </c>
      <c r="D746" s="36" t="s">
        <v>3994</v>
      </c>
      <c r="E746" s="36" t="s">
        <v>17</v>
      </c>
      <c r="F746" s="77">
        <v>43389</v>
      </c>
      <c r="G746" s="570">
        <f t="shared" si="11"/>
        <v>2373254.16</v>
      </c>
      <c r="H746" s="59">
        <v>1464029.68</v>
      </c>
      <c r="I746" s="59">
        <v>1464029.68</v>
      </c>
      <c r="J746" s="59">
        <v>0</v>
      </c>
      <c r="K746" s="59">
        <v>909224.48</v>
      </c>
      <c r="L746" s="189" t="s">
        <v>4560</v>
      </c>
      <c r="M746" s="189" t="s">
        <v>38</v>
      </c>
      <c r="N746" s="162" t="s">
        <v>37</v>
      </c>
      <c r="O746" s="36"/>
      <c r="P746" s="329">
        <f>IFERROR(VLOOKUP(TRIM(OPKK[[#This Row],[Lokacija provedbe
grad ili općina]]),Koordinate!B:E,2,FALSE),"")</f>
        <v>34551</v>
      </c>
      <c r="Q746" s="329">
        <f>IFERROR(VLOOKUP(TRIM(OPKK[[#This Row],[Lokacija provedbe
grad ili općina]]),Koordinate!B:E,3,FALSE),"")</f>
        <v>45.414281199999998</v>
      </c>
      <c r="R746" s="329">
        <f>IFERROR(VLOOKUP(TRIM(OPKK[[#This Row],[Lokacija provedbe
grad ili općina]]),Koordinate!B:E,4,FALSE),"")</f>
        <v>17.161192099999901</v>
      </c>
    </row>
    <row r="747" spans="1:18" s="167" customFormat="1" ht="15" customHeight="1">
      <c r="A747" s="146" t="s">
        <v>4561</v>
      </c>
      <c r="B747" s="163" t="s">
        <v>4562</v>
      </c>
      <c r="C747" s="36" t="s">
        <v>1237</v>
      </c>
      <c r="D747" s="36" t="s">
        <v>3994</v>
      </c>
      <c r="E747" s="36" t="s">
        <v>17</v>
      </c>
      <c r="F747" s="77">
        <v>43389</v>
      </c>
      <c r="G747" s="570">
        <f t="shared" si="11"/>
        <v>3262955.17</v>
      </c>
      <c r="H747" s="59">
        <v>2001460.33</v>
      </c>
      <c r="I747" s="59">
        <v>2001460.33</v>
      </c>
      <c r="J747" s="59">
        <v>0</v>
      </c>
      <c r="K747" s="59">
        <v>1261494.8400000001</v>
      </c>
      <c r="L747" s="189" t="s">
        <v>221</v>
      </c>
      <c r="M747" s="189" t="s">
        <v>20</v>
      </c>
      <c r="N747" s="162" t="s">
        <v>62</v>
      </c>
      <c r="O747" s="36"/>
      <c r="P747" s="329">
        <f>IFERROR(VLOOKUP(TRIM(OPKK[[#This Row],[Lokacija provedbe
grad ili općina]]),Koordinate!B:E,2,FALSE),"")</f>
        <v>35000</v>
      </c>
      <c r="Q747" s="329">
        <f>IFERROR(VLOOKUP(TRIM(OPKK[[#This Row],[Lokacija provedbe
grad ili općina]]),Koordinate!B:E,3,FALSE),"")</f>
        <v>45.163143099999999</v>
      </c>
      <c r="R747" s="329">
        <f>IFERROR(VLOOKUP(TRIM(OPKK[[#This Row],[Lokacija provedbe
grad ili općina]]),Koordinate!B:E,4,FALSE),"")</f>
        <v>18.011608099999901</v>
      </c>
    </row>
    <row r="748" spans="1:18" s="167" customFormat="1" ht="15" customHeight="1">
      <c r="A748" s="146" t="s">
        <v>4563</v>
      </c>
      <c r="B748" s="163" t="s">
        <v>4564</v>
      </c>
      <c r="C748" s="36" t="s">
        <v>1237</v>
      </c>
      <c r="D748" s="36" t="s">
        <v>3994</v>
      </c>
      <c r="E748" s="36" t="s">
        <v>17</v>
      </c>
      <c r="F748" s="77">
        <v>43389</v>
      </c>
      <c r="G748" s="570">
        <f t="shared" si="11"/>
        <v>16137605.27</v>
      </c>
      <c r="H748" s="59">
        <v>9757578.9600000009</v>
      </c>
      <c r="I748" s="59">
        <v>9757578.9600000009</v>
      </c>
      <c r="J748" s="59">
        <v>0</v>
      </c>
      <c r="K748" s="59">
        <v>6380026.3099999996</v>
      </c>
      <c r="L748" s="189" t="s">
        <v>221</v>
      </c>
      <c r="M748" s="189" t="s">
        <v>20</v>
      </c>
      <c r="N748" s="162" t="s">
        <v>62</v>
      </c>
      <c r="O748" s="36"/>
      <c r="P748" s="329">
        <f>IFERROR(VLOOKUP(TRIM(OPKK[[#This Row],[Lokacija provedbe
grad ili općina]]),Koordinate!B:E,2,FALSE),"")</f>
        <v>35000</v>
      </c>
      <c r="Q748" s="329">
        <f>IFERROR(VLOOKUP(TRIM(OPKK[[#This Row],[Lokacija provedbe
grad ili općina]]),Koordinate!B:E,3,FALSE),"")</f>
        <v>45.163143099999999</v>
      </c>
      <c r="R748" s="329">
        <f>IFERROR(VLOOKUP(TRIM(OPKK[[#This Row],[Lokacija provedbe
grad ili općina]]),Koordinate!B:E,4,FALSE),"")</f>
        <v>18.011608099999901</v>
      </c>
    </row>
    <row r="749" spans="1:18" s="167" customFormat="1" ht="15" customHeight="1">
      <c r="A749" s="146" t="s">
        <v>4565</v>
      </c>
      <c r="B749" s="163" t="s">
        <v>4566</v>
      </c>
      <c r="C749" s="36" t="s">
        <v>1237</v>
      </c>
      <c r="D749" s="36" t="s">
        <v>3994</v>
      </c>
      <c r="E749" s="36" t="s">
        <v>17</v>
      </c>
      <c r="F749" s="77">
        <v>43389</v>
      </c>
      <c r="G749" s="570">
        <f t="shared" si="11"/>
        <v>2053363.7800000003</v>
      </c>
      <c r="H749" s="59">
        <v>1270002.1200000001</v>
      </c>
      <c r="I749" s="59">
        <v>1270002.1200000001</v>
      </c>
      <c r="J749" s="59">
        <v>0</v>
      </c>
      <c r="K749" s="59">
        <v>783361.66</v>
      </c>
      <c r="L749" s="189" t="s">
        <v>223</v>
      </c>
      <c r="M749" s="189" t="s">
        <v>52</v>
      </c>
      <c r="N749" s="162" t="s">
        <v>53</v>
      </c>
      <c r="O749" s="36"/>
      <c r="P749" s="329">
        <f>IFERROR(VLOOKUP(TRIM(OPKK[[#This Row],[Lokacija provedbe
grad ili općina]]),Koordinate!B:E,2,FALSE),"")</f>
        <v>32000</v>
      </c>
      <c r="Q749" s="329">
        <f>IFERROR(VLOOKUP(TRIM(OPKK[[#This Row],[Lokacija provedbe
grad ili općina]]),Koordinate!B:E,3,FALSE),"")</f>
        <v>45.345237699999998</v>
      </c>
      <c r="R749" s="329">
        <f>IFERROR(VLOOKUP(TRIM(OPKK[[#This Row],[Lokacija provedbe
grad ili općina]]),Koordinate!B:E,4,FALSE),"")</f>
        <v>19.001020400000002</v>
      </c>
    </row>
    <row r="750" spans="1:18" s="167" customFormat="1" ht="15" customHeight="1">
      <c r="A750" s="146" t="s">
        <v>4577</v>
      </c>
      <c r="B750" s="163" t="s">
        <v>4578</v>
      </c>
      <c r="C750" s="36" t="s">
        <v>1237</v>
      </c>
      <c r="D750" s="36" t="s">
        <v>3994</v>
      </c>
      <c r="E750" s="36" t="s">
        <v>17</v>
      </c>
      <c r="F750" s="77">
        <v>43389</v>
      </c>
      <c r="G750" s="570">
        <f t="shared" si="11"/>
        <v>491865</v>
      </c>
      <c r="H750" s="59">
        <v>307709</v>
      </c>
      <c r="I750" s="59">
        <v>307709</v>
      </c>
      <c r="J750" s="59">
        <v>0</v>
      </c>
      <c r="K750" s="59">
        <v>184156</v>
      </c>
      <c r="L750" s="189" t="s">
        <v>4579</v>
      </c>
      <c r="M750" s="189" t="s">
        <v>28</v>
      </c>
      <c r="N750" s="162" t="s">
        <v>30</v>
      </c>
      <c r="O750" s="36"/>
      <c r="P750" s="329">
        <f>IFERROR(VLOOKUP(TRIM(OPKK[[#This Row],[Lokacija provedbe
grad ili općina]]),Koordinate!B:E,2,FALSE),"")</f>
        <v>31400</v>
      </c>
      <c r="Q750" s="329">
        <f>IFERROR(VLOOKUP(TRIM(OPKK[[#This Row],[Lokacija provedbe
grad ili općina]]),Koordinate!B:E,3,FALSE),"")</f>
        <v>45.309996899999902</v>
      </c>
      <c r="R750" s="329">
        <f>IFERROR(VLOOKUP(TRIM(OPKK[[#This Row],[Lokacija provedbe
grad ili općina]]),Koordinate!B:E,4,FALSE),"")</f>
        <v>18.4097819999999</v>
      </c>
    </row>
    <row r="751" spans="1:18" s="167" customFormat="1" ht="15" customHeight="1">
      <c r="A751" s="206" t="s">
        <v>4580</v>
      </c>
      <c r="B751" s="206" t="s">
        <v>4581</v>
      </c>
      <c r="C751" s="36" t="s">
        <v>1237</v>
      </c>
      <c r="D751" s="36" t="s">
        <v>3994</v>
      </c>
      <c r="E751" s="36" t="s">
        <v>17</v>
      </c>
      <c r="F751" s="207">
        <v>43389</v>
      </c>
      <c r="G751" s="570">
        <f t="shared" si="11"/>
        <v>454638.85</v>
      </c>
      <c r="H751" s="59">
        <v>290532.40999999997</v>
      </c>
      <c r="I751" s="59">
        <v>290532.40999999997</v>
      </c>
      <c r="J751" s="59">
        <v>0</v>
      </c>
      <c r="K751" s="59">
        <v>164106.44</v>
      </c>
      <c r="L751" s="206" t="s">
        <v>221</v>
      </c>
      <c r="M751" s="206" t="s">
        <v>20</v>
      </c>
      <c r="N751" s="206" t="s">
        <v>62</v>
      </c>
      <c r="O751" s="208"/>
      <c r="P751" s="329">
        <f>IFERROR(VLOOKUP(TRIM(OPKK[[#This Row],[Lokacija provedbe
grad ili općina]]),Koordinate!B:E,2,FALSE),"")</f>
        <v>35000</v>
      </c>
      <c r="Q751" s="329">
        <f>IFERROR(VLOOKUP(TRIM(OPKK[[#This Row],[Lokacija provedbe
grad ili općina]]),Koordinate!B:E,3,FALSE),"")</f>
        <v>45.163143099999999</v>
      </c>
      <c r="R751" s="329">
        <f>IFERROR(VLOOKUP(TRIM(OPKK[[#This Row],[Lokacija provedbe
grad ili općina]]),Koordinate!B:E,4,FALSE),"")</f>
        <v>18.011608099999901</v>
      </c>
    </row>
    <row r="752" spans="1:18" s="167" customFormat="1" ht="15" customHeight="1">
      <c r="A752" s="206" t="s">
        <v>4582</v>
      </c>
      <c r="B752" s="206" t="s">
        <v>4583</v>
      </c>
      <c r="C752" s="36" t="s">
        <v>1237</v>
      </c>
      <c r="D752" s="36" t="s">
        <v>3994</v>
      </c>
      <c r="E752" s="36" t="s">
        <v>17</v>
      </c>
      <c r="F752" s="207">
        <v>43389</v>
      </c>
      <c r="G752" s="570">
        <f t="shared" si="11"/>
        <v>3652748.3899999997</v>
      </c>
      <c r="H752" s="59">
        <v>2254365.75</v>
      </c>
      <c r="I752" s="59">
        <v>2254365.75</v>
      </c>
      <c r="J752" s="59">
        <v>0</v>
      </c>
      <c r="K752" s="59">
        <v>1398382.64</v>
      </c>
      <c r="L752" s="206" t="s">
        <v>221</v>
      </c>
      <c r="M752" s="206" t="s">
        <v>20</v>
      </c>
      <c r="N752" s="206" t="s">
        <v>62</v>
      </c>
      <c r="O752" s="208"/>
      <c r="P752" s="329">
        <f>IFERROR(VLOOKUP(TRIM(OPKK[[#This Row],[Lokacija provedbe
grad ili općina]]),Koordinate!B:E,2,FALSE),"")</f>
        <v>35000</v>
      </c>
      <c r="Q752" s="329">
        <f>IFERROR(VLOOKUP(TRIM(OPKK[[#This Row],[Lokacija provedbe
grad ili općina]]),Koordinate!B:E,3,FALSE),"")</f>
        <v>45.163143099999999</v>
      </c>
      <c r="R752" s="329">
        <f>IFERROR(VLOOKUP(TRIM(OPKK[[#This Row],[Lokacija provedbe
grad ili općina]]),Koordinate!B:E,4,FALSE),"")</f>
        <v>18.011608099999901</v>
      </c>
    </row>
    <row r="753" spans="1:18" s="167" customFormat="1" ht="15" customHeight="1">
      <c r="A753" s="206" t="s">
        <v>4623</v>
      </c>
      <c r="B753" s="206" t="s">
        <v>4624</v>
      </c>
      <c r="C753" s="36" t="s">
        <v>1237</v>
      </c>
      <c r="D753" s="36" t="s">
        <v>3994</v>
      </c>
      <c r="E753" s="36" t="s">
        <v>17</v>
      </c>
      <c r="F753" s="207">
        <v>43382</v>
      </c>
      <c r="G753" s="570">
        <f t="shared" si="11"/>
        <v>492981.88</v>
      </c>
      <c r="H753" s="59">
        <v>306398.98</v>
      </c>
      <c r="I753" s="59">
        <v>306398.98</v>
      </c>
      <c r="J753" s="59">
        <v>0</v>
      </c>
      <c r="K753" s="59">
        <v>186582.9</v>
      </c>
      <c r="L753" s="206" t="s">
        <v>3047</v>
      </c>
      <c r="M753" s="206" t="s">
        <v>20</v>
      </c>
      <c r="N753" s="206" t="s">
        <v>1596</v>
      </c>
      <c r="O753" s="208"/>
      <c r="P753" s="329">
        <f>IFERROR(VLOOKUP(TRIM(OPKK[[#This Row],[Lokacija provedbe
grad ili općina]]),Koordinate!B:E,2,FALSE),"")</f>
        <v>35253</v>
      </c>
      <c r="Q753" s="329">
        <f>IFERROR(VLOOKUP(TRIM(OPKK[[#This Row],[Lokacija provedbe
grad ili općina]]),Koordinate!B:E,3,FALSE),"")</f>
        <v>45.168220099999999</v>
      </c>
      <c r="R753" s="329">
        <f>IFERROR(VLOOKUP(TRIM(OPKK[[#This Row],[Lokacija provedbe
grad ili općina]]),Koordinate!B:E,4,FALSE),"")</f>
        <v>17.815992199999901</v>
      </c>
    </row>
    <row r="754" spans="1:18" s="167" customFormat="1" ht="15" customHeight="1">
      <c r="A754" s="215" t="s">
        <v>4625</v>
      </c>
      <c r="B754" s="215" t="s">
        <v>4626</v>
      </c>
      <c r="C754" s="216" t="s">
        <v>1237</v>
      </c>
      <c r="D754" s="216" t="s">
        <v>3994</v>
      </c>
      <c r="E754" s="216" t="s">
        <v>17</v>
      </c>
      <c r="F754" s="217">
        <v>43389</v>
      </c>
      <c r="G754" s="570">
        <f t="shared" si="11"/>
        <v>1344727.5</v>
      </c>
      <c r="H754" s="59">
        <v>819485.75</v>
      </c>
      <c r="I754" s="59">
        <v>819485.75</v>
      </c>
      <c r="J754" s="59">
        <v>0</v>
      </c>
      <c r="K754" s="59">
        <v>525241.75</v>
      </c>
      <c r="L754" s="215" t="s">
        <v>218</v>
      </c>
      <c r="M754" s="215" t="s">
        <v>43</v>
      </c>
      <c r="N754" s="215" t="s">
        <v>61</v>
      </c>
      <c r="O754" s="216"/>
      <c r="P754" s="329">
        <f>IFERROR(VLOOKUP(TRIM(OPKK[[#This Row],[Lokacija provedbe
grad ili općina]]),Koordinate!B:E,2,FALSE),"")</f>
        <v>33000</v>
      </c>
      <c r="Q754" s="329">
        <f>IFERROR(VLOOKUP(TRIM(OPKK[[#This Row],[Lokacija provedbe
grad ili općina]]),Koordinate!B:E,3,FALSE),"")</f>
        <v>45.831646300000003</v>
      </c>
      <c r="R754" s="329">
        <f>IFERROR(VLOOKUP(TRIM(OPKK[[#This Row],[Lokacija provedbe
grad ili općina]]),Koordinate!B:E,4,FALSE),"")</f>
        <v>17.385542900000001</v>
      </c>
    </row>
    <row r="755" spans="1:18" s="167" customFormat="1" ht="15" customHeight="1">
      <c r="A755" s="215" t="s">
        <v>4627</v>
      </c>
      <c r="B755" s="215" t="s">
        <v>4628</v>
      </c>
      <c r="C755" s="216" t="s">
        <v>1237</v>
      </c>
      <c r="D755" s="216" t="s">
        <v>3994</v>
      </c>
      <c r="E755" s="216" t="s">
        <v>17</v>
      </c>
      <c r="F755" s="217">
        <v>43389</v>
      </c>
      <c r="G755" s="570">
        <f t="shared" si="11"/>
        <v>470641.76</v>
      </c>
      <c r="H755" s="59">
        <v>304221.03000000003</v>
      </c>
      <c r="I755" s="59">
        <v>304221.03000000003</v>
      </c>
      <c r="J755" s="59">
        <v>0</v>
      </c>
      <c r="K755" s="59">
        <v>166420.73000000001</v>
      </c>
      <c r="L755" s="215" t="s">
        <v>3014</v>
      </c>
      <c r="M755" s="215" t="s">
        <v>28</v>
      </c>
      <c r="N755" s="215" t="s">
        <v>4313</v>
      </c>
      <c r="O755" s="216"/>
      <c r="P755" s="329">
        <f>IFERROR(VLOOKUP(TRIM(OPKK[[#This Row],[Lokacija provedbe
grad ili općina]]),Koordinate!B:E,2,FALSE),"")</f>
        <v>31324</v>
      </c>
      <c r="Q755" s="329">
        <f>IFERROR(VLOOKUP(TRIM(OPKK[[#This Row],[Lokacija provedbe
grad ili općina]]),Koordinate!B:E,3,FALSE),"")</f>
        <v>45.700160699999998</v>
      </c>
      <c r="R755" s="329">
        <f>IFERROR(VLOOKUP(TRIM(OPKK[[#This Row],[Lokacija provedbe
grad ili općina]]),Koordinate!B:E,4,FALSE),"")</f>
        <v>18.580216799999999</v>
      </c>
    </row>
    <row r="756" spans="1:18" s="167" customFormat="1" ht="15" customHeight="1">
      <c r="A756" s="215" t="s">
        <v>4629</v>
      </c>
      <c r="B756" s="215" t="s">
        <v>4630</v>
      </c>
      <c r="C756" s="216" t="s">
        <v>1237</v>
      </c>
      <c r="D756" s="216" t="s">
        <v>3994</v>
      </c>
      <c r="E756" s="216" t="s">
        <v>17</v>
      </c>
      <c r="F756" s="217">
        <v>43389</v>
      </c>
      <c r="G756" s="570">
        <f t="shared" si="11"/>
        <v>944071.75</v>
      </c>
      <c r="H756" s="59">
        <v>588829.93999999994</v>
      </c>
      <c r="I756" s="59">
        <v>588829.93999999994</v>
      </c>
      <c r="J756" s="59">
        <v>0</v>
      </c>
      <c r="K756" s="59">
        <v>355241.81</v>
      </c>
      <c r="L756" s="215" t="s">
        <v>4631</v>
      </c>
      <c r="M756" s="215" t="s">
        <v>52</v>
      </c>
      <c r="N756" s="215" t="s">
        <v>53</v>
      </c>
      <c r="O756" s="216"/>
      <c r="P756" s="329">
        <f>IFERROR(VLOOKUP(TRIM(OPKK[[#This Row],[Lokacija provedbe
grad ili općina]]),Koordinate!B:E,2,FALSE),"")</f>
        <v>32000</v>
      </c>
      <c r="Q756" s="329">
        <f>IFERROR(VLOOKUP(TRIM(OPKK[[#This Row],[Lokacija provedbe
grad ili općina]]),Koordinate!B:E,3,FALSE),"")</f>
        <v>45.345237699999998</v>
      </c>
      <c r="R756" s="329">
        <f>IFERROR(VLOOKUP(TRIM(OPKK[[#This Row],[Lokacija provedbe
grad ili općina]]),Koordinate!B:E,4,FALSE),"")</f>
        <v>19.001020400000002</v>
      </c>
    </row>
    <row r="757" spans="1:18" s="167" customFormat="1" ht="15" customHeight="1">
      <c r="A757" s="215" t="s">
        <v>4632</v>
      </c>
      <c r="B757" s="215" t="s">
        <v>4633</v>
      </c>
      <c r="C757" s="216" t="s">
        <v>1237</v>
      </c>
      <c r="D757" s="216" t="s">
        <v>3994</v>
      </c>
      <c r="E757" s="216" t="s">
        <v>17</v>
      </c>
      <c r="F757" s="217">
        <v>43392</v>
      </c>
      <c r="G757" s="570">
        <f t="shared" si="11"/>
        <v>4936961.08</v>
      </c>
      <c r="H757" s="59">
        <v>2993279.57</v>
      </c>
      <c r="I757" s="59">
        <v>2993279.57</v>
      </c>
      <c r="J757" s="59">
        <v>0</v>
      </c>
      <c r="K757" s="59">
        <v>1943681.51</v>
      </c>
      <c r="L757" s="215" t="s">
        <v>55</v>
      </c>
      <c r="M757" s="215" t="s">
        <v>28</v>
      </c>
      <c r="N757" s="215" t="s">
        <v>29</v>
      </c>
      <c r="O757" s="216"/>
      <c r="P757" s="329">
        <f>IFERROR(VLOOKUP(TRIM(OPKK[[#This Row],[Lokacija provedbe
grad ili općina]]),Koordinate!B:E,2,FALSE),"")</f>
        <v>31000</v>
      </c>
      <c r="Q757" s="329">
        <f>IFERROR(VLOOKUP(TRIM(OPKK[[#This Row],[Lokacija provedbe
grad ili općina]]),Koordinate!B:E,3,FALSE),"")</f>
        <v>45.554962400000001</v>
      </c>
      <c r="R757" s="329">
        <f>IFERROR(VLOOKUP(TRIM(OPKK[[#This Row],[Lokacija provedbe
grad ili općina]]),Koordinate!B:E,4,FALSE),"")</f>
        <v>18.695514399999901</v>
      </c>
    </row>
    <row r="758" spans="1:18" s="167" customFormat="1" ht="15" customHeight="1">
      <c r="A758" s="215" t="s">
        <v>4634</v>
      </c>
      <c r="B758" s="215" t="s">
        <v>4635</v>
      </c>
      <c r="C758" s="216" t="s">
        <v>1237</v>
      </c>
      <c r="D758" s="216" t="s">
        <v>3994</v>
      </c>
      <c r="E758" s="216" t="s">
        <v>17</v>
      </c>
      <c r="F758" s="217">
        <v>43392</v>
      </c>
      <c r="G758" s="570">
        <f t="shared" si="11"/>
        <v>6087630.2300000004</v>
      </c>
      <c r="H758" s="59">
        <v>2546841.3199999998</v>
      </c>
      <c r="I758" s="59">
        <v>2546841.3199999998</v>
      </c>
      <c r="J758" s="59">
        <v>0</v>
      </c>
      <c r="K758" s="59">
        <v>3540788.91</v>
      </c>
      <c r="L758" s="215" t="s">
        <v>221</v>
      </c>
      <c r="M758" s="215" t="s">
        <v>20</v>
      </c>
      <c r="N758" s="215" t="s">
        <v>62</v>
      </c>
      <c r="O758" s="216"/>
      <c r="P758" s="329">
        <f>IFERROR(VLOOKUP(TRIM(OPKK[[#This Row],[Lokacija provedbe
grad ili općina]]),Koordinate!B:E,2,FALSE),"")</f>
        <v>35000</v>
      </c>
      <c r="Q758" s="329">
        <f>IFERROR(VLOOKUP(TRIM(OPKK[[#This Row],[Lokacija provedbe
grad ili općina]]),Koordinate!B:E,3,FALSE),"")</f>
        <v>45.163143099999999</v>
      </c>
      <c r="R758" s="329">
        <f>IFERROR(VLOOKUP(TRIM(OPKK[[#This Row],[Lokacija provedbe
grad ili općina]]),Koordinate!B:E,4,FALSE),"")</f>
        <v>18.011608099999901</v>
      </c>
    </row>
    <row r="759" spans="1:18" s="167" customFormat="1" ht="15" customHeight="1">
      <c r="A759" s="215" t="s">
        <v>4636</v>
      </c>
      <c r="B759" s="215" t="s">
        <v>4637</v>
      </c>
      <c r="C759" s="216" t="s">
        <v>1237</v>
      </c>
      <c r="D759" s="216" t="s">
        <v>3994</v>
      </c>
      <c r="E759" s="216" t="s">
        <v>17</v>
      </c>
      <c r="F759" s="217">
        <v>43392</v>
      </c>
      <c r="G759" s="570">
        <f t="shared" si="11"/>
        <v>2313677.7400000002</v>
      </c>
      <c r="H759" s="59">
        <v>1402270.25</v>
      </c>
      <c r="I759" s="59">
        <v>1402270.25</v>
      </c>
      <c r="J759" s="59">
        <v>0</v>
      </c>
      <c r="K759" s="59">
        <v>911407.49</v>
      </c>
      <c r="L759" s="215" t="s">
        <v>4638</v>
      </c>
      <c r="M759" s="215" t="s">
        <v>28</v>
      </c>
      <c r="N759" s="215" t="s">
        <v>29</v>
      </c>
      <c r="O759" s="216"/>
      <c r="P759" s="329">
        <f>IFERROR(VLOOKUP(TRIM(OPKK[[#This Row],[Lokacija provedbe
grad ili općina]]),Koordinate!B:E,2,FALSE),"")</f>
        <v>31000</v>
      </c>
      <c r="Q759" s="329">
        <f>IFERROR(VLOOKUP(TRIM(OPKK[[#This Row],[Lokacija provedbe
grad ili općina]]),Koordinate!B:E,3,FALSE),"")</f>
        <v>45.554962400000001</v>
      </c>
      <c r="R759" s="329">
        <f>IFERROR(VLOOKUP(TRIM(OPKK[[#This Row],[Lokacija provedbe
grad ili općina]]),Koordinate!B:E,4,FALSE),"")</f>
        <v>18.695514399999901</v>
      </c>
    </row>
    <row r="760" spans="1:18" s="167" customFormat="1" ht="15" customHeight="1">
      <c r="A760" s="215" t="s">
        <v>4639</v>
      </c>
      <c r="B760" s="215" t="s">
        <v>4640</v>
      </c>
      <c r="C760" s="216" t="s">
        <v>15</v>
      </c>
      <c r="D760" s="216" t="s">
        <v>4518</v>
      </c>
      <c r="E760" s="216" t="s">
        <v>17</v>
      </c>
      <c r="F760" s="217">
        <v>43396</v>
      </c>
      <c r="G760" s="570">
        <f t="shared" si="11"/>
        <v>117500</v>
      </c>
      <c r="H760" s="59">
        <v>99875</v>
      </c>
      <c r="I760" s="59">
        <v>99875</v>
      </c>
      <c r="J760" s="59">
        <v>0</v>
      </c>
      <c r="K760" s="59">
        <v>17625</v>
      </c>
      <c r="L760" s="215" t="s">
        <v>4641</v>
      </c>
      <c r="M760" s="215" t="s">
        <v>28</v>
      </c>
      <c r="N760" s="215" t="s">
        <v>29</v>
      </c>
      <c r="O760" s="216"/>
      <c r="P760" s="329">
        <f>IFERROR(VLOOKUP(TRIM(OPKK[[#This Row],[Lokacija provedbe
grad ili općina]]),Koordinate!B:E,2,FALSE),"")</f>
        <v>31000</v>
      </c>
      <c r="Q760" s="329">
        <f>IFERROR(VLOOKUP(TRIM(OPKK[[#This Row],[Lokacija provedbe
grad ili općina]]),Koordinate!B:E,3,FALSE),"")</f>
        <v>45.554962400000001</v>
      </c>
      <c r="R760" s="329">
        <f>IFERROR(VLOOKUP(TRIM(OPKK[[#This Row],[Lokacija provedbe
grad ili općina]]),Koordinate!B:E,4,FALSE),"")</f>
        <v>18.695514399999901</v>
      </c>
    </row>
    <row r="761" spans="1:18" s="167" customFormat="1" ht="15" customHeight="1">
      <c r="A761" s="215" t="s">
        <v>4642</v>
      </c>
      <c r="B761" s="215" t="s">
        <v>4643</v>
      </c>
      <c r="C761" s="216" t="s">
        <v>15</v>
      </c>
      <c r="D761" s="216" t="s">
        <v>4518</v>
      </c>
      <c r="E761" s="216" t="s">
        <v>17</v>
      </c>
      <c r="F761" s="217">
        <v>43398</v>
      </c>
      <c r="G761" s="570">
        <f t="shared" si="11"/>
        <v>75250</v>
      </c>
      <c r="H761" s="59">
        <v>63210</v>
      </c>
      <c r="I761" s="59">
        <v>63210</v>
      </c>
      <c r="J761" s="59">
        <v>0</v>
      </c>
      <c r="K761" s="59">
        <v>12040</v>
      </c>
      <c r="L761" s="215" t="s">
        <v>4644</v>
      </c>
      <c r="M761" s="215" t="s">
        <v>20</v>
      </c>
      <c r="N761" s="215" t="s">
        <v>62</v>
      </c>
      <c r="O761" s="216"/>
      <c r="P761" s="329">
        <f>IFERROR(VLOOKUP(TRIM(OPKK[[#This Row],[Lokacija provedbe
grad ili općina]]),Koordinate!B:E,2,FALSE),"")</f>
        <v>35000</v>
      </c>
      <c r="Q761" s="329">
        <f>IFERROR(VLOOKUP(TRIM(OPKK[[#This Row],[Lokacija provedbe
grad ili općina]]),Koordinate!B:E,3,FALSE),"")</f>
        <v>45.163143099999999</v>
      </c>
      <c r="R761" s="329">
        <f>IFERROR(VLOOKUP(TRIM(OPKK[[#This Row],[Lokacija provedbe
grad ili općina]]),Koordinate!B:E,4,FALSE),"")</f>
        <v>18.011608099999901</v>
      </c>
    </row>
    <row r="762" spans="1:18" s="167" customFormat="1" ht="15" customHeight="1">
      <c r="A762" s="215" t="s">
        <v>4657</v>
      </c>
      <c r="B762" s="215" t="s">
        <v>4658</v>
      </c>
      <c r="C762" s="216" t="s">
        <v>1237</v>
      </c>
      <c r="D762" s="216" t="s">
        <v>3994</v>
      </c>
      <c r="E762" s="216" t="s">
        <v>17</v>
      </c>
      <c r="F762" s="217">
        <v>43392</v>
      </c>
      <c r="G762" s="570">
        <f t="shared" si="11"/>
        <v>1038988.54</v>
      </c>
      <c r="H762" s="59">
        <v>626357.71</v>
      </c>
      <c r="I762" s="59">
        <v>626357.71</v>
      </c>
      <c r="J762" s="59">
        <v>0</v>
      </c>
      <c r="K762" s="59">
        <v>412630.83</v>
      </c>
      <c r="L762" s="215" t="s">
        <v>4638</v>
      </c>
      <c r="M762" s="215" t="s">
        <v>28</v>
      </c>
      <c r="N762" s="215" t="s">
        <v>29</v>
      </c>
      <c r="O762" s="216"/>
      <c r="P762" s="329">
        <f>IFERROR(VLOOKUP(TRIM(OPKK[[#This Row],[Lokacija provedbe
grad ili općina]]),Koordinate!B:E,2,FALSE),"")</f>
        <v>31000</v>
      </c>
      <c r="Q762" s="329">
        <f>IFERROR(VLOOKUP(TRIM(OPKK[[#This Row],[Lokacija provedbe
grad ili općina]]),Koordinate!B:E,3,FALSE),"")</f>
        <v>45.554962400000001</v>
      </c>
      <c r="R762" s="329">
        <f>IFERROR(VLOOKUP(TRIM(OPKK[[#This Row],[Lokacija provedbe
grad ili općina]]),Koordinate!B:E,4,FALSE),"")</f>
        <v>18.695514399999901</v>
      </c>
    </row>
    <row r="763" spans="1:18" s="167" customFormat="1" ht="15" customHeight="1">
      <c r="A763" s="215" t="s">
        <v>4659</v>
      </c>
      <c r="B763" s="215" t="s">
        <v>4660</v>
      </c>
      <c r="C763" s="216" t="s">
        <v>1237</v>
      </c>
      <c r="D763" s="216" t="s">
        <v>3994</v>
      </c>
      <c r="E763" s="216" t="s">
        <v>17</v>
      </c>
      <c r="F763" s="217">
        <v>43392</v>
      </c>
      <c r="G763" s="570">
        <f t="shared" si="11"/>
        <v>4153406.2</v>
      </c>
      <c r="H763" s="59">
        <v>2548113.79</v>
      </c>
      <c r="I763" s="59">
        <v>2548113.79</v>
      </c>
      <c r="J763" s="59">
        <v>0</v>
      </c>
      <c r="K763" s="59">
        <v>1605292.41</v>
      </c>
      <c r="L763" s="215" t="s">
        <v>1528</v>
      </c>
      <c r="M763" s="215" t="s">
        <v>20</v>
      </c>
      <c r="N763" s="215" t="s">
        <v>62</v>
      </c>
      <c r="O763" s="44"/>
      <c r="P763" s="329">
        <f>IFERROR(VLOOKUP(TRIM(OPKK[[#This Row],[Lokacija provedbe
grad ili općina]]),Koordinate!B:E,2,FALSE),"")</f>
        <v>35000</v>
      </c>
      <c r="Q763" s="329">
        <f>IFERROR(VLOOKUP(TRIM(OPKK[[#This Row],[Lokacija provedbe
grad ili općina]]),Koordinate!B:E,3,FALSE),"")</f>
        <v>45.163143099999999</v>
      </c>
      <c r="R763" s="329">
        <f>IFERROR(VLOOKUP(TRIM(OPKK[[#This Row],[Lokacija provedbe
grad ili općina]]),Koordinate!B:E,4,FALSE),"")</f>
        <v>18.011608099999901</v>
      </c>
    </row>
    <row r="764" spans="1:18" s="167" customFormat="1" ht="15" customHeight="1">
      <c r="A764" s="215" t="s">
        <v>4661</v>
      </c>
      <c r="B764" s="215" t="s">
        <v>4662</v>
      </c>
      <c r="C764" s="216" t="s">
        <v>1237</v>
      </c>
      <c r="D764" s="216" t="s">
        <v>3994</v>
      </c>
      <c r="E764" s="216" t="s">
        <v>17</v>
      </c>
      <c r="F764" s="217">
        <v>43392</v>
      </c>
      <c r="G764" s="570">
        <f t="shared" si="11"/>
        <v>785221</v>
      </c>
      <c r="H764" s="59">
        <v>496007.6</v>
      </c>
      <c r="I764" s="59">
        <v>496007.6</v>
      </c>
      <c r="J764" s="59">
        <v>0</v>
      </c>
      <c r="K764" s="59">
        <v>289213.40000000002</v>
      </c>
      <c r="L764" s="215" t="s">
        <v>4663</v>
      </c>
      <c r="M764" s="215" t="s">
        <v>20</v>
      </c>
      <c r="N764" s="215" t="s">
        <v>157</v>
      </c>
      <c r="O764" s="44"/>
      <c r="P764" s="329">
        <f>IFERROR(VLOOKUP(TRIM(OPKK[[#This Row],[Lokacija provedbe
grad ili općina]]),Koordinate!B:E,2,FALSE),"")</f>
        <v>35400</v>
      </c>
      <c r="Q764" s="329">
        <f>IFERROR(VLOOKUP(TRIM(OPKK[[#This Row],[Lokacija provedbe
grad ili općina]]),Koordinate!B:E,3,FALSE),"")</f>
        <v>45.258155799999997</v>
      </c>
      <c r="R764" s="329">
        <f>IFERROR(VLOOKUP(TRIM(OPKK[[#This Row],[Lokacija provedbe
grad ili općina]]),Koordinate!B:E,4,FALSE),"")</f>
        <v>17.3839626</v>
      </c>
    </row>
    <row r="765" spans="1:18" s="167" customFormat="1" ht="15" customHeight="1">
      <c r="A765" s="215" t="s">
        <v>4664</v>
      </c>
      <c r="B765" s="215" t="s">
        <v>4665</v>
      </c>
      <c r="C765" s="216" t="s">
        <v>1237</v>
      </c>
      <c r="D765" s="216" t="s">
        <v>3994</v>
      </c>
      <c r="E765" s="216" t="s">
        <v>17</v>
      </c>
      <c r="F765" s="217">
        <v>43392</v>
      </c>
      <c r="G765" s="570">
        <f t="shared" si="11"/>
        <v>2314478.75</v>
      </c>
      <c r="H765" s="59">
        <v>1417436.06</v>
      </c>
      <c r="I765" s="59">
        <v>1417436.06</v>
      </c>
      <c r="J765" s="59">
        <v>0</v>
      </c>
      <c r="K765" s="59">
        <v>897042.69</v>
      </c>
      <c r="L765" s="215" t="s">
        <v>4666</v>
      </c>
      <c r="M765" s="215" t="s">
        <v>28</v>
      </c>
      <c r="N765" s="215" t="s">
        <v>30</v>
      </c>
      <c r="O765" s="44"/>
      <c r="P765" s="329">
        <f>IFERROR(VLOOKUP(TRIM(OPKK[[#This Row],[Lokacija provedbe
grad ili općina]]),Koordinate!B:E,2,FALSE),"")</f>
        <v>31400</v>
      </c>
      <c r="Q765" s="329">
        <f>IFERROR(VLOOKUP(TRIM(OPKK[[#This Row],[Lokacija provedbe
grad ili općina]]),Koordinate!B:E,3,FALSE),"")</f>
        <v>45.309996899999902</v>
      </c>
      <c r="R765" s="329">
        <f>IFERROR(VLOOKUP(TRIM(OPKK[[#This Row],[Lokacija provedbe
grad ili općina]]),Koordinate!B:E,4,FALSE),"")</f>
        <v>18.4097819999999</v>
      </c>
    </row>
    <row r="766" spans="1:18" s="167" customFormat="1" ht="15" customHeight="1">
      <c r="A766" s="215" t="s">
        <v>4667</v>
      </c>
      <c r="B766" s="215" t="s">
        <v>4668</v>
      </c>
      <c r="C766" s="216" t="s">
        <v>1237</v>
      </c>
      <c r="D766" s="216" t="s">
        <v>3994</v>
      </c>
      <c r="E766" s="216" t="s">
        <v>17</v>
      </c>
      <c r="F766" s="217">
        <v>43391</v>
      </c>
      <c r="G766" s="570">
        <f t="shared" si="11"/>
        <v>672712.17</v>
      </c>
      <c r="H766" s="59">
        <v>428654.15</v>
      </c>
      <c r="I766" s="59">
        <v>428654.15</v>
      </c>
      <c r="J766" s="59">
        <v>0</v>
      </c>
      <c r="K766" s="59">
        <v>244058.02</v>
      </c>
      <c r="L766" s="215" t="s">
        <v>3425</v>
      </c>
      <c r="M766" s="215" t="s">
        <v>28</v>
      </c>
      <c r="N766" s="215" t="s">
        <v>4300</v>
      </c>
      <c r="O766" s="44"/>
      <c r="P766" s="329">
        <f>IFERROR(VLOOKUP(TRIM(OPKK[[#This Row],[Lokacija provedbe
grad ili općina]]),Koordinate!B:E,2,FALSE),"")</f>
        <v>31215</v>
      </c>
      <c r="Q766" s="329">
        <f>IFERROR(VLOOKUP(TRIM(OPKK[[#This Row],[Lokacija provedbe
grad ili općina]]),Koordinate!B:E,3,FALSE),"")</f>
        <v>453998995</v>
      </c>
      <c r="R766" s="329">
        <f>IFERROR(VLOOKUP(TRIM(OPKK[[#This Row],[Lokacija provedbe
grad ili općina]]),Koordinate!B:E,4,FALSE),"")</f>
        <v>18.620987899999999</v>
      </c>
    </row>
    <row r="767" spans="1:18" s="167" customFormat="1" ht="15" customHeight="1">
      <c r="A767" s="215" t="s">
        <v>4669</v>
      </c>
      <c r="B767" s="215" t="s">
        <v>4670</v>
      </c>
      <c r="C767" s="216" t="s">
        <v>1237</v>
      </c>
      <c r="D767" s="216" t="s">
        <v>3994</v>
      </c>
      <c r="E767" s="216" t="s">
        <v>17</v>
      </c>
      <c r="F767" s="217">
        <v>43392</v>
      </c>
      <c r="G767" s="570">
        <f t="shared" si="11"/>
        <v>6871516.2599999998</v>
      </c>
      <c r="H767" s="59">
        <v>4147177.25</v>
      </c>
      <c r="I767" s="59">
        <v>4147177.25</v>
      </c>
      <c r="J767" s="59">
        <v>0</v>
      </c>
      <c r="K767" s="59">
        <v>2724339.01</v>
      </c>
      <c r="L767" s="215" t="s">
        <v>1537</v>
      </c>
      <c r="M767" s="215" t="s">
        <v>28</v>
      </c>
      <c r="N767" s="215" t="s">
        <v>29</v>
      </c>
      <c r="O767" s="44"/>
      <c r="P767" s="329">
        <f>IFERROR(VLOOKUP(TRIM(OPKK[[#This Row],[Lokacija provedbe
grad ili općina]]),Koordinate!B:E,2,FALSE),"")</f>
        <v>31000</v>
      </c>
      <c r="Q767" s="329">
        <f>IFERROR(VLOOKUP(TRIM(OPKK[[#This Row],[Lokacija provedbe
grad ili općina]]),Koordinate!B:E,3,FALSE),"")</f>
        <v>45.554962400000001</v>
      </c>
      <c r="R767" s="329">
        <f>IFERROR(VLOOKUP(TRIM(OPKK[[#This Row],[Lokacija provedbe
grad ili općina]]),Koordinate!B:E,4,FALSE),"")</f>
        <v>18.695514399999901</v>
      </c>
    </row>
    <row r="768" spans="1:18" s="167" customFormat="1" ht="15" customHeight="1">
      <c r="A768" s="215" t="s">
        <v>4671</v>
      </c>
      <c r="B768" s="215" t="s">
        <v>4672</v>
      </c>
      <c r="C768" s="216" t="s">
        <v>1237</v>
      </c>
      <c r="D768" s="216" t="s">
        <v>3994</v>
      </c>
      <c r="E768" s="216" t="s">
        <v>17</v>
      </c>
      <c r="F768" s="217">
        <v>43392</v>
      </c>
      <c r="G768" s="570">
        <f t="shared" si="11"/>
        <v>2695410.3600000003</v>
      </c>
      <c r="H768" s="59">
        <v>1637810.58</v>
      </c>
      <c r="I768" s="59">
        <v>1637810.58</v>
      </c>
      <c r="J768" s="59">
        <v>0</v>
      </c>
      <c r="K768" s="59">
        <v>1057599.78</v>
      </c>
      <c r="L768" s="215" t="s">
        <v>1537</v>
      </c>
      <c r="M768" s="215" t="s">
        <v>28</v>
      </c>
      <c r="N768" s="215" t="s">
        <v>29</v>
      </c>
      <c r="O768" s="44"/>
      <c r="P768" s="329">
        <f>IFERROR(VLOOKUP(TRIM(OPKK[[#This Row],[Lokacija provedbe
grad ili općina]]),Koordinate!B:E,2,FALSE),"")</f>
        <v>31000</v>
      </c>
      <c r="Q768" s="329">
        <f>IFERROR(VLOOKUP(TRIM(OPKK[[#This Row],[Lokacija provedbe
grad ili općina]]),Koordinate!B:E,3,FALSE),"")</f>
        <v>45.554962400000001</v>
      </c>
      <c r="R768" s="329">
        <f>IFERROR(VLOOKUP(TRIM(OPKK[[#This Row],[Lokacija provedbe
grad ili općina]]),Koordinate!B:E,4,FALSE),"")</f>
        <v>18.695514399999901</v>
      </c>
    </row>
    <row r="769" spans="1:18" s="167" customFormat="1" ht="15" customHeight="1">
      <c r="A769" s="215" t="s">
        <v>4673</v>
      </c>
      <c r="B769" s="215" t="s">
        <v>4674</v>
      </c>
      <c r="C769" s="216" t="s">
        <v>1237</v>
      </c>
      <c r="D769" s="216" t="s">
        <v>3994</v>
      </c>
      <c r="E769" s="216" t="s">
        <v>17</v>
      </c>
      <c r="F769" s="217">
        <v>43395</v>
      </c>
      <c r="G769" s="570">
        <f t="shared" si="11"/>
        <v>717475.34000000008</v>
      </c>
      <c r="H769" s="59">
        <v>449423.69</v>
      </c>
      <c r="I769" s="59">
        <v>449423.69</v>
      </c>
      <c r="J769" s="59">
        <v>0</v>
      </c>
      <c r="K769" s="59">
        <v>268051.65000000002</v>
      </c>
      <c r="L769" s="215" t="s">
        <v>4675</v>
      </c>
      <c r="M769" s="215" t="s">
        <v>38</v>
      </c>
      <c r="N769" s="215" t="s">
        <v>1468</v>
      </c>
      <c r="O769" s="44"/>
      <c r="P769" s="329">
        <f>IFERROR(VLOOKUP(TRIM(OPKK[[#This Row],[Lokacija provedbe
grad ili općina]]),Koordinate!B:E,2,FALSE),"")</f>
        <v>34350</v>
      </c>
      <c r="Q769" s="329">
        <f>IFERROR(VLOOKUP(TRIM(OPKK[[#This Row],[Lokacija provedbe
grad ili općina]]),Koordinate!B:E,3,FALSE),"")</f>
        <v>45.350836100000002</v>
      </c>
      <c r="R769" s="329">
        <f>IFERROR(VLOOKUP(TRIM(OPKK[[#This Row],[Lokacija provedbe
grad ili općina]]),Koordinate!B:E,4,FALSE),"")</f>
        <v>17.988119299999902</v>
      </c>
    </row>
    <row r="770" spans="1:18" s="167" customFormat="1" ht="15" customHeight="1">
      <c r="A770" s="215" t="s">
        <v>4676</v>
      </c>
      <c r="B770" s="215" t="s">
        <v>4677</v>
      </c>
      <c r="C770" s="216" t="s">
        <v>1237</v>
      </c>
      <c r="D770" s="216" t="s">
        <v>3994</v>
      </c>
      <c r="E770" s="216" t="s">
        <v>17</v>
      </c>
      <c r="F770" s="217">
        <v>43395</v>
      </c>
      <c r="G770" s="570">
        <f t="shared" si="11"/>
        <v>1804946.38</v>
      </c>
      <c r="H770" s="59">
        <v>897633.37</v>
      </c>
      <c r="I770" s="59">
        <v>897633.37</v>
      </c>
      <c r="J770" s="59">
        <v>0</v>
      </c>
      <c r="K770" s="59">
        <v>907313.01</v>
      </c>
      <c r="L770" s="215" t="s">
        <v>3043</v>
      </c>
      <c r="M770" s="215" t="s">
        <v>20</v>
      </c>
      <c r="N770" s="215" t="s">
        <v>1448</v>
      </c>
      <c r="O770" s="44"/>
      <c r="P770" s="329">
        <f>IFERROR(VLOOKUP(TRIM(OPKK[[#This Row],[Lokacija provedbe
grad ili općina]]),Koordinate!B:E,2,FALSE),"")</f>
        <v>35404</v>
      </c>
      <c r="Q770" s="329">
        <f>IFERROR(VLOOKUP(TRIM(OPKK[[#This Row],[Lokacija provedbe
grad ili općina]]),Koordinate!B:E,3,FALSE),"")</f>
        <v>45.286150399999997</v>
      </c>
      <c r="R770" s="329">
        <f>IFERROR(VLOOKUP(TRIM(OPKK[[#This Row],[Lokacija provedbe
grad ili općina]]),Koordinate!B:E,4,FALSE),"")</f>
        <v>17.380311500000001</v>
      </c>
    </row>
    <row r="771" spans="1:18" s="167" customFormat="1" ht="15" customHeight="1">
      <c r="A771" s="215" t="s">
        <v>4678</v>
      </c>
      <c r="B771" s="215" t="s">
        <v>4679</v>
      </c>
      <c r="C771" s="216" t="s">
        <v>1237</v>
      </c>
      <c r="D771" s="216" t="s">
        <v>3994</v>
      </c>
      <c r="E771" s="216" t="s">
        <v>17</v>
      </c>
      <c r="F771" s="217">
        <v>43392</v>
      </c>
      <c r="G771" s="570">
        <f t="shared" si="11"/>
        <v>1419770.24</v>
      </c>
      <c r="H771" s="59">
        <v>908571.68</v>
      </c>
      <c r="I771" s="59">
        <v>908571.68</v>
      </c>
      <c r="J771" s="59">
        <v>0</v>
      </c>
      <c r="K771" s="59">
        <v>511198.56</v>
      </c>
      <c r="L771" s="215" t="s">
        <v>4680</v>
      </c>
      <c r="M771" s="215" t="s">
        <v>52</v>
      </c>
      <c r="N771" s="215" t="s">
        <v>53</v>
      </c>
      <c r="O771" s="44"/>
      <c r="P771" s="329">
        <f>IFERROR(VLOOKUP(TRIM(OPKK[[#This Row],[Lokacija provedbe
grad ili općina]]),Koordinate!B:E,2,FALSE),"")</f>
        <v>32000</v>
      </c>
      <c r="Q771" s="329">
        <f>IFERROR(VLOOKUP(TRIM(OPKK[[#This Row],[Lokacija provedbe
grad ili općina]]),Koordinate!B:E,3,FALSE),"")</f>
        <v>45.345237699999998</v>
      </c>
      <c r="R771" s="329">
        <f>IFERROR(VLOOKUP(TRIM(OPKK[[#This Row],[Lokacija provedbe
grad ili općina]]),Koordinate!B:E,4,FALSE),"")</f>
        <v>19.001020400000002</v>
      </c>
    </row>
    <row r="772" spans="1:18" s="167" customFormat="1" ht="15" customHeight="1">
      <c r="A772" s="215" t="s">
        <v>4681</v>
      </c>
      <c r="B772" s="215" t="s">
        <v>4682</v>
      </c>
      <c r="C772" s="216" t="s">
        <v>1237</v>
      </c>
      <c r="D772" s="216" t="s">
        <v>3994</v>
      </c>
      <c r="E772" s="216" t="s">
        <v>17</v>
      </c>
      <c r="F772" s="217">
        <v>43392</v>
      </c>
      <c r="G772" s="570">
        <f t="shared" ref="G772:G835" si="12">H772+K772</f>
        <v>11197591.739999998</v>
      </c>
      <c r="H772" s="59">
        <v>6749657.9699999997</v>
      </c>
      <c r="I772" s="59">
        <v>6749657.9699999997</v>
      </c>
      <c r="J772" s="59">
        <v>0</v>
      </c>
      <c r="K772" s="59">
        <v>4447933.7699999996</v>
      </c>
      <c r="L772" s="215" t="s">
        <v>55</v>
      </c>
      <c r="M772" s="215" t="s">
        <v>28</v>
      </c>
      <c r="N772" s="215" t="s">
        <v>29</v>
      </c>
      <c r="O772" s="44"/>
      <c r="P772" s="329">
        <f>IFERROR(VLOOKUP(TRIM(OPKK[[#This Row],[Lokacija provedbe
grad ili općina]]),Koordinate!B:E,2,FALSE),"")</f>
        <v>31000</v>
      </c>
      <c r="Q772" s="329">
        <f>IFERROR(VLOOKUP(TRIM(OPKK[[#This Row],[Lokacija provedbe
grad ili općina]]),Koordinate!B:E,3,FALSE),"")</f>
        <v>45.554962400000001</v>
      </c>
      <c r="R772" s="329">
        <f>IFERROR(VLOOKUP(TRIM(OPKK[[#This Row],[Lokacija provedbe
grad ili općina]]),Koordinate!B:E,4,FALSE),"")</f>
        <v>18.695514399999901</v>
      </c>
    </row>
    <row r="773" spans="1:18" s="167" customFormat="1" ht="15" customHeight="1">
      <c r="A773" s="215" t="s">
        <v>4683</v>
      </c>
      <c r="B773" s="215" t="s">
        <v>4684</v>
      </c>
      <c r="C773" s="216" t="s">
        <v>1237</v>
      </c>
      <c r="D773" s="216" t="s">
        <v>3994</v>
      </c>
      <c r="E773" s="216" t="s">
        <v>17</v>
      </c>
      <c r="F773" s="217">
        <v>43402</v>
      </c>
      <c r="G773" s="570">
        <f t="shared" si="12"/>
        <v>615833.49</v>
      </c>
      <c r="H773" s="59">
        <v>395396.96</v>
      </c>
      <c r="I773" s="59">
        <v>395396.96</v>
      </c>
      <c r="J773" s="59">
        <v>0</v>
      </c>
      <c r="K773" s="59">
        <v>220436.53</v>
      </c>
      <c r="L773" s="215" t="s">
        <v>4685</v>
      </c>
      <c r="M773" s="215" t="s">
        <v>38</v>
      </c>
      <c r="N773" s="215" t="s">
        <v>140</v>
      </c>
      <c r="O773" s="44"/>
      <c r="P773" s="329">
        <f>IFERROR(VLOOKUP(TRIM(OPKK[[#This Row],[Lokacija provedbe
grad ili općina]]),Koordinate!B:E,2,FALSE),"")</f>
        <v>34000</v>
      </c>
      <c r="Q773" s="329">
        <f>IFERROR(VLOOKUP(TRIM(OPKK[[#This Row],[Lokacija provedbe
grad ili općina]]),Koordinate!B:E,3,FALSE),"")</f>
        <v>45.331476299999999</v>
      </c>
      <c r="R773" s="329">
        <f>IFERROR(VLOOKUP(TRIM(OPKK[[#This Row],[Lokacija provedbe
grad ili općina]]),Koordinate!B:E,4,FALSE),"")</f>
        <v>17.674474799999899</v>
      </c>
    </row>
    <row r="774" spans="1:18" s="167" customFormat="1" ht="15" customHeight="1">
      <c r="A774" s="215" t="s">
        <v>4686</v>
      </c>
      <c r="B774" s="215" t="s">
        <v>4687</v>
      </c>
      <c r="C774" s="216" t="s">
        <v>1237</v>
      </c>
      <c r="D774" s="216" t="s">
        <v>3994</v>
      </c>
      <c r="E774" s="216" t="s">
        <v>17</v>
      </c>
      <c r="F774" s="217">
        <v>43402</v>
      </c>
      <c r="G774" s="570">
        <f t="shared" si="12"/>
        <v>2752846.31</v>
      </c>
      <c r="H774" s="59">
        <v>1691339.55</v>
      </c>
      <c r="I774" s="59">
        <v>1691339.55</v>
      </c>
      <c r="J774" s="59">
        <v>0</v>
      </c>
      <c r="K774" s="59">
        <v>1061506.76</v>
      </c>
      <c r="L774" s="215" t="s">
        <v>286</v>
      </c>
      <c r="M774" s="215" t="s">
        <v>52</v>
      </c>
      <c r="N774" s="215" t="s">
        <v>53</v>
      </c>
      <c r="O774" s="44"/>
      <c r="P774" s="329">
        <f>IFERROR(VLOOKUP(TRIM(OPKK[[#This Row],[Lokacija provedbe
grad ili općina]]),Koordinate!B:E,2,FALSE),"")</f>
        <v>32000</v>
      </c>
      <c r="Q774" s="329">
        <f>IFERROR(VLOOKUP(TRIM(OPKK[[#This Row],[Lokacija provedbe
grad ili općina]]),Koordinate!B:E,3,FALSE),"")</f>
        <v>45.345237699999998</v>
      </c>
      <c r="R774" s="329">
        <f>IFERROR(VLOOKUP(TRIM(OPKK[[#This Row],[Lokacija provedbe
grad ili općina]]),Koordinate!B:E,4,FALSE),"")</f>
        <v>19.001020400000002</v>
      </c>
    </row>
    <row r="775" spans="1:18" s="167" customFormat="1" ht="15" customHeight="1">
      <c r="A775" s="215" t="s">
        <v>4688</v>
      </c>
      <c r="B775" s="215" t="s">
        <v>4689</v>
      </c>
      <c r="C775" s="216" t="s">
        <v>1237</v>
      </c>
      <c r="D775" s="216" t="s">
        <v>3994</v>
      </c>
      <c r="E775" s="216" t="s">
        <v>17</v>
      </c>
      <c r="F775" s="217">
        <v>43392</v>
      </c>
      <c r="G775" s="570">
        <f t="shared" si="12"/>
        <v>2077278.69</v>
      </c>
      <c r="H775" s="59">
        <v>1269954.2</v>
      </c>
      <c r="I775" s="59">
        <v>1269954.2</v>
      </c>
      <c r="J775" s="59">
        <v>0</v>
      </c>
      <c r="K775" s="59">
        <v>807324.49</v>
      </c>
      <c r="L775" s="215" t="s">
        <v>4638</v>
      </c>
      <c r="M775" s="215" t="s">
        <v>28</v>
      </c>
      <c r="N775" s="215" t="s">
        <v>1325</v>
      </c>
      <c r="O775" s="44"/>
      <c r="P775" s="329">
        <f>IFERROR(VLOOKUP(TRIM(OPKK[[#This Row],[Lokacija provedbe
grad ili općina]]),Koordinate!B:E,2,FALSE),"")</f>
        <v>31431</v>
      </c>
      <c r="Q775" s="329">
        <f>IFERROR(VLOOKUP(TRIM(OPKK[[#This Row],[Lokacija provedbe
grad ili općina]]),Koordinate!B:E,3,FALSE),"")</f>
        <v>45.523744299999997</v>
      </c>
      <c r="R775" s="329">
        <f>IFERROR(VLOOKUP(TRIM(OPKK[[#This Row],[Lokacija provedbe
grad ili općina]]),Koordinate!B:E,4,FALSE),"")</f>
        <v>18.577044000000001</v>
      </c>
    </row>
    <row r="776" spans="1:18" s="167" customFormat="1" ht="15" customHeight="1">
      <c r="A776" s="215" t="s">
        <v>4690</v>
      </c>
      <c r="B776" s="215" t="s">
        <v>4691</v>
      </c>
      <c r="C776" s="216" t="s">
        <v>1237</v>
      </c>
      <c r="D776" s="216" t="s">
        <v>3994</v>
      </c>
      <c r="E776" s="216" t="s">
        <v>17</v>
      </c>
      <c r="F776" s="217">
        <v>43404</v>
      </c>
      <c r="G776" s="570">
        <f t="shared" si="12"/>
        <v>16217763.07</v>
      </c>
      <c r="H776" s="59">
        <v>8554522.4299999997</v>
      </c>
      <c r="I776" s="59">
        <v>8554522.4299999997</v>
      </c>
      <c r="J776" s="59">
        <v>0</v>
      </c>
      <c r="K776" s="59">
        <v>7663240.6399999997</v>
      </c>
      <c r="L776" s="215" t="s">
        <v>333</v>
      </c>
      <c r="M776" s="215" t="s">
        <v>38</v>
      </c>
      <c r="N776" s="215" t="s">
        <v>128</v>
      </c>
      <c r="O776" s="44"/>
      <c r="P776" s="329">
        <f>IFERROR(VLOOKUP(TRIM(OPKK[[#This Row],[Lokacija provedbe
grad ili općina]]),Koordinate!B:E,2,FALSE),"")</f>
        <v>34310</v>
      </c>
      <c r="Q776" s="329">
        <f>IFERROR(VLOOKUP(TRIM(OPKK[[#This Row],[Lokacija provedbe
grad ili općina]]),Koordinate!B:E,3,FALSE),"")</f>
        <v>45.2862467</v>
      </c>
      <c r="R776" s="329">
        <f>IFERROR(VLOOKUP(TRIM(OPKK[[#This Row],[Lokacija provedbe
grad ili općina]]),Koordinate!B:E,4,FALSE),"")</f>
        <v>17.801819600000002</v>
      </c>
    </row>
    <row r="777" spans="1:18" s="167" customFormat="1" ht="15" customHeight="1">
      <c r="A777" s="215" t="s">
        <v>4692</v>
      </c>
      <c r="B777" s="215" t="s">
        <v>4693</v>
      </c>
      <c r="C777" s="216" t="s">
        <v>1237</v>
      </c>
      <c r="D777" s="216" t="s">
        <v>3994</v>
      </c>
      <c r="E777" s="216" t="s">
        <v>17</v>
      </c>
      <c r="F777" s="217">
        <v>43404</v>
      </c>
      <c r="G777" s="570">
        <f t="shared" si="12"/>
        <v>455193.13</v>
      </c>
      <c r="H777" s="59">
        <v>287051.42</v>
      </c>
      <c r="I777" s="59">
        <v>287051.42</v>
      </c>
      <c r="J777" s="59">
        <v>0</v>
      </c>
      <c r="K777" s="59">
        <v>168141.71</v>
      </c>
      <c r="L777" s="215" t="s">
        <v>1139</v>
      </c>
      <c r="M777" s="215" t="s">
        <v>38</v>
      </c>
      <c r="N777" s="215" t="s">
        <v>128</v>
      </c>
      <c r="O777" s="44"/>
      <c r="P777" s="329">
        <f>IFERROR(VLOOKUP(TRIM(OPKK[[#This Row],[Lokacija provedbe
grad ili općina]]),Koordinate!B:E,2,FALSE),"")</f>
        <v>34310</v>
      </c>
      <c r="Q777" s="329">
        <f>IFERROR(VLOOKUP(TRIM(OPKK[[#This Row],[Lokacija provedbe
grad ili općina]]),Koordinate!B:E,3,FALSE),"")</f>
        <v>45.2862467</v>
      </c>
      <c r="R777" s="329">
        <f>IFERROR(VLOOKUP(TRIM(OPKK[[#This Row],[Lokacija provedbe
grad ili općina]]),Koordinate!B:E,4,FALSE),"")</f>
        <v>17.801819600000002</v>
      </c>
    </row>
    <row r="778" spans="1:18" s="167" customFormat="1" ht="15" customHeight="1">
      <c r="A778" s="215" t="s">
        <v>4694</v>
      </c>
      <c r="B778" s="215" t="s">
        <v>4695</v>
      </c>
      <c r="C778" s="216" t="s">
        <v>1237</v>
      </c>
      <c r="D778" s="216" t="s">
        <v>3994</v>
      </c>
      <c r="E778" s="216" t="s">
        <v>17</v>
      </c>
      <c r="F778" s="217">
        <v>43404</v>
      </c>
      <c r="G778" s="570">
        <f t="shared" si="12"/>
        <v>1152447.54</v>
      </c>
      <c r="H778" s="59">
        <v>448865.04</v>
      </c>
      <c r="I778" s="59">
        <v>448865.04</v>
      </c>
      <c r="J778" s="59">
        <v>0</v>
      </c>
      <c r="K778" s="59">
        <v>703582.5</v>
      </c>
      <c r="L778" s="215" t="s">
        <v>230</v>
      </c>
      <c r="M778" s="215" t="s">
        <v>28</v>
      </c>
      <c r="N778" s="215" t="s">
        <v>29</v>
      </c>
      <c r="O778" s="44"/>
      <c r="P778" s="329">
        <f>IFERROR(VLOOKUP(TRIM(OPKK[[#This Row],[Lokacija provedbe
grad ili općina]]),Koordinate!B:E,2,FALSE),"")</f>
        <v>31000</v>
      </c>
      <c r="Q778" s="329">
        <f>IFERROR(VLOOKUP(TRIM(OPKK[[#This Row],[Lokacija provedbe
grad ili općina]]),Koordinate!B:E,3,FALSE),"")</f>
        <v>45.554962400000001</v>
      </c>
      <c r="R778" s="329">
        <f>IFERROR(VLOOKUP(TRIM(OPKK[[#This Row],[Lokacija provedbe
grad ili općina]]),Koordinate!B:E,4,FALSE),"")</f>
        <v>18.695514399999901</v>
      </c>
    </row>
    <row r="779" spans="1:18" s="167" customFormat="1" ht="15" customHeight="1">
      <c r="A779" s="215" t="s">
        <v>4696</v>
      </c>
      <c r="B779" s="215" t="s">
        <v>4697</v>
      </c>
      <c r="C779" s="216" t="s">
        <v>1237</v>
      </c>
      <c r="D779" s="216" t="s">
        <v>3994</v>
      </c>
      <c r="E779" s="216" t="s">
        <v>17</v>
      </c>
      <c r="F779" s="217">
        <v>43404</v>
      </c>
      <c r="G779" s="570">
        <f t="shared" si="12"/>
        <v>6359678.3399999999</v>
      </c>
      <c r="H779" s="59">
        <v>3901572.22</v>
      </c>
      <c r="I779" s="59">
        <v>3901572.22</v>
      </c>
      <c r="J779" s="59">
        <v>0</v>
      </c>
      <c r="K779" s="59">
        <v>2458106.12</v>
      </c>
      <c r="L779" s="215" t="s">
        <v>1532</v>
      </c>
      <c r="M779" s="215" t="s">
        <v>20</v>
      </c>
      <c r="N779" s="215" t="s">
        <v>62</v>
      </c>
      <c r="O779" s="44"/>
      <c r="P779" s="329">
        <f>IFERROR(VLOOKUP(TRIM(OPKK[[#This Row],[Lokacija provedbe
grad ili općina]]),Koordinate!B:E,2,FALSE),"")</f>
        <v>35000</v>
      </c>
      <c r="Q779" s="329">
        <f>IFERROR(VLOOKUP(TRIM(OPKK[[#This Row],[Lokacija provedbe
grad ili općina]]),Koordinate!B:E,3,FALSE),"")</f>
        <v>45.163143099999999</v>
      </c>
      <c r="R779" s="329">
        <f>IFERROR(VLOOKUP(TRIM(OPKK[[#This Row],[Lokacija provedbe
grad ili općina]]),Koordinate!B:E,4,FALSE),"")</f>
        <v>18.011608099999901</v>
      </c>
    </row>
    <row r="780" spans="1:18" s="167" customFormat="1" ht="15" customHeight="1">
      <c r="A780" s="215" t="s">
        <v>4698</v>
      </c>
      <c r="B780" s="215" t="s">
        <v>4699</v>
      </c>
      <c r="C780" s="216" t="s">
        <v>1237</v>
      </c>
      <c r="D780" s="216" t="s">
        <v>3994</v>
      </c>
      <c r="E780" s="216" t="s">
        <v>17</v>
      </c>
      <c r="F780" s="217">
        <v>43404</v>
      </c>
      <c r="G780" s="570">
        <f t="shared" si="12"/>
        <v>2031759.84</v>
      </c>
      <c r="H780" s="59">
        <v>1240314.1000000001</v>
      </c>
      <c r="I780" s="59">
        <v>1240314.1000000001</v>
      </c>
      <c r="J780" s="59">
        <v>0</v>
      </c>
      <c r="K780" s="59">
        <v>791445.74</v>
      </c>
      <c r="L780" s="215" t="s">
        <v>230</v>
      </c>
      <c r="M780" s="215" t="s">
        <v>28</v>
      </c>
      <c r="N780" s="215" t="s">
        <v>29</v>
      </c>
      <c r="O780" s="44"/>
      <c r="P780" s="329">
        <f>IFERROR(VLOOKUP(TRIM(OPKK[[#This Row],[Lokacija provedbe
grad ili općina]]),Koordinate!B:E,2,FALSE),"")</f>
        <v>31000</v>
      </c>
      <c r="Q780" s="329">
        <f>IFERROR(VLOOKUP(TRIM(OPKK[[#This Row],[Lokacija provedbe
grad ili općina]]),Koordinate!B:E,3,FALSE),"")</f>
        <v>45.554962400000001</v>
      </c>
      <c r="R780" s="329">
        <f>IFERROR(VLOOKUP(TRIM(OPKK[[#This Row],[Lokacija provedbe
grad ili općina]]),Koordinate!B:E,4,FALSE),"")</f>
        <v>18.695514399999901</v>
      </c>
    </row>
    <row r="781" spans="1:18" s="167" customFormat="1" ht="15" customHeight="1">
      <c r="A781" s="215" t="s">
        <v>4700</v>
      </c>
      <c r="B781" s="215" t="s">
        <v>4701</v>
      </c>
      <c r="C781" s="216" t="s">
        <v>15</v>
      </c>
      <c r="D781" s="216" t="s">
        <v>4527</v>
      </c>
      <c r="E781" s="216" t="s">
        <v>17</v>
      </c>
      <c r="F781" s="217">
        <v>43382</v>
      </c>
      <c r="G781" s="570">
        <f t="shared" si="12"/>
        <v>115000</v>
      </c>
      <c r="H781" s="59">
        <v>92000</v>
      </c>
      <c r="I781" s="59">
        <v>92000</v>
      </c>
      <c r="J781" s="59">
        <v>0</v>
      </c>
      <c r="K781" s="59">
        <v>23000</v>
      </c>
      <c r="L781" s="215" t="s">
        <v>2379</v>
      </c>
      <c r="M781" s="215" t="s">
        <v>28</v>
      </c>
      <c r="N781" s="215" t="s">
        <v>1221</v>
      </c>
      <c r="O781" s="44"/>
      <c r="P781" s="329">
        <f>IFERROR(VLOOKUP(TRIM(OPKK[[#This Row],[Lokacija provedbe
grad ili općina]]),Koordinate!B:E,2,FALSE),"")</f>
        <v>31216</v>
      </c>
      <c r="Q781" s="329">
        <f>IFERROR(VLOOKUP(TRIM(OPKK[[#This Row],[Lokacija provedbe
grad ili općina]]),Koordinate!B:E,3,FALSE),"")</f>
        <v>45.4893778</v>
      </c>
      <c r="R781" s="329">
        <f>IFERROR(VLOOKUP(TRIM(OPKK[[#This Row],[Lokacija provedbe
grad ili općina]]),Koordinate!B:E,4,FALSE),"")</f>
        <v>18.672802300000001</v>
      </c>
    </row>
    <row r="782" spans="1:18" s="167" customFormat="1" ht="15" customHeight="1">
      <c r="A782" s="215" t="s">
        <v>4702</v>
      </c>
      <c r="B782" s="215" t="s">
        <v>4703</v>
      </c>
      <c r="C782" s="216" t="s">
        <v>15</v>
      </c>
      <c r="D782" s="216" t="s">
        <v>4527</v>
      </c>
      <c r="E782" s="216" t="s">
        <v>17</v>
      </c>
      <c r="F782" s="217">
        <v>43382</v>
      </c>
      <c r="G782" s="570">
        <f t="shared" si="12"/>
        <v>51500</v>
      </c>
      <c r="H782" s="59">
        <v>41148.5</v>
      </c>
      <c r="I782" s="59">
        <v>41148.5</v>
      </c>
      <c r="J782" s="59">
        <v>0</v>
      </c>
      <c r="K782" s="59">
        <v>10351.5</v>
      </c>
      <c r="L782" s="215" t="s">
        <v>4704</v>
      </c>
      <c r="M782" s="215" t="s">
        <v>28</v>
      </c>
      <c r="N782" s="215" t="s">
        <v>29</v>
      </c>
      <c r="O782" s="44"/>
      <c r="P782" s="329">
        <f>IFERROR(VLOOKUP(TRIM(OPKK[[#This Row],[Lokacija provedbe
grad ili općina]]),Koordinate!B:E,2,FALSE),"")</f>
        <v>31000</v>
      </c>
      <c r="Q782" s="329">
        <f>IFERROR(VLOOKUP(TRIM(OPKK[[#This Row],[Lokacija provedbe
grad ili općina]]),Koordinate!B:E,3,FALSE),"")</f>
        <v>45.554962400000001</v>
      </c>
      <c r="R782" s="329">
        <f>IFERROR(VLOOKUP(TRIM(OPKK[[#This Row],[Lokacija provedbe
grad ili općina]]),Koordinate!B:E,4,FALSE),"")</f>
        <v>18.695514399999901</v>
      </c>
    </row>
    <row r="783" spans="1:18" s="167" customFormat="1" ht="15" customHeight="1">
      <c r="A783" s="215" t="s">
        <v>4705</v>
      </c>
      <c r="B783" s="215" t="s">
        <v>4706</v>
      </c>
      <c r="C783" s="216" t="s">
        <v>15</v>
      </c>
      <c r="D783" s="216" t="s">
        <v>4527</v>
      </c>
      <c r="E783" s="216" t="s">
        <v>17</v>
      </c>
      <c r="F783" s="217">
        <v>43382</v>
      </c>
      <c r="G783" s="570">
        <f t="shared" si="12"/>
        <v>51500</v>
      </c>
      <c r="H783" s="59">
        <v>43769.85</v>
      </c>
      <c r="I783" s="59">
        <v>43769.85</v>
      </c>
      <c r="J783" s="59">
        <v>0</v>
      </c>
      <c r="K783" s="59">
        <v>7730.15</v>
      </c>
      <c r="L783" s="215" t="s">
        <v>4707</v>
      </c>
      <c r="M783" s="215" t="s">
        <v>43</v>
      </c>
      <c r="N783" s="215" t="s">
        <v>179</v>
      </c>
      <c r="O783" s="44"/>
      <c r="P783" s="329">
        <f>IFERROR(VLOOKUP(TRIM(OPKK[[#This Row],[Lokacija provedbe
grad ili općina]]),Koordinate!B:E,2,FALSE),"")</f>
        <v>33520</v>
      </c>
      <c r="Q783" s="329">
        <f>IFERROR(VLOOKUP(TRIM(OPKK[[#This Row],[Lokacija provedbe
grad ili općina]]),Koordinate!B:E,3,FALSE),"")</f>
        <v>45.701931999999999</v>
      </c>
      <c r="R783" s="329">
        <f>IFERROR(VLOOKUP(TRIM(OPKK[[#This Row],[Lokacija provedbe
grad ili općina]]),Koordinate!B:E,4,FALSE),"")</f>
        <v>17.701143999999999</v>
      </c>
    </row>
    <row r="784" spans="1:18" s="167" customFormat="1" ht="15" customHeight="1">
      <c r="A784" s="215" t="s">
        <v>4708</v>
      </c>
      <c r="B784" s="215" t="s">
        <v>4709</v>
      </c>
      <c r="C784" s="216" t="s">
        <v>15</v>
      </c>
      <c r="D784" s="216" t="s">
        <v>4527</v>
      </c>
      <c r="E784" s="216" t="s">
        <v>17</v>
      </c>
      <c r="F784" s="217">
        <v>43382</v>
      </c>
      <c r="G784" s="570">
        <f t="shared" si="12"/>
        <v>115000</v>
      </c>
      <c r="H784" s="59">
        <v>97750</v>
      </c>
      <c r="I784" s="59">
        <v>97750</v>
      </c>
      <c r="J784" s="59">
        <v>0</v>
      </c>
      <c r="K784" s="59">
        <v>17250</v>
      </c>
      <c r="L784" s="215" t="s">
        <v>4710</v>
      </c>
      <c r="M784" s="215" t="s">
        <v>52</v>
      </c>
      <c r="N784" s="215" t="s">
        <v>53</v>
      </c>
      <c r="O784" s="44"/>
      <c r="P784" s="329">
        <f>IFERROR(VLOOKUP(TRIM(OPKK[[#This Row],[Lokacija provedbe
grad ili općina]]),Koordinate!B:E,2,FALSE),"")</f>
        <v>32000</v>
      </c>
      <c r="Q784" s="329">
        <f>IFERROR(VLOOKUP(TRIM(OPKK[[#This Row],[Lokacija provedbe
grad ili općina]]),Koordinate!B:E,3,FALSE),"")</f>
        <v>45.345237699999998</v>
      </c>
      <c r="R784" s="329">
        <f>IFERROR(VLOOKUP(TRIM(OPKK[[#This Row],[Lokacija provedbe
grad ili općina]]),Koordinate!B:E,4,FALSE),"")</f>
        <v>19.001020400000002</v>
      </c>
    </row>
    <row r="785" spans="1:18" s="167" customFormat="1" ht="15" customHeight="1">
      <c r="A785" s="215" t="s">
        <v>4711</v>
      </c>
      <c r="B785" s="215" t="s">
        <v>4712</v>
      </c>
      <c r="C785" s="216" t="s">
        <v>15</v>
      </c>
      <c r="D785" s="216" t="s">
        <v>4527</v>
      </c>
      <c r="E785" s="216" t="s">
        <v>17</v>
      </c>
      <c r="F785" s="217">
        <v>43384</v>
      </c>
      <c r="G785" s="570">
        <f t="shared" si="12"/>
        <v>126000</v>
      </c>
      <c r="H785" s="59">
        <v>94170.4</v>
      </c>
      <c r="I785" s="59">
        <v>94170.4</v>
      </c>
      <c r="J785" s="59">
        <v>0</v>
      </c>
      <c r="K785" s="59">
        <v>31829.599999999999</v>
      </c>
      <c r="L785" s="215" t="s">
        <v>4713</v>
      </c>
      <c r="M785" s="215" t="s">
        <v>38</v>
      </c>
      <c r="N785" s="215" t="s">
        <v>141</v>
      </c>
      <c r="O785" s="44"/>
      <c r="P785" s="329">
        <f>IFERROR(VLOOKUP(TRIM(OPKK[[#This Row],[Lokacija provedbe
grad ili općina]]),Koordinate!B:E,2,FALSE),"")</f>
        <v>34340</v>
      </c>
      <c r="Q785" s="329">
        <f>IFERROR(VLOOKUP(TRIM(OPKK[[#This Row],[Lokacija provedbe
grad ili općina]]),Koordinate!B:E,3,FALSE),"")</f>
        <v>45.425881399999902</v>
      </c>
      <c r="R785" s="329">
        <f>IFERROR(VLOOKUP(TRIM(OPKK[[#This Row],[Lokacija provedbe
grad ili općina]]),Koordinate!B:E,4,FALSE),"")</f>
        <v>17.883369999999999</v>
      </c>
    </row>
    <row r="786" spans="1:18" s="167" customFormat="1" ht="15" customHeight="1">
      <c r="A786" s="189" t="s">
        <v>4714</v>
      </c>
      <c r="B786" s="189" t="s">
        <v>4715</v>
      </c>
      <c r="C786" s="36" t="s">
        <v>15</v>
      </c>
      <c r="D786" s="36" t="s">
        <v>4527</v>
      </c>
      <c r="E786" s="36" t="s">
        <v>17</v>
      </c>
      <c r="F786" s="77">
        <v>43388</v>
      </c>
      <c r="G786" s="571">
        <f t="shared" si="12"/>
        <v>65240</v>
      </c>
      <c r="H786" s="248">
        <v>55454</v>
      </c>
      <c r="I786" s="248">
        <v>55454</v>
      </c>
      <c r="J786" s="248">
        <v>0</v>
      </c>
      <c r="K786" s="248">
        <v>9786</v>
      </c>
      <c r="L786" s="189" t="s">
        <v>4716</v>
      </c>
      <c r="M786" s="189" t="s">
        <v>20</v>
      </c>
      <c r="N786" s="189" t="s">
        <v>157</v>
      </c>
      <c r="O786" s="44"/>
      <c r="P786" s="329">
        <f>IFERROR(VLOOKUP(TRIM(OPKK[[#This Row],[Lokacija provedbe
grad ili općina]]),Koordinate!B:E,2,FALSE),"")</f>
        <v>35400</v>
      </c>
      <c r="Q786" s="329">
        <f>IFERROR(VLOOKUP(TRIM(OPKK[[#This Row],[Lokacija provedbe
grad ili općina]]),Koordinate!B:E,3,FALSE),"")</f>
        <v>45.258155799999997</v>
      </c>
      <c r="R786" s="329">
        <f>IFERROR(VLOOKUP(TRIM(OPKK[[#This Row],[Lokacija provedbe
grad ili općina]]),Koordinate!B:E,4,FALSE),"")</f>
        <v>17.3839626</v>
      </c>
    </row>
    <row r="787" spans="1:18" s="167" customFormat="1" ht="15" customHeight="1">
      <c r="A787" s="189" t="s">
        <v>4717</v>
      </c>
      <c r="B787" s="189" t="s">
        <v>4718</v>
      </c>
      <c r="C787" s="36" t="s">
        <v>15</v>
      </c>
      <c r="D787" s="36" t="s">
        <v>4527</v>
      </c>
      <c r="E787" s="36" t="s">
        <v>17</v>
      </c>
      <c r="F787" s="77">
        <v>43388</v>
      </c>
      <c r="G787" s="571">
        <f t="shared" si="12"/>
        <v>70600</v>
      </c>
      <c r="H787" s="248">
        <v>56480</v>
      </c>
      <c r="I787" s="248">
        <v>56480</v>
      </c>
      <c r="J787" s="248">
        <v>0</v>
      </c>
      <c r="K787" s="248">
        <v>14120</v>
      </c>
      <c r="L787" s="189" t="s">
        <v>4719</v>
      </c>
      <c r="M787" s="189" t="s">
        <v>38</v>
      </c>
      <c r="N787" s="189" t="s">
        <v>138</v>
      </c>
      <c r="O787" s="44"/>
      <c r="P787" s="329">
        <f>IFERROR(VLOOKUP(TRIM(OPKK[[#This Row],[Lokacija provedbe
grad ili općina]]),Koordinate!B:E,2,FALSE),"")</f>
        <v>34550</v>
      </c>
      <c r="Q787" s="329">
        <f>IFERROR(VLOOKUP(TRIM(OPKK[[#This Row],[Lokacija provedbe
grad ili općina]]),Koordinate!B:E,3,FALSE),"")</f>
        <v>45.438845200000003</v>
      </c>
      <c r="R787" s="329">
        <f>IFERROR(VLOOKUP(TRIM(OPKK[[#This Row],[Lokacija provedbe
grad ili općina]]),Koordinate!B:E,4,FALSE),"")</f>
        <v>17.191742399999999</v>
      </c>
    </row>
    <row r="788" spans="1:18" s="167" customFormat="1" ht="15" customHeight="1">
      <c r="A788" s="215" t="s">
        <v>4720</v>
      </c>
      <c r="B788" s="215" t="s">
        <v>4721</v>
      </c>
      <c r="C788" s="216" t="s">
        <v>15</v>
      </c>
      <c r="D788" s="216" t="s">
        <v>4527</v>
      </c>
      <c r="E788" s="216" t="s">
        <v>17</v>
      </c>
      <c r="F788" s="217">
        <v>43385</v>
      </c>
      <c r="G788" s="571">
        <f t="shared" si="12"/>
        <v>105000</v>
      </c>
      <c r="H788" s="248">
        <v>89250</v>
      </c>
      <c r="I788" s="248">
        <v>89250</v>
      </c>
      <c r="J788" s="248">
        <v>0</v>
      </c>
      <c r="K788" s="248">
        <v>15750</v>
      </c>
      <c r="L788" s="215" t="s">
        <v>4722</v>
      </c>
      <c r="M788" s="215" t="s">
        <v>20</v>
      </c>
      <c r="N788" s="215" t="s">
        <v>62</v>
      </c>
      <c r="O788" s="44"/>
      <c r="P788" s="329">
        <f>IFERROR(VLOOKUP(TRIM(OPKK[[#This Row],[Lokacija provedbe
grad ili općina]]),Koordinate!B:E,2,FALSE),"")</f>
        <v>35000</v>
      </c>
      <c r="Q788" s="329">
        <f>IFERROR(VLOOKUP(TRIM(OPKK[[#This Row],[Lokacija provedbe
grad ili općina]]),Koordinate!B:E,3,FALSE),"")</f>
        <v>45.163143099999999</v>
      </c>
      <c r="R788" s="329">
        <f>IFERROR(VLOOKUP(TRIM(OPKK[[#This Row],[Lokacija provedbe
grad ili općina]]),Koordinate!B:E,4,FALSE),"")</f>
        <v>18.011608099999901</v>
      </c>
    </row>
    <row r="789" spans="1:18" s="167" customFormat="1" ht="15" customHeight="1">
      <c r="A789" s="215" t="s">
        <v>4723</v>
      </c>
      <c r="B789" s="215" t="s">
        <v>4724</v>
      </c>
      <c r="C789" s="216" t="s">
        <v>15</v>
      </c>
      <c r="D789" s="216" t="s">
        <v>4527</v>
      </c>
      <c r="E789" s="216" t="s">
        <v>17</v>
      </c>
      <c r="F789" s="217">
        <v>43385</v>
      </c>
      <c r="G789" s="571">
        <f t="shared" si="12"/>
        <v>23000</v>
      </c>
      <c r="H789" s="248">
        <v>19550</v>
      </c>
      <c r="I789" s="248">
        <v>19550</v>
      </c>
      <c r="J789" s="248">
        <v>0</v>
      </c>
      <c r="K789" s="248">
        <v>3450</v>
      </c>
      <c r="L789" s="215" t="s">
        <v>4725</v>
      </c>
      <c r="M789" s="215" t="s">
        <v>43</v>
      </c>
      <c r="N789" s="215" t="s">
        <v>4345</v>
      </c>
      <c r="O789" s="44"/>
      <c r="P789" s="329">
        <f>IFERROR(VLOOKUP(TRIM(OPKK[[#This Row],[Lokacija provedbe
grad ili općina]]),Koordinate!B:E,2,FALSE),"")</f>
        <v>33525</v>
      </c>
      <c r="Q789" s="329">
        <f>IFERROR(VLOOKUP(TRIM(OPKK[[#This Row],[Lokacija provedbe
grad ili općina]]),Koordinate!B:E,3,FALSE),"")</f>
        <v>45.803723099999999</v>
      </c>
      <c r="R789" s="329">
        <f>IFERROR(VLOOKUP(TRIM(OPKK[[#This Row],[Lokacija provedbe
grad ili općina]]),Koordinate!B:E,4,FALSE),"")</f>
        <v>17.745818199999999</v>
      </c>
    </row>
    <row r="790" spans="1:18" s="167" customFormat="1" ht="15" customHeight="1">
      <c r="A790" s="189" t="s">
        <v>4726</v>
      </c>
      <c r="B790" s="189" t="s">
        <v>4727</v>
      </c>
      <c r="C790" s="36" t="s">
        <v>15</v>
      </c>
      <c r="D790" s="36" t="s">
        <v>4527</v>
      </c>
      <c r="E790" s="36" t="s">
        <v>17</v>
      </c>
      <c r="F790" s="77">
        <v>43388</v>
      </c>
      <c r="G790" s="571">
        <f t="shared" si="12"/>
        <v>58100</v>
      </c>
      <c r="H790" s="248">
        <v>46480</v>
      </c>
      <c r="I790" s="248">
        <v>46480</v>
      </c>
      <c r="J790" s="248">
        <v>0</v>
      </c>
      <c r="K790" s="248">
        <v>11620</v>
      </c>
      <c r="L790" s="189" t="s">
        <v>4728</v>
      </c>
      <c r="M790" s="189" t="s">
        <v>28</v>
      </c>
      <c r="N790" s="189" t="s">
        <v>29</v>
      </c>
      <c r="O790" s="44"/>
      <c r="P790" s="329">
        <f>IFERROR(VLOOKUP(TRIM(OPKK[[#This Row],[Lokacija provedbe
grad ili općina]]),Koordinate!B:E,2,FALSE),"")</f>
        <v>31000</v>
      </c>
      <c r="Q790" s="329">
        <f>IFERROR(VLOOKUP(TRIM(OPKK[[#This Row],[Lokacija provedbe
grad ili općina]]),Koordinate!B:E,3,FALSE),"")</f>
        <v>45.554962400000001</v>
      </c>
      <c r="R790" s="329">
        <f>IFERROR(VLOOKUP(TRIM(OPKK[[#This Row],[Lokacija provedbe
grad ili općina]]),Koordinate!B:E,4,FALSE),"")</f>
        <v>18.695514399999901</v>
      </c>
    </row>
    <row r="791" spans="1:18" s="167" customFormat="1" ht="15" customHeight="1">
      <c r="A791" s="189" t="s">
        <v>4729</v>
      </c>
      <c r="B791" s="189" t="s">
        <v>4730</v>
      </c>
      <c r="C791" s="36" t="s">
        <v>15</v>
      </c>
      <c r="D791" s="36" t="s">
        <v>4527</v>
      </c>
      <c r="E791" s="36" t="s">
        <v>17</v>
      </c>
      <c r="F791" s="77">
        <v>43385</v>
      </c>
      <c r="G791" s="571">
        <f t="shared" si="12"/>
        <v>97200</v>
      </c>
      <c r="H791" s="248">
        <v>77760</v>
      </c>
      <c r="I791" s="248">
        <v>77760</v>
      </c>
      <c r="J791" s="248">
        <v>0</v>
      </c>
      <c r="K791" s="248">
        <v>19440</v>
      </c>
      <c r="L791" s="189" t="s">
        <v>4731</v>
      </c>
      <c r="M791" s="189" t="s">
        <v>28</v>
      </c>
      <c r="N791" s="189" t="s">
        <v>29</v>
      </c>
      <c r="O791" s="44"/>
      <c r="P791" s="329">
        <f>IFERROR(VLOOKUP(TRIM(OPKK[[#This Row],[Lokacija provedbe
grad ili općina]]),Koordinate!B:E,2,FALSE),"")</f>
        <v>31000</v>
      </c>
      <c r="Q791" s="329">
        <f>IFERROR(VLOOKUP(TRIM(OPKK[[#This Row],[Lokacija provedbe
grad ili općina]]),Koordinate!B:E,3,FALSE),"")</f>
        <v>45.554962400000001</v>
      </c>
      <c r="R791" s="329">
        <f>IFERROR(VLOOKUP(TRIM(OPKK[[#This Row],[Lokacija provedbe
grad ili općina]]),Koordinate!B:E,4,FALSE),"")</f>
        <v>18.695514399999901</v>
      </c>
    </row>
    <row r="792" spans="1:18" s="167" customFormat="1" ht="15" customHeight="1">
      <c r="A792" s="189" t="s">
        <v>4732</v>
      </c>
      <c r="B792" s="189" t="s">
        <v>4733</v>
      </c>
      <c r="C792" s="36" t="s">
        <v>15</v>
      </c>
      <c r="D792" s="36" t="s">
        <v>4527</v>
      </c>
      <c r="E792" s="36" t="s">
        <v>17</v>
      </c>
      <c r="F792" s="77">
        <v>43388</v>
      </c>
      <c r="G792" s="571">
        <f t="shared" si="12"/>
        <v>53500</v>
      </c>
      <c r="H792" s="248">
        <v>42794.65</v>
      </c>
      <c r="I792" s="248">
        <v>42794.65</v>
      </c>
      <c r="J792" s="248">
        <v>0</v>
      </c>
      <c r="K792" s="248">
        <v>10705.35</v>
      </c>
      <c r="L792" s="189" t="s">
        <v>4734</v>
      </c>
      <c r="M792" s="189" t="s">
        <v>28</v>
      </c>
      <c r="N792" s="189" t="s">
        <v>29</v>
      </c>
      <c r="O792" s="44"/>
      <c r="P792" s="329">
        <f>IFERROR(VLOOKUP(TRIM(OPKK[[#This Row],[Lokacija provedbe
grad ili općina]]),Koordinate!B:E,2,FALSE),"")</f>
        <v>31000</v>
      </c>
      <c r="Q792" s="329">
        <f>IFERROR(VLOOKUP(TRIM(OPKK[[#This Row],[Lokacija provedbe
grad ili općina]]),Koordinate!B:E,3,FALSE),"")</f>
        <v>45.554962400000001</v>
      </c>
      <c r="R792" s="329">
        <f>IFERROR(VLOOKUP(TRIM(OPKK[[#This Row],[Lokacija provedbe
grad ili općina]]),Koordinate!B:E,4,FALSE),"")</f>
        <v>18.695514399999901</v>
      </c>
    </row>
    <row r="793" spans="1:18" s="167" customFormat="1" ht="15" customHeight="1">
      <c r="A793" s="189" t="s">
        <v>4735</v>
      </c>
      <c r="B793" s="189" t="s">
        <v>4736</v>
      </c>
      <c r="C793" s="36" t="s">
        <v>15</v>
      </c>
      <c r="D793" s="36" t="s">
        <v>4527</v>
      </c>
      <c r="E793" s="36" t="s">
        <v>17</v>
      </c>
      <c r="F793" s="77">
        <v>43388</v>
      </c>
      <c r="G793" s="571">
        <f t="shared" si="12"/>
        <v>85000</v>
      </c>
      <c r="H793" s="248">
        <v>72250</v>
      </c>
      <c r="I793" s="248">
        <v>72250</v>
      </c>
      <c r="J793" s="248">
        <v>0</v>
      </c>
      <c r="K793" s="248">
        <v>12750</v>
      </c>
      <c r="L793" s="189" t="s">
        <v>4737</v>
      </c>
      <c r="M793" s="189" t="s">
        <v>52</v>
      </c>
      <c r="N793" s="189" t="s">
        <v>143</v>
      </c>
      <c r="O793" s="44"/>
      <c r="P793" s="329">
        <f>IFERROR(VLOOKUP(TRIM(OPKK[[#This Row],[Lokacija provedbe
grad ili općina]]),Koordinate!B:E,2,FALSE),"")</f>
        <v>32100</v>
      </c>
      <c r="Q793" s="329">
        <f>IFERROR(VLOOKUP(TRIM(OPKK[[#This Row],[Lokacija provedbe
grad ili općina]]),Koordinate!B:E,3,FALSE),"")</f>
        <v>45.287905799999997</v>
      </c>
      <c r="R793" s="329">
        <f>IFERROR(VLOOKUP(TRIM(OPKK[[#This Row],[Lokacija provedbe
grad ili općina]]),Koordinate!B:E,4,FALSE),"")</f>
        <v>18.805678100000002</v>
      </c>
    </row>
    <row r="794" spans="1:18" s="167" customFormat="1" ht="15" customHeight="1">
      <c r="A794" s="215" t="s">
        <v>4738</v>
      </c>
      <c r="B794" s="189" t="s">
        <v>4739</v>
      </c>
      <c r="C794" s="216" t="s">
        <v>15</v>
      </c>
      <c r="D794" s="216" t="s">
        <v>4527</v>
      </c>
      <c r="E794" s="216" t="s">
        <v>17</v>
      </c>
      <c r="F794" s="217">
        <v>43385</v>
      </c>
      <c r="G794" s="571">
        <f t="shared" si="12"/>
        <v>119400</v>
      </c>
      <c r="H794" s="248">
        <v>95520</v>
      </c>
      <c r="I794" s="248">
        <v>95520</v>
      </c>
      <c r="J794" s="248">
        <v>0</v>
      </c>
      <c r="K794" s="248">
        <v>23880</v>
      </c>
      <c r="L794" s="215" t="s">
        <v>4740</v>
      </c>
      <c r="M794" s="215" t="s">
        <v>38</v>
      </c>
      <c r="N794" s="215" t="s">
        <v>37</v>
      </c>
      <c r="O794" s="44"/>
      <c r="P794" s="329">
        <f>IFERROR(VLOOKUP(TRIM(OPKK[[#This Row],[Lokacija provedbe
grad ili općina]]),Koordinate!B:E,2,FALSE),"")</f>
        <v>34551</v>
      </c>
      <c r="Q794" s="329">
        <f>IFERROR(VLOOKUP(TRIM(OPKK[[#This Row],[Lokacija provedbe
grad ili općina]]),Koordinate!B:E,3,FALSE),"")</f>
        <v>45.414281199999998</v>
      </c>
      <c r="R794" s="329">
        <f>IFERROR(VLOOKUP(TRIM(OPKK[[#This Row],[Lokacija provedbe
grad ili općina]]),Koordinate!B:E,4,FALSE),"")</f>
        <v>17.161192099999901</v>
      </c>
    </row>
    <row r="795" spans="1:18" s="167" customFormat="1" ht="15" customHeight="1">
      <c r="A795" s="189" t="s">
        <v>4741</v>
      </c>
      <c r="B795" s="189" t="s">
        <v>4742</v>
      </c>
      <c r="C795" s="36" t="s">
        <v>15</v>
      </c>
      <c r="D795" s="36" t="s">
        <v>4527</v>
      </c>
      <c r="E795" s="36" t="s">
        <v>17</v>
      </c>
      <c r="F795" s="77">
        <v>43392</v>
      </c>
      <c r="G795" s="571">
        <f t="shared" si="12"/>
        <v>51500</v>
      </c>
      <c r="H795" s="248">
        <v>41194.839999999997</v>
      </c>
      <c r="I795" s="248">
        <v>41194.839999999997</v>
      </c>
      <c r="J795" s="248">
        <v>0</v>
      </c>
      <c r="K795" s="248">
        <v>10305.16</v>
      </c>
      <c r="L795" s="189" t="s">
        <v>4743</v>
      </c>
      <c r="M795" s="189" t="s">
        <v>28</v>
      </c>
      <c r="N795" s="189" t="s">
        <v>29</v>
      </c>
      <c r="O795" s="44"/>
      <c r="P795" s="329">
        <f>IFERROR(VLOOKUP(TRIM(OPKK[[#This Row],[Lokacija provedbe
grad ili općina]]),Koordinate!B:E,2,FALSE),"")</f>
        <v>31000</v>
      </c>
      <c r="Q795" s="329">
        <f>IFERROR(VLOOKUP(TRIM(OPKK[[#This Row],[Lokacija provedbe
grad ili općina]]),Koordinate!B:E,3,FALSE),"")</f>
        <v>45.554962400000001</v>
      </c>
      <c r="R795" s="329">
        <f>IFERROR(VLOOKUP(TRIM(OPKK[[#This Row],[Lokacija provedbe
grad ili općina]]),Koordinate!B:E,4,FALSE),"")</f>
        <v>18.695514399999901</v>
      </c>
    </row>
    <row r="796" spans="1:18" s="167" customFormat="1" ht="15" customHeight="1">
      <c r="A796" s="215" t="s">
        <v>4744</v>
      </c>
      <c r="B796" s="215" t="s">
        <v>4745</v>
      </c>
      <c r="C796" s="216" t="s">
        <v>15</v>
      </c>
      <c r="D796" s="216" t="s">
        <v>4527</v>
      </c>
      <c r="E796" s="216" t="s">
        <v>17</v>
      </c>
      <c r="F796" s="217">
        <v>43391</v>
      </c>
      <c r="G796" s="571">
        <f t="shared" si="12"/>
        <v>63100</v>
      </c>
      <c r="H796" s="248">
        <v>50480</v>
      </c>
      <c r="I796" s="248">
        <v>50480</v>
      </c>
      <c r="J796" s="248">
        <v>0</v>
      </c>
      <c r="K796" s="248">
        <v>12620</v>
      </c>
      <c r="L796" s="215" t="s">
        <v>4746</v>
      </c>
      <c r="M796" s="215" t="s">
        <v>28</v>
      </c>
      <c r="N796" s="215" t="s">
        <v>29</v>
      </c>
      <c r="O796" s="44"/>
      <c r="P796" s="329">
        <f>IFERROR(VLOOKUP(TRIM(OPKK[[#This Row],[Lokacija provedbe
grad ili općina]]),Koordinate!B:E,2,FALSE),"")</f>
        <v>31000</v>
      </c>
      <c r="Q796" s="329">
        <f>IFERROR(VLOOKUP(TRIM(OPKK[[#This Row],[Lokacija provedbe
grad ili općina]]),Koordinate!B:E,3,FALSE),"")</f>
        <v>45.554962400000001</v>
      </c>
      <c r="R796" s="329">
        <f>IFERROR(VLOOKUP(TRIM(OPKK[[#This Row],[Lokacija provedbe
grad ili općina]]),Koordinate!B:E,4,FALSE),"")</f>
        <v>18.695514399999901</v>
      </c>
    </row>
    <row r="797" spans="1:18" s="167" customFormat="1" ht="15" customHeight="1">
      <c r="A797" s="189" t="s">
        <v>4754</v>
      </c>
      <c r="B797" s="189" t="s">
        <v>4755</v>
      </c>
      <c r="C797" s="36" t="s">
        <v>1237</v>
      </c>
      <c r="D797" s="36" t="s">
        <v>3994</v>
      </c>
      <c r="E797" s="36" t="s">
        <v>17</v>
      </c>
      <c r="F797" s="77">
        <v>43411</v>
      </c>
      <c r="G797" s="571">
        <f t="shared" si="12"/>
        <v>898058.05</v>
      </c>
      <c r="H797" s="248">
        <v>561219.96</v>
      </c>
      <c r="I797" s="248">
        <v>561219.96</v>
      </c>
      <c r="J797" s="248">
        <v>0</v>
      </c>
      <c r="K797" s="248">
        <v>336838.09</v>
      </c>
      <c r="L797" s="189" t="s">
        <v>3066</v>
      </c>
      <c r="M797" s="189" t="s">
        <v>43</v>
      </c>
      <c r="N797" s="189" t="s">
        <v>4351</v>
      </c>
      <c r="O797" s="44"/>
      <c r="P797" s="329">
        <f>IFERROR(VLOOKUP(TRIM(OPKK[[#This Row],[Lokacija provedbe
grad ili općina]]),Koordinate!B:E,2,FALSE),"")</f>
        <v>33507</v>
      </c>
      <c r="Q797" s="329">
        <f>IFERROR(VLOOKUP(TRIM(OPKK[[#This Row],[Lokacija provedbe
grad ili općina]]),Koordinate!B:E,3,FALSE),"")</f>
        <v>45.6925588</v>
      </c>
      <c r="R797" s="329">
        <f>IFERROR(VLOOKUP(TRIM(OPKK[[#This Row],[Lokacija provedbe
grad ili općina]]),Koordinate!B:E,4,FALSE),"")</f>
        <v>17.9379384</v>
      </c>
    </row>
    <row r="798" spans="1:18" s="167" customFormat="1" ht="15" customHeight="1">
      <c r="A798" s="219" t="s">
        <v>4756</v>
      </c>
      <c r="B798" s="219" t="s">
        <v>4757</v>
      </c>
      <c r="C798" s="221" t="s">
        <v>1237</v>
      </c>
      <c r="D798" s="221" t="s">
        <v>3994</v>
      </c>
      <c r="E798" s="221" t="s">
        <v>17</v>
      </c>
      <c r="F798" s="222">
        <v>43404</v>
      </c>
      <c r="G798" s="571">
        <f t="shared" si="12"/>
        <v>398933.63</v>
      </c>
      <c r="H798" s="248">
        <v>256003.03</v>
      </c>
      <c r="I798" s="248">
        <v>256003.03</v>
      </c>
      <c r="J798" s="248">
        <v>0</v>
      </c>
      <c r="K798" s="248">
        <v>142930.6</v>
      </c>
      <c r="L798" s="219" t="s">
        <v>1528</v>
      </c>
      <c r="M798" s="219" t="s">
        <v>20</v>
      </c>
      <c r="N798" s="219" t="s">
        <v>157</v>
      </c>
      <c r="O798" s="219"/>
      <c r="P798" s="329">
        <f>IFERROR(VLOOKUP(TRIM(OPKK[[#This Row],[Lokacija provedbe
grad ili općina]]),Koordinate!B:E,2,FALSE),"")</f>
        <v>35400</v>
      </c>
      <c r="Q798" s="329">
        <f>IFERROR(VLOOKUP(TRIM(OPKK[[#This Row],[Lokacija provedbe
grad ili općina]]),Koordinate!B:E,3,FALSE),"")</f>
        <v>45.258155799999997</v>
      </c>
      <c r="R798" s="329">
        <f>IFERROR(VLOOKUP(TRIM(OPKK[[#This Row],[Lokacija provedbe
grad ili općina]]),Koordinate!B:E,4,FALSE),"")</f>
        <v>17.3839626</v>
      </c>
    </row>
    <row r="799" spans="1:18" s="167" customFormat="1" ht="15" customHeight="1">
      <c r="A799" s="219" t="s">
        <v>4758</v>
      </c>
      <c r="B799" s="219" t="s">
        <v>4759</v>
      </c>
      <c r="C799" s="221" t="s">
        <v>1237</v>
      </c>
      <c r="D799" s="221" t="s">
        <v>3994</v>
      </c>
      <c r="E799" s="221" t="s">
        <v>17</v>
      </c>
      <c r="F799" s="222">
        <v>43404</v>
      </c>
      <c r="G799" s="571">
        <f t="shared" si="12"/>
        <v>5212185.8900000006</v>
      </c>
      <c r="H799" s="248">
        <v>3171246.41</v>
      </c>
      <c r="I799" s="248">
        <v>3171246.41</v>
      </c>
      <c r="J799" s="248">
        <v>0</v>
      </c>
      <c r="K799" s="248">
        <v>2040939.48</v>
      </c>
      <c r="L799" s="219" t="s">
        <v>3068</v>
      </c>
      <c r="M799" s="219" t="s">
        <v>43</v>
      </c>
      <c r="N799" s="219" t="s">
        <v>61</v>
      </c>
      <c r="O799" s="219"/>
      <c r="P799" s="329">
        <f>IFERROR(VLOOKUP(TRIM(OPKK[[#This Row],[Lokacija provedbe
grad ili općina]]),Koordinate!B:E,2,FALSE),"")</f>
        <v>33000</v>
      </c>
      <c r="Q799" s="329">
        <f>IFERROR(VLOOKUP(TRIM(OPKK[[#This Row],[Lokacija provedbe
grad ili općina]]),Koordinate!B:E,3,FALSE),"")</f>
        <v>45.831646300000003</v>
      </c>
      <c r="R799" s="329">
        <f>IFERROR(VLOOKUP(TRIM(OPKK[[#This Row],[Lokacija provedbe
grad ili općina]]),Koordinate!B:E,4,FALSE),"")</f>
        <v>17.385542900000001</v>
      </c>
    </row>
    <row r="800" spans="1:18" s="167" customFormat="1" ht="15" customHeight="1">
      <c r="A800" s="219" t="s">
        <v>4760</v>
      </c>
      <c r="B800" s="219" t="s">
        <v>4761</v>
      </c>
      <c r="C800" s="221" t="s">
        <v>24</v>
      </c>
      <c r="D800" s="221" t="s">
        <v>4762</v>
      </c>
      <c r="E800" s="221" t="s">
        <v>655</v>
      </c>
      <c r="F800" s="222">
        <v>43406</v>
      </c>
      <c r="G800" s="571">
        <f t="shared" si="12"/>
        <v>2207803.6</v>
      </c>
      <c r="H800" s="248">
        <v>1876633.06</v>
      </c>
      <c r="I800" s="248">
        <v>1876633.06</v>
      </c>
      <c r="J800" s="248">
        <v>0</v>
      </c>
      <c r="K800" s="248">
        <v>331170.53999999998</v>
      </c>
      <c r="L800" s="219" t="s">
        <v>2670</v>
      </c>
      <c r="M800" s="219" t="s">
        <v>20</v>
      </c>
      <c r="N800" s="219" t="s">
        <v>62</v>
      </c>
      <c r="O800" s="219"/>
      <c r="P800" s="329">
        <f>IFERROR(VLOOKUP(TRIM(OPKK[[#This Row],[Lokacija provedbe
grad ili općina]]),Koordinate!B:E,2,FALSE),"")</f>
        <v>35000</v>
      </c>
      <c r="Q800" s="329">
        <f>IFERROR(VLOOKUP(TRIM(OPKK[[#This Row],[Lokacija provedbe
grad ili općina]]),Koordinate!B:E,3,FALSE),"")</f>
        <v>45.163143099999999</v>
      </c>
      <c r="R800" s="329">
        <f>IFERROR(VLOOKUP(TRIM(OPKK[[#This Row],[Lokacija provedbe
grad ili općina]]),Koordinate!B:E,4,FALSE),"")</f>
        <v>18.011608099999901</v>
      </c>
    </row>
    <row r="801" spans="1:18" s="167" customFormat="1" ht="15" customHeight="1">
      <c r="A801" s="219" t="s">
        <v>4769</v>
      </c>
      <c r="B801" s="219" t="s">
        <v>4770</v>
      </c>
      <c r="C801" s="162" t="s">
        <v>1237</v>
      </c>
      <c r="D801" s="45" t="s">
        <v>3994</v>
      </c>
      <c r="E801" s="174" t="s">
        <v>17</v>
      </c>
      <c r="F801" s="222">
        <v>43382</v>
      </c>
      <c r="G801" s="571">
        <f t="shared" si="12"/>
        <v>685347.86</v>
      </c>
      <c r="H801" s="248">
        <v>430967.85</v>
      </c>
      <c r="I801" s="248">
        <v>430967.85</v>
      </c>
      <c r="J801" s="248">
        <v>0</v>
      </c>
      <c r="K801" s="248">
        <v>254380.01</v>
      </c>
      <c r="L801" s="219" t="s">
        <v>3056</v>
      </c>
      <c r="M801" s="219" t="s">
        <v>38</v>
      </c>
      <c r="N801" s="219" t="s">
        <v>1468</v>
      </c>
      <c r="O801" s="219"/>
      <c r="P801" s="329">
        <f>IFERROR(VLOOKUP(TRIM(OPKK[[#This Row],[Lokacija provedbe
grad ili općina]]),Koordinate!B:E,2,FALSE),"")</f>
        <v>34350</v>
      </c>
      <c r="Q801" s="329">
        <f>IFERROR(VLOOKUP(TRIM(OPKK[[#This Row],[Lokacija provedbe
grad ili općina]]),Koordinate!B:E,3,FALSE),"")</f>
        <v>45.350836100000002</v>
      </c>
      <c r="R801" s="329">
        <f>IFERROR(VLOOKUP(TRIM(OPKK[[#This Row],[Lokacija provedbe
grad ili općina]]),Koordinate!B:E,4,FALSE),"")</f>
        <v>17.988119299999902</v>
      </c>
    </row>
    <row r="802" spans="1:18" s="167" customFormat="1" ht="15" customHeight="1">
      <c r="A802" s="219" t="s">
        <v>4771</v>
      </c>
      <c r="B802" s="219" t="s">
        <v>4772</v>
      </c>
      <c r="C802" s="219" t="s">
        <v>1237</v>
      </c>
      <c r="D802" s="221" t="s">
        <v>3994</v>
      </c>
      <c r="E802" s="221" t="s">
        <v>17</v>
      </c>
      <c r="F802" s="222">
        <v>43392</v>
      </c>
      <c r="G802" s="571">
        <f t="shared" si="12"/>
        <v>5357161.25</v>
      </c>
      <c r="H802" s="248">
        <v>3237867.37</v>
      </c>
      <c r="I802" s="248">
        <v>3237867.37</v>
      </c>
      <c r="J802" s="248">
        <v>0</v>
      </c>
      <c r="K802" s="248">
        <v>2119293.88</v>
      </c>
      <c r="L802" s="219" t="s">
        <v>27</v>
      </c>
      <c r="M802" s="219" t="s">
        <v>52</v>
      </c>
      <c r="N802" s="219" t="s">
        <v>137</v>
      </c>
      <c r="O802" s="219"/>
      <c r="P802" s="329">
        <f>IFERROR(VLOOKUP(TRIM(OPKK[[#This Row],[Lokacija provedbe
grad ili općina]]),Koordinate!B:E,2,FALSE),"")</f>
        <v>32271</v>
      </c>
      <c r="Q802" s="329">
        <f>IFERROR(VLOOKUP(TRIM(OPKK[[#This Row],[Lokacija provedbe
grad ili općina]]),Koordinate!B:E,3,FALSE),"")</f>
        <v>45.224781399999998</v>
      </c>
      <c r="R802" s="329">
        <f>IFERROR(VLOOKUP(TRIM(OPKK[[#This Row],[Lokacija provedbe
grad ili općina]]),Koordinate!B:E,4,FALSE),"")</f>
        <v>18.739294299999901</v>
      </c>
    </row>
    <row r="803" spans="1:18" s="167" customFormat="1" ht="15" customHeight="1">
      <c r="A803" s="219" t="s">
        <v>4773</v>
      </c>
      <c r="B803" s="219" t="s">
        <v>4774</v>
      </c>
      <c r="C803" s="219" t="s">
        <v>1237</v>
      </c>
      <c r="D803" s="221" t="s">
        <v>3994</v>
      </c>
      <c r="E803" s="221" t="s">
        <v>17</v>
      </c>
      <c r="F803" s="222">
        <v>43395</v>
      </c>
      <c r="G803" s="571">
        <f t="shared" si="12"/>
        <v>16826021.25</v>
      </c>
      <c r="H803" s="248">
        <v>10182800.25</v>
      </c>
      <c r="I803" s="248">
        <v>10182800.25</v>
      </c>
      <c r="J803" s="248">
        <v>0</v>
      </c>
      <c r="K803" s="248">
        <v>6643221</v>
      </c>
      <c r="L803" s="219" t="s">
        <v>224</v>
      </c>
      <c r="M803" s="219" t="s">
        <v>52</v>
      </c>
      <c r="N803" s="219" t="s">
        <v>143</v>
      </c>
      <c r="O803" s="219"/>
      <c r="P803" s="329">
        <f>IFERROR(VLOOKUP(TRIM(OPKK[[#This Row],[Lokacija provedbe
grad ili općina]]),Koordinate!B:E,2,FALSE),"")</f>
        <v>32100</v>
      </c>
      <c r="Q803" s="329">
        <f>IFERROR(VLOOKUP(TRIM(OPKK[[#This Row],[Lokacija provedbe
grad ili općina]]),Koordinate!B:E,3,FALSE),"")</f>
        <v>45.287905799999997</v>
      </c>
      <c r="R803" s="329">
        <f>IFERROR(VLOOKUP(TRIM(OPKK[[#This Row],[Lokacija provedbe
grad ili općina]]),Koordinate!B:E,4,FALSE),"")</f>
        <v>18.805678100000002</v>
      </c>
    </row>
    <row r="804" spans="1:18" s="167" customFormat="1" ht="15" customHeight="1">
      <c r="A804" s="219" t="s">
        <v>4775</v>
      </c>
      <c r="B804" s="219" t="s">
        <v>4776</v>
      </c>
      <c r="C804" s="219" t="s">
        <v>1223</v>
      </c>
      <c r="D804" s="221" t="s">
        <v>3818</v>
      </c>
      <c r="E804" s="221" t="s">
        <v>17</v>
      </c>
      <c r="F804" s="222">
        <v>43419</v>
      </c>
      <c r="G804" s="571">
        <f t="shared" si="12"/>
        <v>416105.12</v>
      </c>
      <c r="H804" s="248">
        <v>353689.35</v>
      </c>
      <c r="I804" s="248">
        <v>353689.35</v>
      </c>
      <c r="J804" s="248">
        <v>0</v>
      </c>
      <c r="K804" s="248">
        <v>62415.77</v>
      </c>
      <c r="L804" s="219" t="s">
        <v>614</v>
      </c>
      <c r="M804" s="219" t="s">
        <v>28</v>
      </c>
      <c r="N804" s="219" t="s">
        <v>169</v>
      </c>
      <c r="O804" s="219"/>
      <c r="P804" s="329">
        <f>IFERROR(VLOOKUP(TRIM(OPKK[[#This Row],[Lokacija provedbe
grad ili općina]]),Koordinate!B:E,2,FALSE),"")</f>
        <v>31540</v>
      </c>
      <c r="Q804" s="329">
        <f>IFERROR(VLOOKUP(TRIM(OPKK[[#This Row],[Lokacija provedbe
grad ili općina]]),Koordinate!B:E,3,FALSE),"")</f>
        <v>45.762141999999997</v>
      </c>
      <c r="R804" s="329">
        <f>IFERROR(VLOOKUP(TRIM(OPKK[[#This Row],[Lokacija provedbe
grad ili općina]]),Koordinate!B:E,4,FALSE),"")</f>
        <v>18.165137899999898</v>
      </c>
    </row>
    <row r="805" spans="1:18" s="167" customFormat="1" ht="15" customHeight="1">
      <c r="A805" s="219" t="s">
        <v>4777</v>
      </c>
      <c r="B805" s="219" t="s">
        <v>4778</v>
      </c>
      <c r="C805" s="174" t="s">
        <v>1223</v>
      </c>
      <c r="D805" s="174" t="s">
        <v>3818</v>
      </c>
      <c r="E805" s="174" t="s">
        <v>17</v>
      </c>
      <c r="F805" s="222">
        <v>43419</v>
      </c>
      <c r="G805" s="571">
        <f t="shared" si="12"/>
        <v>514875</v>
      </c>
      <c r="H805" s="248">
        <v>437643.75</v>
      </c>
      <c r="I805" s="248">
        <v>437643.75</v>
      </c>
      <c r="J805" s="248">
        <v>0</v>
      </c>
      <c r="K805" s="248">
        <v>77231.25</v>
      </c>
      <c r="L805" s="219" t="s">
        <v>476</v>
      </c>
      <c r="M805" s="219" t="s">
        <v>28</v>
      </c>
      <c r="N805" s="219" t="s">
        <v>1677</v>
      </c>
      <c r="O805" s="219"/>
      <c r="P805" s="329">
        <f>IFERROR(VLOOKUP(TRIM(OPKK[[#This Row],[Lokacija provedbe
grad ili općina]]),Koordinate!B:E,2,FALSE),"")</f>
        <v>31421</v>
      </c>
      <c r="Q805" s="329">
        <f>IFERROR(VLOOKUP(TRIM(OPKK[[#This Row],[Lokacija provedbe
grad ili općina]]),Koordinate!B:E,3,FALSE),"")</f>
        <v>45.353201800000001</v>
      </c>
      <c r="R805" s="329">
        <f>IFERROR(VLOOKUP(TRIM(OPKK[[#This Row],[Lokacija provedbe
grad ili općina]]),Koordinate!B:E,4,FALSE),"")</f>
        <v>18.377091499999999</v>
      </c>
    </row>
    <row r="806" spans="1:18" s="167" customFormat="1" ht="15" customHeight="1">
      <c r="A806" s="219" t="s">
        <v>4779</v>
      </c>
      <c r="B806" s="219" t="s">
        <v>4780</v>
      </c>
      <c r="C806" s="174" t="s">
        <v>1223</v>
      </c>
      <c r="D806" s="174" t="s">
        <v>1224</v>
      </c>
      <c r="E806" s="174" t="s">
        <v>17</v>
      </c>
      <c r="F806" s="222">
        <v>43416</v>
      </c>
      <c r="G806" s="571">
        <f t="shared" si="12"/>
        <v>4116837</v>
      </c>
      <c r="H806" s="248">
        <v>3499311</v>
      </c>
      <c r="I806" s="248">
        <v>3499311</v>
      </c>
      <c r="J806" s="248">
        <v>0</v>
      </c>
      <c r="K806" s="248">
        <v>617526</v>
      </c>
      <c r="L806" s="219" t="s">
        <v>1689</v>
      </c>
      <c r="M806" s="219" t="s">
        <v>28</v>
      </c>
      <c r="N806" s="219" t="s">
        <v>161</v>
      </c>
      <c r="O806" s="219"/>
      <c r="P806" s="329">
        <f>IFERROR(VLOOKUP(TRIM(OPKK[[#This Row],[Lokacija provedbe
grad ili općina]]),Koordinate!B:E,2,FALSE),"")</f>
        <v>31327</v>
      </c>
      <c r="Q806" s="329">
        <f>IFERROR(VLOOKUP(TRIM(OPKK[[#This Row],[Lokacija provedbe
grad ili općina]]),Koordinate!B:E,3,FALSE),"")</f>
        <v>45.604430399999998</v>
      </c>
      <c r="R806" s="329">
        <f>IFERROR(VLOOKUP(TRIM(OPKK[[#This Row],[Lokacija provedbe
grad ili općina]]),Koordinate!B:E,4,FALSE),"")</f>
        <v>18.7441976</v>
      </c>
    </row>
    <row r="807" spans="1:18" s="167" customFormat="1" ht="15" customHeight="1">
      <c r="A807" s="219" t="s">
        <v>4781</v>
      </c>
      <c r="B807" s="219" t="s">
        <v>4782</v>
      </c>
      <c r="C807" s="36" t="s">
        <v>1237</v>
      </c>
      <c r="D807" s="36" t="s">
        <v>3994</v>
      </c>
      <c r="E807" s="36" t="s">
        <v>17</v>
      </c>
      <c r="F807" s="222">
        <v>43420</v>
      </c>
      <c r="G807" s="571">
        <f t="shared" si="12"/>
        <v>315271.64</v>
      </c>
      <c r="H807" s="248">
        <v>207816.06</v>
      </c>
      <c r="I807" s="248">
        <v>207816.06</v>
      </c>
      <c r="J807" s="248">
        <v>0</v>
      </c>
      <c r="K807" s="248">
        <v>107455.58</v>
      </c>
      <c r="L807" s="219" t="s">
        <v>1106</v>
      </c>
      <c r="M807" s="219" t="s">
        <v>52</v>
      </c>
      <c r="N807" s="219" t="s">
        <v>137</v>
      </c>
      <c r="O807" s="219"/>
      <c r="P807" s="329">
        <f>IFERROR(VLOOKUP(TRIM(OPKK[[#This Row],[Lokacija provedbe
grad ili općina]]),Koordinate!B:E,2,FALSE),"")</f>
        <v>32271</v>
      </c>
      <c r="Q807" s="329">
        <f>IFERROR(VLOOKUP(TRIM(OPKK[[#This Row],[Lokacija provedbe
grad ili općina]]),Koordinate!B:E,3,FALSE),"")</f>
        <v>45.224781399999998</v>
      </c>
      <c r="R807" s="329">
        <f>IFERROR(VLOOKUP(TRIM(OPKK[[#This Row],[Lokacija provedbe
grad ili općina]]),Koordinate!B:E,4,FALSE),"")</f>
        <v>18.739294299999901</v>
      </c>
    </row>
    <row r="808" spans="1:18" s="167" customFormat="1" ht="15" customHeight="1">
      <c r="A808" s="219" t="s">
        <v>4783</v>
      </c>
      <c r="B808" s="219" t="s">
        <v>4784</v>
      </c>
      <c r="C808" s="219" t="s">
        <v>1237</v>
      </c>
      <c r="D808" s="221" t="s">
        <v>3994</v>
      </c>
      <c r="E808" s="221" t="s">
        <v>17</v>
      </c>
      <c r="F808" s="222">
        <v>43420</v>
      </c>
      <c r="G808" s="571">
        <f t="shared" si="12"/>
        <v>624386.30000000005</v>
      </c>
      <c r="H808" s="248">
        <v>395878.51</v>
      </c>
      <c r="I808" s="248">
        <v>395878.51</v>
      </c>
      <c r="J808" s="248">
        <v>0</v>
      </c>
      <c r="K808" s="248">
        <v>228507.79</v>
      </c>
      <c r="L808" s="219" t="s">
        <v>3848</v>
      </c>
      <c r="M808" s="219" t="s">
        <v>52</v>
      </c>
      <c r="N808" s="219" t="s">
        <v>177</v>
      </c>
      <c r="O808" s="219"/>
      <c r="P808" s="329">
        <f>IFERROR(VLOOKUP(TRIM(OPKK[[#This Row],[Lokacija provedbe
grad ili općina]]),Koordinate!B:E,2,FALSE),"")</f>
        <v>32270</v>
      </c>
      <c r="Q808" s="329">
        <f>IFERROR(VLOOKUP(TRIM(OPKK[[#This Row],[Lokacija provedbe
grad ili općina]]),Koordinate!B:E,3,FALSE),"")</f>
        <v>45.072074000000001</v>
      </c>
      <c r="R808" s="329">
        <f>IFERROR(VLOOKUP(TRIM(OPKK[[#This Row],[Lokacija provedbe
grad ili općina]]),Koordinate!B:E,4,FALSE),"")</f>
        <v>18.694507199999901</v>
      </c>
    </row>
    <row r="809" spans="1:18" s="167" customFormat="1" ht="15" customHeight="1">
      <c r="A809" s="219" t="s">
        <v>4785</v>
      </c>
      <c r="B809" s="219" t="s">
        <v>4786</v>
      </c>
      <c r="C809" s="219" t="s">
        <v>1237</v>
      </c>
      <c r="D809" s="221" t="s">
        <v>3994</v>
      </c>
      <c r="E809" s="221" t="s">
        <v>17</v>
      </c>
      <c r="F809" s="222">
        <v>43420</v>
      </c>
      <c r="G809" s="571">
        <f t="shared" si="12"/>
        <v>1012376</v>
      </c>
      <c r="H809" s="248">
        <v>564303.21</v>
      </c>
      <c r="I809" s="248">
        <v>564303.21</v>
      </c>
      <c r="J809" s="248">
        <v>0</v>
      </c>
      <c r="K809" s="248">
        <v>448072.79</v>
      </c>
      <c r="L809" s="219" t="s">
        <v>4263</v>
      </c>
      <c r="M809" s="219" t="s">
        <v>43</v>
      </c>
      <c r="N809" s="219" t="s">
        <v>61</v>
      </c>
      <c r="O809" s="219" t="s">
        <v>5222</v>
      </c>
      <c r="P809" s="329">
        <f>IFERROR(VLOOKUP(TRIM(OPKK[[#This Row],[Lokacija provedbe
grad ili općina]]),Koordinate!B:E,2,FALSE),"")</f>
        <v>33000</v>
      </c>
      <c r="Q809" s="329">
        <f>IFERROR(VLOOKUP(TRIM(OPKK[[#This Row],[Lokacija provedbe
grad ili općina]]),Koordinate!B:E,3,FALSE),"")</f>
        <v>45.831646300000003</v>
      </c>
      <c r="R809" s="329">
        <f>IFERROR(VLOOKUP(TRIM(OPKK[[#This Row],[Lokacija provedbe
grad ili općina]]),Koordinate!B:E,4,FALSE),"")</f>
        <v>17.385542900000001</v>
      </c>
    </row>
    <row r="810" spans="1:18" s="167" customFormat="1" ht="15" customHeight="1">
      <c r="A810" s="219" t="s">
        <v>4787</v>
      </c>
      <c r="B810" s="219" t="s">
        <v>4788</v>
      </c>
      <c r="C810" s="219" t="s">
        <v>1237</v>
      </c>
      <c r="D810" s="221" t="s">
        <v>3994</v>
      </c>
      <c r="E810" s="221" t="s">
        <v>17</v>
      </c>
      <c r="F810" s="222">
        <v>43416</v>
      </c>
      <c r="G810" s="571">
        <f t="shared" si="12"/>
        <v>11355932.34</v>
      </c>
      <c r="H810" s="248">
        <v>6836900.3200000003</v>
      </c>
      <c r="I810" s="248">
        <v>6836900.3200000003</v>
      </c>
      <c r="J810" s="248">
        <v>0</v>
      </c>
      <c r="K810" s="248">
        <v>4519032.0199999996</v>
      </c>
      <c r="L810" s="219" t="s">
        <v>1537</v>
      </c>
      <c r="M810" s="219" t="s">
        <v>28</v>
      </c>
      <c r="N810" s="219" t="s">
        <v>29</v>
      </c>
      <c r="O810" s="164"/>
      <c r="P810" s="329">
        <f>IFERROR(VLOOKUP(TRIM(OPKK[[#This Row],[Lokacija provedbe
grad ili općina]]),Koordinate!B:E,2,FALSE),"")</f>
        <v>31000</v>
      </c>
      <c r="Q810" s="329">
        <f>IFERROR(VLOOKUP(TRIM(OPKK[[#This Row],[Lokacija provedbe
grad ili općina]]),Koordinate!B:E,3,FALSE),"")</f>
        <v>45.554962400000001</v>
      </c>
      <c r="R810" s="329">
        <f>IFERROR(VLOOKUP(TRIM(OPKK[[#This Row],[Lokacija provedbe
grad ili općina]]),Koordinate!B:E,4,FALSE),"")</f>
        <v>18.695514399999901</v>
      </c>
    </row>
    <row r="811" spans="1:18" s="167" customFormat="1" ht="15" customHeight="1">
      <c r="A811" s="219" t="s">
        <v>4789</v>
      </c>
      <c r="B811" s="219" t="s">
        <v>4790</v>
      </c>
      <c r="C811" s="219" t="s">
        <v>15</v>
      </c>
      <c r="D811" s="221" t="s">
        <v>4527</v>
      </c>
      <c r="E811" s="221" t="s">
        <v>17</v>
      </c>
      <c r="F811" s="222">
        <v>43391</v>
      </c>
      <c r="G811" s="571">
        <f t="shared" si="12"/>
        <v>100000</v>
      </c>
      <c r="H811" s="248">
        <v>80000</v>
      </c>
      <c r="I811" s="248">
        <v>80000</v>
      </c>
      <c r="J811" s="248">
        <v>0</v>
      </c>
      <c r="K811" s="248">
        <v>20000</v>
      </c>
      <c r="L811" s="219" t="s">
        <v>4793</v>
      </c>
      <c r="M811" s="219" t="s">
        <v>38</v>
      </c>
      <c r="N811" s="219" t="s">
        <v>138</v>
      </c>
      <c r="O811" s="219"/>
      <c r="P811" s="329">
        <f>IFERROR(VLOOKUP(TRIM(OPKK[[#This Row],[Lokacija provedbe
grad ili općina]]),Koordinate!B:E,2,FALSE),"")</f>
        <v>34550</v>
      </c>
      <c r="Q811" s="329">
        <f>IFERROR(VLOOKUP(TRIM(OPKK[[#This Row],[Lokacija provedbe
grad ili općina]]),Koordinate!B:E,3,FALSE),"")</f>
        <v>45.438845200000003</v>
      </c>
      <c r="R811" s="329">
        <f>IFERROR(VLOOKUP(TRIM(OPKK[[#This Row],[Lokacija provedbe
grad ili općina]]),Koordinate!B:E,4,FALSE),"")</f>
        <v>17.191742399999999</v>
      </c>
    </row>
    <row r="812" spans="1:18" s="167" customFormat="1" ht="15" customHeight="1">
      <c r="A812" s="219" t="s">
        <v>4791</v>
      </c>
      <c r="B812" s="219" t="s">
        <v>4792</v>
      </c>
      <c r="C812" s="216" t="s">
        <v>15</v>
      </c>
      <c r="D812" s="216" t="s">
        <v>4527</v>
      </c>
      <c r="E812" s="216" t="s">
        <v>17</v>
      </c>
      <c r="F812" s="74">
        <v>43397</v>
      </c>
      <c r="G812" s="571">
        <f t="shared" si="12"/>
        <v>29460</v>
      </c>
      <c r="H812" s="248">
        <v>25041</v>
      </c>
      <c r="I812" s="248">
        <v>25041</v>
      </c>
      <c r="J812" s="248">
        <v>0</v>
      </c>
      <c r="K812" s="248">
        <v>4419</v>
      </c>
      <c r="L812" s="219" t="s">
        <v>4794</v>
      </c>
      <c r="M812" s="219" t="s">
        <v>52</v>
      </c>
      <c r="N812" s="219" t="s">
        <v>143</v>
      </c>
      <c r="O812" s="219"/>
      <c r="P812" s="329">
        <f>IFERROR(VLOOKUP(TRIM(OPKK[[#This Row],[Lokacija provedbe
grad ili općina]]),Koordinate!B:E,2,FALSE),"")</f>
        <v>32100</v>
      </c>
      <c r="Q812" s="329">
        <f>IFERROR(VLOOKUP(TRIM(OPKK[[#This Row],[Lokacija provedbe
grad ili općina]]),Koordinate!B:E,3,FALSE),"")</f>
        <v>45.287905799999997</v>
      </c>
      <c r="R812" s="329">
        <f>IFERROR(VLOOKUP(TRIM(OPKK[[#This Row],[Lokacija provedbe
grad ili općina]]),Koordinate!B:E,4,FALSE),"")</f>
        <v>18.805678100000002</v>
      </c>
    </row>
    <row r="813" spans="1:18" s="167" customFormat="1" ht="15" customHeight="1">
      <c r="A813" s="219" t="s">
        <v>4795</v>
      </c>
      <c r="B813" s="219" t="s">
        <v>4796</v>
      </c>
      <c r="C813" s="216" t="s">
        <v>1237</v>
      </c>
      <c r="D813" s="216" t="s">
        <v>3994</v>
      </c>
      <c r="E813" s="216" t="s">
        <v>17</v>
      </c>
      <c r="F813" s="74">
        <v>43425</v>
      </c>
      <c r="G813" s="571">
        <f t="shared" si="12"/>
        <v>2771110.5</v>
      </c>
      <c r="H813" s="248">
        <v>1687527.09</v>
      </c>
      <c r="I813" s="248">
        <v>1687527.09</v>
      </c>
      <c r="J813" s="248">
        <v>0</v>
      </c>
      <c r="K813" s="248">
        <v>1083583.4099999999</v>
      </c>
      <c r="L813" s="219" t="s">
        <v>230</v>
      </c>
      <c r="M813" s="219" t="s">
        <v>28</v>
      </c>
      <c r="N813" s="219" t="s">
        <v>29</v>
      </c>
      <c r="O813" s="219"/>
      <c r="P813" s="329">
        <f>IFERROR(VLOOKUP(TRIM(OPKK[[#This Row],[Lokacija provedbe
grad ili općina]]),Koordinate!B:E,2,FALSE),"")</f>
        <v>31000</v>
      </c>
      <c r="Q813" s="329">
        <f>IFERROR(VLOOKUP(TRIM(OPKK[[#This Row],[Lokacija provedbe
grad ili općina]]),Koordinate!B:E,3,FALSE),"")</f>
        <v>45.554962400000001</v>
      </c>
      <c r="R813" s="329">
        <f>IFERROR(VLOOKUP(TRIM(OPKK[[#This Row],[Lokacija provedbe
grad ili općina]]),Koordinate!B:E,4,FALSE),"")</f>
        <v>18.695514399999901</v>
      </c>
    </row>
    <row r="814" spans="1:18" s="167" customFormat="1" ht="15" customHeight="1">
      <c r="A814" s="164" t="s">
        <v>4797</v>
      </c>
      <c r="B814" s="164" t="s">
        <v>4798</v>
      </c>
      <c r="C814" s="174" t="s">
        <v>1237</v>
      </c>
      <c r="D814" s="174" t="s">
        <v>3994</v>
      </c>
      <c r="E814" s="174" t="s">
        <v>17</v>
      </c>
      <c r="F814" s="191">
        <v>43425</v>
      </c>
      <c r="G814" s="571">
        <f t="shared" si="12"/>
        <v>2140417.5099999998</v>
      </c>
      <c r="H814" s="248">
        <v>905903.35</v>
      </c>
      <c r="I814" s="248">
        <v>905903.35</v>
      </c>
      <c r="J814" s="248">
        <v>0</v>
      </c>
      <c r="K814" s="248">
        <v>1234514.1599999999</v>
      </c>
      <c r="L814" s="164" t="s">
        <v>230</v>
      </c>
      <c r="M814" s="164" t="s">
        <v>28</v>
      </c>
      <c r="N814" s="164" t="s">
        <v>29</v>
      </c>
      <c r="O814" s="164"/>
      <c r="P814" s="329">
        <f>IFERROR(VLOOKUP(TRIM(OPKK[[#This Row],[Lokacija provedbe
grad ili općina]]),Koordinate!B:E,2,FALSE),"")</f>
        <v>31000</v>
      </c>
      <c r="Q814" s="329">
        <f>IFERROR(VLOOKUP(TRIM(OPKK[[#This Row],[Lokacija provedbe
grad ili općina]]),Koordinate!B:E,3,FALSE),"")</f>
        <v>45.554962400000001</v>
      </c>
      <c r="R814" s="329">
        <f>IFERROR(VLOOKUP(TRIM(OPKK[[#This Row],[Lokacija provedbe
grad ili općina]]),Koordinate!B:E,4,FALSE),"")</f>
        <v>18.695514399999901</v>
      </c>
    </row>
    <row r="815" spans="1:18" s="167" customFormat="1" ht="15" customHeight="1">
      <c r="A815" s="164" t="s">
        <v>4799</v>
      </c>
      <c r="B815" s="164" t="s">
        <v>4800</v>
      </c>
      <c r="C815" s="174" t="s">
        <v>15</v>
      </c>
      <c r="D815" s="174" t="s">
        <v>4518</v>
      </c>
      <c r="E815" s="174" t="s">
        <v>17</v>
      </c>
      <c r="F815" s="191">
        <v>43424</v>
      </c>
      <c r="G815" s="571">
        <f t="shared" si="12"/>
        <v>66600</v>
      </c>
      <c r="H815" s="248">
        <v>55944</v>
      </c>
      <c r="I815" s="248">
        <v>55944</v>
      </c>
      <c r="J815" s="248">
        <v>0</v>
      </c>
      <c r="K815" s="248">
        <v>10656</v>
      </c>
      <c r="L815" s="164" t="s">
        <v>4801</v>
      </c>
      <c r="M815" s="164" t="s">
        <v>28</v>
      </c>
      <c r="N815" s="164" t="s">
        <v>30</v>
      </c>
      <c r="O815" s="164"/>
      <c r="P815" s="329">
        <f>IFERROR(VLOOKUP(TRIM(OPKK[[#This Row],[Lokacija provedbe
grad ili općina]]),Koordinate!B:E,2,FALSE),"")</f>
        <v>31400</v>
      </c>
      <c r="Q815" s="329">
        <f>IFERROR(VLOOKUP(TRIM(OPKK[[#This Row],[Lokacija provedbe
grad ili općina]]),Koordinate!B:E,3,FALSE),"")</f>
        <v>45.309996899999902</v>
      </c>
      <c r="R815" s="329">
        <f>IFERROR(VLOOKUP(TRIM(OPKK[[#This Row],[Lokacija provedbe
grad ili općina]]),Koordinate!B:E,4,FALSE),"")</f>
        <v>18.4097819999999</v>
      </c>
    </row>
    <row r="816" spans="1:18" s="167" customFormat="1" ht="15" customHeight="1">
      <c r="A816" s="164" t="s">
        <v>4802</v>
      </c>
      <c r="B816" s="164" t="s">
        <v>4803</v>
      </c>
      <c r="C816" s="174" t="s">
        <v>15</v>
      </c>
      <c r="D816" s="174" t="s">
        <v>4518</v>
      </c>
      <c r="E816" s="174" t="s">
        <v>17</v>
      </c>
      <c r="F816" s="191">
        <v>43423</v>
      </c>
      <c r="G816" s="571">
        <f t="shared" si="12"/>
        <v>104440</v>
      </c>
      <c r="H816" s="248">
        <v>87729.600000000006</v>
      </c>
      <c r="I816" s="248">
        <v>87729.600000000006</v>
      </c>
      <c r="J816" s="248">
        <v>0</v>
      </c>
      <c r="K816" s="248">
        <v>16710.400000000001</v>
      </c>
      <c r="L816" s="164" t="s">
        <v>4804</v>
      </c>
      <c r="M816" s="164" t="s">
        <v>52</v>
      </c>
      <c r="N816" s="164" t="s">
        <v>143</v>
      </c>
      <c r="O816" s="164"/>
      <c r="P816" s="329">
        <f>IFERROR(VLOOKUP(TRIM(OPKK[[#This Row],[Lokacija provedbe
grad ili općina]]),Koordinate!B:E,2,FALSE),"")</f>
        <v>32100</v>
      </c>
      <c r="Q816" s="329">
        <f>IFERROR(VLOOKUP(TRIM(OPKK[[#This Row],[Lokacija provedbe
grad ili općina]]),Koordinate!B:E,3,FALSE),"")</f>
        <v>45.287905799999997</v>
      </c>
      <c r="R816" s="329">
        <f>IFERROR(VLOOKUP(TRIM(OPKK[[#This Row],[Lokacija provedbe
grad ili općina]]),Koordinate!B:E,4,FALSE),"")</f>
        <v>18.805678100000002</v>
      </c>
    </row>
    <row r="817" spans="1:18" s="167" customFormat="1" ht="15" customHeight="1">
      <c r="A817" s="164" t="s">
        <v>4805</v>
      </c>
      <c r="B817" s="164" t="s">
        <v>4806</v>
      </c>
      <c r="C817" s="174" t="s">
        <v>1223</v>
      </c>
      <c r="D817" s="174" t="s">
        <v>1224</v>
      </c>
      <c r="E817" s="174" t="s">
        <v>17</v>
      </c>
      <c r="F817" s="191">
        <v>43431</v>
      </c>
      <c r="G817" s="571">
        <f t="shared" si="12"/>
        <v>2497495.75</v>
      </c>
      <c r="H817" s="248">
        <v>2122800</v>
      </c>
      <c r="I817" s="248">
        <v>2122800</v>
      </c>
      <c r="J817" s="248">
        <v>0</v>
      </c>
      <c r="K817" s="248">
        <v>374695.75</v>
      </c>
      <c r="L817" s="164" t="s">
        <v>468</v>
      </c>
      <c r="M817" s="164" t="s">
        <v>28</v>
      </c>
      <c r="N817" s="164" t="s">
        <v>4311</v>
      </c>
      <c r="O817" s="164"/>
      <c r="P817" s="329">
        <f>IFERROR(VLOOKUP(TRIM(OPKK[[#This Row],[Lokacija provedbe
grad ili općina]]),Koordinate!B:E,2,FALSE),"")</f>
        <v>31303</v>
      </c>
      <c r="Q817" s="329">
        <f>IFERROR(VLOOKUP(TRIM(OPKK[[#This Row],[Lokacija provedbe
grad ili općina]]),Koordinate!B:E,3,FALSE),"")</f>
        <v>45.8061212</v>
      </c>
      <c r="R817" s="329">
        <f>IFERROR(VLOOKUP(TRIM(OPKK[[#This Row],[Lokacija provedbe
grad ili općina]]),Koordinate!B:E,4,FALSE),"")</f>
        <v>18.659507899999898</v>
      </c>
    </row>
    <row r="818" spans="1:18" s="167" customFormat="1" ht="15" customHeight="1">
      <c r="A818" s="164" t="s">
        <v>4807</v>
      </c>
      <c r="B818" s="164" t="s">
        <v>4808</v>
      </c>
      <c r="C818" s="174" t="s">
        <v>1223</v>
      </c>
      <c r="D818" s="174" t="s">
        <v>3818</v>
      </c>
      <c r="E818" s="174" t="s">
        <v>17</v>
      </c>
      <c r="F818" s="191">
        <v>43431</v>
      </c>
      <c r="G818" s="571">
        <f t="shared" si="12"/>
        <v>504036.72000000003</v>
      </c>
      <c r="H818" s="248">
        <v>428430.76</v>
      </c>
      <c r="I818" s="248">
        <v>428430.76</v>
      </c>
      <c r="J818" s="248">
        <v>0</v>
      </c>
      <c r="K818" s="248">
        <v>75605.960000000006</v>
      </c>
      <c r="L818" s="164" t="s">
        <v>455</v>
      </c>
      <c r="M818" s="164" t="s">
        <v>20</v>
      </c>
      <c r="N818" s="164" t="s">
        <v>1396</v>
      </c>
      <c r="O818" s="164"/>
      <c r="P818" s="329">
        <f>IFERROR(VLOOKUP(TRIM(OPKK[[#This Row],[Lokacija provedbe
grad ili općina]]),Koordinate!B:E,2,FALSE),"")</f>
        <v>35214</v>
      </c>
      <c r="Q818" s="329">
        <f>IFERROR(VLOOKUP(TRIM(OPKK[[#This Row],[Lokacija provedbe
grad ili općina]]),Koordinate!B:E,3,FALSE),"")</f>
        <v>45.188551699999998</v>
      </c>
      <c r="R818" s="329">
        <f>IFERROR(VLOOKUP(TRIM(OPKK[[#This Row],[Lokacija provedbe
grad ili općina]]),Koordinate!B:E,4,FALSE),"")</f>
        <v>18.297187600000001</v>
      </c>
    </row>
    <row r="819" spans="1:18" s="167" customFormat="1" ht="15" customHeight="1">
      <c r="A819" s="164" t="s">
        <v>4809</v>
      </c>
      <c r="B819" s="164" t="s">
        <v>4810</v>
      </c>
      <c r="C819" s="174" t="s">
        <v>1223</v>
      </c>
      <c r="D819" s="174" t="s">
        <v>3818</v>
      </c>
      <c r="E819" s="174" t="s">
        <v>17</v>
      </c>
      <c r="F819" s="191">
        <v>43431</v>
      </c>
      <c r="G819" s="571">
        <f t="shared" si="12"/>
        <v>574920</v>
      </c>
      <c r="H819" s="248">
        <v>488682</v>
      </c>
      <c r="I819" s="248">
        <v>488682</v>
      </c>
      <c r="J819" s="248">
        <v>0</v>
      </c>
      <c r="K819" s="248">
        <v>86238</v>
      </c>
      <c r="L819" s="164" t="s">
        <v>485</v>
      </c>
      <c r="M819" s="164" t="s">
        <v>28</v>
      </c>
      <c r="N819" s="164" t="s">
        <v>2657</v>
      </c>
      <c r="O819" s="164"/>
      <c r="P819" s="329">
        <f>IFERROR(VLOOKUP(TRIM(OPKK[[#This Row],[Lokacija provedbe
grad ili općina]]),Koordinate!B:E,2,FALSE),"")</f>
        <v>31411</v>
      </c>
      <c r="Q819" s="329">
        <f>IFERROR(VLOOKUP(TRIM(OPKK[[#This Row],[Lokacija provedbe
grad ili općina]]),Koordinate!B:E,3,FALSE),"")</f>
        <v>45.257777599999997</v>
      </c>
      <c r="R819" s="329">
        <f>IFERROR(VLOOKUP(TRIM(OPKK[[#This Row],[Lokacija provedbe
grad ili općina]]),Koordinate!B:E,4,FALSE),"")</f>
        <v>18.242228000000001</v>
      </c>
    </row>
    <row r="820" spans="1:18" s="167" customFormat="1" ht="15" customHeight="1">
      <c r="A820" s="164" t="s">
        <v>4854</v>
      </c>
      <c r="B820" s="164" t="s">
        <v>4855</v>
      </c>
      <c r="C820" s="174" t="s">
        <v>1237</v>
      </c>
      <c r="D820" s="174" t="s">
        <v>3994</v>
      </c>
      <c r="E820" s="174" t="s">
        <v>17</v>
      </c>
      <c r="F820" s="191">
        <v>43425</v>
      </c>
      <c r="G820" s="571">
        <f t="shared" si="12"/>
        <v>1585236.8599999999</v>
      </c>
      <c r="H820" s="248">
        <v>973520.38</v>
      </c>
      <c r="I820" s="248">
        <v>973520.38</v>
      </c>
      <c r="J820" s="248">
        <v>0</v>
      </c>
      <c r="K820" s="248">
        <v>611716.48</v>
      </c>
      <c r="L820" s="164" t="s">
        <v>230</v>
      </c>
      <c r="M820" s="164" t="s">
        <v>28</v>
      </c>
      <c r="N820" s="164" t="s">
        <v>29</v>
      </c>
      <c r="O820" s="164"/>
      <c r="P820" s="329">
        <f>IFERROR(VLOOKUP(TRIM(OPKK[[#This Row],[Lokacija provedbe
grad ili općina]]),Koordinate!B:E,2,FALSE),"")</f>
        <v>31000</v>
      </c>
      <c r="Q820" s="329">
        <f>IFERROR(VLOOKUP(TRIM(OPKK[[#This Row],[Lokacija provedbe
grad ili općina]]),Koordinate!B:E,3,FALSE),"")</f>
        <v>45.554962400000001</v>
      </c>
      <c r="R820" s="329">
        <f>IFERROR(VLOOKUP(TRIM(OPKK[[#This Row],[Lokacija provedbe
grad ili općina]]),Koordinate!B:E,4,FALSE),"")</f>
        <v>18.695514399999901</v>
      </c>
    </row>
    <row r="821" spans="1:18" s="167" customFormat="1" ht="15" customHeight="1">
      <c r="A821" s="249" t="s">
        <v>4856</v>
      </c>
      <c r="B821" s="249" t="s">
        <v>4857</v>
      </c>
      <c r="C821" s="250" t="s">
        <v>1237</v>
      </c>
      <c r="D821" s="250" t="s">
        <v>3994</v>
      </c>
      <c r="E821" s="250" t="s">
        <v>17</v>
      </c>
      <c r="F821" s="251">
        <v>43432</v>
      </c>
      <c r="G821" s="575">
        <f t="shared" si="12"/>
        <v>1913542.3699999999</v>
      </c>
      <c r="H821" s="372">
        <v>1167307.9099999999</v>
      </c>
      <c r="I821" s="372">
        <v>1167307.9099999999</v>
      </c>
      <c r="J821" s="248">
        <v>0</v>
      </c>
      <c r="K821" s="252">
        <v>746234.46</v>
      </c>
      <c r="L821" s="249" t="s">
        <v>1537</v>
      </c>
      <c r="M821" s="249" t="s">
        <v>28</v>
      </c>
      <c r="N821" s="249" t="s">
        <v>29</v>
      </c>
      <c r="O821" s="249"/>
      <c r="P821" s="329">
        <f>IFERROR(VLOOKUP(TRIM(OPKK[[#This Row],[Lokacija provedbe
grad ili općina]]),Koordinate!B:E,2,FALSE),"")</f>
        <v>31000</v>
      </c>
      <c r="Q821" s="329">
        <f>IFERROR(VLOOKUP(TRIM(OPKK[[#This Row],[Lokacija provedbe
grad ili općina]]),Koordinate!B:E,3,FALSE),"")</f>
        <v>45.554962400000001</v>
      </c>
      <c r="R821" s="329">
        <f>IFERROR(VLOOKUP(TRIM(OPKK[[#This Row],[Lokacija provedbe
grad ili općina]]),Koordinate!B:E,4,FALSE),"")</f>
        <v>18.695514399999901</v>
      </c>
    </row>
    <row r="822" spans="1:18" s="167" customFormat="1" ht="15" customHeight="1">
      <c r="A822" s="249" t="s">
        <v>4858</v>
      </c>
      <c r="B822" s="249" t="s">
        <v>4859</v>
      </c>
      <c r="C822" s="250" t="s">
        <v>1237</v>
      </c>
      <c r="D822" s="250" t="s">
        <v>3994</v>
      </c>
      <c r="E822" s="250" t="s">
        <v>17</v>
      </c>
      <c r="F822" s="251">
        <v>43432</v>
      </c>
      <c r="G822" s="575">
        <f t="shared" si="12"/>
        <v>4809902.6099999994</v>
      </c>
      <c r="H822" s="372">
        <v>2913643.63</v>
      </c>
      <c r="I822" s="372">
        <v>2913643.63</v>
      </c>
      <c r="J822" s="248">
        <v>0</v>
      </c>
      <c r="K822" s="252">
        <v>1896258.98</v>
      </c>
      <c r="L822" s="249" t="s">
        <v>4860</v>
      </c>
      <c r="M822" s="249" t="s">
        <v>38</v>
      </c>
      <c r="N822" s="249" t="s">
        <v>1470</v>
      </c>
      <c r="O822" s="249"/>
      <c r="P822" s="329">
        <f>IFERROR(VLOOKUP(TRIM(OPKK[[#This Row],[Lokacija provedbe
grad ili općina]]),Koordinate!B:E,2,FALSE),"")</f>
        <v>34308</v>
      </c>
      <c r="Q822" s="329">
        <f>IFERROR(VLOOKUP(TRIM(OPKK[[#This Row],[Lokacija provedbe
grad ili općina]]),Koordinate!B:E,3,FALSE),"")</f>
        <v>45.357976699999902</v>
      </c>
      <c r="R822" s="329">
        <f>IFERROR(VLOOKUP(TRIM(OPKK[[#This Row],[Lokacija provedbe
grad ili općina]]),Koordinate!B:E,4,FALSE),"")</f>
        <v>17.764002300000001</v>
      </c>
    </row>
    <row r="823" spans="1:18" s="167" customFormat="1" ht="15" customHeight="1">
      <c r="A823" s="249" t="s">
        <v>4861</v>
      </c>
      <c r="B823" s="249" t="s">
        <v>4862</v>
      </c>
      <c r="C823" s="250" t="s">
        <v>1237</v>
      </c>
      <c r="D823" s="250" t="s">
        <v>3994</v>
      </c>
      <c r="E823" s="250" t="s">
        <v>17</v>
      </c>
      <c r="F823" s="251">
        <v>43432</v>
      </c>
      <c r="G823" s="575">
        <f t="shared" si="12"/>
        <v>733965.98</v>
      </c>
      <c r="H823" s="372">
        <v>465122.38</v>
      </c>
      <c r="I823" s="372">
        <v>465122.38</v>
      </c>
      <c r="J823" s="248">
        <v>0</v>
      </c>
      <c r="K823" s="252">
        <v>268843.59999999998</v>
      </c>
      <c r="L823" s="249" t="s">
        <v>1122</v>
      </c>
      <c r="M823" s="249" t="s">
        <v>52</v>
      </c>
      <c r="N823" s="249" t="s">
        <v>4240</v>
      </c>
      <c r="O823" s="249"/>
      <c r="P823" s="329">
        <f>IFERROR(VLOOKUP(TRIM(OPKK[[#This Row],[Lokacija provedbe
grad ili općina]]),Koordinate!B:E,2,FALSE),"")</f>
        <v>32224</v>
      </c>
      <c r="Q823" s="329">
        <f>IFERROR(VLOOKUP(TRIM(OPKK[[#This Row],[Lokacija provedbe
grad ili općina]]),Koordinate!B:E,3,FALSE),"")</f>
        <v>45.419167100000003</v>
      </c>
      <c r="R823" s="329">
        <f>IFERROR(VLOOKUP(TRIM(OPKK[[#This Row],[Lokacija provedbe
grad ili općina]]),Koordinate!B:E,4,FALSE),"")</f>
        <v>18.899151100000001</v>
      </c>
    </row>
    <row r="824" spans="1:18" s="167" customFormat="1" ht="15" customHeight="1">
      <c r="A824" s="249" t="s">
        <v>4863</v>
      </c>
      <c r="B824" s="249" t="s">
        <v>4864</v>
      </c>
      <c r="C824" s="250" t="s">
        <v>1237</v>
      </c>
      <c r="D824" s="250" t="s">
        <v>3994</v>
      </c>
      <c r="E824" s="250" t="s">
        <v>17</v>
      </c>
      <c r="F824" s="251">
        <v>43432</v>
      </c>
      <c r="G824" s="575">
        <f t="shared" si="12"/>
        <v>1223968.3500000001</v>
      </c>
      <c r="H824" s="372">
        <v>759522.16</v>
      </c>
      <c r="I824" s="372">
        <v>759522.16</v>
      </c>
      <c r="J824" s="248">
        <v>0</v>
      </c>
      <c r="K824" s="252">
        <v>464446.19</v>
      </c>
      <c r="L824" s="249" t="s">
        <v>3068</v>
      </c>
      <c r="M824" s="249" t="s">
        <v>43</v>
      </c>
      <c r="N824" s="249" t="s">
        <v>61</v>
      </c>
      <c r="O824" s="249"/>
      <c r="P824" s="329">
        <f>IFERROR(VLOOKUP(TRIM(OPKK[[#This Row],[Lokacija provedbe
grad ili općina]]),Koordinate!B:E,2,FALSE),"")</f>
        <v>33000</v>
      </c>
      <c r="Q824" s="329">
        <f>IFERROR(VLOOKUP(TRIM(OPKK[[#This Row],[Lokacija provedbe
grad ili općina]]),Koordinate!B:E,3,FALSE),"")</f>
        <v>45.831646300000003</v>
      </c>
      <c r="R824" s="329">
        <f>IFERROR(VLOOKUP(TRIM(OPKK[[#This Row],[Lokacija provedbe
grad ili općina]]),Koordinate!B:E,4,FALSE),"")</f>
        <v>17.385542900000001</v>
      </c>
    </row>
    <row r="825" spans="1:18" s="167" customFormat="1" ht="15" customHeight="1">
      <c r="A825" s="249" t="s">
        <v>4865</v>
      </c>
      <c r="B825" s="249" t="s">
        <v>4866</v>
      </c>
      <c r="C825" s="250" t="s">
        <v>1237</v>
      </c>
      <c r="D825" s="250" t="s">
        <v>3994</v>
      </c>
      <c r="E825" s="250" t="s">
        <v>17</v>
      </c>
      <c r="F825" s="251">
        <v>43432</v>
      </c>
      <c r="G825" s="575">
        <f t="shared" si="12"/>
        <v>5391832.04</v>
      </c>
      <c r="H825" s="372">
        <v>3266202.15</v>
      </c>
      <c r="I825" s="372">
        <v>3266202.15</v>
      </c>
      <c r="J825" s="248">
        <v>0</v>
      </c>
      <c r="K825" s="252">
        <v>2125629.89</v>
      </c>
      <c r="L825" s="249" t="s">
        <v>230</v>
      </c>
      <c r="M825" s="249" t="s">
        <v>28</v>
      </c>
      <c r="N825" s="249" t="s">
        <v>29</v>
      </c>
      <c r="O825" s="249"/>
      <c r="P825" s="329">
        <f>IFERROR(VLOOKUP(TRIM(OPKK[[#This Row],[Lokacija provedbe
grad ili općina]]),Koordinate!B:E,2,FALSE),"")</f>
        <v>31000</v>
      </c>
      <c r="Q825" s="329">
        <f>IFERROR(VLOOKUP(TRIM(OPKK[[#This Row],[Lokacija provedbe
grad ili općina]]),Koordinate!B:E,3,FALSE),"")</f>
        <v>45.554962400000001</v>
      </c>
      <c r="R825" s="329">
        <f>IFERROR(VLOOKUP(TRIM(OPKK[[#This Row],[Lokacija provedbe
grad ili općina]]),Koordinate!B:E,4,FALSE),"")</f>
        <v>18.695514399999901</v>
      </c>
    </row>
    <row r="826" spans="1:18" s="167" customFormat="1" ht="15" customHeight="1">
      <c r="A826" s="249" t="s">
        <v>4867</v>
      </c>
      <c r="B826" s="249" t="s">
        <v>4868</v>
      </c>
      <c r="C826" s="250" t="s">
        <v>1237</v>
      </c>
      <c r="D826" s="250" t="s">
        <v>3994</v>
      </c>
      <c r="E826" s="250" t="s">
        <v>17</v>
      </c>
      <c r="F826" s="251">
        <v>43432</v>
      </c>
      <c r="G826" s="575">
        <f t="shared" si="12"/>
        <v>960295.09000000008</v>
      </c>
      <c r="H826" s="372">
        <v>603554.54</v>
      </c>
      <c r="I826" s="372">
        <v>603554.54</v>
      </c>
      <c r="J826" s="248">
        <v>0</v>
      </c>
      <c r="K826" s="252">
        <v>356740.55</v>
      </c>
      <c r="L826" s="249" t="s">
        <v>1535</v>
      </c>
      <c r="M826" s="249" t="s">
        <v>52</v>
      </c>
      <c r="N826" s="249" t="s">
        <v>143</v>
      </c>
      <c r="O826" s="249"/>
      <c r="P826" s="329">
        <f>IFERROR(VLOOKUP(TRIM(OPKK[[#This Row],[Lokacija provedbe
grad ili općina]]),Koordinate!B:E,2,FALSE),"")</f>
        <v>32100</v>
      </c>
      <c r="Q826" s="329">
        <f>IFERROR(VLOOKUP(TRIM(OPKK[[#This Row],[Lokacija provedbe
grad ili općina]]),Koordinate!B:E,3,FALSE),"")</f>
        <v>45.287905799999997</v>
      </c>
      <c r="R826" s="329">
        <f>IFERROR(VLOOKUP(TRIM(OPKK[[#This Row],[Lokacija provedbe
grad ili općina]]),Koordinate!B:E,4,FALSE),"")</f>
        <v>18.805678100000002</v>
      </c>
    </row>
    <row r="827" spans="1:18" s="167" customFormat="1" ht="15" customHeight="1">
      <c r="A827" s="249" t="s">
        <v>4869</v>
      </c>
      <c r="B827" s="249" t="s">
        <v>4870</v>
      </c>
      <c r="C827" s="250" t="s">
        <v>15</v>
      </c>
      <c r="D827" s="250" t="s">
        <v>4518</v>
      </c>
      <c r="E827" s="250" t="s">
        <v>17</v>
      </c>
      <c r="F827" s="251">
        <v>43431</v>
      </c>
      <c r="G827" s="575">
        <f t="shared" si="12"/>
        <v>151000</v>
      </c>
      <c r="H827" s="372">
        <v>96640</v>
      </c>
      <c r="I827" s="372">
        <v>96640</v>
      </c>
      <c r="J827" s="248">
        <v>0</v>
      </c>
      <c r="K827" s="252">
        <v>54360</v>
      </c>
      <c r="L827" s="249" t="s">
        <v>4871</v>
      </c>
      <c r="M827" s="249" t="s">
        <v>52</v>
      </c>
      <c r="N827" s="249" t="s">
        <v>53</v>
      </c>
      <c r="O827" s="249"/>
      <c r="P827" s="329">
        <f>IFERROR(VLOOKUP(TRIM(OPKK[[#This Row],[Lokacija provedbe
grad ili općina]]),Koordinate!B:E,2,FALSE),"")</f>
        <v>32000</v>
      </c>
      <c r="Q827" s="329">
        <f>IFERROR(VLOOKUP(TRIM(OPKK[[#This Row],[Lokacija provedbe
grad ili općina]]),Koordinate!B:E,3,FALSE),"")</f>
        <v>45.345237699999998</v>
      </c>
      <c r="R827" s="329">
        <f>IFERROR(VLOOKUP(TRIM(OPKK[[#This Row],[Lokacija provedbe
grad ili općina]]),Koordinate!B:E,4,FALSE),"")</f>
        <v>19.001020400000002</v>
      </c>
    </row>
    <row r="828" spans="1:18" s="167" customFormat="1" ht="15" customHeight="1">
      <c r="A828" s="249" t="s">
        <v>4951</v>
      </c>
      <c r="B828" s="249" t="s">
        <v>4952</v>
      </c>
      <c r="C828" s="250" t="s">
        <v>1223</v>
      </c>
      <c r="D828" s="250" t="s">
        <v>3818</v>
      </c>
      <c r="E828" s="250" t="s">
        <v>17</v>
      </c>
      <c r="F828" s="251">
        <v>43441</v>
      </c>
      <c r="G828" s="575">
        <f t="shared" si="12"/>
        <v>299944.53999999998</v>
      </c>
      <c r="H828" s="372">
        <v>254952.62</v>
      </c>
      <c r="I828" s="372">
        <v>254952.62</v>
      </c>
      <c r="J828" s="248">
        <v>0</v>
      </c>
      <c r="K828" s="252">
        <v>44991.92</v>
      </c>
      <c r="L828" s="249" t="s">
        <v>544</v>
      </c>
      <c r="M828" s="249" t="s">
        <v>43</v>
      </c>
      <c r="N828" s="249" t="s">
        <v>1386</v>
      </c>
      <c r="O828" s="249"/>
      <c r="P828" s="329">
        <f>IFERROR(VLOOKUP(TRIM(OPKK[[#This Row],[Lokacija provedbe
grad ili općina]]),Koordinate!B:E,2,FALSE),"")</f>
        <v>33405</v>
      </c>
      <c r="Q828" s="329">
        <f>IFERROR(VLOOKUP(TRIM(OPKK[[#This Row],[Lokacija provedbe
grad ili općina]]),Koordinate!B:E,3,FALSE),"")</f>
        <v>45.950106699999999</v>
      </c>
      <c r="R828" s="329">
        <f>IFERROR(VLOOKUP(TRIM(OPKK[[#This Row],[Lokacija provedbe
grad ili općina]]),Koordinate!B:E,4,FALSE),"")</f>
        <v>17.2326520999999</v>
      </c>
    </row>
    <row r="829" spans="1:18" s="167" customFormat="1" ht="15" customHeight="1">
      <c r="A829" s="267" t="s">
        <v>4953</v>
      </c>
      <c r="B829" s="267" t="s">
        <v>4954</v>
      </c>
      <c r="C829" s="268" t="s">
        <v>197</v>
      </c>
      <c r="D829" s="268" t="s">
        <v>4955</v>
      </c>
      <c r="E829" s="268" t="s">
        <v>17</v>
      </c>
      <c r="F829" s="269">
        <v>43444</v>
      </c>
      <c r="G829" s="575">
        <f t="shared" si="12"/>
        <v>26000</v>
      </c>
      <c r="H829" s="372">
        <v>20800</v>
      </c>
      <c r="I829" s="372">
        <v>20800</v>
      </c>
      <c r="J829" s="248">
        <v>0</v>
      </c>
      <c r="K829" s="270">
        <v>5200</v>
      </c>
      <c r="L829" s="267" t="s">
        <v>4956</v>
      </c>
      <c r="M829" s="267" t="s">
        <v>28</v>
      </c>
      <c r="N829" s="267" t="s">
        <v>29</v>
      </c>
      <c r="O829" s="267"/>
      <c r="P829" s="329">
        <f>IFERROR(VLOOKUP(TRIM(OPKK[[#This Row],[Lokacija provedbe
grad ili općina]]),Koordinate!B:E,2,FALSE),"")</f>
        <v>31000</v>
      </c>
      <c r="Q829" s="329">
        <f>IFERROR(VLOOKUP(TRIM(OPKK[[#This Row],[Lokacija provedbe
grad ili općina]]),Koordinate!B:E,3,FALSE),"")</f>
        <v>45.554962400000001</v>
      </c>
      <c r="R829" s="329">
        <f>IFERROR(VLOOKUP(TRIM(OPKK[[#This Row],[Lokacija provedbe
grad ili općina]]),Koordinate!B:E,4,FALSE),"")</f>
        <v>18.695514399999901</v>
      </c>
    </row>
    <row r="830" spans="1:18" s="167" customFormat="1" ht="15" customHeight="1">
      <c r="A830" s="267" t="s">
        <v>4994</v>
      </c>
      <c r="B830" s="267" t="s">
        <v>4995</v>
      </c>
      <c r="C830" s="174" t="s">
        <v>3779</v>
      </c>
      <c r="D830" s="268" t="s">
        <v>3780</v>
      </c>
      <c r="E830" s="268" t="s">
        <v>65</v>
      </c>
      <c r="F830" s="269">
        <v>43446</v>
      </c>
      <c r="G830" s="575">
        <f t="shared" si="12"/>
        <v>4016016</v>
      </c>
      <c r="H830" s="372">
        <v>3142585.4</v>
      </c>
      <c r="I830" s="372">
        <v>3142585.4</v>
      </c>
      <c r="J830" s="248">
        <v>0</v>
      </c>
      <c r="K830" s="270">
        <v>873430.6</v>
      </c>
      <c r="L830" s="267" t="s">
        <v>4996</v>
      </c>
      <c r="M830" s="267" t="s">
        <v>20</v>
      </c>
      <c r="N830" s="267" t="s">
        <v>3767</v>
      </c>
      <c r="O830" s="267"/>
      <c r="P830" s="329">
        <f>IFERROR(VLOOKUP(TRIM(OPKK[[#This Row],[Lokacija provedbe
grad ili općina]]),Koordinate!B:E,2,FALSE),"")</f>
        <v>35211</v>
      </c>
      <c r="Q830" s="329">
        <f>IFERROR(VLOOKUP(TRIM(OPKK[[#This Row],[Lokacija provedbe
grad ili općina]]),Koordinate!B:E,3,FALSE),"")</f>
        <v>45.181916200000003</v>
      </c>
      <c r="R830" s="329">
        <f>IFERROR(VLOOKUP(TRIM(OPKK[[#This Row],[Lokacija provedbe
grad ili općina]]),Koordinate!B:E,4,FALSE),"")</f>
        <v>18.1845731999999</v>
      </c>
    </row>
    <row r="831" spans="1:18" s="167" customFormat="1" ht="15" customHeight="1">
      <c r="A831" s="271" t="s">
        <v>5036</v>
      </c>
      <c r="B831" s="271" t="s">
        <v>5037</v>
      </c>
      <c r="C831" s="174" t="s">
        <v>1237</v>
      </c>
      <c r="D831" s="174" t="s">
        <v>3994</v>
      </c>
      <c r="E831" s="174" t="s">
        <v>17</v>
      </c>
      <c r="F831" s="272">
        <v>43434</v>
      </c>
      <c r="G831" s="575">
        <f t="shared" si="12"/>
        <v>535462.55000000005</v>
      </c>
      <c r="H831" s="372">
        <v>339717.16</v>
      </c>
      <c r="I831" s="372">
        <v>339717.16</v>
      </c>
      <c r="J831" s="248">
        <v>0</v>
      </c>
      <c r="K831" s="273">
        <v>195745.39</v>
      </c>
      <c r="L831" s="271" t="s">
        <v>5038</v>
      </c>
      <c r="M831" s="271" t="s">
        <v>52</v>
      </c>
      <c r="N831" s="271" t="s">
        <v>53</v>
      </c>
      <c r="O831" s="271"/>
      <c r="P831" s="329">
        <f>IFERROR(VLOOKUP(TRIM(OPKK[[#This Row],[Lokacija provedbe
grad ili općina]]),Koordinate!B:E,2,FALSE),"")</f>
        <v>32000</v>
      </c>
      <c r="Q831" s="329">
        <f>IFERROR(VLOOKUP(TRIM(OPKK[[#This Row],[Lokacija provedbe
grad ili općina]]),Koordinate!B:E,3,FALSE),"")</f>
        <v>45.345237699999998</v>
      </c>
      <c r="R831" s="329">
        <f>IFERROR(VLOOKUP(TRIM(OPKK[[#This Row],[Lokacija provedbe
grad ili općina]]),Koordinate!B:E,4,FALSE),"")</f>
        <v>19.001020400000002</v>
      </c>
    </row>
    <row r="832" spans="1:18" s="167" customFormat="1" ht="15" customHeight="1">
      <c r="A832" s="320" t="s">
        <v>5039</v>
      </c>
      <c r="B832" s="320" t="s">
        <v>5040</v>
      </c>
      <c r="C832" s="174" t="s">
        <v>1380</v>
      </c>
      <c r="D832" s="174" t="s">
        <v>2156</v>
      </c>
      <c r="E832" s="174" t="s">
        <v>26</v>
      </c>
      <c r="F832" s="321">
        <v>43453</v>
      </c>
      <c r="G832" s="575">
        <f t="shared" si="12"/>
        <v>845699.34000000008</v>
      </c>
      <c r="H832" s="372">
        <v>718844.43</v>
      </c>
      <c r="I832" s="372">
        <v>718844.43</v>
      </c>
      <c r="J832" s="248">
        <v>0</v>
      </c>
      <c r="K832" s="322">
        <v>126854.91</v>
      </c>
      <c r="L832" s="320" t="s">
        <v>576</v>
      </c>
      <c r="M832" s="320" t="s">
        <v>52</v>
      </c>
      <c r="N832" s="320" t="s">
        <v>53</v>
      </c>
      <c r="O832" s="320"/>
      <c r="P832" s="329">
        <f>IFERROR(VLOOKUP(TRIM(OPKK[[#This Row],[Lokacija provedbe
grad ili općina]]),Koordinate!B:E,2,FALSE),"")</f>
        <v>32000</v>
      </c>
      <c r="Q832" s="329">
        <f>IFERROR(VLOOKUP(TRIM(OPKK[[#This Row],[Lokacija provedbe
grad ili općina]]),Koordinate!B:E,3,FALSE),"")</f>
        <v>45.345237699999998</v>
      </c>
      <c r="R832" s="329">
        <f>IFERROR(VLOOKUP(TRIM(OPKK[[#This Row],[Lokacija provedbe
grad ili općina]]),Koordinate!B:E,4,FALSE),"")</f>
        <v>19.001020400000002</v>
      </c>
    </row>
    <row r="833" spans="1:18" s="167" customFormat="1" ht="15" customHeight="1">
      <c r="A833" s="320" t="s">
        <v>5041</v>
      </c>
      <c r="B833" s="320" t="s">
        <v>5042</v>
      </c>
      <c r="C833" s="36" t="s">
        <v>1237</v>
      </c>
      <c r="D833" s="36" t="s">
        <v>3994</v>
      </c>
      <c r="E833" s="36" t="s">
        <v>17</v>
      </c>
      <c r="F833" s="321">
        <v>43434</v>
      </c>
      <c r="G833" s="575">
        <f t="shared" si="12"/>
        <v>1838753.6300000001</v>
      </c>
      <c r="H833" s="372">
        <v>1131977.1100000001</v>
      </c>
      <c r="I833" s="372">
        <v>1131977.1100000001</v>
      </c>
      <c r="J833" s="248">
        <v>0</v>
      </c>
      <c r="K833" s="322">
        <v>706776.52</v>
      </c>
      <c r="L833" s="320" t="s">
        <v>351</v>
      </c>
      <c r="M833" s="320" t="s">
        <v>43</v>
      </c>
      <c r="N833" s="320" t="s">
        <v>61</v>
      </c>
      <c r="O833" s="320"/>
      <c r="P833" s="329">
        <f>IFERROR(VLOOKUP(TRIM(OPKK[[#This Row],[Lokacija provedbe
grad ili općina]]),Koordinate!B:E,2,FALSE),"")</f>
        <v>33000</v>
      </c>
      <c r="Q833" s="329">
        <f>IFERROR(VLOOKUP(TRIM(OPKK[[#This Row],[Lokacija provedbe
grad ili općina]]),Koordinate!B:E,3,FALSE),"")</f>
        <v>45.831646300000003</v>
      </c>
      <c r="R833" s="329">
        <f>IFERROR(VLOOKUP(TRIM(OPKK[[#This Row],[Lokacija provedbe
grad ili općina]]),Koordinate!B:E,4,FALSE),"")</f>
        <v>17.385542900000001</v>
      </c>
    </row>
    <row r="834" spans="1:18" s="167" customFormat="1" ht="15" customHeight="1">
      <c r="A834" s="320" t="s">
        <v>5043</v>
      </c>
      <c r="B834" s="320" t="s">
        <v>5044</v>
      </c>
      <c r="C834" s="174" t="s">
        <v>1237</v>
      </c>
      <c r="D834" s="174" t="s">
        <v>3994</v>
      </c>
      <c r="E834" s="174" t="s">
        <v>17</v>
      </c>
      <c r="F834" s="321">
        <v>43434</v>
      </c>
      <c r="G834" s="575">
        <f t="shared" si="12"/>
        <v>741944.64</v>
      </c>
      <c r="H834" s="372">
        <v>462765.32</v>
      </c>
      <c r="I834" s="372">
        <v>462765.32</v>
      </c>
      <c r="J834" s="248">
        <v>0</v>
      </c>
      <c r="K834" s="322">
        <v>279179.32</v>
      </c>
      <c r="L834" s="320" t="s">
        <v>230</v>
      </c>
      <c r="M834" s="320" t="s">
        <v>28</v>
      </c>
      <c r="N834" s="320" t="s">
        <v>29</v>
      </c>
      <c r="O834" s="320"/>
      <c r="P834" s="329">
        <f>IFERROR(VLOOKUP(TRIM(OPKK[[#This Row],[Lokacija provedbe
grad ili općina]]),Koordinate!B:E,2,FALSE),"")</f>
        <v>31000</v>
      </c>
      <c r="Q834" s="329">
        <f>IFERROR(VLOOKUP(TRIM(OPKK[[#This Row],[Lokacija provedbe
grad ili općina]]),Koordinate!B:E,3,FALSE),"")</f>
        <v>45.554962400000001</v>
      </c>
      <c r="R834" s="329">
        <f>IFERROR(VLOOKUP(TRIM(OPKK[[#This Row],[Lokacija provedbe
grad ili općina]]),Koordinate!B:E,4,FALSE),"")</f>
        <v>18.695514399999901</v>
      </c>
    </row>
    <row r="835" spans="1:18" s="167" customFormat="1" ht="15" customHeight="1">
      <c r="A835" s="320" t="s">
        <v>5045</v>
      </c>
      <c r="B835" s="320" t="s">
        <v>5046</v>
      </c>
      <c r="C835" s="174" t="s">
        <v>1237</v>
      </c>
      <c r="D835" s="174" t="s">
        <v>3994</v>
      </c>
      <c r="E835" s="174" t="s">
        <v>17</v>
      </c>
      <c r="F835" s="321">
        <v>43434</v>
      </c>
      <c r="G835" s="575">
        <f t="shared" si="12"/>
        <v>647729.49</v>
      </c>
      <c r="H835" s="372">
        <v>414314.41</v>
      </c>
      <c r="I835" s="372">
        <v>414314.41</v>
      </c>
      <c r="J835" s="248">
        <v>0</v>
      </c>
      <c r="K835" s="322">
        <v>233415.08</v>
      </c>
      <c r="L835" s="320" t="s">
        <v>3036</v>
      </c>
      <c r="M835" s="320" t="s">
        <v>52</v>
      </c>
      <c r="N835" s="320" t="s">
        <v>4321</v>
      </c>
      <c r="O835" s="36"/>
      <c r="P835" s="329">
        <f>IFERROR(VLOOKUP(TRIM(OPKK[[#This Row],[Lokacija provedbe
grad ili općina]]),Koordinate!B:E,2,FALSE),"")</f>
        <v>32251</v>
      </c>
      <c r="Q835" s="329">
        <f>IFERROR(VLOOKUP(TRIM(OPKK[[#This Row],[Lokacija provedbe
grad ili općina]]),Koordinate!B:E,3,FALSE),"")</f>
        <v>45.1983599</v>
      </c>
      <c r="R835" s="329">
        <f>IFERROR(VLOOKUP(TRIM(OPKK[[#This Row],[Lokacija provedbe
grad ili općina]]),Koordinate!B:E,4,FALSE),"")</f>
        <v>18.848450799999998</v>
      </c>
    </row>
    <row r="836" spans="1:18" s="167" customFormat="1" ht="15" customHeight="1">
      <c r="A836" s="320" t="s">
        <v>5047</v>
      </c>
      <c r="B836" s="320" t="s">
        <v>5048</v>
      </c>
      <c r="C836" s="174" t="s">
        <v>1237</v>
      </c>
      <c r="D836" s="174" t="s">
        <v>3994</v>
      </c>
      <c r="E836" s="174" t="s">
        <v>17</v>
      </c>
      <c r="F836" s="321">
        <v>43434</v>
      </c>
      <c r="G836" s="575">
        <f t="shared" ref="G836:G899" si="13">H836+K836</f>
        <v>6507337.5</v>
      </c>
      <c r="H836" s="372">
        <v>3962341.57</v>
      </c>
      <c r="I836" s="372">
        <v>3962341.57</v>
      </c>
      <c r="J836" s="248">
        <v>0</v>
      </c>
      <c r="K836" s="322">
        <v>2544995.9300000002</v>
      </c>
      <c r="L836" s="320" t="s">
        <v>1141</v>
      </c>
      <c r="M836" s="320" t="s">
        <v>38</v>
      </c>
      <c r="N836" s="320" t="s">
        <v>138</v>
      </c>
      <c r="O836" s="320"/>
      <c r="P836" s="329">
        <f>IFERROR(VLOOKUP(TRIM(OPKK[[#This Row],[Lokacija provedbe
grad ili općina]]),Koordinate!B:E,2,FALSE),"")</f>
        <v>34550</v>
      </c>
      <c r="Q836" s="329">
        <f>IFERROR(VLOOKUP(TRIM(OPKK[[#This Row],[Lokacija provedbe
grad ili općina]]),Koordinate!B:E,3,FALSE),"")</f>
        <v>45.438845200000003</v>
      </c>
      <c r="R836" s="329">
        <f>IFERROR(VLOOKUP(TRIM(OPKK[[#This Row],[Lokacija provedbe
grad ili općina]]),Koordinate!B:E,4,FALSE),"")</f>
        <v>17.191742399999999</v>
      </c>
    </row>
    <row r="837" spans="1:18" s="167" customFormat="1" ht="15" customHeight="1">
      <c r="A837" s="320" t="s">
        <v>5066</v>
      </c>
      <c r="B837" s="320" t="s">
        <v>5067</v>
      </c>
      <c r="C837" s="174" t="s">
        <v>1223</v>
      </c>
      <c r="D837" s="174" t="s">
        <v>4099</v>
      </c>
      <c r="E837" s="174" t="s">
        <v>17</v>
      </c>
      <c r="F837" s="321">
        <v>43465</v>
      </c>
      <c r="G837" s="575">
        <f t="shared" si="13"/>
        <v>35292714.050000004</v>
      </c>
      <c r="H837" s="372">
        <v>29998806.940000001</v>
      </c>
      <c r="I837" s="372">
        <v>29998806.940000001</v>
      </c>
      <c r="J837" s="248">
        <v>0</v>
      </c>
      <c r="K837" s="322">
        <v>5293907.1100000003</v>
      </c>
      <c r="L837" s="320" t="s">
        <v>27</v>
      </c>
      <c r="M837" s="320" t="s">
        <v>28</v>
      </c>
      <c r="N837" s="320" t="s">
        <v>29</v>
      </c>
      <c r="O837" s="320"/>
      <c r="P837" s="329">
        <f>IFERROR(VLOOKUP(TRIM(OPKK[[#This Row],[Lokacija provedbe
grad ili općina]]),Koordinate!B:E,2,FALSE),"")</f>
        <v>31000</v>
      </c>
      <c r="Q837" s="329">
        <f>IFERROR(VLOOKUP(TRIM(OPKK[[#This Row],[Lokacija provedbe
grad ili općina]]),Koordinate!B:E,3,FALSE),"")</f>
        <v>45.554962400000001</v>
      </c>
      <c r="R837" s="329">
        <f>IFERROR(VLOOKUP(TRIM(OPKK[[#This Row],[Lokacija provedbe
grad ili općina]]),Koordinate!B:E,4,FALSE),"")</f>
        <v>18.695514399999901</v>
      </c>
    </row>
    <row r="838" spans="1:18" s="167" customFormat="1" ht="15" customHeight="1">
      <c r="A838" s="326" t="s">
        <v>5068</v>
      </c>
      <c r="B838" s="326" t="s">
        <v>5069</v>
      </c>
      <c r="C838" s="162" t="s">
        <v>1237</v>
      </c>
      <c r="D838" s="45" t="s">
        <v>3994</v>
      </c>
      <c r="E838" s="162" t="s">
        <v>17</v>
      </c>
      <c r="F838" s="327">
        <v>43446</v>
      </c>
      <c r="G838" s="572">
        <f t="shared" si="13"/>
        <v>1587101.88</v>
      </c>
      <c r="H838" s="446">
        <v>972350.49</v>
      </c>
      <c r="I838" s="446">
        <v>972350.49</v>
      </c>
      <c r="J838" s="248">
        <v>0</v>
      </c>
      <c r="K838" s="328">
        <v>614751.39</v>
      </c>
      <c r="L838" s="326" t="s">
        <v>1537</v>
      </c>
      <c r="M838" s="326" t="s">
        <v>28</v>
      </c>
      <c r="N838" s="326" t="s">
        <v>29</v>
      </c>
      <c r="O838" s="326"/>
      <c r="P838" s="329">
        <f>IFERROR(VLOOKUP(TRIM(OPKK[[#This Row],[Lokacija provedbe
grad ili općina]]),Koordinate!B:E,2,FALSE),"")</f>
        <v>31000</v>
      </c>
      <c r="Q838" s="329">
        <f>IFERROR(VLOOKUP(TRIM(OPKK[[#This Row],[Lokacija provedbe
grad ili općina]]),Koordinate!B:E,3,FALSE),"")</f>
        <v>45.554962400000001</v>
      </c>
      <c r="R838" s="329">
        <f>IFERROR(VLOOKUP(TRIM(OPKK[[#This Row],[Lokacija provedbe
grad ili općina]]),Koordinate!B:E,4,FALSE),"")</f>
        <v>18.695514399999901</v>
      </c>
    </row>
    <row r="839" spans="1:18" s="167" customFormat="1" ht="15" customHeight="1">
      <c r="A839" s="326" t="s">
        <v>5070</v>
      </c>
      <c r="B839" s="326" t="s">
        <v>5071</v>
      </c>
      <c r="C839" s="329" t="s">
        <v>15</v>
      </c>
      <c r="D839" s="329" t="s">
        <v>5072</v>
      </c>
      <c r="E839" s="329" t="s">
        <v>17</v>
      </c>
      <c r="F839" s="327">
        <v>43451</v>
      </c>
      <c r="G839" s="572">
        <f t="shared" si="13"/>
        <v>39000</v>
      </c>
      <c r="H839" s="446">
        <v>39000</v>
      </c>
      <c r="I839" s="446">
        <v>39000</v>
      </c>
      <c r="J839" s="248">
        <v>0</v>
      </c>
      <c r="K839" s="328">
        <v>0</v>
      </c>
      <c r="L839" s="326" t="s">
        <v>5073</v>
      </c>
      <c r="M839" s="326" t="s">
        <v>52</v>
      </c>
      <c r="N839" s="326" t="s">
        <v>177</v>
      </c>
      <c r="O839" s="326"/>
      <c r="P839" s="329">
        <f>IFERROR(VLOOKUP(TRIM(OPKK[[#This Row],[Lokacija provedbe
grad ili općina]]),Koordinate!B:E,2,FALSE),"")</f>
        <v>32270</v>
      </c>
      <c r="Q839" s="329">
        <f>IFERROR(VLOOKUP(TRIM(OPKK[[#This Row],[Lokacija provedbe
grad ili općina]]),Koordinate!B:E,3,FALSE),"")</f>
        <v>45.072074000000001</v>
      </c>
      <c r="R839" s="329">
        <f>IFERROR(VLOOKUP(TRIM(OPKK[[#This Row],[Lokacija provedbe
grad ili općina]]),Koordinate!B:E,4,FALSE),"")</f>
        <v>18.694507199999901</v>
      </c>
    </row>
    <row r="840" spans="1:18" s="167" customFormat="1" ht="15" customHeight="1">
      <c r="A840" s="326" t="s">
        <v>5074</v>
      </c>
      <c r="B840" s="326" t="s">
        <v>5075</v>
      </c>
      <c r="C840" s="174" t="s">
        <v>15</v>
      </c>
      <c r="D840" s="174" t="s">
        <v>5072</v>
      </c>
      <c r="E840" s="329" t="s">
        <v>17</v>
      </c>
      <c r="F840" s="327">
        <v>43468</v>
      </c>
      <c r="G840" s="572">
        <f t="shared" si="13"/>
        <v>64000</v>
      </c>
      <c r="H840" s="446">
        <v>64000</v>
      </c>
      <c r="I840" s="446">
        <v>64000</v>
      </c>
      <c r="J840" s="248">
        <v>0</v>
      </c>
      <c r="K840" s="328">
        <v>0</v>
      </c>
      <c r="L840" s="326" t="s">
        <v>5076</v>
      </c>
      <c r="M840" s="326" t="s">
        <v>43</v>
      </c>
      <c r="N840" s="326" t="s">
        <v>1386</v>
      </c>
      <c r="O840" s="326"/>
      <c r="P840" s="329">
        <f>IFERROR(VLOOKUP(TRIM(OPKK[[#This Row],[Lokacija provedbe
grad ili općina]]),Koordinate!B:E,2,FALSE),"")</f>
        <v>33405</v>
      </c>
      <c r="Q840" s="329">
        <f>IFERROR(VLOOKUP(TRIM(OPKK[[#This Row],[Lokacija provedbe
grad ili općina]]),Koordinate!B:E,3,FALSE),"")</f>
        <v>45.950106699999999</v>
      </c>
      <c r="R840" s="329">
        <f>IFERROR(VLOOKUP(TRIM(OPKK[[#This Row],[Lokacija provedbe
grad ili općina]]),Koordinate!B:E,4,FALSE),"")</f>
        <v>17.2326520999999</v>
      </c>
    </row>
    <row r="841" spans="1:18" s="167" customFormat="1" ht="15" customHeight="1">
      <c r="A841" s="164" t="s">
        <v>5077</v>
      </c>
      <c r="B841" s="326" t="s">
        <v>5078</v>
      </c>
      <c r="C841" s="329" t="s">
        <v>15</v>
      </c>
      <c r="D841" s="329" t="s">
        <v>2739</v>
      </c>
      <c r="E841" s="329" t="s">
        <v>17</v>
      </c>
      <c r="F841" s="327">
        <v>43472</v>
      </c>
      <c r="G841" s="572">
        <f t="shared" si="13"/>
        <v>837887.10000000009</v>
      </c>
      <c r="H841" s="446">
        <v>703825.16</v>
      </c>
      <c r="I841" s="446">
        <v>703825.16</v>
      </c>
      <c r="J841" s="248">
        <v>0</v>
      </c>
      <c r="K841" s="328">
        <v>134061.94</v>
      </c>
      <c r="L841" s="326" t="s">
        <v>5079</v>
      </c>
      <c r="M841" s="326" t="s">
        <v>28</v>
      </c>
      <c r="N841" s="326" t="s">
        <v>29</v>
      </c>
      <c r="O841" s="326"/>
      <c r="P841" s="329">
        <f>IFERROR(VLOOKUP(TRIM(OPKK[[#This Row],[Lokacija provedbe
grad ili općina]]),Koordinate!B:E,2,FALSE),"")</f>
        <v>31000</v>
      </c>
      <c r="Q841" s="329">
        <f>IFERROR(VLOOKUP(TRIM(OPKK[[#This Row],[Lokacija provedbe
grad ili općina]]),Koordinate!B:E,3,FALSE),"")</f>
        <v>45.554962400000001</v>
      </c>
      <c r="R841" s="329">
        <f>IFERROR(VLOOKUP(TRIM(OPKK[[#This Row],[Lokacija provedbe
grad ili općina]]),Koordinate!B:E,4,FALSE),"")</f>
        <v>18.695514399999901</v>
      </c>
    </row>
    <row r="842" spans="1:18" s="167" customFormat="1" ht="15" customHeight="1">
      <c r="A842" s="326" t="s">
        <v>5080</v>
      </c>
      <c r="B842" s="326" t="s">
        <v>5081</v>
      </c>
      <c r="C842" s="329" t="s">
        <v>1237</v>
      </c>
      <c r="D842" s="329" t="s">
        <v>3994</v>
      </c>
      <c r="E842" s="329" t="s">
        <v>17</v>
      </c>
      <c r="F842" s="327">
        <v>43458</v>
      </c>
      <c r="G842" s="572">
        <f t="shared" si="13"/>
        <v>6016451.1400000006</v>
      </c>
      <c r="H842" s="446">
        <v>3645778.04</v>
      </c>
      <c r="I842" s="446">
        <v>3645778.04</v>
      </c>
      <c r="J842" s="328">
        <v>0</v>
      </c>
      <c r="K842" s="328">
        <v>2370673.1</v>
      </c>
      <c r="L842" s="326" t="s">
        <v>1532</v>
      </c>
      <c r="M842" s="326" t="s">
        <v>20</v>
      </c>
      <c r="N842" s="326" t="s">
        <v>62</v>
      </c>
      <c r="O842" s="326"/>
      <c r="P842" s="329">
        <f>IFERROR(VLOOKUP(TRIM(OPKK[[#This Row],[Lokacija provedbe
grad ili općina]]),Koordinate!B:E,2,FALSE),"")</f>
        <v>35000</v>
      </c>
      <c r="Q842" s="329">
        <f>IFERROR(VLOOKUP(TRIM(OPKK[[#This Row],[Lokacija provedbe
grad ili općina]]),Koordinate!B:E,3,FALSE),"")</f>
        <v>45.163143099999999</v>
      </c>
      <c r="R842" s="329">
        <f>IFERROR(VLOOKUP(TRIM(OPKK[[#This Row],[Lokacija provedbe
grad ili općina]]),Koordinate!B:E,4,FALSE),"")</f>
        <v>18.011608099999901</v>
      </c>
    </row>
    <row r="843" spans="1:18" s="167" customFormat="1" ht="15" customHeight="1">
      <c r="A843" s="326" t="s">
        <v>5083</v>
      </c>
      <c r="B843" s="326" t="s">
        <v>5084</v>
      </c>
      <c r="C843" s="174" t="s">
        <v>15</v>
      </c>
      <c r="D843" s="45" t="s">
        <v>4518</v>
      </c>
      <c r="E843" s="162" t="s">
        <v>17</v>
      </c>
      <c r="F843" s="327">
        <v>43473</v>
      </c>
      <c r="G843" s="572">
        <f t="shared" si="13"/>
        <v>156055</v>
      </c>
      <c r="H843" s="446">
        <v>101435.75</v>
      </c>
      <c r="I843" s="446">
        <v>101435.75</v>
      </c>
      <c r="J843" s="248">
        <v>0</v>
      </c>
      <c r="K843" s="328">
        <v>54619.25</v>
      </c>
      <c r="L843" s="326" t="s">
        <v>5085</v>
      </c>
      <c r="M843" s="326" t="s">
        <v>20</v>
      </c>
      <c r="N843" s="326" t="s">
        <v>19</v>
      </c>
      <c r="O843" s="326"/>
      <c r="P843" s="329">
        <f>IFERROR(VLOOKUP(TRIM(OPKK[[#This Row],[Lokacija provedbe
grad ili općina]]),Koordinate!B:E,2,FALSE),"")</f>
        <v>35207</v>
      </c>
      <c r="Q843" s="329">
        <f>IFERROR(VLOOKUP(TRIM(OPKK[[#This Row],[Lokacija provedbe
grad ili općina]]),Koordinate!B:E,3,FALSE),"")</f>
        <v>45.1538276</v>
      </c>
      <c r="R843" s="329">
        <f>IFERROR(VLOOKUP(TRIM(OPKK[[#This Row],[Lokacija provedbe
grad ili općina]]),Koordinate!B:E,4,FALSE),"")</f>
        <v>18.063722599999998</v>
      </c>
    </row>
    <row r="844" spans="1:18" s="167" customFormat="1" ht="15" customHeight="1">
      <c r="A844" s="326" t="s">
        <v>5168</v>
      </c>
      <c r="B844" s="326" t="s">
        <v>5169</v>
      </c>
      <c r="C844" s="174" t="s">
        <v>15</v>
      </c>
      <c r="D844" s="174" t="s">
        <v>2739</v>
      </c>
      <c r="E844" s="174" t="s">
        <v>17</v>
      </c>
      <c r="F844" s="327">
        <v>43472</v>
      </c>
      <c r="G844" s="572">
        <f t="shared" si="13"/>
        <v>749604.7</v>
      </c>
      <c r="H844" s="446">
        <v>637163.99</v>
      </c>
      <c r="I844" s="446">
        <v>637163.99</v>
      </c>
      <c r="J844" s="248">
        <v>0</v>
      </c>
      <c r="K844" s="328">
        <v>112440.71</v>
      </c>
      <c r="L844" s="326" t="s">
        <v>5170</v>
      </c>
      <c r="M844" s="326" t="s">
        <v>38</v>
      </c>
      <c r="N844" s="326" t="s">
        <v>1568</v>
      </c>
      <c r="O844" s="326"/>
      <c r="P844" s="329">
        <f>IFERROR(VLOOKUP(TRIM(OPKK[[#This Row],[Lokacija provedbe
grad ili općina]]),Koordinate!B:E,2,FALSE),"")</f>
        <v>34330</v>
      </c>
      <c r="Q844" s="329">
        <f>IFERROR(VLOOKUP(TRIM(OPKK[[#This Row],[Lokacija provedbe
grad ili općina]]),Koordinate!B:E,3,FALSE),"")</f>
        <v>45.4555091</v>
      </c>
      <c r="R844" s="329">
        <f>IFERROR(VLOOKUP(TRIM(OPKK[[#This Row],[Lokacija provedbe
grad ili općina]]),Koordinate!B:E,4,FALSE),"")</f>
        <v>17.6623801</v>
      </c>
    </row>
    <row r="845" spans="1:18" s="167" customFormat="1" ht="15" customHeight="1">
      <c r="A845" s="326" t="s">
        <v>5171</v>
      </c>
      <c r="B845" s="326" t="s">
        <v>5172</v>
      </c>
      <c r="C845" s="329" t="s">
        <v>15</v>
      </c>
      <c r="D845" s="329" t="s">
        <v>4518</v>
      </c>
      <c r="E845" s="329" t="s">
        <v>17</v>
      </c>
      <c r="F845" s="327">
        <v>43480</v>
      </c>
      <c r="G845" s="572">
        <f t="shared" si="13"/>
        <v>176000</v>
      </c>
      <c r="H845" s="446">
        <v>114224</v>
      </c>
      <c r="I845" s="446">
        <v>114224</v>
      </c>
      <c r="J845" s="248">
        <v>0</v>
      </c>
      <c r="K845" s="328">
        <v>61776</v>
      </c>
      <c r="L845" s="326" t="s">
        <v>5173</v>
      </c>
      <c r="M845" s="326" t="s">
        <v>28</v>
      </c>
      <c r="N845" s="326" t="s">
        <v>851</v>
      </c>
      <c r="O845" s="326"/>
      <c r="P845" s="329">
        <f>IFERROR(VLOOKUP(TRIM(OPKK[[#This Row],[Lokacija provedbe
grad ili općina]]),Koordinate!B:E,2,FALSE),"")</f>
        <v>31326</v>
      </c>
      <c r="Q845" s="329">
        <f>IFERROR(VLOOKUP(TRIM(OPKK[[#This Row],[Lokacija provedbe
grad ili općina]]),Koordinate!B:E,3,FALSE),"")</f>
        <v>45.625062300000003</v>
      </c>
      <c r="R845" s="329">
        <f>IFERROR(VLOOKUP(TRIM(OPKK[[#This Row],[Lokacija provedbe
grad ili općina]]),Koordinate!B:E,4,FALSE),"")</f>
        <v>18.689217399999901</v>
      </c>
    </row>
    <row r="846" spans="1:18" s="167" customFormat="1" ht="15" customHeight="1">
      <c r="A846" s="326" t="s">
        <v>5176</v>
      </c>
      <c r="B846" s="326" t="s">
        <v>5177</v>
      </c>
      <c r="C846" s="329" t="s">
        <v>1223</v>
      </c>
      <c r="D846" s="329" t="s">
        <v>1224</v>
      </c>
      <c r="E846" s="329" t="s">
        <v>17</v>
      </c>
      <c r="F846" s="327">
        <v>43487</v>
      </c>
      <c r="G846" s="572">
        <f t="shared" si="13"/>
        <v>2044329.38</v>
      </c>
      <c r="H846" s="446">
        <v>1737679.97</v>
      </c>
      <c r="I846" s="446">
        <v>1737679.97</v>
      </c>
      <c r="J846" s="248">
        <v>0</v>
      </c>
      <c r="K846" s="328">
        <v>306649.40999999997</v>
      </c>
      <c r="L846" s="326" t="s">
        <v>536</v>
      </c>
      <c r="M846" s="326" t="s">
        <v>43</v>
      </c>
      <c r="N846" s="326" t="s">
        <v>4154</v>
      </c>
      <c r="O846" s="326"/>
      <c r="P846" s="329">
        <f>IFERROR(VLOOKUP(TRIM(OPKK[[#This Row],[Lokacija provedbe
grad ili općina]]),Koordinate!B:E,2,FALSE),"")</f>
        <v>33404</v>
      </c>
      <c r="Q846" s="329">
        <f>IFERROR(VLOOKUP(TRIM(OPKK[[#This Row],[Lokacija provedbe
grad ili općina]]),Koordinate!B:E,3,FALSE),"")</f>
        <v>45.858045799999999</v>
      </c>
      <c r="R846" s="329">
        <f>IFERROR(VLOOKUP(TRIM(OPKK[[#This Row],[Lokacija provedbe
grad ili općina]]),Koordinate!B:E,4,FALSE),"")</f>
        <v>17.301897400000001</v>
      </c>
    </row>
    <row r="847" spans="1:18" s="167" customFormat="1" ht="15" customHeight="1">
      <c r="A847" s="326" t="s">
        <v>5178</v>
      </c>
      <c r="B847" s="326" t="s">
        <v>5179</v>
      </c>
      <c r="C847" s="329" t="s">
        <v>1223</v>
      </c>
      <c r="D847" s="329" t="s">
        <v>4099</v>
      </c>
      <c r="E847" s="329" t="s">
        <v>17</v>
      </c>
      <c r="F847" s="327">
        <v>43487</v>
      </c>
      <c r="G847" s="572">
        <f t="shared" si="13"/>
        <v>4480828.63</v>
      </c>
      <c r="H847" s="446">
        <v>3808704.33</v>
      </c>
      <c r="I847" s="446">
        <v>3808704.33</v>
      </c>
      <c r="J847" s="248">
        <v>0</v>
      </c>
      <c r="K847" s="328">
        <v>672124.3</v>
      </c>
      <c r="L847" s="326" t="s">
        <v>564</v>
      </c>
      <c r="M847" s="326" t="s">
        <v>52</v>
      </c>
      <c r="N847" s="326" t="s">
        <v>1216</v>
      </c>
      <c r="O847" s="326"/>
      <c r="P847" s="329">
        <f>IFERROR(VLOOKUP(TRIM(OPKK[[#This Row],[Lokacija provedbe
grad ili općina]]),Koordinate!B:E,2,FALSE),"")</f>
        <v>32257</v>
      </c>
      <c r="Q847" s="329">
        <f>IFERROR(VLOOKUP(TRIM(OPKK[[#This Row],[Lokacija provedbe
grad ili općina]]),Koordinate!B:E,3,FALSE),"")</f>
        <v>44.919718199999998</v>
      </c>
      <c r="R847" s="329">
        <f>IFERROR(VLOOKUP(TRIM(OPKK[[#This Row],[Lokacija provedbe
grad ili općina]]),Koordinate!B:E,4,FALSE),"")</f>
        <v>18.910618199999998</v>
      </c>
    </row>
    <row r="848" spans="1:18" s="167" customFormat="1" ht="15" customHeight="1">
      <c r="A848" s="326" t="s">
        <v>5180</v>
      </c>
      <c r="B848" s="326" t="s">
        <v>4518</v>
      </c>
      <c r="C848" s="329" t="s">
        <v>15</v>
      </c>
      <c r="D848" s="329" t="s">
        <v>4518</v>
      </c>
      <c r="E848" s="329" t="s">
        <v>17</v>
      </c>
      <c r="F848" s="327">
        <v>43486</v>
      </c>
      <c r="G848" s="572">
        <f t="shared" si="13"/>
        <v>299650</v>
      </c>
      <c r="H848" s="446">
        <v>223239.25</v>
      </c>
      <c r="I848" s="446">
        <v>223239.25</v>
      </c>
      <c r="J848" s="248">
        <v>0</v>
      </c>
      <c r="K848" s="328">
        <v>76410.75</v>
      </c>
      <c r="L848" s="326" t="s">
        <v>5195</v>
      </c>
      <c r="M848" s="326" t="s">
        <v>20</v>
      </c>
      <c r="N848" s="326" t="s">
        <v>157</v>
      </c>
      <c r="O848" s="326"/>
      <c r="P848" s="329">
        <f>IFERROR(VLOOKUP(TRIM(OPKK[[#This Row],[Lokacija provedbe
grad ili općina]]),Koordinate!B:E,2,FALSE),"")</f>
        <v>35400</v>
      </c>
      <c r="Q848" s="329">
        <f>IFERROR(VLOOKUP(TRIM(OPKK[[#This Row],[Lokacija provedbe
grad ili općina]]),Koordinate!B:E,3,FALSE),"")</f>
        <v>45.258155799999997</v>
      </c>
      <c r="R848" s="329">
        <f>IFERROR(VLOOKUP(TRIM(OPKK[[#This Row],[Lokacija provedbe
grad ili općina]]),Koordinate!B:E,4,FALSE),"")</f>
        <v>17.3839626</v>
      </c>
    </row>
    <row r="849" spans="1:18" s="167" customFormat="1" ht="15" customHeight="1">
      <c r="A849" s="326" t="s">
        <v>5181</v>
      </c>
      <c r="B849" s="326" t="s">
        <v>5182</v>
      </c>
      <c r="C849" s="329" t="s">
        <v>1237</v>
      </c>
      <c r="D849" s="329" t="s">
        <v>3994</v>
      </c>
      <c r="E849" s="329" t="s">
        <v>17</v>
      </c>
      <c r="F849" s="327">
        <v>43487</v>
      </c>
      <c r="G849" s="572">
        <f t="shared" si="13"/>
        <v>5352109.7200000007</v>
      </c>
      <c r="H849" s="446">
        <v>3242301.24</v>
      </c>
      <c r="I849" s="446">
        <v>3242301.24</v>
      </c>
      <c r="J849" s="248">
        <v>0</v>
      </c>
      <c r="K849" s="328">
        <v>2109808.48</v>
      </c>
      <c r="L849" s="326" t="s">
        <v>230</v>
      </c>
      <c r="M849" s="326" t="s">
        <v>28</v>
      </c>
      <c r="N849" s="326" t="s">
        <v>29</v>
      </c>
      <c r="O849" s="326"/>
      <c r="P849" s="329">
        <f>IFERROR(VLOOKUP(TRIM(OPKK[[#This Row],[Lokacija provedbe
grad ili općina]]),Koordinate!B:E,2,FALSE),"")</f>
        <v>31000</v>
      </c>
      <c r="Q849" s="329">
        <f>IFERROR(VLOOKUP(TRIM(OPKK[[#This Row],[Lokacija provedbe
grad ili općina]]),Koordinate!B:E,3,FALSE),"")</f>
        <v>45.554962400000001</v>
      </c>
      <c r="R849" s="329">
        <f>IFERROR(VLOOKUP(TRIM(OPKK[[#This Row],[Lokacija provedbe
grad ili općina]]),Koordinate!B:E,4,FALSE),"")</f>
        <v>18.695514399999901</v>
      </c>
    </row>
    <row r="850" spans="1:18" s="167" customFormat="1" ht="15" customHeight="1">
      <c r="A850" s="326" t="s">
        <v>5183</v>
      </c>
      <c r="B850" s="326" t="s">
        <v>5184</v>
      </c>
      <c r="C850" s="329" t="s">
        <v>1237</v>
      </c>
      <c r="D850" s="329" t="s">
        <v>3994</v>
      </c>
      <c r="E850" s="329" t="s">
        <v>17</v>
      </c>
      <c r="F850" s="327">
        <v>43482</v>
      </c>
      <c r="G850" s="572">
        <f t="shared" si="13"/>
        <v>376651.75</v>
      </c>
      <c r="H850" s="446">
        <v>239042.93</v>
      </c>
      <c r="I850" s="446">
        <v>239042.93</v>
      </c>
      <c r="J850" s="248">
        <v>0</v>
      </c>
      <c r="K850" s="328">
        <v>137608.82</v>
      </c>
      <c r="L850" s="326" t="s">
        <v>3063</v>
      </c>
      <c r="M850" s="326" t="s">
        <v>43</v>
      </c>
      <c r="N850" s="326" t="s">
        <v>4346</v>
      </c>
      <c r="O850" s="326"/>
      <c r="P850" s="329">
        <f>IFERROR(VLOOKUP(TRIM(OPKK[[#This Row],[Lokacija provedbe
grad ili općina]]),Koordinate!B:E,2,FALSE),"")</f>
        <v>33517</v>
      </c>
      <c r="Q850" s="329">
        <f>IFERROR(VLOOKUP(TRIM(OPKK[[#This Row],[Lokacija provedbe
grad ili općina]]),Koordinate!B:E,3,FALSE),"")</f>
        <v>45.613027000000002</v>
      </c>
      <c r="R850" s="329">
        <f>IFERROR(VLOOKUP(TRIM(OPKK[[#This Row],[Lokacija provedbe
grad ili općina]]),Koordinate!B:E,4,FALSE),"")</f>
        <v>17.809302899999999</v>
      </c>
    </row>
    <row r="851" spans="1:18" s="167" customFormat="1" ht="15" customHeight="1">
      <c r="A851" s="326" t="s">
        <v>5185</v>
      </c>
      <c r="B851" s="326" t="s">
        <v>5186</v>
      </c>
      <c r="C851" s="329" t="s">
        <v>1237</v>
      </c>
      <c r="D851" s="329" t="s">
        <v>3994</v>
      </c>
      <c r="E851" s="329" t="s">
        <v>17</v>
      </c>
      <c r="F851" s="327">
        <v>43482</v>
      </c>
      <c r="G851" s="572">
        <f t="shared" si="13"/>
        <v>908255</v>
      </c>
      <c r="H851" s="446">
        <v>556978.59</v>
      </c>
      <c r="I851" s="446">
        <v>556978.59</v>
      </c>
      <c r="J851" s="248">
        <v>0</v>
      </c>
      <c r="K851" s="328">
        <v>351276.41</v>
      </c>
      <c r="L851" s="326" t="s">
        <v>1153</v>
      </c>
      <c r="M851" s="326" t="s">
        <v>28</v>
      </c>
      <c r="N851" s="326" t="s">
        <v>1308</v>
      </c>
      <c r="O851" s="326"/>
      <c r="P851" s="329">
        <f>IFERROR(VLOOKUP(TRIM(OPKK[[#This Row],[Lokacija provedbe
grad ili općina]]),Koordinate!B:E,2,FALSE),"")</f>
        <v>31402</v>
      </c>
      <c r="Q851" s="329">
        <f>IFERROR(VLOOKUP(TRIM(OPKK[[#This Row],[Lokacija provedbe
grad ili općina]]),Koordinate!B:E,3,FALSE),"")</f>
        <v>45.361364399999999</v>
      </c>
      <c r="R851" s="329">
        <f>IFERROR(VLOOKUP(TRIM(OPKK[[#This Row],[Lokacija provedbe
grad ili općina]]),Koordinate!B:E,4,FALSE),"")</f>
        <v>18.542214099999999</v>
      </c>
    </row>
    <row r="852" spans="1:18" s="167" customFormat="1" ht="15" customHeight="1">
      <c r="A852" s="326" t="s">
        <v>5187</v>
      </c>
      <c r="B852" s="326" t="s">
        <v>5188</v>
      </c>
      <c r="C852" s="329" t="s">
        <v>1237</v>
      </c>
      <c r="D852" s="329" t="s">
        <v>3994</v>
      </c>
      <c r="E852" s="329" t="s">
        <v>17</v>
      </c>
      <c r="F852" s="327">
        <v>43487</v>
      </c>
      <c r="G852" s="572">
        <f t="shared" si="13"/>
        <v>875699.45</v>
      </c>
      <c r="H852" s="446">
        <v>522001.14</v>
      </c>
      <c r="I852" s="446">
        <v>522001.14</v>
      </c>
      <c r="J852" s="248">
        <v>0</v>
      </c>
      <c r="K852" s="328">
        <v>353698.31</v>
      </c>
      <c r="L852" s="326" t="s">
        <v>230</v>
      </c>
      <c r="M852" s="326" t="s">
        <v>28</v>
      </c>
      <c r="N852" s="326" t="s">
        <v>29</v>
      </c>
      <c r="O852" s="326"/>
      <c r="P852" s="329">
        <f>IFERROR(VLOOKUP(TRIM(OPKK[[#This Row],[Lokacija provedbe
grad ili općina]]),Koordinate!B:E,2,FALSE),"")</f>
        <v>31000</v>
      </c>
      <c r="Q852" s="329">
        <f>IFERROR(VLOOKUP(TRIM(OPKK[[#This Row],[Lokacija provedbe
grad ili općina]]),Koordinate!B:E,3,FALSE),"")</f>
        <v>45.554962400000001</v>
      </c>
      <c r="R852" s="329">
        <f>IFERROR(VLOOKUP(TRIM(OPKK[[#This Row],[Lokacija provedbe
grad ili općina]]),Koordinate!B:E,4,FALSE),"")</f>
        <v>18.695514399999901</v>
      </c>
    </row>
    <row r="853" spans="1:18" s="167" customFormat="1" ht="15" customHeight="1">
      <c r="A853" s="326" t="s">
        <v>5189</v>
      </c>
      <c r="B853" s="326" t="s">
        <v>5190</v>
      </c>
      <c r="C853" s="329" t="s">
        <v>1237</v>
      </c>
      <c r="D853" s="329" t="s">
        <v>3994</v>
      </c>
      <c r="E853" s="329" t="s">
        <v>17</v>
      </c>
      <c r="F853" s="327">
        <v>43487</v>
      </c>
      <c r="G853" s="572">
        <f t="shared" si="13"/>
        <v>1391240.94</v>
      </c>
      <c r="H853" s="446">
        <v>854139.51</v>
      </c>
      <c r="I853" s="446">
        <v>854139.51</v>
      </c>
      <c r="J853" s="248">
        <v>0</v>
      </c>
      <c r="K853" s="328">
        <v>537101.43000000005</v>
      </c>
      <c r="L853" s="326" t="s">
        <v>230</v>
      </c>
      <c r="M853" s="326" t="s">
        <v>28</v>
      </c>
      <c r="N853" s="326" t="s">
        <v>29</v>
      </c>
      <c r="O853" s="326"/>
      <c r="P853" s="329">
        <f>IFERROR(VLOOKUP(TRIM(OPKK[[#This Row],[Lokacija provedbe
grad ili općina]]),Koordinate!B:E,2,FALSE),"")</f>
        <v>31000</v>
      </c>
      <c r="Q853" s="329">
        <f>IFERROR(VLOOKUP(TRIM(OPKK[[#This Row],[Lokacija provedbe
grad ili općina]]),Koordinate!B:E,3,FALSE),"")</f>
        <v>45.554962400000001</v>
      </c>
      <c r="R853" s="329">
        <f>IFERROR(VLOOKUP(TRIM(OPKK[[#This Row],[Lokacija provedbe
grad ili općina]]),Koordinate!B:E,4,FALSE),"")</f>
        <v>18.695514399999901</v>
      </c>
    </row>
    <row r="854" spans="1:18" s="167" customFormat="1" ht="15" customHeight="1">
      <c r="A854" s="326" t="s">
        <v>5191</v>
      </c>
      <c r="B854" s="326" t="s">
        <v>5192</v>
      </c>
      <c r="C854" s="329" t="s">
        <v>1237</v>
      </c>
      <c r="D854" s="329" t="s">
        <v>3994</v>
      </c>
      <c r="E854" s="329" t="s">
        <v>17</v>
      </c>
      <c r="F854" s="327">
        <v>43487</v>
      </c>
      <c r="G854" s="572">
        <f t="shared" si="13"/>
        <v>2113853.5699999998</v>
      </c>
      <c r="H854" s="446">
        <v>1288250.99</v>
      </c>
      <c r="I854" s="446">
        <v>1288250.99</v>
      </c>
      <c r="J854" s="248">
        <v>0</v>
      </c>
      <c r="K854" s="328">
        <v>825602.58</v>
      </c>
      <c r="L854" s="326" t="s">
        <v>230</v>
      </c>
      <c r="M854" s="326" t="s">
        <v>28</v>
      </c>
      <c r="N854" s="326" t="s">
        <v>29</v>
      </c>
      <c r="O854" s="326"/>
      <c r="P854" s="329">
        <f>IFERROR(VLOOKUP(TRIM(OPKK[[#This Row],[Lokacija provedbe
grad ili općina]]),Koordinate!B:E,2,FALSE),"")</f>
        <v>31000</v>
      </c>
      <c r="Q854" s="329">
        <f>IFERROR(VLOOKUP(TRIM(OPKK[[#This Row],[Lokacija provedbe
grad ili općina]]),Koordinate!B:E,3,FALSE),"")</f>
        <v>45.554962400000001</v>
      </c>
      <c r="R854" s="329">
        <f>IFERROR(VLOOKUP(TRIM(OPKK[[#This Row],[Lokacija provedbe
grad ili općina]]),Koordinate!B:E,4,FALSE),"")</f>
        <v>18.695514399999901</v>
      </c>
    </row>
    <row r="855" spans="1:18" s="167" customFormat="1" ht="15" customHeight="1">
      <c r="A855" s="326" t="s">
        <v>5193</v>
      </c>
      <c r="B855" s="326" t="s">
        <v>5194</v>
      </c>
      <c r="C855" s="329" t="s">
        <v>1237</v>
      </c>
      <c r="D855" s="329" t="s">
        <v>3994</v>
      </c>
      <c r="E855" s="329" t="s">
        <v>17</v>
      </c>
      <c r="F855" s="327">
        <v>43487</v>
      </c>
      <c r="G855" s="572">
        <f t="shared" si="13"/>
        <v>1209530</v>
      </c>
      <c r="H855" s="446">
        <v>743911.26</v>
      </c>
      <c r="I855" s="446">
        <v>743911.26</v>
      </c>
      <c r="J855" s="248">
        <v>0</v>
      </c>
      <c r="K855" s="328">
        <v>465618.74</v>
      </c>
      <c r="L855" s="326" t="s">
        <v>230</v>
      </c>
      <c r="M855" s="326" t="s">
        <v>28</v>
      </c>
      <c r="N855" s="326" t="s">
        <v>29</v>
      </c>
      <c r="O855" s="326"/>
      <c r="P855" s="329">
        <f>IFERROR(VLOOKUP(TRIM(OPKK[[#This Row],[Lokacija provedbe
grad ili općina]]),Koordinate!B:E,2,FALSE),"")</f>
        <v>31000</v>
      </c>
      <c r="Q855" s="329">
        <f>IFERROR(VLOOKUP(TRIM(OPKK[[#This Row],[Lokacija provedbe
grad ili općina]]),Koordinate!B:E,3,FALSE),"")</f>
        <v>45.554962400000001</v>
      </c>
      <c r="R855" s="329">
        <f>IFERROR(VLOOKUP(TRIM(OPKK[[#This Row],[Lokacija provedbe
grad ili općina]]),Koordinate!B:E,4,FALSE),"")</f>
        <v>18.695514399999901</v>
      </c>
    </row>
    <row r="856" spans="1:18" s="167" customFormat="1" ht="15" customHeight="1">
      <c r="A856" s="326" t="s">
        <v>5217</v>
      </c>
      <c r="B856" s="326" t="s">
        <v>5218</v>
      </c>
      <c r="C856" s="329" t="s">
        <v>15</v>
      </c>
      <c r="D856" s="329" t="s">
        <v>4518</v>
      </c>
      <c r="E856" s="329" t="s">
        <v>17</v>
      </c>
      <c r="F856" s="327">
        <v>43490</v>
      </c>
      <c r="G856" s="572">
        <f t="shared" si="13"/>
        <v>124000</v>
      </c>
      <c r="H856" s="446">
        <v>104160</v>
      </c>
      <c r="I856" s="446">
        <v>104160</v>
      </c>
      <c r="J856" s="248">
        <v>0</v>
      </c>
      <c r="K856" s="328">
        <v>19840</v>
      </c>
      <c r="L856" s="326" t="s">
        <v>5221</v>
      </c>
      <c r="M856" s="326" t="s">
        <v>52</v>
      </c>
      <c r="N856" s="326" t="s">
        <v>53</v>
      </c>
      <c r="O856" s="326"/>
      <c r="P856" s="329">
        <f>IFERROR(VLOOKUP(TRIM(OPKK[[#This Row],[Lokacija provedbe
grad ili općina]]),Koordinate!B:E,2,FALSE),"")</f>
        <v>32000</v>
      </c>
      <c r="Q856" s="329">
        <f>IFERROR(VLOOKUP(TRIM(OPKK[[#This Row],[Lokacija provedbe
grad ili općina]]),Koordinate!B:E,3,FALSE),"")</f>
        <v>45.345237699999998</v>
      </c>
      <c r="R856" s="329">
        <f>IFERROR(VLOOKUP(TRIM(OPKK[[#This Row],[Lokacija provedbe
grad ili općina]]),Koordinate!B:E,4,FALSE),"")</f>
        <v>19.001020400000002</v>
      </c>
    </row>
    <row r="857" spans="1:18" s="167" customFormat="1" ht="15" customHeight="1">
      <c r="A857" s="326" t="s">
        <v>5219</v>
      </c>
      <c r="B857" s="326" t="s">
        <v>5220</v>
      </c>
      <c r="C857" s="329" t="s">
        <v>15</v>
      </c>
      <c r="D857" s="329" t="s">
        <v>2196</v>
      </c>
      <c r="E857" s="329" t="s">
        <v>17</v>
      </c>
      <c r="F857" s="327">
        <v>43490</v>
      </c>
      <c r="G857" s="572">
        <f t="shared" si="13"/>
        <v>191000</v>
      </c>
      <c r="H857" s="446">
        <v>160440</v>
      </c>
      <c r="I857" s="446">
        <v>160440</v>
      </c>
      <c r="J857" s="248">
        <v>0</v>
      </c>
      <c r="K857" s="328">
        <v>30560</v>
      </c>
      <c r="L857" s="326" t="s">
        <v>5221</v>
      </c>
      <c r="M857" s="326" t="s">
        <v>52</v>
      </c>
      <c r="N857" s="326" t="s">
        <v>53</v>
      </c>
      <c r="O857" s="326"/>
      <c r="P857" s="329">
        <f>IFERROR(VLOOKUP(TRIM(OPKK[[#This Row],[Lokacija provedbe
grad ili općina]]),Koordinate!B:E,2,FALSE),"")</f>
        <v>32000</v>
      </c>
      <c r="Q857" s="329">
        <f>IFERROR(VLOOKUP(TRIM(OPKK[[#This Row],[Lokacija provedbe
grad ili općina]]),Koordinate!B:E,3,FALSE),"")</f>
        <v>45.345237699999998</v>
      </c>
      <c r="R857" s="329">
        <f>IFERROR(VLOOKUP(TRIM(OPKK[[#This Row],[Lokacija provedbe
grad ili općina]]),Koordinate!B:E,4,FALSE),"")</f>
        <v>19.001020400000002</v>
      </c>
    </row>
    <row r="858" spans="1:18" s="167" customFormat="1" ht="15" customHeight="1">
      <c r="A858" s="326" t="s">
        <v>5708</v>
      </c>
      <c r="B858" s="326" t="s">
        <v>5709</v>
      </c>
      <c r="C858" s="329" t="s">
        <v>1223</v>
      </c>
      <c r="D858" s="329" t="s">
        <v>1224</v>
      </c>
      <c r="E858" s="329" t="s">
        <v>17</v>
      </c>
      <c r="F858" s="327">
        <v>43501</v>
      </c>
      <c r="G858" s="572">
        <f t="shared" si="13"/>
        <v>3573143.19</v>
      </c>
      <c r="H858" s="446">
        <v>3037171.71</v>
      </c>
      <c r="I858" s="446">
        <v>3037171.71</v>
      </c>
      <c r="J858" s="248">
        <v>0</v>
      </c>
      <c r="K858" s="328">
        <v>535971.48</v>
      </c>
      <c r="L858" s="326" t="s">
        <v>474</v>
      </c>
      <c r="M858" s="326" t="s">
        <v>28</v>
      </c>
      <c r="N858" s="326" t="s">
        <v>30</v>
      </c>
      <c r="O858" s="326"/>
      <c r="P858" s="329">
        <f>IFERROR(VLOOKUP(TRIM(OPKK[[#This Row],[Lokacija provedbe
grad ili općina]]),Koordinate!B:E,2,FALSE),"")</f>
        <v>31400</v>
      </c>
      <c r="Q858" s="329">
        <f>IFERROR(VLOOKUP(TRIM(OPKK[[#This Row],[Lokacija provedbe
grad ili općina]]),Koordinate!B:E,3,FALSE),"")</f>
        <v>45.309996899999902</v>
      </c>
      <c r="R858" s="329">
        <f>IFERROR(VLOOKUP(TRIM(OPKK[[#This Row],[Lokacija provedbe
grad ili općina]]),Koordinate!B:E,4,FALSE),"")</f>
        <v>18.4097819999999</v>
      </c>
    </row>
    <row r="859" spans="1:18" s="167" customFormat="1" ht="15" customHeight="1">
      <c r="A859" s="326" t="s">
        <v>5710</v>
      </c>
      <c r="B859" s="326" t="s">
        <v>5711</v>
      </c>
      <c r="C859" s="329" t="s">
        <v>1237</v>
      </c>
      <c r="D859" s="329" t="s">
        <v>3994</v>
      </c>
      <c r="E859" s="329" t="s">
        <v>17</v>
      </c>
      <c r="F859" s="327">
        <v>43487</v>
      </c>
      <c r="G859" s="572">
        <f t="shared" si="13"/>
        <v>234529.7</v>
      </c>
      <c r="H859" s="446">
        <v>157731.79</v>
      </c>
      <c r="I859" s="446">
        <v>157731.79</v>
      </c>
      <c r="J859" s="328">
        <v>0</v>
      </c>
      <c r="K859" s="328">
        <v>76797.91</v>
      </c>
      <c r="L859" s="326" t="s">
        <v>230</v>
      </c>
      <c r="M859" s="326" t="s">
        <v>28</v>
      </c>
      <c r="N859" s="326" t="s">
        <v>29</v>
      </c>
      <c r="O859" s="326"/>
      <c r="P859" s="329">
        <f>IFERROR(VLOOKUP(TRIM(OPKK[[#This Row],[Lokacija provedbe
grad ili općina]]),Koordinate!B:E,2,FALSE),"")</f>
        <v>31000</v>
      </c>
      <c r="Q859" s="329">
        <f>IFERROR(VLOOKUP(TRIM(OPKK[[#This Row],[Lokacija provedbe
grad ili općina]]),Koordinate!B:E,3,FALSE),"")</f>
        <v>45.554962400000001</v>
      </c>
      <c r="R859" s="329">
        <f>IFERROR(VLOOKUP(TRIM(OPKK[[#This Row],[Lokacija provedbe
grad ili općina]]),Koordinate!B:E,4,FALSE),"")</f>
        <v>18.695514399999901</v>
      </c>
    </row>
    <row r="860" spans="1:18" s="167" customFormat="1" ht="15" customHeight="1">
      <c r="A860" s="326" t="s">
        <v>5712</v>
      </c>
      <c r="B860" s="326" t="s">
        <v>5713</v>
      </c>
      <c r="C860" s="329" t="s">
        <v>1237</v>
      </c>
      <c r="D860" s="329" t="s">
        <v>3994</v>
      </c>
      <c r="E860" s="329" t="s">
        <v>17</v>
      </c>
      <c r="F860" s="327">
        <v>43482</v>
      </c>
      <c r="G860" s="572">
        <f t="shared" si="13"/>
        <v>10388412.5</v>
      </c>
      <c r="H860" s="446">
        <v>6287188.1200000001</v>
      </c>
      <c r="I860" s="446">
        <v>6287188.1200000001</v>
      </c>
      <c r="J860" s="328">
        <v>0</v>
      </c>
      <c r="K860" s="328">
        <v>4101224.38</v>
      </c>
      <c r="L860" s="326" t="s">
        <v>5714</v>
      </c>
      <c r="M860" s="326" t="s">
        <v>38</v>
      </c>
      <c r="N860" s="326" t="s">
        <v>140</v>
      </c>
      <c r="O860" s="326"/>
      <c r="P860" s="329">
        <f>IFERROR(VLOOKUP(TRIM(OPKK[[#This Row],[Lokacija provedbe
grad ili općina]]),Koordinate!B:E,2,FALSE),"")</f>
        <v>34000</v>
      </c>
      <c r="Q860" s="329">
        <f>IFERROR(VLOOKUP(TRIM(OPKK[[#This Row],[Lokacija provedbe
grad ili općina]]),Koordinate!B:E,3,FALSE),"")</f>
        <v>45.331476299999999</v>
      </c>
      <c r="R860" s="329">
        <f>IFERROR(VLOOKUP(TRIM(OPKK[[#This Row],[Lokacija provedbe
grad ili općina]]),Koordinate!B:E,4,FALSE),"")</f>
        <v>17.674474799999899</v>
      </c>
    </row>
    <row r="861" spans="1:18" s="167" customFormat="1" ht="15" customHeight="1">
      <c r="A861" s="326" t="s">
        <v>5715</v>
      </c>
      <c r="B861" s="326" t="s">
        <v>5716</v>
      </c>
      <c r="C861" s="329" t="s">
        <v>1237</v>
      </c>
      <c r="D861" s="329" t="s">
        <v>3994</v>
      </c>
      <c r="E861" s="329" t="s">
        <v>17</v>
      </c>
      <c r="F861" s="327">
        <v>43472</v>
      </c>
      <c r="G861" s="572">
        <f t="shared" si="13"/>
        <v>13343949.25</v>
      </c>
      <c r="H861" s="446">
        <v>8046978.9199999999</v>
      </c>
      <c r="I861" s="446">
        <v>8046978.9199999999</v>
      </c>
      <c r="J861" s="328">
        <v>0</v>
      </c>
      <c r="K861" s="328">
        <v>5296970.33</v>
      </c>
      <c r="L861" s="326" t="s">
        <v>5717</v>
      </c>
      <c r="M861" s="326" t="s">
        <v>38</v>
      </c>
      <c r="N861" s="326" t="s">
        <v>138</v>
      </c>
      <c r="O861" s="326"/>
      <c r="P861" s="329">
        <f>IFERROR(VLOOKUP(TRIM(OPKK[[#This Row],[Lokacija provedbe
grad ili općina]]),Koordinate!B:E,2,FALSE),"")</f>
        <v>34550</v>
      </c>
      <c r="Q861" s="329">
        <f>IFERROR(VLOOKUP(TRIM(OPKK[[#This Row],[Lokacija provedbe
grad ili općina]]),Koordinate!B:E,3,FALSE),"")</f>
        <v>45.438845200000003</v>
      </c>
      <c r="R861" s="329">
        <f>IFERROR(VLOOKUP(TRIM(OPKK[[#This Row],[Lokacija provedbe
grad ili općina]]),Koordinate!B:E,4,FALSE),"")</f>
        <v>17.191742399999999</v>
      </c>
    </row>
    <row r="862" spans="1:18" s="167" customFormat="1" ht="15" customHeight="1">
      <c r="A862" s="326" t="s">
        <v>5721</v>
      </c>
      <c r="B862" s="326" t="s">
        <v>5722</v>
      </c>
      <c r="C862" s="329" t="s">
        <v>1237</v>
      </c>
      <c r="D862" s="329" t="s">
        <v>3994</v>
      </c>
      <c r="E862" s="329" t="s">
        <v>17</v>
      </c>
      <c r="F862" s="327">
        <v>43508</v>
      </c>
      <c r="G862" s="572">
        <f t="shared" si="13"/>
        <v>1253446.32</v>
      </c>
      <c r="H862" s="446">
        <v>767442.74</v>
      </c>
      <c r="I862" s="446">
        <v>767442.74</v>
      </c>
      <c r="J862" s="328">
        <v>0</v>
      </c>
      <c r="K862" s="328">
        <v>486003.58</v>
      </c>
      <c r="L862" s="326" t="s">
        <v>39</v>
      </c>
      <c r="M862" s="326" t="s">
        <v>38</v>
      </c>
      <c r="N862" s="326" t="s">
        <v>37</v>
      </c>
      <c r="O862" s="326"/>
      <c r="P862" s="329">
        <f>IFERROR(VLOOKUP(TRIM(OPKK[[#This Row],[Lokacija provedbe
grad ili općina]]),Koordinate!B:E,2,FALSE),"")</f>
        <v>34551</v>
      </c>
      <c r="Q862" s="329">
        <f>IFERROR(VLOOKUP(TRIM(OPKK[[#This Row],[Lokacija provedbe
grad ili općina]]),Koordinate!B:E,3,FALSE),"")</f>
        <v>45.414281199999998</v>
      </c>
      <c r="R862" s="329">
        <f>IFERROR(VLOOKUP(TRIM(OPKK[[#This Row],[Lokacija provedbe
grad ili općina]]),Koordinate!B:E,4,FALSE),"")</f>
        <v>17.161192099999901</v>
      </c>
    </row>
    <row r="863" spans="1:18" s="167" customFormat="1" ht="15" customHeight="1">
      <c r="A863" s="326" t="s">
        <v>5723</v>
      </c>
      <c r="B863" s="326" t="s">
        <v>5724</v>
      </c>
      <c r="C863" s="329" t="s">
        <v>1237</v>
      </c>
      <c r="D863" s="329" t="s">
        <v>3994</v>
      </c>
      <c r="E863" s="329" t="s">
        <v>17</v>
      </c>
      <c r="F863" s="327">
        <v>43472</v>
      </c>
      <c r="G863" s="572">
        <f t="shared" si="13"/>
        <v>1378560.4100000001</v>
      </c>
      <c r="H863" s="446">
        <v>846235.06</v>
      </c>
      <c r="I863" s="446">
        <v>846235.06</v>
      </c>
      <c r="J863" s="328">
        <v>0</v>
      </c>
      <c r="K863" s="328">
        <v>532325.35</v>
      </c>
      <c r="L863" s="326" t="s">
        <v>230</v>
      </c>
      <c r="M863" s="326" t="s">
        <v>28</v>
      </c>
      <c r="N863" s="326" t="s">
        <v>29</v>
      </c>
      <c r="O863" s="326"/>
      <c r="P863" s="329">
        <f>IFERROR(VLOOKUP(TRIM(OPKK[[#This Row],[Lokacija provedbe
grad ili općina]]),Koordinate!B:E,2,FALSE),"")</f>
        <v>31000</v>
      </c>
      <c r="Q863" s="329">
        <f>IFERROR(VLOOKUP(TRIM(OPKK[[#This Row],[Lokacija provedbe
grad ili općina]]),Koordinate!B:E,3,FALSE),"")</f>
        <v>45.554962400000001</v>
      </c>
      <c r="R863" s="329">
        <f>IFERROR(VLOOKUP(TRIM(OPKK[[#This Row],[Lokacija provedbe
grad ili općina]]),Koordinate!B:E,4,FALSE),"")</f>
        <v>18.695514399999901</v>
      </c>
    </row>
    <row r="864" spans="1:18" s="167" customFormat="1" ht="15" customHeight="1">
      <c r="A864" s="326" t="s">
        <v>5725</v>
      </c>
      <c r="B864" s="326" t="s">
        <v>5726</v>
      </c>
      <c r="C864" s="329" t="s">
        <v>1237</v>
      </c>
      <c r="D864" s="329" t="s">
        <v>3994</v>
      </c>
      <c r="E864" s="329" t="s">
        <v>17</v>
      </c>
      <c r="F864" s="327">
        <v>43487</v>
      </c>
      <c r="G864" s="572">
        <f t="shared" si="13"/>
        <v>4022319.6399999997</v>
      </c>
      <c r="H864" s="446">
        <v>2444427.19</v>
      </c>
      <c r="I864" s="446">
        <v>2444427.19</v>
      </c>
      <c r="J864" s="328">
        <v>0</v>
      </c>
      <c r="K864" s="328">
        <v>1577892.45</v>
      </c>
      <c r="L864" s="326" t="s">
        <v>230</v>
      </c>
      <c r="M864" s="326" t="s">
        <v>28</v>
      </c>
      <c r="N864" s="326" t="s">
        <v>29</v>
      </c>
      <c r="O864" s="326"/>
      <c r="P864" s="329">
        <f>IFERROR(VLOOKUP(TRIM(OPKK[[#This Row],[Lokacija provedbe
grad ili općina]]),Koordinate!B:E,2,FALSE),"")</f>
        <v>31000</v>
      </c>
      <c r="Q864" s="329">
        <f>IFERROR(VLOOKUP(TRIM(OPKK[[#This Row],[Lokacija provedbe
grad ili općina]]),Koordinate!B:E,3,FALSE),"")</f>
        <v>45.554962400000001</v>
      </c>
      <c r="R864" s="329">
        <f>IFERROR(VLOOKUP(TRIM(OPKK[[#This Row],[Lokacija provedbe
grad ili općina]]),Koordinate!B:E,4,FALSE),"")</f>
        <v>18.695514399999901</v>
      </c>
    </row>
    <row r="865" spans="1:18" s="167" customFormat="1" ht="15" customHeight="1">
      <c r="A865" s="326" t="s">
        <v>5727</v>
      </c>
      <c r="B865" s="326" t="s">
        <v>5728</v>
      </c>
      <c r="C865" s="329" t="s">
        <v>1237</v>
      </c>
      <c r="D865" s="329" t="s">
        <v>3994</v>
      </c>
      <c r="E865" s="329" t="s">
        <v>17</v>
      </c>
      <c r="F865" s="327">
        <v>43500</v>
      </c>
      <c r="G865" s="572">
        <f t="shared" si="13"/>
        <v>801296.49</v>
      </c>
      <c r="H865" s="446">
        <v>494652.53</v>
      </c>
      <c r="I865" s="446">
        <v>494652.53</v>
      </c>
      <c r="J865" s="328">
        <v>0</v>
      </c>
      <c r="K865" s="328">
        <v>306643.96000000002</v>
      </c>
      <c r="L865" s="326" t="s">
        <v>1276</v>
      </c>
      <c r="M865" s="326" t="s">
        <v>28</v>
      </c>
      <c r="N865" s="326" t="s">
        <v>169</v>
      </c>
      <c r="O865" s="326"/>
      <c r="P865" s="329">
        <f>IFERROR(VLOOKUP(TRIM(OPKK[[#This Row],[Lokacija provedbe
grad ili općina]]),Koordinate!B:E,2,FALSE),"")</f>
        <v>31540</v>
      </c>
      <c r="Q865" s="329">
        <f>IFERROR(VLOOKUP(TRIM(OPKK[[#This Row],[Lokacija provedbe
grad ili općina]]),Koordinate!B:E,3,FALSE),"")</f>
        <v>45.762141999999997</v>
      </c>
      <c r="R865" s="329">
        <f>IFERROR(VLOOKUP(TRIM(OPKK[[#This Row],[Lokacija provedbe
grad ili općina]]),Koordinate!B:E,4,FALSE),"")</f>
        <v>18.165137899999898</v>
      </c>
    </row>
    <row r="866" spans="1:18" s="167" customFormat="1" ht="15" customHeight="1">
      <c r="A866" s="326" t="s">
        <v>5823</v>
      </c>
      <c r="B866" s="326" t="s">
        <v>5824</v>
      </c>
      <c r="C866" s="329" t="s">
        <v>24</v>
      </c>
      <c r="D866" s="329" t="s">
        <v>5825</v>
      </c>
      <c r="E866" s="329" t="s">
        <v>49</v>
      </c>
      <c r="F866" s="327">
        <v>43516</v>
      </c>
      <c r="G866" s="572">
        <f t="shared" si="13"/>
        <v>6618000</v>
      </c>
      <c r="H866" s="446">
        <v>5625300</v>
      </c>
      <c r="I866" s="446">
        <v>5625300</v>
      </c>
      <c r="J866" s="328">
        <v>0</v>
      </c>
      <c r="K866" s="328">
        <v>992700</v>
      </c>
      <c r="L866" s="326" t="s">
        <v>3958</v>
      </c>
      <c r="M866" s="326" t="s">
        <v>43</v>
      </c>
      <c r="N866" s="326" t="s">
        <v>61</v>
      </c>
      <c r="O866" s="326"/>
      <c r="P866" s="404">
        <f>IFERROR(VLOOKUP(TRIM(OPKK[[#This Row],[Lokacija provedbe
grad ili općina]]),Koordinate!B:E,2,FALSE),"")</f>
        <v>33000</v>
      </c>
      <c r="Q866" s="404">
        <f>IFERROR(VLOOKUP(TRIM(OPKK[[#This Row],[Lokacija provedbe
grad ili općina]]),Koordinate!B:E,3,FALSE),"")</f>
        <v>45.831646300000003</v>
      </c>
      <c r="R866" s="404">
        <f>IFERROR(VLOOKUP(TRIM(OPKK[[#This Row],[Lokacija provedbe
grad ili općina]]),Koordinate!B:E,4,FALSE),"")</f>
        <v>17.385542900000001</v>
      </c>
    </row>
    <row r="867" spans="1:18" s="167" customFormat="1" ht="15" customHeight="1">
      <c r="A867" s="326" t="s">
        <v>5826</v>
      </c>
      <c r="B867" s="326" t="s">
        <v>5827</v>
      </c>
      <c r="C867" s="329" t="s">
        <v>1223</v>
      </c>
      <c r="D867" s="329" t="s">
        <v>1224</v>
      </c>
      <c r="E867" s="329" t="s">
        <v>17</v>
      </c>
      <c r="F867" s="327">
        <v>43521</v>
      </c>
      <c r="G867" s="572">
        <f t="shared" si="13"/>
        <v>5196944.8800000008</v>
      </c>
      <c r="H867" s="446">
        <v>4417403.1500000004</v>
      </c>
      <c r="I867" s="446">
        <v>4417403.1500000004</v>
      </c>
      <c r="J867" s="328">
        <v>0</v>
      </c>
      <c r="K867" s="328">
        <v>779541.73</v>
      </c>
      <c r="L867" s="326" t="s">
        <v>560</v>
      </c>
      <c r="M867" s="326" t="s">
        <v>52</v>
      </c>
      <c r="N867" s="326" t="s">
        <v>890</v>
      </c>
      <c r="O867" s="326"/>
      <c r="P867" s="404">
        <f>IFERROR(VLOOKUP(TRIM(OPKK[[#This Row],[Lokacija provedbe
grad ili općina]]),Koordinate!B:E,2,FALSE),"")</f>
        <v>32236</v>
      </c>
      <c r="Q867" s="404">
        <f>IFERROR(VLOOKUP(TRIM(OPKK[[#This Row],[Lokacija provedbe
grad ili općina]]),Koordinate!B:E,3,FALSE),"")</f>
        <v>45.222044799999999</v>
      </c>
      <c r="R867" s="404">
        <f>IFERROR(VLOOKUP(TRIM(OPKK[[#This Row],[Lokacija provedbe
grad ili općina]]),Koordinate!B:E,4,FALSE),"")</f>
        <v>19.375233099999999</v>
      </c>
    </row>
    <row r="868" spans="1:18" s="167" customFormat="1" ht="15" customHeight="1">
      <c r="A868" s="326" t="s">
        <v>5828</v>
      </c>
      <c r="B868" s="326" t="s">
        <v>5829</v>
      </c>
      <c r="C868" s="329" t="s">
        <v>1223</v>
      </c>
      <c r="D868" s="329" t="s">
        <v>1224</v>
      </c>
      <c r="E868" s="329" t="s">
        <v>17</v>
      </c>
      <c r="F868" s="327">
        <v>43521</v>
      </c>
      <c r="G868" s="572">
        <f t="shared" si="13"/>
        <v>4479413.7200000007</v>
      </c>
      <c r="H868" s="446">
        <v>3807501.66</v>
      </c>
      <c r="I868" s="446">
        <v>3807501.66</v>
      </c>
      <c r="J868" s="328">
        <v>0</v>
      </c>
      <c r="K868" s="328">
        <v>671912.06</v>
      </c>
      <c r="L868" s="326" t="s">
        <v>421</v>
      </c>
      <c r="M868" s="326" t="s">
        <v>52</v>
      </c>
      <c r="N868" s="326" t="s">
        <v>4324</v>
      </c>
      <c r="O868" s="326"/>
      <c r="P868" s="404">
        <f>IFERROR(VLOOKUP(TRIM(OPKK[[#This Row],[Lokacija provedbe
grad ili općina]]),Koordinate!B:E,2,FALSE),"")</f>
        <v>32249</v>
      </c>
      <c r="Q868" s="404">
        <f>IFERROR(VLOOKUP(TRIM(OPKK[[#This Row],[Lokacija provedbe
grad ili općina]]),Koordinate!B:E,3,FALSE),"")</f>
        <v>45.164882200000001</v>
      </c>
      <c r="R868" s="404">
        <f>IFERROR(VLOOKUP(TRIM(OPKK[[#This Row],[Lokacija provedbe
grad ili općina]]),Koordinate!B:E,4,FALSE),"")</f>
        <v>19.152205800000001</v>
      </c>
    </row>
    <row r="869" spans="1:18" s="167" customFormat="1" ht="15" customHeight="1">
      <c r="A869" s="326" t="s">
        <v>5830</v>
      </c>
      <c r="B869" s="326" t="s">
        <v>5831</v>
      </c>
      <c r="C869" s="329" t="s">
        <v>1223</v>
      </c>
      <c r="D869" s="329" t="s">
        <v>1224</v>
      </c>
      <c r="E869" s="329" t="s">
        <v>17</v>
      </c>
      <c r="F869" s="327">
        <v>43521</v>
      </c>
      <c r="G869" s="572">
        <f t="shared" si="13"/>
        <v>3253250</v>
      </c>
      <c r="H869" s="446">
        <v>2764286.52</v>
      </c>
      <c r="I869" s="446">
        <v>2764286.52</v>
      </c>
      <c r="J869" s="328">
        <v>0</v>
      </c>
      <c r="K869" s="328">
        <v>488963.48</v>
      </c>
      <c r="L869" s="326" t="s">
        <v>533</v>
      </c>
      <c r="M869" s="326" t="s">
        <v>38</v>
      </c>
      <c r="N869" s="326" t="s">
        <v>1568</v>
      </c>
      <c r="O869" s="326"/>
      <c r="P869" s="404">
        <f>IFERROR(VLOOKUP(TRIM(OPKK[[#This Row],[Lokacija provedbe
grad ili općina]]),Koordinate!B:E,2,FALSE),"")</f>
        <v>34330</v>
      </c>
      <c r="Q869" s="404">
        <f>IFERROR(VLOOKUP(TRIM(OPKK[[#This Row],[Lokacija provedbe
grad ili općina]]),Koordinate!B:E,3,FALSE),"")</f>
        <v>45.4555091</v>
      </c>
      <c r="R869" s="404">
        <f>IFERROR(VLOOKUP(TRIM(OPKK[[#This Row],[Lokacija provedbe
grad ili općina]]),Koordinate!B:E,4,FALSE),"")</f>
        <v>17.6623801</v>
      </c>
    </row>
    <row r="870" spans="1:18" s="167" customFormat="1" ht="15" customHeight="1">
      <c r="A870" s="326" t="s">
        <v>5832</v>
      </c>
      <c r="B870" s="326" t="s">
        <v>5833</v>
      </c>
      <c r="C870" s="329" t="s">
        <v>4214</v>
      </c>
      <c r="D870" s="329" t="s">
        <v>5834</v>
      </c>
      <c r="E870" s="329" t="s">
        <v>655</v>
      </c>
      <c r="F870" s="327">
        <v>43504</v>
      </c>
      <c r="G870" s="572">
        <f t="shared" si="13"/>
        <v>90200133</v>
      </c>
      <c r="H870" s="446">
        <v>64571381.640000001</v>
      </c>
      <c r="I870" s="446">
        <v>64571381.640000001</v>
      </c>
      <c r="J870" s="328">
        <v>0</v>
      </c>
      <c r="K870" s="328">
        <v>25628751.359999999</v>
      </c>
      <c r="L870" s="326" t="s">
        <v>27</v>
      </c>
      <c r="M870" s="326" t="s">
        <v>28</v>
      </c>
      <c r="N870" s="326" t="s">
        <v>29</v>
      </c>
      <c r="O870" s="326"/>
      <c r="P870" s="404">
        <f>IFERROR(VLOOKUP(TRIM(OPKK[[#This Row],[Lokacija provedbe
grad ili općina]]),Koordinate!B:E,2,FALSE),"")</f>
        <v>31000</v>
      </c>
      <c r="Q870" s="404">
        <f>IFERROR(VLOOKUP(TRIM(OPKK[[#This Row],[Lokacija provedbe
grad ili općina]]),Koordinate!B:E,3,FALSE),"")</f>
        <v>45.554962400000001</v>
      </c>
      <c r="R870" s="404">
        <f>IFERROR(VLOOKUP(TRIM(OPKK[[#This Row],[Lokacija provedbe
grad ili općina]]),Koordinate!B:E,4,FALSE),"")</f>
        <v>18.695514399999901</v>
      </c>
    </row>
    <row r="871" spans="1:18" s="167" customFormat="1" ht="15" customHeight="1">
      <c r="A871" s="326" t="s">
        <v>5835</v>
      </c>
      <c r="B871" s="326" t="s">
        <v>5836</v>
      </c>
      <c r="C871" s="329" t="s">
        <v>15</v>
      </c>
      <c r="D871" s="329" t="s">
        <v>5072</v>
      </c>
      <c r="E871" s="329" t="s">
        <v>17</v>
      </c>
      <c r="F871" s="327">
        <v>43524</v>
      </c>
      <c r="G871" s="572">
        <f t="shared" si="13"/>
        <v>13000</v>
      </c>
      <c r="H871" s="446">
        <v>13000</v>
      </c>
      <c r="I871" s="446">
        <v>13000</v>
      </c>
      <c r="J871" s="328">
        <v>0</v>
      </c>
      <c r="K871" s="328">
        <v>0</v>
      </c>
      <c r="L871" s="326" t="s">
        <v>5837</v>
      </c>
      <c r="M871" s="326" t="s">
        <v>38</v>
      </c>
      <c r="N871" s="326" t="s">
        <v>141</v>
      </c>
      <c r="O871" s="326"/>
      <c r="P871" s="404">
        <f>IFERROR(VLOOKUP(TRIM(OPKK[[#This Row],[Lokacija provedbe
grad ili općina]]),Koordinate!B:E,2,FALSE),"")</f>
        <v>34340</v>
      </c>
      <c r="Q871" s="404">
        <f>IFERROR(VLOOKUP(TRIM(OPKK[[#This Row],[Lokacija provedbe
grad ili općina]]),Koordinate!B:E,3,FALSE),"")</f>
        <v>45.425881399999902</v>
      </c>
      <c r="R871" s="404">
        <f>IFERROR(VLOOKUP(TRIM(OPKK[[#This Row],[Lokacija provedbe
grad ili općina]]),Koordinate!B:E,4,FALSE),"")</f>
        <v>17.883369999999999</v>
      </c>
    </row>
    <row r="872" spans="1:18" s="167" customFormat="1" ht="15" customHeight="1">
      <c r="A872" s="326" t="s">
        <v>5838</v>
      </c>
      <c r="B872" s="326" t="s">
        <v>5839</v>
      </c>
      <c r="C872" s="329" t="s">
        <v>15</v>
      </c>
      <c r="D872" s="329" t="s">
        <v>5072</v>
      </c>
      <c r="E872" s="329" t="s">
        <v>17</v>
      </c>
      <c r="F872" s="327">
        <v>43532</v>
      </c>
      <c r="G872" s="572">
        <f t="shared" si="13"/>
        <v>65000</v>
      </c>
      <c r="H872" s="446">
        <v>65000</v>
      </c>
      <c r="I872" s="446">
        <v>65000</v>
      </c>
      <c r="J872" s="328">
        <v>0</v>
      </c>
      <c r="K872" s="328">
        <v>0</v>
      </c>
      <c r="L872" s="326" t="s">
        <v>5840</v>
      </c>
      <c r="M872" s="326" t="s">
        <v>43</v>
      </c>
      <c r="N872" s="326" t="s">
        <v>1386</v>
      </c>
      <c r="O872" s="326"/>
      <c r="P872" s="404">
        <f>IFERROR(VLOOKUP(TRIM(OPKK[[#This Row],[Lokacija provedbe
grad ili općina]]),Koordinate!B:E,2,FALSE),"")</f>
        <v>33405</v>
      </c>
      <c r="Q872" s="404">
        <f>IFERROR(VLOOKUP(TRIM(OPKK[[#This Row],[Lokacija provedbe
grad ili općina]]),Koordinate!B:E,3,FALSE),"")</f>
        <v>45.950106699999999</v>
      </c>
      <c r="R872" s="404">
        <f>IFERROR(VLOOKUP(TRIM(OPKK[[#This Row],[Lokacija provedbe
grad ili općina]]),Koordinate!B:E,4,FALSE),"")</f>
        <v>17.2326520999999</v>
      </c>
    </row>
    <row r="873" spans="1:18" s="167" customFormat="1" ht="15" customHeight="1">
      <c r="A873" s="326" t="s">
        <v>5841</v>
      </c>
      <c r="B873" s="326" t="s">
        <v>5842</v>
      </c>
      <c r="C873" s="329" t="s">
        <v>15</v>
      </c>
      <c r="D873" s="329" t="s">
        <v>4527</v>
      </c>
      <c r="E873" s="329" t="s">
        <v>17</v>
      </c>
      <c r="F873" s="327">
        <v>43493</v>
      </c>
      <c r="G873" s="572">
        <f t="shared" si="13"/>
        <v>126000</v>
      </c>
      <c r="H873" s="446">
        <v>100000</v>
      </c>
      <c r="I873" s="446">
        <v>100000</v>
      </c>
      <c r="J873" s="328">
        <v>0</v>
      </c>
      <c r="K873" s="328">
        <v>26000</v>
      </c>
      <c r="L873" s="326" t="s">
        <v>5843</v>
      </c>
      <c r="M873" s="326" t="s">
        <v>28</v>
      </c>
      <c r="N873" s="326" t="s">
        <v>29</v>
      </c>
      <c r="O873" s="326"/>
      <c r="P873" s="404">
        <f>IFERROR(VLOOKUP(TRIM(OPKK[[#This Row],[Lokacija provedbe
grad ili općina]]),Koordinate!B:E,2,FALSE),"")</f>
        <v>31000</v>
      </c>
      <c r="Q873" s="404">
        <f>IFERROR(VLOOKUP(TRIM(OPKK[[#This Row],[Lokacija provedbe
grad ili općina]]),Koordinate!B:E,3,FALSE),"")</f>
        <v>45.554962400000001</v>
      </c>
      <c r="R873" s="404">
        <f>IFERROR(VLOOKUP(TRIM(OPKK[[#This Row],[Lokacija provedbe
grad ili općina]]),Koordinate!B:E,4,FALSE),"")</f>
        <v>18.695514399999901</v>
      </c>
    </row>
    <row r="874" spans="1:18" s="167" customFormat="1" ht="15" customHeight="1">
      <c r="A874" s="326" t="s">
        <v>5844</v>
      </c>
      <c r="B874" s="326" t="s">
        <v>5845</v>
      </c>
      <c r="C874" s="329" t="s">
        <v>15</v>
      </c>
      <c r="D874" s="329" t="s">
        <v>4527</v>
      </c>
      <c r="E874" s="329" t="s">
        <v>17</v>
      </c>
      <c r="F874" s="327">
        <v>43493</v>
      </c>
      <c r="G874" s="572">
        <f t="shared" si="13"/>
        <v>70000</v>
      </c>
      <c r="H874" s="446">
        <v>56000</v>
      </c>
      <c r="I874" s="446">
        <v>56000</v>
      </c>
      <c r="J874" s="328">
        <v>0</v>
      </c>
      <c r="K874" s="328">
        <v>14000</v>
      </c>
      <c r="L874" s="326" t="s">
        <v>5846</v>
      </c>
      <c r="M874" s="326" t="s">
        <v>28</v>
      </c>
      <c r="N874" s="326" t="s">
        <v>30</v>
      </c>
      <c r="O874" s="326"/>
      <c r="P874" s="404">
        <f>IFERROR(VLOOKUP(TRIM(OPKK[[#This Row],[Lokacija provedbe
grad ili općina]]),Koordinate!B:E,2,FALSE),"")</f>
        <v>31400</v>
      </c>
      <c r="Q874" s="404">
        <f>IFERROR(VLOOKUP(TRIM(OPKK[[#This Row],[Lokacija provedbe
grad ili općina]]),Koordinate!B:E,3,FALSE),"")</f>
        <v>45.309996899999902</v>
      </c>
      <c r="R874" s="404">
        <f>IFERROR(VLOOKUP(TRIM(OPKK[[#This Row],[Lokacija provedbe
grad ili općina]]),Koordinate!B:E,4,FALSE),"")</f>
        <v>18.4097819999999</v>
      </c>
    </row>
    <row r="875" spans="1:18" s="167" customFormat="1" ht="15" customHeight="1">
      <c r="A875" s="326" t="s">
        <v>5847</v>
      </c>
      <c r="B875" s="326" t="s">
        <v>5848</v>
      </c>
      <c r="C875" s="329" t="s">
        <v>15</v>
      </c>
      <c r="D875" s="329" t="s">
        <v>4527</v>
      </c>
      <c r="E875" s="329" t="s">
        <v>17</v>
      </c>
      <c r="F875" s="327">
        <v>43493</v>
      </c>
      <c r="G875" s="572">
        <f t="shared" si="13"/>
        <v>115000</v>
      </c>
      <c r="H875" s="446">
        <v>97750</v>
      </c>
      <c r="I875" s="446">
        <v>97750</v>
      </c>
      <c r="J875" s="328">
        <v>0</v>
      </c>
      <c r="K875" s="328">
        <v>17250</v>
      </c>
      <c r="L875" s="326" t="s">
        <v>5849</v>
      </c>
      <c r="M875" s="326" t="s">
        <v>52</v>
      </c>
      <c r="N875" s="326" t="s">
        <v>53</v>
      </c>
      <c r="O875" s="326"/>
      <c r="P875" s="404">
        <f>IFERROR(VLOOKUP(TRIM(OPKK[[#This Row],[Lokacija provedbe
grad ili općina]]),Koordinate!B:E,2,FALSE),"")</f>
        <v>32000</v>
      </c>
      <c r="Q875" s="404">
        <f>IFERROR(VLOOKUP(TRIM(OPKK[[#This Row],[Lokacija provedbe
grad ili općina]]),Koordinate!B:E,3,FALSE),"")</f>
        <v>45.345237699999998</v>
      </c>
      <c r="R875" s="404">
        <f>IFERROR(VLOOKUP(TRIM(OPKK[[#This Row],[Lokacija provedbe
grad ili općina]]),Koordinate!B:E,4,FALSE),"")</f>
        <v>19.001020400000002</v>
      </c>
    </row>
    <row r="876" spans="1:18" s="167" customFormat="1" ht="15" customHeight="1">
      <c r="A876" s="326" t="s">
        <v>5850</v>
      </c>
      <c r="B876" s="326" t="s">
        <v>5851</v>
      </c>
      <c r="C876" s="329" t="s">
        <v>15</v>
      </c>
      <c r="D876" s="329" t="s">
        <v>4527</v>
      </c>
      <c r="E876" s="329" t="s">
        <v>17</v>
      </c>
      <c r="F876" s="327">
        <v>43493</v>
      </c>
      <c r="G876" s="572">
        <f t="shared" si="13"/>
        <v>81000</v>
      </c>
      <c r="H876" s="446">
        <v>64800</v>
      </c>
      <c r="I876" s="446">
        <v>64800</v>
      </c>
      <c r="J876" s="328">
        <v>0</v>
      </c>
      <c r="K876" s="328">
        <v>16200</v>
      </c>
      <c r="L876" s="326" t="s">
        <v>5852</v>
      </c>
      <c r="M876" s="326" t="s">
        <v>28</v>
      </c>
      <c r="N876" s="326" t="s">
        <v>29</v>
      </c>
      <c r="O876" s="326"/>
      <c r="P876" s="404">
        <f>IFERROR(VLOOKUP(TRIM(OPKK[[#This Row],[Lokacija provedbe
grad ili općina]]),Koordinate!B:E,2,FALSE),"")</f>
        <v>31000</v>
      </c>
      <c r="Q876" s="404">
        <f>IFERROR(VLOOKUP(TRIM(OPKK[[#This Row],[Lokacija provedbe
grad ili općina]]),Koordinate!B:E,3,FALSE),"")</f>
        <v>45.554962400000001</v>
      </c>
      <c r="R876" s="404">
        <f>IFERROR(VLOOKUP(TRIM(OPKK[[#This Row],[Lokacija provedbe
grad ili općina]]),Koordinate!B:E,4,FALSE),"")</f>
        <v>18.695514399999901</v>
      </c>
    </row>
    <row r="877" spans="1:18" s="167" customFormat="1" ht="15" customHeight="1">
      <c r="A877" s="326" t="s">
        <v>5853</v>
      </c>
      <c r="B877" s="326" t="s">
        <v>5854</v>
      </c>
      <c r="C877" s="329" t="s">
        <v>15</v>
      </c>
      <c r="D877" s="329" t="s">
        <v>4527</v>
      </c>
      <c r="E877" s="329" t="s">
        <v>17</v>
      </c>
      <c r="F877" s="327">
        <v>43493</v>
      </c>
      <c r="G877" s="572">
        <f t="shared" si="13"/>
        <v>126075</v>
      </c>
      <c r="H877" s="446">
        <v>100000</v>
      </c>
      <c r="I877" s="446">
        <v>100000</v>
      </c>
      <c r="J877" s="328">
        <v>0</v>
      </c>
      <c r="K877" s="328">
        <v>26075</v>
      </c>
      <c r="L877" s="326" t="s">
        <v>5855</v>
      </c>
      <c r="M877" s="326" t="s">
        <v>52</v>
      </c>
      <c r="N877" s="326" t="s">
        <v>177</v>
      </c>
      <c r="O877" s="326"/>
      <c r="P877" s="404">
        <f>IFERROR(VLOOKUP(TRIM(OPKK[[#This Row],[Lokacija provedbe
grad ili općina]]),Koordinate!B:E,2,FALSE),"")</f>
        <v>32270</v>
      </c>
      <c r="Q877" s="404">
        <f>IFERROR(VLOOKUP(TRIM(OPKK[[#This Row],[Lokacija provedbe
grad ili općina]]),Koordinate!B:E,3,FALSE),"")</f>
        <v>45.072074000000001</v>
      </c>
      <c r="R877" s="404">
        <f>IFERROR(VLOOKUP(TRIM(OPKK[[#This Row],[Lokacija provedbe
grad ili općina]]),Koordinate!B:E,4,FALSE),"")</f>
        <v>18.694507199999901</v>
      </c>
    </row>
    <row r="878" spans="1:18" s="167" customFormat="1" ht="15" customHeight="1">
      <c r="A878" s="326" t="s">
        <v>5856</v>
      </c>
      <c r="B878" s="326" t="s">
        <v>5857</v>
      </c>
      <c r="C878" s="329" t="s">
        <v>15</v>
      </c>
      <c r="D878" s="329" t="s">
        <v>4527</v>
      </c>
      <c r="E878" s="329" t="s">
        <v>17</v>
      </c>
      <c r="F878" s="327">
        <v>43493</v>
      </c>
      <c r="G878" s="572">
        <f t="shared" si="13"/>
        <v>115000</v>
      </c>
      <c r="H878" s="446">
        <v>97750</v>
      </c>
      <c r="I878" s="446">
        <v>97750</v>
      </c>
      <c r="J878" s="328">
        <v>0</v>
      </c>
      <c r="K878" s="328">
        <v>17250</v>
      </c>
      <c r="L878" s="326" t="s">
        <v>5858</v>
      </c>
      <c r="M878" s="326" t="s">
        <v>52</v>
      </c>
      <c r="N878" s="326" t="s">
        <v>53</v>
      </c>
      <c r="O878" s="326"/>
      <c r="P878" s="404">
        <f>IFERROR(VLOOKUP(TRIM(OPKK[[#This Row],[Lokacija provedbe
grad ili općina]]),Koordinate!B:E,2,FALSE),"")</f>
        <v>32000</v>
      </c>
      <c r="Q878" s="404">
        <f>IFERROR(VLOOKUP(TRIM(OPKK[[#This Row],[Lokacija provedbe
grad ili općina]]),Koordinate!B:E,3,FALSE),"")</f>
        <v>45.345237699999998</v>
      </c>
      <c r="R878" s="404">
        <f>IFERROR(VLOOKUP(TRIM(OPKK[[#This Row],[Lokacija provedbe
grad ili općina]]),Koordinate!B:E,4,FALSE),"")</f>
        <v>19.001020400000002</v>
      </c>
    </row>
    <row r="879" spans="1:18" s="167" customFormat="1" ht="15" customHeight="1">
      <c r="A879" s="326" t="s">
        <v>5859</v>
      </c>
      <c r="B879" s="326" t="s">
        <v>5860</v>
      </c>
      <c r="C879" s="329" t="s">
        <v>15</v>
      </c>
      <c r="D879" s="329" t="s">
        <v>4527</v>
      </c>
      <c r="E879" s="329" t="s">
        <v>17</v>
      </c>
      <c r="F879" s="327">
        <v>43493</v>
      </c>
      <c r="G879" s="572">
        <f t="shared" si="13"/>
        <v>95000</v>
      </c>
      <c r="H879" s="446">
        <v>76000</v>
      </c>
      <c r="I879" s="446">
        <v>76000</v>
      </c>
      <c r="J879" s="328">
        <v>0</v>
      </c>
      <c r="K879" s="328">
        <v>19000</v>
      </c>
      <c r="L879" s="326" t="s">
        <v>5861</v>
      </c>
      <c r="M879" s="326" t="s">
        <v>28</v>
      </c>
      <c r="N879" s="326" t="s">
        <v>29</v>
      </c>
      <c r="O879" s="326"/>
      <c r="P879" s="404">
        <f>IFERROR(VLOOKUP(TRIM(OPKK[[#This Row],[Lokacija provedbe
grad ili općina]]),Koordinate!B:E,2,FALSE),"")</f>
        <v>31000</v>
      </c>
      <c r="Q879" s="404">
        <f>IFERROR(VLOOKUP(TRIM(OPKK[[#This Row],[Lokacija provedbe
grad ili općina]]),Koordinate!B:E,3,FALSE),"")</f>
        <v>45.554962400000001</v>
      </c>
      <c r="R879" s="404">
        <f>IFERROR(VLOOKUP(TRIM(OPKK[[#This Row],[Lokacija provedbe
grad ili općina]]),Koordinate!B:E,4,FALSE),"")</f>
        <v>18.695514399999901</v>
      </c>
    </row>
    <row r="880" spans="1:18" s="167" customFormat="1" ht="15" customHeight="1">
      <c r="A880" s="326" t="s">
        <v>5862</v>
      </c>
      <c r="B880" s="326" t="s">
        <v>5863</v>
      </c>
      <c r="C880" s="329" t="s">
        <v>15</v>
      </c>
      <c r="D880" s="329" t="s">
        <v>4527</v>
      </c>
      <c r="E880" s="329" t="s">
        <v>17</v>
      </c>
      <c r="F880" s="327">
        <v>43493</v>
      </c>
      <c r="G880" s="572">
        <f t="shared" si="13"/>
        <v>51500</v>
      </c>
      <c r="H880" s="446">
        <v>41194.839999999997</v>
      </c>
      <c r="I880" s="446">
        <v>41194.839999999997</v>
      </c>
      <c r="J880" s="328">
        <v>0</v>
      </c>
      <c r="K880" s="328">
        <v>10305.16</v>
      </c>
      <c r="L880" s="326" t="s">
        <v>5864</v>
      </c>
      <c r="M880" s="326" t="s">
        <v>28</v>
      </c>
      <c r="N880" s="326" t="s">
        <v>29</v>
      </c>
      <c r="O880" s="326"/>
      <c r="P880" s="404">
        <f>IFERROR(VLOOKUP(TRIM(OPKK[[#This Row],[Lokacija provedbe
grad ili općina]]),Koordinate!B:E,2,FALSE),"")</f>
        <v>31000</v>
      </c>
      <c r="Q880" s="404">
        <f>IFERROR(VLOOKUP(TRIM(OPKK[[#This Row],[Lokacija provedbe
grad ili općina]]),Koordinate!B:E,3,FALSE),"")</f>
        <v>45.554962400000001</v>
      </c>
      <c r="R880" s="404">
        <f>IFERROR(VLOOKUP(TRIM(OPKK[[#This Row],[Lokacija provedbe
grad ili općina]]),Koordinate!B:E,4,FALSE),"")</f>
        <v>18.695514399999901</v>
      </c>
    </row>
    <row r="881" spans="1:18" s="167" customFormat="1" ht="15" customHeight="1">
      <c r="A881" s="326" t="s">
        <v>5865</v>
      </c>
      <c r="B881" s="326" t="s">
        <v>5866</v>
      </c>
      <c r="C881" s="329" t="s">
        <v>15</v>
      </c>
      <c r="D881" s="329" t="s">
        <v>4527</v>
      </c>
      <c r="E881" s="329" t="s">
        <v>17</v>
      </c>
      <c r="F881" s="327">
        <v>43500</v>
      </c>
      <c r="G881" s="572">
        <f t="shared" si="13"/>
        <v>107178</v>
      </c>
      <c r="H881" s="446">
        <v>85742.399999999994</v>
      </c>
      <c r="I881" s="446">
        <v>85742.399999999994</v>
      </c>
      <c r="J881" s="328">
        <v>0</v>
      </c>
      <c r="K881" s="328">
        <v>21435.599999999999</v>
      </c>
      <c r="L881" s="326" t="s">
        <v>5867</v>
      </c>
      <c r="M881" s="326" t="s">
        <v>28</v>
      </c>
      <c r="N881" s="326" t="s">
        <v>29</v>
      </c>
      <c r="O881" s="326"/>
      <c r="P881" s="404">
        <f>IFERROR(VLOOKUP(TRIM(OPKK[[#This Row],[Lokacija provedbe
grad ili općina]]),Koordinate!B:E,2,FALSE),"")</f>
        <v>31000</v>
      </c>
      <c r="Q881" s="404">
        <f>IFERROR(VLOOKUP(TRIM(OPKK[[#This Row],[Lokacija provedbe
grad ili općina]]),Koordinate!B:E,3,FALSE),"")</f>
        <v>45.554962400000001</v>
      </c>
      <c r="R881" s="404">
        <f>IFERROR(VLOOKUP(TRIM(OPKK[[#This Row],[Lokacija provedbe
grad ili općina]]),Koordinate!B:E,4,FALSE),"")</f>
        <v>18.695514399999901</v>
      </c>
    </row>
    <row r="882" spans="1:18" s="167" customFormat="1" ht="15" customHeight="1">
      <c r="A882" s="326" t="s">
        <v>5868</v>
      </c>
      <c r="B882" s="326" t="s">
        <v>5869</v>
      </c>
      <c r="C882" s="329" t="s">
        <v>15</v>
      </c>
      <c r="D882" s="329" t="s">
        <v>4527</v>
      </c>
      <c r="E882" s="329" t="s">
        <v>17</v>
      </c>
      <c r="F882" s="327">
        <v>43500</v>
      </c>
      <c r="G882" s="572">
        <f t="shared" si="13"/>
        <v>65250</v>
      </c>
      <c r="H882" s="446">
        <v>52200</v>
      </c>
      <c r="I882" s="446">
        <v>52200</v>
      </c>
      <c r="J882" s="328">
        <v>0</v>
      </c>
      <c r="K882" s="328">
        <v>13050</v>
      </c>
      <c r="L882" s="326" t="s">
        <v>5870</v>
      </c>
      <c r="M882" s="326" t="s">
        <v>28</v>
      </c>
      <c r="N882" s="326" t="s">
        <v>3782</v>
      </c>
      <c r="O882" s="326"/>
      <c r="P882" s="404">
        <f>IFERROR(VLOOKUP(TRIM(OPKK[[#This Row],[Lokacija provedbe
grad ili općina]]),Koordinate!B:E,2,FALSE),"")</f>
        <v>31555</v>
      </c>
      <c r="Q882" s="404">
        <f>IFERROR(VLOOKUP(TRIM(OPKK[[#This Row],[Lokacija provedbe
grad ili općina]]),Koordinate!B:E,3,FALSE),"")</f>
        <v>45.666861699999998</v>
      </c>
      <c r="R882" s="404">
        <f>IFERROR(VLOOKUP(TRIM(OPKK[[#This Row],[Lokacija provedbe
grad ili općina]]),Koordinate!B:E,4,FALSE),"")</f>
        <v>18.292702299999899</v>
      </c>
    </row>
    <row r="883" spans="1:18" s="167" customFormat="1" ht="15" customHeight="1">
      <c r="A883" s="326" t="s">
        <v>5871</v>
      </c>
      <c r="B883" s="326" t="s">
        <v>5872</v>
      </c>
      <c r="C883" s="329" t="s">
        <v>15</v>
      </c>
      <c r="D883" s="329" t="s">
        <v>4527</v>
      </c>
      <c r="E883" s="329" t="s">
        <v>17</v>
      </c>
      <c r="F883" s="327">
        <v>43521</v>
      </c>
      <c r="G883" s="572">
        <f t="shared" si="13"/>
        <v>40400</v>
      </c>
      <c r="H883" s="446">
        <v>32320</v>
      </c>
      <c r="I883" s="446">
        <v>32320</v>
      </c>
      <c r="J883" s="328">
        <v>0</v>
      </c>
      <c r="K883" s="328">
        <v>8080</v>
      </c>
      <c r="L883" s="326" t="s">
        <v>5873</v>
      </c>
      <c r="M883" s="326" t="s">
        <v>28</v>
      </c>
      <c r="N883" s="326" t="s">
        <v>29</v>
      </c>
      <c r="O883" s="326"/>
      <c r="P883" s="404">
        <f>IFERROR(VLOOKUP(TRIM(OPKK[[#This Row],[Lokacija provedbe
grad ili općina]]),Koordinate!B:E,2,FALSE),"")</f>
        <v>31000</v>
      </c>
      <c r="Q883" s="404">
        <f>IFERROR(VLOOKUP(TRIM(OPKK[[#This Row],[Lokacija provedbe
grad ili općina]]),Koordinate!B:E,3,FALSE),"")</f>
        <v>45.554962400000001</v>
      </c>
      <c r="R883" s="404">
        <f>IFERROR(VLOOKUP(TRIM(OPKK[[#This Row],[Lokacija provedbe
grad ili općina]]),Koordinate!B:E,4,FALSE),"")</f>
        <v>18.695514399999901</v>
      </c>
    </row>
    <row r="884" spans="1:18" s="167" customFormat="1" ht="15" customHeight="1">
      <c r="A884" s="326" t="s">
        <v>5874</v>
      </c>
      <c r="B884" s="326" t="s">
        <v>5875</v>
      </c>
      <c r="C884" s="329" t="s">
        <v>15</v>
      </c>
      <c r="D884" s="329" t="s">
        <v>4527</v>
      </c>
      <c r="E884" s="329" t="s">
        <v>17</v>
      </c>
      <c r="F884" s="327">
        <v>43500</v>
      </c>
      <c r="G884" s="572">
        <f t="shared" si="13"/>
        <v>97200</v>
      </c>
      <c r="H884" s="446">
        <v>77760</v>
      </c>
      <c r="I884" s="446">
        <v>77760</v>
      </c>
      <c r="J884" s="328">
        <v>0</v>
      </c>
      <c r="K884" s="328">
        <v>19440</v>
      </c>
      <c r="L884" s="326" t="s">
        <v>5876</v>
      </c>
      <c r="M884" s="326" t="s">
        <v>28</v>
      </c>
      <c r="N884" s="326" t="s">
        <v>29</v>
      </c>
      <c r="O884" s="326"/>
      <c r="P884" s="404">
        <f>IFERROR(VLOOKUP(TRIM(OPKK[[#This Row],[Lokacija provedbe
grad ili općina]]),Koordinate!B:E,2,FALSE),"")</f>
        <v>31000</v>
      </c>
      <c r="Q884" s="404">
        <f>IFERROR(VLOOKUP(TRIM(OPKK[[#This Row],[Lokacija provedbe
grad ili općina]]),Koordinate!B:E,3,FALSE),"")</f>
        <v>45.554962400000001</v>
      </c>
      <c r="R884" s="404">
        <f>IFERROR(VLOOKUP(TRIM(OPKK[[#This Row],[Lokacija provedbe
grad ili općina]]),Koordinate!B:E,4,FALSE),"")</f>
        <v>18.695514399999901</v>
      </c>
    </row>
    <row r="885" spans="1:18" s="167" customFormat="1" ht="15" customHeight="1">
      <c r="A885" s="326" t="s">
        <v>5877</v>
      </c>
      <c r="B885" s="326" t="s">
        <v>5878</v>
      </c>
      <c r="C885" s="329" t="s">
        <v>15</v>
      </c>
      <c r="D885" s="329" t="s">
        <v>4527</v>
      </c>
      <c r="E885" s="329" t="s">
        <v>17</v>
      </c>
      <c r="F885" s="327">
        <v>43521</v>
      </c>
      <c r="G885" s="572">
        <f t="shared" si="13"/>
        <v>80000</v>
      </c>
      <c r="H885" s="446">
        <v>64000</v>
      </c>
      <c r="I885" s="446">
        <v>64000</v>
      </c>
      <c r="J885" s="328">
        <v>0</v>
      </c>
      <c r="K885" s="328">
        <v>16000</v>
      </c>
      <c r="L885" s="326" t="s">
        <v>5879</v>
      </c>
      <c r="M885" s="326" t="s">
        <v>28</v>
      </c>
      <c r="N885" s="326" t="s">
        <v>29</v>
      </c>
      <c r="O885" s="326"/>
      <c r="P885" s="404">
        <f>IFERROR(VLOOKUP(TRIM(OPKK[[#This Row],[Lokacija provedbe
grad ili općina]]),Koordinate!B:E,2,FALSE),"")</f>
        <v>31000</v>
      </c>
      <c r="Q885" s="404">
        <f>IFERROR(VLOOKUP(TRIM(OPKK[[#This Row],[Lokacija provedbe
grad ili općina]]),Koordinate!B:E,3,FALSE),"")</f>
        <v>45.554962400000001</v>
      </c>
      <c r="R885" s="404">
        <f>IFERROR(VLOOKUP(TRIM(OPKK[[#This Row],[Lokacija provedbe
grad ili općina]]),Koordinate!B:E,4,FALSE),"")</f>
        <v>18.695514399999901</v>
      </c>
    </row>
    <row r="886" spans="1:18" s="167" customFormat="1" ht="15" customHeight="1">
      <c r="A886" s="326" t="s">
        <v>5880</v>
      </c>
      <c r="B886" s="326" t="s">
        <v>5881</v>
      </c>
      <c r="C886" s="329" t="s">
        <v>15</v>
      </c>
      <c r="D886" s="329" t="s">
        <v>4527</v>
      </c>
      <c r="E886" s="329" t="s">
        <v>17</v>
      </c>
      <c r="F886" s="327">
        <v>43500</v>
      </c>
      <c r="G886" s="572">
        <f t="shared" si="13"/>
        <v>86560</v>
      </c>
      <c r="H886" s="446">
        <v>69248</v>
      </c>
      <c r="I886" s="446">
        <v>69248</v>
      </c>
      <c r="J886" s="328">
        <v>0</v>
      </c>
      <c r="K886" s="328">
        <v>17312</v>
      </c>
      <c r="L886" s="326" t="s">
        <v>5882</v>
      </c>
      <c r="M886" s="326" t="s">
        <v>28</v>
      </c>
      <c r="N886" s="326" t="s">
        <v>30</v>
      </c>
      <c r="O886" s="326"/>
      <c r="P886" s="404">
        <f>IFERROR(VLOOKUP(TRIM(OPKK[[#This Row],[Lokacija provedbe
grad ili općina]]),Koordinate!B:E,2,FALSE),"")</f>
        <v>31400</v>
      </c>
      <c r="Q886" s="404">
        <f>IFERROR(VLOOKUP(TRIM(OPKK[[#This Row],[Lokacija provedbe
grad ili općina]]),Koordinate!B:E,3,FALSE),"")</f>
        <v>45.309996899999902</v>
      </c>
      <c r="R886" s="404">
        <f>IFERROR(VLOOKUP(TRIM(OPKK[[#This Row],[Lokacija provedbe
grad ili općina]]),Koordinate!B:E,4,FALSE),"")</f>
        <v>18.4097819999999</v>
      </c>
    </row>
    <row r="887" spans="1:18" s="167" customFormat="1" ht="15" customHeight="1">
      <c r="A887" s="326" t="s">
        <v>5883</v>
      </c>
      <c r="B887" s="326" t="s">
        <v>5884</v>
      </c>
      <c r="C887" s="329" t="s">
        <v>15</v>
      </c>
      <c r="D887" s="329" t="s">
        <v>4527</v>
      </c>
      <c r="E887" s="329" t="s">
        <v>17</v>
      </c>
      <c r="F887" s="327">
        <v>43500</v>
      </c>
      <c r="G887" s="572">
        <f t="shared" si="13"/>
        <v>39000</v>
      </c>
      <c r="H887" s="446">
        <v>31200</v>
      </c>
      <c r="I887" s="446">
        <v>31200</v>
      </c>
      <c r="J887" s="328">
        <v>0</v>
      </c>
      <c r="K887" s="328">
        <v>7800</v>
      </c>
      <c r="L887" s="326" t="s">
        <v>5885</v>
      </c>
      <c r="M887" s="326" t="s">
        <v>28</v>
      </c>
      <c r="N887" s="326" t="s">
        <v>30</v>
      </c>
      <c r="O887" s="326"/>
      <c r="P887" s="404">
        <f>IFERROR(VLOOKUP(TRIM(OPKK[[#This Row],[Lokacija provedbe
grad ili općina]]),Koordinate!B:E,2,FALSE),"")</f>
        <v>31400</v>
      </c>
      <c r="Q887" s="404">
        <f>IFERROR(VLOOKUP(TRIM(OPKK[[#This Row],[Lokacija provedbe
grad ili općina]]),Koordinate!B:E,3,FALSE),"")</f>
        <v>45.309996899999902</v>
      </c>
      <c r="R887" s="404">
        <f>IFERROR(VLOOKUP(TRIM(OPKK[[#This Row],[Lokacija provedbe
grad ili općina]]),Koordinate!B:E,4,FALSE),"")</f>
        <v>18.4097819999999</v>
      </c>
    </row>
    <row r="888" spans="1:18" s="167" customFormat="1" ht="15" customHeight="1">
      <c r="A888" s="326" t="s">
        <v>5886</v>
      </c>
      <c r="B888" s="326" t="s">
        <v>5887</v>
      </c>
      <c r="C888" s="329" t="s">
        <v>15</v>
      </c>
      <c r="D888" s="329" t="s">
        <v>4527</v>
      </c>
      <c r="E888" s="329" t="s">
        <v>17</v>
      </c>
      <c r="F888" s="327">
        <v>43500</v>
      </c>
      <c r="G888" s="572">
        <f t="shared" si="13"/>
        <v>69145</v>
      </c>
      <c r="H888" s="446">
        <v>55316</v>
      </c>
      <c r="I888" s="446">
        <v>55316</v>
      </c>
      <c r="J888" s="328">
        <v>0</v>
      </c>
      <c r="K888" s="328">
        <v>13829</v>
      </c>
      <c r="L888" s="326" t="s">
        <v>5888</v>
      </c>
      <c r="M888" s="326" t="s">
        <v>38</v>
      </c>
      <c r="N888" s="326" t="s">
        <v>140</v>
      </c>
      <c r="O888" s="326"/>
      <c r="P888" s="404">
        <f>IFERROR(VLOOKUP(TRIM(OPKK[[#This Row],[Lokacija provedbe
grad ili općina]]),Koordinate!B:E,2,FALSE),"")</f>
        <v>34000</v>
      </c>
      <c r="Q888" s="404">
        <f>IFERROR(VLOOKUP(TRIM(OPKK[[#This Row],[Lokacija provedbe
grad ili općina]]),Koordinate!B:E,3,FALSE),"")</f>
        <v>45.331476299999999</v>
      </c>
      <c r="R888" s="404">
        <f>IFERROR(VLOOKUP(TRIM(OPKK[[#This Row],[Lokacija provedbe
grad ili općina]]),Koordinate!B:E,4,FALSE),"")</f>
        <v>17.674474799999899</v>
      </c>
    </row>
    <row r="889" spans="1:18" s="167" customFormat="1" ht="15" customHeight="1">
      <c r="A889" s="326" t="s">
        <v>5889</v>
      </c>
      <c r="B889" s="326" t="s">
        <v>5890</v>
      </c>
      <c r="C889" s="329" t="s">
        <v>15</v>
      </c>
      <c r="D889" s="329" t="s">
        <v>4527</v>
      </c>
      <c r="E889" s="329" t="s">
        <v>17</v>
      </c>
      <c r="F889" s="327">
        <v>43510</v>
      </c>
      <c r="G889" s="572">
        <f t="shared" si="13"/>
        <v>85600</v>
      </c>
      <c r="H889" s="446">
        <v>68480</v>
      </c>
      <c r="I889" s="446">
        <v>68480</v>
      </c>
      <c r="J889" s="328">
        <v>0</v>
      </c>
      <c r="K889" s="328">
        <v>17120</v>
      </c>
      <c r="L889" s="326" t="s">
        <v>5891</v>
      </c>
      <c r="M889" s="326" t="s">
        <v>28</v>
      </c>
      <c r="N889" s="326" t="s">
        <v>29</v>
      </c>
      <c r="O889" s="326"/>
      <c r="P889" s="404">
        <f>IFERROR(VLOOKUP(TRIM(OPKK[[#This Row],[Lokacija provedbe
grad ili općina]]),Koordinate!B:E,2,FALSE),"")</f>
        <v>31000</v>
      </c>
      <c r="Q889" s="404">
        <f>IFERROR(VLOOKUP(TRIM(OPKK[[#This Row],[Lokacija provedbe
grad ili općina]]),Koordinate!B:E,3,FALSE),"")</f>
        <v>45.554962400000001</v>
      </c>
      <c r="R889" s="404">
        <f>IFERROR(VLOOKUP(TRIM(OPKK[[#This Row],[Lokacija provedbe
grad ili općina]]),Koordinate!B:E,4,FALSE),"")</f>
        <v>18.695514399999901</v>
      </c>
    </row>
    <row r="890" spans="1:18" s="167" customFormat="1" ht="15" customHeight="1">
      <c r="A890" s="326" t="s">
        <v>5892</v>
      </c>
      <c r="B890" s="326" t="s">
        <v>5893</v>
      </c>
      <c r="C890" s="329" t="s">
        <v>15</v>
      </c>
      <c r="D890" s="329" t="s">
        <v>4527</v>
      </c>
      <c r="E890" s="329" t="s">
        <v>17</v>
      </c>
      <c r="F890" s="327">
        <v>43528</v>
      </c>
      <c r="G890" s="572">
        <f t="shared" si="13"/>
        <v>125000</v>
      </c>
      <c r="H890" s="446">
        <v>100000</v>
      </c>
      <c r="I890" s="446">
        <v>100000</v>
      </c>
      <c r="J890" s="328">
        <v>0</v>
      </c>
      <c r="K890" s="328">
        <v>25000</v>
      </c>
      <c r="L890" s="326" t="s">
        <v>5894</v>
      </c>
      <c r="M890" s="326" t="s">
        <v>43</v>
      </c>
      <c r="N890" s="326" t="s">
        <v>1386</v>
      </c>
      <c r="O890" s="326"/>
      <c r="P890" s="404">
        <f>IFERROR(VLOOKUP(TRIM(OPKK[[#This Row],[Lokacija provedbe
grad ili općina]]),Koordinate!B:E,2,FALSE),"")</f>
        <v>33405</v>
      </c>
      <c r="Q890" s="404">
        <f>IFERROR(VLOOKUP(TRIM(OPKK[[#This Row],[Lokacija provedbe
grad ili općina]]),Koordinate!B:E,3,FALSE),"")</f>
        <v>45.950106699999999</v>
      </c>
      <c r="R890" s="404">
        <f>IFERROR(VLOOKUP(TRIM(OPKK[[#This Row],[Lokacija provedbe
grad ili općina]]),Koordinate!B:E,4,FALSE),"")</f>
        <v>17.2326520999999</v>
      </c>
    </row>
    <row r="891" spans="1:18" s="167" customFormat="1" ht="15" customHeight="1">
      <c r="A891" s="326" t="s">
        <v>5895</v>
      </c>
      <c r="B891" s="326" t="s">
        <v>5896</v>
      </c>
      <c r="C891" s="329" t="s">
        <v>15</v>
      </c>
      <c r="D891" s="329" t="s">
        <v>4527</v>
      </c>
      <c r="E891" s="329" t="s">
        <v>17</v>
      </c>
      <c r="F891" s="327">
        <v>43521</v>
      </c>
      <c r="G891" s="572">
        <f t="shared" si="13"/>
        <v>78700</v>
      </c>
      <c r="H891" s="446">
        <v>62960</v>
      </c>
      <c r="I891" s="446">
        <v>62960</v>
      </c>
      <c r="J891" s="328">
        <v>0</v>
      </c>
      <c r="K891" s="328">
        <v>15740</v>
      </c>
      <c r="L891" s="326" t="s">
        <v>5897</v>
      </c>
      <c r="M891" s="326" t="s">
        <v>38</v>
      </c>
      <c r="N891" s="326" t="s">
        <v>37</v>
      </c>
      <c r="O891" s="326"/>
      <c r="P891" s="404">
        <f>IFERROR(VLOOKUP(TRIM(OPKK[[#This Row],[Lokacija provedbe
grad ili općina]]),Koordinate!B:E,2,FALSE),"")</f>
        <v>34551</v>
      </c>
      <c r="Q891" s="404">
        <f>IFERROR(VLOOKUP(TRIM(OPKK[[#This Row],[Lokacija provedbe
grad ili općina]]),Koordinate!B:E,3,FALSE),"")</f>
        <v>45.414281199999998</v>
      </c>
      <c r="R891" s="404">
        <f>IFERROR(VLOOKUP(TRIM(OPKK[[#This Row],[Lokacija provedbe
grad ili općina]]),Koordinate!B:E,4,FALSE),"")</f>
        <v>17.161192099999901</v>
      </c>
    </row>
    <row r="892" spans="1:18" s="167" customFormat="1" ht="15" customHeight="1">
      <c r="A892" s="326" t="s">
        <v>5898</v>
      </c>
      <c r="B892" s="326" t="s">
        <v>5899</v>
      </c>
      <c r="C892" s="329" t="s">
        <v>15</v>
      </c>
      <c r="D892" s="329" t="s">
        <v>4527</v>
      </c>
      <c r="E892" s="329" t="s">
        <v>17</v>
      </c>
      <c r="F892" s="327">
        <v>43510</v>
      </c>
      <c r="G892" s="572">
        <f t="shared" si="13"/>
        <v>60000</v>
      </c>
      <c r="H892" s="446">
        <v>51000</v>
      </c>
      <c r="I892" s="446">
        <v>51000</v>
      </c>
      <c r="J892" s="328">
        <v>0</v>
      </c>
      <c r="K892" s="328">
        <v>9000</v>
      </c>
      <c r="L892" s="326" t="s">
        <v>5900</v>
      </c>
      <c r="M892" s="326" t="s">
        <v>20</v>
      </c>
      <c r="N892" s="326" t="s">
        <v>62</v>
      </c>
      <c r="O892" s="326"/>
      <c r="P892" s="404">
        <f>IFERROR(VLOOKUP(TRIM(OPKK[[#This Row],[Lokacija provedbe
grad ili općina]]),Koordinate!B:E,2,FALSE),"")</f>
        <v>35000</v>
      </c>
      <c r="Q892" s="404">
        <f>IFERROR(VLOOKUP(TRIM(OPKK[[#This Row],[Lokacija provedbe
grad ili općina]]),Koordinate!B:E,3,FALSE),"")</f>
        <v>45.163143099999999</v>
      </c>
      <c r="R892" s="404">
        <f>IFERROR(VLOOKUP(TRIM(OPKK[[#This Row],[Lokacija provedbe
grad ili općina]]),Koordinate!B:E,4,FALSE),"")</f>
        <v>18.011608099999901</v>
      </c>
    </row>
    <row r="893" spans="1:18" s="167" customFormat="1" ht="15" customHeight="1">
      <c r="A893" s="326" t="s">
        <v>5901</v>
      </c>
      <c r="B893" s="326" t="s">
        <v>5902</v>
      </c>
      <c r="C893" s="329" t="s">
        <v>1237</v>
      </c>
      <c r="D893" s="329" t="s">
        <v>3994</v>
      </c>
      <c r="E893" s="329" t="s">
        <v>17</v>
      </c>
      <c r="F893" s="327">
        <v>43508</v>
      </c>
      <c r="G893" s="572">
        <f t="shared" si="13"/>
        <v>1544621.25</v>
      </c>
      <c r="H893" s="446">
        <v>916716.91</v>
      </c>
      <c r="I893" s="446">
        <v>916716.91</v>
      </c>
      <c r="J893" s="328">
        <v>0</v>
      </c>
      <c r="K893" s="328">
        <v>627904.34</v>
      </c>
      <c r="L893" s="326" t="s">
        <v>3015</v>
      </c>
      <c r="M893" s="326" t="s">
        <v>28</v>
      </c>
      <c r="N893" s="326" t="s">
        <v>1279</v>
      </c>
      <c r="O893" s="326"/>
      <c r="P893" s="404">
        <f>IFERROR(VLOOKUP(TRIM(OPKK[[#This Row],[Lokacija provedbe
grad ili općina]]),Koordinate!B:E,2,FALSE),"")</f>
        <v>31550</v>
      </c>
      <c r="Q893" s="404">
        <f>IFERROR(VLOOKUP(TRIM(OPKK[[#This Row],[Lokacija provedbe
grad ili općina]]),Koordinate!B:E,3,FALSE),"")</f>
        <v>45.659016899999997</v>
      </c>
      <c r="R893" s="404">
        <f>IFERROR(VLOOKUP(TRIM(OPKK[[#This Row],[Lokacija provedbe
grad ili općina]]),Koordinate!B:E,4,FALSE),"")</f>
        <v>18.415552899999899</v>
      </c>
    </row>
    <row r="894" spans="1:18" s="167" customFormat="1" ht="15" customHeight="1">
      <c r="A894" s="326" t="s">
        <v>5903</v>
      </c>
      <c r="B894" s="326" t="s">
        <v>5904</v>
      </c>
      <c r="C894" s="329" t="s">
        <v>5905</v>
      </c>
      <c r="D894" s="329" t="s">
        <v>5906</v>
      </c>
      <c r="E894" s="329" t="s">
        <v>65</v>
      </c>
      <c r="F894" s="327">
        <v>43522</v>
      </c>
      <c r="G894" s="572">
        <f t="shared" si="13"/>
        <v>1496920.69</v>
      </c>
      <c r="H894" s="446">
        <v>1079123.44</v>
      </c>
      <c r="I894" s="446">
        <v>1079123.44</v>
      </c>
      <c r="J894" s="328">
        <v>0</v>
      </c>
      <c r="K894" s="328">
        <v>417797.25</v>
      </c>
      <c r="L894" s="326" t="s">
        <v>5907</v>
      </c>
      <c r="M894" s="326" t="s">
        <v>28</v>
      </c>
      <c r="N894" s="326" t="s">
        <v>29</v>
      </c>
      <c r="O894" s="326"/>
      <c r="P894" s="404">
        <f>IFERROR(VLOOKUP(TRIM(OPKK[[#This Row],[Lokacija provedbe
grad ili općina]]),Koordinate!B:E,2,FALSE),"")</f>
        <v>31000</v>
      </c>
      <c r="Q894" s="404">
        <f>IFERROR(VLOOKUP(TRIM(OPKK[[#This Row],[Lokacija provedbe
grad ili općina]]),Koordinate!B:E,3,FALSE),"")</f>
        <v>45.554962400000001</v>
      </c>
      <c r="R894" s="404">
        <f>IFERROR(VLOOKUP(TRIM(OPKK[[#This Row],[Lokacija provedbe
grad ili općina]]),Koordinate!B:E,4,FALSE),"")</f>
        <v>18.695514399999901</v>
      </c>
    </row>
    <row r="895" spans="1:18" s="167" customFormat="1" ht="15" customHeight="1">
      <c r="A895" s="429" t="s">
        <v>5908</v>
      </c>
      <c r="B895" s="429" t="s">
        <v>5909</v>
      </c>
      <c r="C895" s="429" t="s">
        <v>5905</v>
      </c>
      <c r="D895" s="429" t="s">
        <v>5906</v>
      </c>
      <c r="E895" s="429" t="s">
        <v>65</v>
      </c>
      <c r="F895" s="430">
        <v>43522</v>
      </c>
      <c r="G895" s="572">
        <f t="shared" si="13"/>
        <v>6661735.8100000005</v>
      </c>
      <c r="H895" s="446">
        <v>4817109.5</v>
      </c>
      <c r="I895" s="446">
        <v>4817109.5</v>
      </c>
      <c r="J895" s="431">
        <v>0</v>
      </c>
      <c r="K895" s="431">
        <v>1844626.31</v>
      </c>
      <c r="L895" s="429" t="s">
        <v>5910</v>
      </c>
      <c r="M895" s="429" t="s">
        <v>43</v>
      </c>
      <c r="N895" s="429" t="s">
        <v>4345</v>
      </c>
      <c r="O895" s="429"/>
      <c r="P895" s="404">
        <f>IFERROR(VLOOKUP(TRIM(OPKK[[#This Row],[Lokacija provedbe
grad ili općina]]),Koordinate!B:E,2,FALSE),"")</f>
        <v>33525</v>
      </c>
      <c r="Q895" s="404">
        <f>IFERROR(VLOOKUP(TRIM(OPKK[[#This Row],[Lokacija provedbe
grad ili općina]]),Koordinate!B:E,3,FALSE),"")</f>
        <v>45.803723099999999</v>
      </c>
      <c r="R895" s="404">
        <f>IFERROR(VLOOKUP(TRIM(OPKK[[#This Row],[Lokacija provedbe
grad ili općina]]),Koordinate!B:E,4,FALSE),"")</f>
        <v>17.745818199999999</v>
      </c>
    </row>
    <row r="896" spans="1:18" s="167" customFormat="1" ht="15" customHeight="1">
      <c r="A896" s="429" t="s">
        <v>5911</v>
      </c>
      <c r="B896" s="429" t="s">
        <v>5912</v>
      </c>
      <c r="C896" s="429" t="s">
        <v>5905</v>
      </c>
      <c r="D896" s="429" t="s">
        <v>5906</v>
      </c>
      <c r="E896" s="429" t="s">
        <v>65</v>
      </c>
      <c r="F896" s="430">
        <v>43522</v>
      </c>
      <c r="G896" s="572">
        <f t="shared" si="13"/>
        <v>574090</v>
      </c>
      <c r="H896" s="446">
        <v>464272</v>
      </c>
      <c r="I896" s="446">
        <v>464272</v>
      </c>
      <c r="J896" s="431">
        <v>0</v>
      </c>
      <c r="K896" s="431">
        <v>109818</v>
      </c>
      <c r="L896" s="429" t="s">
        <v>5913</v>
      </c>
      <c r="M896" s="429" t="s">
        <v>28</v>
      </c>
      <c r="N896" s="429" t="s">
        <v>161</v>
      </c>
      <c r="O896" s="429"/>
      <c r="P896" s="404">
        <f>IFERROR(VLOOKUP(TRIM(OPKK[[#This Row],[Lokacija provedbe
grad ili općina]]),Koordinate!B:E,2,FALSE),"")</f>
        <v>31327</v>
      </c>
      <c r="Q896" s="404">
        <f>IFERROR(VLOOKUP(TRIM(OPKK[[#This Row],[Lokacija provedbe
grad ili općina]]),Koordinate!B:E,3,FALSE),"")</f>
        <v>45.604430399999998</v>
      </c>
      <c r="R896" s="404">
        <f>IFERROR(VLOOKUP(TRIM(OPKK[[#This Row],[Lokacija provedbe
grad ili općina]]),Koordinate!B:E,4,FALSE),"")</f>
        <v>18.7441976</v>
      </c>
    </row>
    <row r="897" spans="1:18" s="167" customFormat="1" ht="15" customHeight="1">
      <c r="A897" s="429" t="s">
        <v>5914</v>
      </c>
      <c r="B897" s="429" t="s">
        <v>5915</v>
      </c>
      <c r="C897" s="429" t="s">
        <v>5905</v>
      </c>
      <c r="D897" s="429" t="s">
        <v>5906</v>
      </c>
      <c r="E897" s="429" t="s">
        <v>65</v>
      </c>
      <c r="F897" s="430">
        <v>43522</v>
      </c>
      <c r="G897" s="572">
        <f t="shared" si="13"/>
        <v>921273.1</v>
      </c>
      <c r="H897" s="446">
        <v>697630.98</v>
      </c>
      <c r="I897" s="446">
        <v>697630.98</v>
      </c>
      <c r="J897" s="431">
        <v>0</v>
      </c>
      <c r="K897" s="431">
        <v>223642.12</v>
      </c>
      <c r="L897" s="429" t="s">
        <v>5916</v>
      </c>
      <c r="M897" s="429" t="s">
        <v>43</v>
      </c>
      <c r="N897" s="429" t="s">
        <v>179</v>
      </c>
      <c r="O897" s="429"/>
      <c r="P897" s="404">
        <f>IFERROR(VLOOKUP(TRIM(OPKK[[#This Row],[Lokacija provedbe
grad ili općina]]),Koordinate!B:E,2,FALSE),"")</f>
        <v>33520</v>
      </c>
      <c r="Q897" s="404">
        <f>IFERROR(VLOOKUP(TRIM(OPKK[[#This Row],[Lokacija provedbe
grad ili općina]]),Koordinate!B:E,3,FALSE),"")</f>
        <v>45.701931999999999</v>
      </c>
      <c r="R897" s="404">
        <f>IFERROR(VLOOKUP(TRIM(OPKK[[#This Row],[Lokacija provedbe
grad ili općina]]),Koordinate!B:E,4,FALSE),"")</f>
        <v>17.701143999999999</v>
      </c>
    </row>
    <row r="898" spans="1:18" s="167" customFormat="1" ht="15" customHeight="1">
      <c r="A898" s="429" t="s">
        <v>5917</v>
      </c>
      <c r="B898" s="429" t="s">
        <v>5918</v>
      </c>
      <c r="C898" s="429" t="s">
        <v>5905</v>
      </c>
      <c r="D898" s="429" t="s">
        <v>5906</v>
      </c>
      <c r="E898" s="429" t="s">
        <v>65</v>
      </c>
      <c r="F898" s="430">
        <v>43522</v>
      </c>
      <c r="G898" s="572">
        <f t="shared" si="13"/>
        <v>2423931.92</v>
      </c>
      <c r="H898" s="446">
        <v>1504721.87</v>
      </c>
      <c r="I898" s="446">
        <v>1504721.87</v>
      </c>
      <c r="J898" s="431">
        <v>0</v>
      </c>
      <c r="K898" s="431">
        <v>919210.05</v>
      </c>
      <c r="L898" s="429" t="s">
        <v>5919</v>
      </c>
      <c r="M898" s="429" t="s">
        <v>52</v>
      </c>
      <c r="N898" s="429" t="s">
        <v>143</v>
      </c>
      <c r="O898" s="429"/>
      <c r="P898" s="404">
        <f>IFERROR(VLOOKUP(TRIM(OPKK[[#This Row],[Lokacija provedbe
grad ili općina]]),Koordinate!B:E,2,FALSE),"")</f>
        <v>32100</v>
      </c>
      <c r="Q898" s="404">
        <f>IFERROR(VLOOKUP(TRIM(OPKK[[#This Row],[Lokacija provedbe
grad ili općina]]),Koordinate!B:E,3,FALSE),"")</f>
        <v>45.287905799999997</v>
      </c>
      <c r="R898" s="404">
        <f>IFERROR(VLOOKUP(TRIM(OPKK[[#This Row],[Lokacija provedbe
grad ili općina]]),Koordinate!B:E,4,FALSE),"")</f>
        <v>18.805678100000002</v>
      </c>
    </row>
    <row r="899" spans="1:18" s="167" customFormat="1" ht="15" customHeight="1">
      <c r="A899" s="429" t="s">
        <v>5920</v>
      </c>
      <c r="B899" s="429" t="s">
        <v>5921</v>
      </c>
      <c r="C899" s="429" t="s">
        <v>15</v>
      </c>
      <c r="D899" s="429" t="s">
        <v>4527</v>
      </c>
      <c r="E899" s="429" t="s">
        <v>17</v>
      </c>
      <c r="F899" s="430">
        <v>43500</v>
      </c>
      <c r="G899" s="572">
        <f t="shared" si="13"/>
        <v>51500</v>
      </c>
      <c r="H899" s="446">
        <v>41200</v>
      </c>
      <c r="I899" s="446">
        <v>41200</v>
      </c>
      <c r="J899" s="431">
        <v>0</v>
      </c>
      <c r="K899" s="431">
        <v>10300</v>
      </c>
      <c r="L899" s="429" t="s">
        <v>5922</v>
      </c>
      <c r="M899" s="429" t="s">
        <v>28</v>
      </c>
      <c r="N899" s="429" t="s">
        <v>29</v>
      </c>
      <c r="O899" s="429"/>
      <c r="P899" s="404">
        <f>IFERROR(VLOOKUP(TRIM(OPKK[[#This Row],[Lokacija provedbe
grad ili općina]]),Koordinate!B:E,2,FALSE),"")</f>
        <v>31000</v>
      </c>
      <c r="Q899" s="404">
        <f>IFERROR(VLOOKUP(TRIM(OPKK[[#This Row],[Lokacija provedbe
grad ili općina]]),Koordinate!B:E,3,FALSE),"")</f>
        <v>45.554962400000001</v>
      </c>
      <c r="R899" s="404">
        <f>IFERROR(VLOOKUP(TRIM(OPKK[[#This Row],[Lokacija provedbe
grad ili općina]]),Koordinate!B:E,4,FALSE),"")</f>
        <v>18.695514399999901</v>
      </c>
    </row>
    <row r="900" spans="1:18" s="167" customFormat="1" ht="15" customHeight="1">
      <c r="A900" s="429" t="s">
        <v>5923</v>
      </c>
      <c r="B900" s="429" t="s">
        <v>5924</v>
      </c>
      <c r="C900" s="429" t="s">
        <v>15</v>
      </c>
      <c r="D900" s="429" t="s">
        <v>4527</v>
      </c>
      <c r="E900" s="429" t="s">
        <v>17</v>
      </c>
      <c r="F900" s="430">
        <v>43500</v>
      </c>
      <c r="G900" s="572">
        <f t="shared" ref="G900:G963" si="14">H900+K900</f>
        <v>78000</v>
      </c>
      <c r="H900" s="446">
        <v>62400</v>
      </c>
      <c r="I900" s="446">
        <v>62400</v>
      </c>
      <c r="J900" s="431">
        <v>0</v>
      </c>
      <c r="K900" s="431">
        <v>15600</v>
      </c>
      <c r="L900" s="429" t="s">
        <v>5925</v>
      </c>
      <c r="M900" s="429" t="s">
        <v>28</v>
      </c>
      <c r="N900" s="429" t="s">
        <v>29</v>
      </c>
      <c r="O900" s="429"/>
      <c r="P900" s="404">
        <f>IFERROR(VLOOKUP(TRIM(OPKK[[#This Row],[Lokacija provedbe
grad ili općina]]),Koordinate!B:E,2,FALSE),"")</f>
        <v>31000</v>
      </c>
      <c r="Q900" s="404">
        <f>IFERROR(VLOOKUP(TRIM(OPKK[[#This Row],[Lokacija provedbe
grad ili općina]]),Koordinate!B:E,3,FALSE),"")</f>
        <v>45.554962400000001</v>
      </c>
      <c r="R900" s="404">
        <f>IFERROR(VLOOKUP(TRIM(OPKK[[#This Row],[Lokacija provedbe
grad ili općina]]),Koordinate!B:E,4,FALSE),"")</f>
        <v>18.695514399999901</v>
      </c>
    </row>
    <row r="901" spans="1:18" s="167" customFormat="1" ht="15" customHeight="1">
      <c r="A901" s="429" t="s">
        <v>5926</v>
      </c>
      <c r="B901" s="429" t="s">
        <v>5927</v>
      </c>
      <c r="C901" s="429" t="s">
        <v>15</v>
      </c>
      <c r="D901" s="429" t="s">
        <v>4527</v>
      </c>
      <c r="E901" s="429" t="s">
        <v>17</v>
      </c>
      <c r="F901" s="430">
        <v>43528</v>
      </c>
      <c r="G901" s="572">
        <f t="shared" si="14"/>
        <v>63100</v>
      </c>
      <c r="H901" s="446">
        <v>50473.69</v>
      </c>
      <c r="I901" s="446">
        <v>50473.69</v>
      </c>
      <c r="J901" s="431">
        <v>0</v>
      </c>
      <c r="K901" s="431">
        <v>12626.31</v>
      </c>
      <c r="L901" s="429" t="s">
        <v>5928</v>
      </c>
      <c r="M901" s="429" t="s">
        <v>28</v>
      </c>
      <c r="N901" s="429" t="s">
        <v>29</v>
      </c>
      <c r="O901" s="429"/>
      <c r="P901" s="404">
        <f>IFERROR(VLOOKUP(TRIM(OPKK[[#This Row],[Lokacija provedbe
grad ili općina]]),Koordinate!B:E,2,FALSE),"")</f>
        <v>31000</v>
      </c>
      <c r="Q901" s="404">
        <f>IFERROR(VLOOKUP(TRIM(OPKK[[#This Row],[Lokacija provedbe
grad ili općina]]),Koordinate!B:E,3,FALSE),"")</f>
        <v>45.554962400000001</v>
      </c>
      <c r="R901" s="404">
        <f>IFERROR(VLOOKUP(TRIM(OPKK[[#This Row],[Lokacija provedbe
grad ili općina]]),Koordinate!B:E,4,FALSE),"")</f>
        <v>18.695514399999901</v>
      </c>
    </row>
    <row r="902" spans="1:18" s="167" customFormat="1" ht="15" customHeight="1">
      <c r="A902" s="429" t="s">
        <v>5929</v>
      </c>
      <c r="B902" s="429" t="s">
        <v>5930</v>
      </c>
      <c r="C902" s="429" t="s">
        <v>5905</v>
      </c>
      <c r="D902" s="429" t="s">
        <v>5906</v>
      </c>
      <c r="E902" s="429" t="s">
        <v>65</v>
      </c>
      <c r="F902" s="430">
        <v>43157</v>
      </c>
      <c r="G902" s="572">
        <f t="shared" si="14"/>
        <v>969215</v>
      </c>
      <c r="H902" s="446">
        <v>740614.75</v>
      </c>
      <c r="I902" s="446">
        <v>740614.75</v>
      </c>
      <c r="J902" s="431">
        <v>0</v>
      </c>
      <c r="K902" s="431">
        <v>228600.25</v>
      </c>
      <c r="L902" s="429" t="s">
        <v>5931</v>
      </c>
      <c r="M902" s="429" t="s">
        <v>20</v>
      </c>
      <c r="N902" s="429" t="s">
        <v>62</v>
      </c>
      <c r="O902" s="429"/>
      <c r="P902" s="404">
        <f>IFERROR(VLOOKUP(TRIM(OPKK[[#This Row],[Lokacija provedbe
grad ili općina]]),Koordinate!B:E,2,FALSE),"")</f>
        <v>35000</v>
      </c>
      <c r="Q902" s="404">
        <f>IFERROR(VLOOKUP(TRIM(OPKK[[#This Row],[Lokacija provedbe
grad ili općina]]),Koordinate!B:E,3,FALSE),"")</f>
        <v>45.163143099999999</v>
      </c>
      <c r="R902" s="404">
        <f>IFERROR(VLOOKUP(TRIM(OPKK[[#This Row],[Lokacija provedbe
grad ili općina]]),Koordinate!B:E,4,FALSE),"")</f>
        <v>18.011608099999901</v>
      </c>
    </row>
    <row r="903" spans="1:18" s="167" customFormat="1" ht="15" customHeight="1">
      <c r="A903" s="429" t="s">
        <v>5932</v>
      </c>
      <c r="B903" s="429" t="s">
        <v>5933</v>
      </c>
      <c r="C903" s="429" t="s">
        <v>1237</v>
      </c>
      <c r="D903" s="429" t="s">
        <v>3994</v>
      </c>
      <c r="E903" s="429" t="s">
        <v>17</v>
      </c>
      <c r="F903" s="430">
        <v>43523</v>
      </c>
      <c r="G903" s="572">
        <f t="shared" si="14"/>
        <v>1046300.57</v>
      </c>
      <c r="H903" s="446">
        <v>653480.97</v>
      </c>
      <c r="I903" s="446">
        <v>653480.97</v>
      </c>
      <c r="J903" s="431">
        <v>0</v>
      </c>
      <c r="K903" s="431">
        <v>392819.6</v>
      </c>
      <c r="L903" s="429" t="s">
        <v>39</v>
      </c>
      <c r="M903" s="429" t="s">
        <v>38</v>
      </c>
      <c r="N903" s="429" t="s">
        <v>37</v>
      </c>
      <c r="O903" s="429"/>
      <c r="P903" s="404">
        <f>IFERROR(VLOOKUP(TRIM(OPKK[[#This Row],[Lokacija provedbe
grad ili općina]]),Koordinate!B:E,2,FALSE),"")</f>
        <v>34551</v>
      </c>
      <c r="Q903" s="404">
        <f>IFERROR(VLOOKUP(TRIM(OPKK[[#This Row],[Lokacija provedbe
grad ili općina]]),Koordinate!B:E,3,FALSE),"")</f>
        <v>45.414281199999998</v>
      </c>
      <c r="R903" s="404">
        <f>IFERROR(VLOOKUP(TRIM(OPKK[[#This Row],[Lokacija provedbe
grad ili općina]]),Koordinate!B:E,4,FALSE),"")</f>
        <v>17.161192099999901</v>
      </c>
    </row>
    <row r="904" spans="1:18" s="167" customFormat="1" ht="15" customHeight="1">
      <c r="A904" s="429" t="s">
        <v>5934</v>
      </c>
      <c r="B904" s="429" t="s">
        <v>5935</v>
      </c>
      <c r="C904" s="429" t="s">
        <v>1237</v>
      </c>
      <c r="D904" s="429" t="s">
        <v>3994</v>
      </c>
      <c r="E904" s="429" t="s">
        <v>17</v>
      </c>
      <c r="F904" s="430">
        <v>43523</v>
      </c>
      <c r="G904" s="572">
        <f t="shared" si="14"/>
        <v>558245.47</v>
      </c>
      <c r="H904" s="446">
        <v>351374.62</v>
      </c>
      <c r="I904" s="446">
        <v>351374.62</v>
      </c>
      <c r="J904" s="431">
        <v>0</v>
      </c>
      <c r="K904" s="431">
        <v>206870.85</v>
      </c>
      <c r="L904" s="429" t="s">
        <v>39</v>
      </c>
      <c r="M904" s="429" t="s">
        <v>38</v>
      </c>
      <c r="N904" s="429" t="s">
        <v>37</v>
      </c>
      <c r="O904" s="429"/>
      <c r="P904" s="404">
        <f>IFERROR(VLOOKUP(TRIM(OPKK[[#This Row],[Lokacija provedbe
grad ili općina]]),Koordinate!B:E,2,FALSE),"")</f>
        <v>34551</v>
      </c>
      <c r="Q904" s="404">
        <f>IFERROR(VLOOKUP(TRIM(OPKK[[#This Row],[Lokacija provedbe
grad ili općina]]),Koordinate!B:E,3,FALSE),"")</f>
        <v>45.414281199999998</v>
      </c>
      <c r="R904" s="404">
        <f>IFERROR(VLOOKUP(TRIM(OPKK[[#This Row],[Lokacija provedbe
grad ili općina]]),Koordinate!B:E,4,FALSE),"")</f>
        <v>17.161192099999901</v>
      </c>
    </row>
    <row r="905" spans="1:18" s="167" customFormat="1" ht="15" customHeight="1">
      <c r="A905" s="429" t="s">
        <v>5936</v>
      </c>
      <c r="B905" s="429" t="s">
        <v>5937</v>
      </c>
      <c r="C905" s="429" t="s">
        <v>1237</v>
      </c>
      <c r="D905" s="429" t="s">
        <v>3994</v>
      </c>
      <c r="E905" s="429" t="s">
        <v>17</v>
      </c>
      <c r="F905" s="430">
        <v>43518</v>
      </c>
      <c r="G905" s="572">
        <f t="shared" si="14"/>
        <v>9833121.6500000004</v>
      </c>
      <c r="H905" s="446">
        <v>5113092.71</v>
      </c>
      <c r="I905" s="446">
        <v>5113092.71</v>
      </c>
      <c r="J905" s="431">
        <v>0</v>
      </c>
      <c r="K905" s="431">
        <v>4720028.9400000004</v>
      </c>
      <c r="L905" s="429" t="s">
        <v>1535</v>
      </c>
      <c r="M905" s="429" t="s">
        <v>52</v>
      </c>
      <c r="N905" s="429" t="s">
        <v>143</v>
      </c>
      <c r="O905" s="429"/>
      <c r="P905" s="404">
        <f>IFERROR(VLOOKUP(TRIM(OPKK[[#This Row],[Lokacija provedbe
grad ili općina]]),Koordinate!B:E,2,FALSE),"")</f>
        <v>32100</v>
      </c>
      <c r="Q905" s="404">
        <f>IFERROR(VLOOKUP(TRIM(OPKK[[#This Row],[Lokacija provedbe
grad ili općina]]),Koordinate!B:E,3,FALSE),"")</f>
        <v>45.287905799999997</v>
      </c>
      <c r="R905" s="404">
        <f>IFERROR(VLOOKUP(TRIM(OPKK[[#This Row],[Lokacija provedbe
grad ili općina]]),Koordinate!B:E,4,FALSE),"")</f>
        <v>18.805678100000002</v>
      </c>
    </row>
    <row r="906" spans="1:18" s="167" customFormat="1" ht="15" customHeight="1">
      <c r="A906" s="429" t="s">
        <v>5938</v>
      </c>
      <c r="B906" s="429" t="s">
        <v>5939</v>
      </c>
      <c r="C906" s="429" t="s">
        <v>1237</v>
      </c>
      <c r="D906" s="429" t="s">
        <v>3994</v>
      </c>
      <c r="E906" s="429" t="s">
        <v>17</v>
      </c>
      <c r="F906" s="430">
        <v>43515</v>
      </c>
      <c r="G906" s="572">
        <f t="shared" si="14"/>
        <v>1530778.16</v>
      </c>
      <c r="H906" s="446">
        <v>945485.45</v>
      </c>
      <c r="I906" s="446">
        <v>945485.45</v>
      </c>
      <c r="J906" s="431">
        <v>0</v>
      </c>
      <c r="K906" s="431">
        <v>585292.71</v>
      </c>
      <c r="L906" s="429" t="s">
        <v>1535</v>
      </c>
      <c r="M906" s="429" t="s">
        <v>52</v>
      </c>
      <c r="N906" s="429" t="s">
        <v>143</v>
      </c>
      <c r="O906" s="429"/>
      <c r="P906" s="404">
        <f>IFERROR(VLOOKUP(TRIM(OPKK[[#This Row],[Lokacija provedbe
grad ili općina]]),Koordinate!B:E,2,FALSE),"")</f>
        <v>32100</v>
      </c>
      <c r="Q906" s="404">
        <f>IFERROR(VLOOKUP(TRIM(OPKK[[#This Row],[Lokacija provedbe
grad ili općina]]),Koordinate!B:E,3,FALSE),"")</f>
        <v>45.287905799999997</v>
      </c>
      <c r="R906" s="404">
        <f>IFERROR(VLOOKUP(TRIM(OPKK[[#This Row],[Lokacija provedbe
grad ili općina]]),Koordinate!B:E,4,FALSE),"")</f>
        <v>18.805678100000002</v>
      </c>
    </row>
    <row r="907" spans="1:18" s="167" customFormat="1" ht="15" customHeight="1">
      <c r="A907" s="429" t="s">
        <v>5940</v>
      </c>
      <c r="B907" s="429" t="s">
        <v>5941</v>
      </c>
      <c r="C907" s="429" t="s">
        <v>1237</v>
      </c>
      <c r="D907" s="429" t="s">
        <v>3994</v>
      </c>
      <c r="E907" s="429" t="s">
        <v>17</v>
      </c>
      <c r="F907" s="430">
        <v>43518</v>
      </c>
      <c r="G907" s="572">
        <f t="shared" si="14"/>
        <v>1022973.6300000001</v>
      </c>
      <c r="H907" s="446">
        <v>633081.17000000004</v>
      </c>
      <c r="I907" s="446">
        <v>633081.17000000004</v>
      </c>
      <c r="J907" s="431">
        <v>0</v>
      </c>
      <c r="K907" s="431">
        <v>389892.46</v>
      </c>
      <c r="L907" s="429" t="s">
        <v>3445</v>
      </c>
      <c r="M907" s="429" t="s">
        <v>28</v>
      </c>
      <c r="N907" s="429" t="s">
        <v>1325</v>
      </c>
      <c r="O907" s="429"/>
      <c r="P907" s="404">
        <f>IFERROR(VLOOKUP(TRIM(OPKK[[#This Row],[Lokacija provedbe
grad ili općina]]),Koordinate!B:E,2,FALSE),"")</f>
        <v>31431</v>
      </c>
      <c r="Q907" s="404">
        <f>IFERROR(VLOOKUP(TRIM(OPKK[[#This Row],[Lokacija provedbe
grad ili općina]]),Koordinate!B:E,3,FALSE),"")</f>
        <v>45.523744299999997</v>
      </c>
      <c r="R907" s="404">
        <f>IFERROR(VLOOKUP(TRIM(OPKK[[#This Row],[Lokacija provedbe
grad ili općina]]),Koordinate!B:E,4,FALSE),"")</f>
        <v>18.577044000000001</v>
      </c>
    </row>
    <row r="908" spans="1:18" s="167" customFormat="1" ht="15" customHeight="1">
      <c r="A908" s="429" t="s">
        <v>5946</v>
      </c>
      <c r="B908" s="429" t="s">
        <v>5947</v>
      </c>
      <c r="C908" s="429" t="s">
        <v>5905</v>
      </c>
      <c r="D908" s="429" t="s">
        <v>5906</v>
      </c>
      <c r="E908" s="429" t="s">
        <v>65</v>
      </c>
      <c r="F908" s="430">
        <v>43532</v>
      </c>
      <c r="G908" s="572">
        <f t="shared" si="14"/>
        <v>600944.35</v>
      </c>
      <c r="H908" s="446">
        <v>428978.82</v>
      </c>
      <c r="I908" s="446">
        <v>428978.82</v>
      </c>
      <c r="J908" s="431">
        <v>0</v>
      </c>
      <c r="K908" s="431">
        <v>171965.53</v>
      </c>
      <c r="L908" s="429" t="s">
        <v>5948</v>
      </c>
      <c r="M908" s="429" t="s">
        <v>43</v>
      </c>
      <c r="N908" s="429" t="s">
        <v>739</v>
      </c>
      <c r="O908" s="429"/>
      <c r="P908" s="404">
        <f>IFERROR(VLOOKUP(TRIM(OPKK[[#This Row],[Lokacija provedbe
grad ili općina]]),Koordinate!B:E,2,FALSE),"")</f>
        <v>33514</v>
      </c>
      <c r="Q908" s="404">
        <f>IFERROR(VLOOKUP(TRIM(OPKK[[#This Row],[Lokacija provedbe
grad ili općina]]),Koordinate!B:E,3,FALSE),"")</f>
        <v>45.6001616</v>
      </c>
      <c r="R908" s="404">
        <f>IFERROR(VLOOKUP(TRIM(OPKK[[#This Row],[Lokacija provedbe
grad ili općina]]),Koordinate!B:E,4,FALSE),"")</f>
        <v>17.874166299999999</v>
      </c>
    </row>
    <row r="909" spans="1:18" s="167" customFormat="1" ht="15" customHeight="1">
      <c r="A909" s="443" t="s">
        <v>5949</v>
      </c>
      <c r="B909" s="443" t="s">
        <v>5950</v>
      </c>
      <c r="C909" s="443" t="s">
        <v>1237</v>
      </c>
      <c r="D909" s="443" t="s">
        <v>3994</v>
      </c>
      <c r="E909" s="443" t="s">
        <v>17</v>
      </c>
      <c r="F909" s="444">
        <v>43523</v>
      </c>
      <c r="G909" s="572">
        <f t="shared" si="14"/>
        <v>430378.65</v>
      </c>
      <c r="H909" s="446">
        <v>261782.35</v>
      </c>
      <c r="I909" s="446">
        <v>261782.35</v>
      </c>
      <c r="J909" s="446">
        <v>0</v>
      </c>
      <c r="K909" s="445">
        <v>168596.3</v>
      </c>
      <c r="L909" s="443" t="s">
        <v>5951</v>
      </c>
      <c r="M909" s="443" t="s">
        <v>38</v>
      </c>
      <c r="N909" s="443" t="s">
        <v>4342</v>
      </c>
      <c r="O909" s="443"/>
      <c r="P909" s="404">
        <f>IFERROR(VLOOKUP(TRIM(OPKK[[#This Row],[Lokacija provedbe
grad ili općina]]),Koordinate!B:E,2,FALSE),"")</f>
        <v>34334</v>
      </c>
      <c r="Q909" s="404">
        <f>IFERROR(VLOOKUP(TRIM(OPKK[[#This Row],[Lokacija provedbe
grad ili općina]]),Koordinate!B:E,3,FALSE),"")</f>
        <v>45.431294899999997</v>
      </c>
      <c r="R909" s="404">
        <f>IFERROR(VLOOKUP(TRIM(OPKK[[#This Row],[Lokacija provedbe
grad ili općina]]),Koordinate!B:E,4,FALSE),"")</f>
        <v>17.7258815</v>
      </c>
    </row>
    <row r="910" spans="1:18" s="167" customFormat="1" ht="15" customHeight="1">
      <c r="A910" s="443" t="s">
        <v>5952</v>
      </c>
      <c r="B910" s="443" t="s">
        <v>5953</v>
      </c>
      <c r="C910" s="443" t="s">
        <v>1237</v>
      </c>
      <c r="D910" s="443" t="s">
        <v>3994</v>
      </c>
      <c r="E910" s="443" t="s">
        <v>17</v>
      </c>
      <c r="F910" s="444">
        <v>43508</v>
      </c>
      <c r="G910" s="572">
        <f t="shared" si="14"/>
        <v>1353332.33</v>
      </c>
      <c r="H910" s="446">
        <v>833572.31</v>
      </c>
      <c r="I910" s="446">
        <v>833572.31</v>
      </c>
      <c r="J910" s="446">
        <v>0</v>
      </c>
      <c r="K910" s="445">
        <v>519760.02</v>
      </c>
      <c r="L910" s="443" t="s">
        <v>230</v>
      </c>
      <c r="M910" s="443" t="s">
        <v>28</v>
      </c>
      <c r="N910" s="443" t="s">
        <v>29</v>
      </c>
      <c r="O910" s="443"/>
      <c r="P910" s="404">
        <f>IFERROR(VLOOKUP(TRIM(OPKK[[#This Row],[Lokacija provedbe
grad ili općina]]),Koordinate!B:E,2,FALSE),"")</f>
        <v>31000</v>
      </c>
      <c r="Q910" s="404">
        <f>IFERROR(VLOOKUP(TRIM(OPKK[[#This Row],[Lokacija provedbe
grad ili općina]]),Koordinate!B:E,3,FALSE),"")</f>
        <v>45.554962400000001</v>
      </c>
      <c r="R910" s="404">
        <f>IFERROR(VLOOKUP(TRIM(OPKK[[#This Row],[Lokacija provedbe
grad ili općina]]),Koordinate!B:E,4,FALSE),"")</f>
        <v>18.695514399999901</v>
      </c>
    </row>
    <row r="911" spans="1:18" s="167" customFormat="1" ht="15" customHeight="1">
      <c r="A911" s="443" t="s">
        <v>5954</v>
      </c>
      <c r="B911" s="443" t="s">
        <v>5955</v>
      </c>
      <c r="C911" s="443" t="s">
        <v>1237</v>
      </c>
      <c r="D911" s="443" t="s">
        <v>3994</v>
      </c>
      <c r="E911" s="443" t="s">
        <v>17</v>
      </c>
      <c r="F911" s="444">
        <v>43518</v>
      </c>
      <c r="G911" s="572">
        <f t="shared" si="14"/>
        <v>767677.5</v>
      </c>
      <c r="H911" s="446">
        <v>403984.1</v>
      </c>
      <c r="I911" s="446">
        <v>403984.1</v>
      </c>
      <c r="J911" s="446">
        <v>0</v>
      </c>
      <c r="K911" s="445">
        <v>363693.4</v>
      </c>
      <c r="L911" s="443" t="s">
        <v>3445</v>
      </c>
      <c r="M911" s="443" t="s">
        <v>28</v>
      </c>
      <c r="N911" s="443" t="s">
        <v>1325</v>
      </c>
      <c r="O911" s="443"/>
      <c r="P911" s="404">
        <f>IFERROR(VLOOKUP(TRIM(OPKK[[#This Row],[Lokacija provedbe
grad ili općina]]),Koordinate!B:E,2,FALSE),"")</f>
        <v>31431</v>
      </c>
      <c r="Q911" s="404">
        <f>IFERROR(VLOOKUP(TRIM(OPKK[[#This Row],[Lokacija provedbe
grad ili općina]]),Koordinate!B:E,3,FALSE),"")</f>
        <v>45.523744299999997</v>
      </c>
      <c r="R911" s="404">
        <f>IFERROR(VLOOKUP(TRIM(OPKK[[#This Row],[Lokacija provedbe
grad ili općina]]),Koordinate!B:E,4,FALSE),"")</f>
        <v>18.577044000000001</v>
      </c>
    </row>
    <row r="912" spans="1:18" s="167" customFormat="1" ht="15" customHeight="1">
      <c r="A912" s="443" t="s">
        <v>5956</v>
      </c>
      <c r="B912" s="443" t="s">
        <v>5957</v>
      </c>
      <c r="C912" s="443" t="s">
        <v>1237</v>
      </c>
      <c r="D912" s="443" t="s">
        <v>3994</v>
      </c>
      <c r="E912" s="443" t="s">
        <v>17</v>
      </c>
      <c r="F912" s="444">
        <v>43532</v>
      </c>
      <c r="G912" s="572">
        <f t="shared" si="14"/>
        <v>455122.20000000007</v>
      </c>
      <c r="H912" s="446">
        <v>276350.78000000003</v>
      </c>
      <c r="I912" s="446">
        <v>276350.78000000003</v>
      </c>
      <c r="J912" s="446">
        <v>0</v>
      </c>
      <c r="K912" s="445">
        <v>178771.42</v>
      </c>
      <c r="L912" s="443" t="s">
        <v>1139</v>
      </c>
      <c r="M912" s="443" t="s">
        <v>38</v>
      </c>
      <c r="N912" s="443" t="s">
        <v>128</v>
      </c>
      <c r="O912" s="443"/>
      <c r="P912" s="404">
        <f>IFERROR(VLOOKUP(TRIM(OPKK[[#This Row],[Lokacija provedbe
grad ili općina]]),Koordinate!B:E,2,FALSE),"")</f>
        <v>34310</v>
      </c>
      <c r="Q912" s="404">
        <f>IFERROR(VLOOKUP(TRIM(OPKK[[#This Row],[Lokacija provedbe
grad ili općina]]),Koordinate!B:E,3,FALSE),"")</f>
        <v>45.2862467</v>
      </c>
      <c r="R912" s="404">
        <f>IFERROR(VLOOKUP(TRIM(OPKK[[#This Row],[Lokacija provedbe
grad ili općina]]),Koordinate!B:E,4,FALSE),"")</f>
        <v>17.801819600000002</v>
      </c>
    </row>
    <row r="913" spans="1:18" s="167" customFormat="1" ht="15" customHeight="1">
      <c r="A913" s="443" t="s">
        <v>5958</v>
      </c>
      <c r="B913" s="443" t="s">
        <v>5959</v>
      </c>
      <c r="C913" s="443" t="s">
        <v>1237</v>
      </c>
      <c r="D913" s="443" t="s">
        <v>3994</v>
      </c>
      <c r="E913" s="443" t="s">
        <v>17</v>
      </c>
      <c r="F913" s="444">
        <v>43532</v>
      </c>
      <c r="G913" s="572">
        <f t="shared" si="14"/>
        <v>386341.17</v>
      </c>
      <c r="H913" s="446">
        <v>243361.84</v>
      </c>
      <c r="I913" s="446">
        <v>243361.84</v>
      </c>
      <c r="J913" s="446">
        <v>0</v>
      </c>
      <c r="K913" s="445">
        <v>142979.32999999999</v>
      </c>
      <c r="L913" s="443" t="s">
        <v>3391</v>
      </c>
      <c r="M913" s="443" t="s">
        <v>20</v>
      </c>
      <c r="N913" s="443" t="s">
        <v>4336</v>
      </c>
      <c r="O913" s="443"/>
      <c r="P913" s="404">
        <f>IFERROR(VLOOKUP(TRIM(OPKK[[#This Row],[Lokacija provedbe
grad ili općina]]),Koordinate!B:E,2,FALSE),"")</f>
        <v>35224</v>
      </c>
      <c r="Q913" s="404">
        <f>IFERROR(VLOOKUP(TRIM(OPKK[[#This Row],[Lokacija provedbe
grad ili općina]]),Koordinate!B:E,3,FALSE),"")</f>
        <v>45.108446399999998</v>
      </c>
      <c r="R913" s="404">
        <f>IFERROR(VLOOKUP(TRIM(OPKK[[#This Row],[Lokacija provedbe
grad ili općina]]),Koordinate!B:E,4,FALSE),"")</f>
        <v>18.464766999999899</v>
      </c>
    </row>
    <row r="914" spans="1:18" s="167" customFormat="1" ht="15" customHeight="1">
      <c r="A914" s="443" t="s">
        <v>5960</v>
      </c>
      <c r="B914" s="443" t="s">
        <v>5961</v>
      </c>
      <c r="C914" s="443" t="s">
        <v>1237</v>
      </c>
      <c r="D914" s="443" t="s">
        <v>3994</v>
      </c>
      <c r="E914" s="443" t="s">
        <v>17</v>
      </c>
      <c r="F914" s="444">
        <v>43510</v>
      </c>
      <c r="G914" s="572">
        <f t="shared" si="14"/>
        <v>711450.92999999993</v>
      </c>
      <c r="H914" s="446">
        <v>439688.68</v>
      </c>
      <c r="I914" s="446">
        <v>439688.68</v>
      </c>
      <c r="J914" s="446">
        <v>0</v>
      </c>
      <c r="K914" s="445">
        <v>271762.25</v>
      </c>
      <c r="L914" s="443" t="s">
        <v>39</v>
      </c>
      <c r="M914" s="443" t="s">
        <v>38</v>
      </c>
      <c r="N914" s="443" t="s">
        <v>37</v>
      </c>
      <c r="O914" s="443"/>
      <c r="P914" s="404">
        <f>IFERROR(VLOOKUP(TRIM(OPKK[[#This Row],[Lokacija provedbe
grad ili općina]]),Koordinate!B:E,2,FALSE),"")</f>
        <v>34551</v>
      </c>
      <c r="Q914" s="404">
        <f>IFERROR(VLOOKUP(TRIM(OPKK[[#This Row],[Lokacija provedbe
grad ili općina]]),Koordinate!B:E,3,FALSE),"")</f>
        <v>45.414281199999998</v>
      </c>
      <c r="R914" s="404">
        <f>IFERROR(VLOOKUP(TRIM(OPKK[[#This Row],[Lokacija provedbe
grad ili općina]]),Koordinate!B:E,4,FALSE),"")</f>
        <v>17.161192099999901</v>
      </c>
    </row>
    <row r="915" spans="1:18" s="167" customFormat="1" ht="15" customHeight="1">
      <c r="A915" s="443" t="s">
        <v>5962</v>
      </c>
      <c r="B915" s="443" t="s">
        <v>5963</v>
      </c>
      <c r="C915" s="443" t="s">
        <v>1237</v>
      </c>
      <c r="D915" s="443" t="s">
        <v>3994</v>
      </c>
      <c r="E915" s="443" t="s">
        <v>17</v>
      </c>
      <c r="F915" s="444">
        <v>43524</v>
      </c>
      <c r="G915" s="572">
        <f t="shared" si="14"/>
        <v>425131.25</v>
      </c>
      <c r="H915" s="446">
        <v>273278.75</v>
      </c>
      <c r="I915" s="446">
        <v>273278.75</v>
      </c>
      <c r="J915" s="446">
        <v>0</v>
      </c>
      <c r="K915" s="445">
        <v>151852.5</v>
      </c>
      <c r="L915" s="443" t="s">
        <v>1181</v>
      </c>
      <c r="M915" s="443" t="s">
        <v>28</v>
      </c>
      <c r="N915" s="443" t="s">
        <v>2657</v>
      </c>
      <c r="O915" s="443"/>
      <c r="P915" s="404">
        <f>IFERROR(VLOOKUP(TRIM(OPKK[[#This Row],[Lokacija provedbe
grad ili općina]]),Koordinate!B:E,2,FALSE),"")</f>
        <v>31411</v>
      </c>
      <c r="Q915" s="404">
        <f>IFERROR(VLOOKUP(TRIM(OPKK[[#This Row],[Lokacija provedbe
grad ili općina]]),Koordinate!B:E,3,FALSE),"")</f>
        <v>45.257777599999997</v>
      </c>
      <c r="R915" s="404">
        <f>IFERROR(VLOOKUP(TRIM(OPKK[[#This Row],[Lokacija provedbe
grad ili općina]]),Koordinate!B:E,4,FALSE),"")</f>
        <v>18.242228000000001</v>
      </c>
    </row>
    <row r="916" spans="1:18" s="167" customFormat="1" ht="15" customHeight="1">
      <c r="A916" s="443" t="s">
        <v>5964</v>
      </c>
      <c r="B916" s="443" t="s">
        <v>5965</v>
      </c>
      <c r="C916" s="443" t="s">
        <v>1237</v>
      </c>
      <c r="D916" s="443" t="s">
        <v>3994</v>
      </c>
      <c r="E916" s="443" t="s">
        <v>17</v>
      </c>
      <c r="F916" s="444">
        <v>43524</v>
      </c>
      <c r="G916" s="572">
        <f t="shared" si="14"/>
        <v>487325.25</v>
      </c>
      <c r="H916" s="446">
        <v>307963.84000000003</v>
      </c>
      <c r="I916" s="446">
        <v>307963.84000000003</v>
      </c>
      <c r="J916" s="446">
        <v>0</v>
      </c>
      <c r="K916" s="445">
        <v>179361.41</v>
      </c>
      <c r="L916" s="443" t="s">
        <v>3067</v>
      </c>
      <c r="M916" s="443" t="s">
        <v>43</v>
      </c>
      <c r="N916" s="443" t="s">
        <v>2434</v>
      </c>
      <c r="O916" s="443"/>
      <c r="P916" s="404">
        <f>IFERROR(VLOOKUP(TRIM(OPKK[[#This Row],[Lokacija provedbe
grad ili općina]]),Koordinate!B:E,2,FALSE),"")</f>
        <v>33523</v>
      </c>
      <c r="Q916" s="404">
        <f>IFERROR(VLOOKUP(TRIM(OPKK[[#This Row],[Lokacija provedbe
grad ili općina]]),Koordinate!B:E,3,FALSE),"")</f>
        <v>45.742938199999998</v>
      </c>
      <c r="R916" s="404">
        <f>IFERROR(VLOOKUP(TRIM(OPKK[[#This Row],[Lokacija provedbe
grad ili općina]]),Koordinate!B:E,4,FALSE),"")</f>
        <v>17.856084599999999</v>
      </c>
    </row>
    <row r="917" spans="1:18" s="167" customFormat="1" ht="15" customHeight="1">
      <c r="A917" s="443" t="s">
        <v>5966</v>
      </c>
      <c r="B917" s="443" t="s">
        <v>5967</v>
      </c>
      <c r="C917" s="443" t="s">
        <v>1237</v>
      </c>
      <c r="D917" s="443" t="s">
        <v>3994</v>
      </c>
      <c r="E917" s="443" t="s">
        <v>17</v>
      </c>
      <c r="F917" s="444">
        <v>43524</v>
      </c>
      <c r="G917" s="572">
        <f t="shared" si="14"/>
        <v>630358.66</v>
      </c>
      <c r="H917" s="446">
        <v>395285.82</v>
      </c>
      <c r="I917" s="446">
        <v>395285.82</v>
      </c>
      <c r="J917" s="446">
        <v>0</v>
      </c>
      <c r="K917" s="445">
        <v>235072.84</v>
      </c>
      <c r="L917" s="443" t="s">
        <v>1139</v>
      </c>
      <c r="M917" s="443" t="s">
        <v>38</v>
      </c>
      <c r="N917" s="443" t="s">
        <v>128</v>
      </c>
      <c r="O917" s="443"/>
      <c r="P917" s="404">
        <f>IFERROR(VLOOKUP(TRIM(OPKK[[#This Row],[Lokacija provedbe
grad ili općina]]),Koordinate!B:E,2,FALSE),"")</f>
        <v>34310</v>
      </c>
      <c r="Q917" s="404">
        <f>IFERROR(VLOOKUP(TRIM(OPKK[[#This Row],[Lokacija provedbe
grad ili općina]]),Koordinate!B:E,3,FALSE),"")</f>
        <v>45.2862467</v>
      </c>
      <c r="R917" s="404">
        <f>IFERROR(VLOOKUP(TRIM(OPKK[[#This Row],[Lokacija provedbe
grad ili općina]]),Koordinate!B:E,4,FALSE),"")</f>
        <v>17.801819600000002</v>
      </c>
    </row>
    <row r="918" spans="1:18" s="167" customFormat="1" ht="15" customHeight="1">
      <c r="A918" s="443" t="s">
        <v>5968</v>
      </c>
      <c r="B918" s="443" t="s">
        <v>5969</v>
      </c>
      <c r="C918" s="443" t="s">
        <v>1237</v>
      </c>
      <c r="D918" s="443" t="s">
        <v>3994</v>
      </c>
      <c r="E918" s="443" t="s">
        <v>17</v>
      </c>
      <c r="F918" s="444">
        <v>43523</v>
      </c>
      <c r="G918" s="572">
        <f t="shared" si="14"/>
        <v>2480909.7399999998</v>
      </c>
      <c r="H918" s="446">
        <v>913003.1</v>
      </c>
      <c r="I918" s="446">
        <v>913003.1</v>
      </c>
      <c r="J918" s="446">
        <v>0</v>
      </c>
      <c r="K918" s="445">
        <v>1567906.64</v>
      </c>
      <c r="L918" s="443" t="s">
        <v>1535</v>
      </c>
      <c r="M918" s="443" t="s">
        <v>52</v>
      </c>
      <c r="N918" s="443" t="s">
        <v>143</v>
      </c>
      <c r="O918" s="443"/>
      <c r="P918" s="404">
        <f>IFERROR(VLOOKUP(TRIM(OPKK[[#This Row],[Lokacija provedbe
grad ili općina]]),Koordinate!B:E,2,FALSE),"")</f>
        <v>32100</v>
      </c>
      <c r="Q918" s="404">
        <f>IFERROR(VLOOKUP(TRIM(OPKK[[#This Row],[Lokacija provedbe
grad ili općina]]),Koordinate!B:E,3,FALSE),"")</f>
        <v>45.287905799999997</v>
      </c>
      <c r="R918" s="404">
        <f>IFERROR(VLOOKUP(TRIM(OPKK[[#This Row],[Lokacija provedbe
grad ili općina]]),Koordinate!B:E,4,FALSE),"")</f>
        <v>18.805678100000002</v>
      </c>
    </row>
    <row r="919" spans="1:18" s="167" customFormat="1" ht="15" customHeight="1">
      <c r="A919" s="443" t="s">
        <v>5970</v>
      </c>
      <c r="B919" s="443" t="s">
        <v>5971</v>
      </c>
      <c r="C919" s="443" t="s">
        <v>5905</v>
      </c>
      <c r="D919" s="443" t="s">
        <v>5906</v>
      </c>
      <c r="E919" s="443" t="s">
        <v>65</v>
      </c>
      <c r="F919" s="444">
        <v>43528</v>
      </c>
      <c r="G919" s="572">
        <f t="shared" si="14"/>
        <v>1875300</v>
      </c>
      <c r="H919" s="446">
        <v>1273110</v>
      </c>
      <c r="I919" s="446">
        <v>1273110</v>
      </c>
      <c r="J919" s="446">
        <v>0</v>
      </c>
      <c r="K919" s="445">
        <v>602190</v>
      </c>
      <c r="L919" s="443" t="s">
        <v>5972</v>
      </c>
      <c r="M919" s="443" t="s">
        <v>20</v>
      </c>
      <c r="N919" s="443" t="s">
        <v>62</v>
      </c>
      <c r="O919" s="443"/>
      <c r="P919" s="404">
        <f>IFERROR(VLOOKUP(TRIM(OPKK[[#This Row],[Lokacija provedbe
grad ili općina]]),Koordinate!B:E,2,FALSE),"")</f>
        <v>35000</v>
      </c>
      <c r="Q919" s="404">
        <f>IFERROR(VLOOKUP(TRIM(OPKK[[#This Row],[Lokacija provedbe
grad ili općina]]),Koordinate!B:E,3,FALSE),"")</f>
        <v>45.163143099999999</v>
      </c>
      <c r="R919" s="404">
        <f>IFERROR(VLOOKUP(TRIM(OPKK[[#This Row],[Lokacija provedbe
grad ili općina]]),Koordinate!B:E,4,FALSE),"")</f>
        <v>18.011608099999901</v>
      </c>
    </row>
    <row r="920" spans="1:18" s="167" customFormat="1" ht="15" customHeight="1">
      <c r="A920" s="443" t="s">
        <v>5973</v>
      </c>
      <c r="B920" s="443" t="s">
        <v>5974</v>
      </c>
      <c r="C920" s="443" t="s">
        <v>15</v>
      </c>
      <c r="D920" s="443" t="s">
        <v>4527</v>
      </c>
      <c r="E920" s="443" t="s">
        <v>17</v>
      </c>
      <c r="F920" s="444">
        <v>43493</v>
      </c>
      <c r="G920" s="572">
        <f t="shared" si="14"/>
        <v>32450</v>
      </c>
      <c r="H920" s="446">
        <v>25960</v>
      </c>
      <c r="I920" s="446">
        <v>25960</v>
      </c>
      <c r="J920" s="446">
        <v>0</v>
      </c>
      <c r="K920" s="445">
        <v>6490</v>
      </c>
      <c r="L920" s="443" t="s">
        <v>5975</v>
      </c>
      <c r="M920" s="443" t="s">
        <v>28</v>
      </c>
      <c r="N920" s="443" t="s">
        <v>29</v>
      </c>
      <c r="O920" s="443"/>
      <c r="P920" s="404">
        <f>IFERROR(VLOOKUP(TRIM(OPKK[[#This Row],[Lokacija provedbe
grad ili općina]]),Koordinate!B:E,2,FALSE),"")</f>
        <v>31000</v>
      </c>
      <c r="Q920" s="404">
        <f>IFERROR(VLOOKUP(TRIM(OPKK[[#This Row],[Lokacija provedbe
grad ili općina]]),Koordinate!B:E,3,FALSE),"")</f>
        <v>45.554962400000001</v>
      </c>
      <c r="R920" s="404">
        <f>IFERROR(VLOOKUP(TRIM(OPKK[[#This Row],[Lokacija provedbe
grad ili općina]]),Koordinate!B:E,4,FALSE),"")</f>
        <v>18.695514399999901</v>
      </c>
    </row>
    <row r="921" spans="1:18" s="167" customFormat="1" ht="15" customHeight="1">
      <c r="A921" s="443" t="s">
        <v>5976</v>
      </c>
      <c r="B921" s="443" t="s">
        <v>5977</v>
      </c>
      <c r="C921" s="443" t="s">
        <v>15</v>
      </c>
      <c r="D921" s="443" t="s">
        <v>4527</v>
      </c>
      <c r="E921" s="443" t="s">
        <v>17</v>
      </c>
      <c r="F921" s="444">
        <v>43510</v>
      </c>
      <c r="G921" s="572">
        <f t="shared" si="14"/>
        <v>64500</v>
      </c>
      <c r="H921" s="446">
        <v>48375</v>
      </c>
      <c r="I921" s="446">
        <v>48375</v>
      </c>
      <c r="J921" s="446">
        <v>0</v>
      </c>
      <c r="K921" s="445">
        <v>16125</v>
      </c>
      <c r="L921" s="443" t="s">
        <v>5978</v>
      </c>
      <c r="M921" s="443" t="s">
        <v>52</v>
      </c>
      <c r="N921" s="443" t="s">
        <v>5032</v>
      </c>
      <c r="O921" s="443"/>
      <c r="P921" s="404">
        <f>IFERROR(VLOOKUP(TRIM(OPKK[[#This Row],[Lokacija provedbe
grad ili općina]]),Koordinate!B:E,2,FALSE),"")</f>
        <v>32280</v>
      </c>
      <c r="Q921" s="404">
        <f>IFERROR(VLOOKUP(TRIM(OPKK[[#This Row],[Lokacija provedbe
grad ili općina]]),Koordinate!B:E,3,FALSE),"")</f>
        <v>45.317464800000003</v>
      </c>
      <c r="R921" s="404">
        <f>IFERROR(VLOOKUP(TRIM(OPKK[[#This Row],[Lokacija provedbe
grad ili općina]]),Koordinate!B:E,4,FALSE),"")</f>
        <v>18.731536599999998</v>
      </c>
    </row>
    <row r="922" spans="1:18" s="167" customFormat="1" ht="15" customHeight="1">
      <c r="A922" s="443" t="s">
        <v>5979</v>
      </c>
      <c r="B922" s="443" t="s">
        <v>5980</v>
      </c>
      <c r="C922" s="443" t="s">
        <v>15</v>
      </c>
      <c r="D922" s="443" t="s">
        <v>4527</v>
      </c>
      <c r="E922" s="443" t="s">
        <v>17</v>
      </c>
      <c r="F922" s="444">
        <v>43510</v>
      </c>
      <c r="G922" s="572">
        <f t="shared" si="14"/>
        <v>73650</v>
      </c>
      <c r="H922" s="446">
        <v>58920</v>
      </c>
      <c r="I922" s="446">
        <v>58920</v>
      </c>
      <c r="J922" s="446">
        <v>0</v>
      </c>
      <c r="K922" s="445">
        <v>14730</v>
      </c>
      <c r="L922" s="443" t="s">
        <v>5981</v>
      </c>
      <c r="M922" s="443" t="s">
        <v>28</v>
      </c>
      <c r="N922" s="443" t="s">
        <v>29</v>
      </c>
      <c r="O922" s="443"/>
      <c r="P922" s="404">
        <f>IFERROR(VLOOKUP(TRIM(OPKK[[#This Row],[Lokacija provedbe
grad ili općina]]),Koordinate!B:E,2,FALSE),"")</f>
        <v>31000</v>
      </c>
      <c r="Q922" s="404">
        <f>IFERROR(VLOOKUP(TRIM(OPKK[[#This Row],[Lokacija provedbe
grad ili općina]]),Koordinate!B:E,3,FALSE),"")</f>
        <v>45.554962400000001</v>
      </c>
      <c r="R922" s="404">
        <f>IFERROR(VLOOKUP(TRIM(OPKK[[#This Row],[Lokacija provedbe
grad ili općina]]),Koordinate!B:E,4,FALSE),"")</f>
        <v>18.695514399999901</v>
      </c>
    </row>
    <row r="923" spans="1:18" s="167" customFormat="1" ht="15" customHeight="1">
      <c r="A923" s="443" t="s">
        <v>5982</v>
      </c>
      <c r="B923" s="443" t="s">
        <v>5983</v>
      </c>
      <c r="C923" s="443" t="s">
        <v>15</v>
      </c>
      <c r="D923" s="443" t="s">
        <v>5072</v>
      </c>
      <c r="E923" s="443" t="s">
        <v>17</v>
      </c>
      <c r="F923" s="444">
        <v>43540</v>
      </c>
      <c r="G923" s="572">
        <f t="shared" si="14"/>
        <v>40500</v>
      </c>
      <c r="H923" s="446">
        <v>40500</v>
      </c>
      <c r="I923" s="446">
        <v>40500</v>
      </c>
      <c r="J923" s="446">
        <v>0</v>
      </c>
      <c r="K923" s="445">
        <v>0</v>
      </c>
      <c r="L923" s="443" t="s">
        <v>5984</v>
      </c>
      <c r="M923" s="443" t="s">
        <v>43</v>
      </c>
      <c r="N923" s="443" t="s">
        <v>61</v>
      </c>
      <c r="O923" s="443"/>
      <c r="P923" s="404">
        <f>IFERROR(VLOOKUP(TRIM(OPKK[[#This Row],[Lokacija provedbe
grad ili općina]]),Koordinate!B:E,2,FALSE),"")</f>
        <v>33000</v>
      </c>
      <c r="Q923" s="404">
        <f>IFERROR(VLOOKUP(TRIM(OPKK[[#This Row],[Lokacija provedbe
grad ili općina]]),Koordinate!B:E,3,FALSE),"")</f>
        <v>45.831646300000003</v>
      </c>
      <c r="R923" s="404">
        <f>IFERROR(VLOOKUP(TRIM(OPKK[[#This Row],[Lokacija provedbe
grad ili općina]]),Koordinate!B:E,4,FALSE),"")</f>
        <v>17.385542900000001</v>
      </c>
    </row>
    <row r="924" spans="1:18" s="167" customFormat="1" ht="15" customHeight="1">
      <c r="A924" s="443" t="s">
        <v>5985</v>
      </c>
      <c r="B924" s="443" t="s">
        <v>5986</v>
      </c>
      <c r="C924" s="443" t="s">
        <v>5905</v>
      </c>
      <c r="D924" s="443" t="s">
        <v>5906</v>
      </c>
      <c r="E924" s="443" t="s">
        <v>65</v>
      </c>
      <c r="F924" s="444">
        <v>43532</v>
      </c>
      <c r="G924" s="572">
        <f t="shared" si="14"/>
        <v>791240</v>
      </c>
      <c r="H924" s="446">
        <v>572056</v>
      </c>
      <c r="I924" s="446">
        <v>572056</v>
      </c>
      <c r="J924" s="446">
        <v>0</v>
      </c>
      <c r="K924" s="372">
        <v>219184</v>
      </c>
      <c r="L924" s="443" t="s">
        <v>5993</v>
      </c>
      <c r="M924" s="443" t="s">
        <v>28</v>
      </c>
      <c r="N924" s="443" t="s">
        <v>134</v>
      </c>
      <c r="O924" s="443"/>
      <c r="P924" s="404">
        <f>IFERROR(VLOOKUP(TRIM(OPKK[[#This Row],[Lokacija provedbe
grad ili općina]]),Koordinate!B:E,2,FALSE),"")</f>
        <v>31300</v>
      </c>
      <c r="Q924" s="404">
        <f>IFERROR(VLOOKUP(TRIM(OPKK[[#This Row],[Lokacija provedbe
grad ili općina]]),Koordinate!B:E,3,FALSE),"")</f>
        <v>45.772866399999998</v>
      </c>
      <c r="R924" s="404">
        <f>IFERROR(VLOOKUP(TRIM(OPKK[[#This Row],[Lokacija provedbe
grad ili općina]]),Koordinate!B:E,4,FALSE),"")</f>
        <v>18.610752399999999</v>
      </c>
    </row>
    <row r="925" spans="1:18" s="167" customFormat="1" ht="15" customHeight="1">
      <c r="A925" s="443" t="s">
        <v>5987</v>
      </c>
      <c r="B925" s="443" t="s">
        <v>5988</v>
      </c>
      <c r="C925" s="443" t="s">
        <v>5905</v>
      </c>
      <c r="D925" s="443" t="s">
        <v>5906</v>
      </c>
      <c r="E925" s="443" t="s">
        <v>65</v>
      </c>
      <c r="F925" s="444">
        <v>43535</v>
      </c>
      <c r="G925" s="572">
        <f t="shared" si="14"/>
        <v>1011975</v>
      </c>
      <c r="H925" s="446">
        <v>724522.5</v>
      </c>
      <c r="I925" s="446">
        <v>724522.5</v>
      </c>
      <c r="J925" s="446">
        <v>0</v>
      </c>
      <c r="K925" s="445">
        <v>287452.5</v>
      </c>
      <c r="L925" s="443" t="s">
        <v>5994</v>
      </c>
      <c r="M925" s="443" t="s">
        <v>52</v>
      </c>
      <c r="N925" s="443" t="s">
        <v>143</v>
      </c>
      <c r="O925" s="443"/>
      <c r="P925" s="470">
        <f>IFERROR(VLOOKUP(TRIM(OPKK[[#This Row],[Lokacija provedbe
grad ili općina]]),Koordinate!B:E,2,FALSE),"")</f>
        <v>32100</v>
      </c>
      <c r="Q925" s="470">
        <f>IFERROR(VLOOKUP(TRIM(OPKK[[#This Row],[Lokacija provedbe
grad ili općina]]),Koordinate!B:E,3,FALSE),"")</f>
        <v>45.287905799999997</v>
      </c>
      <c r="R925" s="470">
        <f>IFERROR(VLOOKUP(TRIM(OPKK[[#This Row],[Lokacija provedbe
grad ili općina]]),Koordinate!B:E,4,FALSE),"")</f>
        <v>18.805678100000002</v>
      </c>
    </row>
    <row r="926" spans="1:18" s="167" customFormat="1" ht="15" customHeight="1">
      <c r="A926" s="443" t="s">
        <v>5989</v>
      </c>
      <c r="B926" s="443" t="s">
        <v>5990</v>
      </c>
      <c r="C926" s="443" t="s">
        <v>5905</v>
      </c>
      <c r="D926" s="443" t="s">
        <v>5906</v>
      </c>
      <c r="E926" s="443" t="s">
        <v>65</v>
      </c>
      <c r="F926" s="444">
        <v>43536</v>
      </c>
      <c r="G926" s="572">
        <f t="shared" si="14"/>
        <v>2559178.36</v>
      </c>
      <c r="H926" s="446">
        <v>1876218.93</v>
      </c>
      <c r="I926" s="446">
        <v>1876218.93</v>
      </c>
      <c r="J926" s="446">
        <v>0</v>
      </c>
      <c r="K926" s="445">
        <v>682959.43</v>
      </c>
      <c r="L926" s="443" t="s">
        <v>5995</v>
      </c>
      <c r="M926" s="443" t="s">
        <v>38</v>
      </c>
      <c r="N926" s="443" t="s">
        <v>141</v>
      </c>
      <c r="O926" s="443"/>
      <c r="P926" s="470">
        <f>IFERROR(VLOOKUP(TRIM(OPKK[[#This Row],[Lokacija provedbe
grad ili općina]]),Koordinate!B:E,2,FALSE),"")</f>
        <v>34340</v>
      </c>
      <c r="Q926" s="470">
        <f>IFERROR(VLOOKUP(TRIM(OPKK[[#This Row],[Lokacija provedbe
grad ili općina]]),Koordinate!B:E,3,FALSE),"")</f>
        <v>45.425881399999902</v>
      </c>
      <c r="R926" s="470">
        <f>IFERROR(VLOOKUP(TRIM(OPKK[[#This Row],[Lokacija provedbe
grad ili općina]]),Koordinate!B:E,4,FALSE),"")</f>
        <v>17.883369999999999</v>
      </c>
    </row>
    <row r="927" spans="1:18" s="167" customFormat="1" ht="15" customHeight="1">
      <c r="A927" s="443" t="s">
        <v>5991</v>
      </c>
      <c r="B927" s="443" t="s">
        <v>5992</v>
      </c>
      <c r="C927" s="443" t="s">
        <v>1380</v>
      </c>
      <c r="D927" s="443" t="s">
        <v>1733</v>
      </c>
      <c r="E927" s="443" t="s">
        <v>49</v>
      </c>
      <c r="F927" s="444">
        <v>43504</v>
      </c>
      <c r="G927" s="572">
        <f t="shared" si="14"/>
        <v>32404431.419999998</v>
      </c>
      <c r="H927" s="446">
        <v>27543766.699999999</v>
      </c>
      <c r="I927" s="446">
        <v>27543766.699999999</v>
      </c>
      <c r="J927" s="446">
        <v>0</v>
      </c>
      <c r="K927" s="445">
        <v>4860664.72</v>
      </c>
      <c r="L927" s="443" t="s">
        <v>466</v>
      </c>
      <c r="M927" s="443" t="s">
        <v>28</v>
      </c>
      <c r="N927" s="443" t="s">
        <v>134</v>
      </c>
      <c r="O927" s="443"/>
      <c r="P927" s="470">
        <f>IFERROR(VLOOKUP(TRIM(OPKK[[#This Row],[Lokacija provedbe
grad ili općina]]),Koordinate!B:E,2,FALSE),"")</f>
        <v>31300</v>
      </c>
      <c r="Q927" s="470">
        <f>IFERROR(VLOOKUP(TRIM(OPKK[[#This Row],[Lokacija provedbe
grad ili općina]]),Koordinate!B:E,3,FALSE),"")</f>
        <v>45.772866399999998</v>
      </c>
      <c r="R927" s="470">
        <f>IFERROR(VLOOKUP(TRIM(OPKK[[#This Row],[Lokacija provedbe
grad ili općina]]),Koordinate!B:E,4,FALSE),"")</f>
        <v>18.610752399999999</v>
      </c>
    </row>
    <row r="928" spans="1:18" s="167" customFormat="1" ht="15" customHeight="1">
      <c r="A928" s="443" t="s">
        <v>6141</v>
      </c>
      <c r="B928" s="443" t="s">
        <v>6142</v>
      </c>
      <c r="C928" s="174" t="s">
        <v>1237</v>
      </c>
      <c r="D928" s="443" t="s">
        <v>3994</v>
      </c>
      <c r="E928" s="443" t="s">
        <v>17</v>
      </c>
      <c r="F928" s="444">
        <v>43543</v>
      </c>
      <c r="G928" s="572">
        <f t="shared" si="14"/>
        <v>8256821.6899999995</v>
      </c>
      <c r="H928" s="446">
        <v>5017460.62</v>
      </c>
      <c r="I928" s="446">
        <v>5017460.62</v>
      </c>
      <c r="J928" s="446">
        <v>0</v>
      </c>
      <c r="K928" s="445">
        <v>3239361.07</v>
      </c>
      <c r="L928" s="443" t="s">
        <v>1528</v>
      </c>
      <c r="M928" s="443" t="s">
        <v>20</v>
      </c>
      <c r="N928" s="443" t="s">
        <v>62</v>
      </c>
      <c r="O928" s="443"/>
      <c r="P928" s="470">
        <f>IFERROR(VLOOKUP(TRIM(OPKK[[#This Row],[Lokacija provedbe
grad ili općina]]),Koordinate!B:E,2,FALSE),"")</f>
        <v>35000</v>
      </c>
      <c r="Q928" s="470">
        <f>IFERROR(VLOOKUP(TRIM(OPKK[[#This Row],[Lokacija provedbe
grad ili općina]]),Koordinate!B:E,3,FALSE),"")</f>
        <v>45.163143099999999</v>
      </c>
      <c r="R928" s="470">
        <f>IFERROR(VLOOKUP(TRIM(OPKK[[#This Row],[Lokacija provedbe
grad ili općina]]),Koordinate!B:E,4,FALSE),"")</f>
        <v>18.011608099999901</v>
      </c>
    </row>
    <row r="929" spans="1:18" ht="15" customHeight="1">
      <c r="A929" s="36" t="s">
        <v>6143</v>
      </c>
      <c r="B929" s="36" t="s">
        <v>6144</v>
      </c>
      <c r="C929" s="36" t="s">
        <v>1237</v>
      </c>
      <c r="D929" s="36" t="s">
        <v>3994</v>
      </c>
      <c r="E929" s="36" t="s">
        <v>17</v>
      </c>
      <c r="F929" s="77">
        <v>43543</v>
      </c>
      <c r="G929" s="572">
        <f t="shared" si="14"/>
        <v>2073008.81</v>
      </c>
      <c r="H929" s="446">
        <v>1269950.32</v>
      </c>
      <c r="I929" s="446">
        <v>1269950.32</v>
      </c>
      <c r="J929" s="446">
        <v>0</v>
      </c>
      <c r="K929" s="446">
        <v>803058.49</v>
      </c>
      <c r="L929" s="36" t="s">
        <v>1528</v>
      </c>
      <c r="M929" s="36" t="s">
        <v>20</v>
      </c>
      <c r="N929" s="36" t="s">
        <v>62</v>
      </c>
      <c r="O929" s="36"/>
      <c r="P929" s="184">
        <f>IFERROR(VLOOKUP(TRIM(OPKK[[#This Row],[Lokacija provedbe
grad ili općina]]),Koordinate!B:E,2,FALSE),"")</f>
        <v>35000</v>
      </c>
      <c r="Q929" s="184">
        <f>IFERROR(VLOOKUP(TRIM(OPKK[[#This Row],[Lokacija provedbe
grad ili općina]]),Koordinate!B:E,3,FALSE),"")</f>
        <v>45.163143099999999</v>
      </c>
      <c r="R929" s="184">
        <f>IFERROR(VLOOKUP(TRIM(OPKK[[#This Row],[Lokacija provedbe
grad ili općina]]),Koordinate!B:E,4,FALSE),"")</f>
        <v>18.011608099999901</v>
      </c>
    </row>
    <row r="930" spans="1:18" ht="15" customHeight="1">
      <c r="A930" s="36" t="s">
        <v>6145</v>
      </c>
      <c r="B930" s="36" t="s">
        <v>6146</v>
      </c>
      <c r="C930" s="36" t="s">
        <v>1237</v>
      </c>
      <c r="D930" s="36" t="s">
        <v>3994</v>
      </c>
      <c r="E930" s="36" t="s">
        <v>17</v>
      </c>
      <c r="F930" s="77">
        <v>43543</v>
      </c>
      <c r="G930" s="572">
        <f t="shared" si="14"/>
        <v>798145.08000000007</v>
      </c>
      <c r="H930" s="446">
        <v>493062.69</v>
      </c>
      <c r="I930" s="446">
        <v>493062.69</v>
      </c>
      <c r="J930" s="446">
        <v>0</v>
      </c>
      <c r="K930" s="446">
        <v>305082.39</v>
      </c>
      <c r="L930" s="36" t="s">
        <v>2969</v>
      </c>
      <c r="M930" s="36" t="s">
        <v>20</v>
      </c>
      <c r="N930" s="36" t="s">
        <v>1392</v>
      </c>
      <c r="O930" s="36"/>
      <c r="P930" s="184">
        <f>IFERROR(VLOOKUP(TRIM(OPKK[[#This Row],[Lokacija provedbe
grad ili općina]]),Koordinate!B:E,2,FALSE),"")</f>
        <v>35208</v>
      </c>
      <c r="Q930" s="184">
        <f>IFERROR(VLOOKUP(TRIM(OPKK[[#This Row],[Lokacija provedbe
grad ili općina]]),Koordinate!B:E,3,FALSE),"")</f>
        <v>45.098145500000001</v>
      </c>
      <c r="R930" s="184">
        <f>IFERROR(VLOOKUP(TRIM(OPKK[[#This Row],[Lokacija provedbe
grad ili općina]]),Koordinate!B:E,4,FALSE),"")</f>
        <v>18.1332624</v>
      </c>
    </row>
    <row r="931" spans="1:18" ht="15" customHeight="1">
      <c r="A931" s="36" t="s">
        <v>6147</v>
      </c>
      <c r="B931" s="36" t="s">
        <v>6148</v>
      </c>
      <c r="C931" s="36" t="s">
        <v>1237</v>
      </c>
      <c r="D931" s="36" t="s">
        <v>3994</v>
      </c>
      <c r="E931" s="36" t="s">
        <v>17</v>
      </c>
      <c r="F931" s="77">
        <v>43543</v>
      </c>
      <c r="G931" s="572">
        <f t="shared" si="14"/>
        <v>2962814.8200000003</v>
      </c>
      <c r="H931" s="446">
        <v>1811552.72</v>
      </c>
      <c r="I931" s="446">
        <v>1811552.72</v>
      </c>
      <c r="J931" s="446">
        <v>0</v>
      </c>
      <c r="K931" s="446">
        <v>1151262.1000000001</v>
      </c>
      <c r="L931" s="36" t="s">
        <v>1528</v>
      </c>
      <c r="M931" s="36" t="s">
        <v>20</v>
      </c>
      <c r="N931" s="36" t="s">
        <v>62</v>
      </c>
      <c r="O931" s="36"/>
      <c r="P931" s="184">
        <f>IFERROR(VLOOKUP(TRIM(OPKK[[#This Row],[Lokacija provedbe
grad ili općina]]),Koordinate!B:E,2,FALSE),"")</f>
        <v>35000</v>
      </c>
      <c r="Q931" s="184">
        <f>IFERROR(VLOOKUP(TRIM(OPKK[[#This Row],[Lokacija provedbe
grad ili općina]]),Koordinate!B:E,3,FALSE),"")</f>
        <v>45.163143099999999</v>
      </c>
      <c r="R931" s="184">
        <f>IFERROR(VLOOKUP(TRIM(OPKK[[#This Row],[Lokacija provedbe
grad ili općina]]),Koordinate!B:E,4,FALSE),"")</f>
        <v>18.011608099999901</v>
      </c>
    </row>
    <row r="932" spans="1:18" ht="15" customHeight="1">
      <c r="A932" s="36" t="s">
        <v>6149</v>
      </c>
      <c r="B932" s="36" t="s">
        <v>6150</v>
      </c>
      <c r="C932" s="36" t="s">
        <v>1237</v>
      </c>
      <c r="D932" s="36" t="s">
        <v>3994</v>
      </c>
      <c r="E932" s="36" t="s">
        <v>17</v>
      </c>
      <c r="F932" s="77">
        <v>43543</v>
      </c>
      <c r="G932" s="572">
        <f t="shared" si="14"/>
        <v>10755964.280000001</v>
      </c>
      <c r="H932" s="446">
        <v>6537800.4400000004</v>
      </c>
      <c r="I932" s="446">
        <v>6537800.4400000004</v>
      </c>
      <c r="J932" s="446">
        <v>0</v>
      </c>
      <c r="K932" s="446">
        <v>4218163.84</v>
      </c>
      <c r="L932" s="36" t="s">
        <v>1528</v>
      </c>
      <c r="M932" s="36" t="s">
        <v>20</v>
      </c>
      <c r="N932" s="36" t="s">
        <v>62</v>
      </c>
      <c r="O932" s="36"/>
      <c r="P932" s="184">
        <f>IFERROR(VLOOKUP(TRIM(OPKK[[#This Row],[Lokacija provedbe
grad ili općina]]),Koordinate!B:E,2,FALSE),"")</f>
        <v>35000</v>
      </c>
      <c r="Q932" s="184">
        <f>IFERROR(VLOOKUP(TRIM(OPKK[[#This Row],[Lokacija provedbe
grad ili općina]]),Koordinate!B:E,3,FALSE),"")</f>
        <v>45.163143099999999</v>
      </c>
      <c r="R932" s="184">
        <f>IFERROR(VLOOKUP(TRIM(OPKK[[#This Row],[Lokacija provedbe
grad ili općina]]),Koordinate!B:E,4,FALSE),"")</f>
        <v>18.011608099999901</v>
      </c>
    </row>
    <row r="933" spans="1:18" ht="15" customHeight="1">
      <c r="A933" s="36" t="s">
        <v>6151</v>
      </c>
      <c r="B933" s="36" t="s">
        <v>6152</v>
      </c>
      <c r="C933" s="36" t="s">
        <v>1237</v>
      </c>
      <c r="D933" s="36" t="s">
        <v>3994</v>
      </c>
      <c r="E933" s="36" t="s">
        <v>17</v>
      </c>
      <c r="F933" s="77">
        <v>43546</v>
      </c>
      <c r="G933" s="572">
        <f t="shared" si="14"/>
        <v>1189670.7</v>
      </c>
      <c r="H933" s="446">
        <v>742633.65</v>
      </c>
      <c r="I933" s="446">
        <v>742633.65</v>
      </c>
      <c r="J933" s="446">
        <v>0</v>
      </c>
      <c r="K933" s="446">
        <v>447037.05</v>
      </c>
      <c r="L933" s="36" t="s">
        <v>1143</v>
      </c>
      <c r="M933" s="36" t="s">
        <v>28</v>
      </c>
      <c r="N933" s="36" t="s">
        <v>161</v>
      </c>
      <c r="O933" s="36"/>
      <c r="P933" s="184">
        <f>IFERROR(VLOOKUP(TRIM(OPKK[[#This Row],[Lokacija provedbe
grad ili općina]]),Koordinate!B:E,2,FALSE),"")</f>
        <v>31327</v>
      </c>
      <c r="Q933" s="184">
        <f>IFERROR(VLOOKUP(TRIM(OPKK[[#This Row],[Lokacija provedbe
grad ili općina]]),Koordinate!B:E,3,FALSE),"")</f>
        <v>45.604430399999998</v>
      </c>
      <c r="R933" s="184">
        <f>IFERROR(VLOOKUP(TRIM(OPKK[[#This Row],[Lokacija provedbe
grad ili općina]]),Koordinate!B:E,4,FALSE),"")</f>
        <v>18.7441976</v>
      </c>
    </row>
    <row r="934" spans="1:18" ht="15" customHeight="1">
      <c r="A934" s="36" t="s">
        <v>6153</v>
      </c>
      <c r="B934" s="36" t="s">
        <v>6154</v>
      </c>
      <c r="C934" s="36" t="s">
        <v>1237</v>
      </c>
      <c r="D934" s="36" t="s">
        <v>3994</v>
      </c>
      <c r="E934" s="36" t="s">
        <v>17</v>
      </c>
      <c r="F934" s="77">
        <v>43543</v>
      </c>
      <c r="G934" s="572">
        <f t="shared" si="14"/>
        <v>2493452.44</v>
      </c>
      <c r="H934" s="446">
        <v>1361199.19</v>
      </c>
      <c r="I934" s="446">
        <v>1361199.19</v>
      </c>
      <c r="J934" s="446">
        <v>0</v>
      </c>
      <c r="K934" s="446">
        <v>1132253.25</v>
      </c>
      <c r="L934" s="36" t="s">
        <v>1528</v>
      </c>
      <c r="M934" s="36" t="s">
        <v>20</v>
      </c>
      <c r="N934" s="36" t="s">
        <v>62</v>
      </c>
      <c r="O934" s="36"/>
      <c r="P934" s="184">
        <f>IFERROR(VLOOKUP(TRIM(OPKK[[#This Row],[Lokacija provedbe
grad ili općina]]),Koordinate!B:E,2,FALSE),"")</f>
        <v>35000</v>
      </c>
      <c r="Q934" s="184">
        <f>IFERROR(VLOOKUP(TRIM(OPKK[[#This Row],[Lokacija provedbe
grad ili općina]]),Koordinate!B:E,3,FALSE),"")</f>
        <v>45.163143099999999</v>
      </c>
      <c r="R934" s="184">
        <f>IFERROR(VLOOKUP(TRIM(OPKK[[#This Row],[Lokacija provedbe
grad ili općina]]),Koordinate!B:E,4,FALSE),"")</f>
        <v>18.011608099999901</v>
      </c>
    </row>
    <row r="935" spans="1:18" ht="15" customHeight="1">
      <c r="A935" s="36" t="s">
        <v>6155</v>
      </c>
      <c r="B935" s="36" t="s">
        <v>6156</v>
      </c>
      <c r="C935" s="36" t="s">
        <v>1237</v>
      </c>
      <c r="D935" s="36" t="s">
        <v>3994</v>
      </c>
      <c r="E935" s="36" t="s">
        <v>17</v>
      </c>
      <c r="F935" s="77">
        <v>43543</v>
      </c>
      <c r="G935" s="572">
        <f t="shared" si="14"/>
        <v>643278.13</v>
      </c>
      <c r="H935" s="446">
        <v>403404.37</v>
      </c>
      <c r="I935" s="446">
        <v>403404.37</v>
      </c>
      <c r="J935" s="446">
        <v>0</v>
      </c>
      <c r="K935" s="446">
        <v>239873.76</v>
      </c>
      <c r="L935" s="36" t="s">
        <v>3413</v>
      </c>
      <c r="M935" s="36" t="s">
        <v>20</v>
      </c>
      <c r="N935" s="36" t="s">
        <v>157</v>
      </c>
      <c r="O935" s="36"/>
      <c r="P935" s="184">
        <f>IFERROR(VLOOKUP(TRIM(OPKK[[#This Row],[Lokacija provedbe
grad ili općina]]),Koordinate!B:E,2,FALSE),"")</f>
        <v>35400</v>
      </c>
      <c r="Q935" s="184">
        <f>IFERROR(VLOOKUP(TRIM(OPKK[[#This Row],[Lokacija provedbe
grad ili općina]]),Koordinate!B:E,3,FALSE),"")</f>
        <v>45.258155799999997</v>
      </c>
      <c r="R935" s="184">
        <f>IFERROR(VLOOKUP(TRIM(OPKK[[#This Row],[Lokacija provedbe
grad ili općina]]),Koordinate!B:E,4,FALSE),"")</f>
        <v>17.3839626</v>
      </c>
    </row>
    <row r="936" spans="1:18" ht="15" customHeight="1">
      <c r="A936" s="36" t="s">
        <v>6157</v>
      </c>
      <c r="B936" s="36" t="s">
        <v>6158</v>
      </c>
      <c r="C936" s="36" t="s">
        <v>15</v>
      </c>
      <c r="D936" s="36" t="s">
        <v>4518</v>
      </c>
      <c r="E936" s="36" t="s">
        <v>17</v>
      </c>
      <c r="F936" s="77">
        <v>43550</v>
      </c>
      <c r="G936" s="572">
        <f t="shared" si="14"/>
        <v>192745</v>
      </c>
      <c r="H936" s="446">
        <v>161905.79999999999</v>
      </c>
      <c r="I936" s="446">
        <v>161905.79999999999</v>
      </c>
      <c r="J936" s="446">
        <v>0</v>
      </c>
      <c r="K936" s="446">
        <v>30839.200000000001</v>
      </c>
      <c r="L936" s="36" t="s">
        <v>6159</v>
      </c>
      <c r="M936" s="36" t="s">
        <v>38</v>
      </c>
      <c r="N936" s="36" t="s">
        <v>140</v>
      </c>
      <c r="O936" s="36"/>
      <c r="P936" s="184">
        <f>IFERROR(VLOOKUP(TRIM(OPKK[[#This Row],[Lokacija provedbe
grad ili općina]]),Koordinate!B:E,2,FALSE),"")</f>
        <v>34000</v>
      </c>
      <c r="Q936" s="184">
        <f>IFERROR(VLOOKUP(TRIM(OPKK[[#This Row],[Lokacija provedbe
grad ili općina]]),Koordinate!B:E,3,FALSE),"")</f>
        <v>45.331476299999999</v>
      </c>
      <c r="R936" s="184">
        <f>IFERROR(VLOOKUP(TRIM(OPKK[[#This Row],[Lokacija provedbe
grad ili općina]]),Koordinate!B:E,4,FALSE),"")</f>
        <v>17.674474799999899</v>
      </c>
    </row>
    <row r="937" spans="1:18" ht="15" customHeight="1">
      <c r="A937" s="36" t="s">
        <v>6160</v>
      </c>
      <c r="B937" s="36" t="s">
        <v>6161</v>
      </c>
      <c r="C937" s="36" t="s">
        <v>35</v>
      </c>
      <c r="D937" s="36" t="s">
        <v>6162</v>
      </c>
      <c r="E937" s="36" t="s">
        <v>655</v>
      </c>
      <c r="F937" s="77">
        <v>43531</v>
      </c>
      <c r="G937" s="572">
        <f t="shared" si="14"/>
        <v>16030650</v>
      </c>
      <c r="H937" s="446">
        <v>13626052.48</v>
      </c>
      <c r="I937" s="446">
        <v>13626052.48</v>
      </c>
      <c r="J937" s="446">
        <v>0</v>
      </c>
      <c r="K937" s="446">
        <v>2404597.52</v>
      </c>
      <c r="L937" s="36" t="s">
        <v>226</v>
      </c>
      <c r="M937" s="36" t="s">
        <v>20</v>
      </c>
      <c r="N937" s="36" t="s">
        <v>62</v>
      </c>
      <c r="O937" s="36"/>
      <c r="P937" s="184">
        <f>IFERROR(VLOOKUP(TRIM(OPKK[[#This Row],[Lokacija provedbe
grad ili općina]]),Koordinate!B:E,2,FALSE),"")</f>
        <v>35000</v>
      </c>
      <c r="Q937" s="184">
        <f>IFERROR(VLOOKUP(TRIM(OPKK[[#This Row],[Lokacija provedbe
grad ili općina]]),Koordinate!B:E,3,FALSE),"")</f>
        <v>45.163143099999999</v>
      </c>
      <c r="R937" s="184">
        <f>IFERROR(VLOOKUP(TRIM(OPKK[[#This Row],[Lokacija provedbe
grad ili općina]]),Koordinate!B:E,4,FALSE),"")</f>
        <v>18.011608099999901</v>
      </c>
    </row>
    <row r="938" spans="1:18" ht="15" customHeight="1">
      <c r="A938" s="36" t="s">
        <v>6163</v>
      </c>
      <c r="B938" s="36" t="s">
        <v>6164</v>
      </c>
      <c r="C938" s="36" t="s">
        <v>15</v>
      </c>
      <c r="D938" s="36" t="s">
        <v>4518</v>
      </c>
      <c r="E938" s="36" t="s">
        <v>17</v>
      </c>
      <c r="F938" s="77">
        <v>43551</v>
      </c>
      <c r="G938" s="572">
        <f t="shared" si="14"/>
        <v>126000</v>
      </c>
      <c r="H938" s="446">
        <v>106974</v>
      </c>
      <c r="I938" s="446">
        <v>106974</v>
      </c>
      <c r="J938" s="446">
        <v>0</v>
      </c>
      <c r="K938" s="446">
        <v>19026</v>
      </c>
      <c r="L938" s="36" t="s">
        <v>6165</v>
      </c>
      <c r="M938" s="36" t="s">
        <v>20</v>
      </c>
      <c r="N938" s="36" t="s">
        <v>4329</v>
      </c>
      <c r="O938" s="36"/>
      <c r="P938" s="184">
        <f>IFERROR(VLOOKUP(TRIM(OPKK[[#This Row],[Lokacija provedbe
grad ili općina]]),Koordinate!B:E,2,FALSE),"")</f>
        <v>35254</v>
      </c>
      <c r="Q938" s="184">
        <f>IFERROR(VLOOKUP(TRIM(OPKK[[#This Row],[Lokacija provedbe
grad ili općina]]),Koordinate!B:E,3,FALSE),"")</f>
        <v>45.097752700000001</v>
      </c>
      <c r="R938" s="184">
        <f>IFERROR(VLOOKUP(TRIM(OPKK[[#This Row],[Lokacija provedbe
grad ili općina]]),Koordinate!B:E,4,FALSE),"")</f>
        <v>17.8358445</v>
      </c>
    </row>
    <row r="939" spans="1:18" ht="15" customHeight="1">
      <c r="A939" s="36" t="s">
        <v>6166</v>
      </c>
      <c r="B939" s="36" t="s">
        <v>6167</v>
      </c>
      <c r="C939" s="36" t="s">
        <v>15</v>
      </c>
      <c r="D939" s="36" t="s">
        <v>4527</v>
      </c>
      <c r="E939" s="36" t="s">
        <v>17</v>
      </c>
      <c r="F939" s="77">
        <v>43500</v>
      </c>
      <c r="G939" s="572">
        <f t="shared" si="14"/>
        <v>51500</v>
      </c>
      <c r="H939" s="446">
        <v>41148.5</v>
      </c>
      <c r="I939" s="446">
        <v>41148.5</v>
      </c>
      <c r="J939" s="446">
        <v>0</v>
      </c>
      <c r="K939" s="446">
        <v>10351.5</v>
      </c>
      <c r="L939" s="36" t="s">
        <v>6168</v>
      </c>
      <c r="M939" s="36" t="s">
        <v>28</v>
      </c>
      <c r="N939" s="36" t="s">
        <v>169</v>
      </c>
      <c r="O939" s="36"/>
      <c r="P939" s="184">
        <f>IFERROR(VLOOKUP(TRIM(OPKK[[#This Row],[Lokacija provedbe
grad ili općina]]),Koordinate!B:E,2,FALSE),"")</f>
        <v>31540</v>
      </c>
      <c r="Q939" s="184">
        <f>IFERROR(VLOOKUP(TRIM(OPKK[[#This Row],[Lokacija provedbe
grad ili općina]]),Koordinate!B:E,3,FALSE),"")</f>
        <v>45.762141999999997</v>
      </c>
      <c r="R939" s="184">
        <f>IFERROR(VLOOKUP(TRIM(OPKK[[#This Row],[Lokacija provedbe
grad ili općina]]),Koordinate!B:E,4,FALSE),"")</f>
        <v>18.165137899999898</v>
      </c>
    </row>
    <row r="940" spans="1:18" ht="15" customHeight="1">
      <c r="A940" s="36" t="s">
        <v>6169</v>
      </c>
      <c r="B940" s="36" t="s">
        <v>6170</v>
      </c>
      <c r="C940" s="36" t="s">
        <v>6171</v>
      </c>
      <c r="D940" s="36" t="s">
        <v>6170</v>
      </c>
      <c r="E940" s="36" t="s">
        <v>655</v>
      </c>
      <c r="F940" s="77">
        <v>43383</v>
      </c>
      <c r="G940" s="572">
        <f t="shared" si="14"/>
        <v>184872012.56999999</v>
      </c>
      <c r="H940" s="446">
        <v>157141210.68000001</v>
      </c>
      <c r="I940" s="446">
        <v>157141210.68000001</v>
      </c>
      <c r="J940" s="446">
        <v>0</v>
      </c>
      <c r="K940" s="446">
        <v>27730801.890000001</v>
      </c>
      <c r="L940" s="36" t="s">
        <v>6172</v>
      </c>
      <c r="M940" s="36" t="s">
        <v>20</v>
      </c>
      <c r="N940" s="36" t="s">
        <v>157</v>
      </c>
      <c r="O940" s="36" t="s">
        <v>6173</v>
      </c>
      <c r="P940" s="184">
        <f>IFERROR(VLOOKUP(TRIM(OPKK[[#This Row],[Lokacija provedbe
grad ili općina]]),Koordinate!B:E,2,FALSE),"")</f>
        <v>35400</v>
      </c>
      <c r="Q940" s="184">
        <f>IFERROR(VLOOKUP(TRIM(OPKK[[#This Row],[Lokacija provedbe
grad ili općina]]),Koordinate!B:E,3,FALSE),"")</f>
        <v>45.258155799999997</v>
      </c>
      <c r="R940" s="184">
        <f>IFERROR(VLOOKUP(TRIM(OPKK[[#This Row],[Lokacija provedbe
grad ili općina]]),Koordinate!B:E,4,FALSE),"")</f>
        <v>17.3839626</v>
      </c>
    </row>
    <row r="941" spans="1:18" ht="15" customHeight="1">
      <c r="A941" s="36" t="s">
        <v>6169</v>
      </c>
      <c r="B941" s="36" t="s">
        <v>6170</v>
      </c>
      <c r="C941" s="36" t="s">
        <v>6171</v>
      </c>
      <c r="D941" s="36" t="s">
        <v>6170</v>
      </c>
      <c r="E941" s="36" t="s">
        <v>655</v>
      </c>
      <c r="F941" s="77">
        <v>43383</v>
      </c>
      <c r="G941" s="572">
        <f t="shared" si="14"/>
        <v>184872012.57999998</v>
      </c>
      <c r="H941" s="446">
        <v>157141210.69</v>
      </c>
      <c r="I941" s="446">
        <v>157141210.69</v>
      </c>
      <c r="J941" s="446">
        <v>0</v>
      </c>
      <c r="K941" s="446">
        <v>27730801.890000001</v>
      </c>
      <c r="L941" s="36" t="s">
        <v>6172</v>
      </c>
      <c r="M941" s="36" t="s">
        <v>52</v>
      </c>
      <c r="N941" s="36" t="s">
        <v>5770</v>
      </c>
      <c r="O941" s="36" t="s">
        <v>6173</v>
      </c>
      <c r="P941" s="184">
        <f>IFERROR(VLOOKUP(TRIM(OPKK[[#This Row],[Lokacija provedbe
grad ili općina]]),Koordinate!B:E,2,FALSE),"")</f>
        <v>32262</v>
      </c>
      <c r="Q941" s="184">
        <f>IFERROR(VLOOKUP(TRIM(OPKK[[#This Row],[Lokacija provedbe
grad ili općina]]),Koordinate!B:E,3,FALSE),"")</f>
        <v>44.8637455</v>
      </c>
      <c r="R941" s="184">
        <f>IFERROR(VLOOKUP(TRIM(OPKK[[#This Row],[Lokacija provedbe
grad ili općina]]),Koordinate!B:E,4,FALSE),"")</f>
        <v>18.956008999999899</v>
      </c>
    </row>
    <row r="942" spans="1:18" ht="15" customHeight="1">
      <c r="A942" s="36" t="s">
        <v>6174</v>
      </c>
      <c r="B942" s="36" t="s">
        <v>6175</v>
      </c>
      <c r="C942" s="36" t="s">
        <v>15</v>
      </c>
      <c r="D942" s="36" t="s">
        <v>1269</v>
      </c>
      <c r="E942" s="36" t="s">
        <v>26</v>
      </c>
      <c r="F942" s="77">
        <v>43052</v>
      </c>
      <c r="G942" s="572">
        <f t="shared" si="14"/>
        <v>470500</v>
      </c>
      <c r="H942" s="446">
        <v>300000</v>
      </c>
      <c r="I942" s="446">
        <v>300000</v>
      </c>
      <c r="J942" s="446">
        <v>0</v>
      </c>
      <c r="K942" s="446">
        <v>170500</v>
      </c>
      <c r="L942" s="36" t="s">
        <v>6176</v>
      </c>
      <c r="M942" s="36" t="s">
        <v>20</v>
      </c>
      <c r="N942" s="36" t="s">
        <v>157</v>
      </c>
      <c r="O942" s="36" t="s">
        <v>6177</v>
      </c>
      <c r="P942" s="184">
        <f>IFERROR(VLOOKUP(TRIM(OPKK[[#This Row],[Lokacija provedbe
grad ili općina]]),Koordinate!B:E,2,FALSE),"")</f>
        <v>35400</v>
      </c>
      <c r="Q942" s="184">
        <f>IFERROR(VLOOKUP(TRIM(OPKK[[#This Row],[Lokacija provedbe
grad ili općina]]),Koordinate!B:E,3,FALSE),"")</f>
        <v>45.258155799999997</v>
      </c>
      <c r="R942" s="184">
        <f>IFERROR(VLOOKUP(TRIM(OPKK[[#This Row],[Lokacija provedbe
grad ili općina]]),Koordinate!B:E,4,FALSE),"")</f>
        <v>17.3839626</v>
      </c>
    </row>
    <row r="943" spans="1:18" ht="15" customHeight="1">
      <c r="A943" s="36" t="s">
        <v>6178</v>
      </c>
      <c r="B943" s="36" t="s">
        <v>6179</v>
      </c>
      <c r="C943" s="36" t="s">
        <v>15</v>
      </c>
      <c r="D943" s="36" t="s">
        <v>5072</v>
      </c>
      <c r="E943" s="36" t="s">
        <v>17</v>
      </c>
      <c r="F943" s="77">
        <v>43563</v>
      </c>
      <c r="G943" s="572">
        <f t="shared" si="14"/>
        <v>13000</v>
      </c>
      <c r="H943" s="446">
        <v>13000</v>
      </c>
      <c r="I943" s="446">
        <v>13000</v>
      </c>
      <c r="J943" s="446">
        <v>0</v>
      </c>
      <c r="K943" s="446">
        <v>0</v>
      </c>
      <c r="L943" s="36" t="s">
        <v>6180</v>
      </c>
      <c r="M943" s="36" t="s">
        <v>43</v>
      </c>
      <c r="N943" s="36" t="s">
        <v>4154</v>
      </c>
      <c r="O943" s="36"/>
      <c r="P943" s="184">
        <f>IFERROR(VLOOKUP(TRIM(OPKK[[#This Row],[Lokacija provedbe
grad ili općina]]),Koordinate!B:E,2,FALSE),"")</f>
        <v>33404</v>
      </c>
      <c r="Q943" s="184">
        <f>IFERROR(VLOOKUP(TRIM(OPKK[[#This Row],[Lokacija provedbe
grad ili općina]]),Koordinate!B:E,3,FALSE),"")</f>
        <v>45.858045799999999</v>
      </c>
      <c r="R943" s="184">
        <f>IFERROR(VLOOKUP(TRIM(OPKK[[#This Row],[Lokacija provedbe
grad ili općina]]),Koordinate!B:E,4,FALSE),"")</f>
        <v>17.301897400000001</v>
      </c>
    </row>
    <row r="944" spans="1:18" ht="15" customHeight="1">
      <c r="A944" s="36" t="s">
        <v>6181</v>
      </c>
      <c r="B944" s="36" t="s">
        <v>6182</v>
      </c>
      <c r="C944" s="36" t="s">
        <v>15</v>
      </c>
      <c r="D944" s="36" t="s">
        <v>4518</v>
      </c>
      <c r="E944" s="36" t="s">
        <v>17</v>
      </c>
      <c r="F944" s="77">
        <v>43550</v>
      </c>
      <c r="G944" s="572">
        <f t="shared" si="14"/>
        <v>70900</v>
      </c>
      <c r="H944" s="446">
        <v>58847</v>
      </c>
      <c r="I944" s="446">
        <v>58847</v>
      </c>
      <c r="J944" s="446">
        <v>0</v>
      </c>
      <c r="K944" s="446">
        <v>12053</v>
      </c>
      <c r="L944" s="36" t="s">
        <v>6183</v>
      </c>
      <c r="M944" s="36" t="s">
        <v>38</v>
      </c>
      <c r="N944" s="36" t="s">
        <v>1470</v>
      </c>
      <c r="O944" s="36"/>
      <c r="P944" s="184">
        <f>IFERROR(VLOOKUP(TRIM(OPKK[[#This Row],[Lokacija provedbe
grad ili općina]]),Koordinate!B:E,2,FALSE),"")</f>
        <v>34308</v>
      </c>
      <c r="Q944" s="184">
        <f>IFERROR(VLOOKUP(TRIM(OPKK[[#This Row],[Lokacija provedbe
grad ili općina]]),Koordinate!B:E,3,FALSE),"")</f>
        <v>45.357976699999902</v>
      </c>
      <c r="R944" s="184">
        <f>IFERROR(VLOOKUP(TRIM(OPKK[[#This Row],[Lokacija provedbe
grad ili općina]]),Koordinate!B:E,4,FALSE),"")</f>
        <v>17.764002300000001</v>
      </c>
    </row>
    <row r="945" spans="1:18" s="167" customFormat="1" ht="15" customHeight="1">
      <c r="A945" s="519" t="s">
        <v>6466</v>
      </c>
      <c r="B945" s="519" t="s">
        <v>6467</v>
      </c>
      <c r="C945" s="519" t="s">
        <v>1237</v>
      </c>
      <c r="D945" s="519" t="s">
        <v>3994</v>
      </c>
      <c r="E945" s="519" t="s">
        <v>17</v>
      </c>
      <c r="F945" s="520">
        <v>43559</v>
      </c>
      <c r="G945" s="572">
        <f t="shared" si="14"/>
        <v>468167.65</v>
      </c>
      <c r="H945" s="446">
        <v>302290.94</v>
      </c>
      <c r="I945" s="446">
        <v>302290.94</v>
      </c>
      <c r="J945" s="521">
        <v>0</v>
      </c>
      <c r="K945" s="521">
        <v>165876.71</v>
      </c>
      <c r="L945" s="519" t="s">
        <v>3409</v>
      </c>
      <c r="M945" s="519" t="s">
        <v>20</v>
      </c>
      <c r="N945" s="519" t="s">
        <v>4329</v>
      </c>
      <c r="O945" s="519"/>
      <c r="P945" s="184">
        <f>IFERROR(VLOOKUP(TRIM(OPKK[[#This Row],[Lokacija provedbe
grad ili općina]]),Koordinate!B:E,2,FALSE),"")</f>
        <v>35254</v>
      </c>
      <c r="Q945" s="184">
        <f>IFERROR(VLOOKUP(TRIM(OPKK[[#This Row],[Lokacija provedbe
grad ili općina]]),Koordinate!B:E,3,FALSE),"")</f>
        <v>45.097752700000001</v>
      </c>
      <c r="R945" s="184">
        <f>IFERROR(VLOOKUP(TRIM(OPKK[[#This Row],[Lokacija provedbe
grad ili općina]]),Koordinate!B:E,4,FALSE),"")</f>
        <v>17.8358445</v>
      </c>
    </row>
    <row r="946" spans="1:18" s="167" customFormat="1" ht="15" customHeight="1">
      <c r="A946" s="519" t="s">
        <v>6468</v>
      </c>
      <c r="B946" s="519" t="s">
        <v>6469</v>
      </c>
      <c r="C946" s="519" t="s">
        <v>1237</v>
      </c>
      <c r="D946" s="519" t="s">
        <v>3994</v>
      </c>
      <c r="E946" s="519" t="s">
        <v>17</v>
      </c>
      <c r="F946" s="520">
        <v>43564</v>
      </c>
      <c r="G946" s="572">
        <f t="shared" si="14"/>
        <v>270097.09999999998</v>
      </c>
      <c r="H946" s="446">
        <v>179053.16</v>
      </c>
      <c r="I946" s="446">
        <v>179053.16</v>
      </c>
      <c r="J946" s="521">
        <v>0</v>
      </c>
      <c r="K946" s="521">
        <v>91043.94</v>
      </c>
      <c r="L946" s="519" t="s">
        <v>3409</v>
      </c>
      <c r="M946" s="519" t="s">
        <v>20</v>
      </c>
      <c r="N946" s="519" t="s">
        <v>4329</v>
      </c>
      <c r="O946" s="519"/>
      <c r="P946" s="184">
        <f>IFERROR(VLOOKUP(TRIM(OPKK[[#This Row],[Lokacija provedbe
grad ili općina]]),Koordinate!B:E,2,FALSE),"")</f>
        <v>35254</v>
      </c>
      <c r="Q946" s="184">
        <f>IFERROR(VLOOKUP(TRIM(OPKK[[#This Row],[Lokacija provedbe
grad ili općina]]),Koordinate!B:E,3,FALSE),"")</f>
        <v>45.097752700000001</v>
      </c>
      <c r="R946" s="184">
        <f>IFERROR(VLOOKUP(TRIM(OPKK[[#This Row],[Lokacija provedbe
grad ili općina]]),Koordinate!B:E,4,FALSE),"")</f>
        <v>17.8358445</v>
      </c>
    </row>
    <row r="947" spans="1:18" s="167" customFormat="1" ht="15" customHeight="1">
      <c r="A947" s="519" t="s">
        <v>6470</v>
      </c>
      <c r="B947" s="519" t="s">
        <v>6471</v>
      </c>
      <c r="C947" s="519" t="s">
        <v>1237</v>
      </c>
      <c r="D947" s="519" t="s">
        <v>3994</v>
      </c>
      <c r="E947" s="519" t="s">
        <v>17</v>
      </c>
      <c r="F947" s="520">
        <v>43559</v>
      </c>
      <c r="G947" s="572">
        <f t="shared" si="14"/>
        <v>467269.6</v>
      </c>
      <c r="H947" s="446">
        <v>301439.15999999997</v>
      </c>
      <c r="I947" s="446">
        <v>301439.15999999997</v>
      </c>
      <c r="J947" s="521">
        <v>0</v>
      </c>
      <c r="K947" s="521">
        <v>165830.44</v>
      </c>
      <c r="L947" s="519" t="s">
        <v>3409</v>
      </c>
      <c r="M947" s="519" t="s">
        <v>20</v>
      </c>
      <c r="N947" s="519" t="s">
        <v>4329</v>
      </c>
      <c r="O947" s="519"/>
      <c r="P947" s="184">
        <f>IFERROR(VLOOKUP(TRIM(OPKK[[#This Row],[Lokacija provedbe
grad ili općina]]),Koordinate!B:E,2,FALSE),"")</f>
        <v>35254</v>
      </c>
      <c r="Q947" s="184">
        <f>IFERROR(VLOOKUP(TRIM(OPKK[[#This Row],[Lokacija provedbe
grad ili općina]]),Koordinate!B:E,3,FALSE),"")</f>
        <v>45.097752700000001</v>
      </c>
      <c r="R947" s="184">
        <f>IFERROR(VLOOKUP(TRIM(OPKK[[#This Row],[Lokacija provedbe
grad ili općina]]),Koordinate!B:E,4,FALSE),"")</f>
        <v>17.8358445</v>
      </c>
    </row>
    <row r="948" spans="1:18" s="167" customFormat="1" ht="15" customHeight="1">
      <c r="A948" s="519" t="s">
        <v>6472</v>
      </c>
      <c r="B948" s="519" t="s">
        <v>6473</v>
      </c>
      <c r="C948" s="519" t="s">
        <v>1237</v>
      </c>
      <c r="D948" s="519" t="s">
        <v>3994</v>
      </c>
      <c r="E948" s="519" t="s">
        <v>17</v>
      </c>
      <c r="F948" s="520">
        <v>43556</v>
      </c>
      <c r="G948" s="572">
        <f t="shared" si="14"/>
        <v>520990.55000000005</v>
      </c>
      <c r="H948" s="446">
        <v>320087.65000000002</v>
      </c>
      <c r="I948" s="446">
        <v>320087.65000000002</v>
      </c>
      <c r="J948" s="521">
        <v>0</v>
      </c>
      <c r="K948" s="521">
        <v>200902.9</v>
      </c>
      <c r="L948" s="519" t="s">
        <v>3068</v>
      </c>
      <c r="M948" s="519" t="s">
        <v>43</v>
      </c>
      <c r="N948" s="519" t="s">
        <v>61</v>
      </c>
      <c r="O948" s="519"/>
      <c r="P948" s="184">
        <f>IFERROR(VLOOKUP(TRIM(OPKK[[#This Row],[Lokacija provedbe
grad ili općina]]),Koordinate!B:E,2,FALSE),"")</f>
        <v>33000</v>
      </c>
      <c r="Q948" s="184">
        <f>IFERROR(VLOOKUP(TRIM(OPKK[[#This Row],[Lokacija provedbe
grad ili općina]]),Koordinate!B:E,3,FALSE),"")</f>
        <v>45.831646300000003</v>
      </c>
      <c r="R948" s="184">
        <f>IFERROR(VLOOKUP(TRIM(OPKK[[#This Row],[Lokacija provedbe
grad ili općina]]),Koordinate!B:E,4,FALSE),"")</f>
        <v>17.385542900000001</v>
      </c>
    </row>
    <row r="949" spans="1:18" s="167" customFormat="1" ht="15" customHeight="1">
      <c r="A949" s="519" t="s">
        <v>6474</v>
      </c>
      <c r="B949" s="519" t="s">
        <v>6475</v>
      </c>
      <c r="C949" s="519" t="s">
        <v>1237</v>
      </c>
      <c r="D949" s="519" t="s">
        <v>3994</v>
      </c>
      <c r="E949" s="519" t="s">
        <v>17</v>
      </c>
      <c r="F949" s="520">
        <v>43559</v>
      </c>
      <c r="G949" s="572">
        <f t="shared" si="14"/>
        <v>1471441.2999999998</v>
      </c>
      <c r="H949" s="446">
        <v>907494.32</v>
      </c>
      <c r="I949" s="446">
        <v>907494.32</v>
      </c>
      <c r="J949" s="521">
        <v>0</v>
      </c>
      <c r="K949" s="521">
        <v>563946.98</v>
      </c>
      <c r="L949" s="519" t="s">
        <v>3499</v>
      </c>
      <c r="M949" s="519" t="s">
        <v>52</v>
      </c>
      <c r="N949" s="519" t="s">
        <v>54</v>
      </c>
      <c r="O949" s="519"/>
      <c r="P949" s="184">
        <f>IFERROR(VLOOKUP(TRIM(OPKK[[#This Row],[Lokacija provedbe
grad ili općina]]),Koordinate!B:E,2,FALSE),"")</f>
        <v>32254</v>
      </c>
      <c r="Q949" s="184">
        <f>IFERROR(VLOOKUP(TRIM(OPKK[[#This Row],[Lokacija provedbe
grad ili općina]]),Koordinate!B:E,3,FALSE),"")</f>
        <v>44.981645</v>
      </c>
      <c r="R949" s="184">
        <f>IFERROR(VLOOKUP(TRIM(OPKK[[#This Row],[Lokacija provedbe
grad ili općina]]),Koordinate!B:E,4,FALSE),"")</f>
        <v>18.9273869999999</v>
      </c>
    </row>
    <row r="950" spans="1:18" s="167" customFormat="1" ht="15" customHeight="1">
      <c r="A950" s="519" t="s">
        <v>6476</v>
      </c>
      <c r="B950" s="519" t="s">
        <v>6477</v>
      </c>
      <c r="C950" s="519" t="s">
        <v>1237</v>
      </c>
      <c r="D950" s="519" t="s">
        <v>3994</v>
      </c>
      <c r="E950" s="519" t="s">
        <v>17</v>
      </c>
      <c r="F950" s="520">
        <v>43559</v>
      </c>
      <c r="G950" s="572">
        <f t="shared" si="14"/>
        <v>13360712.530000001</v>
      </c>
      <c r="H950" s="446">
        <v>8036867.8300000001</v>
      </c>
      <c r="I950" s="446">
        <v>8036867.8300000001</v>
      </c>
      <c r="J950" s="521">
        <v>0</v>
      </c>
      <c r="K950" s="521">
        <v>5323844.7</v>
      </c>
      <c r="L950" s="519" t="s">
        <v>1528</v>
      </c>
      <c r="M950" s="519" t="s">
        <v>20</v>
      </c>
      <c r="N950" s="519" t="s">
        <v>62</v>
      </c>
      <c r="O950" s="519"/>
      <c r="P950" s="184">
        <f>IFERROR(VLOOKUP(TRIM(OPKK[[#This Row],[Lokacija provedbe
grad ili općina]]),Koordinate!B:E,2,FALSE),"")</f>
        <v>35000</v>
      </c>
      <c r="Q950" s="184">
        <f>IFERROR(VLOOKUP(TRIM(OPKK[[#This Row],[Lokacija provedbe
grad ili općina]]),Koordinate!B:E,3,FALSE),"")</f>
        <v>45.163143099999999</v>
      </c>
      <c r="R950" s="184">
        <f>IFERROR(VLOOKUP(TRIM(OPKK[[#This Row],[Lokacija provedbe
grad ili općina]]),Koordinate!B:E,4,FALSE),"")</f>
        <v>18.011608099999901</v>
      </c>
    </row>
    <row r="951" spans="1:18" s="167" customFormat="1" ht="15" customHeight="1">
      <c r="A951" s="519" t="s">
        <v>6478</v>
      </c>
      <c r="B951" s="519" t="s">
        <v>6479</v>
      </c>
      <c r="C951" s="519" t="s">
        <v>1237</v>
      </c>
      <c r="D951" s="519" t="s">
        <v>3994</v>
      </c>
      <c r="E951" s="519" t="s">
        <v>17</v>
      </c>
      <c r="F951" s="520">
        <v>43559</v>
      </c>
      <c r="G951" s="572">
        <f t="shared" si="14"/>
        <v>325724.18</v>
      </c>
      <c r="H951" s="446">
        <v>203183.52</v>
      </c>
      <c r="I951" s="446">
        <v>203183.52</v>
      </c>
      <c r="J951" s="521">
        <v>0</v>
      </c>
      <c r="K951" s="521">
        <v>122540.66</v>
      </c>
      <c r="L951" s="519" t="s">
        <v>3391</v>
      </c>
      <c r="M951" s="519" t="s">
        <v>20</v>
      </c>
      <c r="N951" s="519" t="s">
        <v>4336</v>
      </c>
      <c r="O951" s="519"/>
      <c r="P951" s="184">
        <f>IFERROR(VLOOKUP(TRIM(OPKK[[#This Row],[Lokacija provedbe
grad ili općina]]),Koordinate!B:E,2,FALSE),"")</f>
        <v>35224</v>
      </c>
      <c r="Q951" s="184">
        <f>IFERROR(VLOOKUP(TRIM(OPKK[[#This Row],[Lokacija provedbe
grad ili općina]]),Koordinate!B:E,3,FALSE),"")</f>
        <v>45.108446399999998</v>
      </c>
      <c r="R951" s="184">
        <f>IFERROR(VLOOKUP(TRIM(OPKK[[#This Row],[Lokacija provedbe
grad ili općina]]),Koordinate!B:E,4,FALSE),"")</f>
        <v>18.464766999999899</v>
      </c>
    </row>
    <row r="952" spans="1:18" s="167" customFormat="1" ht="15" customHeight="1">
      <c r="A952" s="519" t="s">
        <v>6480</v>
      </c>
      <c r="B952" s="519" t="s">
        <v>6481</v>
      </c>
      <c r="C952" s="519" t="s">
        <v>1237</v>
      </c>
      <c r="D952" s="519" t="s">
        <v>3994</v>
      </c>
      <c r="E952" s="519" t="s">
        <v>17</v>
      </c>
      <c r="F952" s="520">
        <v>43559</v>
      </c>
      <c r="G952" s="572">
        <f t="shared" si="14"/>
        <v>1643313.5</v>
      </c>
      <c r="H952" s="446">
        <v>1007743.38</v>
      </c>
      <c r="I952" s="446">
        <v>1007743.38</v>
      </c>
      <c r="J952" s="521">
        <v>0</v>
      </c>
      <c r="K952" s="521">
        <v>635570.12</v>
      </c>
      <c r="L952" s="519" t="s">
        <v>230</v>
      </c>
      <c r="M952" s="519" t="s">
        <v>28</v>
      </c>
      <c r="N952" s="519" t="s">
        <v>29</v>
      </c>
      <c r="O952" s="519"/>
      <c r="P952" s="184">
        <f>IFERROR(VLOOKUP(TRIM(OPKK[[#This Row],[Lokacija provedbe
grad ili općina]]),Koordinate!B:E,2,FALSE),"")</f>
        <v>31000</v>
      </c>
      <c r="Q952" s="184">
        <f>IFERROR(VLOOKUP(TRIM(OPKK[[#This Row],[Lokacija provedbe
grad ili općina]]),Koordinate!B:E,3,FALSE),"")</f>
        <v>45.554962400000001</v>
      </c>
      <c r="R952" s="184">
        <f>IFERROR(VLOOKUP(TRIM(OPKK[[#This Row],[Lokacija provedbe
grad ili općina]]),Koordinate!B:E,4,FALSE),"")</f>
        <v>18.695514399999901</v>
      </c>
    </row>
    <row r="953" spans="1:18" s="167" customFormat="1" ht="15" customHeight="1">
      <c r="A953" s="519" t="s">
        <v>6482</v>
      </c>
      <c r="B953" s="519" t="s">
        <v>6483</v>
      </c>
      <c r="C953" s="519" t="s">
        <v>1237</v>
      </c>
      <c r="D953" s="519" t="s">
        <v>3994</v>
      </c>
      <c r="E953" s="519" t="s">
        <v>17</v>
      </c>
      <c r="F953" s="520">
        <v>43556</v>
      </c>
      <c r="G953" s="572">
        <f t="shared" si="14"/>
        <v>1074984.1499999999</v>
      </c>
      <c r="H953" s="446">
        <v>656702.81999999995</v>
      </c>
      <c r="I953" s="446">
        <v>656702.81999999995</v>
      </c>
      <c r="J953" s="521">
        <v>0</v>
      </c>
      <c r="K953" s="521">
        <v>418281.33</v>
      </c>
      <c r="L953" s="519" t="s">
        <v>6484</v>
      </c>
      <c r="M953" s="519" t="s">
        <v>43</v>
      </c>
      <c r="N953" s="519" t="s">
        <v>61</v>
      </c>
      <c r="O953" s="519"/>
      <c r="P953" s="184">
        <f>IFERROR(VLOOKUP(TRIM(OPKK[[#This Row],[Lokacija provedbe
grad ili općina]]),Koordinate!B:E,2,FALSE),"")</f>
        <v>33000</v>
      </c>
      <c r="Q953" s="184">
        <f>IFERROR(VLOOKUP(TRIM(OPKK[[#This Row],[Lokacija provedbe
grad ili općina]]),Koordinate!B:E,3,FALSE),"")</f>
        <v>45.831646300000003</v>
      </c>
      <c r="R953" s="184">
        <f>IFERROR(VLOOKUP(TRIM(OPKK[[#This Row],[Lokacija provedbe
grad ili općina]]),Koordinate!B:E,4,FALSE),"")</f>
        <v>17.385542900000001</v>
      </c>
    </row>
    <row r="954" spans="1:18" s="167" customFormat="1" ht="15" customHeight="1">
      <c r="A954" s="519" t="s">
        <v>6485</v>
      </c>
      <c r="B954" s="519" t="s">
        <v>6486</v>
      </c>
      <c r="C954" s="519" t="s">
        <v>1237</v>
      </c>
      <c r="D954" s="519" t="s">
        <v>3994</v>
      </c>
      <c r="E954" s="519" t="s">
        <v>17</v>
      </c>
      <c r="F954" s="520">
        <v>43556</v>
      </c>
      <c r="G954" s="572">
        <f t="shared" si="14"/>
        <v>1567469.15</v>
      </c>
      <c r="H954" s="446">
        <v>964772.77</v>
      </c>
      <c r="I954" s="446">
        <v>964772.77</v>
      </c>
      <c r="J954" s="521">
        <v>0</v>
      </c>
      <c r="K954" s="521">
        <v>602696.38</v>
      </c>
      <c r="L954" s="519" t="s">
        <v>3068</v>
      </c>
      <c r="M954" s="519" t="s">
        <v>43</v>
      </c>
      <c r="N954" s="519" t="s">
        <v>61</v>
      </c>
      <c r="O954" s="519"/>
      <c r="P954" s="184">
        <f>IFERROR(VLOOKUP(TRIM(OPKK[[#This Row],[Lokacija provedbe
grad ili općina]]),Koordinate!B:E,2,FALSE),"")</f>
        <v>33000</v>
      </c>
      <c r="Q954" s="184">
        <f>IFERROR(VLOOKUP(TRIM(OPKK[[#This Row],[Lokacija provedbe
grad ili općina]]),Koordinate!B:E,3,FALSE),"")</f>
        <v>45.831646300000003</v>
      </c>
      <c r="R954" s="184">
        <f>IFERROR(VLOOKUP(TRIM(OPKK[[#This Row],[Lokacija provedbe
grad ili općina]]),Koordinate!B:E,4,FALSE),"")</f>
        <v>17.385542900000001</v>
      </c>
    </row>
    <row r="955" spans="1:18" s="167" customFormat="1" ht="15" customHeight="1">
      <c r="A955" s="519" t="s">
        <v>6487</v>
      </c>
      <c r="B955" s="519" t="s">
        <v>6488</v>
      </c>
      <c r="C955" s="519" t="s">
        <v>1237</v>
      </c>
      <c r="D955" s="519" t="s">
        <v>3994</v>
      </c>
      <c r="E955" s="519" t="s">
        <v>17</v>
      </c>
      <c r="F955" s="520">
        <v>43559</v>
      </c>
      <c r="G955" s="572">
        <f t="shared" si="14"/>
        <v>626025</v>
      </c>
      <c r="H955" s="446">
        <v>394840</v>
      </c>
      <c r="I955" s="446">
        <v>394840</v>
      </c>
      <c r="J955" s="521">
        <v>0</v>
      </c>
      <c r="K955" s="521">
        <v>231185</v>
      </c>
      <c r="L955" s="519" t="s">
        <v>1181</v>
      </c>
      <c r="M955" s="519" t="s">
        <v>28</v>
      </c>
      <c r="N955" s="519" t="s">
        <v>2657</v>
      </c>
      <c r="O955" s="519"/>
      <c r="P955" s="184">
        <f>IFERROR(VLOOKUP(TRIM(OPKK[[#This Row],[Lokacija provedbe
grad ili općina]]),Koordinate!B:E,2,FALSE),"")</f>
        <v>31411</v>
      </c>
      <c r="Q955" s="184">
        <f>IFERROR(VLOOKUP(TRIM(OPKK[[#This Row],[Lokacija provedbe
grad ili općina]]),Koordinate!B:E,3,FALSE),"")</f>
        <v>45.257777599999997</v>
      </c>
      <c r="R955" s="184">
        <f>IFERROR(VLOOKUP(TRIM(OPKK[[#This Row],[Lokacija provedbe
grad ili općina]]),Koordinate!B:E,4,FALSE),"")</f>
        <v>18.242228000000001</v>
      </c>
    </row>
    <row r="956" spans="1:18" s="167" customFormat="1" ht="15" customHeight="1">
      <c r="A956" s="519" t="s">
        <v>6489</v>
      </c>
      <c r="B956" s="519" t="s">
        <v>6490</v>
      </c>
      <c r="C956" s="519" t="s">
        <v>1237</v>
      </c>
      <c r="D956" s="519" t="s">
        <v>3994</v>
      </c>
      <c r="E956" s="519" t="s">
        <v>17</v>
      </c>
      <c r="F956" s="520">
        <v>43559</v>
      </c>
      <c r="G956" s="572">
        <f t="shared" si="14"/>
        <v>1486766.2599999998</v>
      </c>
      <c r="H956" s="446">
        <v>911125.69</v>
      </c>
      <c r="I956" s="446">
        <v>911125.69</v>
      </c>
      <c r="J956" s="521">
        <v>0</v>
      </c>
      <c r="K956" s="521">
        <v>575640.56999999995</v>
      </c>
      <c r="L956" s="519" t="s">
        <v>3404</v>
      </c>
      <c r="M956" s="519" t="s">
        <v>20</v>
      </c>
      <c r="N956" s="519" t="s">
        <v>62</v>
      </c>
      <c r="O956" s="519"/>
      <c r="P956" s="184">
        <f>IFERROR(VLOOKUP(TRIM(OPKK[[#This Row],[Lokacija provedbe
grad ili općina]]),Koordinate!B:E,2,FALSE),"")</f>
        <v>35000</v>
      </c>
      <c r="Q956" s="184">
        <f>IFERROR(VLOOKUP(TRIM(OPKK[[#This Row],[Lokacija provedbe
grad ili općina]]),Koordinate!B:E,3,FALSE),"")</f>
        <v>45.163143099999999</v>
      </c>
      <c r="R956" s="184">
        <f>IFERROR(VLOOKUP(TRIM(OPKK[[#This Row],[Lokacija provedbe
grad ili općina]]),Koordinate!B:E,4,FALSE),"")</f>
        <v>18.011608099999901</v>
      </c>
    </row>
    <row r="957" spans="1:18" s="167" customFormat="1" ht="15" customHeight="1">
      <c r="A957" s="519" t="s">
        <v>6491</v>
      </c>
      <c r="B957" s="519" t="s">
        <v>6492</v>
      </c>
      <c r="C957" s="519" t="s">
        <v>1237</v>
      </c>
      <c r="D957" s="519" t="s">
        <v>3994</v>
      </c>
      <c r="E957" s="519" t="s">
        <v>17</v>
      </c>
      <c r="F957" s="520">
        <v>43559</v>
      </c>
      <c r="G957" s="572">
        <f t="shared" si="14"/>
        <v>11103797.440000001</v>
      </c>
      <c r="H957" s="446">
        <v>6274937.8200000003</v>
      </c>
      <c r="I957" s="446">
        <v>6274937.8200000003</v>
      </c>
      <c r="J957" s="521">
        <v>0</v>
      </c>
      <c r="K957" s="521">
        <v>4828859.62</v>
      </c>
      <c r="L957" s="519" t="s">
        <v>1528</v>
      </c>
      <c r="M957" s="519" t="s">
        <v>20</v>
      </c>
      <c r="N957" s="519" t="s">
        <v>62</v>
      </c>
      <c r="O957" s="519"/>
      <c r="P957" s="184">
        <f>IFERROR(VLOOKUP(TRIM(OPKK[[#This Row],[Lokacija provedbe
grad ili općina]]),Koordinate!B:E,2,FALSE),"")</f>
        <v>35000</v>
      </c>
      <c r="Q957" s="184">
        <f>IFERROR(VLOOKUP(TRIM(OPKK[[#This Row],[Lokacija provedbe
grad ili općina]]),Koordinate!B:E,3,FALSE),"")</f>
        <v>45.163143099999999</v>
      </c>
      <c r="R957" s="184">
        <f>IFERROR(VLOOKUP(TRIM(OPKK[[#This Row],[Lokacija provedbe
grad ili općina]]),Koordinate!B:E,4,FALSE),"")</f>
        <v>18.011608099999901</v>
      </c>
    </row>
    <row r="958" spans="1:18" s="167" customFormat="1" ht="15" customHeight="1">
      <c r="A958" s="519" t="s">
        <v>6493</v>
      </c>
      <c r="B958" s="519" t="s">
        <v>6494</v>
      </c>
      <c r="C958" s="519" t="s">
        <v>1237</v>
      </c>
      <c r="D958" s="519" t="s">
        <v>3994</v>
      </c>
      <c r="E958" s="519" t="s">
        <v>17</v>
      </c>
      <c r="F958" s="520">
        <v>43559</v>
      </c>
      <c r="G958" s="572">
        <f t="shared" si="14"/>
        <v>7508632.75</v>
      </c>
      <c r="H958" s="446">
        <v>4560844.9000000004</v>
      </c>
      <c r="I958" s="446">
        <v>4560844.9000000004</v>
      </c>
      <c r="J958" s="521">
        <v>0</v>
      </c>
      <c r="K958" s="521">
        <v>2947787.85</v>
      </c>
      <c r="L958" s="519" t="s">
        <v>1532</v>
      </c>
      <c r="M958" s="519" t="s">
        <v>20</v>
      </c>
      <c r="N958" s="519" t="s">
        <v>62</v>
      </c>
      <c r="O958" s="519"/>
      <c r="P958" s="184">
        <f>IFERROR(VLOOKUP(TRIM(OPKK[[#This Row],[Lokacija provedbe
grad ili općina]]),Koordinate!B:E,2,FALSE),"")</f>
        <v>35000</v>
      </c>
      <c r="Q958" s="184">
        <f>IFERROR(VLOOKUP(TRIM(OPKK[[#This Row],[Lokacija provedbe
grad ili općina]]),Koordinate!B:E,3,FALSE),"")</f>
        <v>45.163143099999999</v>
      </c>
      <c r="R958" s="184">
        <f>IFERROR(VLOOKUP(TRIM(OPKK[[#This Row],[Lokacija provedbe
grad ili općina]]),Koordinate!B:E,4,FALSE),"")</f>
        <v>18.011608099999901</v>
      </c>
    </row>
    <row r="959" spans="1:18" s="167" customFormat="1" ht="15" customHeight="1">
      <c r="A959" s="519" t="s">
        <v>6495</v>
      </c>
      <c r="B959" s="519" t="s">
        <v>6496</v>
      </c>
      <c r="C959" s="519" t="s">
        <v>1223</v>
      </c>
      <c r="D959" s="519" t="s">
        <v>1224</v>
      </c>
      <c r="E959" s="519" t="s">
        <v>17</v>
      </c>
      <c r="F959" s="520">
        <v>43564</v>
      </c>
      <c r="G959" s="572">
        <f t="shared" si="14"/>
        <v>2914961.82</v>
      </c>
      <c r="H959" s="446">
        <v>2477717.5099999998</v>
      </c>
      <c r="I959" s="446">
        <v>2477717.5099999998</v>
      </c>
      <c r="J959" s="521">
        <v>0</v>
      </c>
      <c r="K959" s="521">
        <v>437244.31</v>
      </c>
      <c r="L959" s="519" t="s">
        <v>404</v>
      </c>
      <c r="M959" s="519" t="s">
        <v>20</v>
      </c>
      <c r="N959" s="519" t="s">
        <v>1448</v>
      </c>
      <c r="O959" s="519"/>
      <c r="P959" s="184">
        <f>IFERROR(VLOOKUP(TRIM(OPKK[[#This Row],[Lokacija provedbe
grad ili općina]]),Koordinate!B:E,2,FALSE),"")</f>
        <v>35404</v>
      </c>
      <c r="Q959" s="184">
        <f>IFERROR(VLOOKUP(TRIM(OPKK[[#This Row],[Lokacija provedbe
grad ili općina]]),Koordinate!B:E,3,FALSE),"")</f>
        <v>45.286150399999997</v>
      </c>
      <c r="R959" s="184">
        <f>IFERROR(VLOOKUP(TRIM(OPKK[[#This Row],[Lokacija provedbe
grad ili općina]]),Koordinate!B:E,4,FALSE),"")</f>
        <v>17.380311500000001</v>
      </c>
    </row>
    <row r="960" spans="1:18" s="167" customFormat="1" ht="15" customHeight="1">
      <c r="A960" s="527" t="s">
        <v>6519</v>
      </c>
      <c r="B960" s="527" t="s">
        <v>6520</v>
      </c>
      <c r="C960" s="527" t="s">
        <v>1223</v>
      </c>
      <c r="D960" s="527" t="s">
        <v>1224</v>
      </c>
      <c r="E960" s="527" t="s">
        <v>17</v>
      </c>
      <c r="F960" s="528">
        <v>43571</v>
      </c>
      <c r="G960" s="572">
        <f t="shared" si="14"/>
        <v>2676284.75</v>
      </c>
      <c r="H960" s="446">
        <v>2274842.0299999998</v>
      </c>
      <c r="I960" s="446">
        <v>2274842.0299999998</v>
      </c>
      <c r="J960" s="446">
        <v>0</v>
      </c>
      <c r="K960" s="529">
        <v>401442.72</v>
      </c>
      <c r="L960" s="527" t="s">
        <v>6521</v>
      </c>
      <c r="M960" s="527" t="s">
        <v>28</v>
      </c>
      <c r="N960" s="527" t="s">
        <v>3782</v>
      </c>
      <c r="O960" s="527"/>
      <c r="P960" s="184">
        <f>IFERROR(VLOOKUP(TRIM(OPKK[[#This Row],[Lokacija provedbe
grad ili općina]]),Koordinate!B:E,2,FALSE),"")</f>
        <v>31555</v>
      </c>
      <c r="Q960" s="184">
        <f>IFERROR(VLOOKUP(TRIM(OPKK[[#This Row],[Lokacija provedbe
grad ili općina]]),Koordinate!B:E,3,FALSE),"")</f>
        <v>45.666861699999998</v>
      </c>
      <c r="R960" s="184">
        <f>IFERROR(VLOOKUP(TRIM(OPKK[[#This Row],[Lokacija provedbe
grad ili općina]]),Koordinate!B:E,4,FALSE),"")</f>
        <v>18.292702299999899</v>
      </c>
    </row>
    <row r="961" spans="1:18" s="167" customFormat="1" ht="15" customHeight="1">
      <c r="A961" s="527" t="s">
        <v>6522</v>
      </c>
      <c r="B961" s="527" t="s">
        <v>6523</v>
      </c>
      <c r="C961" s="527" t="s">
        <v>1223</v>
      </c>
      <c r="D961" s="527" t="s">
        <v>1224</v>
      </c>
      <c r="E961" s="527" t="s">
        <v>17</v>
      </c>
      <c r="F961" s="528">
        <v>43571</v>
      </c>
      <c r="G961" s="572">
        <f t="shared" si="14"/>
        <v>698468.88</v>
      </c>
      <c r="H961" s="446">
        <v>593698</v>
      </c>
      <c r="I961" s="446">
        <v>593698</v>
      </c>
      <c r="J961" s="446">
        <v>0</v>
      </c>
      <c r="K961" s="529">
        <v>104770.88</v>
      </c>
      <c r="L961" s="527" t="s">
        <v>226</v>
      </c>
      <c r="M961" s="527" t="s">
        <v>20</v>
      </c>
      <c r="N961" s="527" t="s">
        <v>62</v>
      </c>
      <c r="O961" s="527"/>
      <c r="P961" s="184">
        <f>IFERROR(VLOOKUP(TRIM(OPKK[[#This Row],[Lokacija provedbe
grad ili općina]]),Koordinate!B:E,2,FALSE),"")</f>
        <v>35000</v>
      </c>
      <c r="Q961" s="184">
        <f>IFERROR(VLOOKUP(TRIM(OPKK[[#This Row],[Lokacija provedbe
grad ili općina]]),Koordinate!B:E,3,FALSE),"")</f>
        <v>45.163143099999999</v>
      </c>
      <c r="R961" s="184">
        <f>IFERROR(VLOOKUP(TRIM(OPKK[[#This Row],[Lokacija provedbe
grad ili općina]]),Koordinate!B:E,4,FALSE),"")</f>
        <v>18.011608099999901</v>
      </c>
    </row>
    <row r="962" spans="1:18" s="167" customFormat="1" ht="15" customHeight="1">
      <c r="A962" s="527" t="s">
        <v>6524</v>
      </c>
      <c r="B962" s="527" t="s">
        <v>6525</v>
      </c>
      <c r="C962" s="527" t="s">
        <v>1223</v>
      </c>
      <c r="D962" s="527" t="s">
        <v>1224</v>
      </c>
      <c r="E962" s="527" t="s">
        <v>17</v>
      </c>
      <c r="F962" s="528">
        <v>43571</v>
      </c>
      <c r="G962" s="572">
        <f t="shared" si="14"/>
        <v>4837258.75</v>
      </c>
      <c r="H962" s="446">
        <v>4111669.93</v>
      </c>
      <c r="I962" s="446">
        <v>4111669.93</v>
      </c>
      <c r="J962" s="446">
        <v>0</v>
      </c>
      <c r="K962" s="529">
        <v>725588.82</v>
      </c>
      <c r="L962" s="527" t="s">
        <v>453</v>
      </c>
      <c r="M962" s="527" t="s">
        <v>20</v>
      </c>
      <c r="N962" s="527" t="s">
        <v>1219</v>
      </c>
      <c r="O962" s="527"/>
      <c r="P962" s="184">
        <f>IFERROR(VLOOKUP(TRIM(OPKK[[#This Row],[Lokacija provedbe
grad ili općina]]),Koordinate!B:E,2,FALSE),"")</f>
        <v>35403</v>
      </c>
      <c r="Q962" s="184">
        <f>IFERROR(VLOOKUP(TRIM(OPKK[[#This Row],[Lokacija provedbe
grad ili općina]]),Koordinate!B:E,3,FALSE),"")</f>
        <v>45.2631218</v>
      </c>
      <c r="R962" s="184">
        <f>IFERROR(VLOOKUP(TRIM(OPKK[[#This Row],[Lokacija provedbe
grad ili općina]]),Koordinate!B:E,4,FALSE),"")</f>
        <v>17.423400600000001</v>
      </c>
    </row>
    <row r="963" spans="1:18" s="167" customFormat="1" ht="15" customHeight="1">
      <c r="A963" s="527" t="s">
        <v>6526</v>
      </c>
      <c r="B963" s="527" t="s">
        <v>6527</v>
      </c>
      <c r="C963" s="174" t="s">
        <v>15</v>
      </c>
      <c r="D963" s="527" t="s">
        <v>6528</v>
      </c>
      <c r="E963" s="527" t="s">
        <v>17</v>
      </c>
      <c r="F963" s="528">
        <v>43571</v>
      </c>
      <c r="G963" s="572">
        <f t="shared" si="14"/>
        <v>3474432.9799999995</v>
      </c>
      <c r="H963" s="446">
        <v>1289138.93</v>
      </c>
      <c r="I963" s="446">
        <v>1289138.93</v>
      </c>
      <c r="J963" s="446">
        <v>0</v>
      </c>
      <c r="K963" s="529">
        <v>2185294.0499999998</v>
      </c>
      <c r="L963" s="527" t="s">
        <v>6529</v>
      </c>
      <c r="M963" s="527" t="s">
        <v>20</v>
      </c>
      <c r="N963" s="527" t="s">
        <v>62</v>
      </c>
      <c r="O963" s="527"/>
      <c r="P963" s="184">
        <f>IFERROR(VLOOKUP(TRIM(OPKK[[#This Row],[Lokacija provedbe
grad ili općina]]),Koordinate!B:E,2,FALSE),"")</f>
        <v>35000</v>
      </c>
      <c r="Q963" s="184">
        <f>IFERROR(VLOOKUP(TRIM(OPKK[[#This Row],[Lokacija provedbe
grad ili općina]]),Koordinate!B:E,3,FALSE),"")</f>
        <v>45.163143099999999</v>
      </c>
      <c r="R963" s="184">
        <f>IFERROR(VLOOKUP(TRIM(OPKK[[#This Row],[Lokacija provedbe
grad ili općina]]),Koordinate!B:E,4,FALSE),"")</f>
        <v>18.011608099999901</v>
      </c>
    </row>
    <row r="964" spans="1:18" s="167" customFormat="1" ht="15" customHeight="1">
      <c r="A964" s="36" t="s">
        <v>6530</v>
      </c>
      <c r="B964" s="36" t="s">
        <v>6531</v>
      </c>
      <c r="C964" s="36" t="s">
        <v>1237</v>
      </c>
      <c r="D964" s="36" t="s">
        <v>3994</v>
      </c>
      <c r="E964" s="36" t="s">
        <v>17</v>
      </c>
      <c r="F964" s="77">
        <v>43335</v>
      </c>
      <c r="G964" s="572">
        <f t="shared" ref="G964:G1026" si="15">H964+K964</f>
        <v>4391198.1900000004</v>
      </c>
      <c r="H964" s="446">
        <v>2655067.1800000002</v>
      </c>
      <c r="I964" s="446">
        <v>2655067.1800000002</v>
      </c>
      <c r="J964" s="446">
        <v>0</v>
      </c>
      <c r="K964" s="446">
        <v>1736131.01</v>
      </c>
      <c r="L964" s="36" t="s">
        <v>1137</v>
      </c>
      <c r="M964" s="36" t="s">
        <v>43</v>
      </c>
      <c r="N964" s="36" t="s">
        <v>179</v>
      </c>
      <c r="O964" s="36"/>
      <c r="P964" s="184">
        <f>IFERROR(VLOOKUP(TRIM(OPKK[[#This Row],[Lokacija provedbe
grad ili općina]]),Koordinate!B:E,2,FALSE),"")</f>
        <v>33520</v>
      </c>
      <c r="Q964" s="184">
        <f>IFERROR(VLOOKUP(TRIM(OPKK[[#This Row],[Lokacija provedbe
grad ili općina]]),Koordinate!B:E,3,FALSE),"")</f>
        <v>45.701931999999999</v>
      </c>
      <c r="R964" s="184">
        <f>IFERROR(VLOOKUP(TRIM(OPKK[[#This Row],[Lokacija provedbe
grad ili općina]]),Koordinate!B:E,4,FALSE),"")</f>
        <v>17.701143999999999</v>
      </c>
    </row>
    <row r="965" spans="1:18" s="167" customFormat="1" ht="15" customHeight="1">
      <c r="A965" s="543" t="s">
        <v>6580</v>
      </c>
      <c r="B965" s="543" t="s">
        <v>6581</v>
      </c>
      <c r="C965" s="543" t="s">
        <v>1237</v>
      </c>
      <c r="D965" s="543" t="s">
        <v>3994</v>
      </c>
      <c r="E965" s="543" t="s">
        <v>17</v>
      </c>
      <c r="F965" s="544">
        <v>43574</v>
      </c>
      <c r="G965" s="572">
        <f t="shared" si="15"/>
        <v>1311897.9099999999</v>
      </c>
      <c r="H965" s="446">
        <v>812851.62</v>
      </c>
      <c r="I965" s="446">
        <v>812851.62</v>
      </c>
      <c r="J965" s="545">
        <v>0</v>
      </c>
      <c r="K965" s="545">
        <v>499046.29</v>
      </c>
      <c r="L965" s="543" t="s">
        <v>3068</v>
      </c>
      <c r="M965" s="543" t="s">
        <v>43</v>
      </c>
      <c r="N965" s="543" t="s">
        <v>61</v>
      </c>
      <c r="O965" s="543"/>
      <c r="P965" s="184">
        <f>IFERROR(VLOOKUP(TRIM(OPKK[[#This Row],[Lokacija provedbe
grad ili općina]]),Koordinate!B:E,2,FALSE),"")</f>
        <v>33000</v>
      </c>
      <c r="Q965" s="184">
        <f>IFERROR(VLOOKUP(TRIM(OPKK[[#This Row],[Lokacija provedbe
grad ili općina]]),Koordinate!B:E,3,FALSE),"")</f>
        <v>45.831646300000003</v>
      </c>
      <c r="R965" s="184">
        <f>IFERROR(VLOOKUP(TRIM(OPKK[[#This Row],[Lokacija provedbe
grad ili općina]]),Koordinate!B:E,4,FALSE),"")</f>
        <v>17.385542900000001</v>
      </c>
    </row>
    <row r="966" spans="1:18" s="167" customFormat="1" ht="15" customHeight="1">
      <c r="A966" s="543" t="s">
        <v>6582</v>
      </c>
      <c r="B966" s="543" t="s">
        <v>6583</v>
      </c>
      <c r="C966" s="543" t="s">
        <v>1237</v>
      </c>
      <c r="D966" s="543" t="s">
        <v>3994</v>
      </c>
      <c r="E966" s="543" t="s">
        <v>17</v>
      </c>
      <c r="F966" s="544">
        <v>43574</v>
      </c>
      <c r="G966" s="572">
        <f t="shared" si="15"/>
        <v>1228979.8800000001</v>
      </c>
      <c r="H966" s="446">
        <v>761237.92</v>
      </c>
      <c r="I966" s="446">
        <v>761237.92</v>
      </c>
      <c r="J966" s="545">
        <v>0</v>
      </c>
      <c r="K966" s="545">
        <v>467741.96</v>
      </c>
      <c r="L966" s="543" t="s">
        <v>3445</v>
      </c>
      <c r="M966" s="543" t="s">
        <v>28</v>
      </c>
      <c r="N966" s="543" t="s">
        <v>1325</v>
      </c>
      <c r="O966" s="543"/>
      <c r="P966" s="184">
        <f>IFERROR(VLOOKUP(TRIM(OPKK[[#This Row],[Lokacija provedbe
grad ili općina]]),Koordinate!B:E,2,FALSE),"")</f>
        <v>31431</v>
      </c>
      <c r="Q966" s="184">
        <f>IFERROR(VLOOKUP(TRIM(OPKK[[#This Row],[Lokacija provedbe
grad ili općina]]),Koordinate!B:E,3,FALSE),"")</f>
        <v>45.523744299999997</v>
      </c>
      <c r="R966" s="184">
        <f>IFERROR(VLOOKUP(TRIM(OPKK[[#This Row],[Lokacija provedbe
grad ili općina]]),Koordinate!B:E,4,FALSE),"")</f>
        <v>18.577044000000001</v>
      </c>
    </row>
    <row r="967" spans="1:18" s="167" customFormat="1" ht="15" customHeight="1">
      <c r="A967" s="543" t="s">
        <v>6584</v>
      </c>
      <c r="B967" s="543" t="s">
        <v>6585</v>
      </c>
      <c r="C967" s="543" t="s">
        <v>1237</v>
      </c>
      <c r="D967" s="543" t="s">
        <v>3994</v>
      </c>
      <c r="E967" s="543" t="s">
        <v>17</v>
      </c>
      <c r="F967" s="544">
        <v>43573</v>
      </c>
      <c r="G967" s="572">
        <f t="shared" si="15"/>
        <v>244410.63999999998</v>
      </c>
      <c r="H967" s="446">
        <v>158248.74</v>
      </c>
      <c r="I967" s="446">
        <v>158248.74</v>
      </c>
      <c r="J967" s="545">
        <v>0</v>
      </c>
      <c r="K967" s="545">
        <v>86161.9</v>
      </c>
      <c r="L967" s="543" t="s">
        <v>1177</v>
      </c>
      <c r="M967" s="543" t="s">
        <v>28</v>
      </c>
      <c r="N967" s="543" t="s">
        <v>2641</v>
      </c>
      <c r="O967" s="543"/>
      <c r="P967" s="184">
        <f>IFERROR(VLOOKUP(TRIM(OPKK[[#This Row],[Lokacija provedbe
grad ili općina]]),Koordinate!B:E,2,FALSE),"")</f>
        <v>31208</v>
      </c>
      <c r="Q967" s="184">
        <f>IFERROR(VLOOKUP(TRIM(OPKK[[#This Row],[Lokacija provedbe
grad ili općina]]),Koordinate!B:E,3,FALSE),"")</f>
        <v>45.614237000000003</v>
      </c>
      <c r="R967" s="184">
        <f>IFERROR(VLOOKUP(TRIM(OPKK[[#This Row],[Lokacija provedbe
grad ili općina]]),Koordinate!B:E,4,FALSE),"")</f>
        <v>18.5367289</v>
      </c>
    </row>
    <row r="968" spans="1:18" s="167" customFormat="1" ht="15" customHeight="1">
      <c r="A968" s="543" t="s">
        <v>6586</v>
      </c>
      <c r="B968" s="543" t="s">
        <v>6587</v>
      </c>
      <c r="C968" s="543" t="s">
        <v>1237</v>
      </c>
      <c r="D968" s="543" t="s">
        <v>3994</v>
      </c>
      <c r="E968" s="543" t="s">
        <v>17</v>
      </c>
      <c r="F968" s="544">
        <v>43574</v>
      </c>
      <c r="G968" s="572">
        <f t="shared" si="15"/>
        <v>327896.25</v>
      </c>
      <c r="H968" s="446">
        <v>190080.2</v>
      </c>
      <c r="I968" s="446">
        <v>190080.2</v>
      </c>
      <c r="J968" s="545">
        <v>0</v>
      </c>
      <c r="K968" s="545">
        <v>137816.04999999999</v>
      </c>
      <c r="L968" s="543" t="s">
        <v>351</v>
      </c>
      <c r="M968" s="543" t="s">
        <v>43</v>
      </c>
      <c r="N968" s="543" t="s">
        <v>61</v>
      </c>
      <c r="O968" s="543"/>
      <c r="P968" s="184">
        <f>IFERROR(VLOOKUP(TRIM(OPKK[[#This Row],[Lokacija provedbe
grad ili općina]]),Koordinate!B:E,2,FALSE),"")</f>
        <v>33000</v>
      </c>
      <c r="Q968" s="184">
        <f>IFERROR(VLOOKUP(TRIM(OPKK[[#This Row],[Lokacija provedbe
grad ili općina]]),Koordinate!B:E,3,FALSE),"")</f>
        <v>45.831646300000003</v>
      </c>
      <c r="R968" s="184">
        <f>IFERROR(VLOOKUP(TRIM(OPKK[[#This Row],[Lokacija provedbe
grad ili općina]]),Koordinate!B:E,4,FALSE),"")</f>
        <v>17.385542900000001</v>
      </c>
    </row>
    <row r="969" spans="1:18" s="167" customFormat="1" ht="15" customHeight="1">
      <c r="A969" s="543" t="s">
        <v>6588</v>
      </c>
      <c r="B969" s="543" t="s">
        <v>6589</v>
      </c>
      <c r="C969" s="543" t="s">
        <v>1237</v>
      </c>
      <c r="D969" s="543" t="s">
        <v>3994</v>
      </c>
      <c r="E969" s="543" t="s">
        <v>17</v>
      </c>
      <c r="F969" s="544">
        <v>43567</v>
      </c>
      <c r="G969" s="572">
        <f t="shared" si="15"/>
        <v>7541307.1699999999</v>
      </c>
      <c r="H969" s="446">
        <v>4613302.28</v>
      </c>
      <c r="I969" s="446">
        <v>4613302.28</v>
      </c>
      <c r="J969" s="545">
        <v>0</v>
      </c>
      <c r="K969" s="545">
        <v>2928004.89</v>
      </c>
      <c r="L969" s="543" t="s">
        <v>1528</v>
      </c>
      <c r="M969" s="543" t="s">
        <v>20</v>
      </c>
      <c r="N969" s="543" t="s">
        <v>62</v>
      </c>
      <c r="O969" s="543"/>
      <c r="P969" s="184">
        <f>IFERROR(VLOOKUP(TRIM(OPKK[[#This Row],[Lokacija provedbe
grad ili općina]]),Koordinate!B:E,2,FALSE),"")</f>
        <v>35000</v>
      </c>
      <c r="Q969" s="184">
        <f>IFERROR(VLOOKUP(TRIM(OPKK[[#This Row],[Lokacija provedbe
grad ili općina]]),Koordinate!B:E,3,FALSE),"")</f>
        <v>45.163143099999999</v>
      </c>
      <c r="R969" s="184">
        <f>IFERROR(VLOOKUP(TRIM(OPKK[[#This Row],[Lokacija provedbe
grad ili općina]]),Koordinate!B:E,4,FALSE),"")</f>
        <v>18.011608099999901</v>
      </c>
    </row>
    <row r="970" spans="1:18" s="167" customFormat="1" ht="15" customHeight="1">
      <c r="A970" s="543" t="s">
        <v>6590</v>
      </c>
      <c r="B970" s="543" t="s">
        <v>6591</v>
      </c>
      <c r="C970" s="543" t="s">
        <v>1237</v>
      </c>
      <c r="D970" s="543" t="s">
        <v>3994</v>
      </c>
      <c r="E970" s="543" t="s">
        <v>17</v>
      </c>
      <c r="F970" s="544">
        <v>43574</v>
      </c>
      <c r="G970" s="572">
        <f t="shared" si="15"/>
        <v>264192.10000000003</v>
      </c>
      <c r="H970" s="446">
        <v>173700.64</v>
      </c>
      <c r="I970" s="446">
        <v>173700.64</v>
      </c>
      <c r="J970" s="545">
        <v>0</v>
      </c>
      <c r="K970" s="545">
        <v>90491.46</v>
      </c>
      <c r="L970" s="543" t="s">
        <v>3409</v>
      </c>
      <c r="M970" s="543" t="s">
        <v>20</v>
      </c>
      <c r="N970" s="543" t="s">
        <v>4329</v>
      </c>
      <c r="O970" s="543"/>
      <c r="P970" s="184">
        <f>IFERROR(VLOOKUP(TRIM(OPKK[[#This Row],[Lokacija provedbe
grad ili općina]]),Koordinate!B:E,2,FALSE),"")</f>
        <v>35254</v>
      </c>
      <c r="Q970" s="184">
        <f>IFERROR(VLOOKUP(TRIM(OPKK[[#This Row],[Lokacija provedbe
grad ili općina]]),Koordinate!B:E,3,FALSE),"")</f>
        <v>45.097752700000001</v>
      </c>
      <c r="R970" s="184">
        <f>IFERROR(VLOOKUP(TRIM(OPKK[[#This Row],[Lokacija provedbe
grad ili općina]]),Koordinate!B:E,4,FALSE),"")</f>
        <v>17.8358445</v>
      </c>
    </row>
    <row r="971" spans="1:18" s="167" customFormat="1" ht="15" customHeight="1">
      <c r="A971" s="543" t="s">
        <v>6592</v>
      </c>
      <c r="B971" s="543" t="s">
        <v>6593</v>
      </c>
      <c r="C971" s="543" t="s">
        <v>1237</v>
      </c>
      <c r="D971" s="543" t="s">
        <v>3994</v>
      </c>
      <c r="E971" s="543" t="s">
        <v>17</v>
      </c>
      <c r="F971" s="544">
        <v>43567</v>
      </c>
      <c r="G971" s="572">
        <f t="shared" si="15"/>
        <v>5322844.1600000001</v>
      </c>
      <c r="H971" s="446">
        <v>3217481.04</v>
      </c>
      <c r="I971" s="446">
        <v>3217481.04</v>
      </c>
      <c r="J971" s="545">
        <v>0</v>
      </c>
      <c r="K971" s="545">
        <v>2105363.12</v>
      </c>
      <c r="L971" s="543" t="s">
        <v>1528</v>
      </c>
      <c r="M971" s="543" t="s">
        <v>20</v>
      </c>
      <c r="N971" s="543" t="s">
        <v>62</v>
      </c>
      <c r="O971" s="543"/>
      <c r="P971" s="184">
        <f>IFERROR(VLOOKUP(TRIM(OPKK[[#This Row],[Lokacija provedbe
grad ili općina]]),Koordinate!B:E,2,FALSE),"")</f>
        <v>35000</v>
      </c>
      <c r="Q971" s="184">
        <f>IFERROR(VLOOKUP(TRIM(OPKK[[#This Row],[Lokacija provedbe
grad ili općina]]),Koordinate!B:E,3,FALSE),"")</f>
        <v>45.163143099999999</v>
      </c>
      <c r="R971" s="184">
        <f>IFERROR(VLOOKUP(TRIM(OPKK[[#This Row],[Lokacija provedbe
grad ili općina]]),Koordinate!B:E,4,FALSE),"")</f>
        <v>18.011608099999901</v>
      </c>
    </row>
    <row r="972" spans="1:18" s="167" customFormat="1" ht="15" customHeight="1">
      <c r="A972" s="543" t="s">
        <v>6594</v>
      </c>
      <c r="B972" s="543" t="s">
        <v>6595</v>
      </c>
      <c r="C972" s="543" t="s">
        <v>1237</v>
      </c>
      <c r="D972" s="543" t="s">
        <v>3994</v>
      </c>
      <c r="E972" s="543" t="s">
        <v>17</v>
      </c>
      <c r="F972" s="544">
        <v>43573</v>
      </c>
      <c r="G972" s="572">
        <f t="shared" si="15"/>
        <v>836238.15999999992</v>
      </c>
      <c r="H972" s="446">
        <v>521605.48</v>
      </c>
      <c r="I972" s="446">
        <v>521605.48</v>
      </c>
      <c r="J972" s="545">
        <v>0</v>
      </c>
      <c r="K972" s="545">
        <v>314632.68</v>
      </c>
      <c r="L972" s="543" t="s">
        <v>1135</v>
      </c>
      <c r="M972" s="543" t="s">
        <v>43</v>
      </c>
      <c r="N972" s="543" t="s">
        <v>739</v>
      </c>
      <c r="O972" s="543"/>
      <c r="P972" s="184">
        <f>IFERROR(VLOOKUP(TRIM(OPKK[[#This Row],[Lokacija provedbe
grad ili općina]]),Koordinate!B:E,2,FALSE),"")</f>
        <v>33514</v>
      </c>
      <c r="Q972" s="184">
        <f>IFERROR(VLOOKUP(TRIM(OPKK[[#This Row],[Lokacija provedbe
grad ili općina]]),Koordinate!B:E,3,FALSE),"")</f>
        <v>45.6001616</v>
      </c>
      <c r="R972" s="184">
        <f>IFERROR(VLOOKUP(TRIM(OPKK[[#This Row],[Lokacija provedbe
grad ili općina]]),Koordinate!B:E,4,FALSE),"")</f>
        <v>17.874166299999999</v>
      </c>
    </row>
    <row r="973" spans="1:18" s="167" customFormat="1" ht="15" customHeight="1">
      <c r="A973" s="543" t="s">
        <v>6596</v>
      </c>
      <c r="B973" s="543" t="s">
        <v>6597</v>
      </c>
      <c r="C973" s="543" t="s">
        <v>1380</v>
      </c>
      <c r="D973" s="543" t="s">
        <v>2156</v>
      </c>
      <c r="E973" s="543" t="s">
        <v>49</v>
      </c>
      <c r="F973" s="544">
        <v>43565</v>
      </c>
      <c r="G973" s="572">
        <f t="shared" si="15"/>
        <v>2983912.42</v>
      </c>
      <c r="H973" s="446">
        <v>2536325.5499999998</v>
      </c>
      <c r="I973" s="446">
        <v>2536325.5499999998</v>
      </c>
      <c r="J973" s="545">
        <v>0</v>
      </c>
      <c r="K973" s="446">
        <v>447586.87</v>
      </c>
      <c r="L973" s="543" t="s">
        <v>576</v>
      </c>
      <c r="M973" s="543" t="s">
        <v>52</v>
      </c>
      <c r="N973" s="543" t="s">
        <v>53</v>
      </c>
      <c r="O973" s="543"/>
      <c r="P973" s="184">
        <f>IFERROR(VLOOKUP(TRIM(OPKK[[#This Row],[Lokacija provedbe
grad ili općina]]),Koordinate!B:E,2,FALSE),"")</f>
        <v>32000</v>
      </c>
      <c r="Q973" s="184">
        <f>IFERROR(VLOOKUP(TRIM(OPKK[[#This Row],[Lokacija provedbe
grad ili općina]]),Koordinate!B:E,3,FALSE),"")</f>
        <v>45.345237699999998</v>
      </c>
      <c r="R973" s="184">
        <f>IFERROR(VLOOKUP(TRIM(OPKK[[#This Row],[Lokacija provedbe
grad ili općina]]),Koordinate!B:E,4,FALSE),"")</f>
        <v>19.001020400000002</v>
      </c>
    </row>
    <row r="974" spans="1:18" s="167" customFormat="1" ht="15" customHeight="1">
      <c r="A974" s="543" t="s">
        <v>6598</v>
      </c>
      <c r="B974" s="543" t="s">
        <v>6599</v>
      </c>
      <c r="C974" s="543" t="s">
        <v>6600</v>
      </c>
      <c r="D974" s="543" t="s">
        <v>6601</v>
      </c>
      <c r="E974" s="543" t="s">
        <v>655</v>
      </c>
      <c r="F974" s="544">
        <v>43571</v>
      </c>
      <c r="G974" s="572">
        <f t="shared" si="15"/>
        <v>32092387.669999998</v>
      </c>
      <c r="H974" s="446">
        <v>27278529.449999999</v>
      </c>
      <c r="I974" s="446">
        <v>27278529.449999999</v>
      </c>
      <c r="J974" s="545">
        <v>0</v>
      </c>
      <c r="K974" s="446">
        <v>4813858.22</v>
      </c>
      <c r="L974" s="543" t="s">
        <v>6602</v>
      </c>
      <c r="M974" s="543" t="s">
        <v>28</v>
      </c>
      <c r="N974" s="543" t="s">
        <v>29</v>
      </c>
      <c r="O974" s="543"/>
      <c r="P974" s="184">
        <f>IFERROR(VLOOKUP(TRIM(OPKK[[#This Row],[Lokacija provedbe
grad ili općina]]),Koordinate!B:E,2,FALSE),"")</f>
        <v>31000</v>
      </c>
      <c r="Q974" s="184">
        <f>IFERROR(VLOOKUP(TRIM(OPKK[[#This Row],[Lokacija provedbe
grad ili općina]]),Koordinate!B:E,3,FALSE),"")</f>
        <v>45.554962400000001</v>
      </c>
      <c r="R974" s="184">
        <f>IFERROR(VLOOKUP(TRIM(OPKK[[#This Row],[Lokacija provedbe
grad ili općina]]),Koordinate!B:E,4,FALSE),"")</f>
        <v>18.695514399999901</v>
      </c>
    </row>
    <row r="975" spans="1:18" s="167" customFormat="1" ht="15" customHeight="1">
      <c r="A975" s="543" t="s">
        <v>6603</v>
      </c>
      <c r="B975" s="543" t="s">
        <v>6604</v>
      </c>
      <c r="C975" s="543" t="s">
        <v>6600</v>
      </c>
      <c r="D975" s="543" t="s">
        <v>6605</v>
      </c>
      <c r="E975" s="543" t="s">
        <v>655</v>
      </c>
      <c r="F975" s="544">
        <v>43571</v>
      </c>
      <c r="G975" s="572">
        <f t="shared" si="15"/>
        <v>35294000</v>
      </c>
      <c r="H975" s="446">
        <v>29999900</v>
      </c>
      <c r="I975" s="446">
        <v>29999900</v>
      </c>
      <c r="J975" s="545">
        <v>0</v>
      </c>
      <c r="K975" s="446">
        <v>5294100</v>
      </c>
      <c r="L975" s="543" t="s">
        <v>3730</v>
      </c>
      <c r="M975" s="543" t="s">
        <v>28</v>
      </c>
      <c r="N975" s="543" t="s">
        <v>29</v>
      </c>
      <c r="O975" s="543"/>
      <c r="P975" s="184">
        <f>IFERROR(VLOOKUP(TRIM(OPKK[[#This Row],[Lokacija provedbe
grad ili općina]]),Koordinate!B:E,2,FALSE),"")</f>
        <v>31000</v>
      </c>
      <c r="Q975" s="184">
        <f>IFERROR(VLOOKUP(TRIM(OPKK[[#This Row],[Lokacija provedbe
grad ili općina]]),Koordinate!B:E,3,FALSE),"")</f>
        <v>45.554962400000001</v>
      </c>
      <c r="R975" s="184">
        <f>IFERROR(VLOOKUP(TRIM(OPKK[[#This Row],[Lokacija provedbe
grad ili općina]]),Koordinate!B:E,4,FALSE),"")</f>
        <v>18.695514399999901</v>
      </c>
    </row>
    <row r="976" spans="1:18" s="167" customFormat="1" ht="50.25" customHeight="1">
      <c r="A976" s="543" t="s">
        <v>6606</v>
      </c>
      <c r="B976" s="543" t="s">
        <v>6607</v>
      </c>
      <c r="C976" s="543" t="s">
        <v>6600</v>
      </c>
      <c r="D976" s="543" t="s">
        <v>6608</v>
      </c>
      <c r="E976" s="543" t="s">
        <v>655</v>
      </c>
      <c r="F976" s="544">
        <v>43571</v>
      </c>
      <c r="G976" s="572">
        <f t="shared" si="15"/>
        <v>7447000</v>
      </c>
      <c r="H976" s="446">
        <v>6329950</v>
      </c>
      <c r="I976" s="446">
        <v>6329950</v>
      </c>
      <c r="J976" s="545"/>
      <c r="K976" s="446">
        <v>1117050</v>
      </c>
      <c r="L976" s="543" t="s">
        <v>55</v>
      </c>
      <c r="M976" s="543" t="s">
        <v>28</v>
      </c>
      <c r="N976" s="543" t="s">
        <v>29</v>
      </c>
      <c r="O976" s="543"/>
      <c r="P976" s="184">
        <f>IFERROR(VLOOKUP(TRIM(OPKK[[#This Row],[Lokacija provedbe
grad ili općina]]),Koordinate!B:E,2,FALSE),"")</f>
        <v>31000</v>
      </c>
      <c r="Q976" s="184">
        <f>IFERROR(VLOOKUP(TRIM(OPKK[[#This Row],[Lokacija provedbe
grad ili općina]]),Koordinate!B:E,3,FALSE),"")</f>
        <v>45.554962400000001</v>
      </c>
      <c r="R976" s="184">
        <f>IFERROR(VLOOKUP(TRIM(OPKK[[#This Row],[Lokacija provedbe
grad ili općina]]),Koordinate!B:E,4,FALSE),"")</f>
        <v>18.695514399999901</v>
      </c>
    </row>
    <row r="977" spans="1:18" s="167" customFormat="1" ht="15" customHeight="1">
      <c r="A977" s="543" t="s">
        <v>6609</v>
      </c>
      <c r="B977" s="543" t="s">
        <v>6610</v>
      </c>
      <c r="C977" s="543" t="s">
        <v>6600</v>
      </c>
      <c r="D977" s="543" t="s">
        <v>6608</v>
      </c>
      <c r="E977" s="543" t="s">
        <v>655</v>
      </c>
      <c r="F977" s="544">
        <v>43571</v>
      </c>
      <c r="G977" s="572">
        <f t="shared" si="15"/>
        <v>2132611.25</v>
      </c>
      <c r="H977" s="446">
        <v>1812719.55</v>
      </c>
      <c r="I977" s="446">
        <v>1812719.55</v>
      </c>
      <c r="J977" s="545"/>
      <c r="K977" s="446">
        <v>319891.7</v>
      </c>
      <c r="L977" s="543" t="s">
        <v>55</v>
      </c>
      <c r="M977" s="543" t="s">
        <v>28</v>
      </c>
      <c r="N977" s="543" t="s">
        <v>29</v>
      </c>
      <c r="O977" s="543"/>
      <c r="P977" s="184">
        <f>IFERROR(VLOOKUP(TRIM(OPKK[[#This Row],[Lokacija provedbe
grad ili općina]]),Koordinate!B:E,2,FALSE),"")</f>
        <v>31000</v>
      </c>
      <c r="Q977" s="184">
        <f>IFERROR(VLOOKUP(TRIM(OPKK[[#This Row],[Lokacija provedbe
grad ili općina]]),Koordinate!B:E,3,FALSE),"")</f>
        <v>45.554962400000001</v>
      </c>
      <c r="R977" s="184">
        <f>IFERROR(VLOOKUP(TRIM(OPKK[[#This Row],[Lokacija provedbe
grad ili općina]]),Koordinate!B:E,4,FALSE),"")</f>
        <v>18.695514399999901</v>
      </c>
    </row>
    <row r="978" spans="1:18" s="167" customFormat="1" ht="15" customHeight="1">
      <c r="A978" s="543" t="s">
        <v>6611</v>
      </c>
      <c r="B978" s="543" t="s">
        <v>6612</v>
      </c>
      <c r="C978" s="543" t="s">
        <v>6600</v>
      </c>
      <c r="D978" s="543" t="s">
        <v>6601</v>
      </c>
      <c r="E978" s="543" t="s">
        <v>655</v>
      </c>
      <c r="F978" s="544">
        <v>43571</v>
      </c>
      <c r="G978" s="572">
        <f t="shared" si="15"/>
        <v>24382428.390000001</v>
      </c>
      <c r="H978" s="446">
        <v>20725064.07</v>
      </c>
      <c r="I978" s="446">
        <v>20725064.07</v>
      </c>
      <c r="J978" s="545">
        <v>0</v>
      </c>
      <c r="K978" s="446">
        <v>3657364.32</v>
      </c>
      <c r="L978" s="543" t="s">
        <v>6613</v>
      </c>
      <c r="M978" s="543" t="s">
        <v>38</v>
      </c>
      <c r="N978" s="543" t="s">
        <v>140</v>
      </c>
      <c r="O978" s="543"/>
      <c r="P978" s="184">
        <f>IFERROR(VLOOKUP(TRIM(OPKK[[#This Row],[Lokacija provedbe
grad ili općina]]),Koordinate!B:E,2,FALSE),"")</f>
        <v>34000</v>
      </c>
      <c r="Q978" s="184">
        <f>IFERROR(VLOOKUP(TRIM(OPKK[[#This Row],[Lokacija provedbe
grad ili općina]]),Koordinate!B:E,3,FALSE),"")</f>
        <v>45.331476299999999</v>
      </c>
      <c r="R978" s="184">
        <f>IFERROR(VLOOKUP(TRIM(OPKK[[#This Row],[Lokacija provedbe
grad ili općina]]),Koordinate!B:E,4,FALSE),"")</f>
        <v>17.674474799999899</v>
      </c>
    </row>
    <row r="979" spans="1:18" s="167" customFormat="1" ht="15" customHeight="1">
      <c r="A979" s="553" t="s">
        <v>6618</v>
      </c>
      <c r="B979" s="553" t="s">
        <v>6619</v>
      </c>
      <c r="C979" s="553" t="s">
        <v>1237</v>
      </c>
      <c r="D979" s="553" t="s">
        <v>3994</v>
      </c>
      <c r="E979" s="553" t="s">
        <v>17</v>
      </c>
      <c r="F979" s="554">
        <v>43581</v>
      </c>
      <c r="G979" s="572">
        <f t="shared" si="15"/>
        <v>428328.98</v>
      </c>
      <c r="H979" s="446">
        <v>273363.01</v>
      </c>
      <c r="I979" s="446">
        <v>273363.01</v>
      </c>
      <c r="J979" s="555">
        <v>0</v>
      </c>
      <c r="K979" s="446">
        <v>154965.97</v>
      </c>
      <c r="L979" s="553" t="s">
        <v>2967</v>
      </c>
      <c r="M979" s="553" t="s">
        <v>20</v>
      </c>
      <c r="N979" s="553" t="s">
        <v>190</v>
      </c>
      <c r="O979" s="553"/>
      <c r="P979" s="184">
        <f>IFERROR(VLOOKUP(TRIM(OPKK[[#This Row],[Lokacija provedbe
grad ili općina]]),Koordinate!B:E,2,FALSE),"")</f>
        <v>35250</v>
      </c>
      <c r="Q979" s="184">
        <f>IFERROR(VLOOKUP(TRIM(OPKK[[#This Row],[Lokacija provedbe
grad ili općina]]),Koordinate!B:E,3,FALSE),"")</f>
        <v>45.164750499999997</v>
      </c>
      <c r="R979" s="184">
        <f>IFERROR(VLOOKUP(TRIM(OPKK[[#This Row],[Lokacija provedbe
grad ili općina]]),Koordinate!B:E,4,FALSE),"")</f>
        <v>17.756043200000001</v>
      </c>
    </row>
    <row r="980" spans="1:18" s="167" customFormat="1" ht="15" customHeight="1">
      <c r="A980" s="556" t="s">
        <v>6694</v>
      </c>
      <c r="B980" s="556" t="s">
        <v>6695</v>
      </c>
      <c r="C980" s="556" t="s">
        <v>1237</v>
      </c>
      <c r="D980" s="556" t="s">
        <v>3994</v>
      </c>
      <c r="E980" s="556" t="s">
        <v>17</v>
      </c>
      <c r="F980" s="557">
        <v>43508</v>
      </c>
      <c r="G980" s="572">
        <f t="shared" si="15"/>
        <v>642945.81000000006</v>
      </c>
      <c r="H980" s="446">
        <v>393226.68</v>
      </c>
      <c r="I980" s="446">
        <v>393226.68</v>
      </c>
      <c r="J980" s="558">
        <v>0</v>
      </c>
      <c r="K980" s="558">
        <v>249719.13</v>
      </c>
      <c r="L980" s="556" t="s">
        <v>39</v>
      </c>
      <c r="M980" s="556" t="s">
        <v>38</v>
      </c>
      <c r="N980" s="556" t="s">
        <v>37</v>
      </c>
      <c r="O980" s="556"/>
      <c r="P980" s="184">
        <f>IFERROR(VLOOKUP(TRIM(OPKK[[#This Row],[Lokacija provedbe
grad ili općina]]),Koordinate!B:E,2,FALSE),"")</f>
        <v>34551</v>
      </c>
      <c r="Q980" s="184">
        <f>IFERROR(VLOOKUP(TRIM(OPKK[[#This Row],[Lokacija provedbe
grad ili općina]]),Koordinate!B:E,3,FALSE),"")</f>
        <v>45.414281199999998</v>
      </c>
      <c r="R980" s="184">
        <f>IFERROR(VLOOKUP(TRIM(OPKK[[#This Row],[Lokacija provedbe
grad ili općina]]),Koordinate!B:E,4,FALSE),"")</f>
        <v>17.161192099999901</v>
      </c>
    </row>
    <row r="981" spans="1:18" s="167" customFormat="1" ht="15" customHeight="1">
      <c r="A981" s="556" t="s">
        <v>6696</v>
      </c>
      <c r="B981" s="556" t="s">
        <v>6697</v>
      </c>
      <c r="C981" s="556" t="s">
        <v>15</v>
      </c>
      <c r="D981" s="556" t="s">
        <v>4527</v>
      </c>
      <c r="E981" s="556" t="s">
        <v>17</v>
      </c>
      <c r="F981" s="557">
        <v>43587</v>
      </c>
      <c r="G981" s="572">
        <f t="shared" si="15"/>
        <v>107400</v>
      </c>
      <c r="H981" s="446">
        <v>85920</v>
      </c>
      <c r="I981" s="446">
        <v>85920</v>
      </c>
      <c r="J981" s="558">
        <v>0</v>
      </c>
      <c r="K981" s="558">
        <v>21480</v>
      </c>
      <c r="L981" s="556" t="s">
        <v>6698</v>
      </c>
      <c r="M981" s="556" t="s">
        <v>28</v>
      </c>
      <c r="N981" s="556" t="s">
        <v>29</v>
      </c>
      <c r="O981" s="556"/>
      <c r="P981" s="184">
        <f>IFERROR(VLOOKUP(TRIM(OPKK[[#This Row],[Lokacija provedbe
grad ili općina]]),Koordinate!B:E,2,FALSE),"")</f>
        <v>31000</v>
      </c>
      <c r="Q981" s="184">
        <f>IFERROR(VLOOKUP(TRIM(OPKK[[#This Row],[Lokacija provedbe
grad ili općina]]),Koordinate!B:E,3,FALSE),"")</f>
        <v>45.554962400000001</v>
      </c>
      <c r="R981" s="184">
        <f>IFERROR(VLOOKUP(TRIM(OPKK[[#This Row],[Lokacija provedbe
grad ili općina]]),Koordinate!B:E,4,FALSE),"")</f>
        <v>18.695514399999901</v>
      </c>
    </row>
    <row r="982" spans="1:18" s="167" customFormat="1" ht="15" customHeight="1">
      <c r="A982" s="559" t="s">
        <v>6706</v>
      </c>
      <c r="B982" s="559" t="s">
        <v>6707</v>
      </c>
      <c r="C982" s="559" t="s">
        <v>1380</v>
      </c>
      <c r="D982" s="559" t="s">
        <v>6708</v>
      </c>
      <c r="E982" s="559" t="s">
        <v>17</v>
      </c>
      <c r="F982" s="560">
        <v>43588</v>
      </c>
      <c r="G982" s="575">
        <f t="shared" si="15"/>
        <v>412985.34</v>
      </c>
      <c r="H982" s="372">
        <v>351037.53</v>
      </c>
      <c r="I982" s="372">
        <v>351037.53</v>
      </c>
      <c r="J982" s="561">
        <v>0</v>
      </c>
      <c r="K982" s="561">
        <v>61947.81</v>
      </c>
      <c r="L982" s="559" t="s">
        <v>6709</v>
      </c>
      <c r="M982" s="559" t="s">
        <v>52</v>
      </c>
      <c r="N982" s="559" t="s">
        <v>53</v>
      </c>
      <c r="O982" s="559"/>
      <c r="P982" s="562">
        <v>32000</v>
      </c>
      <c r="Q982" s="562">
        <v>45.345237699999998</v>
      </c>
      <c r="R982" s="562">
        <v>19.001020400000002</v>
      </c>
    </row>
    <row r="983" spans="1:18" s="167" customFormat="1" ht="15" customHeight="1">
      <c r="A983" s="559" t="s">
        <v>6710</v>
      </c>
      <c r="B983" s="559" t="s">
        <v>6711</v>
      </c>
      <c r="C983" s="559" t="s">
        <v>1380</v>
      </c>
      <c r="D983" s="559" t="s">
        <v>6708</v>
      </c>
      <c r="E983" s="559" t="s">
        <v>17</v>
      </c>
      <c r="F983" s="560">
        <v>43588</v>
      </c>
      <c r="G983" s="575">
        <f t="shared" si="15"/>
        <v>541329.73</v>
      </c>
      <c r="H983" s="372">
        <v>460130.25</v>
      </c>
      <c r="I983" s="372">
        <v>460130.25</v>
      </c>
      <c r="J983" s="561">
        <v>0</v>
      </c>
      <c r="K983" s="561">
        <v>81199.48</v>
      </c>
      <c r="L983" s="559" t="s">
        <v>6712</v>
      </c>
      <c r="M983" s="559" t="s">
        <v>52</v>
      </c>
      <c r="N983" s="559" t="s">
        <v>53</v>
      </c>
      <c r="O983" s="559"/>
      <c r="P983" s="562">
        <v>32000</v>
      </c>
      <c r="Q983" s="562">
        <v>45.345237699999998</v>
      </c>
      <c r="R983" s="562">
        <v>19.001020400000002</v>
      </c>
    </row>
    <row r="984" spans="1:18" s="167" customFormat="1" ht="15" customHeight="1">
      <c r="A984" s="559" t="s">
        <v>6713</v>
      </c>
      <c r="B984" s="559" t="s">
        <v>6714</v>
      </c>
      <c r="C984" s="559" t="s">
        <v>1223</v>
      </c>
      <c r="D984" s="559" t="s">
        <v>1224</v>
      </c>
      <c r="E984" s="559" t="s">
        <v>17</v>
      </c>
      <c r="F984" s="560">
        <v>43600</v>
      </c>
      <c r="G984" s="575">
        <f t="shared" si="15"/>
        <v>2527848</v>
      </c>
      <c r="H984" s="372">
        <v>2148670.7999999998</v>
      </c>
      <c r="I984" s="372">
        <v>2148670.7999999998</v>
      </c>
      <c r="J984" s="561">
        <v>0</v>
      </c>
      <c r="K984" s="561">
        <v>379177.2</v>
      </c>
      <c r="L984" s="559" t="s">
        <v>531</v>
      </c>
      <c r="M984" s="559" t="s">
        <v>38</v>
      </c>
      <c r="N984" s="559" t="s">
        <v>1470</v>
      </c>
      <c r="O984" s="559"/>
      <c r="P984" s="562">
        <v>34308</v>
      </c>
      <c r="Q984" s="562">
        <v>45.357976699999902</v>
      </c>
      <c r="R984" s="562">
        <v>17.764002300000001</v>
      </c>
    </row>
    <row r="985" spans="1:18" s="167" customFormat="1" ht="15" customHeight="1">
      <c r="A985" s="573" t="s">
        <v>6723</v>
      </c>
      <c r="B985" s="174" t="s">
        <v>6733</v>
      </c>
      <c r="C985" s="574" t="s">
        <v>1223</v>
      </c>
      <c r="D985" s="174" t="s">
        <v>1224</v>
      </c>
      <c r="E985" s="559" t="s">
        <v>17</v>
      </c>
      <c r="F985" s="191">
        <v>43608</v>
      </c>
      <c r="G985" s="575">
        <f t="shared" si="15"/>
        <v>4866971.25</v>
      </c>
      <c r="H985" s="372">
        <v>4135000</v>
      </c>
      <c r="I985" s="372">
        <v>4135000</v>
      </c>
      <c r="J985" s="372">
        <v>0</v>
      </c>
      <c r="K985" s="372">
        <v>731971.25</v>
      </c>
      <c r="L985" s="174" t="s">
        <v>619</v>
      </c>
      <c r="M985" s="574" t="s">
        <v>43</v>
      </c>
      <c r="N985" s="574" t="s">
        <v>61</v>
      </c>
      <c r="O985" s="174"/>
      <c r="P985" s="389">
        <f>IFERROR(VLOOKUP(TRIM(OPKK[[#This Row],[Lokacija provedbe
grad ili općina]]),Koordinate!B:E,2,FALSE),"")</f>
        <v>33000</v>
      </c>
      <c r="Q985" s="389">
        <f>IFERROR(VLOOKUP(TRIM(OPKK[[#This Row],[Lokacija provedbe
grad ili općina]]),Koordinate!B:E,3,FALSE),"")</f>
        <v>45.831646300000003</v>
      </c>
      <c r="R985" s="389">
        <f>IFERROR(VLOOKUP(TRIM(OPKK[[#This Row],[Lokacija provedbe
grad ili općina]]),Koordinate!B:E,4,FALSE),"")</f>
        <v>17.385542900000001</v>
      </c>
    </row>
    <row r="986" spans="1:18" s="167" customFormat="1" ht="15" customHeight="1">
      <c r="A986" s="573" t="s">
        <v>6724</v>
      </c>
      <c r="B986" s="174" t="s">
        <v>6734</v>
      </c>
      <c r="C986" s="174" t="s">
        <v>1380</v>
      </c>
      <c r="D986" s="174" t="s">
        <v>6743</v>
      </c>
      <c r="E986" s="174" t="s">
        <v>17</v>
      </c>
      <c r="F986" s="191">
        <v>43608</v>
      </c>
      <c r="G986" s="575">
        <f t="shared" si="15"/>
        <v>358844.94</v>
      </c>
      <c r="H986" s="372">
        <v>305018.19</v>
      </c>
      <c r="I986" s="372">
        <v>305018.19</v>
      </c>
      <c r="J986" s="372">
        <v>0</v>
      </c>
      <c r="K986" s="372">
        <v>53826.75</v>
      </c>
      <c r="L986" s="174" t="s">
        <v>6744</v>
      </c>
      <c r="M986" s="574" t="s">
        <v>28</v>
      </c>
      <c r="N986" s="574" t="s">
        <v>134</v>
      </c>
      <c r="O986" s="174"/>
      <c r="P986" s="389">
        <f>IFERROR(VLOOKUP(TRIM(OPKK[[#This Row],[Lokacija provedbe
grad ili općina]]),Koordinate!B:E,2,FALSE),"")</f>
        <v>31300</v>
      </c>
      <c r="Q986" s="389">
        <f>IFERROR(VLOOKUP(TRIM(OPKK[[#This Row],[Lokacija provedbe
grad ili općina]]),Koordinate!B:E,3,FALSE),"")</f>
        <v>45.772866399999998</v>
      </c>
      <c r="R986" s="389">
        <f>IFERROR(VLOOKUP(TRIM(OPKK[[#This Row],[Lokacija provedbe
grad ili općina]]),Koordinate!B:E,4,FALSE),"")</f>
        <v>18.610752399999999</v>
      </c>
    </row>
    <row r="987" spans="1:18" s="167" customFormat="1" ht="15" customHeight="1">
      <c r="A987" s="573" t="s">
        <v>6725</v>
      </c>
      <c r="B987" s="174" t="s">
        <v>6735</v>
      </c>
      <c r="C987" s="574" t="s">
        <v>1380</v>
      </c>
      <c r="D987" s="174" t="s">
        <v>6708</v>
      </c>
      <c r="E987" s="559" t="s">
        <v>17</v>
      </c>
      <c r="F987" s="191">
        <v>43588</v>
      </c>
      <c r="G987" s="575">
        <f t="shared" si="15"/>
        <v>570971.09</v>
      </c>
      <c r="H987" s="372">
        <v>485325.42</v>
      </c>
      <c r="I987" s="372">
        <v>485325.42</v>
      </c>
      <c r="J987" s="372">
        <v>0</v>
      </c>
      <c r="K987" s="372">
        <v>85645.67</v>
      </c>
      <c r="L987" s="174" t="s">
        <v>6745</v>
      </c>
      <c r="M987" s="574" t="s">
        <v>52</v>
      </c>
      <c r="N987" s="574" t="s">
        <v>53</v>
      </c>
      <c r="O987" s="174"/>
      <c r="P987" s="389">
        <f>IFERROR(VLOOKUP(TRIM(OPKK[[#This Row],[Lokacija provedbe
grad ili općina]]),Koordinate!B:E,2,FALSE),"")</f>
        <v>32000</v>
      </c>
      <c r="Q987" s="389">
        <f>IFERROR(VLOOKUP(TRIM(OPKK[[#This Row],[Lokacija provedbe
grad ili općina]]),Koordinate!B:E,3,FALSE),"")</f>
        <v>45.345237699999998</v>
      </c>
      <c r="R987" s="389">
        <f>IFERROR(VLOOKUP(TRIM(OPKK[[#This Row],[Lokacija provedbe
grad ili općina]]),Koordinate!B:E,4,FALSE),"")</f>
        <v>19.001020400000002</v>
      </c>
    </row>
    <row r="988" spans="1:18" s="167" customFormat="1" ht="15" customHeight="1">
      <c r="A988" s="573" t="s">
        <v>6726</v>
      </c>
      <c r="B988" s="174" t="s">
        <v>6736</v>
      </c>
      <c r="C988" s="174" t="s">
        <v>1380</v>
      </c>
      <c r="D988" s="174" t="s">
        <v>6708</v>
      </c>
      <c r="E988" s="174" t="s">
        <v>17</v>
      </c>
      <c r="F988" s="191">
        <v>43588</v>
      </c>
      <c r="G988" s="575">
        <f t="shared" si="15"/>
        <v>542400</v>
      </c>
      <c r="H988" s="372">
        <v>461040</v>
      </c>
      <c r="I988" s="372">
        <v>461040</v>
      </c>
      <c r="J988" s="372">
        <v>0</v>
      </c>
      <c r="K988" s="372">
        <v>81360</v>
      </c>
      <c r="L988" s="174" t="s">
        <v>6746</v>
      </c>
      <c r="M988" s="574" t="s">
        <v>52</v>
      </c>
      <c r="N988" s="574" t="s">
        <v>53</v>
      </c>
      <c r="O988" s="174"/>
      <c r="P988" s="389">
        <f>IFERROR(VLOOKUP(TRIM(OPKK[[#This Row],[Lokacija provedbe
grad ili općina]]),Koordinate!B:E,2,FALSE),"")</f>
        <v>32000</v>
      </c>
      <c r="Q988" s="389">
        <f>IFERROR(VLOOKUP(TRIM(OPKK[[#This Row],[Lokacija provedbe
grad ili općina]]),Koordinate!B:E,3,FALSE),"")</f>
        <v>45.345237699999998</v>
      </c>
      <c r="R988" s="389">
        <f>IFERROR(VLOOKUP(TRIM(OPKK[[#This Row],[Lokacija provedbe
grad ili općina]]),Koordinate!B:E,4,FALSE),"")</f>
        <v>19.001020400000002</v>
      </c>
    </row>
    <row r="989" spans="1:18" s="167" customFormat="1" ht="15" customHeight="1">
      <c r="A989" s="573" t="s">
        <v>6727</v>
      </c>
      <c r="B989" s="174" t="s">
        <v>6737</v>
      </c>
      <c r="C989" s="174" t="s">
        <v>1380</v>
      </c>
      <c r="D989" s="174" t="s">
        <v>6708</v>
      </c>
      <c r="E989" s="559" t="s">
        <v>17</v>
      </c>
      <c r="F989" s="191">
        <v>43588</v>
      </c>
      <c r="G989" s="575">
        <f t="shared" si="15"/>
        <v>501541.58999999997</v>
      </c>
      <c r="H989" s="372">
        <v>426310.35</v>
      </c>
      <c r="I989" s="372">
        <v>426310.35</v>
      </c>
      <c r="J989" s="372">
        <v>0</v>
      </c>
      <c r="K989" s="372">
        <v>75231.240000000005</v>
      </c>
      <c r="L989" s="174" t="s">
        <v>6747</v>
      </c>
      <c r="M989" s="574" t="s">
        <v>52</v>
      </c>
      <c r="N989" s="574" t="s">
        <v>53</v>
      </c>
      <c r="O989" s="174"/>
      <c r="P989" s="389">
        <f>IFERROR(VLOOKUP(TRIM(OPKK[[#This Row],[Lokacija provedbe
grad ili općina]]),Koordinate!B:E,2,FALSE),"")</f>
        <v>32000</v>
      </c>
      <c r="Q989" s="389">
        <f>IFERROR(VLOOKUP(TRIM(OPKK[[#This Row],[Lokacija provedbe
grad ili općina]]),Koordinate!B:E,3,FALSE),"")</f>
        <v>45.345237699999998</v>
      </c>
      <c r="R989" s="389">
        <f>IFERROR(VLOOKUP(TRIM(OPKK[[#This Row],[Lokacija provedbe
grad ili općina]]),Koordinate!B:E,4,FALSE),"")</f>
        <v>19.001020400000002</v>
      </c>
    </row>
    <row r="990" spans="1:18" s="167" customFormat="1" ht="15" customHeight="1">
      <c r="A990" s="573" t="s">
        <v>6728</v>
      </c>
      <c r="B990" s="174" t="s">
        <v>6738</v>
      </c>
      <c r="C990" s="174" t="s">
        <v>1380</v>
      </c>
      <c r="D990" s="174" t="s">
        <v>6708</v>
      </c>
      <c r="E990" s="174" t="s">
        <v>17</v>
      </c>
      <c r="F990" s="191">
        <v>43588</v>
      </c>
      <c r="G990" s="575">
        <f t="shared" si="15"/>
        <v>317750</v>
      </c>
      <c r="H990" s="372">
        <v>270087.5</v>
      </c>
      <c r="I990" s="372">
        <v>270087.5</v>
      </c>
      <c r="J990" s="372">
        <v>0</v>
      </c>
      <c r="K990" s="372">
        <v>47662.5</v>
      </c>
      <c r="L990" s="174" t="s">
        <v>6748</v>
      </c>
      <c r="M990" s="574" t="s">
        <v>52</v>
      </c>
      <c r="N990" s="574" t="s">
        <v>53</v>
      </c>
      <c r="O990" s="174"/>
      <c r="P990" s="389">
        <f>IFERROR(VLOOKUP(TRIM(OPKK[[#This Row],[Lokacija provedbe
grad ili općina]]),Koordinate!B:E,2,FALSE),"")</f>
        <v>32000</v>
      </c>
      <c r="Q990" s="389">
        <f>IFERROR(VLOOKUP(TRIM(OPKK[[#This Row],[Lokacija provedbe
grad ili općina]]),Koordinate!B:E,3,FALSE),"")</f>
        <v>45.345237699999998</v>
      </c>
      <c r="R990" s="389">
        <f>IFERROR(VLOOKUP(TRIM(OPKK[[#This Row],[Lokacija provedbe
grad ili općina]]),Koordinate!B:E,4,FALSE),"")</f>
        <v>19.001020400000002</v>
      </c>
    </row>
    <row r="991" spans="1:18" s="167" customFormat="1" ht="15" customHeight="1">
      <c r="A991" s="573" t="s">
        <v>6729</v>
      </c>
      <c r="B991" s="174" t="s">
        <v>6739</v>
      </c>
      <c r="C991" s="174" t="s">
        <v>1380</v>
      </c>
      <c r="D991" s="174" t="s">
        <v>6743</v>
      </c>
      <c r="E991" s="174" t="s">
        <v>17</v>
      </c>
      <c r="F991" s="191">
        <v>43608</v>
      </c>
      <c r="G991" s="575">
        <f t="shared" si="15"/>
        <v>461036</v>
      </c>
      <c r="H991" s="372">
        <v>391880.6</v>
      </c>
      <c r="I991" s="372">
        <v>391880.6</v>
      </c>
      <c r="J991" s="372">
        <v>0</v>
      </c>
      <c r="K991" s="372">
        <v>69155.399999999994</v>
      </c>
      <c r="L991" s="174" t="s">
        <v>6749</v>
      </c>
      <c r="M991" s="574" t="s">
        <v>28</v>
      </c>
      <c r="N991" s="574" t="s">
        <v>851</v>
      </c>
      <c r="O991" s="174"/>
      <c r="P991" s="389">
        <f>IFERROR(VLOOKUP(TRIM(OPKK[[#This Row],[Lokacija provedbe
grad ili općina]]),Koordinate!B:E,2,FALSE),"")</f>
        <v>31326</v>
      </c>
      <c r="Q991" s="389">
        <f>IFERROR(VLOOKUP(TRIM(OPKK[[#This Row],[Lokacija provedbe
grad ili općina]]),Koordinate!B:E,3,FALSE),"")</f>
        <v>45.625062300000003</v>
      </c>
      <c r="R991" s="389">
        <f>IFERROR(VLOOKUP(TRIM(OPKK[[#This Row],[Lokacija provedbe
grad ili općina]]),Koordinate!B:E,4,FALSE),"")</f>
        <v>18.689217399999901</v>
      </c>
    </row>
    <row r="992" spans="1:18" s="167" customFormat="1" ht="15" customHeight="1">
      <c r="A992" s="573" t="s">
        <v>6730</v>
      </c>
      <c r="B992" s="174" t="s">
        <v>6740</v>
      </c>
      <c r="C992" s="174" t="s">
        <v>1380</v>
      </c>
      <c r="D992" s="174" t="s">
        <v>6743</v>
      </c>
      <c r="E992" s="174" t="s">
        <v>17</v>
      </c>
      <c r="F992" s="191">
        <v>43608</v>
      </c>
      <c r="G992" s="575">
        <f t="shared" si="15"/>
        <v>849254.03</v>
      </c>
      <c r="H992" s="372">
        <v>500000</v>
      </c>
      <c r="I992" s="372">
        <v>500000</v>
      </c>
      <c r="J992" s="372">
        <v>0</v>
      </c>
      <c r="K992" s="372">
        <v>349254.03</v>
      </c>
      <c r="L992" s="174" t="s">
        <v>6750</v>
      </c>
      <c r="M992" s="574" t="s">
        <v>28</v>
      </c>
      <c r="N992" s="574" t="s">
        <v>134</v>
      </c>
      <c r="O992" s="174"/>
      <c r="P992" s="389">
        <f>IFERROR(VLOOKUP(TRIM(OPKK[[#This Row],[Lokacija provedbe
grad ili općina]]),Koordinate!B:E,2,FALSE),"")</f>
        <v>31300</v>
      </c>
      <c r="Q992" s="389">
        <f>IFERROR(VLOOKUP(TRIM(OPKK[[#This Row],[Lokacija provedbe
grad ili općina]]),Koordinate!B:E,3,FALSE),"")</f>
        <v>45.772866399999998</v>
      </c>
      <c r="R992" s="389">
        <f>IFERROR(VLOOKUP(TRIM(OPKK[[#This Row],[Lokacija provedbe
grad ili općina]]),Koordinate!B:E,4,FALSE),"")</f>
        <v>18.610752399999999</v>
      </c>
    </row>
    <row r="993" spans="1:18" s="167" customFormat="1" ht="15" customHeight="1">
      <c r="A993" s="573" t="s">
        <v>6731</v>
      </c>
      <c r="B993" s="174" t="s">
        <v>6741</v>
      </c>
      <c r="C993" s="174" t="s">
        <v>1380</v>
      </c>
      <c r="D993" s="174" t="s">
        <v>6743</v>
      </c>
      <c r="E993" s="174" t="s">
        <v>17</v>
      </c>
      <c r="F993" s="191">
        <v>43608</v>
      </c>
      <c r="G993" s="575">
        <f t="shared" si="15"/>
        <v>505524.2</v>
      </c>
      <c r="H993" s="372">
        <v>429695.57</v>
      </c>
      <c r="I993" s="372">
        <v>429695.57</v>
      </c>
      <c r="J993" s="372">
        <v>0</v>
      </c>
      <c r="K993" s="372">
        <v>75828.63</v>
      </c>
      <c r="L993" s="174" t="s">
        <v>6751</v>
      </c>
      <c r="M993" s="574" t="s">
        <v>28</v>
      </c>
      <c r="N993" s="574" t="s">
        <v>134</v>
      </c>
      <c r="O993" s="174"/>
      <c r="P993" s="389">
        <f>IFERROR(VLOOKUP(TRIM(OPKK[[#This Row],[Lokacija provedbe
grad ili općina]]),Koordinate!B:E,2,FALSE),"")</f>
        <v>31300</v>
      </c>
      <c r="Q993" s="389">
        <f>IFERROR(VLOOKUP(TRIM(OPKK[[#This Row],[Lokacija provedbe
grad ili općina]]),Koordinate!B:E,3,FALSE),"")</f>
        <v>45.772866399999998</v>
      </c>
      <c r="R993" s="389">
        <f>IFERROR(VLOOKUP(TRIM(OPKK[[#This Row],[Lokacija provedbe
grad ili općina]]),Koordinate!B:E,4,FALSE),"")</f>
        <v>18.610752399999999</v>
      </c>
    </row>
    <row r="994" spans="1:18" s="167" customFormat="1" ht="15" customHeight="1">
      <c r="A994" s="573" t="s">
        <v>6732</v>
      </c>
      <c r="B994" s="174" t="s">
        <v>6742</v>
      </c>
      <c r="C994" s="174" t="s">
        <v>1380</v>
      </c>
      <c r="D994" s="174" t="s">
        <v>6708</v>
      </c>
      <c r="E994" s="174" t="s">
        <v>17</v>
      </c>
      <c r="F994" s="191">
        <v>43588</v>
      </c>
      <c r="G994" s="575">
        <f t="shared" si="15"/>
        <v>583850</v>
      </c>
      <c r="H994" s="372">
        <v>496272.5</v>
      </c>
      <c r="I994" s="372">
        <v>496272.5</v>
      </c>
      <c r="J994" s="372">
        <v>0</v>
      </c>
      <c r="K994" s="372">
        <v>87577.5</v>
      </c>
      <c r="L994" s="174" t="s">
        <v>6752</v>
      </c>
      <c r="M994" s="574" t="s">
        <v>52</v>
      </c>
      <c r="N994" s="574" t="s">
        <v>53</v>
      </c>
      <c r="O994" s="174"/>
      <c r="P994" s="389">
        <f>IFERROR(VLOOKUP(TRIM(OPKK[[#This Row],[Lokacija provedbe
grad ili općina]]),Koordinate!B:E,2,FALSE),"")</f>
        <v>32000</v>
      </c>
      <c r="Q994" s="389">
        <f>IFERROR(VLOOKUP(TRIM(OPKK[[#This Row],[Lokacija provedbe
grad ili općina]]),Koordinate!B:E,3,FALSE),"")</f>
        <v>45.345237699999998</v>
      </c>
      <c r="R994" s="389">
        <f>IFERROR(VLOOKUP(TRIM(OPKK[[#This Row],[Lokacija provedbe
grad ili općina]]),Koordinate!B:E,4,FALSE),"")</f>
        <v>19.001020400000002</v>
      </c>
    </row>
    <row r="995" spans="1:18" s="167" customFormat="1" ht="15" customHeight="1">
      <c r="A995" s="576" t="s">
        <v>6834</v>
      </c>
      <c r="B995" s="577" t="s">
        <v>6835</v>
      </c>
      <c r="C995" s="577" t="s">
        <v>1380</v>
      </c>
      <c r="D995" s="577" t="s">
        <v>6743</v>
      </c>
      <c r="E995" s="577" t="s">
        <v>17</v>
      </c>
      <c r="F995" s="578">
        <v>43608</v>
      </c>
      <c r="G995" s="572">
        <f t="shared" si="15"/>
        <v>510328</v>
      </c>
      <c r="H995" s="446">
        <v>433778.8</v>
      </c>
      <c r="I995" s="446">
        <v>433778.8</v>
      </c>
      <c r="J995" s="579">
        <v>0</v>
      </c>
      <c r="K995" s="579">
        <v>76549.2</v>
      </c>
      <c r="L995" s="577" t="s">
        <v>6836</v>
      </c>
      <c r="M995" s="576" t="s">
        <v>28</v>
      </c>
      <c r="N995" s="576" t="s">
        <v>134</v>
      </c>
      <c r="O995" s="577"/>
      <c r="P995" s="389">
        <f>IFERROR(VLOOKUP(TRIM(OPKK[[#This Row],[Lokacija provedbe
grad ili općina]]),Koordinate!B:E,2,FALSE),"")</f>
        <v>31300</v>
      </c>
      <c r="Q995" s="389">
        <f>IFERROR(VLOOKUP(TRIM(OPKK[[#This Row],[Lokacija provedbe
grad ili općina]]),Koordinate!B:E,3,FALSE),"")</f>
        <v>45.772866399999998</v>
      </c>
      <c r="R995" s="389">
        <f>IFERROR(VLOOKUP(TRIM(OPKK[[#This Row],[Lokacija provedbe
grad ili općina]]),Koordinate!B:E,4,FALSE),"")</f>
        <v>18.610752399999999</v>
      </c>
    </row>
    <row r="996" spans="1:18" s="167" customFormat="1" ht="15" customHeight="1">
      <c r="A996" s="576" t="s">
        <v>6837</v>
      </c>
      <c r="B996" s="577" t="s">
        <v>6838</v>
      </c>
      <c r="C996" s="577" t="s">
        <v>1380</v>
      </c>
      <c r="D996" s="577" t="s">
        <v>6743</v>
      </c>
      <c r="E996" s="577" t="s">
        <v>17</v>
      </c>
      <c r="F996" s="578">
        <v>43608</v>
      </c>
      <c r="G996" s="572">
        <f t="shared" si="15"/>
        <v>595183.89</v>
      </c>
      <c r="H996" s="446">
        <v>499954.46</v>
      </c>
      <c r="I996" s="446">
        <v>499954.46</v>
      </c>
      <c r="J996" s="579">
        <v>0</v>
      </c>
      <c r="K996" s="579">
        <v>95229.43</v>
      </c>
      <c r="L996" s="577" t="s">
        <v>6838</v>
      </c>
      <c r="M996" s="576" t="s">
        <v>28</v>
      </c>
      <c r="N996" s="576" t="s">
        <v>134</v>
      </c>
      <c r="O996" s="577" t="s">
        <v>6925</v>
      </c>
      <c r="P996" s="389">
        <f>IFERROR(VLOOKUP(TRIM(OPKK[[#This Row],[Lokacija provedbe
grad ili općina]]),Koordinate!B:E,2,FALSE),"")</f>
        <v>31300</v>
      </c>
      <c r="Q996" s="389">
        <f>IFERROR(VLOOKUP(TRIM(OPKK[[#This Row],[Lokacija provedbe
grad ili općina]]),Koordinate!B:E,3,FALSE),"")</f>
        <v>45.772866399999998</v>
      </c>
      <c r="R996" s="389">
        <f>IFERROR(VLOOKUP(TRIM(OPKK[[#This Row],[Lokacija provedbe
grad ili općina]]),Koordinate!B:E,4,FALSE),"")</f>
        <v>18.610752399999999</v>
      </c>
    </row>
    <row r="997" spans="1:18" s="167" customFormat="1" ht="15" customHeight="1">
      <c r="A997" s="36" t="s">
        <v>6926</v>
      </c>
      <c r="B997" s="36" t="s">
        <v>6927</v>
      </c>
      <c r="C997" s="36" t="s">
        <v>1380</v>
      </c>
      <c r="D997" s="36" t="s">
        <v>6743</v>
      </c>
      <c r="E997" s="36" t="s">
        <v>17</v>
      </c>
      <c r="F997" s="77">
        <v>43608</v>
      </c>
      <c r="G997" s="572">
        <f t="shared" si="15"/>
        <v>602393.61</v>
      </c>
      <c r="H997" s="446">
        <v>493962.74</v>
      </c>
      <c r="I997" s="446">
        <v>493962.74</v>
      </c>
      <c r="J997" s="446">
        <v>0</v>
      </c>
      <c r="K997" s="446">
        <v>108430.87</v>
      </c>
      <c r="L997" s="36" t="s">
        <v>6928</v>
      </c>
      <c r="M997" s="36" t="s">
        <v>28</v>
      </c>
      <c r="N997" s="36" t="s">
        <v>134</v>
      </c>
      <c r="O997" s="36"/>
      <c r="P997" s="389">
        <f>IFERROR(VLOOKUP(TRIM(OPKK[[#This Row],[Lokacija provedbe
grad ili općina]]),Koordinate!B:E,2,FALSE),"")</f>
        <v>31300</v>
      </c>
      <c r="Q997" s="389">
        <f>IFERROR(VLOOKUP(TRIM(OPKK[[#This Row],[Lokacija provedbe
grad ili općina]]),Koordinate!B:E,3,FALSE),"")</f>
        <v>45.772866399999998</v>
      </c>
      <c r="R997" s="389">
        <f>IFERROR(VLOOKUP(TRIM(OPKK[[#This Row],[Lokacija provedbe
grad ili općina]]),Koordinate!B:E,4,FALSE),"")</f>
        <v>18.610752399999999</v>
      </c>
    </row>
    <row r="998" spans="1:18" s="167" customFormat="1" ht="15" customHeight="1">
      <c r="A998" s="36" t="s">
        <v>6929</v>
      </c>
      <c r="B998" s="36" t="s">
        <v>6930</v>
      </c>
      <c r="C998" s="36" t="s">
        <v>15</v>
      </c>
      <c r="D998" s="36" t="s">
        <v>6931</v>
      </c>
      <c r="E998" s="36" t="s">
        <v>17</v>
      </c>
      <c r="F998" s="77">
        <v>43623</v>
      </c>
      <c r="G998" s="572">
        <f t="shared" si="15"/>
        <v>758529.45</v>
      </c>
      <c r="H998" s="446">
        <v>485458.84</v>
      </c>
      <c r="I998" s="446">
        <v>485458.84</v>
      </c>
      <c r="J998" s="446">
        <v>0</v>
      </c>
      <c r="K998" s="446">
        <v>273070.61</v>
      </c>
      <c r="L998" s="36" t="s">
        <v>6932</v>
      </c>
      <c r="M998" s="36" t="s">
        <v>20</v>
      </c>
      <c r="N998" s="36" t="s">
        <v>1219</v>
      </c>
      <c r="O998" s="36"/>
      <c r="P998" s="389">
        <f>IFERROR(VLOOKUP(TRIM(OPKK[[#This Row],[Lokacija provedbe
grad ili općina]]),Koordinate!B:E,2,FALSE),"")</f>
        <v>35403</v>
      </c>
      <c r="Q998" s="389">
        <f>IFERROR(VLOOKUP(TRIM(OPKK[[#This Row],[Lokacija provedbe
grad ili općina]]),Koordinate!B:E,3,FALSE),"")</f>
        <v>45.2631218</v>
      </c>
      <c r="R998" s="389">
        <f>IFERROR(VLOOKUP(TRIM(OPKK[[#This Row],[Lokacija provedbe
grad ili općina]]),Koordinate!B:E,4,FALSE),"")</f>
        <v>17.423400600000001</v>
      </c>
    </row>
    <row r="999" spans="1:18" s="167" customFormat="1" ht="15" customHeight="1">
      <c r="A999" s="36" t="s">
        <v>6933</v>
      </c>
      <c r="B999" s="36" t="s">
        <v>6934</v>
      </c>
      <c r="C999" s="36" t="s">
        <v>1237</v>
      </c>
      <c r="D999" s="36" t="s">
        <v>3994</v>
      </c>
      <c r="E999" s="36" t="s">
        <v>17</v>
      </c>
      <c r="F999" s="77">
        <v>43612</v>
      </c>
      <c r="G999" s="572">
        <f t="shared" si="15"/>
        <v>1256590.82</v>
      </c>
      <c r="H999" s="446">
        <v>778819.73</v>
      </c>
      <c r="I999" s="446">
        <v>778819.73</v>
      </c>
      <c r="J999" s="446">
        <v>0</v>
      </c>
      <c r="K999" s="446">
        <v>477771.09</v>
      </c>
      <c r="L999" s="36" t="s">
        <v>221</v>
      </c>
      <c r="M999" s="36" t="s">
        <v>20</v>
      </c>
      <c r="N999" s="36" t="s">
        <v>62</v>
      </c>
      <c r="O999" s="36"/>
      <c r="P999" s="389">
        <f>IFERROR(VLOOKUP(TRIM(OPKK[[#This Row],[Lokacija provedbe
grad ili općina]]),Koordinate!B:E,2,FALSE),"")</f>
        <v>35000</v>
      </c>
      <c r="Q999" s="389">
        <f>IFERROR(VLOOKUP(TRIM(OPKK[[#This Row],[Lokacija provedbe
grad ili općina]]),Koordinate!B:E,3,FALSE),"")</f>
        <v>45.163143099999999</v>
      </c>
      <c r="R999" s="389">
        <f>IFERROR(VLOOKUP(TRIM(OPKK[[#This Row],[Lokacija provedbe
grad ili općina]]),Koordinate!B:E,4,FALSE),"")</f>
        <v>18.011608099999901</v>
      </c>
    </row>
    <row r="1000" spans="1:18" s="167" customFormat="1" ht="15" customHeight="1">
      <c r="A1000" s="36" t="s">
        <v>6935</v>
      </c>
      <c r="B1000" s="36" t="s">
        <v>6936</v>
      </c>
      <c r="C1000" s="36" t="s">
        <v>1237</v>
      </c>
      <c r="D1000" s="36" t="s">
        <v>3994</v>
      </c>
      <c r="E1000" s="36" t="s">
        <v>17</v>
      </c>
      <c r="F1000" s="77">
        <v>43612</v>
      </c>
      <c r="G1000" s="572">
        <f t="shared" si="15"/>
        <v>786265.75</v>
      </c>
      <c r="H1000" s="446">
        <v>489104.45</v>
      </c>
      <c r="I1000" s="446">
        <v>489104.45</v>
      </c>
      <c r="J1000" s="446">
        <v>0</v>
      </c>
      <c r="K1000" s="446">
        <v>297161.3</v>
      </c>
      <c r="L1000" s="36" t="s">
        <v>3480</v>
      </c>
      <c r="M1000" s="36" t="s">
        <v>43</v>
      </c>
      <c r="N1000" s="36" t="s">
        <v>4347</v>
      </c>
      <c r="O1000" s="36"/>
      <c r="P1000" s="389">
        <f>IFERROR(VLOOKUP(TRIM(OPKK[[#This Row],[Lokacija provedbe
grad ili općina]]),Koordinate!B:E,2,FALSE),"")</f>
        <v>33406</v>
      </c>
      <c r="Q1000" s="389">
        <f>IFERROR(VLOOKUP(TRIM(OPKK[[#This Row],[Lokacija provedbe
grad ili općina]]),Koordinate!B:E,3,FALSE),"")</f>
        <v>45.873947299999998</v>
      </c>
      <c r="R1000" s="389">
        <f>IFERROR(VLOOKUP(TRIM(OPKK[[#This Row],[Lokacija provedbe
grad ili općina]]),Koordinate!B:E,4,FALSE),"")</f>
        <v>17.419092399999901</v>
      </c>
    </row>
    <row r="1001" spans="1:18" s="167" customFormat="1" ht="15" customHeight="1">
      <c r="A1001" s="36" t="s">
        <v>6937</v>
      </c>
      <c r="B1001" s="36" t="s">
        <v>6938</v>
      </c>
      <c r="C1001" s="36" t="s">
        <v>1237</v>
      </c>
      <c r="D1001" s="36" t="s">
        <v>3994</v>
      </c>
      <c r="E1001" s="36" t="s">
        <v>17</v>
      </c>
      <c r="F1001" s="77">
        <v>43598</v>
      </c>
      <c r="G1001" s="572">
        <f t="shared" si="15"/>
        <v>869489.28999999992</v>
      </c>
      <c r="H1001" s="446">
        <v>544953.93999999994</v>
      </c>
      <c r="I1001" s="446">
        <v>544953.93999999994</v>
      </c>
      <c r="J1001" s="446">
        <v>0</v>
      </c>
      <c r="K1001" s="446">
        <v>324535.34999999998</v>
      </c>
      <c r="L1001" s="36" t="s">
        <v>3409</v>
      </c>
      <c r="M1001" s="36" t="s">
        <v>20</v>
      </c>
      <c r="N1001" s="36" t="s">
        <v>4329</v>
      </c>
      <c r="O1001" s="36"/>
      <c r="P1001" s="389">
        <f>IFERROR(VLOOKUP(TRIM(OPKK[[#This Row],[Lokacija provedbe
grad ili općina]]),Koordinate!B:E,2,FALSE),"")</f>
        <v>35254</v>
      </c>
      <c r="Q1001" s="389">
        <f>IFERROR(VLOOKUP(TRIM(OPKK[[#This Row],[Lokacija provedbe
grad ili općina]]),Koordinate!B:E,3,FALSE),"")</f>
        <v>45.097752700000001</v>
      </c>
      <c r="R1001" s="389">
        <f>IFERROR(VLOOKUP(TRIM(OPKK[[#This Row],[Lokacija provedbe
grad ili općina]]),Koordinate!B:E,4,FALSE),"")</f>
        <v>17.8358445</v>
      </c>
    </row>
    <row r="1002" spans="1:18" s="167" customFormat="1" ht="15" customHeight="1">
      <c r="A1002" s="36" t="s">
        <v>6939</v>
      </c>
      <c r="B1002" s="36" t="s">
        <v>6940</v>
      </c>
      <c r="C1002" s="36" t="s">
        <v>1237</v>
      </c>
      <c r="D1002" s="36" t="s">
        <v>3994</v>
      </c>
      <c r="E1002" s="36" t="s">
        <v>17</v>
      </c>
      <c r="F1002" s="77">
        <v>43612</v>
      </c>
      <c r="G1002" s="572">
        <f t="shared" si="15"/>
        <v>1220019.51</v>
      </c>
      <c r="H1002" s="446">
        <v>751074.82</v>
      </c>
      <c r="I1002" s="446">
        <v>751074.82</v>
      </c>
      <c r="J1002" s="446">
        <v>0</v>
      </c>
      <c r="K1002" s="446">
        <v>468944.69</v>
      </c>
      <c r="L1002" s="36" t="s">
        <v>55</v>
      </c>
      <c r="M1002" s="36" t="s">
        <v>28</v>
      </c>
      <c r="N1002" s="36" t="s">
        <v>29</v>
      </c>
      <c r="O1002" s="36" t="s">
        <v>6925</v>
      </c>
      <c r="P1002" s="389">
        <f>IFERROR(VLOOKUP(TRIM(OPKK[[#This Row],[Lokacija provedbe
grad ili općina]]),Koordinate!B:E,2,FALSE),"")</f>
        <v>31000</v>
      </c>
      <c r="Q1002" s="389">
        <f>IFERROR(VLOOKUP(TRIM(OPKK[[#This Row],[Lokacija provedbe
grad ili općina]]),Koordinate!B:E,3,FALSE),"")</f>
        <v>45.554962400000001</v>
      </c>
      <c r="R1002" s="389">
        <f>IFERROR(VLOOKUP(TRIM(OPKK[[#This Row],[Lokacija provedbe
grad ili općina]]),Koordinate!B:E,4,FALSE),"")</f>
        <v>18.695514399999901</v>
      </c>
    </row>
    <row r="1003" spans="1:18" s="167" customFormat="1" ht="15" customHeight="1">
      <c r="A1003" s="36" t="s">
        <v>6941</v>
      </c>
      <c r="B1003" s="36" t="s">
        <v>6942</v>
      </c>
      <c r="C1003" s="36" t="s">
        <v>1380</v>
      </c>
      <c r="D1003" s="36" t="s">
        <v>6743</v>
      </c>
      <c r="E1003" s="36" t="s">
        <v>17</v>
      </c>
      <c r="F1003" s="77">
        <v>43627</v>
      </c>
      <c r="G1003" s="572">
        <f t="shared" si="15"/>
        <v>575000</v>
      </c>
      <c r="H1003" s="446">
        <v>488750</v>
      </c>
      <c r="I1003" s="446">
        <v>488750</v>
      </c>
      <c r="J1003" s="446">
        <v>0</v>
      </c>
      <c r="K1003" s="446">
        <v>86250</v>
      </c>
      <c r="L1003" s="36" t="s">
        <v>6943</v>
      </c>
      <c r="M1003" s="36" t="s">
        <v>28</v>
      </c>
      <c r="N1003" s="36" t="s">
        <v>29</v>
      </c>
      <c r="O1003" s="36"/>
      <c r="P1003" s="389">
        <f>IFERROR(VLOOKUP(TRIM(OPKK[[#This Row],[Lokacija provedbe
grad ili općina]]),Koordinate!B:E,2,FALSE),"")</f>
        <v>31000</v>
      </c>
      <c r="Q1003" s="389">
        <f>IFERROR(VLOOKUP(TRIM(OPKK[[#This Row],[Lokacija provedbe
grad ili općina]]),Koordinate!B:E,3,FALSE),"")</f>
        <v>45.554962400000001</v>
      </c>
      <c r="R1003" s="389">
        <f>IFERROR(VLOOKUP(TRIM(OPKK[[#This Row],[Lokacija provedbe
grad ili općina]]),Koordinate!B:E,4,FALSE),"")</f>
        <v>18.695514399999901</v>
      </c>
    </row>
    <row r="1004" spans="1:18" s="167" customFormat="1" ht="15" customHeight="1">
      <c r="A1004" s="586" t="s">
        <v>6986</v>
      </c>
      <c r="B1004" s="586" t="s">
        <v>6987</v>
      </c>
      <c r="C1004" s="586" t="s">
        <v>980</v>
      </c>
      <c r="D1004" s="586" t="s">
        <v>6988</v>
      </c>
      <c r="E1004" s="586" t="s">
        <v>65</v>
      </c>
      <c r="F1004" s="587">
        <v>43626</v>
      </c>
      <c r="G1004" s="572">
        <f t="shared" si="15"/>
        <v>2410044.48</v>
      </c>
      <c r="H1004" s="446">
        <v>1807533.36</v>
      </c>
      <c r="I1004" s="446">
        <v>1807533.36</v>
      </c>
      <c r="J1004" s="588">
        <v>0</v>
      </c>
      <c r="K1004" s="588">
        <v>602511.12</v>
      </c>
      <c r="L1004" s="586" t="s">
        <v>6989</v>
      </c>
      <c r="M1004" s="586" t="s">
        <v>52</v>
      </c>
      <c r="N1004" s="586" t="s">
        <v>53</v>
      </c>
      <c r="O1004" s="586"/>
      <c r="P1004" s="389">
        <f>IFERROR(VLOOKUP(TRIM(OPKK[[#This Row],[Lokacija provedbe
grad ili općina]]),Koordinate!B:E,2,FALSE),"")</f>
        <v>32000</v>
      </c>
      <c r="Q1004" s="389">
        <f>IFERROR(VLOOKUP(TRIM(OPKK[[#This Row],[Lokacija provedbe
grad ili općina]]),Koordinate!B:E,3,FALSE),"")</f>
        <v>45.345237699999998</v>
      </c>
      <c r="R1004" s="389">
        <f>IFERROR(VLOOKUP(TRIM(OPKK[[#This Row],[Lokacija provedbe
grad ili općina]]),Koordinate!B:E,4,FALSE),"")</f>
        <v>19.001020400000002</v>
      </c>
    </row>
    <row r="1005" spans="1:18" s="167" customFormat="1" ht="15" customHeight="1">
      <c r="A1005" s="586" t="s">
        <v>6990</v>
      </c>
      <c r="B1005" s="586" t="s">
        <v>6991</v>
      </c>
      <c r="C1005" s="586" t="s">
        <v>980</v>
      </c>
      <c r="D1005" s="586" t="s">
        <v>6988</v>
      </c>
      <c r="E1005" s="586" t="s">
        <v>65</v>
      </c>
      <c r="F1005" s="587">
        <v>43622</v>
      </c>
      <c r="G1005" s="572">
        <f t="shared" si="15"/>
        <v>6260414.8599999994</v>
      </c>
      <c r="H1005" s="446">
        <v>5321350.92</v>
      </c>
      <c r="I1005" s="446">
        <v>5321350.92</v>
      </c>
      <c r="J1005" s="588">
        <v>0</v>
      </c>
      <c r="K1005" s="588">
        <v>939063.94</v>
      </c>
      <c r="L1005" s="586" t="s">
        <v>446</v>
      </c>
      <c r="M1005" s="586" t="s">
        <v>20</v>
      </c>
      <c r="N1005" s="586" t="s">
        <v>157</v>
      </c>
      <c r="O1005" s="586"/>
      <c r="P1005" s="389">
        <f>IFERROR(VLOOKUP(TRIM(OPKK[[#This Row],[Lokacija provedbe
grad ili općina]]),Koordinate!B:E,2,FALSE),"")</f>
        <v>35400</v>
      </c>
      <c r="Q1005" s="389">
        <f>IFERROR(VLOOKUP(TRIM(OPKK[[#This Row],[Lokacija provedbe
grad ili općina]]),Koordinate!B:E,3,FALSE),"")</f>
        <v>45.258155799999997</v>
      </c>
      <c r="R1005" s="389">
        <f>IFERROR(VLOOKUP(TRIM(OPKK[[#This Row],[Lokacija provedbe
grad ili općina]]),Koordinate!B:E,4,FALSE),"")</f>
        <v>17.3839626</v>
      </c>
    </row>
    <row r="1006" spans="1:18" s="167" customFormat="1" ht="15" customHeight="1">
      <c r="A1006" s="586" t="s">
        <v>6992</v>
      </c>
      <c r="B1006" s="586" t="s">
        <v>6993</v>
      </c>
      <c r="C1006" s="586" t="s">
        <v>980</v>
      </c>
      <c r="D1006" s="586" t="s">
        <v>6988</v>
      </c>
      <c r="E1006" s="586" t="s">
        <v>65</v>
      </c>
      <c r="F1006" s="587">
        <v>43623</v>
      </c>
      <c r="G1006" s="572">
        <f t="shared" si="15"/>
        <v>14846569.959999999</v>
      </c>
      <c r="H1006" s="446">
        <v>9648501.1899999995</v>
      </c>
      <c r="I1006" s="446">
        <v>9648501.1899999995</v>
      </c>
      <c r="J1006" s="588">
        <v>0</v>
      </c>
      <c r="K1006" s="588">
        <v>5198068.7699999996</v>
      </c>
      <c r="L1006" s="586" t="s">
        <v>6994</v>
      </c>
      <c r="M1006" s="586" t="s">
        <v>28</v>
      </c>
      <c r="N1006" s="586" t="s">
        <v>169</v>
      </c>
      <c r="O1006" s="586"/>
      <c r="P1006" s="389">
        <f>IFERROR(VLOOKUP(TRIM(OPKK[[#This Row],[Lokacija provedbe
grad ili općina]]),Koordinate!B:E,2,FALSE),"")</f>
        <v>31540</v>
      </c>
      <c r="Q1006" s="389">
        <f>IFERROR(VLOOKUP(TRIM(OPKK[[#This Row],[Lokacija provedbe
grad ili općina]]),Koordinate!B:E,3,FALSE),"")</f>
        <v>45.762141999999997</v>
      </c>
      <c r="R1006" s="389">
        <f>IFERROR(VLOOKUP(TRIM(OPKK[[#This Row],[Lokacija provedbe
grad ili općina]]),Koordinate!B:E,4,FALSE),"")</f>
        <v>18.165137899999898</v>
      </c>
    </row>
    <row r="1007" spans="1:18" s="167" customFormat="1" ht="15" customHeight="1">
      <c r="A1007" s="586" t="s">
        <v>6995</v>
      </c>
      <c r="B1007" s="586" t="s">
        <v>6996</v>
      </c>
      <c r="C1007" s="586" t="s">
        <v>980</v>
      </c>
      <c r="D1007" s="586" t="s">
        <v>6988</v>
      </c>
      <c r="E1007" s="586" t="s">
        <v>65</v>
      </c>
      <c r="F1007" s="587">
        <v>43622</v>
      </c>
      <c r="G1007" s="572">
        <f t="shared" si="15"/>
        <v>3739430.56</v>
      </c>
      <c r="H1007" s="446">
        <v>2804572.92</v>
      </c>
      <c r="I1007" s="446">
        <v>2804572.92</v>
      </c>
      <c r="J1007" s="588">
        <v>0</v>
      </c>
      <c r="K1007" s="588">
        <v>934857.64</v>
      </c>
      <c r="L1007" s="586" t="s">
        <v>495</v>
      </c>
      <c r="M1007" s="586" t="s">
        <v>28</v>
      </c>
      <c r="N1007" s="586" t="s">
        <v>1221</v>
      </c>
      <c r="O1007" s="586"/>
      <c r="P1007" s="389">
        <f>IFERROR(VLOOKUP(TRIM(OPKK[[#This Row],[Lokacija provedbe
grad ili općina]]),Koordinate!B:E,2,FALSE),"")</f>
        <v>31216</v>
      </c>
      <c r="Q1007" s="389">
        <f>IFERROR(VLOOKUP(TRIM(OPKK[[#This Row],[Lokacija provedbe
grad ili općina]]),Koordinate!B:E,3,FALSE),"")</f>
        <v>45.4893778</v>
      </c>
      <c r="R1007" s="389">
        <f>IFERROR(VLOOKUP(TRIM(OPKK[[#This Row],[Lokacija provedbe
grad ili općina]]),Koordinate!B:E,4,FALSE),"")</f>
        <v>18.672802300000001</v>
      </c>
    </row>
    <row r="1008" spans="1:18" s="167" customFormat="1" ht="15" customHeight="1">
      <c r="A1008" s="586" t="s">
        <v>6997</v>
      </c>
      <c r="B1008" s="586" t="s">
        <v>6998</v>
      </c>
      <c r="C1008" s="586" t="s">
        <v>980</v>
      </c>
      <c r="D1008" s="586" t="s">
        <v>6988</v>
      </c>
      <c r="E1008" s="586" t="s">
        <v>65</v>
      </c>
      <c r="F1008" s="587">
        <v>43626</v>
      </c>
      <c r="G1008" s="572">
        <v>15550822.449999999</v>
      </c>
      <c r="H1008" s="446">
        <v>9772587.2699999996</v>
      </c>
      <c r="I1008" s="446">
        <v>9772587.2699999996</v>
      </c>
      <c r="J1008" s="588">
        <v>0</v>
      </c>
      <c r="K1008" s="588">
        <v>5778235.1799999997</v>
      </c>
      <c r="L1008" s="586" t="s">
        <v>413</v>
      </c>
      <c r="M1008" s="586" t="s">
        <v>43</v>
      </c>
      <c r="N1008" s="586" t="s">
        <v>179</v>
      </c>
      <c r="O1008" s="586"/>
      <c r="P1008" s="389">
        <f>IFERROR(VLOOKUP(TRIM(OPKK[[#This Row],[Lokacija provedbe
grad ili općina]]),Koordinate!B:E,2,FALSE),"")</f>
        <v>33520</v>
      </c>
      <c r="Q1008" s="389">
        <f>IFERROR(VLOOKUP(TRIM(OPKK[[#This Row],[Lokacija provedbe
grad ili općina]]),Koordinate!B:E,3,FALSE),"")</f>
        <v>45.701931999999999</v>
      </c>
      <c r="R1008" s="389">
        <f>IFERROR(VLOOKUP(TRIM(OPKK[[#This Row],[Lokacija provedbe
grad ili općina]]),Koordinate!B:E,4,FALSE),"")</f>
        <v>17.701143999999999</v>
      </c>
    </row>
    <row r="1009" spans="1:18" s="167" customFormat="1" ht="15" customHeight="1">
      <c r="A1009" s="586" t="s">
        <v>6999</v>
      </c>
      <c r="B1009" s="586" t="s">
        <v>7000</v>
      </c>
      <c r="C1009" s="586" t="s">
        <v>980</v>
      </c>
      <c r="D1009" s="586" t="s">
        <v>6988</v>
      </c>
      <c r="E1009" s="586" t="s">
        <v>65</v>
      </c>
      <c r="F1009" s="587">
        <v>43622</v>
      </c>
      <c r="G1009" s="572">
        <f t="shared" si="15"/>
        <v>9639075.8800000008</v>
      </c>
      <c r="H1009" s="446">
        <v>6265399.3200000003</v>
      </c>
      <c r="I1009" s="446">
        <v>6265399.3200000003</v>
      </c>
      <c r="J1009" s="588"/>
      <c r="K1009" s="588">
        <v>3373676.56</v>
      </c>
      <c r="L1009" s="586" t="s">
        <v>2351</v>
      </c>
      <c r="M1009" s="586" t="s">
        <v>43</v>
      </c>
      <c r="N1009" s="586" t="s">
        <v>383</v>
      </c>
      <c r="O1009" s="586"/>
      <c r="P1009" s="389">
        <f>IFERROR(VLOOKUP(TRIM(OPKK[[#This Row],[Lokacija provedbe
grad ili općina]]),Koordinate!B:E,2,FALSE),"")</f>
        <v>33515</v>
      </c>
      <c r="Q1009" s="389">
        <f>IFERROR(VLOOKUP(TRIM(OPKK[[#This Row],[Lokacija provedbe
grad ili općina]]),Koordinate!B:E,3,FALSE),"")</f>
        <v>45.528800699999998</v>
      </c>
      <c r="R1009" s="389">
        <f>IFERROR(VLOOKUP(TRIM(OPKK[[#This Row],[Lokacija provedbe
grad ili općina]]),Koordinate!B:E,4,FALSE),"")</f>
        <v>17.880347400000002</v>
      </c>
    </row>
    <row r="1010" spans="1:18" s="167" customFormat="1" ht="15" customHeight="1">
      <c r="A1010" s="586" t="s">
        <v>7001</v>
      </c>
      <c r="B1010" s="586" t="s">
        <v>7002</v>
      </c>
      <c r="C1010" s="586" t="s">
        <v>980</v>
      </c>
      <c r="D1010" s="586" t="s">
        <v>6988</v>
      </c>
      <c r="E1010" s="586" t="s">
        <v>65</v>
      </c>
      <c r="F1010" s="587">
        <v>43621</v>
      </c>
      <c r="G1010" s="572">
        <f t="shared" si="15"/>
        <v>5570302.3799999999</v>
      </c>
      <c r="H1010" s="446">
        <v>4733945.6399999997</v>
      </c>
      <c r="I1010" s="446">
        <v>4733945.6399999997</v>
      </c>
      <c r="J1010" s="588"/>
      <c r="K1010" s="588">
        <v>836356.74</v>
      </c>
      <c r="L1010" s="586" t="s">
        <v>39</v>
      </c>
      <c r="M1010" s="586" t="s">
        <v>38</v>
      </c>
      <c r="N1010" s="586" t="s">
        <v>37</v>
      </c>
      <c r="O1010" s="586"/>
      <c r="P1010" s="389">
        <f>IFERROR(VLOOKUP(TRIM(OPKK[[#This Row],[Lokacija provedbe
grad ili općina]]),Koordinate!B:E,2,FALSE),"")</f>
        <v>34551</v>
      </c>
      <c r="Q1010" s="389">
        <f>IFERROR(VLOOKUP(TRIM(OPKK[[#This Row],[Lokacija provedbe
grad ili općina]]),Koordinate!B:E,3,FALSE),"")</f>
        <v>45.414281199999998</v>
      </c>
      <c r="R1010" s="389">
        <f>IFERROR(VLOOKUP(TRIM(OPKK[[#This Row],[Lokacija provedbe
grad ili općina]]),Koordinate!B:E,4,FALSE),"")</f>
        <v>17.161192099999901</v>
      </c>
    </row>
    <row r="1011" spans="1:18" s="167" customFormat="1" ht="15" customHeight="1">
      <c r="A1011" s="586" t="s">
        <v>7003</v>
      </c>
      <c r="B1011" s="586" t="s">
        <v>7004</v>
      </c>
      <c r="C1011" s="586" t="s">
        <v>1008</v>
      </c>
      <c r="D1011" s="586" t="s">
        <v>7005</v>
      </c>
      <c r="E1011" s="586" t="s">
        <v>49</v>
      </c>
      <c r="F1011" s="587">
        <v>43629</v>
      </c>
      <c r="G1011" s="572">
        <f t="shared" si="15"/>
        <v>9408266.9299999997</v>
      </c>
      <c r="H1011" s="446">
        <v>7997026.8799999999</v>
      </c>
      <c r="I1011" s="446">
        <v>7997026.8799999999</v>
      </c>
      <c r="J1011" s="588">
        <v>0</v>
      </c>
      <c r="K1011" s="588">
        <v>1411240.05</v>
      </c>
      <c r="L1011" s="586" t="s">
        <v>536</v>
      </c>
      <c r="M1011" s="586" t="s">
        <v>43</v>
      </c>
      <c r="N1011" s="586" t="s">
        <v>4154</v>
      </c>
      <c r="O1011" s="586"/>
      <c r="P1011" s="389">
        <f>IFERROR(VLOOKUP(TRIM(OPKK[[#This Row],[Lokacija provedbe
grad ili općina]]),Koordinate!B:E,2,FALSE),"")</f>
        <v>33404</v>
      </c>
      <c r="Q1011" s="389">
        <f>IFERROR(VLOOKUP(TRIM(OPKK[[#This Row],[Lokacija provedbe
grad ili općina]]),Koordinate!B:E,3,FALSE),"")</f>
        <v>45.858045799999999</v>
      </c>
      <c r="R1011" s="389">
        <f>IFERROR(VLOOKUP(TRIM(OPKK[[#This Row],[Lokacija provedbe
grad ili općina]]),Koordinate!B:E,4,FALSE),"")</f>
        <v>17.301897400000001</v>
      </c>
    </row>
    <row r="1012" spans="1:18" s="167" customFormat="1" ht="15" customHeight="1">
      <c r="A1012" s="586" t="s">
        <v>7006</v>
      </c>
      <c r="B1012" s="586" t="s">
        <v>7007</v>
      </c>
      <c r="C1012" s="586" t="s">
        <v>15</v>
      </c>
      <c r="D1012" s="586" t="s">
        <v>6931</v>
      </c>
      <c r="E1012" s="586" t="s">
        <v>17</v>
      </c>
      <c r="F1012" s="587">
        <v>43628</v>
      </c>
      <c r="G1012" s="572">
        <f t="shared" si="15"/>
        <v>638995</v>
      </c>
      <c r="H1012" s="446">
        <v>543145.75</v>
      </c>
      <c r="I1012" s="446">
        <v>543145.75</v>
      </c>
      <c r="J1012" s="588">
        <v>0</v>
      </c>
      <c r="K1012" s="588">
        <v>95849.25</v>
      </c>
      <c r="L1012" s="586" t="s">
        <v>7008</v>
      </c>
      <c r="M1012" s="586" t="s">
        <v>20</v>
      </c>
      <c r="N1012" s="586" t="s">
        <v>3767</v>
      </c>
      <c r="O1012" s="586"/>
      <c r="P1012" s="389">
        <f>IFERROR(VLOOKUP(TRIM(OPKK[[#This Row],[Lokacija provedbe
grad ili općina]]),Koordinate!B:E,2,FALSE),"")</f>
        <v>35211</v>
      </c>
      <c r="Q1012" s="389">
        <f>IFERROR(VLOOKUP(TRIM(OPKK[[#This Row],[Lokacija provedbe
grad ili općina]]),Koordinate!B:E,3,FALSE),"")</f>
        <v>45.181916200000003</v>
      </c>
      <c r="R1012" s="389">
        <f>IFERROR(VLOOKUP(TRIM(OPKK[[#This Row],[Lokacija provedbe
grad ili općina]]),Koordinate!B:E,4,FALSE),"")</f>
        <v>18.1845731999999</v>
      </c>
    </row>
    <row r="1013" spans="1:18" s="167" customFormat="1" ht="15" customHeight="1">
      <c r="A1013" s="36" t="s">
        <v>7148</v>
      </c>
      <c r="B1013" s="36" t="s">
        <v>7149</v>
      </c>
      <c r="C1013" s="36" t="s">
        <v>980</v>
      </c>
      <c r="D1013" s="36" t="s">
        <v>6988</v>
      </c>
      <c r="E1013" s="36" t="s">
        <v>65</v>
      </c>
      <c r="F1013" s="77">
        <v>43627</v>
      </c>
      <c r="G1013" s="572">
        <f t="shared" si="15"/>
        <v>5102705.01</v>
      </c>
      <c r="H1013" s="446">
        <v>4337299.25</v>
      </c>
      <c r="I1013" s="446">
        <v>4337299.25</v>
      </c>
      <c r="J1013" s="446">
        <v>0</v>
      </c>
      <c r="K1013" s="446">
        <v>765405.76</v>
      </c>
      <c r="L1013" s="36" t="s">
        <v>2710</v>
      </c>
      <c r="M1013" s="36" t="s">
        <v>28</v>
      </c>
      <c r="N1013" s="36" t="s">
        <v>131</v>
      </c>
      <c r="O1013" s="36"/>
      <c r="P1013" s="389">
        <f>IFERROR(VLOOKUP(TRIM(OPKK[[#This Row],[Lokacija provedbe
grad ili općina]]),Koordinate!B:E,2,FALSE),"")</f>
        <v>31309</v>
      </c>
      <c r="Q1013" s="389">
        <f>IFERROR(VLOOKUP(TRIM(OPKK[[#This Row],[Lokacija provedbe
grad ili općina]]),Koordinate!B:E,3,FALSE),"")</f>
        <v>45.751590700000001</v>
      </c>
      <c r="R1013" s="389">
        <f>IFERROR(VLOOKUP(TRIM(OPKK[[#This Row],[Lokacija provedbe
grad ili općina]]),Koordinate!B:E,4,FALSE),"")</f>
        <v>18.737473999999999</v>
      </c>
    </row>
    <row r="1014" spans="1:18" s="167" customFormat="1" ht="15" customHeight="1">
      <c r="A1014" s="36" t="s">
        <v>7150</v>
      </c>
      <c r="B1014" s="36" t="s">
        <v>7151</v>
      </c>
      <c r="C1014" s="36" t="s">
        <v>1237</v>
      </c>
      <c r="D1014" s="36" t="s">
        <v>3994</v>
      </c>
      <c r="E1014" s="36" t="s">
        <v>17</v>
      </c>
      <c r="F1014" s="77">
        <v>43629</v>
      </c>
      <c r="G1014" s="572">
        <f t="shared" si="15"/>
        <v>24938685.969999999</v>
      </c>
      <c r="H1014" s="446">
        <v>10683969.529999999</v>
      </c>
      <c r="I1014" s="446">
        <v>10683969.529999999</v>
      </c>
      <c r="J1014" s="446">
        <v>0</v>
      </c>
      <c r="K1014" s="446">
        <v>14254716.439999999</v>
      </c>
      <c r="L1014" s="36" t="s">
        <v>1528</v>
      </c>
      <c r="M1014" s="36" t="s">
        <v>20</v>
      </c>
      <c r="N1014" s="36" t="s">
        <v>62</v>
      </c>
      <c r="O1014" s="36"/>
      <c r="P1014" s="389">
        <f>IFERROR(VLOOKUP(TRIM(OPKK[[#This Row],[Lokacija provedbe
grad ili općina]]),Koordinate!B:E,2,FALSE),"")</f>
        <v>35000</v>
      </c>
      <c r="Q1014" s="389">
        <f>IFERROR(VLOOKUP(TRIM(OPKK[[#This Row],[Lokacija provedbe
grad ili općina]]),Koordinate!B:E,3,FALSE),"")</f>
        <v>45.163143099999999</v>
      </c>
      <c r="R1014" s="389">
        <f>IFERROR(VLOOKUP(TRIM(OPKK[[#This Row],[Lokacija provedbe
grad ili općina]]),Koordinate!B:E,4,FALSE),"")</f>
        <v>18.011608099999901</v>
      </c>
    </row>
    <row r="1015" spans="1:18" s="167" customFormat="1" ht="15" customHeight="1">
      <c r="A1015" s="36" t="s">
        <v>7152</v>
      </c>
      <c r="B1015" s="36" t="s">
        <v>7153</v>
      </c>
      <c r="C1015" s="36" t="s">
        <v>4214</v>
      </c>
      <c r="D1015" s="36" t="s">
        <v>7154</v>
      </c>
      <c r="E1015" s="36" t="s">
        <v>655</v>
      </c>
      <c r="F1015" s="77">
        <v>43629</v>
      </c>
      <c r="G1015" s="572">
        <f t="shared" si="15"/>
        <v>15809189.449999999</v>
      </c>
      <c r="H1015" s="446">
        <v>13437811.029999999</v>
      </c>
      <c r="I1015" s="446">
        <v>13437811.029999999</v>
      </c>
      <c r="J1015" s="446"/>
      <c r="K1015" s="446">
        <v>2371378.42</v>
      </c>
      <c r="L1015" s="36" t="s">
        <v>226</v>
      </c>
      <c r="M1015" s="36" t="s">
        <v>20</v>
      </c>
      <c r="N1015" s="36" t="s">
        <v>62</v>
      </c>
      <c r="O1015" s="36"/>
      <c r="P1015" s="389">
        <f>IFERROR(VLOOKUP(TRIM(OPKK[[#This Row],[Lokacija provedbe
grad ili općina]]),Koordinate!B:E,2,FALSE),"")</f>
        <v>35000</v>
      </c>
      <c r="Q1015" s="389">
        <f>IFERROR(VLOOKUP(TRIM(OPKK[[#This Row],[Lokacija provedbe
grad ili općina]]),Koordinate!B:E,3,FALSE),"")</f>
        <v>45.163143099999999</v>
      </c>
      <c r="R1015" s="389">
        <f>IFERROR(VLOOKUP(TRIM(OPKK[[#This Row],[Lokacija provedbe
grad ili općina]]),Koordinate!B:E,4,FALSE),"")</f>
        <v>18.011608099999901</v>
      </c>
    </row>
    <row r="1016" spans="1:18" s="167" customFormat="1" ht="15" customHeight="1">
      <c r="A1016" s="36" t="s">
        <v>7155</v>
      </c>
      <c r="B1016" s="36" t="s">
        <v>7156</v>
      </c>
      <c r="C1016" s="36" t="s">
        <v>15</v>
      </c>
      <c r="D1016" s="36" t="s">
        <v>6528</v>
      </c>
      <c r="E1016" s="36" t="s">
        <v>17</v>
      </c>
      <c r="F1016" s="77">
        <v>43642</v>
      </c>
      <c r="G1016" s="572">
        <f t="shared" si="15"/>
        <v>17016535</v>
      </c>
      <c r="H1016" s="446">
        <v>7701935.75</v>
      </c>
      <c r="I1016" s="446">
        <v>7701935.75</v>
      </c>
      <c r="J1016" s="446">
        <v>0</v>
      </c>
      <c r="K1016" s="446">
        <v>9314599.25</v>
      </c>
      <c r="L1016" s="36" t="s">
        <v>7157</v>
      </c>
      <c r="M1016" s="36" t="s">
        <v>52</v>
      </c>
      <c r="N1016" s="36" t="s">
        <v>177</v>
      </c>
      <c r="O1016" s="36"/>
      <c r="P1016" s="389">
        <f>IFERROR(VLOOKUP(TRIM(OPKK[[#This Row],[Lokacija provedbe
grad ili općina]]),Koordinate!B:E,2,FALSE),"")</f>
        <v>32270</v>
      </c>
      <c r="Q1016" s="389">
        <f>IFERROR(VLOOKUP(TRIM(OPKK[[#This Row],[Lokacija provedbe
grad ili općina]]),Koordinate!B:E,3,FALSE),"")</f>
        <v>45.072074000000001</v>
      </c>
      <c r="R1016" s="389">
        <f>IFERROR(VLOOKUP(TRIM(OPKK[[#This Row],[Lokacija provedbe
grad ili općina]]),Koordinate!B:E,4,FALSE),"")</f>
        <v>18.694507199999901</v>
      </c>
    </row>
    <row r="1017" spans="1:18" s="167" customFormat="1" ht="15" customHeight="1">
      <c r="A1017" s="36" t="s">
        <v>7158</v>
      </c>
      <c r="B1017" s="36" t="s">
        <v>7159</v>
      </c>
      <c r="C1017" s="36" t="s">
        <v>15</v>
      </c>
      <c r="D1017" s="36" t="s">
        <v>6931</v>
      </c>
      <c r="E1017" s="36" t="s">
        <v>17</v>
      </c>
      <c r="F1017" s="77">
        <v>43642</v>
      </c>
      <c r="G1017" s="572">
        <f t="shared" si="15"/>
        <v>211070</v>
      </c>
      <c r="H1017" s="446">
        <v>179409.5</v>
      </c>
      <c r="I1017" s="446">
        <v>179409.5</v>
      </c>
      <c r="J1017" s="446">
        <v>0</v>
      </c>
      <c r="K1017" s="446">
        <v>31660.5</v>
      </c>
      <c r="L1017" s="36" t="s">
        <v>7157</v>
      </c>
      <c r="M1017" s="36" t="s">
        <v>52</v>
      </c>
      <c r="N1017" s="36" t="s">
        <v>177</v>
      </c>
      <c r="O1017" s="36"/>
      <c r="P1017" s="389">
        <f>IFERROR(VLOOKUP(TRIM(OPKK[[#This Row],[Lokacija provedbe
grad ili općina]]),Koordinate!B:E,2,FALSE),"")</f>
        <v>32270</v>
      </c>
      <c r="Q1017" s="389">
        <f>IFERROR(VLOOKUP(TRIM(OPKK[[#This Row],[Lokacija provedbe
grad ili općina]]),Koordinate!B:E,3,FALSE),"")</f>
        <v>45.072074000000001</v>
      </c>
      <c r="R1017" s="389">
        <f>IFERROR(VLOOKUP(TRIM(OPKK[[#This Row],[Lokacija provedbe
grad ili općina]]),Koordinate!B:E,4,FALSE),"")</f>
        <v>18.694507199999901</v>
      </c>
    </row>
    <row r="1018" spans="1:18" s="167" customFormat="1" ht="15" customHeight="1">
      <c r="A1018" s="36" t="s">
        <v>7160</v>
      </c>
      <c r="B1018" s="36" t="s">
        <v>7161</v>
      </c>
      <c r="C1018" s="36" t="s">
        <v>980</v>
      </c>
      <c r="D1018" s="36" t="s">
        <v>6988</v>
      </c>
      <c r="E1018" s="36" t="s">
        <v>65</v>
      </c>
      <c r="F1018" s="77">
        <v>43621</v>
      </c>
      <c r="G1018" s="572">
        <f t="shared" si="15"/>
        <v>5283970.08</v>
      </c>
      <c r="H1018" s="446">
        <v>3962977.55</v>
      </c>
      <c r="I1018" s="446">
        <v>3368530.92</v>
      </c>
      <c r="J1018" s="446">
        <v>594446.63</v>
      </c>
      <c r="K1018" s="446">
        <v>1320992.53</v>
      </c>
      <c r="L1018" s="36" t="s">
        <v>1378</v>
      </c>
      <c r="M1018" s="36" t="s">
        <v>28</v>
      </c>
      <c r="N1018" s="36" t="s">
        <v>204</v>
      </c>
      <c r="O1018" s="36"/>
      <c r="P1018" s="389">
        <f>IFERROR(VLOOKUP(TRIM(OPKK[[#This Row],[Lokacija provedbe
grad ili općina]]),Koordinate!B:E,2,FALSE),"")</f>
        <v>31551</v>
      </c>
      <c r="Q1018" s="389">
        <f>IFERROR(VLOOKUP(TRIM(OPKK[[#This Row],[Lokacija provedbe
grad ili općina]]),Koordinate!B:E,3,FALSE),"")</f>
        <v>45.684501599999997</v>
      </c>
      <c r="R1018" s="389">
        <f>IFERROR(VLOOKUP(TRIM(OPKK[[#This Row],[Lokacija provedbe
grad ili općina]]),Koordinate!B:E,4,FALSE),"")</f>
        <v>18.402356699999899</v>
      </c>
    </row>
    <row r="1019" spans="1:18" s="167" customFormat="1" ht="15" customHeight="1">
      <c r="A1019" s="618" t="s">
        <v>7423</v>
      </c>
      <c r="B1019" s="618" t="s">
        <v>7424</v>
      </c>
      <c r="C1019" s="618" t="s">
        <v>15</v>
      </c>
      <c r="D1019" s="618" t="s">
        <v>6528</v>
      </c>
      <c r="E1019" s="618" t="s">
        <v>17</v>
      </c>
      <c r="F1019" s="191">
        <v>43647</v>
      </c>
      <c r="G1019" s="572">
        <f t="shared" si="15"/>
        <v>4287225</v>
      </c>
      <c r="H1019" s="619">
        <v>1943562.5</v>
      </c>
      <c r="I1019" s="619">
        <v>1943562.5</v>
      </c>
      <c r="J1019" s="619">
        <v>0</v>
      </c>
      <c r="K1019" s="619">
        <v>2343662.5</v>
      </c>
      <c r="L1019" s="618" t="s">
        <v>7425</v>
      </c>
      <c r="M1019" s="618" t="s">
        <v>28</v>
      </c>
      <c r="N1019" s="618" t="s">
        <v>30</v>
      </c>
      <c r="O1019" s="618"/>
      <c r="P1019" s="389">
        <f>IFERROR(VLOOKUP(TRIM(OPKK[[#This Row],[Lokacija provedbe
grad ili općina]]),Koordinate!B:E,2,FALSE),"")</f>
        <v>31400</v>
      </c>
      <c r="Q1019" s="389">
        <f>IFERROR(VLOOKUP(TRIM(OPKK[[#This Row],[Lokacija provedbe
grad ili općina]]),Koordinate!B:E,3,FALSE),"")</f>
        <v>45.309996899999902</v>
      </c>
      <c r="R1019" s="389">
        <f>IFERROR(VLOOKUP(TRIM(OPKK[[#This Row],[Lokacija provedbe
grad ili općina]]),Koordinate!B:E,4,FALSE),"")</f>
        <v>18.4097819999999</v>
      </c>
    </row>
    <row r="1020" spans="1:18" s="167" customFormat="1" ht="15" customHeight="1">
      <c r="A1020" s="618" t="s">
        <v>7426</v>
      </c>
      <c r="B1020" s="618" t="s">
        <v>7427</v>
      </c>
      <c r="C1020" s="618" t="s">
        <v>1223</v>
      </c>
      <c r="D1020" s="618" t="s">
        <v>4099</v>
      </c>
      <c r="E1020" s="618" t="s">
        <v>17</v>
      </c>
      <c r="F1020" s="191">
        <v>43649</v>
      </c>
      <c r="G1020" s="572">
        <f t="shared" si="15"/>
        <v>9335899.9100000001</v>
      </c>
      <c r="H1020" s="619">
        <v>7935514.9199999999</v>
      </c>
      <c r="I1020" s="619">
        <v>7935514.9199999999</v>
      </c>
      <c r="J1020" s="619"/>
      <c r="K1020" s="619">
        <v>1400384.99</v>
      </c>
      <c r="L1020" s="618" t="s">
        <v>560</v>
      </c>
      <c r="M1020" s="618" t="s">
        <v>52</v>
      </c>
      <c r="N1020" s="618" t="s">
        <v>890</v>
      </c>
      <c r="O1020" s="618"/>
      <c r="P1020" s="389">
        <f>IFERROR(VLOOKUP(TRIM(OPKK[[#This Row],[Lokacija provedbe
grad ili općina]]),Koordinate!B:E,2,FALSE),"")</f>
        <v>32236</v>
      </c>
      <c r="Q1020" s="389">
        <f>IFERROR(VLOOKUP(TRIM(OPKK[[#This Row],[Lokacija provedbe
grad ili općina]]),Koordinate!B:E,3,FALSE),"")</f>
        <v>45.222044799999999</v>
      </c>
      <c r="R1020" s="389">
        <f>IFERROR(VLOOKUP(TRIM(OPKK[[#This Row],[Lokacija provedbe
grad ili općina]]),Koordinate!B:E,4,FALSE),"")</f>
        <v>19.375233099999999</v>
      </c>
    </row>
    <row r="1021" spans="1:18" s="167" customFormat="1" ht="15" customHeight="1">
      <c r="A1021" s="174" t="s">
        <v>7430</v>
      </c>
      <c r="B1021" s="174" t="s">
        <v>7434</v>
      </c>
      <c r="C1021" s="174" t="s">
        <v>15</v>
      </c>
      <c r="D1021" s="174" t="s">
        <v>6931</v>
      </c>
      <c r="E1021" s="174" t="s">
        <v>17</v>
      </c>
      <c r="F1021" s="191">
        <v>43620</v>
      </c>
      <c r="G1021" s="572">
        <f t="shared" si="15"/>
        <v>296418</v>
      </c>
      <c r="H1021" s="372">
        <v>206010.51</v>
      </c>
      <c r="I1021" s="372">
        <v>206010.51</v>
      </c>
      <c r="J1021" s="372">
        <v>0</v>
      </c>
      <c r="K1021" s="372">
        <v>90407.49</v>
      </c>
      <c r="L1021" s="174" t="s">
        <v>7435</v>
      </c>
      <c r="M1021" s="174" t="s">
        <v>52</v>
      </c>
      <c r="N1021" s="174" t="s">
        <v>143</v>
      </c>
      <c r="O1021" s="174"/>
      <c r="P1021" s="389">
        <f>IFERROR(VLOOKUP(TRIM(OPKK[[#This Row],[Lokacija provedbe
grad ili općina]]),Koordinate!B:E,2,FALSE),"")</f>
        <v>32100</v>
      </c>
      <c r="Q1021" s="389">
        <f>IFERROR(VLOOKUP(TRIM(OPKK[[#This Row],[Lokacija provedbe
grad ili općina]]),Koordinate!B:E,3,FALSE),"")</f>
        <v>45.287905799999997</v>
      </c>
      <c r="R1021" s="389">
        <f>IFERROR(VLOOKUP(TRIM(OPKK[[#This Row],[Lokacija provedbe
grad ili općina]]),Koordinate!B:E,4,FALSE),"")</f>
        <v>18.805678100000002</v>
      </c>
    </row>
    <row r="1022" spans="1:18" s="167" customFormat="1" ht="15" customHeight="1">
      <c r="A1022" s="174" t="s">
        <v>7431</v>
      </c>
      <c r="B1022" s="174" t="s">
        <v>7436</v>
      </c>
      <c r="C1022" s="174" t="s">
        <v>1223</v>
      </c>
      <c r="D1022" s="174" t="s">
        <v>4099</v>
      </c>
      <c r="E1022" s="174" t="s">
        <v>17</v>
      </c>
      <c r="F1022" s="191">
        <v>43643</v>
      </c>
      <c r="G1022" s="572">
        <f t="shared" si="15"/>
        <v>3020256.48</v>
      </c>
      <c r="H1022" s="372">
        <v>2567218</v>
      </c>
      <c r="I1022" s="372">
        <v>2567218</v>
      </c>
      <c r="J1022" s="372">
        <v>0</v>
      </c>
      <c r="K1022" s="372">
        <v>453038.48</v>
      </c>
      <c r="L1022" s="174" t="s">
        <v>419</v>
      </c>
      <c r="M1022" s="174" t="s">
        <v>52</v>
      </c>
      <c r="N1022" s="174" t="s">
        <v>54</v>
      </c>
      <c r="O1022" s="174"/>
      <c r="P1022" s="389">
        <f>IFERROR(VLOOKUP(TRIM(OPKK[[#This Row],[Lokacija provedbe
grad ili općina]]),Koordinate!B:E,2,FALSE),"")</f>
        <v>32254</v>
      </c>
      <c r="Q1022" s="389">
        <f>IFERROR(VLOOKUP(TRIM(OPKK[[#This Row],[Lokacija provedbe
grad ili općina]]),Koordinate!B:E,3,FALSE),"")</f>
        <v>44.981645</v>
      </c>
      <c r="R1022" s="389">
        <f>IFERROR(VLOOKUP(TRIM(OPKK[[#This Row],[Lokacija provedbe
grad ili općina]]),Koordinate!B:E,4,FALSE),"")</f>
        <v>18.9273869999999</v>
      </c>
    </row>
    <row r="1023" spans="1:18" s="167" customFormat="1" ht="15" customHeight="1">
      <c r="A1023" s="174" t="s">
        <v>7432</v>
      </c>
      <c r="B1023" s="174" t="s">
        <v>7437</v>
      </c>
      <c r="C1023" s="174" t="s">
        <v>1223</v>
      </c>
      <c r="D1023" s="174" t="s">
        <v>4099</v>
      </c>
      <c r="E1023" s="174" t="s">
        <v>17</v>
      </c>
      <c r="F1023" s="191">
        <v>43649</v>
      </c>
      <c r="G1023" s="572">
        <f t="shared" si="15"/>
        <v>6141027.1400000006</v>
      </c>
      <c r="H1023" s="372">
        <v>5219873.07</v>
      </c>
      <c r="I1023" s="372">
        <v>5219873.07</v>
      </c>
      <c r="J1023" s="372">
        <v>0</v>
      </c>
      <c r="K1023" s="372">
        <v>921154.07</v>
      </c>
      <c r="L1023" s="174" t="s">
        <v>472</v>
      </c>
      <c r="M1023" s="174" t="s">
        <v>28</v>
      </c>
      <c r="N1023" s="174" t="s">
        <v>4313</v>
      </c>
      <c r="O1023" s="174"/>
      <c r="P1023" s="389">
        <f>IFERROR(VLOOKUP(TRIM(OPKK[[#This Row],[Lokacija provedbe
grad ili općina]]),Koordinate!B:E,2,FALSE),"")</f>
        <v>31324</v>
      </c>
      <c r="Q1023" s="389">
        <f>IFERROR(VLOOKUP(TRIM(OPKK[[#This Row],[Lokacija provedbe
grad ili općina]]),Koordinate!B:E,3,FALSE),"")</f>
        <v>45.700160699999998</v>
      </c>
      <c r="R1023" s="389">
        <f>IFERROR(VLOOKUP(TRIM(OPKK[[#This Row],[Lokacija provedbe
grad ili općina]]),Koordinate!B:E,4,FALSE),"")</f>
        <v>18.580216799999999</v>
      </c>
    </row>
    <row r="1024" spans="1:18" s="167" customFormat="1" ht="15" customHeight="1">
      <c r="A1024" s="174" t="s">
        <v>7433</v>
      </c>
      <c r="B1024" s="174" t="s">
        <v>7438</v>
      </c>
      <c r="C1024" s="174" t="s">
        <v>6600</v>
      </c>
      <c r="D1024" s="174" t="s">
        <v>6601</v>
      </c>
      <c r="E1024" s="174" t="s">
        <v>655</v>
      </c>
      <c r="F1024" s="191">
        <v>43650</v>
      </c>
      <c r="G1024" s="572">
        <f t="shared" si="15"/>
        <v>26134715.809999999</v>
      </c>
      <c r="H1024" s="372">
        <v>22214508.25</v>
      </c>
      <c r="I1024" s="372">
        <v>22214508.25</v>
      </c>
      <c r="J1024" s="372">
        <v>0</v>
      </c>
      <c r="K1024" s="372">
        <v>3920207.56</v>
      </c>
      <c r="L1024" s="174" t="s">
        <v>3365</v>
      </c>
      <c r="M1024" s="174" t="s">
        <v>52</v>
      </c>
      <c r="N1024" s="174" t="s">
        <v>143</v>
      </c>
      <c r="O1024" s="174"/>
      <c r="P1024" s="389">
        <f>IFERROR(VLOOKUP(TRIM(OPKK[[#This Row],[Lokacija provedbe
grad ili općina]]),Koordinate!B:E,2,FALSE),"")</f>
        <v>32100</v>
      </c>
      <c r="Q1024" s="389">
        <f>IFERROR(VLOOKUP(TRIM(OPKK[[#This Row],[Lokacija provedbe
grad ili općina]]),Koordinate!B:E,3,FALSE),"")</f>
        <v>45.287905799999997</v>
      </c>
      <c r="R1024" s="389">
        <f>IFERROR(VLOOKUP(TRIM(OPKK[[#This Row],[Lokacija provedbe
grad ili općina]]),Koordinate!B:E,4,FALSE),"")</f>
        <v>18.805678100000002</v>
      </c>
    </row>
    <row r="1025" spans="1:18" s="167" customFormat="1" ht="15" customHeight="1">
      <c r="A1025" s="174" t="s">
        <v>7494</v>
      </c>
      <c r="B1025" s="174" t="s">
        <v>7495</v>
      </c>
      <c r="C1025" s="174" t="s">
        <v>980</v>
      </c>
      <c r="D1025" s="174" t="s">
        <v>6988</v>
      </c>
      <c r="E1025" s="174" t="s">
        <v>65</v>
      </c>
      <c r="F1025" s="191">
        <v>43627</v>
      </c>
      <c r="G1025" s="572">
        <f t="shared" si="15"/>
        <v>3704310.62</v>
      </c>
      <c r="H1025" s="372">
        <v>3148293.6</v>
      </c>
      <c r="I1025" s="372">
        <v>2676049.56</v>
      </c>
      <c r="J1025" s="372">
        <v>472244.04</v>
      </c>
      <c r="K1025" s="372">
        <v>556017.02</v>
      </c>
      <c r="L1025" s="174" t="s">
        <v>619</v>
      </c>
      <c r="M1025" s="174" t="s">
        <v>43</v>
      </c>
      <c r="N1025" s="174" t="s">
        <v>61</v>
      </c>
      <c r="O1025" s="174"/>
      <c r="P1025" s="389">
        <f>IFERROR(VLOOKUP(TRIM(OPKK[[#This Row],[Lokacija provedbe
grad ili općina]]),Koordinate!B:E,2,FALSE),"")</f>
        <v>33000</v>
      </c>
      <c r="Q1025" s="389">
        <f>IFERROR(VLOOKUP(TRIM(OPKK[[#This Row],[Lokacija provedbe
grad ili općina]]),Koordinate!B:E,3,FALSE),"")</f>
        <v>45.831646300000003</v>
      </c>
      <c r="R1025" s="389">
        <f>IFERROR(VLOOKUP(TRIM(OPKK[[#This Row],[Lokacija provedbe
grad ili općina]]),Koordinate!B:E,4,FALSE),"")</f>
        <v>17.385542900000001</v>
      </c>
    </row>
    <row r="1026" spans="1:18" s="167" customFormat="1" ht="15" customHeight="1">
      <c r="A1026" s="174" t="s">
        <v>7496</v>
      </c>
      <c r="B1026" s="174" t="s">
        <v>7497</v>
      </c>
      <c r="C1026" s="174" t="s">
        <v>980</v>
      </c>
      <c r="D1026" s="174" t="s">
        <v>6988</v>
      </c>
      <c r="E1026" s="174" t="s">
        <v>65</v>
      </c>
      <c r="F1026" s="191">
        <v>43621</v>
      </c>
      <c r="G1026" s="572">
        <f t="shared" si="15"/>
        <v>5743891.1100000003</v>
      </c>
      <c r="H1026" s="372">
        <v>3733529.22</v>
      </c>
      <c r="I1026" s="372">
        <v>3733529.22</v>
      </c>
      <c r="J1026" s="372">
        <v>0</v>
      </c>
      <c r="K1026" s="372">
        <v>2010361.89</v>
      </c>
      <c r="L1026" s="174" t="s">
        <v>628</v>
      </c>
      <c r="M1026" s="174" t="s">
        <v>28</v>
      </c>
      <c r="N1026" s="174" t="s">
        <v>1279</v>
      </c>
      <c r="O1026" s="174"/>
      <c r="P1026" s="389">
        <f>IFERROR(VLOOKUP(TRIM(OPKK[[#This Row],[Lokacija provedbe
grad ili općina]]),Koordinate!B:E,2,FALSE),"")</f>
        <v>31550</v>
      </c>
      <c r="Q1026" s="389">
        <f>IFERROR(VLOOKUP(TRIM(OPKK[[#This Row],[Lokacija provedbe
grad ili općina]]),Koordinate!B:E,3,FALSE),"")</f>
        <v>45.659016899999997</v>
      </c>
      <c r="R1026" s="389">
        <f>IFERROR(VLOOKUP(TRIM(OPKK[[#This Row],[Lokacija provedbe
grad ili općina]]),Koordinate!B:E,4,FALSE),"")</f>
        <v>18.415552899999899</v>
      </c>
    </row>
    <row r="1027" spans="1:18" s="167" customFormat="1" ht="15" customHeight="1">
      <c r="A1027" s="174" t="s">
        <v>7498</v>
      </c>
      <c r="B1027" s="174" t="s">
        <v>7499</v>
      </c>
      <c r="C1027" s="174" t="s">
        <v>15</v>
      </c>
      <c r="D1027" s="174" t="s">
        <v>6528</v>
      </c>
      <c r="E1027" s="174" t="s">
        <v>17</v>
      </c>
      <c r="F1027" s="191">
        <v>43658</v>
      </c>
      <c r="G1027" s="572">
        <f t="shared" ref="G1027:G1035" si="16">H1027+K1027</f>
        <v>8760000</v>
      </c>
      <c r="H1027" s="372">
        <v>4101000</v>
      </c>
      <c r="I1027" s="372">
        <v>4101000</v>
      </c>
      <c r="J1027" s="372">
        <v>0</v>
      </c>
      <c r="K1027" s="372">
        <v>4659000</v>
      </c>
      <c r="L1027" s="174" t="s">
        <v>3798</v>
      </c>
      <c r="M1027" s="174" t="s">
        <v>28</v>
      </c>
      <c r="N1027" s="174" t="s">
        <v>851</v>
      </c>
      <c r="O1027" s="174"/>
      <c r="P1027" s="389">
        <f>IFERROR(VLOOKUP(TRIM(OPKK[[#This Row],[Lokacija provedbe
grad ili općina]]),Koordinate!B:E,2,FALSE),"")</f>
        <v>31326</v>
      </c>
      <c r="Q1027" s="389">
        <f>IFERROR(VLOOKUP(TRIM(OPKK[[#This Row],[Lokacija provedbe
grad ili općina]]),Koordinate!B:E,3,FALSE),"")</f>
        <v>45.625062300000003</v>
      </c>
      <c r="R1027" s="389">
        <f>IFERROR(VLOOKUP(TRIM(OPKK[[#This Row],[Lokacija provedbe
grad ili općina]]),Koordinate!B:E,4,FALSE),"")</f>
        <v>18.689217399999901</v>
      </c>
    </row>
    <row r="1028" spans="1:18" s="167" customFormat="1" ht="15" customHeight="1">
      <c r="A1028" s="174" t="s">
        <v>7500</v>
      </c>
      <c r="B1028" s="174" t="s">
        <v>7501</v>
      </c>
      <c r="C1028" s="174" t="s">
        <v>15</v>
      </c>
      <c r="D1028" s="174" t="s">
        <v>6931</v>
      </c>
      <c r="E1028" s="174" t="s">
        <v>17</v>
      </c>
      <c r="F1028" s="191">
        <v>43661</v>
      </c>
      <c r="G1028" s="572">
        <f t="shared" si="16"/>
        <v>649882.01</v>
      </c>
      <c r="H1028" s="372">
        <v>552399.69999999995</v>
      </c>
      <c r="I1028" s="372">
        <v>552399.69999999995</v>
      </c>
      <c r="J1028" s="372">
        <v>0</v>
      </c>
      <c r="K1028" s="372">
        <v>97482.31</v>
      </c>
      <c r="L1028" s="174" t="s">
        <v>7502</v>
      </c>
      <c r="M1028" s="174" t="s">
        <v>28</v>
      </c>
      <c r="N1028" s="174" t="s">
        <v>29</v>
      </c>
      <c r="O1028" s="174"/>
      <c r="P1028" s="389">
        <f>IFERROR(VLOOKUP(TRIM(OPKK[[#This Row],[Lokacija provedbe
grad ili općina]]),Koordinate!B:E,2,FALSE),"")</f>
        <v>31000</v>
      </c>
      <c r="Q1028" s="389">
        <f>IFERROR(VLOOKUP(TRIM(OPKK[[#This Row],[Lokacija provedbe
grad ili općina]]),Koordinate!B:E,3,FALSE),"")</f>
        <v>45.554962400000001</v>
      </c>
      <c r="R1028" s="389">
        <f>IFERROR(VLOOKUP(TRIM(OPKK[[#This Row],[Lokacija provedbe
grad ili općina]]),Koordinate!B:E,4,FALSE),"")</f>
        <v>18.695514399999901</v>
      </c>
    </row>
    <row r="1029" spans="1:18" s="167" customFormat="1" ht="15" customHeight="1">
      <c r="A1029" s="174" t="s">
        <v>7503</v>
      </c>
      <c r="B1029" s="174" t="s">
        <v>7504</v>
      </c>
      <c r="C1029" s="174" t="s">
        <v>15</v>
      </c>
      <c r="D1029" s="174" t="s">
        <v>6528</v>
      </c>
      <c r="E1029" s="174" t="s">
        <v>17</v>
      </c>
      <c r="F1029" s="191">
        <v>43658</v>
      </c>
      <c r="G1029" s="572">
        <f t="shared" si="16"/>
        <v>2071825.1400000001</v>
      </c>
      <c r="H1029" s="372">
        <v>943201.34</v>
      </c>
      <c r="I1029" s="372">
        <v>943201.34</v>
      </c>
      <c r="J1029" s="372">
        <v>0</v>
      </c>
      <c r="K1029" s="372">
        <v>1128623.8</v>
      </c>
      <c r="L1029" s="174" t="s">
        <v>7505</v>
      </c>
      <c r="M1029" s="174" t="s">
        <v>28</v>
      </c>
      <c r="N1029" s="174" t="s">
        <v>30</v>
      </c>
      <c r="O1029" s="174"/>
      <c r="P1029" s="389">
        <f>IFERROR(VLOOKUP(TRIM(OPKK[[#This Row],[Lokacija provedbe
grad ili općina]]),Koordinate!B:E,2,FALSE),"")</f>
        <v>31400</v>
      </c>
      <c r="Q1029" s="389">
        <f>IFERROR(VLOOKUP(TRIM(OPKK[[#This Row],[Lokacija provedbe
grad ili općina]]),Koordinate!B:E,3,FALSE),"")</f>
        <v>45.309996899999902</v>
      </c>
      <c r="R1029" s="389">
        <f>IFERROR(VLOOKUP(TRIM(OPKK[[#This Row],[Lokacija provedbe
grad ili općina]]),Koordinate!B:E,4,FALSE),"")</f>
        <v>18.4097819999999</v>
      </c>
    </row>
    <row r="1030" spans="1:18" s="167" customFormat="1" ht="15" customHeight="1">
      <c r="A1030" s="36" t="s">
        <v>7641</v>
      </c>
      <c r="B1030" s="36" t="s">
        <v>7648</v>
      </c>
      <c r="C1030" s="36" t="s">
        <v>15</v>
      </c>
      <c r="D1030" s="36" t="s">
        <v>4518</v>
      </c>
      <c r="E1030" s="36" t="s">
        <v>17</v>
      </c>
      <c r="F1030" s="77">
        <v>43668</v>
      </c>
      <c r="G1030" s="572">
        <v>84300</v>
      </c>
      <c r="H1030" s="446">
        <v>71655</v>
      </c>
      <c r="I1030" s="446">
        <v>71655</v>
      </c>
      <c r="J1030" s="446">
        <v>0</v>
      </c>
      <c r="K1030" s="446">
        <v>12645</v>
      </c>
      <c r="L1030" s="36" t="s">
        <v>7649</v>
      </c>
      <c r="M1030" s="36" t="s">
        <v>43</v>
      </c>
      <c r="N1030" s="36" t="s">
        <v>1386</v>
      </c>
      <c r="O1030" s="36"/>
      <c r="P1030" s="389">
        <f>IFERROR(VLOOKUP(TRIM(OPKK[[#This Row],[Lokacija provedbe
grad ili općina]]),Koordinate!B:E,2,FALSE),"")</f>
        <v>33405</v>
      </c>
      <c r="Q1030" s="389">
        <f>IFERROR(VLOOKUP(TRIM(OPKK[[#This Row],[Lokacija provedbe
grad ili općina]]),Koordinate!B:E,3,FALSE),"")</f>
        <v>45.950106699999999</v>
      </c>
      <c r="R1030" s="389">
        <f>IFERROR(VLOOKUP(TRIM(OPKK[[#This Row],[Lokacija provedbe
grad ili općina]]),Koordinate!B:E,4,FALSE),"")</f>
        <v>17.2326520999999</v>
      </c>
    </row>
    <row r="1031" spans="1:18" s="167" customFormat="1" ht="15" customHeight="1">
      <c r="A1031" s="36" t="s">
        <v>7642</v>
      </c>
      <c r="B1031" s="36" t="s">
        <v>7650</v>
      </c>
      <c r="C1031" s="36" t="s">
        <v>15</v>
      </c>
      <c r="D1031" s="36" t="s">
        <v>4518</v>
      </c>
      <c r="E1031" s="36" t="s">
        <v>17</v>
      </c>
      <c r="F1031" s="77">
        <v>43668</v>
      </c>
      <c r="G1031" s="572">
        <f t="shared" si="16"/>
        <v>162464</v>
      </c>
      <c r="H1031" s="446">
        <v>136469.76000000001</v>
      </c>
      <c r="I1031" s="446">
        <v>136469.76000000001</v>
      </c>
      <c r="J1031" s="446">
        <v>0</v>
      </c>
      <c r="K1031" s="446">
        <v>25994.240000000002</v>
      </c>
      <c r="L1031" s="36" t="s">
        <v>7651</v>
      </c>
      <c r="M1031" s="36" t="s">
        <v>38</v>
      </c>
      <c r="N1031" s="36" t="s">
        <v>128</v>
      </c>
      <c r="O1031" s="36"/>
      <c r="P1031" s="389">
        <f>IFERROR(VLOOKUP(TRIM(OPKK[[#This Row],[Lokacija provedbe
grad ili općina]]),Koordinate!B:E,2,FALSE),"")</f>
        <v>34310</v>
      </c>
      <c r="Q1031" s="389">
        <f>IFERROR(VLOOKUP(TRIM(OPKK[[#This Row],[Lokacija provedbe
grad ili općina]]),Koordinate!B:E,3,FALSE),"")</f>
        <v>45.2862467</v>
      </c>
      <c r="R1031" s="389">
        <f>IFERROR(VLOOKUP(TRIM(OPKK[[#This Row],[Lokacija provedbe
grad ili općina]]),Koordinate!B:E,4,FALSE),"")</f>
        <v>17.801819600000002</v>
      </c>
    </row>
    <row r="1032" spans="1:18" s="167" customFormat="1" ht="15" customHeight="1">
      <c r="A1032" s="36" t="s">
        <v>7643</v>
      </c>
      <c r="B1032" s="36" t="s">
        <v>7652</v>
      </c>
      <c r="C1032" s="36" t="s">
        <v>980</v>
      </c>
      <c r="D1032" s="36" t="s">
        <v>6988</v>
      </c>
      <c r="E1032" s="36" t="s">
        <v>65</v>
      </c>
      <c r="F1032" s="77">
        <v>43616</v>
      </c>
      <c r="G1032" s="572">
        <f t="shared" si="16"/>
        <v>10967714.4</v>
      </c>
      <c r="H1032" s="446">
        <v>7129013.7800000003</v>
      </c>
      <c r="I1032" s="446">
        <v>7129013.7800000003</v>
      </c>
      <c r="J1032" s="446">
        <v>0</v>
      </c>
      <c r="K1032" s="446">
        <v>3838700.62</v>
      </c>
      <c r="L1032" s="36" t="s">
        <v>1340</v>
      </c>
      <c r="M1032" s="36" t="s">
        <v>28</v>
      </c>
      <c r="N1032" s="36" t="s">
        <v>1325</v>
      </c>
      <c r="O1032" s="36"/>
      <c r="P1032" s="389">
        <f>IFERROR(VLOOKUP(TRIM(OPKK[[#This Row],[Lokacija provedbe
grad ili općina]]),Koordinate!B:E,2,FALSE),"")</f>
        <v>31431</v>
      </c>
      <c r="Q1032" s="389">
        <f>IFERROR(VLOOKUP(TRIM(OPKK[[#This Row],[Lokacija provedbe
grad ili općina]]),Koordinate!B:E,3,FALSE),"")</f>
        <v>45.523744299999997</v>
      </c>
      <c r="R1032" s="389">
        <f>IFERROR(VLOOKUP(TRIM(OPKK[[#This Row],[Lokacija provedbe
grad ili općina]]),Koordinate!B:E,4,FALSE),"")</f>
        <v>18.577044000000001</v>
      </c>
    </row>
    <row r="1033" spans="1:18" s="167" customFormat="1" ht="15" customHeight="1">
      <c r="A1033" s="36" t="s">
        <v>7644</v>
      </c>
      <c r="B1033" s="36" t="s">
        <v>7653</v>
      </c>
      <c r="C1033" s="36" t="s">
        <v>6600</v>
      </c>
      <c r="D1033" s="36" t="s">
        <v>6608</v>
      </c>
      <c r="E1033" s="36" t="s">
        <v>655</v>
      </c>
      <c r="F1033" s="77">
        <v>43672</v>
      </c>
      <c r="G1033" s="572">
        <f t="shared" si="16"/>
        <v>3201000</v>
      </c>
      <c r="H1033" s="446">
        <v>2720850</v>
      </c>
      <c r="I1033" s="446">
        <v>2720850</v>
      </c>
      <c r="J1033" s="446">
        <v>0</v>
      </c>
      <c r="K1033" s="446">
        <v>480150</v>
      </c>
      <c r="L1033" s="36" t="s">
        <v>55</v>
      </c>
      <c r="M1033" s="36" t="s">
        <v>28</v>
      </c>
      <c r="N1033" s="36" t="s">
        <v>29</v>
      </c>
      <c r="O1033" s="36"/>
      <c r="P1033" s="389">
        <f>IFERROR(VLOOKUP(TRIM(OPKK[[#This Row],[Lokacija provedbe
grad ili općina]]),Koordinate!B:E,2,FALSE),"")</f>
        <v>31000</v>
      </c>
      <c r="Q1033" s="389">
        <f>IFERROR(VLOOKUP(TRIM(OPKK[[#This Row],[Lokacija provedbe
grad ili općina]]),Koordinate!B:E,3,FALSE),"")</f>
        <v>45.554962400000001</v>
      </c>
      <c r="R1033" s="389">
        <f>IFERROR(VLOOKUP(TRIM(OPKK[[#This Row],[Lokacija provedbe
grad ili općina]]),Koordinate!B:E,4,FALSE),"")</f>
        <v>18.695514399999901</v>
      </c>
    </row>
    <row r="1034" spans="1:18" s="167" customFormat="1" ht="15" customHeight="1">
      <c r="A1034" s="36" t="s">
        <v>7645</v>
      </c>
      <c r="B1034" s="36" t="s">
        <v>7654</v>
      </c>
      <c r="C1034" s="36" t="s">
        <v>15</v>
      </c>
      <c r="D1034" s="36" t="s">
        <v>5072</v>
      </c>
      <c r="E1034" s="36" t="s">
        <v>17</v>
      </c>
      <c r="F1034" s="77">
        <v>43654</v>
      </c>
      <c r="G1034" s="572">
        <f t="shared" si="16"/>
        <v>13000</v>
      </c>
      <c r="H1034" s="446">
        <v>13000</v>
      </c>
      <c r="I1034" s="446">
        <v>13000</v>
      </c>
      <c r="J1034" s="446">
        <v>0</v>
      </c>
      <c r="K1034" s="446">
        <v>0</v>
      </c>
      <c r="L1034" s="36" t="s">
        <v>7655</v>
      </c>
      <c r="M1034" s="36" t="s">
        <v>38</v>
      </c>
      <c r="N1034" s="36" t="s">
        <v>140</v>
      </c>
      <c r="O1034" s="36"/>
      <c r="P1034" s="389">
        <f>IFERROR(VLOOKUP(TRIM(OPKK[[#This Row],[Lokacija provedbe
grad ili općina]]),Koordinate!B:E,2,FALSE),"")</f>
        <v>34000</v>
      </c>
      <c r="Q1034" s="389">
        <f>IFERROR(VLOOKUP(TRIM(OPKK[[#This Row],[Lokacija provedbe
grad ili općina]]),Koordinate!B:E,3,FALSE),"")</f>
        <v>45.331476299999999</v>
      </c>
      <c r="R1034" s="389">
        <f>IFERROR(VLOOKUP(TRIM(OPKK[[#This Row],[Lokacija provedbe
grad ili općina]]),Koordinate!B:E,4,FALSE),"")</f>
        <v>17.674474799999899</v>
      </c>
    </row>
    <row r="1035" spans="1:18" s="167" customFormat="1" ht="15" customHeight="1">
      <c r="A1035" s="36" t="s">
        <v>7646</v>
      </c>
      <c r="B1035" s="36" t="s">
        <v>7656</v>
      </c>
      <c r="C1035" s="36" t="s">
        <v>15</v>
      </c>
      <c r="D1035" s="36" t="s">
        <v>5072</v>
      </c>
      <c r="E1035" s="36" t="s">
        <v>17</v>
      </c>
      <c r="F1035" s="77">
        <v>43654</v>
      </c>
      <c r="G1035" s="572">
        <f t="shared" si="16"/>
        <v>16000</v>
      </c>
      <c r="H1035" s="446">
        <v>16000</v>
      </c>
      <c r="I1035" s="446">
        <v>16000</v>
      </c>
      <c r="J1035" s="446">
        <v>0</v>
      </c>
      <c r="K1035" s="446">
        <v>0</v>
      </c>
      <c r="L1035" s="36" t="s">
        <v>7657</v>
      </c>
      <c r="M1035" s="36" t="s">
        <v>28</v>
      </c>
      <c r="N1035" s="36" t="s">
        <v>29</v>
      </c>
      <c r="O1035" s="36"/>
      <c r="P1035" s="389">
        <f>IFERROR(VLOOKUP(TRIM(OPKK[[#This Row],[Lokacija provedbe
grad ili općina]]),Koordinate!B:E,2,FALSE),"")</f>
        <v>31000</v>
      </c>
      <c r="Q1035" s="389">
        <f>IFERROR(VLOOKUP(TRIM(OPKK[[#This Row],[Lokacija provedbe
grad ili općina]]),Koordinate!B:E,3,FALSE),"")</f>
        <v>45.554962400000001</v>
      </c>
      <c r="R1035" s="389">
        <f>IFERROR(VLOOKUP(TRIM(OPKK[[#This Row],[Lokacija provedbe
grad ili općina]]),Koordinate!B:E,4,FALSE),"")</f>
        <v>18.695514399999901</v>
      </c>
    </row>
    <row r="1036" spans="1:18" s="167" customFormat="1" ht="15" customHeight="1" thickBot="1">
      <c r="A1036" s="626" t="s">
        <v>7647</v>
      </c>
      <c r="B1036" s="626" t="s">
        <v>7658</v>
      </c>
      <c r="C1036" s="626" t="s">
        <v>1380</v>
      </c>
      <c r="D1036" s="626" t="s">
        <v>1733</v>
      </c>
      <c r="E1036" s="626" t="s">
        <v>49</v>
      </c>
      <c r="F1036" s="627">
        <v>43608</v>
      </c>
      <c r="G1036" s="572">
        <v>12504591.720000001</v>
      </c>
      <c r="H1036" s="628">
        <v>10628902.960000001</v>
      </c>
      <c r="I1036" s="628">
        <v>10628902.960000001</v>
      </c>
      <c r="J1036" s="628">
        <v>0</v>
      </c>
      <c r="K1036" s="628">
        <v>1875688.76</v>
      </c>
      <c r="L1036" s="626" t="s">
        <v>466</v>
      </c>
      <c r="M1036" s="626" t="s">
        <v>28</v>
      </c>
      <c r="N1036" s="626" t="s">
        <v>134</v>
      </c>
      <c r="O1036" s="626"/>
      <c r="P1036" s="389">
        <f>IFERROR(VLOOKUP(TRIM(OPKK[[#This Row],[Lokacija provedbe
grad ili općina]]),Koordinate!B:E,2,FALSE),"")</f>
        <v>31300</v>
      </c>
      <c r="Q1036" s="389">
        <f>IFERROR(VLOOKUP(TRIM(OPKK[[#This Row],[Lokacija provedbe
grad ili općina]]),Koordinate!B:E,3,FALSE),"")</f>
        <v>45.772866399999998</v>
      </c>
      <c r="R1036" s="389">
        <f>IFERROR(VLOOKUP(TRIM(OPKK[[#This Row],[Lokacija provedbe
grad ili općina]]),Koordinate!B:E,4,FALSE),"")</f>
        <v>18.610752399999999</v>
      </c>
    </row>
    <row r="1037" spans="1:18" s="636" customFormat="1" ht="15" customHeight="1" thickBot="1">
      <c r="A1037" s="629">
        <f>SUMPRODUCT(1/COUNTIF(OPKK[MIS kod projekta],OPKK[MIS kod projekta]))</f>
        <v>1031</v>
      </c>
      <c r="B1037" s="630"/>
      <c r="C1037" s="631"/>
      <c r="D1037" s="630"/>
      <c r="E1037" s="631"/>
      <c r="F1037" s="632"/>
      <c r="G1037" s="633">
        <f>SUM(OPKK[Ukupan iznos projekta (bespovratna sredstva + doprinos korisnika)])</f>
        <v>7006325534.7499962</v>
      </c>
      <c r="H1037" s="634">
        <f>SUBTOTAL(109,OPKK[Bespovratna sredstva Ukupno])</f>
        <v>5372193658.9599953</v>
      </c>
      <c r="I1037" s="634">
        <f>SUBTOTAL(109,OPKK[Bespovratna sredstva
EU dio])</f>
        <v>5168412288.1539965</v>
      </c>
      <c r="J1037" s="634">
        <f>SUBTOTAL(109,OPKK[Bespovratna sredstva
Nacionalno sufinanciranje])</f>
        <v>203781370.80599999</v>
      </c>
      <c r="K1037" s="634">
        <f>SUBTOTAL(109,OPKK[Doprinos korisnika])</f>
        <v>1634131875.7900009</v>
      </c>
      <c r="L1037" s="635"/>
      <c r="M1037" s="630"/>
      <c r="N1037" s="630"/>
      <c r="O1037" s="630"/>
      <c r="P1037" s="630"/>
      <c r="Q1037" s="630"/>
      <c r="R1037" s="630"/>
    </row>
  </sheetData>
  <conditionalFormatting sqref="K158">
    <cfRule type="duplicateValues" dxfId="226" priority="2"/>
  </conditionalFormatting>
  <conditionalFormatting sqref="A564">
    <cfRule type="duplicateValues" dxfId="225" priority="275"/>
  </conditionalFormatting>
  <conditionalFormatting sqref="A162">
    <cfRule type="duplicateValues" dxfId="224" priority="276"/>
  </conditionalFormatting>
  <conditionalFormatting sqref="A565:A568">
    <cfRule type="duplicateValues" dxfId="223" priority="277"/>
  </conditionalFormatting>
  <conditionalFormatting sqref="A191">
    <cfRule type="duplicateValues" dxfId="222" priority="278"/>
  </conditionalFormatting>
  <conditionalFormatting sqref="A174">
    <cfRule type="duplicateValues" dxfId="221" priority="279"/>
  </conditionalFormatting>
  <conditionalFormatting sqref="A188">
    <cfRule type="duplicateValues" dxfId="220" priority="280"/>
  </conditionalFormatting>
  <conditionalFormatting sqref="A176">
    <cfRule type="duplicateValues" dxfId="219" priority="281"/>
  </conditionalFormatting>
  <conditionalFormatting sqref="A145">
    <cfRule type="duplicateValues" dxfId="218" priority="282"/>
  </conditionalFormatting>
  <conditionalFormatting sqref="A158">
    <cfRule type="duplicateValues" dxfId="217" priority="283"/>
  </conditionalFormatting>
  <conditionalFormatting sqref="A192:A544 A163:A173 A4:A144 A175 A189:A190 A177:A187 A159:A161 A146:A157">
    <cfRule type="duplicateValues" dxfId="216" priority="284"/>
  </conditionalFormatting>
  <conditionalFormatting sqref="A192:A563 A163:A173 A4:A144 A175 A189:A190 A177:A187 A159:A161 A146:A157">
    <cfRule type="duplicateValues" dxfId="215" priority="292"/>
  </conditionalFormatting>
  <pageMargins left="0.7" right="0.7" top="0.75" bottom="0.75" header="0.3" footer="0.3"/>
  <pageSetup paperSize="8" scale="44" fitToHeight="0" orientation="landscape" verticalDpi="4294967295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D386"/>
  <sheetViews>
    <sheetView topLeftCell="A363" zoomScale="80" zoomScaleNormal="80" workbookViewId="0">
      <selection activeCell="H393" sqref="H393"/>
    </sheetView>
  </sheetViews>
  <sheetFormatPr defaultRowHeight="15" customHeight="1"/>
  <cols>
    <col min="1" max="1" width="62.140625" style="366" customWidth="1"/>
    <col min="2" max="2" width="15.42578125" style="366" customWidth="1"/>
    <col min="3" max="3" width="19.85546875" style="366" customWidth="1"/>
    <col min="4" max="4" width="48.140625" style="366" customWidth="1"/>
    <col min="5" max="5" width="18.85546875" style="366" customWidth="1"/>
    <col min="6" max="6" width="34.7109375" style="366" customWidth="1"/>
    <col min="7" max="7" width="24.7109375" style="366" customWidth="1"/>
    <col min="8" max="8" width="21.5703125" style="366" customWidth="1"/>
    <col min="9" max="9" width="22" style="366" customWidth="1"/>
    <col min="10" max="10" width="21.140625" style="366" customWidth="1"/>
    <col min="11" max="11" width="27.140625" style="366" customWidth="1"/>
    <col min="12" max="12" width="32.42578125" style="366" customWidth="1"/>
    <col min="13" max="13" width="23.5703125" style="366" customWidth="1"/>
    <col min="14" max="14" width="22.85546875" style="366" bestFit="1" customWidth="1"/>
    <col min="15" max="17" width="16.140625" style="366" customWidth="1"/>
    <col min="18" max="18" width="18" style="366" customWidth="1"/>
    <col min="19" max="16384" width="9.140625" style="366"/>
  </cols>
  <sheetData>
    <row r="1" spans="1:18" ht="23.25">
      <c r="A1" s="246" t="s">
        <v>637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364"/>
      <c r="M1" s="365" t="s">
        <v>7</v>
      </c>
    </row>
    <row r="2" spans="1:18" ht="23.25">
      <c r="A2" s="367"/>
      <c r="B2" s="368"/>
      <c r="C2" s="368"/>
      <c r="E2" s="368"/>
      <c r="F2" s="368"/>
      <c r="G2" s="368"/>
      <c r="H2" s="368"/>
      <c r="I2" s="368"/>
      <c r="J2" s="368"/>
      <c r="K2" s="369"/>
      <c r="L2" s="368"/>
      <c r="M2" s="370"/>
    </row>
    <row r="3" spans="1:18" ht="45">
      <c r="A3" s="50" t="s">
        <v>10</v>
      </c>
      <c r="B3" s="47" t="s">
        <v>2</v>
      </c>
      <c r="C3" s="47" t="s">
        <v>5094</v>
      </c>
      <c r="D3" s="47" t="s">
        <v>0</v>
      </c>
      <c r="E3" s="47" t="s">
        <v>1</v>
      </c>
      <c r="F3" s="50" t="s">
        <v>13</v>
      </c>
      <c r="G3" s="48" t="s">
        <v>11</v>
      </c>
      <c r="H3" s="48" t="s">
        <v>12</v>
      </c>
      <c r="I3" s="48" t="s">
        <v>5</v>
      </c>
      <c r="J3" s="48" t="s">
        <v>6</v>
      </c>
      <c r="K3" s="48" t="s">
        <v>3</v>
      </c>
      <c r="L3" s="49" t="s">
        <v>4</v>
      </c>
      <c r="M3" s="49" t="s">
        <v>8</v>
      </c>
      <c r="N3" s="49" t="s">
        <v>1083</v>
      </c>
      <c r="O3" s="49" t="s">
        <v>9</v>
      </c>
      <c r="P3" s="406" t="s">
        <v>5731</v>
      </c>
      <c r="Q3" s="406" t="s">
        <v>5732</v>
      </c>
      <c r="R3" s="406" t="s">
        <v>5733</v>
      </c>
    </row>
    <row r="4" spans="1:18" s="373" customFormat="1" ht="30" customHeight="1">
      <c r="A4" s="471" t="s">
        <v>5999</v>
      </c>
      <c r="B4" s="472" t="s">
        <v>3359</v>
      </c>
      <c r="C4" s="472" t="s">
        <v>6000</v>
      </c>
      <c r="D4" s="471" t="s">
        <v>3360</v>
      </c>
      <c r="E4" s="472" t="s">
        <v>641</v>
      </c>
      <c r="F4" s="473">
        <v>43550</v>
      </c>
      <c r="G4" s="446">
        <v>728918.77</v>
      </c>
      <c r="H4" s="445">
        <v>728918.77</v>
      </c>
      <c r="I4" s="372">
        <f>OPULJP_izravne8[[#This Row],[Bespovratna sredstva Ukupno]]*0.85</f>
        <v>619580.95449999999</v>
      </c>
      <c r="J4" s="372">
        <f>OPULJP_izravne8[[#This Row],[Bespovratna sredstva Ukupno]]*0.15</f>
        <v>109337.8155</v>
      </c>
      <c r="K4" s="445">
        <v>0</v>
      </c>
      <c r="L4" s="443" t="s">
        <v>1378</v>
      </c>
      <c r="M4" s="471" t="s">
        <v>28</v>
      </c>
      <c r="N4" s="471" t="s">
        <v>28</v>
      </c>
      <c r="O4" s="474" t="s">
        <v>4370</v>
      </c>
      <c r="P4" s="393" t="str">
        <f>IFERROR(VLOOKUP(TRIM(OPULJP_izravne8[[#This Row],[Lokacija provedbe
grad ili općina]]),Koordinate!B:E,2,FALSE),"")</f>
        <v/>
      </c>
      <c r="Q4" s="393" t="str">
        <f>IFERROR(VLOOKUP(TRIM(OPULJP_izravne8[[#This Row],[Lokacija provedbe
grad ili općina]]),Koordinate!B:E,3,FALSE),"")</f>
        <v/>
      </c>
      <c r="R4" s="393" t="str">
        <f>IFERROR(VLOOKUP(TRIM(OPULJP_izravne8[[#This Row],[Lokacija provedbe
grad ili općina]]),Koordinate!B:E,4,FALSE),"")</f>
        <v/>
      </c>
    </row>
    <row r="5" spans="1:18" s="373" customFormat="1" ht="30" customHeight="1">
      <c r="A5" s="283" t="s">
        <v>3358</v>
      </c>
      <c r="B5" s="299" t="s">
        <v>3359</v>
      </c>
      <c r="C5" s="299" t="s">
        <v>5290</v>
      </c>
      <c r="D5" s="283" t="s">
        <v>3360</v>
      </c>
      <c r="E5" s="299" t="s">
        <v>641</v>
      </c>
      <c r="F5" s="371">
        <v>43234</v>
      </c>
      <c r="G5" s="446">
        <v>678575</v>
      </c>
      <c r="H5" s="372">
        <v>678575</v>
      </c>
      <c r="I5" s="372">
        <f>OPULJP_izravne8[[#This Row],[Bespovratna sredstva Ukupno]]*0.85</f>
        <v>576788.75</v>
      </c>
      <c r="J5" s="372">
        <f>OPULJP_izravne8[[#This Row],[Bespovratna sredstva Ukupno]]*0.15</f>
        <v>101786.25</v>
      </c>
      <c r="K5" s="372">
        <v>0</v>
      </c>
      <c r="L5" s="174" t="s">
        <v>1643</v>
      </c>
      <c r="M5" s="283" t="s">
        <v>20</v>
      </c>
      <c r="N5" s="283" t="s">
        <v>20</v>
      </c>
      <c r="O5" s="220" t="s">
        <v>4370</v>
      </c>
      <c r="P5" s="393" t="str">
        <f>IFERROR(VLOOKUP(TRIM(OPULJP_izravne8[[#This Row],[Lokacija provedbe
grad ili općina]]),Koordinate!B:E,2,FALSE),"")</f>
        <v/>
      </c>
      <c r="Q5" s="393" t="str">
        <f>IFERROR(VLOOKUP(TRIM(OPULJP_izravne8[[#This Row],[Lokacija provedbe
grad ili općina]]),Koordinate!B:E,3,FALSE),"")</f>
        <v/>
      </c>
      <c r="R5" s="393" t="str">
        <f>IFERROR(VLOOKUP(TRIM(OPULJP_izravne8[[#This Row],[Lokacija provedbe
grad ili općina]]),Koordinate!B:E,4,FALSE),"")</f>
        <v/>
      </c>
    </row>
    <row r="6" spans="1:18" s="373" customFormat="1" ht="30" customHeight="1">
      <c r="A6" s="283" t="s">
        <v>3361</v>
      </c>
      <c r="B6" s="299" t="s">
        <v>3359</v>
      </c>
      <c r="C6" s="299" t="s">
        <v>5291</v>
      </c>
      <c r="D6" s="283" t="s">
        <v>3360</v>
      </c>
      <c r="E6" s="299" t="s">
        <v>641</v>
      </c>
      <c r="F6" s="371">
        <v>43234</v>
      </c>
      <c r="G6" s="446">
        <v>976301.31</v>
      </c>
      <c r="H6" s="372">
        <v>976301.31</v>
      </c>
      <c r="I6" s="372">
        <f>OPULJP_izravne8[[#This Row],[Bespovratna sredstva Ukupno]]*0.85</f>
        <v>829856.11349999998</v>
      </c>
      <c r="J6" s="372">
        <f>OPULJP_izravne8[[#This Row],[Bespovratna sredstva Ukupno]]*0.15</f>
        <v>146445.19649999999</v>
      </c>
      <c r="K6" s="372">
        <v>0</v>
      </c>
      <c r="L6" s="174" t="s">
        <v>3362</v>
      </c>
      <c r="M6" s="283" t="s">
        <v>3363</v>
      </c>
      <c r="N6" s="283" t="s">
        <v>52</v>
      </c>
      <c r="O6" s="220" t="s">
        <v>4370</v>
      </c>
      <c r="P6" s="393" t="str">
        <f>IFERROR(VLOOKUP(TRIM(OPULJP_izravne8[[#This Row],[Lokacija provedbe
grad ili općina]]),Koordinate!B:E,2,FALSE),"")</f>
        <v/>
      </c>
      <c r="Q6" s="393" t="str">
        <f>IFERROR(VLOOKUP(TRIM(OPULJP_izravne8[[#This Row],[Lokacija provedbe
grad ili općina]]),Koordinate!B:E,3,FALSE),"")</f>
        <v/>
      </c>
      <c r="R6" s="393" t="str">
        <f>IFERROR(VLOOKUP(TRIM(OPULJP_izravne8[[#This Row],[Lokacija provedbe
grad ili općina]]),Koordinate!B:E,4,FALSE),"")</f>
        <v/>
      </c>
    </row>
    <row r="7" spans="1:18" s="373" customFormat="1" ht="30" customHeight="1">
      <c r="A7" s="283" t="s">
        <v>3364</v>
      </c>
      <c r="B7" s="299" t="s">
        <v>3359</v>
      </c>
      <c r="C7" s="299" t="s">
        <v>5292</v>
      </c>
      <c r="D7" s="283" t="s">
        <v>3360</v>
      </c>
      <c r="E7" s="299" t="s">
        <v>641</v>
      </c>
      <c r="F7" s="371">
        <v>43234</v>
      </c>
      <c r="G7" s="446">
        <v>1997544.86</v>
      </c>
      <c r="H7" s="372">
        <v>1997544.86</v>
      </c>
      <c r="I7" s="372">
        <f>OPULJP_izravne8[[#This Row],[Bespovratna sredstva Ukupno]]*0.85</f>
        <v>1697913.1310000001</v>
      </c>
      <c r="J7" s="372">
        <f>OPULJP_izravne8[[#This Row],[Bespovratna sredstva Ukupno]]*0.15</f>
        <v>299631.72899999999</v>
      </c>
      <c r="K7" s="372">
        <v>0</v>
      </c>
      <c r="L7" s="174" t="s">
        <v>3365</v>
      </c>
      <c r="M7" s="283" t="s">
        <v>3363</v>
      </c>
      <c r="N7" s="283" t="s">
        <v>52</v>
      </c>
      <c r="O7" s="174" t="s">
        <v>4370</v>
      </c>
      <c r="P7" s="393" t="str">
        <f>IFERROR(VLOOKUP(TRIM(OPULJP_izravne8[[#This Row],[Lokacija provedbe
grad ili općina]]),Koordinate!B:E,2,FALSE),"")</f>
        <v/>
      </c>
      <c r="Q7" s="393" t="str">
        <f>IFERROR(VLOOKUP(TRIM(OPULJP_izravne8[[#This Row],[Lokacija provedbe
grad ili općina]]),Koordinate!B:E,3,FALSE),"")</f>
        <v/>
      </c>
      <c r="R7" s="393" t="str">
        <f>IFERROR(VLOOKUP(TRIM(OPULJP_izravne8[[#This Row],[Lokacija provedbe
grad ili općina]]),Koordinate!B:E,4,FALSE),"")</f>
        <v/>
      </c>
    </row>
    <row r="8" spans="1:18" s="373" customFormat="1" ht="30" customHeight="1">
      <c r="A8" s="471" t="s">
        <v>6001</v>
      </c>
      <c r="B8" s="472" t="s">
        <v>3359</v>
      </c>
      <c r="C8" s="472" t="s">
        <v>6002</v>
      </c>
      <c r="D8" s="471" t="s">
        <v>3360</v>
      </c>
      <c r="E8" s="472" t="s">
        <v>641</v>
      </c>
      <c r="F8" s="473">
        <v>43550</v>
      </c>
      <c r="G8" s="446">
        <v>1117501.2</v>
      </c>
      <c r="H8" s="445">
        <v>1000000</v>
      </c>
      <c r="I8" s="372">
        <f>OPULJP_izravne8[[#This Row],[Bespovratna sredstva Ukupno]]*0.85</f>
        <v>850000</v>
      </c>
      <c r="J8" s="372">
        <f>OPULJP_izravne8[[#This Row],[Bespovratna sredstva Ukupno]]*0.15</f>
        <v>150000</v>
      </c>
      <c r="K8" s="445">
        <v>117501.2</v>
      </c>
      <c r="L8" s="443" t="s">
        <v>6003</v>
      </c>
      <c r="M8" s="471" t="s">
        <v>20</v>
      </c>
      <c r="N8" s="471" t="s">
        <v>20</v>
      </c>
      <c r="O8" s="474" t="s">
        <v>4370</v>
      </c>
      <c r="P8" s="393" t="str">
        <f>IFERROR(VLOOKUP(TRIM(OPULJP_izravne8[[#This Row],[Lokacija provedbe
grad ili općina]]),Koordinate!B:E,2,FALSE),"")</f>
        <v/>
      </c>
      <c r="Q8" s="393" t="str">
        <f>IFERROR(VLOOKUP(TRIM(OPULJP_izravne8[[#This Row],[Lokacija provedbe
grad ili općina]]),Koordinate!B:E,3,FALSE),"")</f>
        <v/>
      </c>
      <c r="R8" s="393" t="str">
        <f>IFERROR(VLOOKUP(TRIM(OPULJP_izravne8[[#This Row],[Lokacija provedbe
grad ili općina]]),Koordinate!B:E,4,FALSE),"")</f>
        <v/>
      </c>
    </row>
    <row r="9" spans="1:18" s="476" customFormat="1" ht="30" customHeight="1">
      <c r="A9" s="471" t="s">
        <v>6004</v>
      </c>
      <c r="B9" s="472" t="s">
        <v>3359</v>
      </c>
      <c r="C9" s="472" t="s">
        <v>6005</v>
      </c>
      <c r="D9" s="471" t="s">
        <v>3360</v>
      </c>
      <c r="E9" s="472" t="s">
        <v>641</v>
      </c>
      <c r="F9" s="473">
        <v>43550</v>
      </c>
      <c r="G9" s="446">
        <v>871351.05</v>
      </c>
      <c r="H9" s="445">
        <v>871351.05</v>
      </c>
      <c r="I9" s="372">
        <f>OPULJP_izravne8[[#This Row],[Bespovratna sredstva Ukupno]]*0.85</f>
        <v>740648.39250000007</v>
      </c>
      <c r="J9" s="372">
        <f>OPULJP_izravne8[[#This Row],[Bespovratna sredstva Ukupno]]*0.15</f>
        <v>130702.6575</v>
      </c>
      <c r="K9" s="445">
        <v>0</v>
      </c>
      <c r="L9" s="443" t="s">
        <v>6006</v>
      </c>
      <c r="M9" s="471" t="s">
        <v>52</v>
      </c>
      <c r="N9" s="471" t="s">
        <v>52</v>
      </c>
      <c r="O9" s="474" t="s">
        <v>4370</v>
      </c>
      <c r="P9" s="393" t="str">
        <f>IFERROR(VLOOKUP(TRIM(OPULJP_izravne8[[#This Row],[Lokacija provedbe
grad ili općina]]),Koordinate!B:E,2,FALSE),"")</f>
        <v/>
      </c>
      <c r="Q9" s="393" t="str">
        <f>IFERROR(VLOOKUP(TRIM(OPULJP_izravne8[[#This Row],[Lokacija provedbe
grad ili općina]]),Koordinate!B:E,3,FALSE),"")</f>
        <v/>
      </c>
      <c r="R9" s="393" t="str">
        <f>IFERROR(VLOOKUP(TRIM(OPULJP_izravne8[[#This Row],[Lokacija provedbe
grad ili općina]]),Koordinate!B:E,4,FALSE),"")</f>
        <v/>
      </c>
    </row>
    <row r="10" spans="1:18" s="476" customFormat="1" ht="30" customHeight="1">
      <c r="A10" s="471" t="s">
        <v>6007</v>
      </c>
      <c r="B10" s="472" t="s">
        <v>3359</v>
      </c>
      <c r="C10" s="472" t="s">
        <v>6008</v>
      </c>
      <c r="D10" s="471" t="s">
        <v>3360</v>
      </c>
      <c r="E10" s="472" t="s">
        <v>641</v>
      </c>
      <c r="F10" s="473">
        <v>43550</v>
      </c>
      <c r="G10" s="446">
        <v>797908.21</v>
      </c>
      <c r="H10" s="445">
        <v>797908.21</v>
      </c>
      <c r="I10" s="372">
        <f>OPULJP_izravne8[[#This Row],[Bespovratna sredstva Ukupno]]*0.85</f>
        <v>678221.97849999997</v>
      </c>
      <c r="J10" s="372">
        <f>OPULJP_izravne8[[#This Row],[Bespovratna sredstva Ukupno]]*0.15</f>
        <v>119686.23149999999</v>
      </c>
      <c r="K10" s="445">
        <v>0</v>
      </c>
      <c r="L10" s="443" t="s">
        <v>6009</v>
      </c>
      <c r="M10" s="471" t="s">
        <v>38</v>
      </c>
      <c r="N10" s="471" t="s">
        <v>38</v>
      </c>
      <c r="O10" s="474" t="s">
        <v>4370</v>
      </c>
      <c r="P10" s="393" t="str">
        <f>IFERROR(VLOOKUP(TRIM(OPULJP_izravne8[[#This Row],[Lokacija provedbe
grad ili općina]]),Koordinate!B:E,2,FALSE),"")</f>
        <v/>
      </c>
      <c r="Q10" s="393" t="str">
        <f>IFERROR(VLOOKUP(TRIM(OPULJP_izravne8[[#This Row],[Lokacija provedbe
grad ili općina]]),Koordinate!B:E,3,FALSE),"")</f>
        <v/>
      </c>
      <c r="R10" s="393" t="str">
        <f>IFERROR(VLOOKUP(TRIM(OPULJP_izravne8[[#This Row],[Lokacija provedbe
grad ili općina]]),Koordinate!B:E,4,FALSE),"")</f>
        <v/>
      </c>
    </row>
    <row r="11" spans="1:18" s="476" customFormat="1" ht="30" customHeight="1">
      <c r="A11" s="471" t="s">
        <v>6010</v>
      </c>
      <c r="B11" s="472" t="s">
        <v>3359</v>
      </c>
      <c r="C11" s="472" t="s">
        <v>6011</v>
      </c>
      <c r="D11" s="471" t="s">
        <v>3360</v>
      </c>
      <c r="E11" s="472" t="s">
        <v>641</v>
      </c>
      <c r="F11" s="473">
        <v>43550</v>
      </c>
      <c r="G11" s="446">
        <v>648980</v>
      </c>
      <c r="H11" s="445">
        <v>648980</v>
      </c>
      <c r="I11" s="372">
        <f>OPULJP_izravne8[[#This Row],[Bespovratna sredstva Ukupno]]*0.85</f>
        <v>551633</v>
      </c>
      <c r="J11" s="372">
        <f>OPULJP_izravne8[[#This Row],[Bespovratna sredstva Ukupno]]*0.15</f>
        <v>97347</v>
      </c>
      <c r="K11" s="445">
        <v>0</v>
      </c>
      <c r="L11" s="443" t="s">
        <v>600</v>
      </c>
      <c r="M11" s="471" t="s">
        <v>52</v>
      </c>
      <c r="N11" s="471" t="s">
        <v>52</v>
      </c>
      <c r="O11" s="474" t="s">
        <v>4370</v>
      </c>
      <c r="P11" s="393" t="str">
        <f>IFERROR(VLOOKUP(TRIM(OPULJP_izravne8[[#This Row],[Lokacija provedbe
grad ili općina]]),Koordinate!B:E,2,FALSE),"")</f>
        <v/>
      </c>
      <c r="Q11" s="393" t="str">
        <f>IFERROR(VLOOKUP(TRIM(OPULJP_izravne8[[#This Row],[Lokacija provedbe
grad ili općina]]),Koordinate!B:E,3,FALSE),"")</f>
        <v/>
      </c>
      <c r="R11" s="393" t="str">
        <f>IFERROR(VLOOKUP(TRIM(OPULJP_izravne8[[#This Row],[Lokacija provedbe
grad ili općina]]),Koordinate!B:E,4,FALSE),"")</f>
        <v/>
      </c>
    </row>
    <row r="12" spans="1:18" s="476" customFormat="1" ht="30" customHeight="1">
      <c r="A12" s="471" t="s">
        <v>6012</v>
      </c>
      <c r="B12" s="472" t="s">
        <v>3359</v>
      </c>
      <c r="C12" s="472" t="s">
        <v>6013</v>
      </c>
      <c r="D12" s="471" t="s">
        <v>3360</v>
      </c>
      <c r="E12" s="472" t="s">
        <v>641</v>
      </c>
      <c r="F12" s="473">
        <v>43550</v>
      </c>
      <c r="G12" s="446">
        <v>465290</v>
      </c>
      <c r="H12" s="445">
        <v>465290</v>
      </c>
      <c r="I12" s="372">
        <f>OPULJP_izravne8[[#This Row],[Bespovratna sredstva Ukupno]]*0.85</f>
        <v>395496.5</v>
      </c>
      <c r="J12" s="372">
        <f>OPULJP_izravne8[[#This Row],[Bespovratna sredstva Ukupno]]*0.15</f>
        <v>69793.5</v>
      </c>
      <c r="K12" s="445">
        <v>0</v>
      </c>
      <c r="L12" s="443" t="s">
        <v>421</v>
      </c>
      <c r="M12" s="471" t="s">
        <v>52</v>
      </c>
      <c r="N12" s="471" t="s">
        <v>52</v>
      </c>
      <c r="O12" s="474" t="s">
        <v>4370</v>
      </c>
      <c r="P12" s="393" t="str">
        <f>IFERROR(VLOOKUP(TRIM(OPULJP_izravne8[[#This Row],[Lokacija provedbe
grad ili općina]]),Koordinate!B:E,2,FALSE),"")</f>
        <v/>
      </c>
      <c r="Q12" s="393" t="str">
        <f>IFERROR(VLOOKUP(TRIM(OPULJP_izravne8[[#This Row],[Lokacija provedbe
grad ili općina]]),Koordinate!B:E,3,FALSE),"")</f>
        <v/>
      </c>
      <c r="R12" s="393" t="str">
        <f>IFERROR(VLOOKUP(TRIM(OPULJP_izravne8[[#This Row],[Lokacija provedbe
grad ili općina]]),Koordinate!B:E,4,FALSE),"")</f>
        <v/>
      </c>
    </row>
    <row r="13" spans="1:18" s="476" customFormat="1" ht="30" customHeight="1">
      <c r="A13" s="283" t="s">
        <v>3366</v>
      </c>
      <c r="B13" s="299" t="s">
        <v>3359</v>
      </c>
      <c r="C13" s="299" t="s">
        <v>5293</v>
      </c>
      <c r="D13" s="283" t="s">
        <v>3360</v>
      </c>
      <c r="E13" s="299" t="s">
        <v>641</v>
      </c>
      <c r="F13" s="371">
        <v>43234</v>
      </c>
      <c r="G13" s="446">
        <v>954647.78</v>
      </c>
      <c r="H13" s="372">
        <v>954647.78</v>
      </c>
      <c r="I13" s="372">
        <f>OPULJP_izravne8[[#This Row],[Bespovratna sredstva Ukupno]]*0.85</f>
        <v>811450.61300000001</v>
      </c>
      <c r="J13" s="372">
        <f>OPULJP_izravne8[[#This Row],[Bespovratna sredstva Ukupno]]*0.15</f>
        <v>143197.16699999999</v>
      </c>
      <c r="K13" s="372">
        <v>0</v>
      </c>
      <c r="L13" s="174" t="s">
        <v>3367</v>
      </c>
      <c r="M13" s="283" t="s">
        <v>3363</v>
      </c>
      <c r="N13" s="283" t="s">
        <v>52</v>
      </c>
      <c r="O13" s="220" t="s">
        <v>4370</v>
      </c>
      <c r="P13" s="393" t="str">
        <f>IFERROR(VLOOKUP(TRIM(OPULJP_izravne8[[#This Row],[Lokacija provedbe
grad ili općina]]),Koordinate!B:E,2,FALSE),"")</f>
        <v/>
      </c>
      <c r="Q13" s="393" t="str">
        <f>IFERROR(VLOOKUP(TRIM(OPULJP_izravne8[[#This Row],[Lokacija provedbe
grad ili općina]]),Koordinate!B:E,3,FALSE),"")</f>
        <v/>
      </c>
      <c r="R13" s="393" t="str">
        <f>IFERROR(VLOOKUP(TRIM(OPULJP_izravne8[[#This Row],[Lokacija provedbe
grad ili općina]]),Koordinate!B:E,4,FALSE),"")</f>
        <v/>
      </c>
    </row>
    <row r="14" spans="1:18" s="476" customFormat="1" ht="30" customHeight="1">
      <c r="A14" s="471" t="s">
        <v>6014</v>
      </c>
      <c r="B14" s="472" t="s">
        <v>3359</v>
      </c>
      <c r="C14" s="472" t="s">
        <v>6015</v>
      </c>
      <c r="D14" s="471" t="s">
        <v>3360</v>
      </c>
      <c r="E14" s="472" t="s">
        <v>641</v>
      </c>
      <c r="F14" s="473">
        <v>43550</v>
      </c>
      <c r="G14" s="446">
        <v>804922.53</v>
      </c>
      <c r="H14" s="445">
        <v>804922.53</v>
      </c>
      <c r="I14" s="372">
        <f>OPULJP_izravne8[[#This Row],[Bespovratna sredstva Ukupno]]*0.85</f>
        <v>684184.15049999999</v>
      </c>
      <c r="J14" s="372">
        <f>OPULJP_izravne8[[#This Row],[Bespovratna sredstva Ukupno]]*0.15</f>
        <v>120738.3795</v>
      </c>
      <c r="K14" s="445">
        <v>0</v>
      </c>
      <c r="L14" s="443" t="s">
        <v>6016</v>
      </c>
      <c r="M14" s="471" t="s">
        <v>43</v>
      </c>
      <c r="N14" s="471" t="s">
        <v>43</v>
      </c>
      <c r="O14" s="474" t="s">
        <v>4370</v>
      </c>
      <c r="P14" s="393" t="str">
        <f>IFERROR(VLOOKUP(TRIM(OPULJP_izravne8[[#This Row],[Lokacija provedbe
grad ili općina]]),Koordinate!B:E,2,FALSE),"")</f>
        <v/>
      </c>
      <c r="Q14" s="393" t="str">
        <f>IFERROR(VLOOKUP(TRIM(OPULJP_izravne8[[#This Row],[Lokacija provedbe
grad ili općina]]),Koordinate!B:E,3,FALSE),"")</f>
        <v/>
      </c>
      <c r="R14" s="393" t="str">
        <f>IFERROR(VLOOKUP(TRIM(OPULJP_izravne8[[#This Row],[Lokacija provedbe
grad ili općina]]),Koordinate!B:E,4,FALSE),"")</f>
        <v/>
      </c>
    </row>
    <row r="15" spans="1:18" s="476" customFormat="1" ht="30" customHeight="1">
      <c r="A15" s="471" t="s">
        <v>6017</v>
      </c>
      <c r="B15" s="472" t="s">
        <v>3359</v>
      </c>
      <c r="C15" s="472" t="s">
        <v>6018</v>
      </c>
      <c r="D15" s="471" t="s">
        <v>3360</v>
      </c>
      <c r="E15" s="472" t="s">
        <v>641</v>
      </c>
      <c r="F15" s="473">
        <v>43550</v>
      </c>
      <c r="G15" s="446">
        <v>996138.72</v>
      </c>
      <c r="H15" s="445">
        <v>996138.72</v>
      </c>
      <c r="I15" s="372">
        <f>OPULJP_izravne8[[#This Row],[Bespovratna sredstva Ukupno]]*0.85</f>
        <v>846717.91200000001</v>
      </c>
      <c r="J15" s="372">
        <f>OPULJP_izravne8[[#This Row],[Bespovratna sredstva Ukupno]]*0.15</f>
        <v>149420.80799999999</v>
      </c>
      <c r="K15" s="445">
        <v>0</v>
      </c>
      <c r="L15" s="443" t="s">
        <v>6019</v>
      </c>
      <c r="M15" s="471" t="s">
        <v>28</v>
      </c>
      <c r="N15" s="471" t="s">
        <v>28</v>
      </c>
      <c r="O15" s="474" t="s">
        <v>4370</v>
      </c>
      <c r="P15" s="393" t="str">
        <f>IFERROR(VLOOKUP(TRIM(OPULJP_izravne8[[#This Row],[Lokacija provedbe
grad ili općina]]),Koordinate!B:E,2,FALSE),"")</f>
        <v/>
      </c>
      <c r="Q15" s="393" t="str">
        <f>IFERROR(VLOOKUP(TRIM(OPULJP_izravne8[[#This Row],[Lokacija provedbe
grad ili općina]]),Koordinate!B:E,3,FALSE),"")</f>
        <v/>
      </c>
      <c r="R15" s="393" t="str">
        <f>IFERROR(VLOOKUP(TRIM(OPULJP_izravne8[[#This Row],[Lokacija provedbe
grad ili općina]]),Koordinate!B:E,4,FALSE),"")</f>
        <v/>
      </c>
    </row>
    <row r="16" spans="1:18" s="476" customFormat="1" ht="30" customHeight="1">
      <c r="A16" s="471" t="s">
        <v>6020</v>
      </c>
      <c r="B16" s="472" t="s">
        <v>3359</v>
      </c>
      <c r="C16" s="472" t="s">
        <v>6021</v>
      </c>
      <c r="D16" s="471" t="s">
        <v>3360</v>
      </c>
      <c r="E16" s="472" t="s">
        <v>641</v>
      </c>
      <c r="F16" s="473">
        <v>43550</v>
      </c>
      <c r="G16" s="446">
        <v>660645</v>
      </c>
      <c r="H16" s="445">
        <v>660645</v>
      </c>
      <c r="I16" s="372">
        <f>OPULJP_izravne8[[#This Row],[Bespovratna sredstva Ukupno]]*0.85</f>
        <v>561548.25</v>
      </c>
      <c r="J16" s="372">
        <f>OPULJP_izravne8[[#This Row],[Bespovratna sredstva Ukupno]]*0.15</f>
        <v>99096.75</v>
      </c>
      <c r="K16" s="445">
        <v>0</v>
      </c>
      <c r="L16" s="443" t="s">
        <v>560</v>
      </c>
      <c r="M16" s="471" t="s">
        <v>52</v>
      </c>
      <c r="N16" s="471" t="s">
        <v>52</v>
      </c>
      <c r="O16" s="474" t="s">
        <v>4370</v>
      </c>
      <c r="P16" s="393" t="str">
        <f>IFERROR(VLOOKUP(TRIM(OPULJP_izravne8[[#This Row],[Lokacija provedbe
grad ili općina]]),Koordinate!B:E,2,FALSE),"")</f>
        <v/>
      </c>
      <c r="Q16" s="393" t="str">
        <f>IFERROR(VLOOKUP(TRIM(OPULJP_izravne8[[#This Row],[Lokacija provedbe
grad ili općina]]),Koordinate!B:E,3,FALSE),"")</f>
        <v/>
      </c>
      <c r="R16" s="393" t="str">
        <f>IFERROR(VLOOKUP(TRIM(OPULJP_izravne8[[#This Row],[Lokacija provedbe
grad ili općina]]),Koordinate!B:E,4,FALSE),"")</f>
        <v/>
      </c>
    </row>
    <row r="17" spans="1:18" s="476" customFormat="1" ht="30" customHeight="1">
      <c r="A17" s="471" t="s">
        <v>6022</v>
      </c>
      <c r="B17" s="472" t="s">
        <v>3359</v>
      </c>
      <c r="C17" s="472" t="s">
        <v>6023</v>
      </c>
      <c r="D17" s="471" t="s">
        <v>3360</v>
      </c>
      <c r="E17" s="472" t="s">
        <v>641</v>
      </c>
      <c r="F17" s="473">
        <v>43550</v>
      </c>
      <c r="G17" s="446">
        <v>839848.29</v>
      </c>
      <c r="H17" s="445">
        <v>839848.29</v>
      </c>
      <c r="I17" s="372">
        <f>OPULJP_izravne8[[#This Row],[Bespovratna sredstva Ukupno]]*0.85</f>
        <v>713871.04650000005</v>
      </c>
      <c r="J17" s="372">
        <f>OPULJP_izravne8[[#This Row],[Bespovratna sredstva Ukupno]]*0.15</f>
        <v>125977.2435</v>
      </c>
      <c r="K17" s="445">
        <v>0</v>
      </c>
      <c r="L17" s="443" t="s">
        <v>6024</v>
      </c>
      <c r="M17" s="471" t="s">
        <v>28</v>
      </c>
      <c r="N17" s="471" t="s">
        <v>28</v>
      </c>
      <c r="O17" s="474" t="s">
        <v>4370</v>
      </c>
      <c r="P17" s="393" t="str">
        <f>IFERROR(VLOOKUP(TRIM(OPULJP_izravne8[[#This Row],[Lokacija provedbe
grad ili općina]]),Koordinate!B:E,2,FALSE),"")</f>
        <v/>
      </c>
      <c r="Q17" s="393" t="str">
        <f>IFERROR(VLOOKUP(TRIM(OPULJP_izravne8[[#This Row],[Lokacija provedbe
grad ili općina]]),Koordinate!B:E,3,FALSE),"")</f>
        <v/>
      </c>
      <c r="R17" s="393" t="str">
        <f>IFERROR(VLOOKUP(TRIM(OPULJP_izravne8[[#This Row],[Lokacija provedbe
grad ili općina]]),Koordinate!B:E,4,FALSE),"")</f>
        <v/>
      </c>
    </row>
    <row r="18" spans="1:18" s="476" customFormat="1" ht="30" customHeight="1">
      <c r="A18" s="283" t="s">
        <v>3368</v>
      </c>
      <c r="B18" s="299" t="s">
        <v>3359</v>
      </c>
      <c r="C18" s="299" t="s">
        <v>5294</v>
      </c>
      <c r="D18" s="283" t="s">
        <v>3360</v>
      </c>
      <c r="E18" s="299" t="s">
        <v>641</v>
      </c>
      <c r="F18" s="371">
        <v>43234</v>
      </c>
      <c r="G18" s="446">
        <v>1225469.67</v>
      </c>
      <c r="H18" s="372">
        <v>1225469.67</v>
      </c>
      <c r="I18" s="372">
        <f>OPULJP_izravne8[[#This Row],[Bespovratna sredstva Ukupno]]*0.85</f>
        <v>1041649.2194999999</v>
      </c>
      <c r="J18" s="372">
        <f>OPULJP_izravne8[[#This Row],[Bespovratna sredstva Ukupno]]*0.15</f>
        <v>183820.45049999998</v>
      </c>
      <c r="K18" s="372">
        <v>0</v>
      </c>
      <c r="L18" s="174" t="s">
        <v>3369</v>
      </c>
      <c r="M18" s="283" t="s">
        <v>3370</v>
      </c>
      <c r="N18" s="283" t="s">
        <v>38</v>
      </c>
      <c r="O18" s="220" t="s">
        <v>4370</v>
      </c>
      <c r="P18" s="393" t="str">
        <f>IFERROR(VLOOKUP(TRIM(OPULJP_izravne8[[#This Row],[Lokacija provedbe
grad ili općina]]),Koordinate!B:E,2,FALSE),"")</f>
        <v/>
      </c>
      <c r="Q18" s="393" t="str">
        <f>IFERROR(VLOOKUP(TRIM(OPULJP_izravne8[[#This Row],[Lokacija provedbe
grad ili općina]]),Koordinate!B:E,3,FALSE),"")</f>
        <v/>
      </c>
      <c r="R18" s="393" t="str">
        <f>IFERROR(VLOOKUP(TRIM(OPULJP_izravne8[[#This Row],[Lokacija provedbe
grad ili općina]]),Koordinate!B:E,4,FALSE),"")</f>
        <v/>
      </c>
    </row>
    <row r="19" spans="1:18" s="476" customFormat="1" ht="30" customHeight="1">
      <c r="A19" s="471" t="s">
        <v>6025</v>
      </c>
      <c r="B19" s="472" t="s">
        <v>3359</v>
      </c>
      <c r="C19" s="472" t="s">
        <v>6026</v>
      </c>
      <c r="D19" s="471" t="s">
        <v>3360</v>
      </c>
      <c r="E19" s="472" t="s">
        <v>641</v>
      </c>
      <c r="F19" s="473">
        <v>43550</v>
      </c>
      <c r="G19" s="446">
        <v>885384.93</v>
      </c>
      <c r="H19" s="445">
        <v>885384.93</v>
      </c>
      <c r="I19" s="372">
        <f>OPULJP_izravne8[[#This Row],[Bespovratna sredstva Ukupno]]*0.85</f>
        <v>752577.19050000003</v>
      </c>
      <c r="J19" s="372">
        <f>OPULJP_izravne8[[#This Row],[Bespovratna sredstva Ukupno]]*0.15</f>
        <v>132807.7395</v>
      </c>
      <c r="K19" s="445">
        <v>0</v>
      </c>
      <c r="L19" s="443" t="s">
        <v>650</v>
      </c>
      <c r="M19" s="471" t="s">
        <v>20</v>
      </c>
      <c r="N19" s="471" t="s">
        <v>20</v>
      </c>
      <c r="O19" s="474" t="s">
        <v>4370</v>
      </c>
      <c r="P19" s="393" t="str">
        <f>IFERROR(VLOOKUP(TRIM(OPULJP_izravne8[[#This Row],[Lokacija provedbe
grad ili općina]]),Koordinate!B:E,2,FALSE),"")</f>
        <v/>
      </c>
      <c r="Q19" s="393" t="str">
        <f>IFERROR(VLOOKUP(TRIM(OPULJP_izravne8[[#This Row],[Lokacija provedbe
grad ili općina]]),Koordinate!B:E,3,FALSE),"")</f>
        <v/>
      </c>
      <c r="R19" s="393" t="str">
        <f>IFERROR(VLOOKUP(TRIM(OPULJP_izravne8[[#This Row],[Lokacija provedbe
grad ili općina]]),Koordinate!B:E,4,FALSE),"")</f>
        <v/>
      </c>
    </row>
    <row r="20" spans="1:18" s="373" customFormat="1" ht="30" customHeight="1">
      <c r="A20" s="283" t="s">
        <v>3371</v>
      </c>
      <c r="B20" s="299" t="s">
        <v>3359</v>
      </c>
      <c r="C20" s="299" t="s">
        <v>5295</v>
      </c>
      <c r="D20" s="283" t="s">
        <v>3360</v>
      </c>
      <c r="E20" s="299" t="s">
        <v>641</v>
      </c>
      <c r="F20" s="371">
        <v>43234</v>
      </c>
      <c r="G20" s="446">
        <v>1788844.96</v>
      </c>
      <c r="H20" s="372">
        <v>1788844.96</v>
      </c>
      <c r="I20" s="372">
        <f>OPULJP_izravne8[[#This Row],[Bespovratna sredstva Ukupno]]*0.85</f>
        <v>1520518.216</v>
      </c>
      <c r="J20" s="372">
        <f>OPULJP_izravne8[[#This Row],[Bespovratna sredstva Ukupno]]*0.15</f>
        <v>268326.74400000001</v>
      </c>
      <c r="K20" s="372">
        <v>0</v>
      </c>
      <c r="L20" s="174" t="s">
        <v>3372</v>
      </c>
      <c r="M20" s="283" t="s">
        <v>43</v>
      </c>
      <c r="N20" s="283" t="s">
        <v>43</v>
      </c>
      <c r="O20" s="220" t="s">
        <v>4370</v>
      </c>
      <c r="P20" s="393" t="str">
        <f>IFERROR(VLOOKUP(TRIM(OPULJP_izravne8[[#This Row],[Lokacija provedbe
grad ili općina]]),Koordinate!B:E,2,FALSE),"")</f>
        <v/>
      </c>
      <c r="Q20" s="393" t="str">
        <f>IFERROR(VLOOKUP(TRIM(OPULJP_izravne8[[#This Row],[Lokacija provedbe
grad ili općina]]),Koordinate!B:E,3,FALSE),"")</f>
        <v/>
      </c>
      <c r="R20" s="393" t="str">
        <f>IFERROR(VLOOKUP(TRIM(OPULJP_izravne8[[#This Row],[Lokacija provedbe
grad ili općina]]),Koordinate!B:E,4,FALSE),"")</f>
        <v/>
      </c>
    </row>
    <row r="21" spans="1:18" s="373" customFormat="1" ht="30" customHeight="1">
      <c r="A21" s="471" t="s">
        <v>6027</v>
      </c>
      <c r="B21" s="472" t="s">
        <v>3359</v>
      </c>
      <c r="C21" s="472" t="s">
        <v>6028</v>
      </c>
      <c r="D21" s="471" t="s">
        <v>3360</v>
      </c>
      <c r="E21" s="472" t="s">
        <v>641</v>
      </c>
      <c r="F21" s="473">
        <v>43550</v>
      </c>
      <c r="G21" s="446">
        <v>993841.88</v>
      </c>
      <c r="H21" s="445">
        <v>993841.88</v>
      </c>
      <c r="I21" s="372">
        <f>OPULJP_izravne8[[#This Row],[Bespovratna sredstva Ukupno]]*0.85</f>
        <v>844765.598</v>
      </c>
      <c r="J21" s="372">
        <f>OPULJP_izravne8[[#This Row],[Bespovratna sredstva Ukupno]]*0.15</f>
        <v>149076.28200000001</v>
      </c>
      <c r="K21" s="445">
        <v>0</v>
      </c>
      <c r="L21" s="443" t="s">
        <v>6029</v>
      </c>
      <c r="M21" s="471" t="s">
        <v>52</v>
      </c>
      <c r="N21" s="471" t="s">
        <v>52</v>
      </c>
      <c r="O21" s="474" t="s">
        <v>4370</v>
      </c>
      <c r="P21" s="393" t="str">
        <f>IFERROR(VLOOKUP(TRIM(OPULJP_izravne8[[#This Row],[Lokacija provedbe
grad ili općina]]),Koordinate!B:E,2,FALSE),"")</f>
        <v/>
      </c>
      <c r="Q21" s="393" t="str">
        <f>IFERROR(VLOOKUP(TRIM(OPULJP_izravne8[[#This Row],[Lokacija provedbe
grad ili općina]]),Koordinate!B:E,3,FALSE),"")</f>
        <v/>
      </c>
      <c r="R21" s="393" t="str">
        <f>IFERROR(VLOOKUP(TRIM(OPULJP_izravne8[[#This Row],[Lokacija provedbe
grad ili općina]]),Koordinate!B:E,4,FALSE),"")</f>
        <v/>
      </c>
    </row>
    <row r="22" spans="1:18" s="373" customFormat="1" ht="30" customHeight="1">
      <c r="A22" s="471" t="s">
        <v>6030</v>
      </c>
      <c r="B22" s="472" t="s">
        <v>3359</v>
      </c>
      <c r="C22" s="472" t="s">
        <v>6031</v>
      </c>
      <c r="D22" s="471" t="s">
        <v>3360</v>
      </c>
      <c r="E22" s="472" t="s">
        <v>641</v>
      </c>
      <c r="F22" s="473">
        <v>43550</v>
      </c>
      <c r="G22" s="446">
        <v>560798.16</v>
      </c>
      <c r="H22" s="445">
        <v>560798.16</v>
      </c>
      <c r="I22" s="372">
        <f>OPULJP_izravne8[[#This Row],[Bespovratna sredstva Ukupno]]*0.85</f>
        <v>476678.43599999999</v>
      </c>
      <c r="J22" s="372">
        <f>OPULJP_izravne8[[#This Row],[Bespovratna sredstva Ukupno]]*0.15</f>
        <v>84119.724000000002</v>
      </c>
      <c r="K22" s="445">
        <v>0</v>
      </c>
      <c r="L22" s="443" t="s">
        <v>6032</v>
      </c>
      <c r="M22" s="471" t="s">
        <v>43</v>
      </c>
      <c r="N22" s="471" t="s">
        <v>43</v>
      </c>
      <c r="O22" s="474" t="s">
        <v>4370</v>
      </c>
      <c r="P22" s="393" t="str">
        <f>IFERROR(VLOOKUP(TRIM(OPULJP_izravne8[[#This Row],[Lokacija provedbe
grad ili općina]]),Koordinate!B:E,2,FALSE),"")</f>
        <v/>
      </c>
      <c r="Q22" s="393" t="str">
        <f>IFERROR(VLOOKUP(TRIM(OPULJP_izravne8[[#This Row],[Lokacija provedbe
grad ili općina]]),Koordinate!B:E,3,FALSE),"")</f>
        <v/>
      </c>
      <c r="R22" s="393" t="str">
        <f>IFERROR(VLOOKUP(TRIM(OPULJP_izravne8[[#This Row],[Lokacija provedbe
grad ili općina]]),Koordinate!B:E,4,FALSE),"")</f>
        <v/>
      </c>
    </row>
    <row r="23" spans="1:18" s="373" customFormat="1" ht="30" customHeight="1">
      <c r="A23" s="471" t="s">
        <v>6033</v>
      </c>
      <c r="B23" s="472" t="s">
        <v>3359</v>
      </c>
      <c r="C23" s="472" t="s">
        <v>6034</v>
      </c>
      <c r="D23" s="471" t="s">
        <v>3360</v>
      </c>
      <c r="E23" s="472" t="s">
        <v>641</v>
      </c>
      <c r="F23" s="473">
        <v>43550</v>
      </c>
      <c r="G23" s="446">
        <v>949815.17</v>
      </c>
      <c r="H23" s="445">
        <v>949815.17</v>
      </c>
      <c r="I23" s="372">
        <f>OPULJP_izravne8[[#This Row],[Bespovratna sredstva Ukupno]]*0.85</f>
        <v>807342.89450000005</v>
      </c>
      <c r="J23" s="372">
        <f>OPULJP_izravne8[[#This Row],[Bespovratna sredstva Ukupno]]*0.15</f>
        <v>142472.27549999999</v>
      </c>
      <c r="K23" s="445">
        <v>0</v>
      </c>
      <c r="L23" s="443" t="s">
        <v>6035</v>
      </c>
      <c r="M23" s="471" t="s">
        <v>20</v>
      </c>
      <c r="N23" s="471" t="s">
        <v>20</v>
      </c>
      <c r="O23" s="474" t="s">
        <v>4370</v>
      </c>
      <c r="P23" s="393" t="str">
        <f>IFERROR(VLOOKUP(TRIM(OPULJP_izravne8[[#This Row],[Lokacija provedbe
grad ili općina]]),Koordinate!B:E,2,FALSE),"")</f>
        <v/>
      </c>
      <c r="Q23" s="393" t="str">
        <f>IFERROR(VLOOKUP(TRIM(OPULJP_izravne8[[#This Row],[Lokacija provedbe
grad ili općina]]),Koordinate!B:E,3,FALSE),"")</f>
        <v/>
      </c>
      <c r="R23" s="393" t="str">
        <f>IFERROR(VLOOKUP(TRIM(OPULJP_izravne8[[#This Row],[Lokacija provedbe
grad ili općina]]),Koordinate!B:E,4,FALSE),"")</f>
        <v/>
      </c>
    </row>
    <row r="24" spans="1:18" s="373" customFormat="1" ht="30" customHeight="1">
      <c r="A24" s="283" t="s">
        <v>3373</v>
      </c>
      <c r="B24" s="299" t="s">
        <v>3359</v>
      </c>
      <c r="C24" s="299" t="s">
        <v>5296</v>
      </c>
      <c r="D24" s="283" t="s">
        <v>3360</v>
      </c>
      <c r="E24" s="299" t="s">
        <v>641</v>
      </c>
      <c r="F24" s="371">
        <v>43234</v>
      </c>
      <c r="G24" s="446">
        <v>898588.16000000003</v>
      </c>
      <c r="H24" s="372">
        <v>898588.16000000003</v>
      </c>
      <c r="I24" s="372">
        <f>OPULJP_izravne8[[#This Row],[Bespovratna sredstva Ukupno]]*0.85</f>
        <v>763799.93599999999</v>
      </c>
      <c r="J24" s="372">
        <f>OPULJP_izravne8[[#This Row],[Bespovratna sredstva Ukupno]]*0.15</f>
        <v>134788.22399999999</v>
      </c>
      <c r="K24" s="372">
        <v>0</v>
      </c>
      <c r="L24" s="174" t="s">
        <v>3374</v>
      </c>
      <c r="M24" s="283" t="s">
        <v>20</v>
      </c>
      <c r="N24" s="283" t="s">
        <v>20</v>
      </c>
      <c r="O24" s="220" t="s">
        <v>4370</v>
      </c>
      <c r="P24" s="393" t="str">
        <f>IFERROR(VLOOKUP(TRIM(OPULJP_izravne8[[#This Row],[Lokacija provedbe
grad ili općina]]),Koordinate!B:E,2,FALSE),"")</f>
        <v/>
      </c>
      <c r="Q24" s="393" t="str">
        <f>IFERROR(VLOOKUP(TRIM(OPULJP_izravne8[[#This Row],[Lokacija provedbe
grad ili općina]]),Koordinate!B:E,3,FALSE),"")</f>
        <v/>
      </c>
      <c r="R24" s="393" t="str">
        <f>IFERROR(VLOOKUP(TRIM(OPULJP_izravne8[[#This Row],[Lokacija provedbe
grad ili općina]]),Koordinate!B:E,4,FALSE),"")</f>
        <v/>
      </c>
    </row>
    <row r="25" spans="1:18" s="373" customFormat="1" ht="30" customHeight="1">
      <c r="A25" s="283" t="s">
        <v>3375</v>
      </c>
      <c r="B25" s="299" t="s">
        <v>3359</v>
      </c>
      <c r="C25" s="299" t="s">
        <v>5297</v>
      </c>
      <c r="D25" s="283" t="s">
        <v>3360</v>
      </c>
      <c r="E25" s="299" t="s">
        <v>641</v>
      </c>
      <c r="F25" s="371">
        <v>43234</v>
      </c>
      <c r="G25" s="446">
        <v>999397.9</v>
      </c>
      <c r="H25" s="372">
        <v>999397.9</v>
      </c>
      <c r="I25" s="372">
        <f>OPULJP_izravne8[[#This Row],[Bespovratna sredstva Ukupno]]*0.85</f>
        <v>849488.21499999997</v>
      </c>
      <c r="J25" s="372">
        <f>OPULJP_izravne8[[#This Row],[Bespovratna sredstva Ukupno]]*0.15</f>
        <v>149909.685</v>
      </c>
      <c r="K25" s="372">
        <v>0</v>
      </c>
      <c r="L25" s="174" t="s">
        <v>3376</v>
      </c>
      <c r="M25" s="283" t="s">
        <v>28</v>
      </c>
      <c r="N25" s="283" t="s">
        <v>28</v>
      </c>
      <c r="O25" s="220" t="s">
        <v>4370</v>
      </c>
      <c r="P25" s="393" t="str">
        <f>IFERROR(VLOOKUP(TRIM(OPULJP_izravne8[[#This Row],[Lokacija provedbe
grad ili općina]]),Koordinate!B:E,2,FALSE),"")</f>
        <v/>
      </c>
      <c r="Q25" s="393" t="str">
        <f>IFERROR(VLOOKUP(TRIM(OPULJP_izravne8[[#This Row],[Lokacija provedbe
grad ili općina]]),Koordinate!B:E,3,FALSE),"")</f>
        <v/>
      </c>
      <c r="R25" s="393" t="str">
        <f>IFERROR(VLOOKUP(TRIM(OPULJP_izravne8[[#This Row],[Lokacija provedbe
grad ili općina]]),Koordinate!B:E,4,FALSE),"")</f>
        <v/>
      </c>
    </row>
    <row r="26" spans="1:18" s="373" customFormat="1" ht="30" customHeight="1">
      <c r="A26" s="471" t="s">
        <v>6036</v>
      </c>
      <c r="B26" s="472" t="s">
        <v>3359</v>
      </c>
      <c r="C26" s="472" t="s">
        <v>6037</v>
      </c>
      <c r="D26" s="471" t="s">
        <v>3360</v>
      </c>
      <c r="E26" s="472" t="s">
        <v>641</v>
      </c>
      <c r="F26" s="473">
        <v>43550</v>
      </c>
      <c r="G26" s="446">
        <v>830084.15</v>
      </c>
      <c r="H26" s="445">
        <v>830084.15</v>
      </c>
      <c r="I26" s="372">
        <f>OPULJP_izravne8[[#This Row],[Bespovratna sredstva Ukupno]]*0.85</f>
        <v>705571.52749999997</v>
      </c>
      <c r="J26" s="372">
        <f>OPULJP_izravne8[[#This Row],[Bespovratna sredstva Ukupno]]*0.15</f>
        <v>124512.6225</v>
      </c>
      <c r="K26" s="445">
        <v>0</v>
      </c>
      <c r="L26" s="443" t="s">
        <v>6038</v>
      </c>
      <c r="M26" s="471" t="s">
        <v>52</v>
      </c>
      <c r="N26" s="471" t="s">
        <v>52</v>
      </c>
      <c r="O26" s="474" t="s">
        <v>4370</v>
      </c>
      <c r="P26" s="393" t="str">
        <f>IFERROR(VLOOKUP(TRIM(OPULJP_izravne8[[#This Row],[Lokacija provedbe
grad ili općina]]),Koordinate!B:E,2,FALSE),"")</f>
        <v/>
      </c>
      <c r="Q26" s="393" t="str">
        <f>IFERROR(VLOOKUP(TRIM(OPULJP_izravne8[[#This Row],[Lokacija provedbe
grad ili općina]]),Koordinate!B:E,3,FALSE),"")</f>
        <v/>
      </c>
      <c r="R26" s="393" t="str">
        <f>IFERROR(VLOOKUP(TRIM(OPULJP_izravne8[[#This Row],[Lokacija provedbe
grad ili općina]]),Koordinate!B:E,4,FALSE),"")</f>
        <v/>
      </c>
    </row>
    <row r="27" spans="1:18" s="373" customFormat="1" ht="30" customHeight="1">
      <c r="A27" s="471" t="s">
        <v>6039</v>
      </c>
      <c r="B27" s="472" t="s">
        <v>3359</v>
      </c>
      <c r="C27" s="472" t="s">
        <v>6040</v>
      </c>
      <c r="D27" s="471" t="s">
        <v>3360</v>
      </c>
      <c r="E27" s="472" t="s">
        <v>641</v>
      </c>
      <c r="F27" s="473">
        <v>43550</v>
      </c>
      <c r="G27" s="446">
        <v>986396.61</v>
      </c>
      <c r="H27" s="445">
        <v>986396.61</v>
      </c>
      <c r="I27" s="372">
        <f>OPULJP_izravne8[[#This Row],[Bespovratna sredstva Ukupno]]*0.85</f>
        <v>838437.11849999998</v>
      </c>
      <c r="J27" s="372">
        <f>OPULJP_izravne8[[#This Row],[Bespovratna sredstva Ukupno]]*0.15</f>
        <v>147959.4915</v>
      </c>
      <c r="K27" s="445">
        <v>0</v>
      </c>
      <c r="L27" s="443" t="s">
        <v>628</v>
      </c>
      <c r="M27" s="471" t="s">
        <v>28</v>
      </c>
      <c r="N27" s="471" t="s">
        <v>28</v>
      </c>
      <c r="O27" s="474" t="s">
        <v>4370</v>
      </c>
      <c r="P27" s="393" t="str">
        <f>IFERROR(VLOOKUP(TRIM(OPULJP_izravne8[[#This Row],[Lokacija provedbe
grad ili općina]]),Koordinate!B:E,2,FALSE),"")</f>
        <v/>
      </c>
      <c r="Q27" s="393" t="str">
        <f>IFERROR(VLOOKUP(TRIM(OPULJP_izravne8[[#This Row],[Lokacija provedbe
grad ili općina]]),Koordinate!B:E,3,FALSE),"")</f>
        <v/>
      </c>
      <c r="R27" s="393" t="str">
        <f>IFERROR(VLOOKUP(TRIM(OPULJP_izravne8[[#This Row],[Lokacija provedbe
grad ili općina]]),Koordinate!B:E,4,FALSE),"")</f>
        <v/>
      </c>
    </row>
    <row r="28" spans="1:18" s="373" customFormat="1" ht="30" customHeight="1">
      <c r="A28" s="283" t="s">
        <v>3377</v>
      </c>
      <c r="B28" s="299" t="s">
        <v>3359</v>
      </c>
      <c r="C28" s="299" t="s">
        <v>5298</v>
      </c>
      <c r="D28" s="283" t="s">
        <v>3360</v>
      </c>
      <c r="E28" s="299" t="s">
        <v>641</v>
      </c>
      <c r="F28" s="371">
        <v>43234</v>
      </c>
      <c r="G28" s="446">
        <v>984399</v>
      </c>
      <c r="H28" s="372">
        <v>984399</v>
      </c>
      <c r="I28" s="372">
        <f>OPULJP_izravne8[[#This Row],[Bespovratna sredstva Ukupno]]*0.85</f>
        <v>836739.15</v>
      </c>
      <c r="J28" s="372">
        <f>OPULJP_izravne8[[#This Row],[Bespovratna sredstva Ukupno]]*0.15</f>
        <v>147659.85</v>
      </c>
      <c r="K28" s="372">
        <v>0</v>
      </c>
      <c r="L28" s="174" t="s">
        <v>409</v>
      </c>
      <c r="M28" s="283" t="s">
        <v>38</v>
      </c>
      <c r="N28" s="283" t="s">
        <v>38</v>
      </c>
      <c r="O28" s="220" t="s">
        <v>4370</v>
      </c>
      <c r="P28" s="393" t="str">
        <f>IFERROR(VLOOKUP(TRIM(OPULJP_izravne8[[#This Row],[Lokacija provedbe
grad ili općina]]),Koordinate!B:E,2,FALSE),"")</f>
        <v/>
      </c>
      <c r="Q28" s="393" t="str">
        <f>IFERROR(VLOOKUP(TRIM(OPULJP_izravne8[[#This Row],[Lokacija provedbe
grad ili općina]]),Koordinate!B:E,3,FALSE),"")</f>
        <v/>
      </c>
      <c r="R28" s="393" t="str">
        <f>IFERROR(VLOOKUP(TRIM(OPULJP_izravne8[[#This Row],[Lokacija provedbe
grad ili općina]]),Koordinate!B:E,4,FALSE),"")</f>
        <v/>
      </c>
    </row>
    <row r="29" spans="1:18" s="373" customFormat="1" ht="30" customHeight="1">
      <c r="A29" s="471" t="s">
        <v>6041</v>
      </c>
      <c r="B29" s="472" t="s">
        <v>3359</v>
      </c>
      <c r="C29" s="472" t="s">
        <v>6042</v>
      </c>
      <c r="D29" s="471" t="s">
        <v>3360</v>
      </c>
      <c r="E29" s="472" t="s">
        <v>641</v>
      </c>
      <c r="F29" s="473">
        <v>43550</v>
      </c>
      <c r="G29" s="446">
        <v>915593.59</v>
      </c>
      <c r="H29" s="445">
        <v>915593.59</v>
      </c>
      <c r="I29" s="372">
        <f>OPULJP_izravne8[[#This Row],[Bespovratna sredstva Ukupno]]*0.85</f>
        <v>778254.55149999994</v>
      </c>
      <c r="J29" s="372">
        <f>OPULJP_izravne8[[#This Row],[Bespovratna sredstva Ukupno]]*0.15</f>
        <v>137339.0385</v>
      </c>
      <c r="K29" s="445">
        <v>0</v>
      </c>
      <c r="L29" s="443" t="s">
        <v>4750</v>
      </c>
      <c r="M29" s="471" t="s">
        <v>52</v>
      </c>
      <c r="N29" s="471" t="s">
        <v>52</v>
      </c>
      <c r="O29" s="474" t="s">
        <v>4370</v>
      </c>
      <c r="P29" s="393" t="str">
        <f>IFERROR(VLOOKUP(TRIM(OPULJP_izravne8[[#This Row],[Lokacija provedbe
grad ili općina]]),Koordinate!B:E,2,FALSE),"")</f>
        <v/>
      </c>
      <c r="Q29" s="393" t="str">
        <f>IFERROR(VLOOKUP(TRIM(OPULJP_izravne8[[#This Row],[Lokacija provedbe
grad ili općina]]),Koordinate!B:E,3,FALSE),"")</f>
        <v/>
      </c>
      <c r="R29" s="393" t="str">
        <f>IFERROR(VLOOKUP(TRIM(OPULJP_izravne8[[#This Row],[Lokacija provedbe
grad ili općina]]),Koordinate!B:E,4,FALSE),"")</f>
        <v/>
      </c>
    </row>
    <row r="30" spans="1:18" s="373" customFormat="1" ht="30" customHeight="1">
      <c r="A30" s="283" t="s">
        <v>3378</v>
      </c>
      <c r="B30" s="299" t="s">
        <v>3359</v>
      </c>
      <c r="C30" s="299" t="s">
        <v>5299</v>
      </c>
      <c r="D30" s="283" t="s">
        <v>3360</v>
      </c>
      <c r="E30" s="299" t="s">
        <v>641</v>
      </c>
      <c r="F30" s="371">
        <v>43234</v>
      </c>
      <c r="G30" s="446">
        <v>723442.8</v>
      </c>
      <c r="H30" s="372">
        <v>723442.8</v>
      </c>
      <c r="I30" s="372">
        <f>OPULJP_izravne8[[#This Row],[Bespovratna sredstva Ukupno]]*0.85</f>
        <v>614926.38</v>
      </c>
      <c r="J30" s="372">
        <f>OPULJP_izravne8[[#This Row],[Bespovratna sredstva Ukupno]]*0.15</f>
        <v>108516.42</v>
      </c>
      <c r="K30" s="372">
        <v>0</v>
      </c>
      <c r="L30" s="174" t="s">
        <v>3379</v>
      </c>
      <c r="M30" s="283" t="s">
        <v>43</v>
      </c>
      <c r="N30" s="283" t="s">
        <v>43</v>
      </c>
      <c r="O30" s="220" t="s">
        <v>4370</v>
      </c>
      <c r="P30" s="393" t="str">
        <f>IFERROR(VLOOKUP(TRIM(OPULJP_izravne8[[#This Row],[Lokacija provedbe
grad ili općina]]),Koordinate!B:E,2,FALSE),"")</f>
        <v/>
      </c>
      <c r="Q30" s="393" t="str">
        <f>IFERROR(VLOOKUP(TRIM(OPULJP_izravne8[[#This Row],[Lokacija provedbe
grad ili općina]]),Koordinate!B:E,3,FALSE),"")</f>
        <v/>
      </c>
      <c r="R30" s="393" t="str">
        <f>IFERROR(VLOOKUP(TRIM(OPULJP_izravne8[[#This Row],[Lokacija provedbe
grad ili općina]]),Koordinate!B:E,4,FALSE),"")</f>
        <v/>
      </c>
    </row>
    <row r="31" spans="1:18" s="373" customFormat="1" ht="30" customHeight="1">
      <c r="A31" s="471" t="s">
        <v>6043</v>
      </c>
      <c r="B31" s="472" t="s">
        <v>3359</v>
      </c>
      <c r="C31" s="472" t="s">
        <v>6044</v>
      </c>
      <c r="D31" s="471" t="s">
        <v>3360</v>
      </c>
      <c r="E31" s="472" t="s">
        <v>641</v>
      </c>
      <c r="F31" s="473">
        <v>43550</v>
      </c>
      <c r="G31" s="446">
        <v>999938.97</v>
      </c>
      <c r="H31" s="445">
        <v>999938.97</v>
      </c>
      <c r="I31" s="372">
        <f>OPULJP_izravne8[[#This Row],[Bespovratna sredstva Ukupno]]*0.85</f>
        <v>849948.12449999992</v>
      </c>
      <c r="J31" s="372">
        <f>OPULJP_izravne8[[#This Row],[Bespovratna sredstva Ukupno]]*0.15</f>
        <v>149990.8455</v>
      </c>
      <c r="K31" s="445">
        <v>0</v>
      </c>
      <c r="L31" s="443" t="s">
        <v>4765</v>
      </c>
      <c r="M31" s="471" t="s">
        <v>52</v>
      </c>
      <c r="N31" s="471" t="s">
        <v>52</v>
      </c>
      <c r="O31" s="474" t="s">
        <v>4370</v>
      </c>
      <c r="P31" s="393" t="str">
        <f>IFERROR(VLOOKUP(TRIM(OPULJP_izravne8[[#This Row],[Lokacija provedbe
grad ili općina]]),Koordinate!B:E,2,FALSE),"")</f>
        <v/>
      </c>
      <c r="Q31" s="393" t="str">
        <f>IFERROR(VLOOKUP(TRIM(OPULJP_izravne8[[#This Row],[Lokacija provedbe
grad ili općina]]),Koordinate!B:E,3,FALSE),"")</f>
        <v/>
      </c>
      <c r="R31" s="393" t="str">
        <f>IFERROR(VLOOKUP(TRIM(OPULJP_izravne8[[#This Row],[Lokacija provedbe
grad ili općina]]),Koordinate!B:E,4,FALSE),"")</f>
        <v/>
      </c>
    </row>
    <row r="32" spans="1:18" s="373" customFormat="1" ht="30" customHeight="1">
      <c r="A32" s="283" t="s">
        <v>2693</v>
      </c>
      <c r="B32" s="299" t="s">
        <v>1635</v>
      </c>
      <c r="C32" s="299" t="s">
        <v>5369</v>
      </c>
      <c r="D32" s="283" t="s">
        <v>2692</v>
      </c>
      <c r="E32" s="299" t="s">
        <v>641</v>
      </c>
      <c r="F32" s="371">
        <v>43139</v>
      </c>
      <c r="G32" s="446">
        <v>484461.99</v>
      </c>
      <c r="H32" s="372">
        <v>484461.99</v>
      </c>
      <c r="I32" s="372">
        <f>OPULJP_izravne8[[#This Row],[Bespovratna sredstva Ukupno]]*0.85</f>
        <v>411792.69149999996</v>
      </c>
      <c r="J32" s="372">
        <f>OPULJP_izravne8[[#This Row],[Bespovratna sredstva Ukupno]]*0.15</f>
        <v>72669.29849999999</v>
      </c>
      <c r="K32" s="372">
        <v>0</v>
      </c>
      <c r="L32" s="174" t="s">
        <v>1640</v>
      </c>
      <c r="M32" s="283" t="s">
        <v>52</v>
      </c>
      <c r="N32" s="283" t="s">
        <v>52</v>
      </c>
      <c r="O32" s="220" t="s">
        <v>4370</v>
      </c>
      <c r="P32" s="393" t="str">
        <f>IFERROR(VLOOKUP(TRIM(OPULJP_izravne8[[#This Row],[Lokacija provedbe
grad ili općina]]),Koordinate!B:E,2,FALSE),"")</f>
        <v/>
      </c>
      <c r="Q32" s="393" t="str">
        <f>IFERROR(VLOOKUP(TRIM(OPULJP_izravne8[[#This Row],[Lokacija provedbe
grad ili općina]]),Koordinate!B:E,3,FALSE),"")</f>
        <v/>
      </c>
      <c r="R32" s="393" t="str">
        <f>IFERROR(VLOOKUP(TRIM(OPULJP_izravne8[[#This Row],[Lokacija provedbe
grad ili općina]]),Koordinate!B:E,4,FALSE),"")</f>
        <v/>
      </c>
    </row>
    <row r="33" spans="1:18" s="373" customFormat="1" ht="30" customHeight="1">
      <c r="A33" s="283" t="s">
        <v>2711</v>
      </c>
      <c r="B33" s="299" t="s">
        <v>1635</v>
      </c>
      <c r="C33" s="299" t="s">
        <v>5346</v>
      </c>
      <c r="D33" s="283" t="s">
        <v>2692</v>
      </c>
      <c r="E33" s="299" t="s">
        <v>641</v>
      </c>
      <c r="F33" s="371">
        <v>43091</v>
      </c>
      <c r="G33" s="446">
        <v>406887.36</v>
      </c>
      <c r="H33" s="372">
        <v>406887.36</v>
      </c>
      <c r="I33" s="372">
        <f>OPULJP_izravne8[[#This Row],[Bespovratna sredstva Ukupno]]*0.85</f>
        <v>345854.25599999999</v>
      </c>
      <c r="J33" s="372">
        <f>OPULJP_izravne8[[#This Row],[Bespovratna sredstva Ukupno]]*0.15</f>
        <v>61033.103999999992</v>
      </c>
      <c r="K33" s="372">
        <v>0</v>
      </c>
      <c r="L33" s="174" t="s">
        <v>2712</v>
      </c>
      <c r="M33" s="283" t="s">
        <v>2713</v>
      </c>
      <c r="N33" s="283" t="s">
        <v>1084</v>
      </c>
      <c r="O33" s="220" t="s">
        <v>4370</v>
      </c>
      <c r="P33" s="393" t="str">
        <f>IFERROR(VLOOKUP(TRIM(OPULJP_izravne8[[#This Row],[Lokacija provedbe
grad ili općina]]),Koordinate!B:E,2,FALSE),"")</f>
        <v/>
      </c>
      <c r="Q33" s="393" t="str">
        <f>IFERROR(VLOOKUP(TRIM(OPULJP_izravne8[[#This Row],[Lokacija provedbe
grad ili općina]]),Koordinate!B:E,3,FALSE),"")</f>
        <v/>
      </c>
      <c r="R33" s="393" t="str">
        <f>IFERROR(VLOOKUP(TRIM(OPULJP_izravne8[[#This Row],[Lokacija provedbe
grad ili općina]]),Koordinate!B:E,4,FALSE),"")</f>
        <v/>
      </c>
    </row>
    <row r="34" spans="1:18" s="373" customFormat="1" ht="30" customHeight="1">
      <c r="A34" s="283" t="s">
        <v>2714</v>
      </c>
      <c r="B34" s="299" t="s">
        <v>1635</v>
      </c>
      <c r="C34" s="299" t="s">
        <v>5372</v>
      </c>
      <c r="D34" s="283" t="s">
        <v>2692</v>
      </c>
      <c r="E34" s="299" t="s">
        <v>641</v>
      </c>
      <c r="F34" s="371">
        <v>43139</v>
      </c>
      <c r="G34" s="446">
        <v>994190.73</v>
      </c>
      <c r="H34" s="372">
        <v>994190.73</v>
      </c>
      <c r="I34" s="372">
        <f>OPULJP_izravne8[[#This Row],[Bespovratna sredstva Ukupno]]*0.85</f>
        <v>845062.12049999996</v>
      </c>
      <c r="J34" s="372">
        <f>OPULJP_izravne8[[#This Row],[Bespovratna sredstva Ukupno]]*0.15</f>
        <v>149128.60949999999</v>
      </c>
      <c r="K34" s="372">
        <v>0</v>
      </c>
      <c r="L34" s="174" t="s">
        <v>2715</v>
      </c>
      <c r="M34" s="283" t="s">
        <v>5373</v>
      </c>
      <c r="N34" s="283" t="s">
        <v>1084</v>
      </c>
      <c r="O34" s="174" t="s">
        <v>4370</v>
      </c>
      <c r="P34" s="393" t="str">
        <f>IFERROR(VLOOKUP(TRIM(OPULJP_izravne8[[#This Row],[Lokacija provedbe
grad ili općina]]),Koordinate!B:E,2,FALSE),"")</f>
        <v/>
      </c>
      <c r="Q34" s="393" t="str">
        <f>IFERROR(VLOOKUP(TRIM(OPULJP_izravne8[[#This Row],[Lokacija provedbe
grad ili općina]]),Koordinate!B:E,3,FALSE),"")</f>
        <v/>
      </c>
      <c r="R34" s="393" t="str">
        <f>IFERROR(VLOOKUP(TRIM(OPULJP_izravne8[[#This Row],[Lokacija provedbe
grad ili općina]]),Koordinate!B:E,4,FALSE),"")</f>
        <v/>
      </c>
    </row>
    <row r="35" spans="1:18" s="373" customFormat="1" ht="30" customHeight="1">
      <c r="A35" s="283" t="s">
        <v>3348</v>
      </c>
      <c r="B35" s="299" t="s">
        <v>1635</v>
      </c>
      <c r="C35" s="299" t="s">
        <v>5382</v>
      </c>
      <c r="D35" s="283" t="s">
        <v>2692</v>
      </c>
      <c r="E35" s="299" t="s">
        <v>641</v>
      </c>
      <c r="F35" s="371">
        <v>43214</v>
      </c>
      <c r="G35" s="446">
        <v>840948.05</v>
      </c>
      <c r="H35" s="372">
        <v>840948.05</v>
      </c>
      <c r="I35" s="372">
        <f>OPULJP_izravne8[[#This Row],[Bespovratna sredstva Ukupno]]*0.85</f>
        <v>714805.84250000003</v>
      </c>
      <c r="J35" s="372">
        <f>OPULJP_izravne8[[#This Row],[Bespovratna sredstva Ukupno]]*0.15</f>
        <v>126142.2075</v>
      </c>
      <c r="K35" s="372">
        <v>0</v>
      </c>
      <c r="L35" s="174" t="s">
        <v>3349</v>
      </c>
      <c r="M35" s="283" t="s">
        <v>28</v>
      </c>
      <c r="N35" s="283" t="s">
        <v>28</v>
      </c>
      <c r="O35" s="174" t="s">
        <v>4370</v>
      </c>
      <c r="P35" s="393" t="str">
        <f>IFERROR(VLOOKUP(TRIM(OPULJP_izravne8[[#This Row],[Lokacija provedbe
grad ili općina]]),Koordinate!B:E,2,FALSE),"")</f>
        <v/>
      </c>
      <c r="Q35" s="393" t="str">
        <f>IFERROR(VLOOKUP(TRIM(OPULJP_izravne8[[#This Row],[Lokacija provedbe
grad ili općina]]),Koordinate!B:E,3,FALSE),"")</f>
        <v/>
      </c>
      <c r="R35" s="393" t="str">
        <f>IFERROR(VLOOKUP(TRIM(OPULJP_izravne8[[#This Row],[Lokacija provedbe
grad ili općina]]),Koordinate!B:E,4,FALSE),"")</f>
        <v/>
      </c>
    </row>
    <row r="36" spans="1:18" s="373" customFormat="1" ht="30" customHeight="1">
      <c r="A36" s="283" t="s">
        <v>3346</v>
      </c>
      <c r="B36" s="299" t="s">
        <v>1635</v>
      </c>
      <c r="C36" s="299" t="s">
        <v>5381</v>
      </c>
      <c r="D36" s="283" t="s">
        <v>2692</v>
      </c>
      <c r="E36" s="299" t="s">
        <v>641</v>
      </c>
      <c r="F36" s="371">
        <v>43214</v>
      </c>
      <c r="G36" s="446">
        <v>597694.74</v>
      </c>
      <c r="H36" s="372">
        <v>597694.74</v>
      </c>
      <c r="I36" s="372">
        <f>OPULJP_izravne8[[#This Row],[Bespovratna sredstva Ukupno]]*0.85</f>
        <v>508040.52899999998</v>
      </c>
      <c r="J36" s="372">
        <f>OPULJP_izravne8[[#This Row],[Bespovratna sredstva Ukupno]]*0.15</f>
        <v>89654.210999999996</v>
      </c>
      <c r="K36" s="372">
        <v>0</v>
      </c>
      <c r="L36" s="174" t="s">
        <v>3347</v>
      </c>
      <c r="M36" s="283" t="s">
        <v>38</v>
      </c>
      <c r="N36" s="283" t="s">
        <v>38</v>
      </c>
      <c r="O36" s="220" t="s">
        <v>4370</v>
      </c>
      <c r="P36" s="393" t="str">
        <f>IFERROR(VLOOKUP(TRIM(OPULJP_izravne8[[#This Row],[Lokacija provedbe
grad ili općina]]),Koordinate!B:E,2,FALSE),"")</f>
        <v/>
      </c>
      <c r="Q36" s="393" t="str">
        <f>IFERROR(VLOOKUP(TRIM(OPULJP_izravne8[[#This Row],[Lokacija provedbe
grad ili općina]]),Koordinate!B:E,3,FALSE),"")</f>
        <v/>
      </c>
      <c r="R36" s="393" t="str">
        <f>IFERROR(VLOOKUP(TRIM(OPULJP_izravne8[[#This Row],[Lokacija provedbe
grad ili općina]]),Koordinate!B:E,4,FALSE),"")</f>
        <v/>
      </c>
    </row>
    <row r="37" spans="1:18" s="373" customFormat="1" ht="30" customHeight="1">
      <c r="A37" s="283" t="s">
        <v>2694</v>
      </c>
      <c r="B37" s="299" t="s">
        <v>1635</v>
      </c>
      <c r="C37" s="299" t="s">
        <v>5370</v>
      </c>
      <c r="D37" s="283" t="s">
        <v>2692</v>
      </c>
      <c r="E37" s="299" t="s">
        <v>641</v>
      </c>
      <c r="F37" s="371">
        <v>43139</v>
      </c>
      <c r="G37" s="446">
        <v>778930.45</v>
      </c>
      <c r="H37" s="372">
        <v>778930.45</v>
      </c>
      <c r="I37" s="372">
        <f>OPULJP_izravne8[[#This Row],[Bespovratna sredstva Ukupno]]*0.85</f>
        <v>662090.88249999995</v>
      </c>
      <c r="J37" s="372">
        <f>OPULJP_izravne8[[#This Row],[Bespovratna sredstva Ukupno]]*0.15</f>
        <v>116839.56749999999</v>
      </c>
      <c r="K37" s="372">
        <v>0</v>
      </c>
      <c r="L37" s="174" t="s">
        <v>2695</v>
      </c>
      <c r="M37" s="283" t="s">
        <v>5371</v>
      </c>
      <c r="N37" s="283" t="s">
        <v>1084</v>
      </c>
      <c r="O37" s="220" t="s">
        <v>4370</v>
      </c>
      <c r="P37" s="393" t="str">
        <f>IFERROR(VLOOKUP(TRIM(OPULJP_izravne8[[#This Row],[Lokacija provedbe
grad ili općina]]),Koordinate!B:E,2,FALSE),"")</f>
        <v/>
      </c>
      <c r="Q37" s="393" t="str">
        <f>IFERROR(VLOOKUP(TRIM(OPULJP_izravne8[[#This Row],[Lokacija provedbe
grad ili općina]]),Koordinate!B:E,3,FALSE),"")</f>
        <v/>
      </c>
      <c r="R37" s="393" t="str">
        <f>IFERROR(VLOOKUP(TRIM(OPULJP_izravne8[[#This Row],[Lokacija provedbe
grad ili općina]]),Koordinate!B:E,4,FALSE),"")</f>
        <v/>
      </c>
    </row>
    <row r="38" spans="1:18" s="373" customFormat="1" ht="30" customHeight="1">
      <c r="A38" s="283" t="s">
        <v>3350</v>
      </c>
      <c r="B38" s="299" t="s">
        <v>1635</v>
      </c>
      <c r="C38" s="299" t="s">
        <v>5383</v>
      </c>
      <c r="D38" s="283" t="s">
        <v>2692</v>
      </c>
      <c r="E38" s="299" t="s">
        <v>641</v>
      </c>
      <c r="F38" s="371">
        <v>43214</v>
      </c>
      <c r="G38" s="446">
        <v>749169.36</v>
      </c>
      <c r="H38" s="372">
        <v>749169.36</v>
      </c>
      <c r="I38" s="372">
        <f>OPULJP_izravne8[[#This Row],[Bespovratna sredstva Ukupno]]*0.85</f>
        <v>636793.95600000001</v>
      </c>
      <c r="J38" s="372">
        <f>OPULJP_izravne8[[#This Row],[Bespovratna sredstva Ukupno]]*0.15</f>
        <v>112375.40399999999</v>
      </c>
      <c r="K38" s="372">
        <v>0</v>
      </c>
      <c r="L38" s="174" t="s">
        <v>3351</v>
      </c>
      <c r="M38" s="283" t="s">
        <v>38</v>
      </c>
      <c r="N38" s="283" t="s">
        <v>38</v>
      </c>
      <c r="O38" s="220" t="s">
        <v>4370</v>
      </c>
      <c r="P38" s="393" t="str">
        <f>IFERROR(VLOOKUP(TRIM(OPULJP_izravne8[[#This Row],[Lokacija provedbe
grad ili općina]]),Koordinate!B:E,2,FALSE),"")</f>
        <v/>
      </c>
      <c r="Q38" s="393" t="str">
        <f>IFERROR(VLOOKUP(TRIM(OPULJP_izravne8[[#This Row],[Lokacija provedbe
grad ili općina]]),Koordinate!B:E,3,FALSE),"")</f>
        <v/>
      </c>
      <c r="R38" s="393" t="str">
        <f>IFERROR(VLOOKUP(TRIM(OPULJP_izravne8[[#This Row],[Lokacija provedbe
grad ili općina]]),Koordinate!B:E,4,FALSE),"")</f>
        <v/>
      </c>
    </row>
    <row r="39" spans="1:18" s="373" customFormat="1" ht="30" customHeight="1">
      <c r="A39" s="283" t="s">
        <v>2691</v>
      </c>
      <c r="B39" s="299" t="s">
        <v>1635</v>
      </c>
      <c r="C39" s="299" t="s">
        <v>5368</v>
      </c>
      <c r="D39" s="283" t="s">
        <v>2692</v>
      </c>
      <c r="E39" s="299" t="s">
        <v>641</v>
      </c>
      <c r="F39" s="371">
        <v>43139</v>
      </c>
      <c r="G39" s="446">
        <v>282162.3</v>
      </c>
      <c r="H39" s="372">
        <v>282162.3</v>
      </c>
      <c r="I39" s="372">
        <f>OPULJP_izravne8[[#This Row],[Bespovratna sredstva Ukupno]]*0.85</f>
        <v>239837.95499999999</v>
      </c>
      <c r="J39" s="372">
        <f>OPULJP_izravne8[[#This Row],[Bespovratna sredstva Ukupno]]*0.15</f>
        <v>42324.344999999994</v>
      </c>
      <c r="K39" s="372">
        <v>0</v>
      </c>
      <c r="L39" s="174" t="s">
        <v>224</v>
      </c>
      <c r="M39" s="283" t="s">
        <v>52</v>
      </c>
      <c r="N39" s="283" t="s">
        <v>52</v>
      </c>
      <c r="O39" s="220" t="s">
        <v>4370</v>
      </c>
      <c r="P39" s="393" t="str">
        <f>IFERROR(VLOOKUP(TRIM(OPULJP_izravne8[[#This Row],[Lokacija provedbe
grad ili općina]]),Koordinate!B:E,2,FALSE),"")</f>
        <v/>
      </c>
      <c r="Q39" s="393" t="str">
        <f>IFERROR(VLOOKUP(TRIM(OPULJP_izravne8[[#This Row],[Lokacija provedbe
grad ili općina]]),Koordinate!B:E,3,FALSE),"")</f>
        <v/>
      </c>
      <c r="R39" s="393" t="str">
        <f>IFERROR(VLOOKUP(TRIM(OPULJP_izravne8[[#This Row],[Lokacija provedbe
grad ili općina]]),Koordinate!B:E,4,FALSE),"")</f>
        <v/>
      </c>
    </row>
    <row r="40" spans="1:18" s="373" customFormat="1" ht="30" customHeight="1">
      <c r="A40" s="283" t="s">
        <v>3344</v>
      </c>
      <c r="B40" s="299" t="s">
        <v>1635</v>
      </c>
      <c r="C40" s="299" t="s">
        <v>5380</v>
      </c>
      <c r="D40" s="283" t="s">
        <v>2692</v>
      </c>
      <c r="E40" s="299" t="s">
        <v>641</v>
      </c>
      <c r="F40" s="371">
        <v>43214</v>
      </c>
      <c r="G40" s="446">
        <v>901543</v>
      </c>
      <c r="H40" s="372">
        <v>901543</v>
      </c>
      <c r="I40" s="372">
        <f>OPULJP_izravne8[[#This Row],[Bespovratna sredstva Ukupno]]*0.85</f>
        <v>766311.54999999993</v>
      </c>
      <c r="J40" s="372">
        <f>OPULJP_izravne8[[#This Row],[Bespovratna sredstva Ukupno]]*0.15</f>
        <v>135231.44999999998</v>
      </c>
      <c r="K40" s="372">
        <v>0</v>
      </c>
      <c r="L40" s="174" t="s">
        <v>3345</v>
      </c>
      <c r="M40" s="283" t="s">
        <v>20</v>
      </c>
      <c r="N40" s="283" t="s">
        <v>20</v>
      </c>
      <c r="O40" s="220" t="s">
        <v>4370</v>
      </c>
      <c r="P40" s="393" t="str">
        <f>IFERROR(VLOOKUP(TRIM(OPULJP_izravne8[[#This Row],[Lokacija provedbe
grad ili općina]]),Koordinate!B:E,2,FALSE),"")</f>
        <v/>
      </c>
      <c r="Q40" s="393" t="str">
        <f>IFERROR(VLOOKUP(TRIM(OPULJP_izravne8[[#This Row],[Lokacija provedbe
grad ili općina]]),Koordinate!B:E,3,FALSE),"")</f>
        <v/>
      </c>
      <c r="R40" s="393" t="str">
        <f>IFERROR(VLOOKUP(TRIM(OPULJP_izravne8[[#This Row],[Lokacija provedbe
grad ili općina]]),Koordinate!B:E,4,FALSE),"")</f>
        <v/>
      </c>
    </row>
    <row r="41" spans="1:18" s="373" customFormat="1" ht="30" customHeight="1">
      <c r="A41" s="299" t="s">
        <v>3937</v>
      </c>
      <c r="B41" s="382" t="s">
        <v>1635</v>
      </c>
      <c r="C41" s="382" t="s">
        <v>5415</v>
      </c>
      <c r="D41" s="174" t="s">
        <v>3934</v>
      </c>
      <c r="E41" s="382" t="s">
        <v>641</v>
      </c>
      <c r="F41" s="383">
        <v>43304</v>
      </c>
      <c r="G41" s="446">
        <v>547246.02</v>
      </c>
      <c r="H41" s="372">
        <v>547246.02</v>
      </c>
      <c r="I41" s="372">
        <f>OPULJP_izravne8[[#This Row],[Bespovratna sredstva Ukupno]]*0.85</f>
        <v>465159.11700000003</v>
      </c>
      <c r="J41" s="372">
        <f>OPULJP_izravne8[[#This Row],[Bespovratna sredstva Ukupno]]*0.15</f>
        <v>82086.903000000006</v>
      </c>
      <c r="K41" s="372">
        <v>0</v>
      </c>
      <c r="L41" s="220" t="s">
        <v>3938</v>
      </c>
      <c r="M41" s="174" t="s">
        <v>3939</v>
      </c>
      <c r="N41" s="382" t="s">
        <v>1084</v>
      </c>
      <c r="O41" s="174" t="s">
        <v>4370</v>
      </c>
      <c r="P41" s="393" t="str">
        <f>IFERROR(VLOOKUP(TRIM(OPULJP_izravne8[[#This Row],[Lokacija provedbe
grad ili općina]]),Koordinate!B:E,2,FALSE),"")</f>
        <v/>
      </c>
      <c r="Q41" s="393" t="str">
        <f>IFERROR(VLOOKUP(TRIM(OPULJP_izravne8[[#This Row],[Lokacija provedbe
grad ili općina]]),Koordinate!B:E,3,FALSE),"")</f>
        <v/>
      </c>
      <c r="R41" s="393" t="str">
        <f>IFERROR(VLOOKUP(TRIM(OPULJP_izravne8[[#This Row],[Lokacija provedbe
grad ili općina]]),Koordinate!B:E,4,FALSE),"")</f>
        <v/>
      </c>
    </row>
    <row r="42" spans="1:18" s="373" customFormat="1" ht="30" customHeight="1">
      <c r="A42" s="283" t="s">
        <v>5422</v>
      </c>
      <c r="B42" s="299" t="s">
        <v>1635</v>
      </c>
      <c r="C42" s="299" t="s">
        <v>5423</v>
      </c>
      <c r="D42" s="283" t="s">
        <v>3934</v>
      </c>
      <c r="E42" s="299" t="s">
        <v>641</v>
      </c>
      <c r="F42" s="371">
        <v>43304</v>
      </c>
      <c r="G42" s="446">
        <v>476864.07</v>
      </c>
      <c r="H42" s="372">
        <v>476864.07</v>
      </c>
      <c r="I42" s="372">
        <f>OPULJP_izravne8[[#This Row],[Bespovratna sredstva Ukupno]]*0.85</f>
        <v>405334.4595</v>
      </c>
      <c r="J42" s="372">
        <f>OPULJP_izravne8[[#This Row],[Bespovratna sredstva Ukupno]]*0.15</f>
        <v>71529.610499999995</v>
      </c>
      <c r="K42" s="372">
        <v>0</v>
      </c>
      <c r="L42" s="174" t="s">
        <v>3954</v>
      </c>
      <c r="M42" s="283" t="s">
        <v>3166</v>
      </c>
      <c r="N42" s="283" t="s">
        <v>1084</v>
      </c>
      <c r="O42" s="174" t="s">
        <v>4370</v>
      </c>
      <c r="P42" s="393" t="str">
        <f>IFERROR(VLOOKUP(TRIM(OPULJP_izravne8[[#This Row],[Lokacija provedbe
grad ili općina]]),Koordinate!B:E,2,FALSE),"")</f>
        <v/>
      </c>
      <c r="Q42" s="393" t="str">
        <f>IFERROR(VLOOKUP(TRIM(OPULJP_izravne8[[#This Row],[Lokacija provedbe
grad ili općina]]),Koordinate!B:E,3,FALSE),"")</f>
        <v/>
      </c>
      <c r="R42" s="393" t="str">
        <f>IFERROR(VLOOKUP(TRIM(OPULJP_izravne8[[#This Row],[Lokacija provedbe
grad ili općina]]),Koordinate!B:E,4,FALSE),"")</f>
        <v/>
      </c>
    </row>
    <row r="43" spans="1:18" s="373" customFormat="1" ht="30" customHeight="1">
      <c r="A43" s="283" t="s">
        <v>3953</v>
      </c>
      <c r="B43" s="299" t="s">
        <v>1635</v>
      </c>
      <c r="C43" s="299" t="s">
        <v>5420</v>
      </c>
      <c r="D43" s="283" t="s">
        <v>3934</v>
      </c>
      <c r="E43" s="299" t="s">
        <v>641</v>
      </c>
      <c r="F43" s="371">
        <v>43304</v>
      </c>
      <c r="G43" s="446">
        <v>665369.22</v>
      </c>
      <c r="H43" s="372">
        <v>665369.22</v>
      </c>
      <c r="I43" s="372">
        <f>OPULJP_izravne8[[#This Row],[Bespovratna sredstva Ukupno]]*0.85</f>
        <v>565563.83699999994</v>
      </c>
      <c r="J43" s="372">
        <f>OPULJP_izravne8[[#This Row],[Bespovratna sredstva Ukupno]]*0.15</f>
        <v>99805.382999999987</v>
      </c>
      <c r="K43" s="372">
        <v>0</v>
      </c>
      <c r="L43" s="174" t="s">
        <v>509</v>
      </c>
      <c r="M43" s="283" t="s">
        <v>28</v>
      </c>
      <c r="N43" s="283" t="s">
        <v>28</v>
      </c>
      <c r="O43" s="174" t="s">
        <v>5421</v>
      </c>
      <c r="P43" s="393" t="str">
        <f>IFERROR(VLOOKUP(TRIM(OPULJP_izravne8[[#This Row],[Lokacija provedbe
grad ili općina]]),Koordinate!B:E,2,FALSE),"")</f>
        <v/>
      </c>
      <c r="Q43" s="393" t="str">
        <f>IFERROR(VLOOKUP(TRIM(OPULJP_izravne8[[#This Row],[Lokacija provedbe
grad ili općina]]),Koordinate!B:E,3,FALSE),"")</f>
        <v/>
      </c>
      <c r="R43" s="393" t="str">
        <f>IFERROR(VLOOKUP(TRIM(OPULJP_izravne8[[#This Row],[Lokacija provedbe
grad ili općina]]),Koordinate!B:E,4,FALSE),"")</f>
        <v/>
      </c>
    </row>
    <row r="44" spans="1:18" s="373" customFormat="1" ht="30" customHeight="1">
      <c r="A44" s="283" t="s">
        <v>3950</v>
      </c>
      <c r="B44" s="299" t="s">
        <v>1635</v>
      </c>
      <c r="C44" s="299" t="s">
        <v>5419</v>
      </c>
      <c r="D44" s="283" t="s">
        <v>3934</v>
      </c>
      <c r="E44" s="299" t="s">
        <v>641</v>
      </c>
      <c r="F44" s="371">
        <v>43304</v>
      </c>
      <c r="G44" s="446">
        <v>238862.03</v>
      </c>
      <c r="H44" s="372">
        <v>238862.03</v>
      </c>
      <c r="I44" s="372">
        <f>OPULJP_izravne8[[#This Row],[Bespovratna sredstva Ukupno]]*0.85</f>
        <v>203032.7255</v>
      </c>
      <c r="J44" s="372">
        <f>OPULJP_izravne8[[#This Row],[Bespovratna sredstva Ukupno]]*0.15</f>
        <v>35829.304499999998</v>
      </c>
      <c r="K44" s="372">
        <v>0</v>
      </c>
      <c r="L44" s="174" t="s">
        <v>3951</v>
      </c>
      <c r="M44" s="283" t="s">
        <v>3952</v>
      </c>
      <c r="N44" s="283" t="s">
        <v>1084</v>
      </c>
      <c r="O44" s="174" t="s">
        <v>4370</v>
      </c>
      <c r="P44" s="393" t="str">
        <f>IFERROR(VLOOKUP(TRIM(OPULJP_izravne8[[#This Row],[Lokacija provedbe
grad ili općina]]),Koordinate!B:E,2,FALSE),"")</f>
        <v/>
      </c>
      <c r="Q44" s="393" t="str">
        <f>IFERROR(VLOOKUP(TRIM(OPULJP_izravne8[[#This Row],[Lokacija provedbe
grad ili općina]]),Koordinate!B:E,3,FALSE),"")</f>
        <v/>
      </c>
      <c r="R44" s="393" t="str">
        <f>IFERROR(VLOOKUP(TRIM(OPULJP_izravne8[[#This Row],[Lokacija provedbe
grad ili općina]]),Koordinate!B:E,4,FALSE),"")</f>
        <v/>
      </c>
    </row>
    <row r="45" spans="1:18" s="373" customFormat="1" ht="30" customHeight="1">
      <c r="A45" s="283" t="s">
        <v>3948</v>
      </c>
      <c r="B45" s="299" t="s">
        <v>1635</v>
      </c>
      <c r="C45" s="299" t="s">
        <v>5427</v>
      </c>
      <c r="D45" s="283" t="s">
        <v>3934</v>
      </c>
      <c r="E45" s="299" t="s">
        <v>641</v>
      </c>
      <c r="F45" s="371">
        <v>43307</v>
      </c>
      <c r="G45" s="446">
        <v>726892</v>
      </c>
      <c r="H45" s="372">
        <v>726892</v>
      </c>
      <c r="I45" s="372">
        <f>OPULJP_izravne8[[#This Row],[Bespovratna sredstva Ukupno]]*0.85</f>
        <v>617858.19999999995</v>
      </c>
      <c r="J45" s="372">
        <f>OPULJP_izravne8[[#This Row],[Bespovratna sredstva Ukupno]]*0.15</f>
        <v>109033.8</v>
      </c>
      <c r="K45" s="372">
        <v>0</v>
      </c>
      <c r="L45" s="174" t="s">
        <v>645</v>
      </c>
      <c r="M45" s="283" t="s">
        <v>3949</v>
      </c>
      <c r="N45" s="283" t="s">
        <v>1084</v>
      </c>
      <c r="O45" s="174" t="s">
        <v>4370</v>
      </c>
      <c r="P45" s="393" t="str">
        <f>IFERROR(VLOOKUP(TRIM(OPULJP_izravne8[[#This Row],[Lokacija provedbe
grad ili općina]]),Koordinate!B:E,2,FALSE),"")</f>
        <v/>
      </c>
      <c r="Q45" s="393" t="str">
        <f>IFERROR(VLOOKUP(TRIM(OPULJP_izravne8[[#This Row],[Lokacija provedbe
grad ili općina]]),Koordinate!B:E,3,FALSE),"")</f>
        <v/>
      </c>
      <c r="R45" s="393" t="str">
        <f>IFERROR(VLOOKUP(TRIM(OPULJP_izravne8[[#This Row],[Lokacija provedbe
grad ili općina]]),Koordinate!B:E,4,FALSE),"")</f>
        <v/>
      </c>
    </row>
    <row r="46" spans="1:18" s="373" customFormat="1" ht="30" customHeight="1">
      <c r="A46" s="283" t="s">
        <v>3946</v>
      </c>
      <c r="B46" s="299" t="s">
        <v>1635</v>
      </c>
      <c r="C46" s="299" t="s">
        <v>5418</v>
      </c>
      <c r="D46" s="283" t="s">
        <v>3934</v>
      </c>
      <c r="E46" s="299" t="s">
        <v>641</v>
      </c>
      <c r="F46" s="371">
        <v>43304</v>
      </c>
      <c r="G46" s="446">
        <v>308713.96000000002</v>
      </c>
      <c r="H46" s="372">
        <v>308713.96000000002</v>
      </c>
      <c r="I46" s="372">
        <f>OPULJP_izravne8[[#This Row],[Bespovratna sredstva Ukupno]]*0.85</f>
        <v>262406.86600000004</v>
      </c>
      <c r="J46" s="372">
        <f>OPULJP_izravne8[[#This Row],[Bespovratna sredstva Ukupno]]*0.15</f>
        <v>46307.094000000005</v>
      </c>
      <c r="K46" s="372">
        <v>0</v>
      </c>
      <c r="L46" s="174" t="s">
        <v>3947</v>
      </c>
      <c r="M46" s="283" t="s">
        <v>3082</v>
      </c>
      <c r="N46" s="283" t="s">
        <v>1084</v>
      </c>
      <c r="O46" s="174" t="s">
        <v>4370</v>
      </c>
      <c r="P46" s="393" t="str">
        <f>IFERROR(VLOOKUP(TRIM(OPULJP_izravne8[[#This Row],[Lokacija provedbe
grad ili općina]]),Koordinate!B:E,2,FALSE),"")</f>
        <v/>
      </c>
      <c r="Q46" s="393" t="str">
        <f>IFERROR(VLOOKUP(TRIM(OPULJP_izravne8[[#This Row],[Lokacija provedbe
grad ili općina]]),Koordinate!B:E,3,FALSE),"")</f>
        <v/>
      </c>
      <c r="R46" s="393" t="str">
        <f>IFERROR(VLOOKUP(TRIM(OPULJP_izravne8[[#This Row],[Lokacija provedbe
grad ili općina]]),Koordinate!B:E,4,FALSE),"")</f>
        <v/>
      </c>
    </row>
    <row r="47" spans="1:18" s="373" customFormat="1" ht="30" customHeight="1">
      <c r="A47" s="283" t="s">
        <v>3943</v>
      </c>
      <c r="B47" s="299" t="s">
        <v>1635</v>
      </c>
      <c r="C47" s="299" t="s">
        <v>5417</v>
      </c>
      <c r="D47" s="283" t="s">
        <v>3934</v>
      </c>
      <c r="E47" s="299" t="s">
        <v>641</v>
      </c>
      <c r="F47" s="371">
        <v>43304</v>
      </c>
      <c r="G47" s="446">
        <v>633349.55000000005</v>
      </c>
      <c r="H47" s="372">
        <v>633349.55000000005</v>
      </c>
      <c r="I47" s="372">
        <f>OPULJP_izravne8[[#This Row],[Bespovratna sredstva Ukupno]]*0.85</f>
        <v>538347.11750000005</v>
      </c>
      <c r="J47" s="372">
        <f>OPULJP_izravne8[[#This Row],[Bespovratna sredstva Ukupno]]*0.15</f>
        <v>95002.43250000001</v>
      </c>
      <c r="K47" s="372">
        <v>0</v>
      </c>
      <c r="L47" s="174" t="s">
        <v>3944</v>
      </c>
      <c r="M47" s="283" t="s">
        <v>3945</v>
      </c>
      <c r="N47" s="283" t="s">
        <v>1084</v>
      </c>
      <c r="O47" s="174" t="s">
        <v>4370</v>
      </c>
      <c r="P47" s="393" t="str">
        <f>IFERROR(VLOOKUP(TRIM(OPULJP_izravne8[[#This Row],[Lokacija provedbe
grad ili općina]]),Koordinate!B:E,2,FALSE),"")</f>
        <v/>
      </c>
      <c r="Q47" s="393" t="str">
        <f>IFERROR(VLOOKUP(TRIM(OPULJP_izravne8[[#This Row],[Lokacija provedbe
grad ili općina]]),Koordinate!B:E,3,FALSE),"")</f>
        <v/>
      </c>
      <c r="R47" s="393" t="str">
        <f>IFERROR(VLOOKUP(TRIM(OPULJP_izravne8[[#This Row],[Lokacija provedbe
grad ili općina]]),Koordinate!B:E,4,FALSE),"")</f>
        <v/>
      </c>
    </row>
    <row r="48" spans="1:18" s="373" customFormat="1" ht="30" customHeight="1">
      <c r="A48" s="283" t="s">
        <v>3955</v>
      </c>
      <c r="B48" s="299" t="s">
        <v>1635</v>
      </c>
      <c r="C48" s="299" t="s">
        <v>5424</v>
      </c>
      <c r="D48" s="283" t="s">
        <v>3934</v>
      </c>
      <c r="E48" s="299" t="s">
        <v>641</v>
      </c>
      <c r="F48" s="371">
        <v>43304</v>
      </c>
      <c r="G48" s="446">
        <v>555174.66</v>
      </c>
      <c r="H48" s="372">
        <v>555174.66</v>
      </c>
      <c r="I48" s="372">
        <f>OPULJP_izravne8[[#This Row],[Bespovratna sredstva Ukupno]]*0.85</f>
        <v>471898.46100000001</v>
      </c>
      <c r="J48" s="372">
        <f>OPULJP_izravne8[[#This Row],[Bespovratna sredstva Ukupno]]*0.15</f>
        <v>83276.199000000008</v>
      </c>
      <c r="K48" s="372">
        <v>0</v>
      </c>
      <c r="L48" s="174" t="s">
        <v>3956</v>
      </c>
      <c r="M48" s="283" t="s">
        <v>5425</v>
      </c>
      <c r="N48" s="283" t="s">
        <v>1084</v>
      </c>
      <c r="O48" s="174" t="s">
        <v>4370</v>
      </c>
      <c r="P48" s="393" t="str">
        <f>IFERROR(VLOOKUP(TRIM(OPULJP_izravne8[[#This Row],[Lokacija provedbe
grad ili općina]]),Koordinate!B:E,2,FALSE),"")</f>
        <v/>
      </c>
      <c r="Q48" s="393" t="str">
        <f>IFERROR(VLOOKUP(TRIM(OPULJP_izravne8[[#This Row],[Lokacija provedbe
grad ili općina]]),Koordinate!B:E,3,FALSE),"")</f>
        <v/>
      </c>
      <c r="R48" s="393" t="str">
        <f>IFERROR(VLOOKUP(TRIM(OPULJP_izravne8[[#This Row],[Lokacija provedbe
grad ili općina]]),Koordinate!B:E,4,FALSE),"")</f>
        <v/>
      </c>
    </row>
    <row r="49" spans="1:18" s="373" customFormat="1" ht="30" customHeight="1">
      <c r="A49" s="283" t="s">
        <v>3933</v>
      </c>
      <c r="B49" s="299" t="s">
        <v>1635</v>
      </c>
      <c r="C49" s="299" t="s">
        <v>5414</v>
      </c>
      <c r="D49" s="283" t="s">
        <v>3934</v>
      </c>
      <c r="E49" s="299" t="s">
        <v>641</v>
      </c>
      <c r="F49" s="371">
        <v>43304</v>
      </c>
      <c r="G49" s="446">
        <v>757863.89</v>
      </c>
      <c r="H49" s="372">
        <v>757863.89</v>
      </c>
      <c r="I49" s="372">
        <f>OPULJP_izravne8[[#This Row],[Bespovratna sredstva Ukupno]]*0.85</f>
        <v>644184.30649999995</v>
      </c>
      <c r="J49" s="372">
        <f>OPULJP_izravne8[[#This Row],[Bespovratna sredstva Ukupno]]*0.15</f>
        <v>113679.58349999999</v>
      </c>
      <c r="K49" s="372">
        <v>0</v>
      </c>
      <c r="L49" s="174" t="s">
        <v>3935</v>
      </c>
      <c r="M49" s="283" t="s">
        <v>3936</v>
      </c>
      <c r="N49" s="283" t="s">
        <v>1084</v>
      </c>
      <c r="O49" s="174" t="s">
        <v>4370</v>
      </c>
      <c r="P49" s="393" t="str">
        <f>IFERROR(VLOOKUP(TRIM(OPULJP_izravne8[[#This Row],[Lokacija provedbe
grad ili općina]]),Koordinate!B:E,2,FALSE),"")</f>
        <v/>
      </c>
      <c r="Q49" s="393" t="str">
        <f>IFERROR(VLOOKUP(TRIM(OPULJP_izravne8[[#This Row],[Lokacija provedbe
grad ili općina]]),Koordinate!B:E,3,FALSE),"")</f>
        <v/>
      </c>
      <c r="R49" s="393" t="str">
        <f>IFERROR(VLOOKUP(TRIM(OPULJP_izravne8[[#This Row],[Lokacija provedbe
grad ili općina]]),Koordinate!B:E,4,FALSE),"")</f>
        <v/>
      </c>
    </row>
    <row r="50" spans="1:18" s="373" customFormat="1" ht="30" customHeight="1">
      <c r="A50" s="283" t="s">
        <v>3940</v>
      </c>
      <c r="B50" s="299" t="s">
        <v>1635</v>
      </c>
      <c r="C50" s="299" t="s">
        <v>5416</v>
      </c>
      <c r="D50" s="283" t="s">
        <v>3934</v>
      </c>
      <c r="E50" s="299" t="s">
        <v>641</v>
      </c>
      <c r="F50" s="371">
        <v>43304</v>
      </c>
      <c r="G50" s="446">
        <v>910379.44</v>
      </c>
      <c r="H50" s="372">
        <v>910379.44</v>
      </c>
      <c r="I50" s="372">
        <f>OPULJP_izravne8[[#This Row],[Bespovratna sredstva Ukupno]]*0.85</f>
        <v>773822.52399999998</v>
      </c>
      <c r="J50" s="372">
        <f>OPULJP_izravne8[[#This Row],[Bespovratna sredstva Ukupno]]*0.15</f>
        <v>136556.916</v>
      </c>
      <c r="K50" s="372">
        <v>0</v>
      </c>
      <c r="L50" s="174" t="s">
        <v>3941</v>
      </c>
      <c r="M50" s="283" t="s">
        <v>3942</v>
      </c>
      <c r="N50" s="283" t="s">
        <v>1084</v>
      </c>
      <c r="O50" s="174" t="s">
        <v>4370</v>
      </c>
      <c r="P50" s="393" t="str">
        <f>IFERROR(VLOOKUP(TRIM(OPULJP_izravne8[[#This Row],[Lokacija provedbe
grad ili općina]]),Koordinate!B:E,2,FALSE),"")</f>
        <v/>
      </c>
      <c r="Q50" s="393" t="str">
        <f>IFERROR(VLOOKUP(TRIM(OPULJP_izravne8[[#This Row],[Lokacija provedbe
grad ili općina]]),Koordinate!B:E,3,FALSE),"")</f>
        <v/>
      </c>
      <c r="R50" s="393" t="str">
        <f>IFERROR(VLOOKUP(TRIM(OPULJP_izravne8[[#This Row],[Lokacija provedbe
grad ili općina]]),Koordinate!B:E,4,FALSE),"")</f>
        <v/>
      </c>
    </row>
    <row r="51" spans="1:18" s="373" customFormat="1" ht="30" customHeight="1">
      <c r="A51" s="283" t="s">
        <v>3957</v>
      </c>
      <c r="B51" s="299" t="s">
        <v>1635</v>
      </c>
      <c r="C51" s="299" t="s">
        <v>5426</v>
      </c>
      <c r="D51" s="283" t="s">
        <v>3934</v>
      </c>
      <c r="E51" s="299" t="s">
        <v>641</v>
      </c>
      <c r="F51" s="371">
        <v>43304</v>
      </c>
      <c r="G51" s="446">
        <v>122737.21</v>
      </c>
      <c r="H51" s="372">
        <v>122737.21</v>
      </c>
      <c r="I51" s="372">
        <f>OPULJP_izravne8[[#This Row],[Bespovratna sredstva Ukupno]]*0.85</f>
        <v>104326.62850000001</v>
      </c>
      <c r="J51" s="372">
        <f>OPULJP_izravne8[[#This Row],[Bespovratna sredstva Ukupno]]*0.15</f>
        <v>18410.5815</v>
      </c>
      <c r="K51" s="372">
        <v>0</v>
      </c>
      <c r="L51" s="174" t="s">
        <v>544</v>
      </c>
      <c r="M51" s="283" t="s">
        <v>3958</v>
      </c>
      <c r="N51" s="283" t="s">
        <v>43</v>
      </c>
      <c r="O51" s="174" t="s">
        <v>1386</v>
      </c>
      <c r="P51" s="393">
        <f>IFERROR(VLOOKUP(TRIM(OPULJP_izravne8[[#This Row],[Lokacija provedbe
grad ili općina]]),Koordinate!B:E,2,FALSE),"")</f>
        <v>33405</v>
      </c>
      <c r="Q51" s="393">
        <f>IFERROR(VLOOKUP(TRIM(OPULJP_izravne8[[#This Row],[Lokacija provedbe
grad ili općina]]),Koordinate!B:E,3,FALSE),"")</f>
        <v>45.950106699999999</v>
      </c>
      <c r="R51" s="393">
        <f>IFERROR(VLOOKUP(TRIM(OPULJP_izravne8[[#This Row],[Lokacija provedbe
grad ili općina]]),Koordinate!B:E,4,FALSE),"")</f>
        <v>17.2326520999999</v>
      </c>
    </row>
    <row r="52" spans="1:18" s="373" customFormat="1" ht="30" customHeight="1">
      <c r="A52" s="283" t="s">
        <v>4988</v>
      </c>
      <c r="B52" s="299" t="s">
        <v>1635</v>
      </c>
      <c r="C52" s="299" t="s">
        <v>5386</v>
      </c>
      <c r="D52" s="283" t="s">
        <v>3545</v>
      </c>
      <c r="E52" s="299" t="s">
        <v>641</v>
      </c>
      <c r="F52" s="371">
        <v>43238</v>
      </c>
      <c r="G52" s="446">
        <v>660856.13</v>
      </c>
      <c r="H52" s="372">
        <v>660856.13</v>
      </c>
      <c r="I52" s="372">
        <f>OPULJP_izravne8[[#This Row],[Bespovratna sredstva Ukupno]]*0.85</f>
        <v>561727.71050000004</v>
      </c>
      <c r="J52" s="372">
        <f>OPULJP_izravne8[[#This Row],[Bespovratna sredstva Ukupno]]*0.15</f>
        <v>99128.419500000004</v>
      </c>
      <c r="K52" s="372">
        <v>0</v>
      </c>
      <c r="L52" s="174" t="s">
        <v>3550</v>
      </c>
      <c r="M52" s="283" t="s">
        <v>5387</v>
      </c>
      <c r="N52" s="283" t="s">
        <v>1084</v>
      </c>
      <c r="O52" s="220" t="s">
        <v>4370</v>
      </c>
      <c r="P52" s="393" t="str">
        <f>IFERROR(VLOOKUP(TRIM(OPULJP_izravne8[[#This Row],[Lokacija provedbe
grad ili općina]]),Koordinate!B:E,2,FALSE),"")</f>
        <v/>
      </c>
      <c r="Q52" s="393" t="str">
        <f>IFERROR(VLOOKUP(TRIM(OPULJP_izravne8[[#This Row],[Lokacija provedbe
grad ili općina]]),Koordinate!B:E,3,FALSE),"")</f>
        <v/>
      </c>
      <c r="R52" s="393" t="str">
        <f>IFERROR(VLOOKUP(TRIM(OPULJP_izravne8[[#This Row],[Lokacija provedbe
grad ili općina]]),Koordinate!B:E,4,FALSE),"")</f>
        <v/>
      </c>
    </row>
    <row r="53" spans="1:18" s="373" customFormat="1" ht="30" customHeight="1">
      <c r="A53" s="283" t="s">
        <v>3544</v>
      </c>
      <c r="B53" s="299" t="s">
        <v>1635</v>
      </c>
      <c r="C53" s="299" t="s">
        <v>5384</v>
      </c>
      <c r="D53" s="283" t="s">
        <v>3545</v>
      </c>
      <c r="E53" s="299" t="s">
        <v>641</v>
      </c>
      <c r="F53" s="371">
        <v>43238</v>
      </c>
      <c r="G53" s="446">
        <v>506707.5</v>
      </c>
      <c r="H53" s="372">
        <v>506707.5</v>
      </c>
      <c r="I53" s="372">
        <f>OPULJP_izravne8[[#This Row],[Bespovratna sredstva Ukupno]]*0.85</f>
        <v>430701.375</v>
      </c>
      <c r="J53" s="372">
        <f>OPULJP_izravne8[[#This Row],[Bespovratna sredstva Ukupno]]*0.15</f>
        <v>76006.125</v>
      </c>
      <c r="K53" s="372">
        <v>0</v>
      </c>
      <c r="L53" s="174" t="s">
        <v>3133</v>
      </c>
      <c r="M53" s="283" t="s">
        <v>52</v>
      </c>
      <c r="N53" s="283" t="s">
        <v>52</v>
      </c>
      <c r="O53" s="220" t="s">
        <v>4370</v>
      </c>
      <c r="P53" s="393" t="str">
        <f>IFERROR(VLOOKUP(TRIM(OPULJP_izravne8[[#This Row],[Lokacija provedbe
grad ili općina]]),Koordinate!B:E,2,FALSE),"")</f>
        <v/>
      </c>
      <c r="Q53" s="393" t="str">
        <f>IFERROR(VLOOKUP(TRIM(OPULJP_izravne8[[#This Row],[Lokacija provedbe
grad ili općina]]),Koordinate!B:E,3,FALSE),"")</f>
        <v/>
      </c>
      <c r="R53" s="393" t="str">
        <f>IFERROR(VLOOKUP(TRIM(OPULJP_izravne8[[#This Row],[Lokacija provedbe
grad ili općina]]),Koordinate!B:E,4,FALSE),"")</f>
        <v/>
      </c>
    </row>
    <row r="54" spans="1:18" s="373" customFormat="1" ht="30" customHeight="1">
      <c r="A54" s="283" t="s">
        <v>3546</v>
      </c>
      <c r="B54" s="299" t="s">
        <v>1635</v>
      </c>
      <c r="C54" s="299" t="s">
        <v>5385</v>
      </c>
      <c r="D54" s="283" t="s">
        <v>3545</v>
      </c>
      <c r="E54" s="299" t="s">
        <v>641</v>
      </c>
      <c r="F54" s="371">
        <v>43238</v>
      </c>
      <c r="G54" s="446">
        <v>690331.94</v>
      </c>
      <c r="H54" s="372">
        <v>690331.94</v>
      </c>
      <c r="I54" s="372">
        <f>OPULJP_izravne8[[#This Row],[Bespovratna sredstva Ukupno]]*0.85</f>
        <v>586782.14899999998</v>
      </c>
      <c r="J54" s="372">
        <f>OPULJP_izravne8[[#This Row],[Bespovratna sredstva Ukupno]]*0.15</f>
        <v>103549.79099999998</v>
      </c>
      <c r="K54" s="372">
        <v>0</v>
      </c>
      <c r="L54" s="174" t="s">
        <v>3547</v>
      </c>
      <c r="M54" s="283" t="s">
        <v>3548</v>
      </c>
      <c r="N54" s="283" t="s">
        <v>52</v>
      </c>
      <c r="O54" s="220" t="s">
        <v>4370</v>
      </c>
      <c r="P54" s="393" t="str">
        <f>IFERROR(VLOOKUP(TRIM(OPULJP_izravne8[[#This Row],[Lokacija provedbe
grad ili općina]]),Koordinate!B:E,2,FALSE),"")</f>
        <v/>
      </c>
      <c r="Q54" s="393" t="str">
        <f>IFERROR(VLOOKUP(TRIM(OPULJP_izravne8[[#This Row],[Lokacija provedbe
grad ili općina]]),Koordinate!B:E,3,FALSE),"")</f>
        <v/>
      </c>
      <c r="R54" s="393" t="str">
        <f>IFERROR(VLOOKUP(TRIM(OPULJP_izravne8[[#This Row],[Lokacija provedbe
grad ili općina]]),Koordinate!B:E,4,FALSE),"")</f>
        <v/>
      </c>
    </row>
    <row r="55" spans="1:18" s="373" customFormat="1" ht="30" customHeight="1">
      <c r="A55" s="283" t="s">
        <v>3551</v>
      </c>
      <c r="B55" s="299" t="s">
        <v>1635</v>
      </c>
      <c r="C55" s="299" t="s">
        <v>5388</v>
      </c>
      <c r="D55" s="283" t="s">
        <v>3545</v>
      </c>
      <c r="E55" s="299" t="s">
        <v>641</v>
      </c>
      <c r="F55" s="371">
        <v>43238</v>
      </c>
      <c r="G55" s="446">
        <v>689496.22</v>
      </c>
      <c r="H55" s="372">
        <v>689496.22</v>
      </c>
      <c r="I55" s="372">
        <f>OPULJP_izravne8[[#This Row],[Bespovratna sredstva Ukupno]]*0.85</f>
        <v>586071.78700000001</v>
      </c>
      <c r="J55" s="372">
        <f>OPULJP_izravne8[[#This Row],[Bespovratna sredstva Ukupno]]*0.15</f>
        <v>103424.43299999999</v>
      </c>
      <c r="K55" s="372">
        <v>0</v>
      </c>
      <c r="L55" s="174" t="s">
        <v>3552</v>
      </c>
      <c r="M55" s="283" t="s">
        <v>38</v>
      </c>
      <c r="N55" s="283" t="s">
        <v>38</v>
      </c>
      <c r="O55" s="220" t="s">
        <v>4370</v>
      </c>
      <c r="P55" s="393" t="str">
        <f>IFERROR(VLOOKUP(TRIM(OPULJP_izravne8[[#This Row],[Lokacija provedbe
grad ili općina]]),Koordinate!B:E,2,FALSE),"")</f>
        <v/>
      </c>
      <c r="Q55" s="393" t="str">
        <f>IFERROR(VLOOKUP(TRIM(OPULJP_izravne8[[#This Row],[Lokacija provedbe
grad ili općina]]),Koordinate!B:E,3,FALSE),"")</f>
        <v/>
      </c>
      <c r="R55" s="393" t="str">
        <f>IFERROR(VLOOKUP(TRIM(OPULJP_izravne8[[#This Row],[Lokacija provedbe
grad ili općina]]),Koordinate!B:E,4,FALSE),"")</f>
        <v/>
      </c>
    </row>
    <row r="56" spans="1:18" s="373" customFormat="1" ht="30" customHeight="1">
      <c r="A56" s="299" t="s">
        <v>1634</v>
      </c>
      <c r="B56" s="299" t="s">
        <v>1635</v>
      </c>
      <c r="C56" s="299" t="s">
        <v>5300</v>
      </c>
      <c r="D56" s="283" t="s">
        <v>4991</v>
      </c>
      <c r="E56" s="299" t="s">
        <v>641</v>
      </c>
      <c r="F56" s="371">
        <v>43070</v>
      </c>
      <c r="G56" s="446">
        <v>6758096.4500000002</v>
      </c>
      <c r="H56" s="372">
        <v>6758096.4500000002</v>
      </c>
      <c r="I56" s="372">
        <f>OPULJP_izravne8[[#This Row],[Bespovratna sredstva Ukupno]]*0.85</f>
        <v>5744381.9824999999</v>
      </c>
      <c r="J56" s="372">
        <f>OPULJP_izravne8[[#This Row],[Bespovratna sredstva Ukupno]]*0.15</f>
        <v>1013714.4675</v>
      </c>
      <c r="K56" s="372">
        <v>0</v>
      </c>
      <c r="L56" s="174" t="s">
        <v>616</v>
      </c>
      <c r="M56" s="283" t="s">
        <v>52</v>
      </c>
      <c r="N56" s="283" t="s">
        <v>52</v>
      </c>
      <c r="O56" s="220" t="s">
        <v>4370</v>
      </c>
      <c r="P56" s="393" t="str">
        <f>IFERROR(VLOOKUP(TRIM(OPULJP_izravne8[[#This Row],[Lokacija provedbe
grad ili općina]]),Koordinate!B:E,2,FALSE),"")</f>
        <v/>
      </c>
      <c r="Q56" s="393" t="str">
        <f>IFERROR(VLOOKUP(TRIM(OPULJP_izravne8[[#This Row],[Lokacija provedbe
grad ili općina]]),Koordinate!B:E,3,FALSE),"")</f>
        <v/>
      </c>
      <c r="R56" s="393" t="str">
        <f>IFERROR(VLOOKUP(TRIM(OPULJP_izravne8[[#This Row],[Lokacija provedbe
grad ili općina]]),Koordinate!B:E,4,FALSE),"")</f>
        <v/>
      </c>
    </row>
    <row r="57" spans="1:18" s="373" customFormat="1" ht="30" customHeight="1">
      <c r="A57" s="299" t="s">
        <v>1636</v>
      </c>
      <c r="B57" s="299" t="s">
        <v>1635</v>
      </c>
      <c r="C57" s="299" t="s">
        <v>5301</v>
      </c>
      <c r="D57" s="283" t="s">
        <v>4991</v>
      </c>
      <c r="E57" s="299" t="s">
        <v>641</v>
      </c>
      <c r="F57" s="371">
        <v>43070</v>
      </c>
      <c r="G57" s="446">
        <v>2904656.6</v>
      </c>
      <c r="H57" s="372">
        <v>2904656.6</v>
      </c>
      <c r="I57" s="372">
        <f>OPULJP_izravne8[[#This Row],[Bespovratna sredstva Ukupno]]*0.85</f>
        <v>2468958.11</v>
      </c>
      <c r="J57" s="372">
        <f>OPULJP_izravne8[[#This Row],[Bespovratna sredstva Ukupno]]*0.15</f>
        <v>435698.49</v>
      </c>
      <c r="K57" s="372">
        <v>0</v>
      </c>
      <c r="L57" s="174" t="s">
        <v>584</v>
      </c>
      <c r="M57" s="283" t="s">
        <v>52</v>
      </c>
      <c r="N57" s="283" t="s">
        <v>52</v>
      </c>
      <c r="O57" s="220" t="s">
        <v>4370</v>
      </c>
      <c r="P57" s="393" t="str">
        <f>IFERROR(VLOOKUP(TRIM(OPULJP_izravne8[[#This Row],[Lokacija provedbe
grad ili općina]]),Koordinate!B:E,2,FALSE),"")</f>
        <v/>
      </c>
      <c r="Q57" s="393" t="str">
        <f>IFERROR(VLOOKUP(TRIM(OPULJP_izravne8[[#This Row],[Lokacija provedbe
grad ili općina]]),Koordinate!B:E,3,FALSE),"")</f>
        <v/>
      </c>
      <c r="R57" s="393" t="str">
        <f>IFERROR(VLOOKUP(TRIM(OPULJP_izravne8[[#This Row],[Lokacija provedbe
grad ili općina]]),Koordinate!B:E,4,FALSE),"")</f>
        <v/>
      </c>
    </row>
    <row r="58" spans="1:18" s="373" customFormat="1" ht="30" customHeight="1">
      <c r="A58" s="299" t="s">
        <v>1637</v>
      </c>
      <c r="B58" s="299" t="s">
        <v>1635</v>
      </c>
      <c r="C58" s="299" t="s">
        <v>5302</v>
      </c>
      <c r="D58" s="283" t="s">
        <v>4991</v>
      </c>
      <c r="E58" s="299" t="s">
        <v>641</v>
      </c>
      <c r="F58" s="371">
        <v>43070</v>
      </c>
      <c r="G58" s="446">
        <v>4311048.46</v>
      </c>
      <c r="H58" s="372">
        <v>4311048.46</v>
      </c>
      <c r="I58" s="372">
        <f>OPULJP_izravne8[[#This Row],[Bespovratna sredstva Ukupno]]*0.85</f>
        <v>3664391.1909999996</v>
      </c>
      <c r="J58" s="372">
        <f>OPULJP_izravne8[[#This Row],[Bespovratna sredstva Ukupno]]*0.15</f>
        <v>646657.26899999997</v>
      </c>
      <c r="K58" s="372">
        <v>0</v>
      </c>
      <c r="L58" s="174" t="s">
        <v>1638</v>
      </c>
      <c r="M58" s="283" t="s">
        <v>52</v>
      </c>
      <c r="N58" s="283" t="s">
        <v>52</v>
      </c>
      <c r="O58" s="220" t="s">
        <v>4370</v>
      </c>
      <c r="P58" s="393" t="str">
        <f>IFERROR(VLOOKUP(TRIM(OPULJP_izravne8[[#This Row],[Lokacija provedbe
grad ili općina]]),Koordinate!B:E,2,FALSE),"")</f>
        <v/>
      </c>
      <c r="Q58" s="393" t="str">
        <f>IFERROR(VLOOKUP(TRIM(OPULJP_izravne8[[#This Row],[Lokacija provedbe
grad ili općina]]),Koordinate!B:E,3,FALSE),"")</f>
        <v/>
      </c>
      <c r="R58" s="393" t="str">
        <f>IFERROR(VLOOKUP(TRIM(OPULJP_izravne8[[#This Row],[Lokacija provedbe
grad ili općina]]),Koordinate!B:E,4,FALSE),"")</f>
        <v/>
      </c>
    </row>
    <row r="59" spans="1:18" s="373" customFormat="1" ht="30" customHeight="1">
      <c r="A59" s="283" t="s">
        <v>1639</v>
      </c>
      <c r="B59" s="299" t="s">
        <v>1635</v>
      </c>
      <c r="C59" s="299" t="s">
        <v>5303</v>
      </c>
      <c r="D59" s="283" t="s">
        <v>4991</v>
      </c>
      <c r="E59" s="299" t="s">
        <v>641</v>
      </c>
      <c r="F59" s="371">
        <v>43070</v>
      </c>
      <c r="G59" s="446">
        <v>6634955.5199999996</v>
      </c>
      <c r="H59" s="372">
        <v>6634955.5199999996</v>
      </c>
      <c r="I59" s="372">
        <f>OPULJP_izravne8[[#This Row],[Bespovratna sredstva Ukupno]]*0.85</f>
        <v>5639712.1919999998</v>
      </c>
      <c r="J59" s="372">
        <f>OPULJP_izravne8[[#This Row],[Bespovratna sredstva Ukupno]]*0.15</f>
        <v>995243.32799999986</v>
      </c>
      <c r="K59" s="372">
        <v>0</v>
      </c>
      <c r="L59" s="174" t="s">
        <v>1640</v>
      </c>
      <c r="M59" s="283" t="s">
        <v>52</v>
      </c>
      <c r="N59" s="283" t="s">
        <v>52</v>
      </c>
      <c r="O59" s="220" t="s">
        <v>4370</v>
      </c>
      <c r="P59" s="393" t="str">
        <f>IFERROR(VLOOKUP(TRIM(OPULJP_izravne8[[#This Row],[Lokacija provedbe
grad ili općina]]),Koordinate!B:E,2,FALSE),"")</f>
        <v/>
      </c>
      <c r="Q59" s="393" t="str">
        <f>IFERROR(VLOOKUP(TRIM(OPULJP_izravne8[[#This Row],[Lokacija provedbe
grad ili općina]]),Koordinate!B:E,3,FALSE),"")</f>
        <v/>
      </c>
      <c r="R59" s="393" t="str">
        <f>IFERROR(VLOOKUP(TRIM(OPULJP_izravne8[[#This Row],[Lokacija provedbe
grad ili općina]]),Koordinate!B:E,4,FALSE),"")</f>
        <v/>
      </c>
    </row>
    <row r="60" spans="1:18" s="373" customFormat="1" ht="30" customHeight="1">
      <c r="A60" s="299" t="s">
        <v>1641</v>
      </c>
      <c r="B60" s="299" t="s">
        <v>1635</v>
      </c>
      <c r="C60" s="299" t="s">
        <v>5304</v>
      </c>
      <c r="D60" s="283" t="s">
        <v>4991</v>
      </c>
      <c r="E60" s="299" t="s">
        <v>641</v>
      </c>
      <c r="F60" s="380">
        <v>43070</v>
      </c>
      <c r="G60" s="446">
        <v>5483078.7800000003</v>
      </c>
      <c r="H60" s="372">
        <v>5483078.7800000003</v>
      </c>
      <c r="I60" s="372">
        <f>OPULJP_izravne8[[#This Row],[Bespovratna sredstva Ukupno]]*0.85</f>
        <v>4660616.9630000005</v>
      </c>
      <c r="J60" s="372">
        <f>OPULJP_izravne8[[#This Row],[Bespovratna sredstva Ukupno]]*0.15</f>
        <v>822461.81700000004</v>
      </c>
      <c r="K60" s="372">
        <v>0</v>
      </c>
      <c r="L60" s="174" t="s">
        <v>489</v>
      </c>
      <c r="M60" s="283" t="s">
        <v>28</v>
      </c>
      <c r="N60" s="283" t="s">
        <v>28</v>
      </c>
      <c r="O60" s="381" t="s">
        <v>4370</v>
      </c>
      <c r="P60" s="393" t="str">
        <f>IFERROR(VLOOKUP(TRIM(OPULJP_izravne8[[#This Row],[Lokacija provedbe
grad ili općina]]),Koordinate!B:E,2,FALSE),"")</f>
        <v/>
      </c>
      <c r="Q60" s="393" t="str">
        <f>IFERROR(VLOOKUP(TRIM(OPULJP_izravne8[[#This Row],[Lokacija provedbe
grad ili općina]]),Koordinate!B:E,3,FALSE),"")</f>
        <v/>
      </c>
      <c r="R60" s="393" t="str">
        <f>IFERROR(VLOOKUP(TRIM(OPULJP_izravne8[[#This Row],[Lokacija provedbe
grad ili općina]]),Koordinate!B:E,4,FALSE),"")</f>
        <v/>
      </c>
    </row>
    <row r="61" spans="1:18" s="373" customFormat="1" ht="30" customHeight="1">
      <c r="A61" s="299" t="s">
        <v>1642</v>
      </c>
      <c r="B61" s="299" t="s">
        <v>1635</v>
      </c>
      <c r="C61" s="299" t="s">
        <v>5305</v>
      </c>
      <c r="D61" s="283" t="s">
        <v>4991</v>
      </c>
      <c r="E61" s="299" t="s">
        <v>641</v>
      </c>
      <c r="F61" s="371">
        <v>43070</v>
      </c>
      <c r="G61" s="446">
        <v>1300286.3999999999</v>
      </c>
      <c r="H61" s="372">
        <v>1300286.3999999999</v>
      </c>
      <c r="I61" s="372">
        <f>OPULJP_izravne8[[#This Row],[Bespovratna sredstva Ukupno]]*0.85</f>
        <v>1105243.44</v>
      </c>
      <c r="J61" s="372">
        <f>OPULJP_izravne8[[#This Row],[Bespovratna sredstva Ukupno]]*0.15</f>
        <v>195042.96</v>
      </c>
      <c r="K61" s="372">
        <v>0</v>
      </c>
      <c r="L61" s="174" t="s">
        <v>1643</v>
      </c>
      <c r="M61" s="283" t="s">
        <v>20</v>
      </c>
      <c r="N61" s="283" t="s">
        <v>20</v>
      </c>
      <c r="O61" s="220" t="s">
        <v>4370</v>
      </c>
      <c r="P61" s="393" t="str">
        <f>IFERROR(VLOOKUP(TRIM(OPULJP_izravne8[[#This Row],[Lokacija provedbe
grad ili općina]]),Koordinate!B:E,2,FALSE),"")</f>
        <v/>
      </c>
      <c r="Q61" s="393" t="str">
        <f>IFERROR(VLOOKUP(TRIM(OPULJP_izravne8[[#This Row],[Lokacija provedbe
grad ili općina]]),Koordinate!B:E,3,FALSE),"")</f>
        <v/>
      </c>
      <c r="R61" s="393" t="str">
        <f>IFERROR(VLOOKUP(TRIM(OPULJP_izravne8[[#This Row],[Lokacija provedbe
grad ili općina]]),Koordinate!B:E,4,FALSE),"")</f>
        <v/>
      </c>
    </row>
    <row r="62" spans="1:18" s="373" customFormat="1" ht="30" customHeight="1">
      <c r="A62" s="299" t="s">
        <v>1644</v>
      </c>
      <c r="B62" s="299" t="s">
        <v>1635</v>
      </c>
      <c r="C62" s="299" t="s">
        <v>5306</v>
      </c>
      <c r="D62" s="283" t="s">
        <v>4991</v>
      </c>
      <c r="E62" s="299" t="s">
        <v>641</v>
      </c>
      <c r="F62" s="371">
        <v>43070</v>
      </c>
      <c r="G62" s="446">
        <v>5594500</v>
      </c>
      <c r="H62" s="372">
        <v>5594500</v>
      </c>
      <c r="I62" s="372">
        <f>OPULJP_izravne8[[#This Row],[Bespovratna sredstva Ukupno]]*0.85</f>
        <v>4755325</v>
      </c>
      <c r="J62" s="372">
        <f>OPULJP_izravne8[[#This Row],[Bespovratna sredstva Ukupno]]*0.15</f>
        <v>839175</v>
      </c>
      <c r="K62" s="372">
        <v>0</v>
      </c>
      <c r="L62" s="174" t="s">
        <v>560</v>
      </c>
      <c r="M62" s="283" t="s">
        <v>52</v>
      </c>
      <c r="N62" s="283" t="s">
        <v>52</v>
      </c>
      <c r="O62" s="220" t="s">
        <v>4370</v>
      </c>
      <c r="P62" s="393" t="str">
        <f>IFERROR(VLOOKUP(TRIM(OPULJP_izravne8[[#This Row],[Lokacija provedbe
grad ili općina]]),Koordinate!B:E,2,FALSE),"")</f>
        <v/>
      </c>
      <c r="Q62" s="393" t="str">
        <f>IFERROR(VLOOKUP(TRIM(OPULJP_izravne8[[#This Row],[Lokacija provedbe
grad ili općina]]),Koordinate!B:E,3,FALSE),"")</f>
        <v/>
      </c>
      <c r="R62" s="393" t="str">
        <f>IFERROR(VLOOKUP(TRIM(OPULJP_izravne8[[#This Row],[Lokacija provedbe
grad ili općina]]),Koordinate!B:E,4,FALSE),"")</f>
        <v/>
      </c>
    </row>
    <row r="63" spans="1:18" s="373" customFormat="1" ht="30" customHeight="1">
      <c r="A63" s="299" t="s">
        <v>1645</v>
      </c>
      <c r="B63" s="299" t="s">
        <v>1635</v>
      </c>
      <c r="C63" s="299" t="s">
        <v>5307</v>
      </c>
      <c r="D63" s="283" t="s">
        <v>4991</v>
      </c>
      <c r="E63" s="299" t="s">
        <v>641</v>
      </c>
      <c r="F63" s="371">
        <v>43070</v>
      </c>
      <c r="G63" s="446">
        <v>4397950</v>
      </c>
      <c r="H63" s="372">
        <v>4397950</v>
      </c>
      <c r="I63" s="372">
        <f>OPULJP_izravne8[[#This Row],[Bespovratna sredstva Ukupno]]*0.85</f>
        <v>3738257.5</v>
      </c>
      <c r="J63" s="372">
        <f>OPULJP_izravne8[[#This Row],[Bespovratna sredstva Ukupno]]*0.15</f>
        <v>659692.5</v>
      </c>
      <c r="K63" s="372">
        <v>0</v>
      </c>
      <c r="L63" s="174" t="s">
        <v>571</v>
      </c>
      <c r="M63" s="283" t="s">
        <v>52</v>
      </c>
      <c r="N63" s="283" t="s">
        <v>52</v>
      </c>
      <c r="O63" s="220" t="s">
        <v>4370</v>
      </c>
      <c r="P63" s="393" t="str">
        <f>IFERROR(VLOOKUP(TRIM(OPULJP_izravne8[[#This Row],[Lokacija provedbe
grad ili općina]]),Koordinate!B:E,2,FALSE),"")</f>
        <v/>
      </c>
      <c r="Q63" s="393" t="str">
        <f>IFERROR(VLOOKUP(TRIM(OPULJP_izravne8[[#This Row],[Lokacija provedbe
grad ili općina]]),Koordinate!B:E,3,FALSE),"")</f>
        <v/>
      </c>
      <c r="R63" s="393" t="str">
        <f>IFERROR(VLOOKUP(TRIM(OPULJP_izravne8[[#This Row],[Lokacija provedbe
grad ili općina]]),Koordinate!B:E,4,FALSE),"")</f>
        <v/>
      </c>
    </row>
    <row r="64" spans="1:18" s="373" customFormat="1" ht="30" customHeight="1">
      <c r="A64" s="299" t="s">
        <v>1646</v>
      </c>
      <c r="B64" s="299" t="s">
        <v>1635</v>
      </c>
      <c r="C64" s="299" t="s">
        <v>5308</v>
      </c>
      <c r="D64" s="283" t="s">
        <v>4991</v>
      </c>
      <c r="E64" s="299" t="s">
        <v>641</v>
      </c>
      <c r="F64" s="371">
        <v>43070</v>
      </c>
      <c r="G64" s="446">
        <v>3819450</v>
      </c>
      <c r="H64" s="372">
        <v>3819450</v>
      </c>
      <c r="I64" s="372">
        <f>OPULJP_izravne8[[#This Row],[Bespovratna sredstva Ukupno]]*0.85</f>
        <v>3246532.5</v>
      </c>
      <c r="J64" s="372">
        <f>OPULJP_izravne8[[#This Row],[Bespovratna sredstva Ukupno]]*0.15</f>
        <v>572917.5</v>
      </c>
      <c r="K64" s="372">
        <v>0</v>
      </c>
      <c r="L64" s="174" t="s">
        <v>600</v>
      </c>
      <c r="M64" s="283" t="s">
        <v>52</v>
      </c>
      <c r="N64" s="283" t="s">
        <v>52</v>
      </c>
      <c r="O64" s="220" t="s">
        <v>4370</v>
      </c>
      <c r="P64" s="393" t="str">
        <f>IFERROR(VLOOKUP(TRIM(OPULJP_izravne8[[#This Row],[Lokacija provedbe
grad ili općina]]),Koordinate!B:E,2,FALSE),"")</f>
        <v/>
      </c>
      <c r="Q64" s="393" t="str">
        <f>IFERROR(VLOOKUP(TRIM(OPULJP_izravne8[[#This Row],[Lokacija provedbe
grad ili općina]]),Koordinate!B:E,3,FALSE),"")</f>
        <v/>
      </c>
      <c r="R64" s="393" t="str">
        <f>IFERROR(VLOOKUP(TRIM(OPULJP_izravne8[[#This Row],[Lokacija provedbe
grad ili općina]]),Koordinate!B:E,4,FALSE),"")</f>
        <v/>
      </c>
    </row>
    <row r="65" spans="1:18" s="373" customFormat="1" ht="30" customHeight="1">
      <c r="A65" s="299" t="s">
        <v>1647</v>
      </c>
      <c r="B65" s="299" t="s">
        <v>1635</v>
      </c>
      <c r="C65" s="299" t="s">
        <v>5309</v>
      </c>
      <c r="D65" s="283" t="s">
        <v>4991</v>
      </c>
      <c r="E65" s="299" t="s">
        <v>641</v>
      </c>
      <c r="F65" s="371">
        <v>43070</v>
      </c>
      <c r="G65" s="446">
        <v>2281900</v>
      </c>
      <c r="H65" s="372">
        <v>2281900</v>
      </c>
      <c r="I65" s="372">
        <f>OPULJP_izravne8[[#This Row],[Bespovratna sredstva Ukupno]]*0.85</f>
        <v>1939615</v>
      </c>
      <c r="J65" s="372">
        <f>OPULJP_izravne8[[#This Row],[Bespovratna sredstva Ukupno]]*0.15</f>
        <v>342285</v>
      </c>
      <c r="K65" s="372">
        <v>0</v>
      </c>
      <c r="L65" s="174" t="s">
        <v>605</v>
      </c>
      <c r="M65" s="283" t="s">
        <v>52</v>
      </c>
      <c r="N65" s="283" t="s">
        <v>52</v>
      </c>
      <c r="O65" s="220" t="s">
        <v>4370</v>
      </c>
      <c r="P65" s="393" t="str">
        <f>IFERROR(VLOOKUP(TRIM(OPULJP_izravne8[[#This Row],[Lokacija provedbe
grad ili općina]]),Koordinate!B:E,2,FALSE),"")</f>
        <v/>
      </c>
      <c r="Q65" s="393" t="str">
        <f>IFERROR(VLOOKUP(TRIM(OPULJP_izravne8[[#This Row],[Lokacija provedbe
grad ili općina]]),Koordinate!B:E,3,FALSE),"")</f>
        <v/>
      </c>
      <c r="R65" s="393" t="str">
        <f>IFERROR(VLOOKUP(TRIM(OPULJP_izravne8[[#This Row],[Lokacija provedbe
grad ili općina]]),Koordinate!B:E,4,FALSE),"")</f>
        <v/>
      </c>
    </row>
    <row r="66" spans="1:18" s="373" customFormat="1" ht="30" customHeight="1">
      <c r="A66" s="299" t="s">
        <v>1648</v>
      </c>
      <c r="B66" s="299" t="s">
        <v>1635</v>
      </c>
      <c r="C66" s="299" t="s">
        <v>5310</v>
      </c>
      <c r="D66" s="283" t="s">
        <v>4991</v>
      </c>
      <c r="E66" s="299" t="s">
        <v>641</v>
      </c>
      <c r="F66" s="371">
        <v>43070</v>
      </c>
      <c r="G66" s="446">
        <v>3915450</v>
      </c>
      <c r="H66" s="372">
        <v>3915450</v>
      </c>
      <c r="I66" s="372">
        <f>OPULJP_izravne8[[#This Row],[Bespovratna sredstva Ukupno]]*0.85</f>
        <v>3328132.5</v>
      </c>
      <c r="J66" s="372">
        <f>OPULJP_izravne8[[#This Row],[Bespovratna sredstva Ukupno]]*0.15</f>
        <v>587317.5</v>
      </c>
      <c r="K66" s="372">
        <v>0</v>
      </c>
      <c r="L66" s="174" t="s">
        <v>421</v>
      </c>
      <c r="M66" s="283" t="s">
        <v>52</v>
      </c>
      <c r="N66" s="283" t="s">
        <v>52</v>
      </c>
      <c r="O66" s="220" t="s">
        <v>4370</v>
      </c>
      <c r="P66" s="393" t="str">
        <f>IFERROR(VLOOKUP(TRIM(OPULJP_izravne8[[#This Row],[Lokacija provedbe
grad ili općina]]),Koordinate!B:E,2,FALSE),"")</f>
        <v/>
      </c>
      <c r="Q66" s="393" t="str">
        <f>IFERROR(VLOOKUP(TRIM(OPULJP_izravne8[[#This Row],[Lokacija provedbe
grad ili općina]]),Koordinate!B:E,3,FALSE),"")</f>
        <v/>
      </c>
      <c r="R66" s="393" t="str">
        <f>IFERROR(VLOOKUP(TRIM(OPULJP_izravne8[[#This Row],[Lokacija provedbe
grad ili općina]]),Koordinate!B:E,4,FALSE),"")</f>
        <v/>
      </c>
    </row>
    <row r="67" spans="1:18" s="373" customFormat="1" ht="30" customHeight="1">
      <c r="A67" s="299" t="s">
        <v>1649</v>
      </c>
      <c r="B67" s="299" t="s">
        <v>1635</v>
      </c>
      <c r="C67" s="299" t="s">
        <v>5311</v>
      </c>
      <c r="D67" s="283" t="s">
        <v>4991</v>
      </c>
      <c r="E67" s="299" t="s">
        <v>641</v>
      </c>
      <c r="F67" s="371">
        <v>43070</v>
      </c>
      <c r="G67" s="446">
        <v>2589025.35</v>
      </c>
      <c r="H67" s="372">
        <v>2589025.35</v>
      </c>
      <c r="I67" s="372">
        <f>OPULJP_izravne8[[#This Row],[Bespovratna sredstva Ukupno]]*0.85</f>
        <v>2200671.5474999999</v>
      </c>
      <c r="J67" s="372">
        <f>OPULJP_izravne8[[#This Row],[Bespovratna sredstva Ukupno]]*0.15</f>
        <v>388353.80249999999</v>
      </c>
      <c r="K67" s="372">
        <v>0</v>
      </c>
      <c r="L67" s="174" t="s">
        <v>580</v>
      </c>
      <c r="M67" s="283" t="s">
        <v>52</v>
      </c>
      <c r="N67" s="283" t="s">
        <v>52</v>
      </c>
      <c r="O67" s="220" t="s">
        <v>4370</v>
      </c>
      <c r="P67" s="393" t="str">
        <f>IFERROR(VLOOKUP(TRIM(OPULJP_izravne8[[#This Row],[Lokacija provedbe
grad ili općina]]),Koordinate!B:E,2,FALSE),"")</f>
        <v/>
      </c>
      <c r="Q67" s="393" t="str">
        <f>IFERROR(VLOOKUP(TRIM(OPULJP_izravne8[[#This Row],[Lokacija provedbe
grad ili općina]]),Koordinate!B:E,3,FALSE),"")</f>
        <v/>
      </c>
      <c r="R67" s="393" t="str">
        <f>IFERROR(VLOOKUP(TRIM(OPULJP_izravne8[[#This Row],[Lokacija provedbe
grad ili općina]]),Koordinate!B:E,4,FALSE),"")</f>
        <v/>
      </c>
    </row>
    <row r="68" spans="1:18" s="373" customFormat="1" ht="30" customHeight="1">
      <c r="A68" s="299" t="s">
        <v>1650</v>
      </c>
      <c r="B68" s="299" t="s">
        <v>1635</v>
      </c>
      <c r="C68" s="299" t="s">
        <v>5312</v>
      </c>
      <c r="D68" s="283" t="s">
        <v>4991</v>
      </c>
      <c r="E68" s="299" t="s">
        <v>641</v>
      </c>
      <c r="F68" s="371">
        <v>43070</v>
      </c>
      <c r="G68" s="446">
        <v>6357323.3099999996</v>
      </c>
      <c r="H68" s="372">
        <v>6357323.3099999996</v>
      </c>
      <c r="I68" s="372">
        <f>OPULJP_izravne8[[#This Row],[Bespovratna sredstva Ukupno]]*0.85</f>
        <v>5403724.8134999992</v>
      </c>
      <c r="J68" s="372">
        <f>OPULJP_izravne8[[#This Row],[Bespovratna sredstva Ukupno]]*0.15</f>
        <v>953598.49649999989</v>
      </c>
      <c r="K68" s="372">
        <v>0</v>
      </c>
      <c r="L68" s="174" t="s">
        <v>566</v>
      </c>
      <c r="M68" s="283" t="s">
        <v>52</v>
      </c>
      <c r="N68" s="283" t="s">
        <v>52</v>
      </c>
      <c r="O68" s="220" t="s">
        <v>4370</v>
      </c>
      <c r="P68" s="393" t="str">
        <f>IFERROR(VLOOKUP(TRIM(OPULJP_izravne8[[#This Row],[Lokacija provedbe
grad ili općina]]),Koordinate!B:E,2,FALSE),"")</f>
        <v/>
      </c>
      <c r="Q68" s="393" t="str">
        <f>IFERROR(VLOOKUP(TRIM(OPULJP_izravne8[[#This Row],[Lokacija provedbe
grad ili općina]]),Koordinate!B:E,3,FALSE),"")</f>
        <v/>
      </c>
      <c r="R68" s="393" t="str">
        <f>IFERROR(VLOOKUP(TRIM(OPULJP_izravne8[[#This Row],[Lokacija provedbe
grad ili općina]]),Koordinate!B:E,4,FALSE),"")</f>
        <v/>
      </c>
    </row>
    <row r="69" spans="1:18" s="373" customFormat="1" ht="30" customHeight="1">
      <c r="A69" s="299" t="s">
        <v>1651</v>
      </c>
      <c r="B69" s="299" t="s">
        <v>1635</v>
      </c>
      <c r="C69" s="299" t="s">
        <v>5313</v>
      </c>
      <c r="D69" s="283" t="s">
        <v>4991</v>
      </c>
      <c r="E69" s="299" t="s">
        <v>641</v>
      </c>
      <c r="F69" s="371">
        <v>43070</v>
      </c>
      <c r="G69" s="446">
        <v>5476839.4400000004</v>
      </c>
      <c r="H69" s="372">
        <v>5476839.4400000004</v>
      </c>
      <c r="I69" s="372">
        <f>OPULJP_izravne8[[#This Row],[Bespovratna sredstva Ukupno]]*0.85</f>
        <v>4655313.5240000002</v>
      </c>
      <c r="J69" s="372">
        <f>OPULJP_izravne8[[#This Row],[Bespovratna sredstva Ukupno]]*0.15</f>
        <v>821525.91600000008</v>
      </c>
      <c r="K69" s="372">
        <v>0</v>
      </c>
      <c r="L69" s="174" t="s">
        <v>1032</v>
      </c>
      <c r="M69" s="283" t="s">
        <v>38</v>
      </c>
      <c r="N69" s="283" t="s">
        <v>38</v>
      </c>
      <c r="O69" s="220" t="s">
        <v>4370</v>
      </c>
      <c r="P69" s="393" t="str">
        <f>IFERROR(VLOOKUP(TRIM(OPULJP_izravne8[[#This Row],[Lokacija provedbe
grad ili općina]]),Koordinate!B:E,2,FALSE),"")</f>
        <v/>
      </c>
      <c r="Q69" s="393" t="str">
        <f>IFERROR(VLOOKUP(TRIM(OPULJP_izravne8[[#This Row],[Lokacija provedbe
grad ili općina]]),Koordinate!B:E,3,FALSE),"")</f>
        <v/>
      </c>
      <c r="R69" s="393" t="str">
        <f>IFERROR(VLOOKUP(TRIM(OPULJP_izravne8[[#This Row],[Lokacija provedbe
grad ili općina]]),Koordinate!B:E,4,FALSE),"")</f>
        <v/>
      </c>
    </row>
    <row r="70" spans="1:18" s="373" customFormat="1" ht="30" customHeight="1">
      <c r="A70" s="299" t="s">
        <v>1658</v>
      </c>
      <c r="B70" s="299" t="s">
        <v>1635</v>
      </c>
      <c r="C70" s="299" t="s">
        <v>5319</v>
      </c>
      <c r="D70" s="283" t="s">
        <v>4991</v>
      </c>
      <c r="E70" s="299" t="s">
        <v>641</v>
      </c>
      <c r="F70" s="371">
        <v>43070</v>
      </c>
      <c r="G70" s="446">
        <v>5059218</v>
      </c>
      <c r="H70" s="372">
        <v>5059218</v>
      </c>
      <c r="I70" s="372">
        <f>OPULJP_izravne8[[#This Row],[Bespovratna sredstva Ukupno]]*0.85</f>
        <v>4300335.3</v>
      </c>
      <c r="J70" s="372">
        <f>OPULJP_izravne8[[#This Row],[Bespovratna sredstva Ukupno]]*0.15</f>
        <v>758882.7</v>
      </c>
      <c r="K70" s="372">
        <v>0</v>
      </c>
      <c r="L70" s="174" t="s">
        <v>521</v>
      </c>
      <c r="M70" s="283" t="s">
        <v>38</v>
      </c>
      <c r="N70" s="283" t="s">
        <v>38</v>
      </c>
      <c r="O70" s="220" t="s">
        <v>4370</v>
      </c>
      <c r="P70" s="393" t="str">
        <f>IFERROR(VLOOKUP(TRIM(OPULJP_izravne8[[#This Row],[Lokacija provedbe
grad ili općina]]),Koordinate!B:E,2,FALSE),"")</f>
        <v/>
      </c>
      <c r="Q70" s="393" t="str">
        <f>IFERROR(VLOOKUP(TRIM(OPULJP_izravne8[[#This Row],[Lokacija provedbe
grad ili općina]]),Koordinate!B:E,3,FALSE),"")</f>
        <v/>
      </c>
      <c r="R70" s="393" t="str">
        <f>IFERROR(VLOOKUP(TRIM(OPULJP_izravne8[[#This Row],[Lokacija provedbe
grad ili općina]]),Koordinate!B:E,4,FALSE),"")</f>
        <v/>
      </c>
    </row>
    <row r="71" spans="1:18" s="373" customFormat="1" ht="30" customHeight="1">
      <c r="A71" s="299" t="s">
        <v>1652</v>
      </c>
      <c r="B71" s="299" t="s">
        <v>1635</v>
      </c>
      <c r="C71" s="299" t="s">
        <v>5314</v>
      </c>
      <c r="D71" s="283" t="s">
        <v>4991</v>
      </c>
      <c r="E71" s="299" t="s">
        <v>641</v>
      </c>
      <c r="F71" s="371">
        <v>43070</v>
      </c>
      <c r="G71" s="446">
        <v>3023293.11</v>
      </c>
      <c r="H71" s="372">
        <v>3023293.11</v>
      </c>
      <c r="I71" s="372">
        <f>OPULJP_izravne8[[#This Row],[Bespovratna sredstva Ukupno]]*0.85</f>
        <v>2569799.1434999998</v>
      </c>
      <c r="J71" s="372">
        <f>OPULJP_izravne8[[#This Row],[Bespovratna sredstva Ukupno]]*0.15</f>
        <v>453493.96649999998</v>
      </c>
      <c r="K71" s="372">
        <v>0</v>
      </c>
      <c r="L71" s="174" t="s">
        <v>1653</v>
      </c>
      <c r="M71" s="283" t="s">
        <v>28</v>
      </c>
      <c r="N71" s="283" t="s">
        <v>28</v>
      </c>
      <c r="O71" s="220" t="s">
        <v>4370</v>
      </c>
      <c r="P71" s="393" t="str">
        <f>IFERROR(VLOOKUP(TRIM(OPULJP_izravne8[[#This Row],[Lokacija provedbe
grad ili općina]]),Koordinate!B:E,2,FALSE),"")</f>
        <v/>
      </c>
      <c r="Q71" s="393" t="str">
        <f>IFERROR(VLOOKUP(TRIM(OPULJP_izravne8[[#This Row],[Lokacija provedbe
grad ili općina]]),Koordinate!B:E,3,FALSE),"")</f>
        <v/>
      </c>
      <c r="R71" s="393" t="str">
        <f>IFERROR(VLOOKUP(TRIM(OPULJP_izravne8[[#This Row],[Lokacija provedbe
grad ili općina]]),Koordinate!B:E,4,FALSE),"")</f>
        <v/>
      </c>
    </row>
    <row r="72" spans="1:18" s="373" customFormat="1" ht="30" customHeight="1">
      <c r="A72" s="299" t="s">
        <v>1654</v>
      </c>
      <c r="B72" s="299" t="s">
        <v>1635</v>
      </c>
      <c r="C72" s="299" t="s">
        <v>5315</v>
      </c>
      <c r="D72" s="283" t="s">
        <v>4991</v>
      </c>
      <c r="E72" s="299" t="s">
        <v>641</v>
      </c>
      <c r="F72" s="371">
        <v>43070</v>
      </c>
      <c r="G72" s="446">
        <v>2477950</v>
      </c>
      <c r="H72" s="372">
        <v>2477950</v>
      </c>
      <c r="I72" s="372">
        <f>OPULJP_izravne8[[#This Row],[Bespovratna sredstva Ukupno]]*0.85</f>
        <v>2106257.5</v>
      </c>
      <c r="J72" s="372">
        <f>OPULJP_izravne8[[#This Row],[Bespovratna sredstva Ukupno]]*0.15</f>
        <v>371692.5</v>
      </c>
      <c r="K72" s="372">
        <v>0</v>
      </c>
      <c r="L72" s="174" t="s">
        <v>592</v>
      </c>
      <c r="M72" s="283" t="s">
        <v>52</v>
      </c>
      <c r="N72" s="283" t="s">
        <v>52</v>
      </c>
      <c r="O72" s="220" t="s">
        <v>4370</v>
      </c>
      <c r="P72" s="393" t="str">
        <f>IFERROR(VLOOKUP(TRIM(OPULJP_izravne8[[#This Row],[Lokacija provedbe
grad ili općina]]),Koordinate!B:E,2,FALSE),"")</f>
        <v/>
      </c>
      <c r="Q72" s="393" t="str">
        <f>IFERROR(VLOOKUP(TRIM(OPULJP_izravne8[[#This Row],[Lokacija provedbe
grad ili općina]]),Koordinate!B:E,3,FALSE),"")</f>
        <v/>
      </c>
      <c r="R72" s="393" t="str">
        <f>IFERROR(VLOOKUP(TRIM(OPULJP_izravne8[[#This Row],[Lokacija provedbe
grad ili općina]]),Koordinate!B:E,4,FALSE),"")</f>
        <v/>
      </c>
    </row>
    <row r="73" spans="1:18" s="373" customFormat="1" ht="30" customHeight="1">
      <c r="A73" s="283" t="s">
        <v>1655</v>
      </c>
      <c r="B73" s="299" t="s">
        <v>1635</v>
      </c>
      <c r="C73" s="299" t="s">
        <v>5316</v>
      </c>
      <c r="D73" s="283" t="s">
        <v>4991</v>
      </c>
      <c r="E73" s="299" t="s">
        <v>641</v>
      </c>
      <c r="F73" s="371">
        <v>43070</v>
      </c>
      <c r="G73" s="446">
        <v>5233461.2</v>
      </c>
      <c r="H73" s="372">
        <v>5233461.2</v>
      </c>
      <c r="I73" s="372">
        <f>OPULJP_izravne8[[#This Row],[Bespovratna sredstva Ukupno]]*0.85</f>
        <v>4448442.0200000005</v>
      </c>
      <c r="J73" s="372">
        <f>OPULJP_izravne8[[#This Row],[Bespovratna sredstva Ukupno]]*0.15</f>
        <v>785019.18</v>
      </c>
      <c r="K73" s="372">
        <v>0</v>
      </c>
      <c r="L73" s="174" t="s">
        <v>646</v>
      </c>
      <c r="M73" s="283" t="s">
        <v>52</v>
      </c>
      <c r="N73" s="283" t="s">
        <v>52</v>
      </c>
      <c r="O73" s="220" t="s">
        <v>4370</v>
      </c>
      <c r="P73" s="393" t="str">
        <f>IFERROR(VLOOKUP(TRIM(OPULJP_izravne8[[#This Row],[Lokacija provedbe
grad ili općina]]),Koordinate!B:E,2,FALSE),"")</f>
        <v/>
      </c>
      <c r="Q73" s="393" t="str">
        <f>IFERROR(VLOOKUP(TRIM(OPULJP_izravne8[[#This Row],[Lokacija provedbe
grad ili općina]]),Koordinate!B:E,3,FALSE),"")</f>
        <v/>
      </c>
      <c r="R73" s="393" t="str">
        <f>IFERROR(VLOOKUP(TRIM(OPULJP_izravne8[[#This Row],[Lokacija provedbe
grad ili općina]]),Koordinate!B:E,4,FALSE),"")</f>
        <v/>
      </c>
    </row>
    <row r="74" spans="1:18" s="373" customFormat="1" ht="30" customHeight="1">
      <c r="A74" s="299" t="s">
        <v>1659</v>
      </c>
      <c r="B74" s="299" t="s">
        <v>1635</v>
      </c>
      <c r="C74" s="299" t="s">
        <v>5320</v>
      </c>
      <c r="D74" s="283" t="s">
        <v>4991</v>
      </c>
      <c r="E74" s="299" t="s">
        <v>641</v>
      </c>
      <c r="F74" s="371">
        <v>43070</v>
      </c>
      <c r="G74" s="446">
        <v>3067873.91</v>
      </c>
      <c r="H74" s="372">
        <v>3067873.91</v>
      </c>
      <c r="I74" s="372">
        <f>OPULJP_izravne8[[#This Row],[Bespovratna sredstva Ukupno]]*0.85</f>
        <v>2607692.8234999999</v>
      </c>
      <c r="J74" s="372">
        <f>OPULJP_izravne8[[#This Row],[Bespovratna sredstva Ukupno]]*0.15</f>
        <v>460181.08650000003</v>
      </c>
      <c r="K74" s="372">
        <v>0</v>
      </c>
      <c r="L74" s="174" t="s">
        <v>409</v>
      </c>
      <c r="M74" s="283" t="s">
        <v>38</v>
      </c>
      <c r="N74" s="283" t="s">
        <v>38</v>
      </c>
      <c r="O74" s="220" t="s">
        <v>4370</v>
      </c>
      <c r="P74" s="393" t="str">
        <f>IFERROR(VLOOKUP(TRIM(OPULJP_izravne8[[#This Row],[Lokacija provedbe
grad ili općina]]),Koordinate!B:E,2,FALSE),"")</f>
        <v/>
      </c>
      <c r="Q74" s="393" t="str">
        <f>IFERROR(VLOOKUP(TRIM(OPULJP_izravne8[[#This Row],[Lokacija provedbe
grad ili općina]]),Koordinate!B:E,3,FALSE),"")</f>
        <v/>
      </c>
      <c r="R74" s="393" t="str">
        <f>IFERROR(VLOOKUP(TRIM(OPULJP_izravne8[[#This Row],[Lokacija provedbe
grad ili općina]]),Koordinate!B:E,4,FALSE),"")</f>
        <v/>
      </c>
    </row>
    <row r="75" spans="1:18" s="373" customFormat="1" ht="30" customHeight="1">
      <c r="A75" s="283" t="s">
        <v>2356</v>
      </c>
      <c r="B75" s="299" t="s">
        <v>1635</v>
      </c>
      <c r="C75" s="299" t="s">
        <v>5334</v>
      </c>
      <c r="D75" s="283" t="s">
        <v>4991</v>
      </c>
      <c r="E75" s="299" t="s">
        <v>641</v>
      </c>
      <c r="F75" s="371">
        <v>43089</v>
      </c>
      <c r="G75" s="446">
        <v>6105346.5099999998</v>
      </c>
      <c r="H75" s="372">
        <v>6105346.5099999998</v>
      </c>
      <c r="I75" s="372">
        <f>OPULJP_izravne8[[#This Row],[Bespovratna sredstva Ukupno]]*0.85</f>
        <v>5189544.5334999999</v>
      </c>
      <c r="J75" s="372">
        <f>OPULJP_izravne8[[#This Row],[Bespovratna sredstva Ukupno]]*0.15</f>
        <v>915801.97649999999</v>
      </c>
      <c r="K75" s="372">
        <v>0</v>
      </c>
      <c r="L75" s="174" t="s">
        <v>2357</v>
      </c>
      <c r="M75" s="283" t="s">
        <v>43</v>
      </c>
      <c r="N75" s="283" t="s">
        <v>43</v>
      </c>
      <c r="O75" s="220" t="s">
        <v>4370</v>
      </c>
      <c r="P75" s="393" t="str">
        <f>IFERROR(VLOOKUP(TRIM(OPULJP_izravne8[[#This Row],[Lokacija provedbe
grad ili općina]]),Koordinate!B:E,2,FALSE),"")</f>
        <v/>
      </c>
      <c r="Q75" s="393" t="str">
        <f>IFERROR(VLOOKUP(TRIM(OPULJP_izravne8[[#This Row],[Lokacija provedbe
grad ili općina]]),Koordinate!B:E,3,FALSE),"")</f>
        <v/>
      </c>
      <c r="R75" s="393" t="str">
        <f>IFERROR(VLOOKUP(TRIM(OPULJP_izravne8[[#This Row],[Lokacija provedbe
grad ili općina]]),Koordinate!B:E,4,FALSE),"")</f>
        <v/>
      </c>
    </row>
    <row r="76" spans="1:18" s="373" customFormat="1" ht="30" customHeight="1">
      <c r="A76" s="283" t="s">
        <v>2358</v>
      </c>
      <c r="B76" s="299" t="s">
        <v>1635</v>
      </c>
      <c r="C76" s="299" t="s">
        <v>5335</v>
      </c>
      <c r="D76" s="283" t="s">
        <v>4991</v>
      </c>
      <c r="E76" s="299" t="s">
        <v>641</v>
      </c>
      <c r="F76" s="371">
        <v>43089</v>
      </c>
      <c r="G76" s="446">
        <v>7009734.5</v>
      </c>
      <c r="H76" s="372">
        <v>7009734.5</v>
      </c>
      <c r="I76" s="372">
        <f>OPULJP_izravne8[[#This Row],[Bespovratna sredstva Ukupno]]*0.85</f>
        <v>5958274.3250000002</v>
      </c>
      <c r="J76" s="372">
        <f>OPULJP_izravne8[[#This Row],[Bespovratna sredstva Ukupno]]*0.15</f>
        <v>1051460.175</v>
      </c>
      <c r="K76" s="372">
        <v>0</v>
      </c>
      <c r="L76" s="174" t="s">
        <v>385</v>
      </c>
      <c r="M76" s="283" t="s">
        <v>28</v>
      </c>
      <c r="N76" s="283" t="s">
        <v>28</v>
      </c>
      <c r="O76" s="220" t="s">
        <v>4370</v>
      </c>
      <c r="P76" s="393" t="str">
        <f>IFERROR(VLOOKUP(TRIM(OPULJP_izravne8[[#This Row],[Lokacija provedbe
grad ili općina]]),Koordinate!B:E,2,FALSE),"")</f>
        <v/>
      </c>
      <c r="Q76" s="393" t="str">
        <f>IFERROR(VLOOKUP(TRIM(OPULJP_izravne8[[#This Row],[Lokacija provedbe
grad ili općina]]),Koordinate!B:E,3,FALSE),"")</f>
        <v/>
      </c>
      <c r="R76" s="393" t="str">
        <f>IFERROR(VLOOKUP(TRIM(OPULJP_izravne8[[#This Row],[Lokacija provedbe
grad ili općina]]),Koordinate!B:E,4,FALSE),"")</f>
        <v/>
      </c>
    </row>
    <row r="77" spans="1:18" s="373" customFormat="1" ht="30" customHeight="1">
      <c r="A77" s="299" t="s">
        <v>1660</v>
      </c>
      <c r="B77" s="299" t="s">
        <v>1635</v>
      </c>
      <c r="C77" s="299" t="s">
        <v>5321</v>
      </c>
      <c r="D77" s="283" t="s">
        <v>4991</v>
      </c>
      <c r="E77" s="299" t="s">
        <v>641</v>
      </c>
      <c r="F77" s="371">
        <v>43070</v>
      </c>
      <c r="G77" s="446">
        <v>1576377.8</v>
      </c>
      <c r="H77" s="372">
        <v>1576377.8</v>
      </c>
      <c r="I77" s="372">
        <f>OPULJP_izravne8[[#This Row],[Bespovratna sredstva Ukupno]]*0.85</f>
        <v>1339921.1299999999</v>
      </c>
      <c r="J77" s="372">
        <f>OPULJP_izravne8[[#This Row],[Bespovratna sredstva Ukupno]]*0.15</f>
        <v>236456.66999999998</v>
      </c>
      <c r="K77" s="372">
        <v>0</v>
      </c>
      <c r="L77" s="174" t="s">
        <v>1661</v>
      </c>
      <c r="M77" s="283" t="s">
        <v>52</v>
      </c>
      <c r="N77" s="283" t="s">
        <v>52</v>
      </c>
      <c r="O77" s="220" t="s">
        <v>4370</v>
      </c>
      <c r="P77" s="393" t="str">
        <f>IFERROR(VLOOKUP(TRIM(OPULJP_izravne8[[#This Row],[Lokacija provedbe
grad ili općina]]),Koordinate!B:E,2,FALSE),"")</f>
        <v/>
      </c>
      <c r="Q77" s="393" t="str">
        <f>IFERROR(VLOOKUP(TRIM(OPULJP_izravne8[[#This Row],[Lokacija provedbe
grad ili općina]]),Koordinate!B:E,3,FALSE),"")</f>
        <v/>
      </c>
      <c r="R77" s="393" t="str">
        <f>IFERROR(VLOOKUP(TRIM(OPULJP_izravne8[[#This Row],[Lokacija provedbe
grad ili općina]]),Koordinate!B:E,4,FALSE),"")</f>
        <v/>
      </c>
    </row>
    <row r="78" spans="1:18" s="373" customFormat="1" ht="30" customHeight="1">
      <c r="A78" s="299" t="s">
        <v>1662</v>
      </c>
      <c r="B78" s="299" t="s">
        <v>1635</v>
      </c>
      <c r="C78" s="299" t="s">
        <v>5322</v>
      </c>
      <c r="D78" s="283" t="s">
        <v>4991</v>
      </c>
      <c r="E78" s="299" t="s">
        <v>641</v>
      </c>
      <c r="F78" s="371">
        <v>43070</v>
      </c>
      <c r="G78" s="446">
        <v>3153512.84</v>
      </c>
      <c r="H78" s="372">
        <v>3153512.84</v>
      </c>
      <c r="I78" s="372">
        <f>OPULJP_izravne8[[#This Row],[Bespovratna sredstva Ukupno]]*0.85</f>
        <v>2680485.9139999999</v>
      </c>
      <c r="J78" s="372">
        <f>OPULJP_izravne8[[#This Row],[Bespovratna sredstva Ukupno]]*0.15</f>
        <v>473026.92599999998</v>
      </c>
      <c r="K78" s="372">
        <v>0</v>
      </c>
      <c r="L78" s="174" t="s">
        <v>419</v>
      </c>
      <c r="M78" s="283" t="s">
        <v>52</v>
      </c>
      <c r="N78" s="283" t="s">
        <v>52</v>
      </c>
      <c r="O78" s="220" t="s">
        <v>4370</v>
      </c>
      <c r="P78" s="393" t="str">
        <f>IFERROR(VLOOKUP(TRIM(OPULJP_izravne8[[#This Row],[Lokacija provedbe
grad ili općina]]),Koordinate!B:E,2,FALSE),"")</f>
        <v/>
      </c>
      <c r="Q78" s="393" t="str">
        <f>IFERROR(VLOOKUP(TRIM(OPULJP_izravne8[[#This Row],[Lokacija provedbe
grad ili općina]]),Koordinate!B:E,3,FALSE),"")</f>
        <v/>
      </c>
      <c r="R78" s="393" t="str">
        <f>IFERROR(VLOOKUP(TRIM(OPULJP_izravne8[[#This Row],[Lokacija provedbe
grad ili općina]]),Koordinate!B:E,4,FALSE),"")</f>
        <v/>
      </c>
    </row>
    <row r="79" spans="1:18" s="373" customFormat="1" ht="30" customHeight="1">
      <c r="A79" s="283" t="s">
        <v>2359</v>
      </c>
      <c r="B79" s="299" t="s">
        <v>1635</v>
      </c>
      <c r="C79" s="299" t="s">
        <v>5336</v>
      </c>
      <c r="D79" s="283" t="s">
        <v>4991</v>
      </c>
      <c r="E79" s="299" t="s">
        <v>641</v>
      </c>
      <c r="F79" s="371">
        <v>43089</v>
      </c>
      <c r="G79" s="446">
        <v>3068643.98</v>
      </c>
      <c r="H79" s="372">
        <v>3068643.98</v>
      </c>
      <c r="I79" s="372">
        <f>OPULJP_izravne8[[#This Row],[Bespovratna sredstva Ukupno]]*0.85</f>
        <v>2608347.3829999999</v>
      </c>
      <c r="J79" s="372">
        <f>OPULJP_izravne8[[#This Row],[Bespovratna sredstva Ukupno]]*0.15</f>
        <v>460296.59700000001</v>
      </c>
      <c r="K79" s="372">
        <v>0</v>
      </c>
      <c r="L79" s="174" t="s">
        <v>39</v>
      </c>
      <c r="M79" s="283" t="s">
        <v>38</v>
      </c>
      <c r="N79" s="283" t="s">
        <v>38</v>
      </c>
      <c r="O79" s="220" t="s">
        <v>4370</v>
      </c>
      <c r="P79" s="393" t="str">
        <f>IFERROR(VLOOKUP(TRIM(OPULJP_izravne8[[#This Row],[Lokacija provedbe
grad ili općina]]),Koordinate!B:E,2,FALSE),"")</f>
        <v/>
      </c>
      <c r="Q79" s="393" t="str">
        <f>IFERROR(VLOOKUP(TRIM(OPULJP_izravne8[[#This Row],[Lokacija provedbe
grad ili općina]]),Koordinate!B:E,3,FALSE),"")</f>
        <v/>
      </c>
      <c r="R79" s="393" t="str">
        <f>IFERROR(VLOOKUP(TRIM(OPULJP_izravne8[[#This Row],[Lokacija provedbe
grad ili općina]]),Koordinate!B:E,4,FALSE),"")</f>
        <v/>
      </c>
    </row>
    <row r="80" spans="1:18" s="373" customFormat="1" ht="30" customHeight="1">
      <c r="A80" s="283" t="s">
        <v>2360</v>
      </c>
      <c r="B80" s="299" t="s">
        <v>1635</v>
      </c>
      <c r="C80" s="299" t="s">
        <v>5337</v>
      </c>
      <c r="D80" s="283" t="s">
        <v>4991</v>
      </c>
      <c r="E80" s="299" t="s">
        <v>641</v>
      </c>
      <c r="F80" s="371">
        <v>43089</v>
      </c>
      <c r="G80" s="446">
        <v>9219090.9700000007</v>
      </c>
      <c r="H80" s="372">
        <v>9219090.9700000007</v>
      </c>
      <c r="I80" s="372">
        <f>OPULJP_izravne8[[#This Row],[Bespovratna sredstva Ukupno]]*0.85</f>
        <v>7836227.3245000001</v>
      </c>
      <c r="J80" s="372">
        <f>OPULJP_izravne8[[#This Row],[Bespovratna sredstva Ukupno]]*0.15</f>
        <v>1382863.6455000001</v>
      </c>
      <c r="K80" s="372">
        <v>0</v>
      </c>
      <c r="L80" s="174" t="s">
        <v>628</v>
      </c>
      <c r="M80" s="283" t="s">
        <v>28</v>
      </c>
      <c r="N80" s="283" t="s">
        <v>28</v>
      </c>
      <c r="O80" s="220" t="s">
        <v>4370</v>
      </c>
      <c r="P80" s="393" t="str">
        <f>IFERROR(VLOOKUP(TRIM(OPULJP_izravne8[[#This Row],[Lokacija provedbe
grad ili općina]]),Koordinate!B:E,2,FALSE),"")</f>
        <v/>
      </c>
      <c r="Q80" s="393" t="str">
        <f>IFERROR(VLOOKUP(TRIM(OPULJP_izravne8[[#This Row],[Lokacija provedbe
grad ili općina]]),Koordinate!B:E,3,FALSE),"")</f>
        <v/>
      </c>
      <c r="R80" s="393" t="str">
        <f>IFERROR(VLOOKUP(TRIM(OPULJP_izravne8[[#This Row],[Lokacija provedbe
grad ili općina]]),Koordinate!B:E,4,FALSE),"")</f>
        <v/>
      </c>
    </row>
    <row r="81" spans="1:18" s="373" customFormat="1" ht="30" customHeight="1">
      <c r="A81" s="283" t="s">
        <v>2640</v>
      </c>
      <c r="B81" s="299" t="s">
        <v>1635</v>
      </c>
      <c r="C81" s="299" t="s">
        <v>5348</v>
      </c>
      <c r="D81" s="283" t="s">
        <v>4991</v>
      </c>
      <c r="E81" s="299" t="s">
        <v>641</v>
      </c>
      <c r="F81" s="371">
        <v>43108</v>
      </c>
      <c r="G81" s="446">
        <v>2728401.7</v>
      </c>
      <c r="H81" s="372">
        <v>2728401.7</v>
      </c>
      <c r="I81" s="372">
        <f>OPULJP_izravne8[[#This Row],[Bespovratna sredstva Ukupno]]*0.85</f>
        <v>2319141.4450000003</v>
      </c>
      <c r="J81" s="372">
        <f>OPULJP_izravne8[[#This Row],[Bespovratna sredstva Ukupno]]*0.15</f>
        <v>409260.255</v>
      </c>
      <c r="K81" s="372">
        <v>0</v>
      </c>
      <c r="L81" s="174" t="s">
        <v>509</v>
      </c>
      <c r="M81" s="283" t="s">
        <v>28</v>
      </c>
      <c r="N81" s="283" t="s">
        <v>28</v>
      </c>
      <c r="O81" s="220" t="s">
        <v>4370</v>
      </c>
      <c r="P81" s="393" t="str">
        <f>IFERROR(VLOOKUP(TRIM(OPULJP_izravne8[[#This Row],[Lokacija provedbe
grad ili općina]]),Koordinate!B:E,2,FALSE),"")</f>
        <v/>
      </c>
      <c r="Q81" s="393" t="str">
        <f>IFERROR(VLOOKUP(TRIM(OPULJP_izravne8[[#This Row],[Lokacija provedbe
grad ili općina]]),Koordinate!B:E,3,FALSE),"")</f>
        <v/>
      </c>
      <c r="R81" s="393" t="str">
        <f>IFERROR(VLOOKUP(TRIM(OPULJP_izravne8[[#This Row],[Lokacija provedbe
grad ili općina]]),Koordinate!B:E,4,FALSE),"")</f>
        <v/>
      </c>
    </row>
    <row r="82" spans="1:18" s="373" customFormat="1" ht="30" customHeight="1">
      <c r="A82" s="299" t="s">
        <v>1656</v>
      </c>
      <c r="B82" s="299" t="s">
        <v>1635</v>
      </c>
      <c r="C82" s="299" t="s">
        <v>5317</v>
      </c>
      <c r="D82" s="283" t="s">
        <v>4991</v>
      </c>
      <c r="E82" s="299" t="s">
        <v>641</v>
      </c>
      <c r="F82" s="371">
        <v>43070</v>
      </c>
      <c r="G82" s="446">
        <v>6701725.8799999999</v>
      </c>
      <c r="H82" s="372">
        <v>6701725.8799999999</v>
      </c>
      <c r="I82" s="372">
        <f>OPULJP_izravne8[[#This Row],[Bespovratna sredstva Ukupno]]*0.85</f>
        <v>5696466.9979999997</v>
      </c>
      <c r="J82" s="372">
        <f>OPULJP_izravne8[[#This Row],[Bespovratna sredstva Ukupno]]*0.15</f>
        <v>1005258.882</v>
      </c>
      <c r="K82" s="372">
        <v>0</v>
      </c>
      <c r="L82" s="174" t="s">
        <v>224</v>
      </c>
      <c r="M82" s="283" t="s">
        <v>52</v>
      </c>
      <c r="N82" s="283" t="s">
        <v>52</v>
      </c>
      <c r="O82" s="220" t="s">
        <v>4370</v>
      </c>
      <c r="P82" s="393" t="str">
        <f>IFERROR(VLOOKUP(TRIM(OPULJP_izravne8[[#This Row],[Lokacija provedbe
grad ili općina]]),Koordinate!B:E,2,FALSE),"")</f>
        <v/>
      </c>
      <c r="Q82" s="393" t="str">
        <f>IFERROR(VLOOKUP(TRIM(OPULJP_izravne8[[#This Row],[Lokacija provedbe
grad ili općina]]),Koordinate!B:E,3,FALSE),"")</f>
        <v/>
      </c>
      <c r="R82" s="393" t="str">
        <f>IFERROR(VLOOKUP(TRIM(OPULJP_izravne8[[#This Row],[Lokacija provedbe
grad ili općina]]),Koordinate!B:E,4,FALSE),"")</f>
        <v/>
      </c>
    </row>
    <row r="83" spans="1:18" s="373" customFormat="1" ht="30" customHeight="1">
      <c r="A83" s="283" t="s">
        <v>2642</v>
      </c>
      <c r="B83" s="299" t="s">
        <v>1635</v>
      </c>
      <c r="C83" s="299" t="s">
        <v>5349</v>
      </c>
      <c r="D83" s="283" t="s">
        <v>4991</v>
      </c>
      <c r="E83" s="299" t="s">
        <v>641</v>
      </c>
      <c r="F83" s="371">
        <v>43108</v>
      </c>
      <c r="G83" s="446">
        <v>2998688.23</v>
      </c>
      <c r="H83" s="372">
        <v>2998688.23</v>
      </c>
      <c r="I83" s="372">
        <f>OPULJP_izravne8[[#This Row],[Bespovratna sredstva Ukupno]]*0.85</f>
        <v>2548884.9954999997</v>
      </c>
      <c r="J83" s="372">
        <f>OPULJP_izravne8[[#This Row],[Bespovratna sredstva Ukupno]]*0.15</f>
        <v>449803.23449999996</v>
      </c>
      <c r="K83" s="372">
        <v>0</v>
      </c>
      <c r="L83" s="174" t="s">
        <v>417</v>
      </c>
      <c r="M83" s="283" t="s">
        <v>52</v>
      </c>
      <c r="N83" s="283" t="s">
        <v>52</v>
      </c>
      <c r="O83" s="220" t="s">
        <v>4370</v>
      </c>
      <c r="P83" s="393" t="str">
        <f>IFERROR(VLOOKUP(TRIM(OPULJP_izravne8[[#This Row],[Lokacija provedbe
grad ili općina]]),Koordinate!B:E,2,FALSE),"")</f>
        <v/>
      </c>
      <c r="Q83" s="393" t="str">
        <f>IFERROR(VLOOKUP(TRIM(OPULJP_izravne8[[#This Row],[Lokacija provedbe
grad ili općina]]),Koordinate!B:E,3,FALSE),"")</f>
        <v/>
      </c>
      <c r="R83" s="393" t="str">
        <f>IFERROR(VLOOKUP(TRIM(OPULJP_izravne8[[#This Row],[Lokacija provedbe
grad ili općina]]),Koordinate!B:E,4,FALSE),"")</f>
        <v/>
      </c>
    </row>
    <row r="84" spans="1:18" s="373" customFormat="1" ht="30" customHeight="1">
      <c r="A84" s="299" t="s">
        <v>1663</v>
      </c>
      <c r="B84" s="299" t="s">
        <v>1635</v>
      </c>
      <c r="C84" s="299" t="s">
        <v>5323</v>
      </c>
      <c r="D84" s="283" t="s">
        <v>4991</v>
      </c>
      <c r="E84" s="299" t="s">
        <v>641</v>
      </c>
      <c r="F84" s="371">
        <v>43070</v>
      </c>
      <c r="G84" s="446">
        <v>2521934.4500000002</v>
      </c>
      <c r="H84" s="372">
        <v>2521934.4500000002</v>
      </c>
      <c r="I84" s="372">
        <f>OPULJP_izravne8[[#This Row],[Bespovratna sredstva Ukupno]]*0.85</f>
        <v>2143644.2825000002</v>
      </c>
      <c r="J84" s="372">
        <f>OPULJP_izravne8[[#This Row],[Bespovratna sredstva Ukupno]]*0.15</f>
        <v>378290.16750000004</v>
      </c>
      <c r="K84" s="372">
        <v>0</v>
      </c>
      <c r="L84" s="174" t="s">
        <v>598</v>
      </c>
      <c r="M84" s="283" t="s">
        <v>52</v>
      </c>
      <c r="N84" s="283" t="s">
        <v>52</v>
      </c>
      <c r="O84" s="220" t="s">
        <v>4370</v>
      </c>
      <c r="P84" s="393" t="str">
        <f>IFERROR(VLOOKUP(TRIM(OPULJP_izravne8[[#This Row],[Lokacija provedbe
grad ili općina]]),Koordinate!B:E,2,FALSE),"")</f>
        <v/>
      </c>
      <c r="Q84" s="393" t="str">
        <f>IFERROR(VLOOKUP(TRIM(OPULJP_izravne8[[#This Row],[Lokacija provedbe
grad ili općina]]),Koordinate!B:E,3,FALSE),"")</f>
        <v/>
      </c>
      <c r="R84" s="393" t="str">
        <f>IFERROR(VLOOKUP(TRIM(OPULJP_izravne8[[#This Row],[Lokacija provedbe
grad ili općina]]),Koordinate!B:E,4,FALSE),"")</f>
        <v/>
      </c>
    </row>
    <row r="85" spans="1:18" s="373" customFormat="1" ht="30" customHeight="1">
      <c r="A85" s="283" t="s">
        <v>2361</v>
      </c>
      <c r="B85" s="299" t="s">
        <v>1635</v>
      </c>
      <c r="C85" s="299" t="s">
        <v>5338</v>
      </c>
      <c r="D85" s="283" t="s">
        <v>4991</v>
      </c>
      <c r="E85" s="299" t="s">
        <v>641</v>
      </c>
      <c r="F85" s="371">
        <v>43089</v>
      </c>
      <c r="G85" s="446">
        <v>3007795.72</v>
      </c>
      <c r="H85" s="372">
        <v>3007795.72</v>
      </c>
      <c r="I85" s="372">
        <f>OPULJP_izravne8[[#This Row],[Bespovratna sredstva Ukupno]]*0.85</f>
        <v>2556626.3620000002</v>
      </c>
      <c r="J85" s="372">
        <f>OPULJP_izravne8[[#This Row],[Bespovratna sredstva Ukupno]]*0.15</f>
        <v>451169.35800000001</v>
      </c>
      <c r="K85" s="372">
        <v>0</v>
      </c>
      <c r="L85" s="174" t="s">
        <v>596</v>
      </c>
      <c r="M85" s="283" t="s">
        <v>52</v>
      </c>
      <c r="N85" s="283" t="s">
        <v>52</v>
      </c>
      <c r="O85" s="220" t="s">
        <v>4370</v>
      </c>
      <c r="P85" s="393" t="str">
        <f>IFERROR(VLOOKUP(TRIM(OPULJP_izravne8[[#This Row],[Lokacija provedbe
grad ili općina]]),Koordinate!B:E,2,FALSE),"")</f>
        <v/>
      </c>
      <c r="Q85" s="393" t="str">
        <f>IFERROR(VLOOKUP(TRIM(OPULJP_izravne8[[#This Row],[Lokacija provedbe
grad ili općina]]),Koordinate!B:E,3,FALSE),"")</f>
        <v/>
      </c>
      <c r="R85" s="393" t="str">
        <f>IFERROR(VLOOKUP(TRIM(OPULJP_izravne8[[#This Row],[Lokacija provedbe
grad ili općina]]),Koordinate!B:E,4,FALSE),"")</f>
        <v/>
      </c>
    </row>
    <row r="86" spans="1:18" s="373" customFormat="1" ht="30" customHeight="1">
      <c r="A86" s="283" t="s">
        <v>2363</v>
      </c>
      <c r="B86" s="299" t="s">
        <v>1635</v>
      </c>
      <c r="C86" s="299" t="s">
        <v>5339</v>
      </c>
      <c r="D86" s="283" t="s">
        <v>4991</v>
      </c>
      <c r="E86" s="299" t="s">
        <v>641</v>
      </c>
      <c r="F86" s="371">
        <v>43089</v>
      </c>
      <c r="G86" s="446">
        <v>1932693.96</v>
      </c>
      <c r="H86" s="372">
        <v>1932693.96</v>
      </c>
      <c r="I86" s="372">
        <f>OPULJP_izravne8[[#This Row],[Bespovratna sredstva Ukupno]]*0.85</f>
        <v>1642789.8659999999</v>
      </c>
      <c r="J86" s="372">
        <f>OPULJP_izravne8[[#This Row],[Bespovratna sredstva Ukupno]]*0.15</f>
        <v>289904.09399999998</v>
      </c>
      <c r="K86" s="372">
        <v>0</v>
      </c>
      <c r="L86" s="174" t="s">
        <v>586</v>
      </c>
      <c r="M86" s="283" t="s">
        <v>52</v>
      </c>
      <c r="N86" s="283" t="s">
        <v>52</v>
      </c>
      <c r="O86" s="220" t="s">
        <v>4370</v>
      </c>
      <c r="P86" s="393" t="str">
        <f>IFERROR(VLOOKUP(TRIM(OPULJP_izravne8[[#This Row],[Lokacija provedbe
grad ili općina]]),Koordinate!B:E,2,FALSE),"")</f>
        <v/>
      </c>
      <c r="Q86" s="393" t="str">
        <f>IFERROR(VLOOKUP(TRIM(OPULJP_izravne8[[#This Row],[Lokacija provedbe
grad ili općina]]),Koordinate!B:E,3,FALSE),"")</f>
        <v/>
      </c>
      <c r="R86" s="393" t="str">
        <f>IFERROR(VLOOKUP(TRIM(OPULJP_izravne8[[#This Row],[Lokacija provedbe
grad ili općina]]),Koordinate!B:E,4,FALSE),"")</f>
        <v/>
      </c>
    </row>
    <row r="87" spans="1:18" s="373" customFormat="1" ht="30" customHeight="1">
      <c r="A87" s="299" t="s">
        <v>1664</v>
      </c>
      <c r="B87" s="299" t="s">
        <v>1635</v>
      </c>
      <c r="C87" s="299" t="s">
        <v>5324</v>
      </c>
      <c r="D87" s="283" t="s">
        <v>4991</v>
      </c>
      <c r="E87" s="299" t="s">
        <v>641</v>
      </c>
      <c r="F87" s="371">
        <v>43070</v>
      </c>
      <c r="G87" s="446">
        <v>4286485.72</v>
      </c>
      <c r="H87" s="372">
        <v>4286485.72</v>
      </c>
      <c r="I87" s="372">
        <f>OPULJP_izravne8[[#This Row],[Bespovratna sredstva Ukupno]]*0.85</f>
        <v>3643512.8619999997</v>
      </c>
      <c r="J87" s="372">
        <f>OPULJP_izravne8[[#This Row],[Bespovratna sredstva Ukupno]]*0.15</f>
        <v>642972.85799999989</v>
      </c>
      <c r="K87" s="372">
        <v>0</v>
      </c>
      <c r="L87" s="174" t="s">
        <v>607</v>
      </c>
      <c r="M87" s="283" t="s">
        <v>52</v>
      </c>
      <c r="N87" s="283" t="s">
        <v>52</v>
      </c>
      <c r="O87" s="220" t="s">
        <v>4370</v>
      </c>
      <c r="P87" s="393" t="str">
        <f>IFERROR(VLOOKUP(TRIM(OPULJP_izravne8[[#This Row],[Lokacija provedbe
grad ili općina]]),Koordinate!B:E,2,FALSE),"")</f>
        <v/>
      </c>
      <c r="Q87" s="393" t="str">
        <f>IFERROR(VLOOKUP(TRIM(OPULJP_izravne8[[#This Row],[Lokacija provedbe
grad ili općina]]),Koordinate!B:E,3,FALSE),"")</f>
        <v/>
      </c>
      <c r="R87" s="393" t="str">
        <f>IFERROR(VLOOKUP(TRIM(OPULJP_izravne8[[#This Row],[Lokacija provedbe
grad ili općina]]),Koordinate!B:E,4,FALSE),"")</f>
        <v/>
      </c>
    </row>
    <row r="88" spans="1:18" s="373" customFormat="1" ht="30" customHeight="1">
      <c r="A88" s="299" t="s">
        <v>1657</v>
      </c>
      <c r="B88" s="299" t="s">
        <v>1635</v>
      </c>
      <c r="C88" s="299" t="s">
        <v>5318</v>
      </c>
      <c r="D88" s="283" t="s">
        <v>4991</v>
      </c>
      <c r="E88" s="299" t="s">
        <v>641</v>
      </c>
      <c r="F88" s="371">
        <v>43070</v>
      </c>
      <c r="G88" s="446">
        <v>1539939.85</v>
      </c>
      <c r="H88" s="372">
        <v>1539939.85</v>
      </c>
      <c r="I88" s="372">
        <f>OPULJP_izravne8[[#This Row],[Bespovratna sredstva Ukupno]]*0.85</f>
        <v>1308948.8725000001</v>
      </c>
      <c r="J88" s="372">
        <f>OPULJP_izravne8[[#This Row],[Bespovratna sredstva Ukupno]]*0.15</f>
        <v>230990.97750000001</v>
      </c>
      <c r="K88" s="372">
        <v>0</v>
      </c>
      <c r="L88" s="174" t="s">
        <v>594</v>
      </c>
      <c r="M88" s="283" t="s">
        <v>52</v>
      </c>
      <c r="N88" s="283" t="s">
        <v>52</v>
      </c>
      <c r="O88" s="220" t="s">
        <v>4370</v>
      </c>
      <c r="P88" s="393" t="str">
        <f>IFERROR(VLOOKUP(TRIM(OPULJP_izravne8[[#This Row],[Lokacija provedbe
grad ili općina]]),Koordinate!B:E,2,FALSE),"")</f>
        <v/>
      </c>
      <c r="Q88" s="393" t="str">
        <f>IFERROR(VLOOKUP(TRIM(OPULJP_izravne8[[#This Row],[Lokacija provedbe
grad ili općina]]),Koordinate!B:E,3,FALSE),"")</f>
        <v/>
      </c>
      <c r="R88" s="393" t="str">
        <f>IFERROR(VLOOKUP(TRIM(OPULJP_izravne8[[#This Row],[Lokacija provedbe
grad ili općina]]),Koordinate!B:E,4,FALSE),"")</f>
        <v/>
      </c>
    </row>
    <row r="89" spans="1:18" s="373" customFormat="1" ht="30" customHeight="1">
      <c r="A89" s="283" t="s">
        <v>2651</v>
      </c>
      <c r="B89" s="299" t="s">
        <v>1635</v>
      </c>
      <c r="C89" s="299" t="s">
        <v>5355</v>
      </c>
      <c r="D89" s="283" t="s">
        <v>4991</v>
      </c>
      <c r="E89" s="299" t="s">
        <v>641</v>
      </c>
      <c r="F89" s="371">
        <v>43108</v>
      </c>
      <c r="G89" s="446">
        <v>2279575.04</v>
      </c>
      <c r="H89" s="372">
        <v>2279575.04</v>
      </c>
      <c r="I89" s="372">
        <f>OPULJP_izravne8[[#This Row],[Bespovratna sredstva Ukupno]]*0.85</f>
        <v>1937638.784</v>
      </c>
      <c r="J89" s="372">
        <f>OPULJP_izravne8[[#This Row],[Bespovratna sredstva Ukupno]]*0.15</f>
        <v>341936.25599999999</v>
      </c>
      <c r="K89" s="372">
        <v>0</v>
      </c>
      <c r="L89" s="174" t="s">
        <v>461</v>
      </c>
      <c r="M89" s="283" t="s">
        <v>20</v>
      </c>
      <c r="N89" s="283" t="s">
        <v>20</v>
      </c>
      <c r="O89" s="220" t="s">
        <v>4370</v>
      </c>
      <c r="P89" s="393" t="str">
        <f>IFERROR(VLOOKUP(TRIM(OPULJP_izravne8[[#This Row],[Lokacija provedbe
grad ili općina]]),Koordinate!B:E,2,FALSE),"")</f>
        <v/>
      </c>
      <c r="Q89" s="393" t="str">
        <f>IFERROR(VLOOKUP(TRIM(OPULJP_izravne8[[#This Row],[Lokacija provedbe
grad ili općina]]),Koordinate!B:E,3,FALSE),"")</f>
        <v/>
      </c>
      <c r="R89" s="393" t="str">
        <f>IFERROR(VLOOKUP(TRIM(OPULJP_izravne8[[#This Row],[Lokacija provedbe
grad ili općina]]),Koordinate!B:E,4,FALSE),"")</f>
        <v/>
      </c>
    </row>
    <row r="90" spans="1:18" s="373" customFormat="1" ht="30" customHeight="1">
      <c r="A90" s="283" t="s">
        <v>2364</v>
      </c>
      <c r="B90" s="299" t="s">
        <v>1635</v>
      </c>
      <c r="C90" s="299" t="s">
        <v>5340</v>
      </c>
      <c r="D90" s="283" t="s">
        <v>4991</v>
      </c>
      <c r="E90" s="299" t="s">
        <v>641</v>
      </c>
      <c r="F90" s="371">
        <v>43089</v>
      </c>
      <c r="G90" s="446">
        <v>8266601.7999999998</v>
      </c>
      <c r="H90" s="372">
        <v>8266601.7999999998</v>
      </c>
      <c r="I90" s="372">
        <f>OPULJP_izravne8[[#This Row],[Bespovratna sredstva Ukupno]]*0.85</f>
        <v>7026611.5299999993</v>
      </c>
      <c r="J90" s="372">
        <f>OPULJP_izravne8[[#This Row],[Bespovratna sredstva Ukupno]]*0.15</f>
        <v>1239990.27</v>
      </c>
      <c r="K90" s="372">
        <v>0</v>
      </c>
      <c r="L90" s="174" t="s">
        <v>2365</v>
      </c>
      <c r="M90" s="283" t="s">
        <v>38</v>
      </c>
      <c r="N90" s="283" t="s">
        <v>38</v>
      </c>
      <c r="O90" s="220" t="s">
        <v>4370</v>
      </c>
      <c r="P90" s="393" t="str">
        <f>IFERROR(VLOOKUP(TRIM(OPULJP_izravne8[[#This Row],[Lokacija provedbe
grad ili općina]]),Koordinate!B:E,2,FALSE),"")</f>
        <v/>
      </c>
      <c r="Q90" s="393" t="str">
        <f>IFERROR(VLOOKUP(TRIM(OPULJP_izravne8[[#This Row],[Lokacija provedbe
grad ili općina]]),Koordinate!B:E,3,FALSE),"")</f>
        <v/>
      </c>
      <c r="R90" s="393" t="str">
        <f>IFERROR(VLOOKUP(TRIM(OPULJP_izravne8[[#This Row],[Lokacija provedbe
grad ili općina]]),Koordinate!B:E,4,FALSE),"")</f>
        <v/>
      </c>
    </row>
    <row r="91" spans="1:18" s="373" customFormat="1" ht="30" customHeight="1">
      <c r="A91" s="299" t="s">
        <v>1665</v>
      </c>
      <c r="B91" s="299" t="s">
        <v>1635</v>
      </c>
      <c r="C91" s="299" t="s">
        <v>5325</v>
      </c>
      <c r="D91" s="283" t="s">
        <v>4991</v>
      </c>
      <c r="E91" s="299" t="s">
        <v>641</v>
      </c>
      <c r="F91" s="371">
        <v>43070</v>
      </c>
      <c r="G91" s="446">
        <v>2563301.33</v>
      </c>
      <c r="H91" s="372">
        <v>2563301.33</v>
      </c>
      <c r="I91" s="372">
        <f>OPULJP_izravne8[[#This Row],[Bespovratna sredstva Ukupno]]*0.85</f>
        <v>2178806.1305</v>
      </c>
      <c r="J91" s="372">
        <f>OPULJP_izravne8[[#This Row],[Bespovratna sredstva Ukupno]]*0.15</f>
        <v>384495.19949999999</v>
      </c>
      <c r="K91" s="372">
        <v>0</v>
      </c>
      <c r="L91" s="174" t="s">
        <v>1666</v>
      </c>
      <c r="M91" s="283" t="s">
        <v>20</v>
      </c>
      <c r="N91" s="283" t="s">
        <v>20</v>
      </c>
      <c r="O91" s="220" t="s">
        <v>4370</v>
      </c>
      <c r="P91" s="393" t="str">
        <f>IFERROR(VLOOKUP(TRIM(OPULJP_izravne8[[#This Row],[Lokacija provedbe
grad ili općina]]),Koordinate!B:E,2,FALSE),"")</f>
        <v/>
      </c>
      <c r="Q91" s="393" t="str">
        <f>IFERROR(VLOOKUP(TRIM(OPULJP_izravne8[[#This Row],[Lokacija provedbe
grad ili općina]]),Koordinate!B:E,3,FALSE),"")</f>
        <v/>
      </c>
      <c r="R91" s="393" t="str">
        <f>IFERROR(VLOOKUP(TRIM(OPULJP_izravne8[[#This Row],[Lokacija provedbe
grad ili općina]]),Koordinate!B:E,4,FALSE),"")</f>
        <v/>
      </c>
    </row>
    <row r="92" spans="1:18" s="373" customFormat="1" ht="30" customHeight="1">
      <c r="A92" s="299" t="s">
        <v>1667</v>
      </c>
      <c r="B92" s="299" t="s">
        <v>1635</v>
      </c>
      <c r="C92" s="299" t="s">
        <v>5326</v>
      </c>
      <c r="D92" s="283" t="s">
        <v>4991</v>
      </c>
      <c r="E92" s="299" t="s">
        <v>641</v>
      </c>
      <c r="F92" s="371">
        <v>43070</v>
      </c>
      <c r="G92" s="446">
        <v>2086593.52</v>
      </c>
      <c r="H92" s="372">
        <v>2086593.52</v>
      </c>
      <c r="I92" s="372">
        <f>OPULJP_izravne8[[#This Row],[Bespovratna sredstva Ukupno]]*0.85</f>
        <v>1773604.4920000001</v>
      </c>
      <c r="J92" s="372">
        <f>OPULJP_izravne8[[#This Row],[Bespovratna sredstva Ukupno]]*0.15</f>
        <v>312989.02799999999</v>
      </c>
      <c r="K92" s="372">
        <v>0</v>
      </c>
      <c r="L92" s="174" t="s">
        <v>458</v>
      </c>
      <c r="M92" s="283" t="s">
        <v>20</v>
      </c>
      <c r="N92" s="283" t="s">
        <v>20</v>
      </c>
      <c r="O92" s="220" t="s">
        <v>4370</v>
      </c>
      <c r="P92" s="393" t="str">
        <f>IFERROR(VLOOKUP(TRIM(OPULJP_izravne8[[#This Row],[Lokacija provedbe
grad ili općina]]),Koordinate!B:E,2,FALSE),"")</f>
        <v/>
      </c>
      <c r="Q92" s="393" t="str">
        <f>IFERROR(VLOOKUP(TRIM(OPULJP_izravne8[[#This Row],[Lokacija provedbe
grad ili općina]]),Koordinate!B:E,3,FALSE),"")</f>
        <v/>
      </c>
      <c r="R92" s="393" t="str">
        <f>IFERROR(VLOOKUP(TRIM(OPULJP_izravne8[[#This Row],[Lokacija provedbe
grad ili općina]]),Koordinate!B:E,4,FALSE),"")</f>
        <v/>
      </c>
    </row>
    <row r="93" spans="1:18" s="373" customFormat="1" ht="30" customHeight="1">
      <c r="A93" s="283" t="s">
        <v>2366</v>
      </c>
      <c r="B93" s="299" t="s">
        <v>1635</v>
      </c>
      <c r="C93" s="299" t="s">
        <v>5341</v>
      </c>
      <c r="D93" s="283" t="s">
        <v>4991</v>
      </c>
      <c r="E93" s="299" t="s">
        <v>641</v>
      </c>
      <c r="F93" s="371">
        <v>43089</v>
      </c>
      <c r="G93" s="446">
        <v>1799300.85</v>
      </c>
      <c r="H93" s="372">
        <v>1799300.85</v>
      </c>
      <c r="I93" s="372">
        <f>OPULJP_izravne8[[#This Row],[Bespovratna sredstva Ukupno]]*0.85</f>
        <v>1529405.7225000001</v>
      </c>
      <c r="J93" s="372">
        <f>OPULJP_izravne8[[#This Row],[Bespovratna sredstva Ukupno]]*0.15</f>
        <v>269895.1275</v>
      </c>
      <c r="K93" s="372">
        <v>0</v>
      </c>
      <c r="L93" s="174" t="s">
        <v>415</v>
      </c>
      <c r="M93" s="283" t="s">
        <v>52</v>
      </c>
      <c r="N93" s="283" t="s">
        <v>52</v>
      </c>
      <c r="O93" s="220" t="s">
        <v>4370</v>
      </c>
      <c r="P93" s="393" t="str">
        <f>IFERROR(VLOOKUP(TRIM(OPULJP_izravne8[[#This Row],[Lokacija provedbe
grad ili općina]]),Koordinate!B:E,2,FALSE),"")</f>
        <v/>
      </c>
      <c r="Q93" s="393" t="str">
        <f>IFERROR(VLOOKUP(TRIM(OPULJP_izravne8[[#This Row],[Lokacija provedbe
grad ili općina]]),Koordinate!B:E,3,FALSE),"")</f>
        <v/>
      </c>
      <c r="R93" s="393" t="str">
        <f>IFERROR(VLOOKUP(TRIM(OPULJP_izravne8[[#This Row],[Lokacija provedbe
grad ili općina]]),Koordinate!B:E,4,FALSE),"")</f>
        <v/>
      </c>
    </row>
    <row r="94" spans="1:18" s="373" customFormat="1" ht="30" customHeight="1">
      <c r="A94" s="283" t="s">
        <v>2643</v>
      </c>
      <c r="B94" s="299" t="s">
        <v>1635</v>
      </c>
      <c r="C94" s="299" t="s">
        <v>5350</v>
      </c>
      <c r="D94" s="283" t="s">
        <v>4991</v>
      </c>
      <c r="E94" s="299" t="s">
        <v>641</v>
      </c>
      <c r="F94" s="371">
        <v>43108</v>
      </c>
      <c r="G94" s="446">
        <v>7473298.8200000003</v>
      </c>
      <c r="H94" s="372">
        <v>7473298.8200000003</v>
      </c>
      <c r="I94" s="372">
        <f>OPULJP_izravne8[[#This Row],[Bespovratna sredstva Ukupno]]*0.85</f>
        <v>6352303.9970000004</v>
      </c>
      <c r="J94" s="372">
        <f>OPULJP_izravne8[[#This Row],[Bespovratna sredstva Ukupno]]*0.15</f>
        <v>1120994.8230000001</v>
      </c>
      <c r="K94" s="372">
        <v>0</v>
      </c>
      <c r="L94" s="174" t="s">
        <v>576</v>
      </c>
      <c r="M94" s="283" t="s">
        <v>52</v>
      </c>
      <c r="N94" s="283" t="s">
        <v>52</v>
      </c>
      <c r="O94" s="220" t="s">
        <v>4370</v>
      </c>
      <c r="P94" s="393" t="str">
        <f>IFERROR(VLOOKUP(TRIM(OPULJP_izravne8[[#This Row],[Lokacija provedbe
grad ili općina]]),Koordinate!B:E,2,FALSE),"")</f>
        <v/>
      </c>
      <c r="Q94" s="393" t="str">
        <f>IFERROR(VLOOKUP(TRIM(OPULJP_izravne8[[#This Row],[Lokacija provedbe
grad ili općina]]),Koordinate!B:E,3,FALSE),"")</f>
        <v/>
      </c>
      <c r="R94" s="393" t="str">
        <f>IFERROR(VLOOKUP(TRIM(OPULJP_izravne8[[#This Row],[Lokacija provedbe
grad ili općina]]),Koordinate!B:E,4,FALSE),"")</f>
        <v/>
      </c>
    </row>
    <row r="95" spans="1:18" s="373" customFormat="1" ht="30" customHeight="1">
      <c r="A95" s="299" t="s">
        <v>1668</v>
      </c>
      <c r="B95" s="299" t="s">
        <v>1635</v>
      </c>
      <c r="C95" s="299" t="s">
        <v>5327</v>
      </c>
      <c r="D95" s="283" t="s">
        <v>4991</v>
      </c>
      <c r="E95" s="299" t="s">
        <v>641</v>
      </c>
      <c r="F95" s="371">
        <v>43070</v>
      </c>
      <c r="G95" s="446">
        <v>6658829.0099999998</v>
      </c>
      <c r="H95" s="372">
        <v>6658829.0099999998</v>
      </c>
      <c r="I95" s="372">
        <f>OPULJP_izravne8[[#This Row],[Bespovratna sredstva Ukupno]]*0.85</f>
        <v>5660004.6584999999</v>
      </c>
      <c r="J95" s="372">
        <f>OPULJP_izravne8[[#This Row],[Bespovratna sredstva Ukupno]]*0.15</f>
        <v>998824.35149999987</v>
      </c>
      <c r="K95" s="372">
        <v>0</v>
      </c>
      <c r="L95" s="174" t="s">
        <v>446</v>
      </c>
      <c r="M95" s="283" t="s">
        <v>20</v>
      </c>
      <c r="N95" s="283" t="s">
        <v>20</v>
      </c>
      <c r="O95" s="220" t="s">
        <v>4370</v>
      </c>
      <c r="P95" s="393" t="str">
        <f>IFERROR(VLOOKUP(TRIM(OPULJP_izravne8[[#This Row],[Lokacija provedbe
grad ili općina]]),Koordinate!B:E,2,FALSE),"")</f>
        <v/>
      </c>
      <c r="Q95" s="393" t="str">
        <f>IFERROR(VLOOKUP(TRIM(OPULJP_izravne8[[#This Row],[Lokacija provedbe
grad ili općina]]),Koordinate!B:E,3,FALSE),"")</f>
        <v/>
      </c>
      <c r="R95" s="393" t="str">
        <f>IFERROR(VLOOKUP(TRIM(OPULJP_izravne8[[#This Row],[Lokacija provedbe
grad ili općina]]),Koordinate!B:E,4,FALSE),"")</f>
        <v/>
      </c>
    </row>
    <row r="96" spans="1:18" s="373" customFormat="1" ht="30" customHeight="1">
      <c r="A96" s="299" t="s">
        <v>1669</v>
      </c>
      <c r="B96" s="299" t="s">
        <v>1635</v>
      </c>
      <c r="C96" s="299" t="s">
        <v>5328</v>
      </c>
      <c r="D96" s="283" t="s">
        <v>4991</v>
      </c>
      <c r="E96" s="299" t="s">
        <v>641</v>
      </c>
      <c r="F96" s="371">
        <v>43070</v>
      </c>
      <c r="G96" s="446">
        <v>1694276.44</v>
      </c>
      <c r="H96" s="372">
        <v>1694276.44</v>
      </c>
      <c r="I96" s="372">
        <f>OPULJP_izravne8[[#This Row],[Bespovratna sredstva Ukupno]]*0.85</f>
        <v>1440134.9739999999</v>
      </c>
      <c r="J96" s="372">
        <f>OPULJP_izravne8[[#This Row],[Bespovratna sredstva Ukupno]]*0.15</f>
        <v>254141.46599999999</v>
      </c>
      <c r="K96" s="372">
        <v>0</v>
      </c>
      <c r="L96" s="174" t="s">
        <v>400</v>
      </c>
      <c r="M96" s="283" t="s">
        <v>20</v>
      </c>
      <c r="N96" s="283" t="s">
        <v>20</v>
      </c>
      <c r="O96" s="220" t="s">
        <v>4370</v>
      </c>
      <c r="P96" s="393" t="str">
        <f>IFERROR(VLOOKUP(TRIM(OPULJP_izravne8[[#This Row],[Lokacija provedbe
grad ili općina]]),Koordinate!B:E,2,FALSE),"")</f>
        <v/>
      </c>
      <c r="Q96" s="393" t="str">
        <f>IFERROR(VLOOKUP(TRIM(OPULJP_izravne8[[#This Row],[Lokacija provedbe
grad ili općina]]),Koordinate!B:E,3,FALSE),"")</f>
        <v/>
      </c>
      <c r="R96" s="393" t="str">
        <f>IFERROR(VLOOKUP(TRIM(OPULJP_izravne8[[#This Row],[Lokacija provedbe
grad ili općina]]),Koordinate!B:E,4,FALSE),"")</f>
        <v/>
      </c>
    </row>
    <row r="97" spans="1:18" s="373" customFormat="1" ht="30" customHeight="1">
      <c r="A97" s="299" t="s">
        <v>1670</v>
      </c>
      <c r="B97" s="299" t="s">
        <v>1635</v>
      </c>
      <c r="C97" s="299" t="s">
        <v>5329</v>
      </c>
      <c r="D97" s="283" t="s">
        <v>4991</v>
      </c>
      <c r="E97" s="299" t="s">
        <v>641</v>
      </c>
      <c r="F97" s="371">
        <v>43070</v>
      </c>
      <c r="G97" s="446">
        <v>2071844.27</v>
      </c>
      <c r="H97" s="372">
        <v>2071844.27</v>
      </c>
      <c r="I97" s="372">
        <f>OPULJP_izravne8[[#This Row],[Bespovratna sredstva Ukupno]]*0.85</f>
        <v>1761067.6295</v>
      </c>
      <c r="J97" s="372">
        <f>OPULJP_izravne8[[#This Row],[Bespovratna sredstva Ukupno]]*0.15</f>
        <v>310776.64049999998</v>
      </c>
      <c r="K97" s="372">
        <v>0</v>
      </c>
      <c r="L97" s="174" t="s">
        <v>603</v>
      </c>
      <c r="M97" s="283" t="s">
        <v>52</v>
      </c>
      <c r="N97" s="283" t="s">
        <v>52</v>
      </c>
      <c r="O97" s="220" t="s">
        <v>4370</v>
      </c>
      <c r="P97" s="393" t="str">
        <f>IFERROR(VLOOKUP(TRIM(OPULJP_izravne8[[#This Row],[Lokacija provedbe
grad ili općina]]),Koordinate!B:E,2,FALSE),"")</f>
        <v/>
      </c>
      <c r="Q97" s="393" t="str">
        <f>IFERROR(VLOOKUP(TRIM(OPULJP_izravne8[[#This Row],[Lokacija provedbe
grad ili općina]]),Koordinate!B:E,3,FALSE),"")</f>
        <v/>
      </c>
      <c r="R97" s="393" t="str">
        <f>IFERROR(VLOOKUP(TRIM(OPULJP_izravne8[[#This Row],[Lokacija provedbe
grad ili općina]]),Koordinate!B:E,4,FALSE),"")</f>
        <v/>
      </c>
    </row>
    <row r="98" spans="1:18" s="373" customFormat="1" ht="30" customHeight="1">
      <c r="A98" s="283" t="s">
        <v>2368</v>
      </c>
      <c r="B98" s="299" t="s">
        <v>1635</v>
      </c>
      <c r="C98" s="299" t="s">
        <v>5342</v>
      </c>
      <c r="D98" s="283" t="s">
        <v>4991</v>
      </c>
      <c r="E98" s="299" t="s">
        <v>641</v>
      </c>
      <c r="F98" s="371">
        <v>43089</v>
      </c>
      <c r="G98" s="446">
        <v>2455194.58</v>
      </c>
      <c r="H98" s="372">
        <v>2455194.58</v>
      </c>
      <c r="I98" s="372">
        <f>OPULJP_izravne8[[#This Row],[Bespovratna sredstva Ukupno]]*0.85</f>
        <v>2086915.3929999999</v>
      </c>
      <c r="J98" s="372">
        <f>OPULJP_izravne8[[#This Row],[Bespovratna sredstva Ukupno]]*0.15</f>
        <v>368279.18699999998</v>
      </c>
      <c r="K98" s="372">
        <v>0</v>
      </c>
      <c r="L98" s="174" t="s">
        <v>578</v>
      </c>
      <c r="M98" s="283" t="s">
        <v>52</v>
      </c>
      <c r="N98" s="283" t="s">
        <v>52</v>
      </c>
      <c r="O98" s="220" t="s">
        <v>4370</v>
      </c>
      <c r="P98" s="393" t="str">
        <f>IFERROR(VLOOKUP(TRIM(OPULJP_izravne8[[#This Row],[Lokacija provedbe
grad ili općina]]),Koordinate!B:E,2,FALSE),"")</f>
        <v/>
      </c>
      <c r="Q98" s="393" t="str">
        <f>IFERROR(VLOOKUP(TRIM(OPULJP_izravne8[[#This Row],[Lokacija provedbe
grad ili općina]]),Koordinate!B:E,3,FALSE),"")</f>
        <v/>
      </c>
      <c r="R98" s="393" t="str">
        <f>IFERROR(VLOOKUP(TRIM(OPULJP_izravne8[[#This Row],[Lokacija provedbe
grad ili općina]]),Koordinate!B:E,4,FALSE),"")</f>
        <v/>
      </c>
    </row>
    <row r="99" spans="1:18" s="373" customFormat="1" ht="30" customHeight="1">
      <c r="A99" s="283" t="s">
        <v>2644</v>
      </c>
      <c r="B99" s="299" t="s">
        <v>1635</v>
      </c>
      <c r="C99" s="299" t="s">
        <v>5351</v>
      </c>
      <c r="D99" s="283" t="s">
        <v>4991</v>
      </c>
      <c r="E99" s="299" t="s">
        <v>641</v>
      </c>
      <c r="F99" s="371">
        <v>43108</v>
      </c>
      <c r="G99" s="446">
        <v>2525595.2000000002</v>
      </c>
      <c r="H99" s="372">
        <v>2525595.2000000002</v>
      </c>
      <c r="I99" s="372">
        <f>OPULJP_izravne8[[#This Row],[Bespovratna sredstva Ukupno]]*0.85</f>
        <v>2146755.92</v>
      </c>
      <c r="J99" s="372">
        <f>OPULJP_izravne8[[#This Row],[Bespovratna sredstva Ukupno]]*0.15</f>
        <v>378839.28</v>
      </c>
      <c r="K99" s="372">
        <v>0</v>
      </c>
      <c r="L99" s="174" t="s">
        <v>2645</v>
      </c>
      <c r="M99" s="283" t="s">
        <v>28</v>
      </c>
      <c r="N99" s="283" t="s">
        <v>28</v>
      </c>
      <c r="O99" s="220" t="s">
        <v>4370</v>
      </c>
      <c r="P99" s="393" t="str">
        <f>IFERROR(VLOOKUP(TRIM(OPULJP_izravne8[[#This Row],[Lokacija provedbe
grad ili općina]]),Koordinate!B:E,2,FALSE),"")</f>
        <v/>
      </c>
      <c r="Q99" s="393" t="str">
        <f>IFERROR(VLOOKUP(TRIM(OPULJP_izravne8[[#This Row],[Lokacija provedbe
grad ili općina]]),Koordinate!B:E,3,FALSE),"")</f>
        <v/>
      </c>
      <c r="R99" s="393" t="str">
        <f>IFERROR(VLOOKUP(TRIM(OPULJP_izravne8[[#This Row],[Lokacija provedbe
grad ili općina]]),Koordinate!B:E,4,FALSE),"")</f>
        <v/>
      </c>
    </row>
    <row r="100" spans="1:18" s="373" customFormat="1" ht="30" customHeight="1">
      <c r="A100" s="283" t="s">
        <v>2646</v>
      </c>
      <c r="B100" s="299" t="s">
        <v>1635</v>
      </c>
      <c r="C100" s="299" t="s">
        <v>5352</v>
      </c>
      <c r="D100" s="283" t="s">
        <v>4991</v>
      </c>
      <c r="E100" s="299" t="s">
        <v>641</v>
      </c>
      <c r="F100" s="371">
        <v>43108</v>
      </c>
      <c r="G100" s="446">
        <v>8416690</v>
      </c>
      <c r="H100" s="372">
        <v>8416690</v>
      </c>
      <c r="I100" s="372">
        <f>OPULJP_izravne8[[#This Row],[Bespovratna sredstva Ukupno]]*0.85</f>
        <v>7154186.5</v>
      </c>
      <c r="J100" s="372">
        <f>OPULJP_izravne8[[#This Row],[Bespovratna sredstva Ukupno]]*0.15</f>
        <v>1262503.5</v>
      </c>
      <c r="K100" s="372">
        <v>0</v>
      </c>
      <c r="L100" s="174" t="s">
        <v>2647</v>
      </c>
      <c r="M100" s="283" t="s">
        <v>20</v>
      </c>
      <c r="N100" s="283" t="s">
        <v>20</v>
      </c>
      <c r="O100" s="220" t="s">
        <v>4370</v>
      </c>
      <c r="P100" s="393" t="str">
        <f>IFERROR(VLOOKUP(TRIM(OPULJP_izravne8[[#This Row],[Lokacija provedbe
grad ili općina]]),Koordinate!B:E,2,FALSE),"")</f>
        <v/>
      </c>
      <c r="Q100" s="393" t="str">
        <f>IFERROR(VLOOKUP(TRIM(OPULJP_izravne8[[#This Row],[Lokacija provedbe
grad ili općina]]),Koordinate!B:E,3,FALSE),"")</f>
        <v/>
      </c>
      <c r="R100" s="393" t="str">
        <f>IFERROR(VLOOKUP(TRIM(OPULJP_izravne8[[#This Row],[Lokacija provedbe
grad ili općina]]),Koordinate!B:E,4,FALSE),"")</f>
        <v/>
      </c>
    </row>
    <row r="101" spans="1:18" s="373" customFormat="1" ht="30" customHeight="1">
      <c r="A101" s="299" t="s">
        <v>1671</v>
      </c>
      <c r="B101" s="299" t="s">
        <v>1635</v>
      </c>
      <c r="C101" s="299" t="s">
        <v>5330</v>
      </c>
      <c r="D101" s="283" t="s">
        <v>4991</v>
      </c>
      <c r="E101" s="299" t="s">
        <v>641</v>
      </c>
      <c r="F101" s="371">
        <v>43070</v>
      </c>
      <c r="G101" s="446">
        <v>2389572.25</v>
      </c>
      <c r="H101" s="372">
        <v>2389572.25</v>
      </c>
      <c r="I101" s="372">
        <f>OPULJP_izravne8[[#This Row],[Bespovratna sredstva Ukupno]]*0.85</f>
        <v>2031136.4124999999</v>
      </c>
      <c r="J101" s="372">
        <f>OPULJP_izravne8[[#This Row],[Bespovratna sredstva Ukupno]]*0.15</f>
        <v>358435.83749999997</v>
      </c>
      <c r="K101" s="372">
        <v>0</v>
      </c>
      <c r="L101" s="174" t="s">
        <v>574</v>
      </c>
      <c r="M101" s="283" t="s">
        <v>52</v>
      </c>
      <c r="N101" s="283" t="s">
        <v>52</v>
      </c>
      <c r="O101" s="220" t="s">
        <v>4370</v>
      </c>
      <c r="P101" s="393" t="str">
        <f>IFERROR(VLOOKUP(TRIM(OPULJP_izravne8[[#This Row],[Lokacija provedbe
grad ili općina]]),Koordinate!B:E,2,FALSE),"")</f>
        <v/>
      </c>
      <c r="Q101" s="393" t="str">
        <f>IFERROR(VLOOKUP(TRIM(OPULJP_izravne8[[#This Row],[Lokacija provedbe
grad ili općina]]),Koordinate!B:E,3,FALSE),"")</f>
        <v/>
      </c>
      <c r="R101" s="393" t="str">
        <f>IFERROR(VLOOKUP(TRIM(OPULJP_izravne8[[#This Row],[Lokacija provedbe
grad ili općina]]),Koordinate!B:E,4,FALSE),"")</f>
        <v/>
      </c>
    </row>
    <row r="102" spans="1:18" s="373" customFormat="1" ht="30" customHeight="1">
      <c r="A102" s="299" t="s">
        <v>1672</v>
      </c>
      <c r="B102" s="299" t="s">
        <v>1635</v>
      </c>
      <c r="C102" s="299" t="s">
        <v>5331</v>
      </c>
      <c r="D102" s="283" t="s">
        <v>4991</v>
      </c>
      <c r="E102" s="299" t="s">
        <v>641</v>
      </c>
      <c r="F102" s="371">
        <v>43070</v>
      </c>
      <c r="G102" s="446">
        <v>1588783.9</v>
      </c>
      <c r="H102" s="372">
        <v>1588783.9</v>
      </c>
      <c r="I102" s="372">
        <f>OPULJP_izravne8[[#This Row],[Bespovratna sredstva Ukupno]]*0.85</f>
        <v>1350466.3149999999</v>
      </c>
      <c r="J102" s="372">
        <f>OPULJP_izravne8[[#This Row],[Bespovratna sredstva Ukupno]]*0.15</f>
        <v>238317.58499999996</v>
      </c>
      <c r="K102" s="372">
        <v>0</v>
      </c>
      <c r="L102" s="174" t="s">
        <v>1673</v>
      </c>
      <c r="M102" s="283" t="s">
        <v>28</v>
      </c>
      <c r="N102" s="283" t="s">
        <v>28</v>
      </c>
      <c r="O102" s="220" t="s">
        <v>4370</v>
      </c>
      <c r="P102" s="393" t="str">
        <f>IFERROR(VLOOKUP(TRIM(OPULJP_izravne8[[#This Row],[Lokacija provedbe
grad ili općina]]),Koordinate!B:E,2,FALSE),"")</f>
        <v/>
      </c>
      <c r="Q102" s="393" t="str">
        <f>IFERROR(VLOOKUP(TRIM(OPULJP_izravne8[[#This Row],[Lokacija provedbe
grad ili općina]]),Koordinate!B:E,3,FALSE),"")</f>
        <v/>
      </c>
      <c r="R102" s="393" t="str">
        <f>IFERROR(VLOOKUP(TRIM(OPULJP_izravne8[[#This Row],[Lokacija provedbe
grad ili općina]]),Koordinate!B:E,4,FALSE),"")</f>
        <v/>
      </c>
    </row>
    <row r="103" spans="1:18" s="373" customFormat="1" ht="30" customHeight="1">
      <c r="A103" s="299" t="s">
        <v>1674</v>
      </c>
      <c r="B103" s="299" t="s">
        <v>1635</v>
      </c>
      <c r="C103" s="299" t="s">
        <v>5332</v>
      </c>
      <c r="D103" s="283" t="s">
        <v>4991</v>
      </c>
      <c r="E103" s="299" t="s">
        <v>641</v>
      </c>
      <c r="F103" s="371">
        <v>43070</v>
      </c>
      <c r="G103" s="446">
        <v>1866605.69</v>
      </c>
      <c r="H103" s="372">
        <v>1866605.69</v>
      </c>
      <c r="I103" s="372">
        <f>OPULJP_izravne8[[#This Row],[Bespovratna sredstva Ukupno]]*0.85</f>
        <v>1586614.8365</v>
      </c>
      <c r="J103" s="372">
        <f>OPULJP_izravne8[[#This Row],[Bespovratna sredstva Ukupno]]*0.15</f>
        <v>279990.85349999997</v>
      </c>
      <c r="K103" s="372">
        <v>0</v>
      </c>
      <c r="L103" s="174" t="s">
        <v>476</v>
      </c>
      <c r="M103" s="283" t="s">
        <v>28</v>
      </c>
      <c r="N103" s="283" t="s">
        <v>28</v>
      </c>
      <c r="O103" s="220" t="s">
        <v>4370</v>
      </c>
      <c r="P103" s="393" t="str">
        <f>IFERROR(VLOOKUP(TRIM(OPULJP_izravne8[[#This Row],[Lokacija provedbe
grad ili općina]]),Koordinate!B:E,2,FALSE),"")</f>
        <v/>
      </c>
      <c r="Q103" s="393" t="str">
        <f>IFERROR(VLOOKUP(TRIM(OPULJP_izravne8[[#This Row],[Lokacija provedbe
grad ili općina]]),Koordinate!B:E,3,FALSE),"")</f>
        <v/>
      </c>
      <c r="R103" s="393" t="str">
        <f>IFERROR(VLOOKUP(TRIM(OPULJP_izravne8[[#This Row],[Lokacija provedbe
grad ili općina]]),Koordinate!B:E,4,FALSE),"")</f>
        <v/>
      </c>
    </row>
    <row r="104" spans="1:18" s="373" customFormat="1" ht="30" customHeight="1">
      <c r="A104" s="283" t="s">
        <v>2370</v>
      </c>
      <c r="B104" s="299" t="s">
        <v>1635</v>
      </c>
      <c r="C104" s="299" t="s">
        <v>5343</v>
      </c>
      <c r="D104" s="283" t="s">
        <v>4991</v>
      </c>
      <c r="E104" s="299" t="s">
        <v>641</v>
      </c>
      <c r="F104" s="371">
        <v>43089</v>
      </c>
      <c r="G104" s="446">
        <v>3031100</v>
      </c>
      <c r="H104" s="372">
        <v>3031100</v>
      </c>
      <c r="I104" s="372">
        <f>OPULJP_izravne8[[#This Row],[Bespovratna sredstva Ukupno]]*0.85</f>
        <v>2576435</v>
      </c>
      <c r="J104" s="372">
        <f>OPULJP_izravne8[[#This Row],[Bespovratna sredstva Ukupno]]*0.15</f>
        <v>454665</v>
      </c>
      <c r="K104" s="372">
        <v>0</v>
      </c>
      <c r="L104" s="174" t="s">
        <v>590</v>
      </c>
      <c r="M104" s="283" t="s">
        <v>52</v>
      </c>
      <c r="N104" s="283" t="s">
        <v>52</v>
      </c>
      <c r="O104" s="220" t="s">
        <v>4370</v>
      </c>
      <c r="P104" s="393" t="str">
        <f>IFERROR(VLOOKUP(TRIM(OPULJP_izravne8[[#This Row],[Lokacija provedbe
grad ili općina]]),Koordinate!B:E,2,FALSE),"")</f>
        <v/>
      </c>
      <c r="Q104" s="393" t="str">
        <f>IFERROR(VLOOKUP(TRIM(OPULJP_izravne8[[#This Row],[Lokacija provedbe
grad ili općina]]),Koordinate!B:E,3,FALSE),"")</f>
        <v/>
      </c>
      <c r="R104" s="393" t="str">
        <f>IFERROR(VLOOKUP(TRIM(OPULJP_izravne8[[#This Row],[Lokacija provedbe
grad ili općina]]),Koordinate!B:E,4,FALSE),"")</f>
        <v/>
      </c>
    </row>
    <row r="105" spans="1:18" s="373" customFormat="1" ht="30" customHeight="1">
      <c r="A105" s="299" t="s">
        <v>1675</v>
      </c>
      <c r="B105" s="299" t="s">
        <v>1635</v>
      </c>
      <c r="C105" s="299" t="s">
        <v>5333</v>
      </c>
      <c r="D105" s="283" t="s">
        <v>4991</v>
      </c>
      <c r="E105" s="299" t="s">
        <v>641</v>
      </c>
      <c r="F105" s="371">
        <v>43070</v>
      </c>
      <c r="G105" s="446">
        <v>1866605.69</v>
      </c>
      <c r="H105" s="372">
        <v>1866605.69</v>
      </c>
      <c r="I105" s="372">
        <f>OPULJP_izravne8[[#This Row],[Bespovratna sredstva Ukupno]]*0.85</f>
        <v>1586614.8365</v>
      </c>
      <c r="J105" s="372">
        <f>OPULJP_izravne8[[#This Row],[Bespovratna sredstva Ukupno]]*0.15</f>
        <v>279990.85349999997</v>
      </c>
      <c r="K105" s="372">
        <v>0</v>
      </c>
      <c r="L105" s="174" t="s">
        <v>1676</v>
      </c>
      <c r="M105" s="283" t="s">
        <v>28</v>
      </c>
      <c r="N105" s="283" t="s">
        <v>28</v>
      </c>
      <c r="O105" s="220" t="s">
        <v>4370</v>
      </c>
      <c r="P105" s="393" t="str">
        <f>IFERROR(VLOOKUP(TRIM(OPULJP_izravne8[[#This Row],[Lokacija provedbe
grad ili općina]]),Koordinate!B:E,2,FALSE),"")</f>
        <v/>
      </c>
      <c r="Q105" s="393" t="str">
        <f>IFERROR(VLOOKUP(TRIM(OPULJP_izravne8[[#This Row],[Lokacija provedbe
grad ili općina]]),Koordinate!B:E,3,FALSE),"")</f>
        <v/>
      </c>
      <c r="R105" s="393" t="str">
        <f>IFERROR(VLOOKUP(TRIM(OPULJP_izravne8[[#This Row],[Lokacija provedbe
grad ili općina]]),Koordinate!B:E,4,FALSE),"")</f>
        <v/>
      </c>
    </row>
    <row r="106" spans="1:18" s="373" customFormat="1" ht="30" customHeight="1">
      <c r="A106" s="283" t="s">
        <v>2371</v>
      </c>
      <c r="B106" s="299" t="s">
        <v>1635</v>
      </c>
      <c r="C106" s="299" t="s">
        <v>5344</v>
      </c>
      <c r="D106" s="283" t="s">
        <v>4991</v>
      </c>
      <c r="E106" s="299" t="s">
        <v>641</v>
      </c>
      <c r="F106" s="371">
        <v>43089</v>
      </c>
      <c r="G106" s="446">
        <v>2759895.1</v>
      </c>
      <c r="H106" s="372">
        <v>2759895.1</v>
      </c>
      <c r="I106" s="372">
        <f>OPULJP_izravne8[[#This Row],[Bespovratna sredstva Ukupno]]*0.85</f>
        <v>2345910.835</v>
      </c>
      <c r="J106" s="372">
        <f>OPULJP_izravne8[[#This Row],[Bespovratna sredstva Ukupno]]*0.15</f>
        <v>413984.26500000001</v>
      </c>
      <c r="K106" s="372">
        <v>0</v>
      </c>
      <c r="L106" s="174" t="s">
        <v>497</v>
      </c>
      <c r="M106" s="283" t="s">
        <v>28</v>
      </c>
      <c r="N106" s="283" t="s">
        <v>28</v>
      </c>
      <c r="O106" s="220" t="s">
        <v>4370</v>
      </c>
      <c r="P106" s="393" t="str">
        <f>IFERROR(VLOOKUP(TRIM(OPULJP_izravne8[[#This Row],[Lokacija provedbe
grad ili općina]]),Koordinate!B:E,2,FALSE),"")</f>
        <v/>
      </c>
      <c r="Q106" s="393" t="str">
        <f>IFERROR(VLOOKUP(TRIM(OPULJP_izravne8[[#This Row],[Lokacija provedbe
grad ili općina]]),Koordinate!B:E,3,FALSE),"")</f>
        <v/>
      </c>
      <c r="R106" s="393" t="str">
        <f>IFERROR(VLOOKUP(TRIM(OPULJP_izravne8[[#This Row],[Lokacija provedbe
grad ili općina]]),Koordinate!B:E,4,FALSE),"")</f>
        <v/>
      </c>
    </row>
    <row r="107" spans="1:18" s="373" customFormat="1" ht="30" customHeight="1">
      <c r="A107" s="283" t="s">
        <v>2373</v>
      </c>
      <c r="B107" s="299" t="s">
        <v>1635</v>
      </c>
      <c r="C107" s="299" t="s">
        <v>5345</v>
      </c>
      <c r="D107" s="283" t="s">
        <v>4991</v>
      </c>
      <c r="E107" s="299" t="s">
        <v>641</v>
      </c>
      <c r="F107" s="371">
        <v>43089</v>
      </c>
      <c r="G107" s="446">
        <v>4926623.3499999996</v>
      </c>
      <c r="H107" s="372">
        <v>4926623.3499999996</v>
      </c>
      <c r="I107" s="372">
        <f>OPULJP_izravne8[[#This Row],[Bespovratna sredstva Ukupno]]*0.85</f>
        <v>4187629.8474999997</v>
      </c>
      <c r="J107" s="372">
        <f>OPULJP_izravne8[[#This Row],[Bespovratna sredstva Ukupno]]*0.15</f>
        <v>738993.50249999994</v>
      </c>
      <c r="K107" s="372">
        <v>0</v>
      </c>
      <c r="L107" s="174" t="s">
        <v>479</v>
      </c>
      <c r="M107" s="283" t="s">
        <v>28</v>
      </c>
      <c r="N107" s="283" t="s">
        <v>28</v>
      </c>
      <c r="O107" s="220" t="s">
        <v>4370</v>
      </c>
      <c r="P107" s="393" t="str">
        <f>IFERROR(VLOOKUP(TRIM(OPULJP_izravne8[[#This Row],[Lokacija provedbe
grad ili općina]]),Koordinate!B:E,2,FALSE),"")</f>
        <v/>
      </c>
      <c r="Q107" s="393" t="str">
        <f>IFERROR(VLOOKUP(TRIM(OPULJP_izravne8[[#This Row],[Lokacija provedbe
grad ili općina]]),Koordinate!B:E,3,FALSE),"")</f>
        <v/>
      </c>
      <c r="R107" s="393" t="str">
        <f>IFERROR(VLOOKUP(TRIM(OPULJP_izravne8[[#This Row],[Lokacija provedbe
grad ili općina]]),Koordinate!B:E,4,FALSE),"")</f>
        <v/>
      </c>
    </row>
    <row r="108" spans="1:18" s="373" customFormat="1" ht="30" customHeight="1">
      <c r="A108" s="283" t="s">
        <v>2655</v>
      </c>
      <c r="B108" s="299" t="s">
        <v>1635</v>
      </c>
      <c r="C108" s="299" t="s">
        <v>5359</v>
      </c>
      <c r="D108" s="283" t="s">
        <v>4991</v>
      </c>
      <c r="E108" s="299" t="s">
        <v>641</v>
      </c>
      <c r="F108" s="371">
        <v>43125</v>
      </c>
      <c r="G108" s="446">
        <v>3368081.12</v>
      </c>
      <c r="H108" s="372">
        <v>3368081.12</v>
      </c>
      <c r="I108" s="372">
        <f>OPULJP_izravne8[[#This Row],[Bespovratna sredstva Ukupno]]*0.85</f>
        <v>2862868.952</v>
      </c>
      <c r="J108" s="372">
        <f>OPULJP_izravne8[[#This Row],[Bespovratna sredstva Ukupno]]*0.15</f>
        <v>505212.16800000001</v>
      </c>
      <c r="K108" s="372">
        <v>0</v>
      </c>
      <c r="L108" s="174" t="s">
        <v>495</v>
      </c>
      <c r="M108" s="283" t="s">
        <v>28</v>
      </c>
      <c r="N108" s="283" t="s">
        <v>28</v>
      </c>
      <c r="O108" s="220" t="s">
        <v>4370</v>
      </c>
      <c r="P108" s="393" t="str">
        <f>IFERROR(VLOOKUP(TRIM(OPULJP_izravne8[[#This Row],[Lokacija provedbe
grad ili općina]]),Koordinate!B:E,2,FALSE),"")</f>
        <v/>
      </c>
      <c r="Q108" s="393" t="str">
        <f>IFERROR(VLOOKUP(TRIM(OPULJP_izravne8[[#This Row],[Lokacija provedbe
grad ili općina]]),Koordinate!B:E,3,FALSE),"")</f>
        <v/>
      </c>
      <c r="R108" s="393" t="str">
        <f>IFERROR(VLOOKUP(TRIM(OPULJP_izravne8[[#This Row],[Lokacija provedbe
grad ili općina]]),Koordinate!B:E,4,FALSE),"")</f>
        <v/>
      </c>
    </row>
    <row r="109" spans="1:18" s="373" customFormat="1" ht="30" customHeight="1">
      <c r="A109" s="283" t="s">
        <v>2648</v>
      </c>
      <c r="B109" s="299" t="s">
        <v>1635</v>
      </c>
      <c r="C109" s="299" t="s">
        <v>5353</v>
      </c>
      <c r="D109" s="283" t="s">
        <v>4991</v>
      </c>
      <c r="E109" s="299" t="s">
        <v>641</v>
      </c>
      <c r="F109" s="371">
        <v>43108</v>
      </c>
      <c r="G109" s="446">
        <v>1852447.35</v>
      </c>
      <c r="H109" s="372">
        <v>1852447.35</v>
      </c>
      <c r="I109" s="372">
        <f>OPULJP_izravne8[[#This Row],[Bespovratna sredstva Ukupno]]*0.85</f>
        <v>1574580.2475000001</v>
      </c>
      <c r="J109" s="372">
        <f>OPULJP_izravne8[[#This Row],[Bespovratna sredstva Ukupno]]*0.15</f>
        <v>277867.10249999998</v>
      </c>
      <c r="K109" s="372">
        <v>0</v>
      </c>
      <c r="L109" s="174" t="s">
        <v>2563</v>
      </c>
      <c r="M109" s="283" t="s">
        <v>52</v>
      </c>
      <c r="N109" s="283" t="s">
        <v>52</v>
      </c>
      <c r="O109" s="220" t="s">
        <v>4370</v>
      </c>
      <c r="P109" s="393" t="str">
        <f>IFERROR(VLOOKUP(TRIM(OPULJP_izravne8[[#This Row],[Lokacija provedbe
grad ili općina]]),Koordinate!B:E,2,FALSE),"")</f>
        <v/>
      </c>
      <c r="Q109" s="393" t="str">
        <f>IFERROR(VLOOKUP(TRIM(OPULJP_izravne8[[#This Row],[Lokacija provedbe
grad ili općina]]),Koordinate!B:E,3,FALSE),"")</f>
        <v/>
      </c>
      <c r="R109" s="393" t="str">
        <f>IFERROR(VLOOKUP(TRIM(OPULJP_izravne8[[#This Row],[Lokacija provedbe
grad ili općina]]),Koordinate!B:E,4,FALSE),"")</f>
        <v/>
      </c>
    </row>
    <row r="110" spans="1:18" s="373" customFormat="1" ht="30" customHeight="1">
      <c r="A110" s="283" t="s">
        <v>2653</v>
      </c>
      <c r="B110" s="299" t="s">
        <v>1635</v>
      </c>
      <c r="C110" s="299" t="s">
        <v>5356</v>
      </c>
      <c r="D110" s="283" t="s">
        <v>4991</v>
      </c>
      <c r="E110" s="299" t="s">
        <v>641</v>
      </c>
      <c r="F110" s="371">
        <v>43108</v>
      </c>
      <c r="G110" s="446">
        <v>3387319.23</v>
      </c>
      <c r="H110" s="372">
        <v>3387319.23</v>
      </c>
      <c r="I110" s="372">
        <f>OPULJP_izravne8[[#This Row],[Bespovratna sredstva Ukupno]]*0.85</f>
        <v>2879221.3454999998</v>
      </c>
      <c r="J110" s="372">
        <f>OPULJP_izravne8[[#This Row],[Bespovratna sredstva Ukupno]]*0.15</f>
        <v>508097.88449999999</v>
      </c>
      <c r="K110" s="372">
        <v>0</v>
      </c>
      <c r="L110" s="174" t="s">
        <v>501</v>
      </c>
      <c r="M110" s="283" t="s">
        <v>28</v>
      </c>
      <c r="N110" s="283" t="s">
        <v>28</v>
      </c>
      <c r="O110" s="220" t="s">
        <v>4370</v>
      </c>
      <c r="P110" s="393" t="str">
        <f>IFERROR(VLOOKUP(TRIM(OPULJP_izravne8[[#This Row],[Lokacija provedbe
grad ili općina]]),Koordinate!B:E,2,FALSE),"")</f>
        <v/>
      </c>
      <c r="Q110" s="393" t="str">
        <f>IFERROR(VLOOKUP(TRIM(OPULJP_izravne8[[#This Row],[Lokacija provedbe
grad ili općina]]),Koordinate!B:E,3,FALSE),"")</f>
        <v/>
      </c>
      <c r="R110" s="393" t="str">
        <f>IFERROR(VLOOKUP(TRIM(OPULJP_izravne8[[#This Row],[Lokacija provedbe
grad ili općina]]),Koordinate!B:E,4,FALSE),"")</f>
        <v/>
      </c>
    </row>
    <row r="111" spans="1:18" s="373" customFormat="1" ht="30" customHeight="1">
      <c r="A111" s="283" t="s">
        <v>2658</v>
      </c>
      <c r="B111" s="299" t="s">
        <v>1635</v>
      </c>
      <c r="C111" s="299" t="s">
        <v>5361</v>
      </c>
      <c r="D111" s="283" t="s">
        <v>4991</v>
      </c>
      <c r="E111" s="299" t="s">
        <v>641</v>
      </c>
      <c r="F111" s="371">
        <v>43125</v>
      </c>
      <c r="G111" s="446">
        <v>1927678.24</v>
      </c>
      <c r="H111" s="372">
        <v>1927678.24</v>
      </c>
      <c r="I111" s="372">
        <f>OPULJP_izravne8[[#This Row],[Bespovratna sredstva Ukupno]]*0.85</f>
        <v>1638526.504</v>
      </c>
      <c r="J111" s="372">
        <f>OPULJP_izravne8[[#This Row],[Bespovratna sredstva Ukupno]]*0.15</f>
        <v>289151.73599999998</v>
      </c>
      <c r="K111" s="372">
        <v>0</v>
      </c>
      <c r="L111" s="174" t="s">
        <v>430</v>
      </c>
      <c r="M111" s="283" t="s">
        <v>20</v>
      </c>
      <c r="N111" s="283" t="s">
        <v>20</v>
      </c>
      <c r="O111" s="220" t="s">
        <v>4370</v>
      </c>
      <c r="P111" s="393" t="str">
        <f>IFERROR(VLOOKUP(TRIM(OPULJP_izravne8[[#This Row],[Lokacija provedbe
grad ili općina]]),Koordinate!B:E,2,FALSE),"")</f>
        <v/>
      </c>
      <c r="Q111" s="393" t="str">
        <f>IFERROR(VLOOKUP(TRIM(OPULJP_izravne8[[#This Row],[Lokacija provedbe
grad ili općina]]),Koordinate!B:E,3,FALSE),"")</f>
        <v/>
      </c>
      <c r="R111" s="393" t="str">
        <f>IFERROR(VLOOKUP(TRIM(OPULJP_izravne8[[#This Row],[Lokacija provedbe
grad ili općina]]),Koordinate!B:E,4,FALSE),"")</f>
        <v/>
      </c>
    </row>
    <row r="112" spans="1:18" s="373" customFormat="1" ht="30" customHeight="1">
      <c r="A112" s="283" t="s">
        <v>2654</v>
      </c>
      <c r="B112" s="299" t="s">
        <v>1635</v>
      </c>
      <c r="C112" s="299" t="s">
        <v>5357</v>
      </c>
      <c r="D112" s="283" t="s">
        <v>4991</v>
      </c>
      <c r="E112" s="299" t="s">
        <v>641</v>
      </c>
      <c r="F112" s="371">
        <v>43108</v>
      </c>
      <c r="G112" s="446">
        <v>2653468.2000000002</v>
      </c>
      <c r="H112" s="372">
        <v>2653468.2000000002</v>
      </c>
      <c r="I112" s="372">
        <f>OPULJP_izravne8[[#This Row],[Bespovratna sredstva Ukupno]]*0.85</f>
        <v>2255447.9700000002</v>
      </c>
      <c r="J112" s="372">
        <f>OPULJP_izravne8[[#This Row],[Bespovratna sredstva Ukupno]]*0.15</f>
        <v>398020.23000000004</v>
      </c>
      <c r="K112" s="372">
        <v>0</v>
      </c>
      <c r="L112" s="174" t="s">
        <v>424</v>
      </c>
      <c r="M112" s="283" t="s">
        <v>20</v>
      </c>
      <c r="N112" s="283" t="s">
        <v>20</v>
      </c>
      <c r="O112" s="220" t="s">
        <v>4370</v>
      </c>
      <c r="P112" s="393" t="str">
        <f>IFERROR(VLOOKUP(TRIM(OPULJP_izravne8[[#This Row],[Lokacija provedbe
grad ili općina]]),Koordinate!B:E,2,FALSE),"")</f>
        <v/>
      </c>
      <c r="Q112" s="393" t="str">
        <f>IFERROR(VLOOKUP(TRIM(OPULJP_izravne8[[#This Row],[Lokacija provedbe
grad ili općina]]),Koordinate!B:E,3,FALSE),"")</f>
        <v/>
      </c>
      <c r="R112" s="393" t="str">
        <f>IFERROR(VLOOKUP(TRIM(OPULJP_izravne8[[#This Row],[Lokacija provedbe
grad ili općina]]),Koordinate!B:E,4,FALSE),"")</f>
        <v/>
      </c>
    </row>
    <row r="113" spans="1:18" s="373" customFormat="1" ht="30" customHeight="1">
      <c r="A113" s="283" t="s">
        <v>2741</v>
      </c>
      <c r="B113" s="299" t="s">
        <v>1635</v>
      </c>
      <c r="C113" s="299" t="s">
        <v>5358</v>
      </c>
      <c r="D113" s="283" t="s">
        <v>4991</v>
      </c>
      <c r="E113" s="299" t="s">
        <v>641</v>
      </c>
      <c r="F113" s="371">
        <v>43108</v>
      </c>
      <c r="G113" s="446">
        <v>2364311.69</v>
      </c>
      <c r="H113" s="372">
        <v>2364311.69</v>
      </c>
      <c r="I113" s="372">
        <f>OPULJP_izravne8[[#This Row],[Bespovratna sredstva Ukupno]]*0.85</f>
        <v>2009664.9364999998</v>
      </c>
      <c r="J113" s="372">
        <f>OPULJP_izravne8[[#This Row],[Bespovratna sredstva Ukupno]]*0.15</f>
        <v>354646.75349999999</v>
      </c>
      <c r="K113" s="372">
        <v>0</v>
      </c>
      <c r="L113" s="174" t="s">
        <v>481</v>
      </c>
      <c r="M113" s="283" t="s">
        <v>28</v>
      </c>
      <c r="N113" s="283" t="s">
        <v>28</v>
      </c>
      <c r="O113" s="220" t="s">
        <v>4370</v>
      </c>
      <c r="P113" s="393" t="str">
        <f>IFERROR(VLOOKUP(TRIM(OPULJP_izravne8[[#This Row],[Lokacija provedbe
grad ili općina]]),Koordinate!B:E,2,FALSE),"")</f>
        <v/>
      </c>
      <c r="Q113" s="393" t="str">
        <f>IFERROR(VLOOKUP(TRIM(OPULJP_izravne8[[#This Row],[Lokacija provedbe
grad ili općina]]),Koordinate!B:E,3,FALSE),"")</f>
        <v/>
      </c>
      <c r="R113" s="393" t="str">
        <f>IFERROR(VLOOKUP(TRIM(OPULJP_izravne8[[#This Row],[Lokacija provedbe
grad ili općina]]),Koordinate!B:E,4,FALSE),"")</f>
        <v/>
      </c>
    </row>
    <row r="114" spans="1:18" s="373" customFormat="1" ht="30" customHeight="1">
      <c r="A114" s="283" t="s">
        <v>4980</v>
      </c>
      <c r="B114" s="299" t="s">
        <v>1635</v>
      </c>
      <c r="C114" s="299" t="s">
        <v>5362</v>
      </c>
      <c r="D114" s="283" t="s">
        <v>4991</v>
      </c>
      <c r="E114" s="299" t="s">
        <v>641</v>
      </c>
      <c r="F114" s="371">
        <v>43125</v>
      </c>
      <c r="G114" s="446">
        <v>3496040</v>
      </c>
      <c r="H114" s="372">
        <v>3496040</v>
      </c>
      <c r="I114" s="372">
        <f>OPULJP_izravne8[[#This Row],[Bespovratna sredstva Ukupno]]*0.85</f>
        <v>2971634</v>
      </c>
      <c r="J114" s="372">
        <f>OPULJP_izravne8[[#This Row],[Bespovratna sredstva Ukupno]]*0.15</f>
        <v>524406</v>
      </c>
      <c r="K114" s="372">
        <v>0</v>
      </c>
      <c r="L114" s="174" t="s">
        <v>2659</v>
      </c>
      <c r="M114" s="283" t="s">
        <v>20</v>
      </c>
      <c r="N114" s="283" t="s">
        <v>20</v>
      </c>
      <c r="O114" s="220" t="s">
        <v>4370</v>
      </c>
      <c r="P114" s="393" t="str">
        <f>IFERROR(VLOOKUP(TRIM(OPULJP_izravne8[[#This Row],[Lokacija provedbe
grad ili općina]]),Koordinate!B:E,2,FALSE),"")</f>
        <v/>
      </c>
      <c r="Q114" s="393" t="str">
        <f>IFERROR(VLOOKUP(TRIM(OPULJP_izravne8[[#This Row],[Lokacija provedbe
grad ili općina]]),Koordinate!B:E,3,FALSE),"")</f>
        <v/>
      </c>
      <c r="R114" s="393" t="str">
        <f>IFERROR(VLOOKUP(TRIM(OPULJP_izravne8[[#This Row],[Lokacija provedbe
grad ili općina]]),Koordinate!B:E,4,FALSE),"")</f>
        <v/>
      </c>
    </row>
    <row r="115" spans="1:18" s="373" customFormat="1" ht="30" customHeight="1">
      <c r="A115" s="283" t="s">
        <v>3073</v>
      </c>
      <c r="B115" s="299" t="s">
        <v>1635</v>
      </c>
      <c r="C115" s="299" t="s">
        <v>5374</v>
      </c>
      <c r="D115" s="283" t="s">
        <v>4991</v>
      </c>
      <c r="E115" s="299" t="s">
        <v>641</v>
      </c>
      <c r="F115" s="371">
        <v>43175</v>
      </c>
      <c r="G115" s="446">
        <v>2238914.73</v>
      </c>
      <c r="H115" s="372">
        <v>2238914.73</v>
      </c>
      <c r="I115" s="372">
        <f>OPULJP_izravne8[[#This Row],[Bespovratna sredstva Ukupno]]*0.85</f>
        <v>1903077.5204999999</v>
      </c>
      <c r="J115" s="372">
        <f>OPULJP_izravne8[[#This Row],[Bespovratna sredstva Ukupno]]*0.15</f>
        <v>335837.2095</v>
      </c>
      <c r="K115" s="372">
        <v>0</v>
      </c>
      <c r="L115" s="174" t="s">
        <v>406</v>
      </c>
      <c r="M115" s="283" t="s">
        <v>28</v>
      </c>
      <c r="N115" s="283" t="s">
        <v>28</v>
      </c>
      <c r="O115" s="220" t="s">
        <v>4370</v>
      </c>
      <c r="P115" s="393" t="str">
        <f>IFERROR(VLOOKUP(TRIM(OPULJP_izravne8[[#This Row],[Lokacija provedbe
grad ili općina]]),Koordinate!B:E,2,FALSE),"")</f>
        <v/>
      </c>
      <c r="Q115" s="393" t="str">
        <f>IFERROR(VLOOKUP(TRIM(OPULJP_izravne8[[#This Row],[Lokacija provedbe
grad ili općina]]),Koordinate!B:E,3,FALSE),"")</f>
        <v/>
      </c>
      <c r="R115" s="393" t="str">
        <f>IFERROR(VLOOKUP(TRIM(OPULJP_izravne8[[#This Row],[Lokacija provedbe
grad ili općina]]),Koordinate!B:E,4,FALSE),"")</f>
        <v/>
      </c>
    </row>
    <row r="116" spans="1:18" s="373" customFormat="1" ht="30" customHeight="1">
      <c r="A116" s="283" t="s">
        <v>2638</v>
      </c>
      <c r="B116" s="299" t="s">
        <v>1635</v>
      </c>
      <c r="C116" s="299" t="s">
        <v>5347</v>
      </c>
      <c r="D116" s="283" t="s">
        <v>4991</v>
      </c>
      <c r="E116" s="299" t="s">
        <v>641</v>
      </c>
      <c r="F116" s="371">
        <v>43097</v>
      </c>
      <c r="G116" s="446">
        <v>3072960.11</v>
      </c>
      <c r="H116" s="372">
        <v>3072960.11</v>
      </c>
      <c r="I116" s="372">
        <f>OPULJP_izravne8[[#This Row],[Bespovratna sredstva Ukupno]]*0.85</f>
        <v>2612016.0935</v>
      </c>
      <c r="J116" s="372">
        <f>OPULJP_izravne8[[#This Row],[Bespovratna sredstva Ukupno]]*0.15</f>
        <v>460944.01649999997</v>
      </c>
      <c r="K116" s="372">
        <v>0</v>
      </c>
      <c r="L116" s="174" t="s">
        <v>2639</v>
      </c>
      <c r="M116" s="283" t="s">
        <v>28</v>
      </c>
      <c r="N116" s="283" t="s">
        <v>28</v>
      </c>
      <c r="O116" s="220" t="s">
        <v>4370</v>
      </c>
      <c r="P116" s="393" t="str">
        <f>IFERROR(VLOOKUP(TRIM(OPULJP_izravne8[[#This Row],[Lokacija provedbe
grad ili općina]]),Koordinate!B:E,2,FALSE),"")</f>
        <v/>
      </c>
      <c r="Q116" s="393" t="str">
        <f>IFERROR(VLOOKUP(TRIM(OPULJP_izravne8[[#This Row],[Lokacija provedbe
grad ili općina]]),Koordinate!B:E,3,FALSE),"")</f>
        <v/>
      </c>
      <c r="R116" s="393" t="str">
        <f>IFERROR(VLOOKUP(TRIM(OPULJP_izravne8[[#This Row],[Lokacija provedbe
grad ili općina]]),Koordinate!B:E,4,FALSE),"")</f>
        <v/>
      </c>
    </row>
    <row r="117" spans="1:18" s="373" customFormat="1" ht="30" customHeight="1">
      <c r="A117" s="283" t="s">
        <v>2649</v>
      </c>
      <c r="B117" s="299" t="s">
        <v>1635</v>
      </c>
      <c r="C117" s="299" t="s">
        <v>5354</v>
      </c>
      <c r="D117" s="283" t="s">
        <v>4991</v>
      </c>
      <c r="E117" s="299" t="s">
        <v>641</v>
      </c>
      <c r="F117" s="371">
        <v>43108</v>
      </c>
      <c r="G117" s="446">
        <v>5240461.3600000003</v>
      </c>
      <c r="H117" s="372">
        <v>5240461.3600000003</v>
      </c>
      <c r="I117" s="372">
        <f>OPULJP_izravne8[[#This Row],[Bespovratna sredstva Ukupno]]*0.85</f>
        <v>4454392.1560000004</v>
      </c>
      <c r="J117" s="372">
        <f>OPULJP_izravne8[[#This Row],[Bespovratna sredstva Ukupno]]*0.15</f>
        <v>786069.20400000003</v>
      </c>
      <c r="K117" s="372">
        <v>0</v>
      </c>
      <c r="L117" s="174" t="s">
        <v>2650</v>
      </c>
      <c r="M117" s="283" t="s">
        <v>28</v>
      </c>
      <c r="N117" s="283" t="s">
        <v>28</v>
      </c>
      <c r="O117" s="220" t="s">
        <v>4370</v>
      </c>
      <c r="P117" s="393" t="str">
        <f>IFERROR(VLOOKUP(TRIM(OPULJP_izravne8[[#This Row],[Lokacija provedbe
grad ili općina]]),Koordinate!B:E,2,FALSE),"")</f>
        <v/>
      </c>
      <c r="Q117" s="393" t="str">
        <f>IFERROR(VLOOKUP(TRIM(OPULJP_izravne8[[#This Row],[Lokacija provedbe
grad ili općina]]),Koordinate!B:E,3,FALSE),"")</f>
        <v/>
      </c>
      <c r="R117" s="393" t="str">
        <f>IFERROR(VLOOKUP(TRIM(OPULJP_izravne8[[#This Row],[Lokacija provedbe
grad ili općina]]),Koordinate!B:E,4,FALSE),"")</f>
        <v/>
      </c>
    </row>
    <row r="118" spans="1:18" s="373" customFormat="1" ht="30" customHeight="1">
      <c r="A118" s="283" t="s">
        <v>2656</v>
      </c>
      <c r="B118" s="299" t="s">
        <v>1635</v>
      </c>
      <c r="C118" s="299" t="s">
        <v>5360</v>
      </c>
      <c r="D118" s="283" t="s">
        <v>4991</v>
      </c>
      <c r="E118" s="299" t="s">
        <v>641</v>
      </c>
      <c r="F118" s="371">
        <v>43125</v>
      </c>
      <c r="G118" s="446">
        <v>1794956.32</v>
      </c>
      <c r="H118" s="372">
        <v>1794956.32</v>
      </c>
      <c r="I118" s="372">
        <f>OPULJP_izravne8[[#This Row],[Bespovratna sredstva Ukupno]]*0.85</f>
        <v>1525712.872</v>
      </c>
      <c r="J118" s="372">
        <f>OPULJP_izravne8[[#This Row],[Bespovratna sredstva Ukupno]]*0.15</f>
        <v>269243.44799999997</v>
      </c>
      <c r="K118" s="372">
        <v>0</v>
      </c>
      <c r="L118" s="174" t="s">
        <v>2986</v>
      </c>
      <c r="M118" s="283" t="s">
        <v>28</v>
      </c>
      <c r="N118" s="283" t="s">
        <v>28</v>
      </c>
      <c r="O118" s="220" t="s">
        <v>4370</v>
      </c>
      <c r="P118" s="393" t="str">
        <f>IFERROR(VLOOKUP(TRIM(OPULJP_izravne8[[#This Row],[Lokacija provedbe
grad ili općina]]),Koordinate!B:E,2,FALSE),"")</f>
        <v/>
      </c>
      <c r="Q118" s="393" t="str">
        <f>IFERROR(VLOOKUP(TRIM(OPULJP_izravne8[[#This Row],[Lokacija provedbe
grad ili općina]]),Koordinate!B:E,3,FALSE),"")</f>
        <v/>
      </c>
      <c r="R118" s="393" t="str">
        <f>IFERROR(VLOOKUP(TRIM(OPULJP_izravne8[[#This Row],[Lokacija provedbe
grad ili općina]]),Koordinate!B:E,4,FALSE),"")</f>
        <v/>
      </c>
    </row>
    <row r="119" spans="1:18" s="373" customFormat="1" ht="30" customHeight="1">
      <c r="A119" s="283" t="s">
        <v>2660</v>
      </c>
      <c r="B119" s="299" t="s">
        <v>1635</v>
      </c>
      <c r="C119" s="299" t="s">
        <v>5363</v>
      </c>
      <c r="D119" s="283" t="s">
        <v>4991</v>
      </c>
      <c r="E119" s="299" t="s">
        <v>641</v>
      </c>
      <c r="F119" s="371">
        <v>43125</v>
      </c>
      <c r="G119" s="446">
        <v>3901567.28</v>
      </c>
      <c r="H119" s="372">
        <v>3901567.28</v>
      </c>
      <c r="I119" s="372">
        <f>OPULJP_izravne8[[#This Row],[Bespovratna sredstva Ukupno]]*0.85</f>
        <v>3316332.1879999996</v>
      </c>
      <c r="J119" s="372">
        <f>OPULJP_izravne8[[#This Row],[Bespovratna sredstva Ukupno]]*0.15</f>
        <v>585235.09199999995</v>
      </c>
      <c r="K119" s="372">
        <v>0</v>
      </c>
      <c r="L119" s="174" t="s">
        <v>517</v>
      </c>
      <c r="M119" s="283" t="s">
        <v>28</v>
      </c>
      <c r="N119" s="283" t="s">
        <v>28</v>
      </c>
      <c r="O119" s="220" t="s">
        <v>4370</v>
      </c>
      <c r="P119" s="393" t="str">
        <f>IFERROR(VLOOKUP(TRIM(OPULJP_izravne8[[#This Row],[Lokacija provedbe
grad ili općina]]),Koordinate!B:E,2,FALSE),"")</f>
        <v/>
      </c>
      <c r="Q119" s="393" t="str">
        <f>IFERROR(VLOOKUP(TRIM(OPULJP_izravne8[[#This Row],[Lokacija provedbe
grad ili općina]]),Koordinate!B:E,3,FALSE),"")</f>
        <v/>
      </c>
      <c r="R119" s="393" t="str">
        <f>IFERROR(VLOOKUP(TRIM(OPULJP_izravne8[[#This Row],[Lokacija provedbe
grad ili općina]]),Koordinate!B:E,4,FALSE),"")</f>
        <v/>
      </c>
    </row>
    <row r="120" spans="1:18" s="373" customFormat="1" ht="30" customHeight="1">
      <c r="A120" s="283" t="s">
        <v>4981</v>
      </c>
      <c r="B120" s="299" t="s">
        <v>1635</v>
      </c>
      <c r="C120" s="299" t="s">
        <v>5375</v>
      </c>
      <c r="D120" s="283" t="s">
        <v>4991</v>
      </c>
      <c r="E120" s="299" t="s">
        <v>641</v>
      </c>
      <c r="F120" s="371">
        <v>43175</v>
      </c>
      <c r="G120" s="446">
        <v>8280359.6200000001</v>
      </c>
      <c r="H120" s="372">
        <v>8280359.6200000001</v>
      </c>
      <c r="I120" s="372">
        <f>OPULJP_izravne8[[#This Row],[Bespovratna sredstva Ukupno]]*0.85</f>
        <v>7038305.6770000001</v>
      </c>
      <c r="J120" s="372">
        <f>OPULJP_izravne8[[#This Row],[Bespovratna sredstva Ukupno]]*0.15</f>
        <v>1242053.943</v>
      </c>
      <c r="K120" s="372">
        <v>0</v>
      </c>
      <c r="L120" s="174" t="s">
        <v>3074</v>
      </c>
      <c r="M120" s="283" t="s">
        <v>20</v>
      </c>
      <c r="N120" s="283" t="s">
        <v>20</v>
      </c>
      <c r="O120" s="220" t="s">
        <v>4370</v>
      </c>
      <c r="P120" s="393" t="str">
        <f>IFERROR(VLOOKUP(TRIM(OPULJP_izravne8[[#This Row],[Lokacija provedbe
grad ili općina]]),Koordinate!B:E,2,FALSE),"")</f>
        <v/>
      </c>
      <c r="Q120" s="393" t="str">
        <f>IFERROR(VLOOKUP(TRIM(OPULJP_izravne8[[#This Row],[Lokacija provedbe
grad ili općina]]),Koordinate!B:E,3,FALSE),"")</f>
        <v/>
      </c>
      <c r="R120" s="393" t="str">
        <f>IFERROR(VLOOKUP(TRIM(OPULJP_izravne8[[#This Row],[Lokacija provedbe
grad ili općina]]),Koordinate!B:E,4,FALSE),"")</f>
        <v/>
      </c>
    </row>
    <row r="121" spans="1:18" s="373" customFormat="1" ht="30" customHeight="1">
      <c r="A121" s="283" t="s">
        <v>3075</v>
      </c>
      <c r="B121" s="299" t="s">
        <v>1635</v>
      </c>
      <c r="C121" s="299" t="s">
        <v>5376</v>
      </c>
      <c r="D121" s="283" t="s">
        <v>4991</v>
      </c>
      <c r="E121" s="299" t="s">
        <v>641</v>
      </c>
      <c r="F121" s="371">
        <v>43175</v>
      </c>
      <c r="G121" s="446">
        <v>8380865.7699999996</v>
      </c>
      <c r="H121" s="372">
        <v>8380865.7699999996</v>
      </c>
      <c r="I121" s="372">
        <f>OPULJP_izravne8[[#This Row],[Bespovratna sredstva Ukupno]]*0.85</f>
        <v>7123735.9044999992</v>
      </c>
      <c r="J121" s="372">
        <f>OPULJP_izravne8[[#This Row],[Bespovratna sredstva Ukupno]]*0.15</f>
        <v>1257129.8654999998</v>
      </c>
      <c r="K121" s="372">
        <v>0</v>
      </c>
      <c r="L121" s="174" t="s">
        <v>3076</v>
      </c>
      <c r="M121" s="283" t="s">
        <v>3077</v>
      </c>
      <c r="N121" s="283" t="s">
        <v>20</v>
      </c>
      <c r="O121" s="174" t="s">
        <v>4370</v>
      </c>
      <c r="P121" s="393" t="str">
        <f>IFERROR(VLOOKUP(TRIM(OPULJP_izravne8[[#This Row],[Lokacija provedbe
grad ili općina]]),Koordinate!B:E,2,FALSE),"")</f>
        <v/>
      </c>
      <c r="Q121" s="393" t="str">
        <f>IFERROR(VLOOKUP(TRIM(OPULJP_izravne8[[#This Row],[Lokacija provedbe
grad ili općina]]),Koordinate!B:E,3,FALSE),"")</f>
        <v/>
      </c>
      <c r="R121" s="393" t="str">
        <f>IFERROR(VLOOKUP(TRIM(OPULJP_izravne8[[#This Row],[Lokacija provedbe
grad ili općina]]),Koordinate!B:E,4,FALSE),"")</f>
        <v/>
      </c>
    </row>
    <row r="122" spans="1:18" s="373" customFormat="1" ht="30" customHeight="1">
      <c r="A122" s="283" t="s">
        <v>2662</v>
      </c>
      <c r="B122" s="299" t="s">
        <v>1635</v>
      </c>
      <c r="C122" s="299" t="s">
        <v>5364</v>
      </c>
      <c r="D122" s="283" t="s">
        <v>4991</v>
      </c>
      <c r="E122" s="299" t="s">
        <v>641</v>
      </c>
      <c r="F122" s="371">
        <v>43125</v>
      </c>
      <c r="G122" s="446">
        <v>4229627</v>
      </c>
      <c r="H122" s="372">
        <v>4229627</v>
      </c>
      <c r="I122" s="372">
        <f>OPULJP_izravne8[[#This Row],[Bespovratna sredstva Ukupno]]*0.85</f>
        <v>3595182.9499999997</v>
      </c>
      <c r="J122" s="372">
        <f>OPULJP_izravne8[[#This Row],[Bespovratna sredstva Ukupno]]*0.15</f>
        <v>634444.04999999993</v>
      </c>
      <c r="K122" s="372">
        <v>0</v>
      </c>
      <c r="L122" s="174" t="s">
        <v>2987</v>
      </c>
      <c r="M122" s="283" t="s">
        <v>28</v>
      </c>
      <c r="N122" s="283" t="s">
        <v>28</v>
      </c>
      <c r="O122" s="220" t="s">
        <v>4370</v>
      </c>
      <c r="P122" s="393" t="str">
        <f>IFERROR(VLOOKUP(TRIM(OPULJP_izravne8[[#This Row],[Lokacija provedbe
grad ili općina]]),Koordinate!B:E,2,FALSE),"")</f>
        <v/>
      </c>
      <c r="Q122" s="393" t="str">
        <f>IFERROR(VLOOKUP(TRIM(OPULJP_izravne8[[#This Row],[Lokacija provedbe
grad ili općina]]),Koordinate!B:E,3,FALSE),"")</f>
        <v/>
      </c>
      <c r="R122" s="393" t="str">
        <f>IFERROR(VLOOKUP(TRIM(OPULJP_izravne8[[#This Row],[Lokacija provedbe
grad ili općina]]),Koordinate!B:E,4,FALSE),"")</f>
        <v/>
      </c>
    </row>
    <row r="123" spans="1:18" s="373" customFormat="1" ht="30" customHeight="1">
      <c r="A123" s="283" t="s">
        <v>2663</v>
      </c>
      <c r="B123" s="299" t="s">
        <v>1635</v>
      </c>
      <c r="C123" s="299" t="s">
        <v>5365</v>
      </c>
      <c r="D123" s="283" t="s">
        <v>4991</v>
      </c>
      <c r="E123" s="299" t="s">
        <v>641</v>
      </c>
      <c r="F123" s="371">
        <v>43125</v>
      </c>
      <c r="G123" s="446">
        <v>6927056.4900000002</v>
      </c>
      <c r="H123" s="372">
        <v>6927056.4900000002</v>
      </c>
      <c r="I123" s="372">
        <f>OPULJP_izravne8[[#This Row],[Bespovratna sredstva Ukupno]]*0.85</f>
        <v>5887998.0164999999</v>
      </c>
      <c r="J123" s="372">
        <f>OPULJP_izravne8[[#This Row],[Bespovratna sredstva Ukupno]]*0.15</f>
        <v>1039058.4735</v>
      </c>
      <c r="K123" s="372">
        <v>0</v>
      </c>
      <c r="L123" s="174" t="s">
        <v>2664</v>
      </c>
      <c r="M123" s="283" t="s">
        <v>20</v>
      </c>
      <c r="N123" s="283" t="s">
        <v>20</v>
      </c>
      <c r="O123" s="220" t="s">
        <v>4370</v>
      </c>
      <c r="P123" s="393" t="str">
        <f>IFERROR(VLOOKUP(TRIM(OPULJP_izravne8[[#This Row],[Lokacija provedbe
grad ili općina]]),Koordinate!B:E,2,FALSE),"")</f>
        <v/>
      </c>
      <c r="Q123" s="393" t="str">
        <f>IFERROR(VLOOKUP(TRIM(OPULJP_izravne8[[#This Row],[Lokacija provedbe
grad ili općina]]),Koordinate!B:E,3,FALSE),"")</f>
        <v/>
      </c>
      <c r="R123" s="393" t="str">
        <f>IFERROR(VLOOKUP(TRIM(OPULJP_izravne8[[#This Row],[Lokacija provedbe
grad ili općina]]),Koordinate!B:E,4,FALSE),"")</f>
        <v/>
      </c>
    </row>
    <row r="124" spans="1:18" s="373" customFormat="1" ht="30" customHeight="1">
      <c r="A124" s="283" t="s">
        <v>2665</v>
      </c>
      <c r="B124" s="299" t="s">
        <v>1635</v>
      </c>
      <c r="C124" s="299" t="s">
        <v>5366</v>
      </c>
      <c r="D124" s="283" t="s">
        <v>4991</v>
      </c>
      <c r="E124" s="299" t="s">
        <v>641</v>
      </c>
      <c r="F124" s="371">
        <v>43125</v>
      </c>
      <c r="G124" s="446">
        <v>4169300</v>
      </c>
      <c r="H124" s="372">
        <v>4169300</v>
      </c>
      <c r="I124" s="372">
        <f>OPULJP_izravne8[[#This Row],[Bespovratna sredstva Ukupno]]*0.85</f>
        <v>3543905</v>
      </c>
      <c r="J124" s="372">
        <f>OPULJP_izravne8[[#This Row],[Bespovratna sredstva Ukupno]]*0.15</f>
        <v>625395</v>
      </c>
      <c r="K124" s="372">
        <v>0</v>
      </c>
      <c r="L124" s="174" t="s">
        <v>562</v>
      </c>
      <c r="M124" s="283" t="s">
        <v>52</v>
      </c>
      <c r="N124" s="283" t="s">
        <v>52</v>
      </c>
      <c r="O124" s="220" t="s">
        <v>4370</v>
      </c>
      <c r="P124" s="393" t="str">
        <f>IFERROR(VLOOKUP(TRIM(OPULJP_izravne8[[#This Row],[Lokacija provedbe
grad ili općina]]),Koordinate!B:E,2,FALSE),"")</f>
        <v/>
      </c>
      <c r="Q124" s="393" t="str">
        <f>IFERROR(VLOOKUP(TRIM(OPULJP_izravne8[[#This Row],[Lokacija provedbe
grad ili općina]]),Koordinate!B:E,3,FALSE),"")</f>
        <v/>
      </c>
      <c r="R124" s="393" t="str">
        <f>IFERROR(VLOOKUP(TRIM(OPULJP_izravne8[[#This Row],[Lokacija provedbe
grad ili općina]]),Koordinate!B:E,4,FALSE),"")</f>
        <v/>
      </c>
    </row>
    <row r="125" spans="1:18" s="373" customFormat="1" ht="30" customHeight="1">
      <c r="A125" s="283" t="s">
        <v>3078</v>
      </c>
      <c r="B125" s="299" t="s">
        <v>1635</v>
      </c>
      <c r="C125" s="299" t="s">
        <v>5377</v>
      </c>
      <c r="D125" s="283" t="s">
        <v>4991</v>
      </c>
      <c r="E125" s="299" t="s">
        <v>641</v>
      </c>
      <c r="F125" s="371">
        <v>43175</v>
      </c>
      <c r="G125" s="446">
        <v>2382241.4</v>
      </c>
      <c r="H125" s="372">
        <v>2382241.4</v>
      </c>
      <c r="I125" s="372">
        <f>OPULJP_izravne8[[#This Row],[Bespovratna sredstva Ukupno]]*0.85</f>
        <v>2024905.19</v>
      </c>
      <c r="J125" s="372">
        <f>OPULJP_izravne8[[#This Row],[Bespovratna sredstva Ukupno]]*0.15</f>
        <v>357336.20999999996</v>
      </c>
      <c r="K125" s="372">
        <v>0</v>
      </c>
      <c r="L125" s="174" t="s">
        <v>428</v>
      </c>
      <c r="M125" s="283" t="s">
        <v>3077</v>
      </c>
      <c r="N125" s="283" t="s">
        <v>20</v>
      </c>
      <c r="O125" s="220" t="s">
        <v>4370</v>
      </c>
      <c r="P125" s="393" t="str">
        <f>IFERROR(VLOOKUP(TRIM(OPULJP_izravne8[[#This Row],[Lokacija provedbe
grad ili općina]]),Koordinate!B:E,2,FALSE),"")</f>
        <v/>
      </c>
      <c r="Q125" s="393" t="str">
        <f>IFERROR(VLOOKUP(TRIM(OPULJP_izravne8[[#This Row],[Lokacija provedbe
grad ili općina]]),Koordinate!B:E,3,FALSE),"")</f>
        <v/>
      </c>
      <c r="R125" s="393" t="str">
        <f>IFERROR(VLOOKUP(TRIM(OPULJP_izravne8[[#This Row],[Lokacija provedbe
grad ili općina]]),Koordinate!B:E,4,FALSE),"")</f>
        <v/>
      </c>
    </row>
    <row r="126" spans="1:18" s="373" customFormat="1" ht="30" customHeight="1">
      <c r="A126" s="283" t="s">
        <v>2666</v>
      </c>
      <c r="B126" s="299" t="s">
        <v>1635</v>
      </c>
      <c r="C126" s="299" t="s">
        <v>5367</v>
      </c>
      <c r="D126" s="283" t="s">
        <v>4991</v>
      </c>
      <c r="E126" s="299" t="s">
        <v>641</v>
      </c>
      <c r="F126" s="371">
        <v>43125</v>
      </c>
      <c r="G126" s="446">
        <v>1846041.84</v>
      </c>
      <c r="H126" s="372">
        <v>1846041.84</v>
      </c>
      <c r="I126" s="372">
        <f>OPULJP_izravne8[[#This Row],[Bespovratna sredstva Ukupno]]*0.85</f>
        <v>1569135.564</v>
      </c>
      <c r="J126" s="372">
        <f>OPULJP_izravne8[[#This Row],[Bespovratna sredstva Ukupno]]*0.15</f>
        <v>276906.27600000001</v>
      </c>
      <c r="K126" s="372">
        <v>0</v>
      </c>
      <c r="L126" s="174" t="s">
        <v>513</v>
      </c>
      <c r="M126" s="283" t="s">
        <v>28</v>
      </c>
      <c r="N126" s="283" t="s">
        <v>28</v>
      </c>
      <c r="O126" s="220" t="s">
        <v>4370</v>
      </c>
      <c r="P126" s="393" t="str">
        <f>IFERROR(VLOOKUP(TRIM(OPULJP_izravne8[[#This Row],[Lokacija provedbe
grad ili općina]]),Koordinate!B:E,2,FALSE),"")</f>
        <v/>
      </c>
      <c r="Q126" s="393" t="str">
        <f>IFERROR(VLOOKUP(TRIM(OPULJP_izravne8[[#This Row],[Lokacija provedbe
grad ili općina]]),Koordinate!B:E,3,FALSE),"")</f>
        <v/>
      </c>
      <c r="R126" s="393" t="str">
        <f>IFERROR(VLOOKUP(TRIM(OPULJP_izravne8[[#This Row],[Lokacija provedbe
grad ili općina]]),Koordinate!B:E,4,FALSE),"")</f>
        <v/>
      </c>
    </row>
    <row r="127" spans="1:18" s="373" customFormat="1" ht="30" customHeight="1">
      <c r="A127" s="283" t="s">
        <v>3079</v>
      </c>
      <c r="B127" s="299" t="s">
        <v>1635</v>
      </c>
      <c r="C127" s="299" t="s">
        <v>5378</v>
      </c>
      <c r="D127" s="283" t="s">
        <v>4991</v>
      </c>
      <c r="E127" s="299" t="s">
        <v>641</v>
      </c>
      <c r="F127" s="371">
        <v>43175</v>
      </c>
      <c r="G127" s="446">
        <v>2025184.76</v>
      </c>
      <c r="H127" s="372">
        <v>2025184.76</v>
      </c>
      <c r="I127" s="372">
        <f>OPULJP_izravne8[[#This Row],[Bespovratna sredstva Ukupno]]*0.85</f>
        <v>1721407.0459999999</v>
      </c>
      <c r="J127" s="372">
        <f>OPULJP_izravne8[[#This Row],[Bespovratna sredstva Ukupno]]*0.15</f>
        <v>303777.71399999998</v>
      </c>
      <c r="K127" s="372">
        <v>0</v>
      </c>
      <c r="L127" s="174" t="s">
        <v>485</v>
      </c>
      <c r="M127" s="283" t="s">
        <v>28</v>
      </c>
      <c r="N127" s="283" t="s">
        <v>28</v>
      </c>
      <c r="O127" s="220" t="s">
        <v>4370</v>
      </c>
      <c r="P127" s="393" t="str">
        <f>IFERROR(VLOOKUP(TRIM(OPULJP_izravne8[[#This Row],[Lokacija provedbe
grad ili općina]]),Koordinate!B:E,2,FALSE),"")</f>
        <v/>
      </c>
      <c r="Q127" s="393" t="str">
        <f>IFERROR(VLOOKUP(TRIM(OPULJP_izravne8[[#This Row],[Lokacija provedbe
grad ili općina]]),Koordinate!B:E,3,FALSE),"")</f>
        <v/>
      </c>
      <c r="R127" s="393" t="str">
        <f>IFERROR(VLOOKUP(TRIM(OPULJP_izravne8[[#This Row],[Lokacija provedbe
grad ili općina]]),Koordinate!B:E,4,FALSE),"")</f>
        <v/>
      </c>
    </row>
    <row r="128" spans="1:18" s="373" customFormat="1" ht="30" customHeight="1">
      <c r="A128" s="283" t="s">
        <v>3080</v>
      </c>
      <c r="B128" s="299" t="s">
        <v>1635</v>
      </c>
      <c r="C128" s="299" t="s">
        <v>5379</v>
      </c>
      <c r="D128" s="283" t="s">
        <v>4991</v>
      </c>
      <c r="E128" s="299" t="s">
        <v>641</v>
      </c>
      <c r="F128" s="371">
        <v>43175</v>
      </c>
      <c r="G128" s="446">
        <v>2572064.2000000002</v>
      </c>
      <c r="H128" s="372">
        <v>2572064.2000000002</v>
      </c>
      <c r="I128" s="372">
        <f>OPULJP_izravne8[[#This Row],[Bespovratna sredstva Ukupno]]*0.85</f>
        <v>2186254.5700000003</v>
      </c>
      <c r="J128" s="372">
        <f>OPULJP_izravne8[[#This Row],[Bespovratna sredstva Ukupno]]*0.15</f>
        <v>385809.63</v>
      </c>
      <c r="K128" s="372">
        <v>0</v>
      </c>
      <c r="L128" s="174" t="s">
        <v>3081</v>
      </c>
      <c r="M128" s="283" t="s">
        <v>28</v>
      </c>
      <c r="N128" s="283" t="s">
        <v>28</v>
      </c>
      <c r="O128" s="220" t="s">
        <v>4370</v>
      </c>
      <c r="P128" s="393" t="str">
        <f>IFERROR(VLOOKUP(TRIM(OPULJP_izravne8[[#This Row],[Lokacija provedbe
grad ili općina]]),Koordinate!B:E,2,FALSE),"")</f>
        <v/>
      </c>
      <c r="Q128" s="393" t="str">
        <f>IFERROR(VLOOKUP(TRIM(OPULJP_izravne8[[#This Row],[Lokacija provedbe
grad ili općina]]),Koordinate!B:E,3,FALSE),"")</f>
        <v/>
      </c>
      <c r="R128" s="393" t="str">
        <f>IFERROR(VLOOKUP(TRIM(OPULJP_izravne8[[#This Row],[Lokacija provedbe
grad ili općina]]),Koordinate!B:E,4,FALSE),"")</f>
        <v/>
      </c>
    </row>
    <row r="129" spans="1:18" s="373" customFormat="1" ht="30" customHeight="1">
      <c r="A129" s="283" t="s">
        <v>3734</v>
      </c>
      <c r="B129" s="299" t="s">
        <v>1635</v>
      </c>
      <c r="C129" s="299" t="s">
        <v>5389</v>
      </c>
      <c r="D129" s="283" t="s">
        <v>4991</v>
      </c>
      <c r="E129" s="299" t="s">
        <v>641</v>
      </c>
      <c r="F129" s="371">
        <v>43250</v>
      </c>
      <c r="G129" s="446">
        <v>2067222.8</v>
      </c>
      <c r="H129" s="372">
        <v>2067222.8</v>
      </c>
      <c r="I129" s="372">
        <f>OPULJP_izravne8[[#This Row],[Bespovratna sredstva Ukupno]]*0.85</f>
        <v>1757139.38</v>
      </c>
      <c r="J129" s="372">
        <f>OPULJP_izravne8[[#This Row],[Bespovratna sredstva Ukupno]]*0.15</f>
        <v>310083.42</v>
      </c>
      <c r="K129" s="372">
        <v>0</v>
      </c>
      <c r="L129" s="174" t="s">
        <v>3735</v>
      </c>
      <c r="M129" s="283" t="s">
        <v>28</v>
      </c>
      <c r="N129" s="283" t="s">
        <v>28</v>
      </c>
      <c r="O129" s="220" t="s">
        <v>4370</v>
      </c>
      <c r="P129" s="393" t="str">
        <f>IFERROR(VLOOKUP(TRIM(OPULJP_izravne8[[#This Row],[Lokacija provedbe
grad ili općina]]),Koordinate!B:E,2,FALSE),"")</f>
        <v/>
      </c>
      <c r="Q129" s="393" t="str">
        <f>IFERROR(VLOOKUP(TRIM(OPULJP_izravne8[[#This Row],[Lokacija provedbe
grad ili općina]]),Koordinate!B:E,3,FALSE),"")</f>
        <v/>
      </c>
      <c r="R129" s="393" t="str">
        <f>IFERROR(VLOOKUP(TRIM(OPULJP_izravne8[[#This Row],[Lokacija provedbe
grad ili općina]]),Koordinate!B:E,4,FALSE),"")</f>
        <v/>
      </c>
    </row>
    <row r="130" spans="1:18" s="373" customFormat="1" ht="30" customHeight="1">
      <c r="A130" s="283" t="s">
        <v>3736</v>
      </c>
      <c r="B130" s="299" t="s">
        <v>1635</v>
      </c>
      <c r="C130" s="299" t="s">
        <v>5390</v>
      </c>
      <c r="D130" s="283" t="s">
        <v>4991</v>
      </c>
      <c r="E130" s="299" t="s">
        <v>641</v>
      </c>
      <c r="F130" s="371">
        <v>43250</v>
      </c>
      <c r="G130" s="446">
        <v>4957056.3600000003</v>
      </c>
      <c r="H130" s="372">
        <v>4957056.3600000003</v>
      </c>
      <c r="I130" s="372">
        <f>OPULJP_izravne8[[#This Row],[Bespovratna sredstva Ukupno]]*0.85</f>
        <v>4213497.9060000004</v>
      </c>
      <c r="J130" s="372">
        <f>OPULJP_izravne8[[#This Row],[Bespovratna sredstva Ukupno]]*0.15</f>
        <v>743558.45400000003</v>
      </c>
      <c r="K130" s="372">
        <v>0</v>
      </c>
      <c r="L130" s="174" t="s">
        <v>453</v>
      </c>
      <c r="M130" s="283" t="s">
        <v>20</v>
      </c>
      <c r="N130" s="283" t="s">
        <v>20</v>
      </c>
      <c r="O130" s="220" t="s">
        <v>4370</v>
      </c>
      <c r="P130" s="393" t="str">
        <f>IFERROR(VLOOKUP(TRIM(OPULJP_izravne8[[#This Row],[Lokacija provedbe
grad ili općina]]),Koordinate!B:E,2,FALSE),"")</f>
        <v/>
      </c>
      <c r="Q130" s="393" t="str">
        <f>IFERROR(VLOOKUP(TRIM(OPULJP_izravne8[[#This Row],[Lokacija provedbe
grad ili općina]]),Koordinate!B:E,3,FALSE),"")</f>
        <v/>
      </c>
      <c r="R130" s="393" t="str">
        <f>IFERROR(VLOOKUP(TRIM(OPULJP_izravne8[[#This Row],[Lokacija provedbe
grad ili općina]]),Koordinate!B:E,4,FALSE),"")</f>
        <v/>
      </c>
    </row>
    <row r="131" spans="1:18" s="373" customFormat="1" ht="30" customHeight="1">
      <c r="A131" s="283" t="s">
        <v>3737</v>
      </c>
      <c r="B131" s="299" t="s">
        <v>1635</v>
      </c>
      <c r="C131" s="299" t="s">
        <v>5391</v>
      </c>
      <c r="D131" s="283" t="s">
        <v>4991</v>
      </c>
      <c r="E131" s="299" t="s">
        <v>641</v>
      </c>
      <c r="F131" s="371">
        <v>43250</v>
      </c>
      <c r="G131" s="446">
        <v>4103664.7</v>
      </c>
      <c r="H131" s="372">
        <v>4103664.7</v>
      </c>
      <c r="I131" s="372">
        <f>OPULJP_izravne8[[#This Row],[Bespovratna sredstva Ukupno]]*0.85</f>
        <v>3488114.9950000001</v>
      </c>
      <c r="J131" s="372">
        <f>OPULJP_izravne8[[#This Row],[Bespovratna sredstva Ukupno]]*0.15</f>
        <v>615549.70499999996</v>
      </c>
      <c r="K131" s="372">
        <v>0</v>
      </c>
      <c r="L131" s="174" t="s">
        <v>515</v>
      </c>
      <c r="M131" s="283" t="s">
        <v>28</v>
      </c>
      <c r="N131" s="283" t="s">
        <v>28</v>
      </c>
      <c r="O131" s="220" t="s">
        <v>4370</v>
      </c>
      <c r="P131" s="393" t="str">
        <f>IFERROR(VLOOKUP(TRIM(OPULJP_izravne8[[#This Row],[Lokacija provedbe
grad ili općina]]),Koordinate!B:E,2,FALSE),"")</f>
        <v/>
      </c>
      <c r="Q131" s="393" t="str">
        <f>IFERROR(VLOOKUP(TRIM(OPULJP_izravne8[[#This Row],[Lokacija provedbe
grad ili općina]]),Koordinate!B:E,3,FALSE),"")</f>
        <v/>
      </c>
      <c r="R131" s="393" t="str">
        <f>IFERROR(VLOOKUP(TRIM(OPULJP_izravne8[[#This Row],[Lokacija provedbe
grad ili općina]]),Koordinate!B:E,4,FALSE),"")</f>
        <v/>
      </c>
    </row>
    <row r="132" spans="1:18" s="373" customFormat="1" ht="30" customHeight="1">
      <c r="A132" s="283" t="s">
        <v>3739</v>
      </c>
      <c r="B132" s="299" t="s">
        <v>1635</v>
      </c>
      <c r="C132" s="299" t="s">
        <v>5394</v>
      </c>
      <c r="D132" s="283" t="s">
        <v>4991</v>
      </c>
      <c r="E132" s="299" t="s">
        <v>641</v>
      </c>
      <c r="F132" s="371">
        <v>43250</v>
      </c>
      <c r="G132" s="446">
        <v>1381799.78</v>
      </c>
      <c r="H132" s="372">
        <v>1381799.78</v>
      </c>
      <c r="I132" s="372">
        <f>OPULJP_izravne8[[#This Row],[Bespovratna sredstva Ukupno]]*0.85</f>
        <v>1174529.8130000001</v>
      </c>
      <c r="J132" s="372">
        <f>OPULJP_izravne8[[#This Row],[Bespovratna sredstva Ukupno]]*0.15</f>
        <v>207269.967</v>
      </c>
      <c r="K132" s="372">
        <v>0</v>
      </c>
      <c r="L132" s="174" t="s">
        <v>3740</v>
      </c>
      <c r="M132" s="283" t="s">
        <v>43</v>
      </c>
      <c r="N132" s="283" t="s">
        <v>43</v>
      </c>
      <c r="O132" s="220" t="s">
        <v>4370</v>
      </c>
      <c r="P132" s="393" t="str">
        <f>IFERROR(VLOOKUP(TRIM(OPULJP_izravne8[[#This Row],[Lokacija provedbe
grad ili općina]]),Koordinate!B:E,2,FALSE),"")</f>
        <v/>
      </c>
      <c r="Q132" s="393" t="str">
        <f>IFERROR(VLOOKUP(TRIM(OPULJP_izravne8[[#This Row],[Lokacija provedbe
grad ili općina]]),Koordinate!B:E,3,FALSE),"")</f>
        <v/>
      </c>
      <c r="R132" s="393" t="str">
        <f>IFERROR(VLOOKUP(TRIM(OPULJP_izravne8[[#This Row],[Lokacija provedbe
grad ili općina]]),Koordinate!B:E,4,FALSE),"")</f>
        <v/>
      </c>
    </row>
    <row r="133" spans="1:18" s="373" customFormat="1" ht="30" customHeight="1">
      <c r="A133" s="283" t="s">
        <v>4986</v>
      </c>
      <c r="B133" s="299" t="s">
        <v>1635</v>
      </c>
      <c r="C133" s="299" t="s">
        <v>5395</v>
      </c>
      <c r="D133" s="283" t="s">
        <v>4991</v>
      </c>
      <c r="E133" s="299" t="s">
        <v>641</v>
      </c>
      <c r="F133" s="371">
        <v>43250</v>
      </c>
      <c r="G133" s="446">
        <v>3211812.24</v>
      </c>
      <c r="H133" s="372">
        <v>3211812.24</v>
      </c>
      <c r="I133" s="372">
        <f>OPULJP_izravne8[[#This Row],[Bespovratna sredstva Ukupno]]*0.85</f>
        <v>2730040.4040000001</v>
      </c>
      <c r="J133" s="372">
        <f>OPULJP_izravne8[[#This Row],[Bespovratna sredstva Ukupno]]*0.15</f>
        <v>481771.83600000001</v>
      </c>
      <c r="K133" s="372">
        <v>0</v>
      </c>
      <c r="L133" s="174" t="s">
        <v>491</v>
      </c>
      <c r="M133" s="283" t="s">
        <v>28</v>
      </c>
      <c r="N133" s="283" t="s">
        <v>28</v>
      </c>
      <c r="O133" s="220" t="s">
        <v>4370</v>
      </c>
      <c r="P133" s="393" t="str">
        <f>IFERROR(VLOOKUP(TRIM(OPULJP_izravne8[[#This Row],[Lokacija provedbe
grad ili općina]]),Koordinate!B:E,2,FALSE),"")</f>
        <v/>
      </c>
      <c r="Q133" s="393" t="str">
        <f>IFERROR(VLOOKUP(TRIM(OPULJP_izravne8[[#This Row],[Lokacija provedbe
grad ili općina]]),Koordinate!B:E,3,FALSE),"")</f>
        <v/>
      </c>
      <c r="R133" s="393" t="str">
        <f>IFERROR(VLOOKUP(TRIM(OPULJP_izravne8[[#This Row],[Lokacija provedbe
grad ili općina]]),Koordinate!B:E,4,FALSE),"")</f>
        <v/>
      </c>
    </row>
    <row r="134" spans="1:18" s="373" customFormat="1" ht="30" customHeight="1">
      <c r="A134" s="283" t="s">
        <v>4976</v>
      </c>
      <c r="B134" s="299" t="s">
        <v>1635</v>
      </c>
      <c r="C134" s="299" t="s">
        <v>5396</v>
      </c>
      <c r="D134" s="283" t="s">
        <v>4991</v>
      </c>
      <c r="E134" s="299" t="s">
        <v>641</v>
      </c>
      <c r="F134" s="371">
        <v>43250</v>
      </c>
      <c r="G134" s="446">
        <v>5922992</v>
      </c>
      <c r="H134" s="372">
        <v>5922992</v>
      </c>
      <c r="I134" s="372">
        <f>OPULJP_izravne8[[#This Row],[Bespovratna sredstva Ukupno]]*0.85</f>
        <v>5034543.2</v>
      </c>
      <c r="J134" s="372">
        <f>OPULJP_izravne8[[#This Row],[Bespovratna sredstva Ukupno]]*0.15</f>
        <v>888448.79999999993</v>
      </c>
      <c r="K134" s="372">
        <v>0</v>
      </c>
      <c r="L134" s="174" t="s">
        <v>614</v>
      </c>
      <c r="M134" s="283" t="s">
        <v>28</v>
      </c>
      <c r="N134" s="283" t="s">
        <v>28</v>
      </c>
      <c r="O134" s="220" t="s">
        <v>4370</v>
      </c>
      <c r="P134" s="393" t="str">
        <f>IFERROR(VLOOKUP(TRIM(OPULJP_izravne8[[#This Row],[Lokacija provedbe
grad ili općina]]),Koordinate!B:E,2,FALSE),"")</f>
        <v/>
      </c>
      <c r="Q134" s="393" t="str">
        <f>IFERROR(VLOOKUP(TRIM(OPULJP_izravne8[[#This Row],[Lokacija provedbe
grad ili općina]]),Koordinate!B:E,3,FALSE),"")</f>
        <v/>
      </c>
      <c r="R134" s="393" t="str">
        <f>IFERROR(VLOOKUP(TRIM(OPULJP_izravne8[[#This Row],[Lokacija provedbe
grad ili općina]]),Koordinate!B:E,4,FALSE),"")</f>
        <v/>
      </c>
    </row>
    <row r="135" spans="1:18" s="373" customFormat="1" ht="30" customHeight="1">
      <c r="A135" s="283" t="s">
        <v>3741</v>
      </c>
      <c r="B135" s="299" t="s">
        <v>1635</v>
      </c>
      <c r="C135" s="299" t="s">
        <v>5397</v>
      </c>
      <c r="D135" s="283" t="s">
        <v>4991</v>
      </c>
      <c r="E135" s="299" t="s">
        <v>641</v>
      </c>
      <c r="F135" s="371">
        <v>43250</v>
      </c>
      <c r="G135" s="446">
        <v>9757863.1999999993</v>
      </c>
      <c r="H135" s="372">
        <v>9757863.1999999993</v>
      </c>
      <c r="I135" s="372">
        <f>OPULJP_izravne8[[#This Row],[Bespovratna sredstva Ukupno]]*0.85</f>
        <v>8294183.7199999988</v>
      </c>
      <c r="J135" s="372">
        <f>OPULJP_izravne8[[#This Row],[Bespovratna sredstva Ukupno]]*0.15</f>
        <v>1463679.4799999997</v>
      </c>
      <c r="K135" s="372">
        <v>0</v>
      </c>
      <c r="L135" s="174" t="s">
        <v>474</v>
      </c>
      <c r="M135" s="283" t="s">
        <v>28</v>
      </c>
      <c r="N135" s="283" t="s">
        <v>28</v>
      </c>
      <c r="O135" s="220" t="s">
        <v>4370</v>
      </c>
      <c r="P135" s="393" t="str">
        <f>IFERROR(VLOOKUP(TRIM(OPULJP_izravne8[[#This Row],[Lokacija provedbe
grad ili općina]]),Koordinate!B:E,2,FALSE),"")</f>
        <v/>
      </c>
      <c r="Q135" s="393" t="str">
        <f>IFERROR(VLOOKUP(TRIM(OPULJP_izravne8[[#This Row],[Lokacija provedbe
grad ili općina]]),Koordinate!B:E,3,FALSE),"")</f>
        <v/>
      </c>
      <c r="R135" s="393" t="str">
        <f>IFERROR(VLOOKUP(TRIM(OPULJP_izravne8[[#This Row],[Lokacija provedbe
grad ili općina]]),Koordinate!B:E,4,FALSE),"")</f>
        <v/>
      </c>
    </row>
    <row r="136" spans="1:18" s="373" customFormat="1" ht="30" customHeight="1">
      <c r="A136" s="283" t="s">
        <v>4985</v>
      </c>
      <c r="B136" s="299" t="s">
        <v>1635</v>
      </c>
      <c r="C136" s="299" t="s">
        <v>5406</v>
      </c>
      <c r="D136" s="283" t="s">
        <v>4991</v>
      </c>
      <c r="E136" s="299" t="s">
        <v>641</v>
      </c>
      <c r="F136" s="371">
        <v>43284</v>
      </c>
      <c r="G136" s="446">
        <v>2540930.9500000002</v>
      </c>
      <c r="H136" s="372">
        <v>2540930.9500000002</v>
      </c>
      <c r="I136" s="372">
        <f>OPULJP_izravne8[[#This Row],[Bespovratna sredstva Ukupno]]*0.85</f>
        <v>2159791.3075000001</v>
      </c>
      <c r="J136" s="372">
        <f>OPULJP_izravne8[[#This Row],[Bespovratna sredstva Ukupno]]*0.15</f>
        <v>381139.64250000002</v>
      </c>
      <c r="K136" s="372"/>
      <c r="L136" s="174" t="s">
        <v>3892</v>
      </c>
      <c r="M136" s="382" t="s">
        <v>28</v>
      </c>
      <c r="N136" s="382" t="s">
        <v>28</v>
      </c>
      <c r="O136" s="220" t="s">
        <v>4370</v>
      </c>
      <c r="P136" s="393" t="str">
        <f>IFERROR(VLOOKUP(TRIM(OPULJP_izravne8[[#This Row],[Lokacija provedbe
grad ili općina]]),Koordinate!B:E,2,FALSE),"")</f>
        <v/>
      </c>
      <c r="Q136" s="393" t="str">
        <f>IFERROR(VLOOKUP(TRIM(OPULJP_izravne8[[#This Row],[Lokacija provedbe
grad ili općina]]),Koordinate!B:E,3,FALSE),"")</f>
        <v/>
      </c>
      <c r="R136" s="393" t="str">
        <f>IFERROR(VLOOKUP(TRIM(OPULJP_izravne8[[#This Row],[Lokacija provedbe
grad ili općina]]),Koordinate!B:E,4,FALSE),"")</f>
        <v/>
      </c>
    </row>
    <row r="137" spans="1:18" s="373" customFormat="1" ht="30" customHeight="1">
      <c r="A137" s="283" t="s">
        <v>3768</v>
      </c>
      <c r="B137" s="299" t="s">
        <v>1635</v>
      </c>
      <c r="C137" s="299" t="s">
        <v>5403</v>
      </c>
      <c r="D137" s="283" t="s">
        <v>4991</v>
      </c>
      <c r="E137" s="299" t="s">
        <v>641</v>
      </c>
      <c r="F137" s="371">
        <v>43266</v>
      </c>
      <c r="G137" s="446">
        <v>4793437.01</v>
      </c>
      <c r="H137" s="372">
        <v>4793437.01</v>
      </c>
      <c r="I137" s="372">
        <f>OPULJP_izravne8[[#This Row],[Bespovratna sredstva Ukupno]]*0.85</f>
        <v>4074421.4584999997</v>
      </c>
      <c r="J137" s="372">
        <f>OPULJP_izravne8[[#This Row],[Bespovratna sredstva Ukupno]]*0.15</f>
        <v>719015.55149999994</v>
      </c>
      <c r="K137" s="372"/>
      <c r="L137" s="174" t="s">
        <v>499</v>
      </c>
      <c r="M137" s="283" t="s">
        <v>28</v>
      </c>
      <c r="N137" s="283" t="s">
        <v>28</v>
      </c>
      <c r="O137" s="220" t="s">
        <v>4370</v>
      </c>
      <c r="P137" s="393" t="str">
        <f>IFERROR(VLOOKUP(TRIM(OPULJP_izravne8[[#This Row],[Lokacija provedbe
grad ili općina]]),Koordinate!B:E,2,FALSE),"")</f>
        <v/>
      </c>
      <c r="Q137" s="393" t="str">
        <f>IFERROR(VLOOKUP(TRIM(OPULJP_izravne8[[#This Row],[Lokacija provedbe
grad ili općina]]),Koordinate!B:E,3,FALSE),"")</f>
        <v/>
      </c>
      <c r="R137" s="393" t="str">
        <f>IFERROR(VLOOKUP(TRIM(OPULJP_izravne8[[#This Row],[Lokacija provedbe
grad ili općina]]),Koordinate!B:E,4,FALSE),"")</f>
        <v/>
      </c>
    </row>
    <row r="138" spans="1:18" s="373" customFormat="1" ht="30" customHeight="1">
      <c r="A138" s="283" t="s">
        <v>3742</v>
      </c>
      <c r="B138" s="299" t="s">
        <v>1635</v>
      </c>
      <c r="C138" s="299" t="s">
        <v>5398</v>
      </c>
      <c r="D138" s="283" t="s">
        <v>4991</v>
      </c>
      <c r="E138" s="299" t="s">
        <v>641</v>
      </c>
      <c r="F138" s="371">
        <v>43250</v>
      </c>
      <c r="G138" s="446">
        <v>2157985.42</v>
      </c>
      <c r="H138" s="372">
        <v>2157985.42</v>
      </c>
      <c r="I138" s="372">
        <f>OPULJP_izravne8[[#This Row],[Bespovratna sredstva Ukupno]]*0.85</f>
        <v>1834287.6069999998</v>
      </c>
      <c r="J138" s="372">
        <f>OPULJP_izravne8[[#This Row],[Bespovratna sredstva Ukupno]]*0.15</f>
        <v>323697.81299999997</v>
      </c>
      <c r="K138" s="372">
        <v>0</v>
      </c>
      <c r="L138" s="174" t="s">
        <v>3743</v>
      </c>
      <c r="M138" s="283" t="s">
        <v>43</v>
      </c>
      <c r="N138" s="283" t="s">
        <v>43</v>
      </c>
      <c r="O138" s="220" t="s">
        <v>4370</v>
      </c>
      <c r="P138" s="393" t="str">
        <f>IFERROR(VLOOKUP(TRIM(OPULJP_izravne8[[#This Row],[Lokacija provedbe
grad ili općina]]),Koordinate!B:E,2,FALSE),"")</f>
        <v/>
      </c>
      <c r="Q138" s="393" t="str">
        <f>IFERROR(VLOOKUP(TRIM(OPULJP_izravne8[[#This Row],[Lokacija provedbe
grad ili općina]]),Koordinate!B:E,3,FALSE),"")</f>
        <v/>
      </c>
      <c r="R138" s="393" t="str">
        <f>IFERROR(VLOOKUP(TRIM(OPULJP_izravne8[[#This Row],[Lokacija provedbe
grad ili općina]]),Koordinate!B:E,4,FALSE),"")</f>
        <v/>
      </c>
    </row>
    <row r="139" spans="1:18" s="373" customFormat="1" ht="30" customHeight="1">
      <c r="A139" s="283" t="s">
        <v>3744</v>
      </c>
      <c r="B139" s="299" t="s">
        <v>1635</v>
      </c>
      <c r="C139" s="299" t="s">
        <v>5399</v>
      </c>
      <c r="D139" s="283" t="s">
        <v>4991</v>
      </c>
      <c r="E139" s="299" t="s">
        <v>641</v>
      </c>
      <c r="F139" s="371">
        <v>43250</v>
      </c>
      <c r="G139" s="446">
        <v>3188715.68</v>
      </c>
      <c r="H139" s="372">
        <v>3188715.68</v>
      </c>
      <c r="I139" s="372">
        <f>OPULJP_izravne8[[#This Row],[Bespovratna sredstva Ukupno]]*0.85</f>
        <v>2710408.3280000002</v>
      </c>
      <c r="J139" s="372">
        <f>OPULJP_izravne8[[#This Row],[Bespovratna sredstva Ukupno]]*0.15</f>
        <v>478307.35200000001</v>
      </c>
      <c r="K139" s="372">
        <v>0</v>
      </c>
      <c r="L139" s="174" t="s">
        <v>3745</v>
      </c>
      <c r="M139" s="283" t="s">
        <v>28</v>
      </c>
      <c r="N139" s="283" t="s">
        <v>28</v>
      </c>
      <c r="O139" s="220" t="s">
        <v>4370</v>
      </c>
      <c r="P139" s="393" t="str">
        <f>IFERROR(VLOOKUP(TRIM(OPULJP_izravne8[[#This Row],[Lokacija provedbe
grad ili općina]]),Koordinate!B:E,2,FALSE),"")</f>
        <v/>
      </c>
      <c r="Q139" s="393" t="str">
        <f>IFERROR(VLOOKUP(TRIM(OPULJP_izravne8[[#This Row],[Lokacija provedbe
grad ili općina]]),Koordinate!B:E,3,FALSE),"")</f>
        <v/>
      </c>
      <c r="R139" s="393" t="str">
        <f>IFERROR(VLOOKUP(TRIM(OPULJP_izravne8[[#This Row],[Lokacija provedbe
grad ili općina]]),Koordinate!B:E,4,FALSE),"")</f>
        <v/>
      </c>
    </row>
    <row r="140" spans="1:18" s="373" customFormat="1" ht="30" customHeight="1">
      <c r="A140" s="283" t="s">
        <v>4975</v>
      </c>
      <c r="B140" s="299" t="s">
        <v>1635</v>
      </c>
      <c r="C140" s="299" t="s">
        <v>5400</v>
      </c>
      <c r="D140" s="283" t="s">
        <v>4991</v>
      </c>
      <c r="E140" s="299" t="s">
        <v>641</v>
      </c>
      <c r="F140" s="371">
        <v>43250</v>
      </c>
      <c r="G140" s="446">
        <v>1613850</v>
      </c>
      <c r="H140" s="372">
        <v>1613850</v>
      </c>
      <c r="I140" s="372">
        <f>OPULJP_izravne8[[#This Row],[Bespovratna sredstva Ukupno]]*0.85</f>
        <v>1371772.5</v>
      </c>
      <c r="J140" s="372">
        <f>OPULJP_izravne8[[#This Row],[Bespovratna sredstva Ukupno]]*0.15</f>
        <v>242077.5</v>
      </c>
      <c r="K140" s="372">
        <v>0</v>
      </c>
      <c r="L140" s="174" t="s">
        <v>503</v>
      </c>
      <c r="M140" s="283" t="s">
        <v>28</v>
      </c>
      <c r="N140" s="283" t="s">
        <v>28</v>
      </c>
      <c r="O140" s="220" t="s">
        <v>4370</v>
      </c>
      <c r="P140" s="393" t="str">
        <f>IFERROR(VLOOKUP(TRIM(OPULJP_izravne8[[#This Row],[Lokacija provedbe
grad ili općina]]),Koordinate!B:E,2,FALSE),"")</f>
        <v/>
      </c>
      <c r="Q140" s="393" t="str">
        <f>IFERROR(VLOOKUP(TRIM(OPULJP_izravne8[[#This Row],[Lokacija provedbe
grad ili općina]]),Koordinate!B:E,3,FALSE),"")</f>
        <v/>
      </c>
      <c r="R140" s="393" t="str">
        <f>IFERROR(VLOOKUP(TRIM(OPULJP_izravne8[[#This Row],[Lokacija provedbe
grad ili općina]]),Koordinate!B:E,4,FALSE),"")</f>
        <v/>
      </c>
    </row>
    <row r="141" spans="1:18" s="373" customFormat="1" ht="30" customHeight="1">
      <c r="A141" s="283" t="s">
        <v>3746</v>
      </c>
      <c r="B141" s="299" t="s">
        <v>1635</v>
      </c>
      <c r="C141" s="299" t="s">
        <v>5401</v>
      </c>
      <c r="D141" s="283" t="s">
        <v>4991</v>
      </c>
      <c r="E141" s="299" t="s">
        <v>641</v>
      </c>
      <c r="F141" s="371">
        <v>43250</v>
      </c>
      <c r="G141" s="446">
        <v>4056638.4</v>
      </c>
      <c r="H141" s="372">
        <v>4056638.4</v>
      </c>
      <c r="I141" s="372">
        <f>OPULJP_izravne8[[#This Row],[Bespovratna sredstva Ukupno]]*0.85</f>
        <v>3448142.6399999997</v>
      </c>
      <c r="J141" s="372">
        <f>OPULJP_izravne8[[#This Row],[Bespovratna sredstva Ukupno]]*0.15</f>
        <v>608495.76</v>
      </c>
      <c r="K141" s="372">
        <v>0</v>
      </c>
      <c r="L141" s="174" t="s">
        <v>3747</v>
      </c>
      <c r="M141" s="283" t="s">
        <v>52</v>
      </c>
      <c r="N141" s="283" t="s">
        <v>52</v>
      </c>
      <c r="O141" s="220" t="s">
        <v>4370</v>
      </c>
      <c r="P141" s="393" t="str">
        <f>IFERROR(VLOOKUP(TRIM(OPULJP_izravne8[[#This Row],[Lokacija provedbe
grad ili općina]]),Koordinate!B:E,2,FALSE),"")</f>
        <v/>
      </c>
      <c r="Q141" s="393" t="str">
        <f>IFERROR(VLOOKUP(TRIM(OPULJP_izravne8[[#This Row],[Lokacija provedbe
grad ili općina]]),Koordinate!B:E,3,FALSE),"")</f>
        <v/>
      </c>
      <c r="R141" s="393" t="str">
        <f>IFERROR(VLOOKUP(TRIM(OPULJP_izravne8[[#This Row],[Lokacija provedbe
grad ili općina]]),Koordinate!B:E,4,FALSE),"")</f>
        <v/>
      </c>
    </row>
    <row r="142" spans="1:18" s="373" customFormat="1" ht="30" customHeight="1">
      <c r="A142" s="283" t="s">
        <v>3738</v>
      </c>
      <c r="B142" s="299" t="s">
        <v>1635</v>
      </c>
      <c r="C142" s="299" t="s">
        <v>5392</v>
      </c>
      <c r="D142" s="283" t="s">
        <v>4991</v>
      </c>
      <c r="E142" s="299" t="s">
        <v>641</v>
      </c>
      <c r="F142" s="371">
        <v>43250</v>
      </c>
      <c r="G142" s="446">
        <v>1543462.16</v>
      </c>
      <c r="H142" s="372">
        <v>1543462.16</v>
      </c>
      <c r="I142" s="372">
        <f>OPULJP_izravne8[[#This Row],[Bespovratna sredstva Ukupno]]*0.85</f>
        <v>1311942.8359999999</v>
      </c>
      <c r="J142" s="372">
        <f>OPULJP_izravne8[[#This Row],[Bespovratna sredstva Ukupno]]*0.15</f>
        <v>231519.32399999999</v>
      </c>
      <c r="K142" s="372">
        <v>0</v>
      </c>
      <c r="L142" s="174" t="s">
        <v>642</v>
      </c>
      <c r="M142" s="283" t="s">
        <v>43</v>
      </c>
      <c r="N142" s="283" t="s">
        <v>43</v>
      </c>
      <c r="O142" s="220" t="s">
        <v>4370</v>
      </c>
      <c r="P142" s="393" t="str">
        <f>IFERROR(VLOOKUP(TRIM(OPULJP_izravne8[[#This Row],[Lokacija provedbe
grad ili općina]]),Koordinate!B:E,2,FALSE),"")</f>
        <v/>
      </c>
      <c r="Q142" s="393" t="str">
        <f>IFERROR(VLOOKUP(TRIM(OPULJP_izravne8[[#This Row],[Lokacija provedbe
grad ili općina]]),Koordinate!B:E,3,FALSE),"")</f>
        <v/>
      </c>
      <c r="R142" s="393" t="str">
        <f>IFERROR(VLOOKUP(TRIM(OPULJP_izravne8[[#This Row],[Lokacija provedbe
grad ili općina]]),Koordinate!B:E,4,FALSE),"")</f>
        <v/>
      </c>
    </row>
    <row r="143" spans="1:18" s="373" customFormat="1" ht="30" customHeight="1">
      <c r="A143" s="283" t="s">
        <v>4974</v>
      </c>
      <c r="B143" s="299" t="s">
        <v>1635</v>
      </c>
      <c r="C143" s="299" t="s">
        <v>5404</v>
      </c>
      <c r="D143" s="283" t="s">
        <v>4991</v>
      </c>
      <c r="E143" s="299" t="s">
        <v>641</v>
      </c>
      <c r="F143" s="371">
        <v>43266</v>
      </c>
      <c r="G143" s="446">
        <v>1637758.29</v>
      </c>
      <c r="H143" s="372">
        <v>1637758.29</v>
      </c>
      <c r="I143" s="372">
        <f>OPULJP_izravne8[[#This Row],[Bespovratna sredstva Ukupno]]*0.85</f>
        <v>1392094.5464999999</v>
      </c>
      <c r="J143" s="372">
        <f>OPULJP_izravne8[[#This Row],[Bespovratna sredstva Ukupno]]*0.15</f>
        <v>245663.74349999998</v>
      </c>
      <c r="K143" s="372"/>
      <c r="L143" s="174" t="s">
        <v>505</v>
      </c>
      <c r="M143" s="283" t="s">
        <v>28</v>
      </c>
      <c r="N143" s="283" t="s">
        <v>28</v>
      </c>
      <c r="O143" s="220" t="s">
        <v>4370</v>
      </c>
      <c r="P143" s="393" t="str">
        <f>IFERROR(VLOOKUP(TRIM(OPULJP_izravne8[[#This Row],[Lokacija provedbe
grad ili općina]]),Koordinate!B:E,2,FALSE),"")</f>
        <v/>
      </c>
      <c r="Q143" s="393" t="str">
        <f>IFERROR(VLOOKUP(TRIM(OPULJP_izravne8[[#This Row],[Lokacija provedbe
grad ili općina]]),Koordinate!B:E,3,FALSE),"")</f>
        <v/>
      </c>
      <c r="R143" s="393" t="str">
        <f>IFERROR(VLOOKUP(TRIM(OPULJP_izravne8[[#This Row],[Lokacija provedbe
grad ili općina]]),Koordinate!B:E,4,FALSE),"")</f>
        <v/>
      </c>
    </row>
    <row r="144" spans="1:18" s="373" customFormat="1" ht="30" customHeight="1">
      <c r="A144" s="283" t="s">
        <v>4987</v>
      </c>
      <c r="B144" s="299" t="s">
        <v>1635</v>
      </c>
      <c r="C144" s="299" t="s">
        <v>5393</v>
      </c>
      <c r="D144" s="283" t="s">
        <v>4991</v>
      </c>
      <c r="E144" s="299" t="s">
        <v>641</v>
      </c>
      <c r="F144" s="371">
        <v>43250</v>
      </c>
      <c r="G144" s="446">
        <v>1378221.31</v>
      </c>
      <c r="H144" s="372">
        <v>1378221.31</v>
      </c>
      <c r="I144" s="372">
        <f>OPULJP_izravne8[[#This Row],[Bespovratna sredstva Ukupno]]*0.85</f>
        <v>1171488.1135</v>
      </c>
      <c r="J144" s="372">
        <f>OPULJP_izravne8[[#This Row],[Bespovratna sredstva Ukupno]]*0.15</f>
        <v>206733.19649999999</v>
      </c>
      <c r="K144" s="372">
        <v>0</v>
      </c>
      <c r="L144" s="174" t="s">
        <v>483</v>
      </c>
      <c r="M144" s="283" t="s">
        <v>28</v>
      </c>
      <c r="N144" s="283" t="s">
        <v>28</v>
      </c>
      <c r="O144" s="220" t="s">
        <v>4370</v>
      </c>
      <c r="P144" s="393" t="str">
        <f>IFERROR(VLOOKUP(TRIM(OPULJP_izravne8[[#This Row],[Lokacija provedbe
grad ili općina]]),Koordinate!B:E,2,FALSE),"")</f>
        <v/>
      </c>
      <c r="Q144" s="393" t="str">
        <f>IFERROR(VLOOKUP(TRIM(OPULJP_izravne8[[#This Row],[Lokacija provedbe
grad ili općina]]),Koordinate!B:E,3,FALSE),"")</f>
        <v/>
      </c>
      <c r="R144" s="393" t="str">
        <f>IFERROR(VLOOKUP(TRIM(OPULJP_izravne8[[#This Row],[Lokacija provedbe
grad ili općina]]),Koordinate!B:E,4,FALSE),"")</f>
        <v/>
      </c>
    </row>
    <row r="145" spans="1:18" s="373" customFormat="1" ht="30" customHeight="1">
      <c r="A145" s="283" t="s">
        <v>3748</v>
      </c>
      <c r="B145" s="299" t="s">
        <v>1635</v>
      </c>
      <c r="C145" s="299" t="s">
        <v>5402</v>
      </c>
      <c r="D145" s="283" t="s">
        <v>4991</v>
      </c>
      <c r="E145" s="299" t="s">
        <v>641</v>
      </c>
      <c r="F145" s="371">
        <v>43250</v>
      </c>
      <c r="G145" s="446">
        <v>5679225.2000000002</v>
      </c>
      <c r="H145" s="372">
        <v>5679225.2000000002</v>
      </c>
      <c r="I145" s="372">
        <f>OPULJP_izravne8[[#This Row],[Bespovratna sredstva Ukupno]]*0.85</f>
        <v>4827341.42</v>
      </c>
      <c r="J145" s="372">
        <f>OPULJP_izravne8[[#This Row],[Bespovratna sredstva Ukupno]]*0.15</f>
        <v>851883.78</v>
      </c>
      <c r="K145" s="372">
        <v>0</v>
      </c>
      <c r="L145" s="174" t="s">
        <v>3749</v>
      </c>
      <c r="M145" s="283" t="s">
        <v>28</v>
      </c>
      <c r="N145" s="283" t="s">
        <v>28</v>
      </c>
      <c r="O145" s="220" t="s">
        <v>4370</v>
      </c>
      <c r="P145" s="393" t="str">
        <f>IFERROR(VLOOKUP(TRIM(OPULJP_izravne8[[#This Row],[Lokacija provedbe
grad ili općina]]),Koordinate!B:E,2,FALSE),"")</f>
        <v/>
      </c>
      <c r="Q145" s="393" t="str">
        <f>IFERROR(VLOOKUP(TRIM(OPULJP_izravne8[[#This Row],[Lokacija provedbe
grad ili općina]]),Koordinate!B:E,3,FALSE),"")</f>
        <v/>
      </c>
      <c r="R145" s="393" t="str">
        <f>IFERROR(VLOOKUP(TRIM(OPULJP_izravne8[[#This Row],[Lokacija provedbe
grad ili općina]]),Koordinate!B:E,4,FALSE),"")</f>
        <v/>
      </c>
    </row>
    <row r="146" spans="1:18" s="373" customFormat="1" ht="30" customHeight="1">
      <c r="A146" s="283" t="s">
        <v>3769</v>
      </c>
      <c r="B146" s="299" t="s">
        <v>1635</v>
      </c>
      <c r="C146" s="299" t="s">
        <v>5405</v>
      </c>
      <c r="D146" s="283" t="s">
        <v>4991</v>
      </c>
      <c r="E146" s="299" t="s">
        <v>641</v>
      </c>
      <c r="F146" s="371">
        <v>43266</v>
      </c>
      <c r="G146" s="446">
        <v>1870720</v>
      </c>
      <c r="H146" s="372">
        <v>1870720</v>
      </c>
      <c r="I146" s="372">
        <f>OPULJP_izravne8[[#This Row],[Bespovratna sredstva Ukupno]]*0.85</f>
        <v>1590112</v>
      </c>
      <c r="J146" s="372">
        <f>OPULJP_izravne8[[#This Row],[Bespovratna sredstva Ukupno]]*0.15</f>
        <v>280608</v>
      </c>
      <c r="K146" s="372"/>
      <c r="L146" s="174" t="s">
        <v>3770</v>
      </c>
      <c r="M146" s="283" t="s">
        <v>20</v>
      </c>
      <c r="N146" s="283" t="s">
        <v>20</v>
      </c>
      <c r="O146" s="220" t="s">
        <v>4370</v>
      </c>
      <c r="P146" s="393" t="str">
        <f>IFERROR(VLOOKUP(TRIM(OPULJP_izravne8[[#This Row],[Lokacija provedbe
grad ili općina]]),Koordinate!B:E,2,FALSE),"")</f>
        <v/>
      </c>
      <c r="Q146" s="393" t="str">
        <f>IFERROR(VLOOKUP(TRIM(OPULJP_izravne8[[#This Row],[Lokacija provedbe
grad ili općina]]),Koordinate!B:E,3,FALSE),"")</f>
        <v/>
      </c>
      <c r="R146" s="393" t="str">
        <f>IFERROR(VLOOKUP(TRIM(OPULJP_izravne8[[#This Row],[Lokacija provedbe
grad ili općina]]),Koordinate!B:E,4,FALSE),"")</f>
        <v/>
      </c>
    </row>
    <row r="147" spans="1:18" s="373" customFormat="1" ht="30" customHeight="1">
      <c r="A147" s="283" t="s">
        <v>3837</v>
      </c>
      <c r="B147" s="299" t="s">
        <v>1635</v>
      </c>
      <c r="C147" s="299" t="s">
        <v>5407</v>
      </c>
      <c r="D147" s="283" t="s">
        <v>4991</v>
      </c>
      <c r="E147" s="299" t="s">
        <v>641</v>
      </c>
      <c r="F147" s="371">
        <v>43287</v>
      </c>
      <c r="G147" s="446">
        <v>2040257.03</v>
      </c>
      <c r="H147" s="372">
        <v>2040257.03</v>
      </c>
      <c r="I147" s="372">
        <f>OPULJP_izravne8[[#This Row],[Bespovratna sredstva Ukupno]]*0.85</f>
        <v>1734218.4754999999</v>
      </c>
      <c r="J147" s="372">
        <f>OPULJP_izravne8[[#This Row],[Bespovratna sredstva Ukupno]]*0.15</f>
        <v>306038.55449999997</v>
      </c>
      <c r="K147" s="372"/>
      <c r="L147" s="174" t="s">
        <v>538</v>
      </c>
      <c r="M147" s="283" t="s">
        <v>3838</v>
      </c>
      <c r="N147" s="283" t="s">
        <v>43</v>
      </c>
      <c r="O147" s="220" t="s">
        <v>4370</v>
      </c>
      <c r="P147" s="393" t="str">
        <f>IFERROR(VLOOKUP(TRIM(OPULJP_izravne8[[#This Row],[Lokacija provedbe
grad ili općina]]),Koordinate!B:E,2,FALSE),"")</f>
        <v/>
      </c>
      <c r="Q147" s="393" t="str">
        <f>IFERROR(VLOOKUP(TRIM(OPULJP_izravne8[[#This Row],[Lokacija provedbe
grad ili općina]]),Koordinate!B:E,3,FALSE),"")</f>
        <v/>
      </c>
      <c r="R147" s="393" t="str">
        <f>IFERROR(VLOOKUP(TRIM(OPULJP_izravne8[[#This Row],[Lokacija provedbe
grad ili općina]]),Koordinate!B:E,4,FALSE),"")</f>
        <v/>
      </c>
    </row>
    <row r="148" spans="1:18" s="373" customFormat="1" ht="30" customHeight="1">
      <c r="A148" s="299" t="s">
        <v>3839</v>
      </c>
      <c r="B148" s="382" t="s">
        <v>1635</v>
      </c>
      <c r="C148" s="382" t="s">
        <v>5408</v>
      </c>
      <c r="D148" s="283" t="s">
        <v>4991</v>
      </c>
      <c r="E148" s="382" t="s">
        <v>641</v>
      </c>
      <c r="F148" s="383">
        <v>43287</v>
      </c>
      <c r="G148" s="446">
        <v>2551927.1</v>
      </c>
      <c r="H148" s="372">
        <v>2551927.1</v>
      </c>
      <c r="I148" s="372">
        <f>OPULJP_izravne8[[#This Row],[Bespovratna sredstva Ukupno]]*0.85</f>
        <v>2169138.0350000001</v>
      </c>
      <c r="J148" s="372">
        <f>OPULJP_izravne8[[#This Row],[Bespovratna sredstva Ukupno]]*0.15</f>
        <v>382789.065</v>
      </c>
      <c r="K148" s="372"/>
      <c r="L148" s="220" t="s">
        <v>553</v>
      </c>
      <c r="M148" s="382" t="s">
        <v>3840</v>
      </c>
      <c r="N148" s="382" t="s">
        <v>43</v>
      </c>
      <c r="O148" s="220" t="s">
        <v>4370</v>
      </c>
      <c r="P148" s="393" t="str">
        <f>IFERROR(VLOOKUP(TRIM(OPULJP_izravne8[[#This Row],[Lokacija provedbe
grad ili općina]]),Koordinate!B:E,2,FALSE),"")</f>
        <v/>
      </c>
      <c r="Q148" s="393" t="str">
        <f>IFERROR(VLOOKUP(TRIM(OPULJP_izravne8[[#This Row],[Lokacija provedbe
grad ili općina]]),Koordinate!B:E,3,FALSE),"")</f>
        <v/>
      </c>
      <c r="R148" s="393" t="str">
        <f>IFERROR(VLOOKUP(TRIM(OPULJP_izravne8[[#This Row],[Lokacija provedbe
grad ili općina]]),Koordinate!B:E,4,FALSE),"")</f>
        <v/>
      </c>
    </row>
    <row r="149" spans="1:18" s="373" customFormat="1" ht="30" customHeight="1">
      <c r="A149" s="283" t="s">
        <v>3841</v>
      </c>
      <c r="B149" s="299" t="s">
        <v>1635</v>
      </c>
      <c r="C149" s="299" t="s">
        <v>5409</v>
      </c>
      <c r="D149" s="283" t="s">
        <v>4991</v>
      </c>
      <c r="E149" s="299" t="s">
        <v>641</v>
      </c>
      <c r="F149" s="371">
        <v>43287</v>
      </c>
      <c r="G149" s="446">
        <v>2761117.66</v>
      </c>
      <c r="H149" s="372">
        <v>2761117.66</v>
      </c>
      <c r="I149" s="372">
        <f>OPULJP_izravne8[[#This Row],[Bespovratna sredstva Ukupno]]*0.85</f>
        <v>2346950.0109999999</v>
      </c>
      <c r="J149" s="372">
        <f>OPULJP_izravne8[[#This Row],[Bespovratna sredstva Ukupno]]*0.15</f>
        <v>414167.64900000003</v>
      </c>
      <c r="K149" s="372"/>
      <c r="L149" s="174" t="s">
        <v>551</v>
      </c>
      <c r="M149" s="283" t="s">
        <v>3840</v>
      </c>
      <c r="N149" s="283" t="s">
        <v>43</v>
      </c>
      <c r="O149" s="220" t="s">
        <v>4370</v>
      </c>
      <c r="P149" s="393" t="str">
        <f>IFERROR(VLOOKUP(TRIM(OPULJP_izravne8[[#This Row],[Lokacija provedbe
grad ili općina]]),Koordinate!B:E,2,FALSE),"")</f>
        <v/>
      </c>
      <c r="Q149" s="393" t="str">
        <f>IFERROR(VLOOKUP(TRIM(OPULJP_izravne8[[#This Row],[Lokacija provedbe
grad ili općina]]),Koordinate!B:E,3,FALSE),"")</f>
        <v/>
      </c>
      <c r="R149" s="393" t="str">
        <f>IFERROR(VLOOKUP(TRIM(OPULJP_izravne8[[#This Row],[Lokacija provedbe
grad ili općina]]),Koordinate!B:E,4,FALSE),"")</f>
        <v/>
      </c>
    </row>
    <row r="150" spans="1:18" s="373" customFormat="1" ht="30" customHeight="1">
      <c r="A150" s="283" t="s">
        <v>5000</v>
      </c>
      <c r="B150" s="299" t="s">
        <v>1635</v>
      </c>
      <c r="C150" s="299" t="s">
        <v>5442</v>
      </c>
      <c r="D150" s="283" t="s">
        <v>4991</v>
      </c>
      <c r="E150" s="299" t="s">
        <v>641</v>
      </c>
      <c r="F150" s="377">
        <v>43448</v>
      </c>
      <c r="G150" s="446">
        <v>2205191.5</v>
      </c>
      <c r="H150" s="372">
        <v>2205191.5</v>
      </c>
      <c r="I150" s="372">
        <f>OPULJP_izravne8[[#This Row],[Bespovratna sredstva Ukupno]]*0.85</f>
        <v>1874412.7749999999</v>
      </c>
      <c r="J150" s="372">
        <f>OPULJP_izravne8[[#This Row],[Bespovratna sredstva Ukupno]]*0.15</f>
        <v>330778.72499999998</v>
      </c>
      <c r="K150" s="372">
        <v>0</v>
      </c>
      <c r="L150" s="174" t="s">
        <v>511</v>
      </c>
      <c r="M150" s="283" t="s">
        <v>28</v>
      </c>
      <c r="N150" s="283" t="s">
        <v>28</v>
      </c>
      <c r="O150" s="220" t="s">
        <v>2230</v>
      </c>
      <c r="P150" s="393">
        <f>IFERROR(VLOOKUP(TRIM(OPULJP_izravne8[[#This Row],[Lokacija provedbe
grad ili općina]]),Koordinate!B:E,2,FALSE),"")</f>
        <v>31410</v>
      </c>
      <c r="Q150" s="393">
        <f>IFERROR(VLOOKUP(TRIM(OPULJP_izravne8[[#This Row],[Lokacija provedbe
grad ili općina]]),Koordinate!B:E,3,FALSE),"")</f>
        <v>45.226056999999997</v>
      </c>
      <c r="R150" s="393">
        <f>IFERROR(VLOOKUP(TRIM(OPULJP_izravne8[[#This Row],[Lokacija provedbe
grad ili općina]]),Koordinate!B:E,4,FALSE),"")</f>
        <v>18.432524599999901</v>
      </c>
    </row>
    <row r="151" spans="1:18" s="373" customFormat="1" ht="30" customHeight="1">
      <c r="A151" s="283" t="s">
        <v>5001</v>
      </c>
      <c r="B151" s="299" t="s">
        <v>1635</v>
      </c>
      <c r="C151" s="299" t="s">
        <v>5443</v>
      </c>
      <c r="D151" s="283" t="s">
        <v>4991</v>
      </c>
      <c r="E151" s="299" t="s">
        <v>641</v>
      </c>
      <c r="F151" s="377">
        <v>43448</v>
      </c>
      <c r="G151" s="446">
        <v>1767793.37</v>
      </c>
      <c r="H151" s="372">
        <v>1767793.37</v>
      </c>
      <c r="I151" s="372">
        <f>OPULJP_izravne8[[#This Row],[Bespovratna sredstva Ukupno]]*0.85</f>
        <v>1502624.3645000001</v>
      </c>
      <c r="J151" s="372">
        <f>OPULJP_izravne8[[#This Row],[Bespovratna sredstva Ukupno]]*0.15</f>
        <v>265169.00550000003</v>
      </c>
      <c r="K151" s="372">
        <v>0</v>
      </c>
      <c r="L151" s="174" t="s">
        <v>540</v>
      </c>
      <c r="M151" s="283" t="s">
        <v>43</v>
      </c>
      <c r="N151" s="283" t="s">
        <v>43</v>
      </c>
      <c r="O151" s="220" t="s">
        <v>4353</v>
      </c>
      <c r="P151" s="393">
        <f>IFERROR(VLOOKUP(TRIM(OPULJP_izravne8[[#This Row],[Lokacija provedbe
grad ili općina]]),Koordinate!B:E,2,FALSE),"")</f>
        <v>33513</v>
      </c>
      <c r="Q151" s="393">
        <f>IFERROR(VLOOKUP(TRIM(OPULJP_izravne8[[#This Row],[Lokacija provedbe
grad ili općina]]),Koordinate!B:E,3,FALSE),"")</f>
        <v>45.582583700000001</v>
      </c>
      <c r="R151" s="393">
        <f>IFERROR(VLOOKUP(TRIM(OPULJP_izravne8[[#This Row],[Lokacija provedbe
grad ili općina]]),Koordinate!B:E,4,FALSE),"")</f>
        <v>17.951751899999898</v>
      </c>
    </row>
    <row r="152" spans="1:18" s="373" customFormat="1" ht="30" customHeight="1">
      <c r="A152" s="283" t="s">
        <v>3893</v>
      </c>
      <c r="B152" s="299" t="s">
        <v>1635</v>
      </c>
      <c r="C152" s="299" t="s">
        <v>5411</v>
      </c>
      <c r="D152" s="283" t="s">
        <v>4991</v>
      </c>
      <c r="E152" s="299" t="s">
        <v>641</v>
      </c>
      <c r="F152" s="371">
        <v>43301</v>
      </c>
      <c r="G152" s="446">
        <v>2221007.2400000002</v>
      </c>
      <c r="H152" s="372">
        <v>2221007.2400000002</v>
      </c>
      <c r="I152" s="372">
        <f>OPULJP_izravne8[[#This Row],[Bespovratna sredstva Ukupno]]*0.85</f>
        <v>1887856.1540000001</v>
      </c>
      <c r="J152" s="372">
        <f>OPULJP_izravne8[[#This Row],[Bespovratna sredstva Ukupno]]*0.15</f>
        <v>333151.08600000001</v>
      </c>
      <c r="K152" s="372"/>
      <c r="L152" s="174" t="s">
        <v>3894</v>
      </c>
      <c r="M152" s="382" t="s">
        <v>28</v>
      </c>
      <c r="N152" s="382" t="s">
        <v>28</v>
      </c>
      <c r="O152" s="220" t="s">
        <v>4370</v>
      </c>
      <c r="P152" s="393" t="str">
        <f>IFERROR(VLOOKUP(TRIM(OPULJP_izravne8[[#This Row],[Lokacija provedbe
grad ili općina]]),Koordinate!B:E,2,FALSE),"")</f>
        <v/>
      </c>
      <c r="Q152" s="393" t="str">
        <f>IFERROR(VLOOKUP(TRIM(OPULJP_izravne8[[#This Row],[Lokacija provedbe
grad ili općina]]),Koordinate!B:E,3,FALSE),"")</f>
        <v/>
      </c>
      <c r="R152" s="393" t="str">
        <f>IFERROR(VLOOKUP(TRIM(OPULJP_izravne8[[#This Row],[Lokacija provedbe
grad ili općina]]),Koordinate!B:E,4,FALSE),"")</f>
        <v/>
      </c>
    </row>
    <row r="153" spans="1:18" s="373" customFormat="1" ht="30" customHeight="1">
      <c r="A153" s="283" t="s">
        <v>3895</v>
      </c>
      <c r="B153" s="299" t="s">
        <v>1635</v>
      </c>
      <c r="C153" s="299" t="s">
        <v>5412</v>
      </c>
      <c r="D153" s="283" t="s">
        <v>4991</v>
      </c>
      <c r="E153" s="299" t="s">
        <v>641</v>
      </c>
      <c r="F153" s="371">
        <v>43301</v>
      </c>
      <c r="G153" s="446">
        <v>9947797.5999999996</v>
      </c>
      <c r="H153" s="372">
        <v>9947797.5999999996</v>
      </c>
      <c r="I153" s="372">
        <f>OPULJP_izravne8[[#This Row],[Bespovratna sredstva Ukupno]]*0.85</f>
        <v>8455627.959999999</v>
      </c>
      <c r="J153" s="372">
        <f>OPULJP_izravne8[[#This Row],[Bespovratna sredstva Ukupno]]*0.15</f>
        <v>1492169.64</v>
      </c>
      <c r="K153" s="372"/>
      <c r="L153" s="174" t="s">
        <v>226</v>
      </c>
      <c r="M153" s="283" t="s">
        <v>20</v>
      </c>
      <c r="N153" s="283" t="s">
        <v>20</v>
      </c>
      <c r="O153" s="220" t="s">
        <v>4370</v>
      </c>
      <c r="P153" s="393" t="str">
        <f>IFERROR(VLOOKUP(TRIM(OPULJP_izravne8[[#This Row],[Lokacija provedbe
grad ili općina]]),Koordinate!B:E,2,FALSE),"")</f>
        <v/>
      </c>
      <c r="Q153" s="393" t="str">
        <f>IFERROR(VLOOKUP(TRIM(OPULJP_izravne8[[#This Row],[Lokacija provedbe
grad ili općina]]),Koordinate!B:E,3,FALSE),"")</f>
        <v/>
      </c>
      <c r="R153" s="393" t="str">
        <f>IFERROR(VLOOKUP(TRIM(OPULJP_izravne8[[#This Row],[Lokacija provedbe
grad ili općina]]),Koordinate!B:E,4,FALSE),"")</f>
        <v/>
      </c>
    </row>
    <row r="154" spans="1:18" s="373" customFormat="1" ht="30" customHeight="1">
      <c r="A154" s="283" t="s">
        <v>5003</v>
      </c>
      <c r="B154" s="299" t="s">
        <v>1635</v>
      </c>
      <c r="C154" s="299" t="s">
        <v>5445</v>
      </c>
      <c r="D154" s="283" t="s">
        <v>4991</v>
      </c>
      <c r="E154" s="299" t="s">
        <v>641</v>
      </c>
      <c r="F154" s="377">
        <v>43448</v>
      </c>
      <c r="G154" s="446">
        <v>2433125.2799999998</v>
      </c>
      <c r="H154" s="372">
        <v>2433125.2799999998</v>
      </c>
      <c r="I154" s="372">
        <f>OPULJP_izravne8[[#This Row],[Bespovratna sredstva Ukupno]]*0.85</f>
        <v>2068156.4879999997</v>
      </c>
      <c r="J154" s="372">
        <f>OPULJP_izravne8[[#This Row],[Bespovratna sredstva Ukupno]]*0.15</f>
        <v>364968.79199999996</v>
      </c>
      <c r="K154" s="372">
        <v>0</v>
      </c>
      <c r="L154" s="174" t="s">
        <v>544</v>
      </c>
      <c r="M154" s="283" t="s">
        <v>43</v>
      </c>
      <c r="N154" s="283" t="s">
        <v>43</v>
      </c>
      <c r="O154" s="220" t="s">
        <v>1386</v>
      </c>
      <c r="P154" s="393">
        <f>IFERROR(VLOOKUP(TRIM(OPULJP_izravne8[[#This Row],[Lokacija provedbe
grad ili općina]]),Koordinate!B:E,2,FALSE),"")</f>
        <v>33405</v>
      </c>
      <c r="Q154" s="393">
        <f>IFERROR(VLOOKUP(TRIM(OPULJP_izravne8[[#This Row],[Lokacija provedbe
grad ili općina]]),Koordinate!B:E,3,FALSE),"")</f>
        <v>45.950106699999999</v>
      </c>
      <c r="R154" s="393">
        <f>IFERROR(VLOOKUP(TRIM(OPULJP_izravne8[[#This Row],[Lokacija provedbe
grad ili općina]]),Koordinate!B:E,4,FALSE),"")</f>
        <v>17.2326520999999</v>
      </c>
    </row>
    <row r="155" spans="1:18" s="373" customFormat="1" ht="30" customHeight="1">
      <c r="A155" s="283" t="s">
        <v>5002</v>
      </c>
      <c r="B155" s="299" t="s">
        <v>1635</v>
      </c>
      <c r="C155" s="299" t="s">
        <v>5444</v>
      </c>
      <c r="D155" s="283" t="s">
        <v>4991</v>
      </c>
      <c r="E155" s="299" t="s">
        <v>641</v>
      </c>
      <c r="F155" s="377">
        <v>43448</v>
      </c>
      <c r="G155" s="446">
        <v>8625858.3000000007</v>
      </c>
      <c r="H155" s="372">
        <v>8625858.3000000007</v>
      </c>
      <c r="I155" s="372">
        <f>OPULJP_izravne8[[#This Row],[Bespovratna sredstva Ukupno]]*0.85</f>
        <v>7331979.5550000006</v>
      </c>
      <c r="J155" s="372">
        <f>OPULJP_izravne8[[#This Row],[Bespovratna sredstva Ukupno]]*0.15</f>
        <v>1293878.7450000001</v>
      </c>
      <c r="K155" s="372">
        <v>0</v>
      </c>
      <c r="L155" s="174" t="s">
        <v>55</v>
      </c>
      <c r="M155" s="283" t="s">
        <v>28</v>
      </c>
      <c r="N155" s="283" t="s">
        <v>28</v>
      </c>
      <c r="O155" s="220" t="s">
        <v>4370</v>
      </c>
      <c r="P155" s="393" t="str">
        <f>IFERROR(VLOOKUP(TRIM(OPULJP_izravne8[[#This Row],[Lokacija provedbe
grad ili općina]]),Koordinate!B:E,2,FALSE),"")</f>
        <v/>
      </c>
      <c r="Q155" s="393" t="str">
        <f>IFERROR(VLOOKUP(TRIM(OPULJP_izravne8[[#This Row],[Lokacija provedbe
grad ili općina]]),Koordinate!B:E,3,FALSE),"")</f>
        <v/>
      </c>
      <c r="R155" s="393" t="str">
        <f>IFERROR(VLOOKUP(TRIM(OPULJP_izravne8[[#This Row],[Lokacija provedbe
grad ili općina]]),Koordinate!B:E,4,FALSE),"")</f>
        <v/>
      </c>
    </row>
    <row r="156" spans="1:18" s="373" customFormat="1" ht="30" customHeight="1">
      <c r="A156" s="589" t="s">
        <v>7009</v>
      </c>
      <c r="B156" s="590" t="s">
        <v>1635</v>
      </c>
      <c r="C156" s="590" t="s">
        <v>7010</v>
      </c>
      <c r="D156" s="589" t="s">
        <v>4991</v>
      </c>
      <c r="E156" s="590" t="s">
        <v>641</v>
      </c>
      <c r="F156" s="591">
        <v>43634</v>
      </c>
      <c r="G156" s="446">
        <v>3613893.17</v>
      </c>
      <c r="H156" s="588">
        <v>3613893.17</v>
      </c>
      <c r="I156" s="588">
        <v>3071809.1944999998</v>
      </c>
      <c r="J156" s="588">
        <v>542083.97549999994</v>
      </c>
      <c r="K156" s="588">
        <v>0</v>
      </c>
      <c r="L156" s="586" t="s">
        <v>413</v>
      </c>
      <c r="M156" s="589" t="s">
        <v>43</v>
      </c>
      <c r="N156" s="589" t="s">
        <v>43</v>
      </c>
      <c r="O156" s="592" t="s">
        <v>179</v>
      </c>
      <c r="P156" s="593">
        <v>33520</v>
      </c>
      <c r="Q156" s="593">
        <v>45.701931999999999</v>
      </c>
      <c r="R156" s="593">
        <v>17.701143999999999</v>
      </c>
    </row>
    <row r="157" spans="1:18" s="373" customFormat="1" ht="30" customHeight="1">
      <c r="A157" s="283" t="s">
        <v>3842</v>
      </c>
      <c r="B157" s="299" t="s">
        <v>1635</v>
      </c>
      <c r="C157" s="299" t="s">
        <v>5410</v>
      </c>
      <c r="D157" s="283" t="s">
        <v>4991</v>
      </c>
      <c r="E157" s="299" t="s">
        <v>641</v>
      </c>
      <c r="F157" s="371">
        <v>43287</v>
      </c>
      <c r="G157" s="446">
        <v>1818127.49</v>
      </c>
      <c r="H157" s="372">
        <v>1818127.49</v>
      </c>
      <c r="I157" s="372">
        <f>OPULJP_izravne8[[#This Row],[Bespovratna sredstva Ukupno]]*0.85</f>
        <v>1545408.3665</v>
      </c>
      <c r="J157" s="372">
        <f>OPULJP_izravne8[[#This Row],[Bespovratna sredstva Ukupno]]*0.15</f>
        <v>272719.12349999999</v>
      </c>
      <c r="K157" s="372"/>
      <c r="L157" s="174" t="s">
        <v>3843</v>
      </c>
      <c r="M157" s="283" t="s">
        <v>28</v>
      </c>
      <c r="N157" s="283" t="s">
        <v>28</v>
      </c>
      <c r="O157" s="220" t="s">
        <v>4370</v>
      </c>
      <c r="P157" s="393" t="str">
        <f>IFERROR(VLOOKUP(TRIM(OPULJP_izravne8[[#This Row],[Lokacija provedbe
grad ili općina]]),Koordinate!B:E,2,FALSE),"")</f>
        <v/>
      </c>
      <c r="Q157" s="393" t="str">
        <f>IFERROR(VLOOKUP(TRIM(OPULJP_izravne8[[#This Row],[Lokacija provedbe
grad ili općina]]),Koordinate!B:E,3,FALSE),"")</f>
        <v/>
      </c>
      <c r="R157" s="393" t="str">
        <f>IFERROR(VLOOKUP(TRIM(OPULJP_izravne8[[#This Row],[Lokacija provedbe
grad ili općina]]),Koordinate!B:E,4,FALSE),"")</f>
        <v/>
      </c>
    </row>
    <row r="158" spans="1:18" s="373" customFormat="1" ht="30" customHeight="1">
      <c r="A158" s="283" t="s">
        <v>5086</v>
      </c>
      <c r="B158" s="299" t="s">
        <v>1635</v>
      </c>
      <c r="C158" s="299" t="s">
        <v>5452</v>
      </c>
      <c r="D158" s="283" t="s">
        <v>4991</v>
      </c>
      <c r="E158" s="299" t="s">
        <v>641</v>
      </c>
      <c r="F158" s="377">
        <v>43482</v>
      </c>
      <c r="G158" s="446">
        <v>9763855.1899999995</v>
      </c>
      <c r="H158" s="372">
        <v>9763855.1899999995</v>
      </c>
      <c r="I158" s="372">
        <f>OPULJP_izravne8[[#This Row],[Bespovratna sredstva Ukupno]]*0.85</f>
        <v>8299276.9114999995</v>
      </c>
      <c r="J158" s="372">
        <f>OPULJP_izravne8[[#This Row],[Bespovratna sredstva Ukupno]]*0.15</f>
        <v>1464578.2784999998</v>
      </c>
      <c r="K158" s="372">
        <v>0</v>
      </c>
      <c r="L158" s="174" t="s">
        <v>5087</v>
      </c>
      <c r="M158" s="283" t="s">
        <v>28</v>
      </c>
      <c r="N158" s="283" t="s">
        <v>28</v>
      </c>
      <c r="O158" s="174" t="s">
        <v>134</v>
      </c>
      <c r="P158" s="393">
        <f>IFERROR(VLOOKUP(TRIM(OPULJP_izravne8[[#This Row],[Lokacija provedbe
grad ili općina]]),Koordinate!B:E,2,FALSE),"")</f>
        <v>31300</v>
      </c>
      <c r="Q158" s="393">
        <f>IFERROR(VLOOKUP(TRIM(OPULJP_izravne8[[#This Row],[Lokacija provedbe
grad ili općina]]),Koordinate!B:E,3,FALSE),"")</f>
        <v>45.772866399999998</v>
      </c>
      <c r="R158" s="393">
        <f>IFERROR(VLOOKUP(TRIM(OPULJP_izravne8[[#This Row],[Lokacija provedbe
grad ili općina]]),Koordinate!B:E,4,FALSE),"")</f>
        <v>18.610752399999999</v>
      </c>
    </row>
    <row r="159" spans="1:18" s="373" customFormat="1" ht="30" customHeight="1">
      <c r="A159" s="376" t="s">
        <v>4977</v>
      </c>
      <c r="B159" s="299" t="s">
        <v>1635</v>
      </c>
      <c r="C159" s="299" t="s">
        <v>5437</v>
      </c>
      <c r="D159" s="283" t="s">
        <v>4991</v>
      </c>
      <c r="E159" s="299" t="s">
        <v>641</v>
      </c>
      <c r="F159" s="377">
        <v>43409</v>
      </c>
      <c r="G159" s="446">
        <v>2404377.59</v>
      </c>
      <c r="H159" s="372">
        <v>2404377.59</v>
      </c>
      <c r="I159" s="372">
        <f>OPULJP_izravne8[[#This Row],[Bespovratna sredstva Ukupno]]*0.85</f>
        <v>2043720.9514999997</v>
      </c>
      <c r="J159" s="372">
        <f>OPULJP_izravne8[[#This Row],[Bespovratna sredstva Ukupno]]*0.15</f>
        <v>360656.63849999994</v>
      </c>
      <c r="K159" s="372"/>
      <c r="L159" s="378" t="s">
        <v>470</v>
      </c>
      <c r="M159" s="379" t="s">
        <v>28</v>
      </c>
      <c r="N159" s="379" t="s">
        <v>28</v>
      </c>
      <c r="O159" s="220" t="s">
        <v>2348</v>
      </c>
      <c r="P159" s="393">
        <f>IFERROR(VLOOKUP(TRIM(OPULJP_izravne8[[#This Row],[Lokacija provedbe
grad ili općina]]),Koordinate!B:E,2,FALSE),"")</f>
        <v>31404</v>
      </c>
      <c r="Q159" s="393">
        <f>IFERROR(VLOOKUP(TRIM(OPULJP_izravne8[[#This Row],[Lokacija provedbe
grad ili općina]]),Koordinate!B:E,3,FALSE),"")</f>
        <v>45.460471499999997</v>
      </c>
      <c r="R159" s="393">
        <f>IFERROR(VLOOKUP(TRIM(OPULJP_izravne8[[#This Row],[Lokacija provedbe
grad ili općina]]),Koordinate!B:E,4,FALSE),"")</f>
        <v>18.5723375</v>
      </c>
    </row>
    <row r="160" spans="1:18" s="373" customFormat="1" ht="30" customHeight="1">
      <c r="A160" s="283" t="s">
        <v>5004</v>
      </c>
      <c r="B160" s="299" t="s">
        <v>1635</v>
      </c>
      <c r="C160" s="299" t="s">
        <v>5446</v>
      </c>
      <c r="D160" s="283" t="s">
        <v>4991</v>
      </c>
      <c r="E160" s="299" t="s">
        <v>641</v>
      </c>
      <c r="F160" s="377">
        <v>43448</v>
      </c>
      <c r="G160" s="446">
        <v>1644422.42</v>
      </c>
      <c r="H160" s="372">
        <v>1644422.42</v>
      </c>
      <c r="I160" s="372">
        <f>OPULJP_izravne8[[#This Row],[Bespovratna sredstva Ukupno]]*0.85</f>
        <v>1397759.0569999998</v>
      </c>
      <c r="J160" s="372">
        <f>OPULJP_izravne8[[#This Row],[Bespovratna sredstva Ukupno]]*0.15</f>
        <v>246663.36299999998</v>
      </c>
      <c r="K160" s="372">
        <v>0</v>
      </c>
      <c r="L160" s="174" t="s">
        <v>5005</v>
      </c>
      <c r="M160" s="283" t="s">
        <v>43</v>
      </c>
      <c r="N160" s="283" t="s">
        <v>43</v>
      </c>
      <c r="O160" s="220" t="s">
        <v>179</v>
      </c>
      <c r="P160" s="393">
        <f>IFERROR(VLOOKUP(TRIM(OPULJP_izravne8[[#This Row],[Lokacija provedbe
grad ili općina]]),Koordinate!B:E,2,FALSE),"")</f>
        <v>33520</v>
      </c>
      <c r="Q160" s="393">
        <f>IFERROR(VLOOKUP(TRIM(OPULJP_izravne8[[#This Row],[Lokacija provedbe
grad ili općina]]),Koordinate!B:E,3,FALSE),"")</f>
        <v>45.701931999999999</v>
      </c>
      <c r="R160" s="393">
        <f>IFERROR(VLOOKUP(TRIM(OPULJP_izravne8[[#This Row],[Lokacija provedbe
grad ili općina]]),Koordinate!B:E,4,FALSE),"")</f>
        <v>17.701143999999999</v>
      </c>
    </row>
    <row r="161" spans="1:18" s="373" customFormat="1" ht="30" customHeight="1">
      <c r="A161" s="471" t="s">
        <v>5996</v>
      </c>
      <c r="B161" s="472" t="s">
        <v>5997</v>
      </c>
      <c r="C161" s="472" t="s">
        <v>5998</v>
      </c>
      <c r="D161" s="471" t="s">
        <v>4991</v>
      </c>
      <c r="E161" s="472" t="s">
        <v>641</v>
      </c>
      <c r="F161" s="473">
        <v>43531</v>
      </c>
      <c r="G161" s="446">
        <v>5188442.67</v>
      </c>
      <c r="H161" s="445">
        <v>5188442.67</v>
      </c>
      <c r="I161" s="372">
        <f>OPULJP_izravne8[[#This Row],[Bespovratna sredstva Ukupno]]*0.85</f>
        <v>4410176.2694999995</v>
      </c>
      <c r="J161" s="372">
        <f>OPULJP_izravne8[[#This Row],[Bespovratna sredstva Ukupno]]*0.15</f>
        <v>778266.40049999999</v>
      </c>
      <c r="K161" s="445">
        <v>0</v>
      </c>
      <c r="L161" s="443" t="s">
        <v>2351</v>
      </c>
      <c r="M161" s="471" t="s">
        <v>43</v>
      </c>
      <c r="N161" s="471" t="s">
        <v>43</v>
      </c>
      <c r="O161" s="474" t="s">
        <v>4370</v>
      </c>
      <c r="P161" s="393" t="str">
        <f>IFERROR(VLOOKUP(TRIM(OPULJP_izravne8[[#This Row],[Lokacija provedbe
grad ili općina]]),Koordinate!B:E,2,FALSE),"")</f>
        <v/>
      </c>
      <c r="Q161" s="393" t="str">
        <f>IFERROR(VLOOKUP(TRIM(OPULJP_izravne8[[#This Row],[Lokacija provedbe
grad ili općina]]),Koordinate!B:E,3,FALSE),"")</f>
        <v/>
      </c>
      <c r="R161" s="393" t="str">
        <f>IFERROR(VLOOKUP(TRIM(OPULJP_izravne8[[#This Row],[Lokacija provedbe
grad ili općina]]),Koordinate!B:E,4,FALSE),"")</f>
        <v/>
      </c>
    </row>
    <row r="162" spans="1:18" s="373" customFormat="1" ht="30" customHeight="1">
      <c r="A162" s="376" t="s">
        <v>4811</v>
      </c>
      <c r="B162" s="299" t="s">
        <v>1635</v>
      </c>
      <c r="C162" s="299" t="s">
        <v>5441</v>
      </c>
      <c r="D162" s="283" t="s">
        <v>4991</v>
      </c>
      <c r="E162" s="299" t="s">
        <v>641</v>
      </c>
      <c r="F162" s="377">
        <v>43419</v>
      </c>
      <c r="G162" s="446">
        <v>1223640.8999999999</v>
      </c>
      <c r="H162" s="372">
        <v>1223640.8999999999</v>
      </c>
      <c r="I162" s="372">
        <f>OPULJP_izravne8[[#This Row],[Bespovratna sredstva Ukupno]]*0.85</f>
        <v>1040094.7649999999</v>
      </c>
      <c r="J162" s="372">
        <f>OPULJP_izravne8[[#This Row],[Bespovratna sredstva Ukupno]]*0.15</f>
        <v>183546.13499999998</v>
      </c>
      <c r="K162" s="372"/>
      <c r="L162" s="378" t="s">
        <v>557</v>
      </c>
      <c r="M162" s="379" t="s">
        <v>43</v>
      </c>
      <c r="N162" s="379" t="s">
        <v>43</v>
      </c>
      <c r="O162" s="220" t="s">
        <v>4347</v>
      </c>
      <c r="P162" s="393">
        <f>IFERROR(VLOOKUP(TRIM(OPULJP_izravne8[[#This Row],[Lokacija provedbe
grad ili općina]]),Koordinate!B:E,2,FALSE),"")</f>
        <v>33406</v>
      </c>
      <c r="Q162" s="393">
        <f>IFERROR(VLOOKUP(TRIM(OPULJP_izravne8[[#This Row],[Lokacija provedbe
grad ili općina]]),Koordinate!B:E,3,FALSE),"")</f>
        <v>45.873947299999998</v>
      </c>
      <c r="R162" s="393">
        <f>IFERROR(VLOOKUP(TRIM(OPULJP_izravne8[[#This Row],[Lokacija provedbe
grad ili općina]]),Koordinate!B:E,4,FALSE),"")</f>
        <v>17.419092399999901</v>
      </c>
    </row>
    <row r="163" spans="1:18" s="373" customFormat="1" ht="30" customHeight="1">
      <c r="A163" s="283" t="s">
        <v>5808</v>
      </c>
      <c r="B163" s="299" t="s">
        <v>1635</v>
      </c>
      <c r="C163" s="283" t="s">
        <v>5809</v>
      </c>
      <c r="D163" s="283" t="s">
        <v>4991</v>
      </c>
      <c r="E163" s="299" t="s">
        <v>641</v>
      </c>
      <c r="F163" s="371">
        <v>43518</v>
      </c>
      <c r="G163" s="446">
        <v>1556992.35</v>
      </c>
      <c r="H163" s="372">
        <v>1556992.35</v>
      </c>
      <c r="I163" s="372">
        <f>OPULJP_izravne8[[#This Row],[Bespovratna sredstva Ukupno]]*0.85</f>
        <v>1323443.4975000001</v>
      </c>
      <c r="J163" s="372">
        <f>OPULJP_izravne8[[#This Row],[Bespovratna sredstva Ukupno]]*0.15</f>
        <v>233548.85250000001</v>
      </c>
      <c r="K163" s="372">
        <v>0</v>
      </c>
      <c r="L163" s="174" t="s">
        <v>5810</v>
      </c>
      <c r="M163" s="283" t="s">
        <v>43</v>
      </c>
      <c r="N163" s="283" t="s">
        <v>43</v>
      </c>
      <c r="O163" s="220" t="s">
        <v>1464</v>
      </c>
      <c r="P163" s="393">
        <f>IFERROR(VLOOKUP(TRIM(OPULJP_izravne8[[#This Row],[Lokacija provedbe
grad ili općina]]),Koordinate!B:E,2,FALSE),"")</f>
        <v>33411</v>
      </c>
      <c r="Q163" s="393">
        <f>IFERROR(VLOOKUP(TRIM(OPULJP_izravne8[[#This Row],[Lokacija provedbe
grad ili općina]]),Koordinate!B:E,3,FALSE),"")</f>
        <v>45.854422300000003</v>
      </c>
      <c r="R163" s="393">
        <f>IFERROR(VLOOKUP(TRIM(OPULJP_izravne8[[#This Row],[Lokacija provedbe
grad ili općina]]),Koordinate!B:E,4,FALSE),"")</f>
        <v>17.511416899999901</v>
      </c>
    </row>
    <row r="164" spans="1:18" s="373" customFormat="1" ht="30" customHeight="1">
      <c r="A164" s="283" t="s">
        <v>4118</v>
      </c>
      <c r="B164" s="299" t="s">
        <v>1635</v>
      </c>
      <c r="C164" s="299" t="s">
        <v>5428</v>
      </c>
      <c r="D164" s="283" t="s">
        <v>4991</v>
      </c>
      <c r="E164" s="299" t="s">
        <v>641</v>
      </c>
      <c r="F164" s="371">
        <v>43341</v>
      </c>
      <c r="G164" s="446">
        <v>3580607.8</v>
      </c>
      <c r="H164" s="372">
        <v>3580607.8</v>
      </c>
      <c r="I164" s="372">
        <f>OPULJP_izravne8[[#This Row],[Bespovratna sredstva Ukupno]]*0.85</f>
        <v>3043516.63</v>
      </c>
      <c r="J164" s="372">
        <f>OPULJP_izravne8[[#This Row],[Bespovratna sredstva Ukupno]]*0.15</f>
        <v>537091.16999999993</v>
      </c>
      <c r="K164" s="372">
        <v>0</v>
      </c>
      <c r="L164" s="174" t="s">
        <v>4119</v>
      </c>
      <c r="M164" s="283" t="s">
        <v>218</v>
      </c>
      <c r="N164" s="283" t="s">
        <v>43</v>
      </c>
      <c r="O164" s="220" t="s">
        <v>179</v>
      </c>
      <c r="P164" s="393">
        <f>IFERROR(VLOOKUP(TRIM(OPULJP_izravne8[[#This Row],[Lokacija provedbe
grad ili općina]]),Koordinate!B:E,2,FALSE),"")</f>
        <v>33520</v>
      </c>
      <c r="Q164" s="393">
        <f>IFERROR(VLOOKUP(TRIM(OPULJP_izravne8[[#This Row],[Lokacija provedbe
grad ili općina]]),Koordinate!B:E,3,FALSE),"")</f>
        <v>45.701931999999999</v>
      </c>
      <c r="R164" s="393">
        <f>IFERROR(VLOOKUP(TRIM(OPULJP_izravne8[[#This Row],[Lokacija provedbe
grad ili općina]]),Koordinate!B:E,4,FALSE),"")</f>
        <v>17.701143999999999</v>
      </c>
    </row>
    <row r="165" spans="1:18" s="373" customFormat="1" ht="30" customHeight="1">
      <c r="A165" s="376" t="s">
        <v>4747</v>
      </c>
      <c r="B165" s="299" t="s">
        <v>1635</v>
      </c>
      <c r="C165" s="299" t="s">
        <v>5438</v>
      </c>
      <c r="D165" s="283" t="s">
        <v>4991</v>
      </c>
      <c r="E165" s="299" t="s">
        <v>641</v>
      </c>
      <c r="F165" s="377">
        <v>43409</v>
      </c>
      <c r="G165" s="446">
        <v>2130988.75</v>
      </c>
      <c r="H165" s="372">
        <v>2130988.75</v>
      </c>
      <c r="I165" s="372">
        <f>OPULJP_izravne8[[#This Row],[Bespovratna sredstva Ukupno]]*0.85</f>
        <v>1811340.4375</v>
      </c>
      <c r="J165" s="372">
        <f>OPULJP_izravne8[[#This Row],[Bespovratna sredstva Ukupno]]*0.15</f>
        <v>319648.3125</v>
      </c>
      <c r="K165" s="372"/>
      <c r="L165" s="378" t="s">
        <v>716</v>
      </c>
      <c r="M165" s="379" t="s">
        <v>43</v>
      </c>
      <c r="N165" s="379" t="s">
        <v>43</v>
      </c>
      <c r="O165" s="220" t="s">
        <v>61</v>
      </c>
      <c r="P165" s="393">
        <f>IFERROR(VLOOKUP(TRIM(OPULJP_izravne8[[#This Row],[Lokacija provedbe
grad ili općina]]),Koordinate!B:E,2,FALSE),"")</f>
        <v>33000</v>
      </c>
      <c r="Q165" s="393">
        <f>IFERROR(VLOOKUP(TRIM(OPULJP_izravne8[[#This Row],[Lokacija provedbe
grad ili općina]]),Koordinate!B:E,3,FALSE),"")</f>
        <v>45.831646300000003</v>
      </c>
      <c r="R165" s="393">
        <f>IFERROR(VLOOKUP(TRIM(OPULJP_izravne8[[#This Row],[Lokacija provedbe
grad ili općina]]),Koordinate!B:E,4,FALSE),"")</f>
        <v>17.385542900000001</v>
      </c>
    </row>
    <row r="166" spans="1:18" s="373" customFormat="1" ht="30" customHeight="1">
      <c r="A166" s="376" t="s">
        <v>4748</v>
      </c>
      <c r="B166" s="299" t="s">
        <v>1635</v>
      </c>
      <c r="C166" s="299" t="s">
        <v>5439</v>
      </c>
      <c r="D166" s="283" t="s">
        <v>4991</v>
      </c>
      <c r="E166" s="299" t="s">
        <v>641</v>
      </c>
      <c r="F166" s="377">
        <v>43409</v>
      </c>
      <c r="G166" s="446">
        <v>2193326.6</v>
      </c>
      <c r="H166" s="372">
        <v>2193326.6</v>
      </c>
      <c r="I166" s="372">
        <f>OPULJP_izravne8[[#This Row],[Bespovratna sredstva Ukupno]]*0.85</f>
        <v>1864327.61</v>
      </c>
      <c r="J166" s="372">
        <f>OPULJP_izravne8[[#This Row],[Bespovratna sredstva Ukupno]]*0.15</f>
        <v>328998.99</v>
      </c>
      <c r="K166" s="372"/>
      <c r="L166" s="378" t="s">
        <v>472</v>
      </c>
      <c r="M166" s="379" t="s">
        <v>28</v>
      </c>
      <c r="N166" s="379" t="s">
        <v>28</v>
      </c>
      <c r="O166" s="220" t="s">
        <v>4313</v>
      </c>
      <c r="P166" s="393">
        <f>IFERROR(VLOOKUP(TRIM(OPULJP_izravne8[[#This Row],[Lokacija provedbe
grad ili općina]]),Koordinate!B:E,2,FALSE),"")</f>
        <v>31324</v>
      </c>
      <c r="Q166" s="393">
        <f>IFERROR(VLOOKUP(TRIM(OPULJP_izravne8[[#This Row],[Lokacija provedbe
grad ili općina]]),Koordinate!B:E,3,FALSE),"")</f>
        <v>45.700160699999998</v>
      </c>
      <c r="R166" s="393">
        <f>IFERROR(VLOOKUP(TRIM(OPULJP_izravne8[[#This Row],[Lokacija provedbe
grad ili općina]]),Koordinate!B:E,4,FALSE),"")</f>
        <v>18.580216799999999</v>
      </c>
    </row>
    <row r="167" spans="1:18" s="373" customFormat="1" ht="30" customHeight="1">
      <c r="A167" s="376" t="s">
        <v>4749</v>
      </c>
      <c r="B167" s="299" t="s">
        <v>1635</v>
      </c>
      <c r="C167" s="299" t="s">
        <v>5440</v>
      </c>
      <c r="D167" s="283" t="s">
        <v>4991</v>
      </c>
      <c r="E167" s="299" t="s">
        <v>641</v>
      </c>
      <c r="F167" s="377">
        <v>43409</v>
      </c>
      <c r="G167" s="446">
        <v>1657930.56</v>
      </c>
      <c r="H167" s="372">
        <v>1657930.56</v>
      </c>
      <c r="I167" s="372">
        <f>OPULJP_izravne8[[#This Row],[Bespovratna sredstva Ukupno]]*0.85</f>
        <v>1409240.976</v>
      </c>
      <c r="J167" s="372">
        <f>OPULJP_izravne8[[#This Row],[Bespovratna sredstva Ukupno]]*0.15</f>
        <v>248689.584</v>
      </c>
      <c r="K167" s="372"/>
      <c r="L167" s="378" t="s">
        <v>4750</v>
      </c>
      <c r="M167" s="379" t="s">
        <v>52</v>
      </c>
      <c r="N167" s="379" t="s">
        <v>52</v>
      </c>
      <c r="O167" s="220" t="s">
        <v>4650</v>
      </c>
      <c r="P167" s="393">
        <f>IFERROR(VLOOKUP(TRIM(OPULJP_izravne8[[#This Row],[Lokacija provedbe
grad ili općina]]),Koordinate!B:E,2,FALSE),"")</f>
        <v>32000</v>
      </c>
      <c r="Q167" s="393">
        <f>IFERROR(VLOOKUP(TRIM(OPULJP_izravne8[[#This Row],[Lokacija provedbe
grad ili općina]]),Koordinate!B:E,3,FALSE),"")</f>
        <v>45.345237699999998</v>
      </c>
      <c r="R167" s="393">
        <f>IFERROR(VLOOKUP(TRIM(OPULJP_izravne8[[#This Row],[Lokacija provedbe
grad ili općina]]),Koordinate!B:E,4,FALSE),"")</f>
        <v>19.001020400000002</v>
      </c>
    </row>
    <row r="168" spans="1:18" s="373" customFormat="1" ht="30" customHeight="1">
      <c r="A168" s="283" t="s">
        <v>5088</v>
      </c>
      <c r="B168" s="299" t="s">
        <v>1635</v>
      </c>
      <c r="C168" s="299" t="s">
        <v>5453</v>
      </c>
      <c r="D168" s="283" t="s">
        <v>4991</v>
      </c>
      <c r="E168" s="299" t="s">
        <v>641</v>
      </c>
      <c r="F168" s="377">
        <v>43482</v>
      </c>
      <c r="G168" s="446">
        <v>2551382</v>
      </c>
      <c r="H168" s="372">
        <v>2551382</v>
      </c>
      <c r="I168" s="372">
        <f>OPULJP_izravne8[[#This Row],[Bespovratna sredstva Ukupno]]*0.85</f>
        <v>2168674.6999999997</v>
      </c>
      <c r="J168" s="372">
        <f>OPULJP_izravne8[[#This Row],[Bespovratna sredstva Ukupno]]*0.15</f>
        <v>382707.3</v>
      </c>
      <c r="K168" s="372">
        <v>0</v>
      </c>
      <c r="L168" s="174" t="s">
        <v>5089</v>
      </c>
      <c r="M168" s="283" t="s">
        <v>5090</v>
      </c>
      <c r="N168" s="283" t="s">
        <v>28</v>
      </c>
      <c r="O168" s="220" t="s">
        <v>29</v>
      </c>
      <c r="P168" s="393">
        <f>IFERROR(VLOOKUP(TRIM(OPULJP_izravne8[[#This Row],[Lokacija provedbe
grad ili općina]]),Koordinate!B:E,2,FALSE),"")</f>
        <v>31000</v>
      </c>
      <c r="Q168" s="393">
        <f>IFERROR(VLOOKUP(TRIM(OPULJP_izravne8[[#This Row],[Lokacija provedbe
grad ili općina]]),Koordinate!B:E,3,FALSE),"")</f>
        <v>45.554962400000001</v>
      </c>
      <c r="R168" s="393">
        <f>IFERROR(VLOOKUP(TRIM(OPULJP_izravne8[[#This Row],[Lokacija provedbe
grad ili općina]]),Koordinate!B:E,4,FALSE),"")</f>
        <v>18.695514399999901</v>
      </c>
    </row>
    <row r="169" spans="1:18" s="373" customFormat="1" ht="30" customHeight="1">
      <c r="A169" s="283" t="s">
        <v>3896</v>
      </c>
      <c r="B169" s="299" t="s">
        <v>1635</v>
      </c>
      <c r="C169" s="299" t="s">
        <v>5413</v>
      </c>
      <c r="D169" s="283" t="s">
        <v>4991</v>
      </c>
      <c r="E169" s="299" t="s">
        <v>641</v>
      </c>
      <c r="F169" s="371">
        <v>43301</v>
      </c>
      <c r="G169" s="446">
        <v>8062398.0899999999</v>
      </c>
      <c r="H169" s="372">
        <v>8062398.0899999999</v>
      </c>
      <c r="I169" s="372">
        <f>OPULJP_izravne8[[#This Row],[Bespovratna sredstva Ukupno]]*0.85</f>
        <v>6853038.3764999993</v>
      </c>
      <c r="J169" s="372">
        <f>OPULJP_izravne8[[#This Row],[Bespovratna sredstva Ukupno]]*0.15</f>
        <v>1209359.7134999998</v>
      </c>
      <c r="K169" s="372"/>
      <c r="L169" s="174" t="s">
        <v>666</v>
      </c>
      <c r="M169" s="283" t="s">
        <v>28</v>
      </c>
      <c r="N169" s="283" t="s">
        <v>28</v>
      </c>
      <c r="O169" s="220" t="s">
        <v>4370</v>
      </c>
      <c r="P169" s="393" t="str">
        <f>IFERROR(VLOOKUP(TRIM(OPULJP_izravne8[[#This Row],[Lokacija provedbe
grad ili općina]]),Koordinate!B:E,2,FALSE),"")</f>
        <v/>
      </c>
      <c r="Q169" s="393" t="str">
        <f>IFERROR(VLOOKUP(TRIM(OPULJP_izravne8[[#This Row],[Lokacija provedbe
grad ili općina]]),Koordinate!B:E,3,FALSE),"")</f>
        <v/>
      </c>
      <c r="R169" s="393" t="str">
        <f>IFERROR(VLOOKUP(TRIM(OPULJP_izravne8[[#This Row],[Lokacija provedbe
grad ili općina]]),Koordinate!B:E,4,FALSE),"")</f>
        <v/>
      </c>
    </row>
    <row r="170" spans="1:18" s="373" customFormat="1" ht="30" customHeight="1">
      <c r="A170" s="283" t="s">
        <v>4120</v>
      </c>
      <c r="B170" s="299" t="s">
        <v>1635</v>
      </c>
      <c r="C170" s="299" t="s">
        <v>5429</v>
      </c>
      <c r="D170" s="283" t="s">
        <v>4991</v>
      </c>
      <c r="E170" s="299" t="s">
        <v>641</v>
      </c>
      <c r="F170" s="371">
        <v>43341</v>
      </c>
      <c r="G170" s="446">
        <v>2860868.5</v>
      </c>
      <c r="H170" s="372">
        <v>2860868.5</v>
      </c>
      <c r="I170" s="372">
        <f>OPULJP_izravne8[[#This Row],[Bespovratna sredstva Ukupno]]*0.85</f>
        <v>2431738.2250000001</v>
      </c>
      <c r="J170" s="372">
        <f>OPULJP_izravne8[[#This Row],[Bespovratna sredstva Ukupno]]*0.15</f>
        <v>429130.27499999997</v>
      </c>
      <c r="K170" s="372">
        <v>0</v>
      </c>
      <c r="L170" s="174" t="s">
        <v>4121</v>
      </c>
      <c r="M170" s="283" t="s">
        <v>55</v>
      </c>
      <c r="N170" s="283" t="s">
        <v>28</v>
      </c>
      <c r="O170" s="220" t="s">
        <v>851</v>
      </c>
      <c r="P170" s="393">
        <f>IFERROR(VLOOKUP(TRIM(OPULJP_izravne8[[#This Row],[Lokacija provedbe
grad ili općina]]),Koordinate!B:E,2,FALSE),"")</f>
        <v>31326</v>
      </c>
      <c r="Q170" s="393">
        <f>IFERROR(VLOOKUP(TRIM(OPULJP_izravne8[[#This Row],[Lokacija provedbe
grad ili općina]]),Koordinate!B:E,3,FALSE),"")</f>
        <v>45.625062300000003</v>
      </c>
      <c r="R170" s="393">
        <f>IFERROR(VLOOKUP(TRIM(OPULJP_izravne8[[#This Row],[Lokacija provedbe
grad ili općina]]),Koordinate!B:E,4,FALSE),"")</f>
        <v>18.689217399999901</v>
      </c>
    </row>
    <row r="171" spans="1:18" s="373" customFormat="1" ht="30" customHeight="1">
      <c r="A171" s="283" t="s">
        <v>4984</v>
      </c>
      <c r="B171" s="299" t="s">
        <v>1635</v>
      </c>
      <c r="C171" s="299" t="s">
        <v>5430</v>
      </c>
      <c r="D171" s="283" t="s">
        <v>4991</v>
      </c>
      <c r="E171" s="299" t="s">
        <v>641</v>
      </c>
      <c r="F171" s="371">
        <v>43341</v>
      </c>
      <c r="G171" s="446">
        <v>3858927</v>
      </c>
      <c r="H171" s="372">
        <v>3858927</v>
      </c>
      <c r="I171" s="372">
        <f>OPULJP_izravne8[[#This Row],[Bespovratna sredstva Ukupno]]*0.85</f>
        <v>3280087.9499999997</v>
      </c>
      <c r="J171" s="372">
        <f>OPULJP_izravne8[[#This Row],[Bespovratna sredstva Ukupno]]*0.15</f>
        <v>578839.04999999993</v>
      </c>
      <c r="K171" s="372">
        <v>0</v>
      </c>
      <c r="L171" s="174" t="s">
        <v>1689</v>
      </c>
      <c r="M171" s="283" t="s">
        <v>55</v>
      </c>
      <c r="N171" s="283" t="s">
        <v>28</v>
      </c>
      <c r="O171" s="220" t="s">
        <v>161</v>
      </c>
      <c r="P171" s="393">
        <f>IFERROR(VLOOKUP(TRIM(OPULJP_izravne8[[#This Row],[Lokacija provedbe
grad ili općina]]),Koordinate!B:E,2,FALSE),"")</f>
        <v>31327</v>
      </c>
      <c r="Q171" s="393">
        <f>IFERROR(VLOOKUP(TRIM(OPULJP_izravne8[[#This Row],[Lokacija provedbe
grad ili općina]]),Koordinate!B:E,3,FALSE),"")</f>
        <v>45.604430399999998</v>
      </c>
      <c r="R171" s="393">
        <f>IFERROR(VLOOKUP(TRIM(OPULJP_izravne8[[#This Row],[Lokacija provedbe
grad ili općina]]),Koordinate!B:E,4,FALSE),"")</f>
        <v>18.7441976</v>
      </c>
    </row>
    <row r="172" spans="1:18" s="373" customFormat="1" ht="30" customHeight="1">
      <c r="A172" s="283" t="s">
        <v>4122</v>
      </c>
      <c r="B172" s="299" t="s">
        <v>1635</v>
      </c>
      <c r="C172" s="299" t="s">
        <v>5431</v>
      </c>
      <c r="D172" s="283" t="s">
        <v>4991</v>
      </c>
      <c r="E172" s="299" t="s">
        <v>641</v>
      </c>
      <c r="F172" s="371">
        <v>43341</v>
      </c>
      <c r="G172" s="446">
        <v>4274406.45</v>
      </c>
      <c r="H172" s="372">
        <v>4274406.45</v>
      </c>
      <c r="I172" s="372">
        <f>OPULJP_izravne8[[#This Row],[Bespovratna sredstva Ukupno]]*0.85</f>
        <v>3633245.4824999999</v>
      </c>
      <c r="J172" s="372">
        <f>OPULJP_izravne8[[#This Row],[Bespovratna sredstva Ukupno]]*0.15</f>
        <v>641160.96750000003</v>
      </c>
      <c r="K172" s="372">
        <v>0</v>
      </c>
      <c r="L172" s="174" t="s">
        <v>493</v>
      </c>
      <c r="M172" s="283" t="s">
        <v>55</v>
      </c>
      <c r="N172" s="283" t="s">
        <v>28</v>
      </c>
      <c r="O172" s="220" t="s">
        <v>2247</v>
      </c>
      <c r="P172" s="393">
        <f>IFERROR(VLOOKUP(TRIM(OPULJP_izravne8[[#This Row],[Lokacija provedbe
grad ili općina]]),Koordinate!B:E,2,FALSE),"")</f>
        <v>31222</v>
      </c>
      <c r="Q172" s="393">
        <f>IFERROR(VLOOKUP(TRIM(OPULJP_izravne8[[#This Row],[Lokacija provedbe
grad ili općina]]),Koordinate!B:E,3,FALSE),"")</f>
        <v>45.592432600000002</v>
      </c>
      <c r="R172" s="393">
        <f>IFERROR(VLOOKUP(TRIM(OPULJP_izravne8[[#This Row],[Lokacija provedbe
grad ili općina]]),Koordinate!B:E,4,FALSE),"")</f>
        <v>18.459617399999999</v>
      </c>
    </row>
    <row r="173" spans="1:18" s="373" customFormat="1" ht="30" customHeight="1">
      <c r="A173" s="283" t="s">
        <v>4368</v>
      </c>
      <c r="B173" s="299" t="s">
        <v>1635</v>
      </c>
      <c r="C173" s="299" t="s">
        <v>5436</v>
      </c>
      <c r="D173" s="283" t="s">
        <v>4991</v>
      </c>
      <c r="E173" s="299" t="s">
        <v>641</v>
      </c>
      <c r="F173" s="371">
        <v>43378</v>
      </c>
      <c r="G173" s="446">
        <v>4038178.82</v>
      </c>
      <c r="H173" s="372">
        <v>4038178.82</v>
      </c>
      <c r="I173" s="372">
        <f>OPULJP_izravne8[[#This Row],[Bespovratna sredstva Ukupno]]*0.85</f>
        <v>3432451.997</v>
      </c>
      <c r="J173" s="372">
        <f>OPULJP_izravne8[[#This Row],[Bespovratna sredstva Ukupno]]*0.15</f>
        <v>605726.82299999997</v>
      </c>
      <c r="K173" s="372">
        <v>0</v>
      </c>
      <c r="L173" s="174" t="s">
        <v>4369</v>
      </c>
      <c r="M173" s="283" t="s">
        <v>38</v>
      </c>
      <c r="N173" s="283" t="s">
        <v>38</v>
      </c>
      <c r="O173" s="174" t="s">
        <v>128</v>
      </c>
      <c r="P173" s="393">
        <f>IFERROR(VLOOKUP(TRIM(OPULJP_izravne8[[#This Row],[Lokacija provedbe
grad ili općina]]),Koordinate!B:E,2,FALSE),"")</f>
        <v>34310</v>
      </c>
      <c r="Q173" s="393">
        <f>IFERROR(VLOOKUP(TRIM(OPULJP_izravne8[[#This Row],[Lokacija provedbe
grad ili općina]]),Koordinate!B:E,3,FALSE),"")</f>
        <v>45.2862467</v>
      </c>
      <c r="R173" s="393">
        <f>IFERROR(VLOOKUP(TRIM(OPULJP_izravne8[[#This Row],[Lokacija provedbe
grad ili općina]]),Koordinate!B:E,4,FALSE),"")</f>
        <v>17.801819600000002</v>
      </c>
    </row>
    <row r="174" spans="1:18" s="373" customFormat="1" ht="30" customHeight="1">
      <c r="A174" s="283" t="s">
        <v>5811</v>
      </c>
      <c r="B174" s="299" t="s">
        <v>1635</v>
      </c>
      <c r="C174" s="283" t="s">
        <v>5812</v>
      </c>
      <c r="D174" s="283" t="s">
        <v>4991</v>
      </c>
      <c r="E174" s="299" t="s">
        <v>641</v>
      </c>
      <c r="F174" s="371">
        <v>43518</v>
      </c>
      <c r="G174" s="446">
        <v>3276165.09</v>
      </c>
      <c r="H174" s="372">
        <v>3276165.09</v>
      </c>
      <c r="I174" s="372">
        <f>OPULJP_izravne8[[#This Row],[Bespovratna sredstva Ukupno]]*0.85</f>
        <v>2784740.3265</v>
      </c>
      <c r="J174" s="372">
        <f>OPULJP_izravne8[[#This Row],[Bespovratna sredstva Ukupno]]*0.15</f>
        <v>491424.76349999994</v>
      </c>
      <c r="K174" s="372">
        <v>0</v>
      </c>
      <c r="L174" s="174" t="s">
        <v>5813</v>
      </c>
      <c r="M174" s="283" t="s">
        <v>20</v>
      </c>
      <c r="N174" s="283" t="s">
        <v>20</v>
      </c>
      <c r="O174" s="220" t="s">
        <v>4334</v>
      </c>
      <c r="P174" s="393">
        <f>IFERROR(VLOOKUP(TRIM(OPULJP_izravne8[[#This Row],[Lokacija provedbe
grad ili općina]]),Koordinate!B:E,2,FALSE),"")</f>
        <v>35221</v>
      </c>
      <c r="Q174" s="393">
        <f>IFERROR(VLOOKUP(TRIM(OPULJP_izravne8[[#This Row],[Lokacija provedbe
grad ili općina]]),Koordinate!B:E,3,FALSE),"")</f>
        <v>45.155754100000003</v>
      </c>
      <c r="R174" s="393">
        <f>IFERROR(VLOOKUP(TRIM(OPULJP_izravne8[[#This Row],[Lokacija provedbe
grad ili općina]]),Koordinate!B:E,4,FALSE),"")</f>
        <v>18.3943984</v>
      </c>
    </row>
    <row r="175" spans="1:18" s="373" customFormat="1" ht="30" customHeight="1">
      <c r="A175" s="283" t="s">
        <v>5814</v>
      </c>
      <c r="B175" s="299" t="s">
        <v>1635</v>
      </c>
      <c r="C175" s="283" t="s">
        <v>5815</v>
      </c>
      <c r="D175" s="283" t="s">
        <v>4991</v>
      </c>
      <c r="E175" s="299" t="s">
        <v>641</v>
      </c>
      <c r="F175" s="371">
        <v>43518</v>
      </c>
      <c r="G175" s="446">
        <v>1313447.5</v>
      </c>
      <c r="H175" s="372">
        <v>1313447.5</v>
      </c>
      <c r="I175" s="372">
        <f>OPULJP_izravne8[[#This Row],[Bespovratna sredstva Ukupno]]*0.85</f>
        <v>1116430.375</v>
      </c>
      <c r="J175" s="372">
        <f>OPULJP_izravne8[[#This Row],[Bespovratna sredstva Ukupno]]*0.15</f>
        <v>197017.125</v>
      </c>
      <c r="K175" s="372">
        <v>0</v>
      </c>
      <c r="L175" s="174" t="s">
        <v>5816</v>
      </c>
      <c r="M175" s="283" t="s">
        <v>28</v>
      </c>
      <c r="N175" s="283" t="s">
        <v>28</v>
      </c>
      <c r="O175" s="220" t="s">
        <v>4370</v>
      </c>
      <c r="P175" s="393" t="str">
        <f>IFERROR(VLOOKUP(TRIM(OPULJP_izravne8[[#This Row],[Lokacija provedbe
grad ili općina]]),Koordinate!B:E,2,FALSE),"")</f>
        <v/>
      </c>
      <c r="Q175" s="393" t="str">
        <f>IFERROR(VLOOKUP(TRIM(OPULJP_izravne8[[#This Row],[Lokacija provedbe
grad ili općina]]),Koordinate!B:E,3,FALSE),"")</f>
        <v/>
      </c>
      <c r="R175" s="393" t="str">
        <f>IFERROR(VLOOKUP(TRIM(OPULJP_izravne8[[#This Row],[Lokacija provedbe
grad ili općina]]),Koordinate!B:E,4,FALSE),"")</f>
        <v/>
      </c>
    </row>
    <row r="176" spans="1:18" s="373" customFormat="1" ht="30" customHeight="1">
      <c r="A176" s="589" t="s">
        <v>7011</v>
      </c>
      <c r="B176" s="590" t="s">
        <v>1635</v>
      </c>
      <c r="C176" s="590" t="s">
        <v>7012</v>
      </c>
      <c r="D176" s="589" t="s">
        <v>4991</v>
      </c>
      <c r="E176" s="590" t="s">
        <v>641</v>
      </c>
      <c r="F176" s="594">
        <v>43634</v>
      </c>
      <c r="G176" s="446">
        <v>1814956.91</v>
      </c>
      <c r="H176" s="588">
        <v>1814956.91</v>
      </c>
      <c r="I176" s="588">
        <v>1542713.3735</v>
      </c>
      <c r="J176" s="588">
        <v>272243.53649999999</v>
      </c>
      <c r="K176" s="588">
        <v>0</v>
      </c>
      <c r="L176" s="586" t="s">
        <v>7013</v>
      </c>
      <c r="M176" s="589" t="s">
        <v>28</v>
      </c>
      <c r="N176" s="589" t="s">
        <v>28</v>
      </c>
      <c r="O176" s="592" t="s">
        <v>29</v>
      </c>
      <c r="P176" s="593">
        <v>31207</v>
      </c>
      <c r="Q176" s="593">
        <v>45.554962400000001</v>
      </c>
      <c r="R176" s="593">
        <v>18.695514399999901</v>
      </c>
    </row>
    <row r="177" spans="1:18" s="373" customFormat="1" ht="30" customHeight="1">
      <c r="A177" s="283" t="s">
        <v>5817</v>
      </c>
      <c r="B177" s="299" t="s">
        <v>1635</v>
      </c>
      <c r="C177" s="283" t="s">
        <v>5818</v>
      </c>
      <c r="D177" s="283" t="s">
        <v>4991</v>
      </c>
      <c r="E177" s="299" t="s">
        <v>641</v>
      </c>
      <c r="F177" s="371">
        <v>43518</v>
      </c>
      <c r="G177" s="446">
        <v>2523659.37</v>
      </c>
      <c r="H177" s="372">
        <v>2523659.37</v>
      </c>
      <c r="I177" s="372">
        <f>OPULJP_izravne8[[#This Row],[Bespovratna sredstva Ukupno]]*0.85</f>
        <v>2145110.4645000002</v>
      </c>
      <c r="J177" s="372">
        <f>OPULJP_izravne8[[#This Row],[Bespovratna sredstva Ukupno]]*0.15</f>
        <v>378548.90549999999</v>
      </c>
      <c r="K177" s="372">
        <v>0</v>
      </c>
      <c r="L177" s="174" t="s">
        <v>5819</v>
      </c>
      <c r="M177" s="283" t="s">
        <v>28</v>
      </c>
      <c r="N177" s="283" t="s">
        <v>28</v>
      </c>
      <c r="O177" s="220" t="s">
        <v>4370</v>
      </c>
      <c r="P177" s="393" t="str">
        <f>IFERROR(VLOOKUP(TRIM(OPULJP_izravne8[[#This Row],[Lokacija provedbe
grad ili općina]]),Koordinate!B:E,2,FALSE),"")</f>
        <v/>
      </c>
      <c r="Q177" s="393" t="str">
        <f>IFERROR(VLOOKUP(TRIM(OPULJP_izravne8[[#This Row],[Lokacija provedbe
grad ili općina]]),Koordinate!B:E,3,FALSE),"")</f>
        <v/>
      </c>
      <c r="R177" s="393" t="str">
        <f>IFERROR(VLOOKUP(TRIM(OPULJP_izravne8[[#This Row],[Lokacija provedbe
grad ili općina]]),Koordinate!B:E,4,FALSE),"")</f>
        <v/>
      </c>
    </row>
    <row r="178" spans="1:18" s="373" customFormat="1" ht="30" customHeight="1">
      <c r="A178" s="283" t="s">
        <v>5820</v>
      </c>
      <c r="B178" s="299" t="s">
        <v>1635</v>
      </c>
      <c r="C178" s="283" t="s">
        <v>5821</v>
      </c>
      <c r="D178" s="283" t="s">
        <v>4991</v>
      </c>
      <c r="E178" s="299" t="s">
        <v>641</v>
      </c>
      <c r="F178" s="371">
        <v>43518</v>
      </c>
      <c r="G178" s="446">
        <v>1086806.7</v>
      </c>
      <c r="H178" s="372">
        <v>1086806.7</v>
      </c>
      <c r="I178" s="372">
        <f>OPULJP_izravne8[[#This Row],[Bespovratna sredstva Ukupno]]*0.85</f>
        <v>923785.69499999995</v>
      </c>
      <c r="J178" s="372">
        <f>OPULJP_izravne8[[#This Row],[Bespovratna sredstva Ukupno]]*0.15</f>
        <v>163021.00499999998</v>
      </c>
      <c r="K178" s="372">
        <v>0</v>
      </c>
      <c r="L178" s="174" t="s">
        <v>5822</v>
      </c>
      <c r="M178" s="283" t="s">
        <v>20</v>
      </c>
      <c r="N178" s="283" t="s">
        <v>20</v>
      </c>
      <c r="O178" s="220" t="s">
        <v>4370</v>
      </c>
      <c r="P178" s="393" t="str">
        <f>IFERROR(VLOOKUP(TRIM(OPULJP_izravne8[[#This Row],[Lokacija provedbe
grad ili općina]]),Koordinate!B:E,2,FALSE),"")</f>
        <v/>
      </c>
      <c r="Q178" s="393" t="str">
        <f>IFERROR(VLOOKUP(TRIM(OPULJP_izravne8[[#This Row],[Lokacija provedbe
grad ili općina]]),Koordinate!B:E,3,FALSE),"")</f>
        <v/>
      </c>
      <c r="R178" s="393" t="str">
        <f>IFERROR(VLOOKUP(TRIM(OPULJP_izravne8[[#This Row],[Lokacija provedbe
grad ili općina]]),Koordinate!B:E,4,FALSE),"")</f>
        <v/>
      </c>
    </row>
    <row r="179" spans="1:18" s="373" customFormat="1" ht="30" customHeight="1">
      <c r="A179" s="589" t="s">
        <v>7014</v>
      </c>
      <c r="B179" s="590" t="s">
        <v>1635</v>
      </c>
      <c r="C179" s="590" t="s">
        <v>7015</v>
      </c>
      <c r="D179" s="589" t="s">
        <v>4991</v>
      </c>
      <c r="E179" s="590" t="s">
        <v>641</v>
      </c>
      <c r="F179" s="594">
        <v>43634</v>
      </c>
      <c r="G179" s="446">
        <v>1971242.09</v>
      </c>
      <c r="H179" s="588">
        <v>1971242.09</v>
      </c>
      <c r="I179" s="588">
        <v>1675555.7764999999</v>
      </c>
      <c r="J179" s="588">
        <v>295686.31349999999</v>
      </c>
      <c r="K179" s="588">
        <v>0</v>
      </c>
      <c r="L179" s="586" t="s">
        <v>7016</v>
      </c>
      <c r="M179" s="589" t="s">
        <v>28</v>
      </c>
      <c r="N179" s="589" t="s">
        <v>28</v>
      </c>
      <c r="O179" s="592" t="s">
        <v>4302</v>
      </c>
      <c r="P179" s="593">
        <v>31418</v>
      </c>
      <c r="Q179" s="593">
        <v>45.380248899999998</v>
      </c>
      <c r="R179" s="593">
        <v>18.277489699999901</v>
      </c>
    </row>
    <row r="180" spans="1:18" s="373" customFormat="1" ht="30" customHeight="1">
      <c r="A180" s="283" t="s">
        <v>4999</v>
      </c>
      <c r="B180" s="299" t="s">
        <v>1635</v>
      </c>
      <c r="C180" s="299" t="s">
        <v>5447</v>
      </c>
      <c r="D180" s="283" t="s">
        <v>4991</v>
      </c>
      <c r="E180" s="299" t="s">
        <v>641</v>
      </c>
      <c r="F180" s="377">
        <v>43448</v>
      </c>
      <c r="G180" s="446">
        <v>6512494.2199999997</v>
      </c>
      <c r="H180" s="372">
        <v>6512494.2199999997</v>
      </c>
      <c r="I180" s="372">
        <f>OPULJP_izravne8[[#This Row],[Bespovratna sredstva Ukupno]]*0.85</f>
        <v>5535620.0869999994</v>
      </c>
      <c r="J180" s="372">
        <f>OPULJP_izravne8[[#This Row],[Bespovratna sredstva Ukupno]]*0.15</f>
        <v>976874.13299999991</v>
      </c>
      <c r="K180" s="372">
        <v>0</v>
      </c>
      <c r="L180" s="174" t="s">
        <v>1378</v>
      </c>
      <c r="M180" s="283" t="s">
        <v>28</v>
      </c>
      <c r="N180" s="283" t="s">
        <v>28</v>
      </c>
      <c r="O180" s="220" t="s">
        <v>204</v>
      </c>
      <c r="P180" s="393">
        <f>IFERROR(VLOOKUP(TRIM(OPULJP_izravne8[[#This Row],[Lokacija provedbe
grad ili općina]]),Koordinate!B:E,2,FALSE),"")</f>
        <v>31551</v>
      </c>
      <c r="Q180" s="393">
        <f>IFERROR(VLOOKUP(TRIM(OPULJP_izravne8[[#This Row],[Lokacija provedbe
grad ili općina]]),Koordinate!B:E,3,FALSE),"")</f>
        <v>45.684501599999997</v>
      </c>
      <c r="R180" s="393">
        <f>IFERROR(VLOOKUP(TRIM(OPULJP_izravne8[[#This Row],[Lokacija provedbe
grad ili općina]]),Koordinate!B:E,4,FALSE),"")</f>
        <v>18.402356699999899</v>
      </c>
    </row>
    <row r="181" spans="1:18" s="373" customFormat="1" ht="30" customHeight="1">
      <c r="A181" s="589" t="s">
        <v>7017</v>
      </c>
      <c r="B181" s="590" t="s">
        <v>1635</v>
      </c>
      <c r="C181" s="590" t="s">
        <v>7018</v>
      </c>
      <c r="D181" s="589" t="s">
        <v>4991</v>
      </c>
      <c r="E181" s="590" t="s">
        <v>641</v>
      </c>
      <c r="F181" s="591">
        <v>43634</v>
      </c>
      <c r="G181" s="446">
        <v>1654315.58</v>
      </c>
      <c r="H181" s="588">
        <v>1654315.58</v>
      </c>
      <c r="I181" s="588">
        <v>1406168.243</v>
      </c>
      <c r="J181" s="588">
        <v>248147.337</v>
      </c>
      <c r="K181" s="588">
        <v>0</v>
      </c>
      <c r="L181" s="586" t="s">
        <v>7019</v>
      </c>
      <c r="M181" s="589" t="s">
        <v>28</v>
      </c>
      <c r="N181" s="589" t="s">
        <v>28</v>
      </c>
      <c r="O181" s="592" t="s">
        <v>1225</v>
      </c>
      <c r="P181" s="593">
        <v>31226</v>
      </c>
      <c r="Q181" s="593">
        <v>45.5248372</v>
      </c>
      <c r="R181" s="593">
        <v>19.060096999999999</v>
      </c>
    </row>
    <row r="182" spans="1:18" s="373" customFormat="1" ht="30" customHeight="1">
      <c r="A182" s="589" t="s">
        <v>7020</v>
      </c>
      <c r="B182" s="590" t="s">
        <v>1635</v>
      </c>
      <c r="C182" s="590" t="s">
        <v>7021</v>
      </c>
      <c r="D182" s="589" t="s">
        <v>4991</v>
      </c>
      <c r="E182" s="590" t="s">
        <v>641</v>
      </c>
      <c r="F182" s="591">
        <v>43634</v>
      </c>
      <c r="G182" s="446">
        <v>4129109.29</v>
      </c>
      <c r="H182" s="588">
        <v>4129109.29</v>
      </c>
      <c r="I182" s="588">
        <v>3509742.8964999998</v>
      </c>
      <c r="J182" s="588">
        <v>619366.39350000001</v>
      </c>
      <c r="K182" s="588">
        <v>0</v>
      </c>
      <c r="L182" s="586" t="s">
        <v>1340</v>
      </c>
      <c r="M182" s="589" t="s">
        <v>28</v>
      </c>
      <c r="N182" s="589" t="s">
        <v>28</v>
      </c>
      <c r="O182" s="592" t="s">
        <v>1325</v>
      </c>
      <c r="P182" s="593">
        <v>31431</v>
      </c>
      <c r="Q182" s="593">
        <v>45.523744299999997</v>
      </c>
      <c r="R182" s="593">
        <v>18.577044000000001</v>
      </c>
    </row>
    <row r="183" spans="1:18" s="373" customFormat="1" ht="30" customHeight="1">
      <c r="A183" s="283" t="s">
        <v>4997</v>
      </c>
      <c r="B183" s="299" t="s">
        <v>1635</v>
      </c>
      <c r="C183" s="299" t="s">
        <v>5448</v>
      </c>
      <c r="D183" s="283" t="s">
        <v>4991</v>
      </c>
      <c r="E183" s="299" t="s">
        <v>641</v>
      </c>
      <c r="F183" s="377">
        <v>43448</v>
      </c>
      <c r="G183" s="446">
        <v>9854761.8499999996</v>
      </c>
      <c r="H183" s="372">
        <v>9854761.8499999996</v>
      </c>
      <c r="I183" s="372">
        <f>OPULJP_izravne8[[#This Row],[Bespovratna sredstva Ukupno]]*0.85</f>
        <v>8376547.5724999998</v>
      </c>
      <c r="J183" s="372">
        <f>OPULJP_izravne8[[#This Row],[Bespovratna sredstva Ukupno]]*0.15</f>
        <v>1478214.2774999999</v>
      </c>
      <c r="K183" s="372">
        <v>0</v>
      </c>
      <c r="L183" s="174" t="s">
        <v>4998</v>
      </c>
      <c r="M183" s="283" t="s">
        <v>20</v>
      </c>
      <c r="N183" s="283" t="s">
        <v>20</v>
      </c>
      <c r="O183" s="220" t="s">
        <v>4370</v>
      </c>
      <c r="P183" s="393" t="str">
        <f>IFERROR(VLOOKUP(TRIM(OPULJP_izravne8[[#This Row],[Lokacija provedbe
grad ili općina]]),Koordinate!B:E,2,FALSE),"")</f>
        <v/>
      </c>
      <c r="Q183" s="393" t="str">
        <f>IFERROR(VLOOKUP(TRIM(OPULJP_izravne8[[#This Row],[Lokacija provedbe
grad ili općina]]),Koordinate!B:E,3,FALSE),"")</f>
        <v/>
      </c>
      <c r="R183" s="393" t="str">
        <f>IFERROR(VLOOKUP(TRIM(OPULJP_izravne8[[#This Row],[Lokacija provedbe
grad ili općina]]),Koordinate!B:E,4,FALSE),"")</f>
        <v/>
      </c>
    </row>
    <row r="184" spans="1:18" s="373" customFormat="1" ht="30" customHeight="1">
      <c r="A184" s="283" t="s">
        <v>5199</v>
      </c>
      <c r="B184" s="299" t="s">
        <v>1635</v>
      </c>
      <c r="C184" s="283" t="s">
        <v>6139</v>
      </c>
      <c r="D184" s="283" t="s">
        <v>5175</v>
      </c>
      <c r="E184" s="299" t="s">
        <v>641</v>
      </c>
      <c r="F184" s="371">
        <v>43479</v>
      </c>
      <c r="G184" s="446">
        <v>1407645.82</v>
      </c>
      <c r="H184" s="372">
        <v>1378947.22</v>
      </c>
      <c r="I184" s="372">
        <f>OPULJP_izravne8[[#This Row],[Bespovratna sredstva Ukupno]]*0.85</f>
        <v>1172105.1369999999</v>
      </c>
      <c r="J184" s="372">
        <f>OPULJP_izravne8[[#This Row],[Bespovratna sredstva Ukupno]]*0.15</f>
        <v>206842.08299999998</v>
      </c>
      <c r="K184" s="372">
        <v>28698.600000000093</v>
      </c>
      <c r="L184" s="174" t="s">
        <v>5200</v>
      </c>
      <c r="M184" s="283" t="s">
        <v>5201</v>
      </c>
      <c r="N184" s="283" t="s">
        <v>1084</v>
      </c>
      <c r="O184" s="220" t="s">
        <v>4370</v>
      </c>
      <c r="P184" s="393" t="str">
        <f>IFERROR(VLOOKUP(TRIM(OPULJP_izravne8[[#This Row],[Lokacija provedbe
grad ili općina]]),Koordinate!B:E,2,FALSE),"")</f>
        <v/>
      </c>
      <c r="Q184" s="393" t="str">
        <f>IFERROR(VLOOKUP(TRIM(OPULJP_izravne8[[#This Row],[Lokacija provedbe
grad ili općina]]),Koordinate!B:E,3,FALSE),"")</f>
        <v/>
      </c>
      <c r="R184" s="393" t="str">
        <f>IFERROR(VLOOKUP(TRIM(OPULJP_izravne8[[#This Row],[Lokacija provedbe
grad ili općina]]),Koordinate!B:E,4,FALSE),"")</f>
        <v/>
      </c>
    </row>
    <row r="185" spans="1:18" s="373" customFormat="1" ht="30" customHeight="1">
      <c r="A185" s="283" t="s">
        <v>5174</v>
      </c>
      <c r="B185" s="299" t="s">
        <v>1635</v>
      </c>
      <c r="C185" s="299" t="s">
        <v>5454</v>
      </c>
      <c r="D185" s="283" t="s">
        <v>5175</v>
      </c>
      <c r="E185" s="299" t="s">
        <v>641</v>
      </c>
      <c r="F185" s="377">
        <v>43475</v>
      </c>
      <c r="G185" s="446">
        <v>839305.74</v>
      </c>
      <c r="H185" s="372">
        <v>839305.74</v>
      </c>
      <c r="I185" s="372">
        <f>OPULJP_izravne8[[#This Row],[Bespovratna sredstva Ukupno]]*0.85</f>
        <v>713409.87899999996</v>
      </c>
      <c r="J185" s="372">
        <f>OPULJP_izravne8[[#This Row],[Bespovratna sredstva Ukupno]]*0.15</f>
        <v>125895.86099999999</v>
      </c>
      <c r="K185" s="372">
        <v>0</v>
      </c>
      <c r="L185" s="174" t="s">
        <v>3891</v>
      </c>
      <c r="M185" s="283" t="s">
        <v>28</v>
      </c>
      <c r="N185" s="283" t="s">
        <v>28</v>
      </c>
      <c r="O185" s="220" t="s">
        <v>134</v>
      </c>
      <c r="P185" s="393">
        <f>IFERROR(VLOOKUP(TRIM(OPULJP_izravne8[[#This Row],[Lokacija provedbe
grad ili općina]]),Koordinate!B:E,2,FALSE),"")</f>
        <v>31300</v>
      </c>
      <c r="Q185" s="393">
        <f>IFERROR(VLOOKUP(TRIM(OPULJP_izravne8[[#This Row],[Lokacija provedbe
grad ili općina]]),Koordinate!B:E,3,FALSE),"")</f>
        <v>45.772866399999998</v>
      </c>
      <c r="R185" s="393">
        <f>IFERROR(VLOOKUP(TRIM(OPULJP_izravne8[[#This Row],[Lokacija provedbe
grad ili općina]]),Koordinate!B:E,4,FALSE),"")</f>
        <v>18.610752399999999</v>
      </c>
    </row>
    <row r="186" spans="1:18" s="373" customFormat="1" ht="30" customHeight="1">
      <c r="A186" s="283" t="s">
        <v>5455</v>
      </c>
      <c r="B186" s="299" t="s">
        <v>1635</v>
      </c>
      <c r="C186" s="299" t="s">
        <v>5456</v>
      </c>
      <c r="D186" s="283" t="s">
        <v>5175</v>
      </c>
      <c r="E186" s="299" t="s">
        <v>641</v>
      </c>
      <c r="F186" s="377">
        <v>43474</v>
      </c>
      <c r="G186" s="446">
        <v>1419896.94</v>
      </c>
      <c r="H186" s="372">
        <v>1419896.94</v>
      </c>
      <c r="I186" s="372">
        <f>OPULJP_izravne8[[#This Row],[Bespovratna sredstva Ukupno]]*0.85</f>
        <v>1206912.399</v>
      </c>
      <c r="J186" s="372">
        <f>OPULJP_izravne8[[#This Row],[Bespovratna sredstva Ukupno]]*0.15</f>
        <v>212984.541</v>
      </c>
      <c r="K186" s="372">
        <v>0</v>
      </c>
      <c r="L186" s="174" t="s">
        <v>2365</v>
      </c>
      <c r="M186" s="283" t="s">
        <v>38</v>
      </c>
      <c r="N186" s="283" t="s">
        <v>38</v>
      </c>
      <c r="O186" s="220" t="s">
        <v>1568</v>
      </c>
      <c r="P186" s="393">
        <f>IFERROR(VLOOKUP(TRIM(OPULJP_izravne8[[#This Row],[Lokacija provedbe
grad ili općina]]),Koordinate!B:E,2,FALSE),"")</f>
        <v>34330</v>
      </c>
      <c r="Q186" s="393">
        <f>IFERROR(VLOOKUP(TRIM(OPULJP_izravne8[[#This Row],[Lokacija provedbe
grad ili općina]]),Koordinate!B:E,3,FALSE),"")</f>
        <v>45.4555091</v>
      </c>
      <c r="R186" s="393">
        <f>IFERROR(VLOOKUP(TRIM(OPULJP_izravne8[[#This Row],[Lokacija provedbe
grad ili općina]]),Koordinate!B:E,4,FALSE),"")</f>
        <v>17.6623801</v>
      </c>
    </row>
    <row r="187" spans="1:18" s="373" customFormat="1" ht="30" customHeight="1">
      <c r="A187" s="522" t="s">
        <v>6497</v>
      </c>
      <c r="B187" s="523" t="s">
        <v>1635</v>
      </c>
      <c r="C187" s="523" t="s">
        <v>6498</v>
      </c>
      <c r="D187" s="522" t="s">
        <v>5175</v>
      </c>
      <c r="E187" s="523" t="s">
        <v>641</v>
      </c>
      <c r="F187" s="524">
        <v>43560</v>
      </c>
      <c r="G187" s="446">
        <v>1495519.6</v>
      </c>
      <c r="H187" s="521">
        <v>1495519.6</v>
      </c>
      <c r="I187" s="372">
        <f>OPULJP_izravne8[[#This Row],[Bespovratna sredstva Ukupno]]*0.85</f>
        <v>1271191.6600000001</v>
      </c>
      <c r="J187" s="372">
        <f>OPULJP_izravne8[[#This Row],[Bespovratna sredstva Ukupno]]*0.15</f>
        <v>224327.94</v>
      </c>
      <c r="K187" s="521">
        <v>0</v>
      </c>
      <c r="L187" s="519" t="s">
        <v>6499</v>
      </c>
      <c r="M187" s="522" t="s">
        <v>218</v>
      </c>
      <c r="N187" s="522" t="s">
        <v>43</v>
      </c>
      <c r="O187" s="525" t="s">
        <v>4370</v>
      </c>
      <c r="P187" s="526" t="s">
        <v>6500</v>
      </c>
      <c r="Q187" s="526" t="s">
        <v>6500</v>
      </c>
      <c r="R187" s="526" t="s">
        <v>6500</v>
      </c>
    </row>
    <row r="188" spans="1:18" s="373" customFormat="1" ht="30" customHeight="1">
      <c r="A188" s="522" t="s">
        <v>6501</v>
      </c>
      <c r="B188" s="523" t="s">
        <v>1635</v>
      </c>
      <c r="C188" s="523" t="s">
        <v>6502</v>
      </c>
      <c r="D188" s="522" t="s">
        <v>5175</v>
      </c>
      <c r="E188" s="523" t="s">
        <v>641</v>
      </c>
      <c r="F188" s="524">
        <v>43556</v>
      </c>
      <c r="G188" s="446">
        <v>1217626.51</v>
      </c>
      <c r="H188" s="521">
        <v>1217626.51</v>
      </c>
      <c r="I188" s="372">
        <f>OPULJP_izravne8[[#This Row],[Bespovratna sredstva Ukupno]]*0.85</f>
        <v>1034982.5335</v>
      </c>
      <c r="J188" s="372">
        <f>OPULJP_izravne8[[#This Row],[Bespovratna sredstva Ukupno]]*0.15</f>
        <v>182643.97649999999</v>
      </c>
      <c r="K188" s="521">
        <v>0</v>
      </c>
      <c r="L188" s="519" t="s">
        <v>6503</v>
      </c>
      <c r="M188" s="522" t="s">
        <v>55</v>
      </c>
      <c r="N188" s="522" t="s">
        <v>28</v>
      </c>
      <c r="O188" s="525" t="s">
        <v>4370</v>
      </c>
      <c r="P188" s="526" t="s">
        <v>6500</v>
      </c>
      <c r="Q188" s="526" t="s">
        <v>6500</v>
      </c>
      <c r="R188" s="526" t="s">
        <v>6500</v>
      </c>
    </row>
    <row r="189" spans="1:18" s="373" customFormat="1" ht="30" customHeight="1">
      <c r="A189" s="522" t="s">
        <v>6504</v>
      </c>
      <c r="B189" s="523" t="s">
        <v>1635</v>
      </c>
      <c r="C189" s="523" t="s">
        <v>6505</v>
      </c>
      <c r="D189" s="522" t="s">
        <v>5175</v>
      </c>
      <c r="E189" s="523" t="s">
        <v>641</v>
      </c>
      <c r="F189" s="524">
        <v>43556</v>
      </c>
      <c r="G189" s="446">
        <v>1032935.44</v>
      </c>
      <c r="H189" s="521">
        <v>1032935.44</v>
      </c>
      <c r="I189" s="372">
        <f>OPULJP_izravne8[[#This Row],[Bespovratna sredstva Ukupno]]*0.85</f>
        <v>877995.12399999995</v>
      </c>
      <c r="J189" s="372">
        <f>OPULJP_izravne8[[#This Row],[Bespovratna sredstva Ukupno]]*0.15</f>
        <v>154940.31599999999</v>
      </c>
      <c r="K189" s="521">
        <v>0</v>
      </c>
      <c r="L189" s="519" t="s">
        <v>2357</v>
      </c>
      <c r="M189" s="522" t="s">
        <v>55</v>
      </c>
      <c r="N189" s="522" t="s">
        <v>28</v>
      </c>
      <c r="O189" s="525" t="s">
        <v>61</v>
      </c>
      <c r="P189" s="526">
        <v>33000</v>
      </c>
      <c r="Q189" s="526">
        <v>45.831646300000003</v>
      </c>
      <c r="R189" s="526">
        <v>17.385542900000001</v>
      </c>
    </row>
    <row r="190" spans="1:18" s="373" customFormat="1" ht="30" customHeight="1">
      <c r="A190" s="522" t="s">
        <v>6506</v>
      </c>
      <c r="B190" s="523" t="s">
        <v>1635</v>
      </c>
      <c r="C190" s="523" t="s">
        <v>6507</v>
      </c>
      <c r="D190" s="522" t="s">
        <v>5175</v>
      </c>
      <c r="E190" s="523" t="s">
        <v>641</v>
      </c>
      <c r="F190" s="524">
        <v>43556</v>
      </c>
      <c r="G190" s="446">
        <v>1326666.6000000001</v>
      </c>
      <c r="H190" s="521">
        <v>1326666.6000000001</v>
      </c>
      <c r="I190" s="372">
        <f>OPULJP_izravne8[[#This Row],[Bespovratna sredstva Ukupno]]*0.85</f>
        <v>1127666.6100000001</v>
      </c>
      <c r="J190" s="372">
        <f>OPULJP_izravne8[[#This Row],[Bespovratna sredstva Ukupno]]*0.15</f>
        <v>198999.99000000002</v>
      </c>
      <c r="K190" s="521">
        <v>0</v>
      </c>
      <c r="L190" s="519" t="s">
        <v>476</v>
      </c>
      <c r="M190" s="522" t="s">
        <v>55</v>
      </c>
      <c r="N190" s="522" t="s">
        <v>28</v>
      </c>
      <c r="O190" s="525" t="s">
        <v>4370</v>
      </c>
      <c r="P190" s="526" t="s">
        <v>6500</v>
      </c>
      <c r="Q190" s="526" t="s">
        <v>6500</v>
      </c>
      <c r="R190" s="526" t="s">
        <v>6500</v>
      </c>
    </row>
    <row r="191" spans="1:18" s="373" customFormat="1" ht="30" customHeight="1">
      <c r="A191" s="283" t="s">
        <v>5196</v>
      </c>
      <c r="B191" s="299" t="s">
        <v>1635</v>
      </c>
      <c r="C191" s="299" t="s">
        <v>5515</v>
      </c>
      <c r="D191" s="283" t="s">
        <v>5175</v>
      </c>
      <c r="E191" s="299" t="s">
        <v>641</v>
      </c>
      <c r="F191" s="371">
        <v>43476</v>
      </c>
      <c r="G191" s="446">
        <v>1043338.5</v>
      </c>
      <c r="H191" s="372">
        <v>1043338.5</v>
      </c>
      <c r="I191" s="372">
        <f>OPULJP_izravne8[[#This Row],[Bespovratna sredstva Ukupno]]*0.85</f>
        <v>886837.72499999998</v>
      </c>
      <c r="J191" s="372">
        <f>OPULJP_izravne8[[#This Row],[Bespovratna sredstva Ukupno]]*0.15</f>
        <v>156500.77499999999</v>
      </c>
      <c r="K191" s="372">
        <v>0</v>
      </c>
      <c r="L191" s="174" t="s">
        <v>5197</v>
      </c>
      <c r="M191" s="283" t="s">
        <v>5198</v>
      </c>
      <c r="N191" s="283" t="s">
        <v>1084</v>
      </c>
      <c r="O191" s="220" t="s">
        <v>4370</v>
      </c>
      <c r="P191" s="393" t="str">
        <f>IFERROR(VLOOKUP(TRIM(OPULJP_izravne8[[#This Row],[Lokacija provedbe
grad ili općina]]),Koordinate!B:E,2,FALSE),"")</f>
        <v/>
      </c>
      <c r="Q191" s="393" t="str">
        <f>IFERROR(VLOOKUP(TRIM(OPULJP_izravne8[[#This Row],[Lokacija provedbe
grad ili općina]]),Koordinate!B:E,3,FALSE),"")</f>
        <v/>
      </c>
      <c r="R191" s="393" t="str">
        <f>IFERROR(VLOOKUP(TRIM(OPULJP_izravne8[[#This Row],[Lokacija provedbe
grad ili općina]]),Koordinate!B:E,4,FALSE),"")</f>
        <v/>
      </c>
    </row>
    <row r="192" spans="1:18" s="373" customFormat="1" ht="30" customHeight="1">
      <c r="A192" s="376" t="s">
        <v>4567</v>
      </c>
      <c r="B192" s="299" t="s">
        <v>1635</v>
      </c>
      <c r="C192" s="299" t="s">
        <v>5432</v>
      </c>
      <c r="D192" s="384" t="s">
        <v>4568</v>
      </c>
      <c r="E192" s="299" t="s">
        <v>641</v>
      </c>
      <c r="F192" s="385">
        <v>43370</v>
      </c>
      <c r="G192" s="446">
        <v>1497955</v>
      </c>
      <c r="H192" s="372">
        <v>1497955</v>
      </c>
      <c r="I192" s="372">
        <f>OPULJP_izravne8[[#This Row],[Bespovratna sredstva Ukupno]]*0.85</f>
        <v>1273261.75</v>
      </c>
      <c r="J192" s="372">
        <f>OPULJP_izravne8[[#This Row],[Bespovratna sredstva Ukupno]]*0.15</f>
        <v>224693.25</v>
      </c>
      <c r="K192" s="372">
        <v>0</v>
      </c>
      <c r="L192" s="378" t="s">
        <v>4569</v>
      </c>
      <c r="M192" s="386" t="s">
        <v>20</v>
      </c>
      <c r="N192" s="386" t="s">
        <v>20</v>
      </c>
      <c r="O192" s="174" t="s">
        <v>157</v>
      </c>
      <c r="P192" s="393">
        <f>IFERROR(VLOOKUP(TRIM(OPULJP_izravne8[[#This Row],[Lokacija provedbe
grad ili općina]]),Koordinate!B:E,2,FALSE),"")</f>
        <v>35400</v>
      </c>
      <c r="Q192" s="393">
        <f>IFERROR(VLOOKUP(TRIM(OPULJP_izravne8[[#This Row],[Lokacija provedbe
grad ili općina]]),Koordinate!B:E,3,FALSE),"")</f>
        <v>45.258155799999997</v>
      </c>
      <c r="R192" s="393">
        <f>IFERROR(VLOOKUP(TRIM(OPULJP_izravne8[[#This Row],[Lokacija provedbe
grad ili općina]]),Koordinate!B:E,4,FALSE),"")</f>
        <v>17.3839626</v>
      </c>
    </row>
    <row r="193" spans="1:18" s="373" customFormat="1" ht="30" customHeight="1">
      <c r="A193" s="376" t="s">
        <v>4570</v>
      </c>
      <c r="B193" s="299" t="s">
        <v>1635</v>
      </c>
      <c r="C193" s="299" t="s">
        <v>5433</v>
      </c>
      <c r="D193" s="384" t="s">
        <v>4568</v>
      </c>
      <c r="E193" s="299" t="s">
        <v>641</v>
      </c>
      <c r="F193" s="387">
        <v>43370</v>
      </c>
      <c r="G193" s="446">
        <v>809418.6</v>
      </c>
      <c r="H193" s="372">
        <v>809418.6</v>
      </c>
      <c r="I193" s="372">
        <f>OPULJP_izravne8[[#This Row],[Bespovratna sredstva Ukupno]]*0.85</f>
        <v>688005.80999999994</v>
      </c>
      <c r="J193" s="372">
        <f>OPULJP_izravne8[[#This Row],[Bespovratna sredstva Ukupno]]*0.15</f>
        <v>121412.79</v>
      </c>
      <c r="K193" s="372">
        <v>0</v>
      </c>
      <c r="L193" s="378" t="s">
        <v>4571</v>
      </c>
      <c r="M193" s="386" t="s">
        <v>38</v>
      </c>
      <c r="N193" s="386" t="s">
        <v>38</v>
      </c>
      <c r="O193" s="174" t="s">
        <v>140</v>
      </c>
      <c r="P193" s="393">
        <f>IFERROR(VLOOKUP(TRIM(OPULJP_izravne8[[#This Row],[Lokacija provedbe
grad ili općina]]),Koordinate!B:E,2,FALSE),"")</f>
        <v>34000</v>
      </c>
      <c r="Q193" s="393">
        <f>IFERROR(VLOOKUP(TRIM(OPULJP_izravne8[[#This Row],[Lokacija provedbe
grad ili općina]]),Koordinate!B:E,3,FALSE),"")</f>
        <v>45.331476299999999</v>
      </c>
      <c r="R193" s="393">
        <f>IFERROR(VLOOKUP(TRIM(OPULJP_izravne8[[#This Row],[Lokacija provedbe
grad ili općina]]),Koordinate!B:E,4,FALSE),"")</f>
        <v>17.674474799999899</v>
      </c>
    </row>
    <row r="194" spans="1:18" s="373" customFormat="1" ht="30" customHeight="1">
      <c r="A194" s="376" t="s">
        <v>4572</v>
      </c>
      <c r="B194" s="299" t="s">
        <v>1635</v>
      </c>
      <c r="C194" s="299" t="s">
        <v>5434</v>
      </c>
      <c r="D194" s="384" t="s">
        <v>4568</v>
      </c>
      <c r="E194" s="299" t="s">
        <v>641</v>
      </c>
      <c r="F194" s="387">
        <v>43370</v>
      </c>
      <c r="G194" s="446">
        <v>1421760</v>
      </c>
      <c r="H194" s="372">
        <v>1421760</v>
      </c>
      <c r="I194" s="372">
        <f>OPULJP_izravne8[[#This Row],[Bespovratna sredstva Ukupno]]*0.85</f>
        <v>1208496</v>
      </c>
      <c r="J194" s="372">
        <f>OPULJP_izravne8[[#This Row],[Bespovratna sredstva Ukupno]]*0.15</f>
        <v>213264</v>
      </c>
      <c r="K194" s="372">
        <v>0</v>
      </c>
      <c r="L194" s="378" t="s">
        <v>4972</v>
      </c>
      <c r="M194" s="386" t="s">
        <v>5435</v>
      </c>
      <c r="N194" s="386" t="s">
        <v>1084</v>
      </c>
      <c r="O194" s="220" t="s">
        <v>4370</v>
      </c>
      <c r="P194" s="393" t="str">
        <f>IFERROR(VLOOKUP(TRIM(OPULJP_izravne8[[#This Row],[Lokacija provedbe
grad ili općina]]),Koordinate!B:E,2,FALSE),"")</f>
        <v/>
      </c>
      <c r="Q194" s="393" t="str">
        <f>IFERROR(VLOOKUP(TRIM(OPULJP_izravne8[[#This Row],[Lokacija provedbe
grad ili općina]]),Koordinate!B:E,3,FALSE),"")</f>
        <v/>
      </c>
      <c r="R194" s="393" t="str">
        <f>IFERROR(VLOOKUP(TRIM(OPULJP_izravne8[[#This Row],[Lokacija provedbe
grad ili općina]]),Koordinate!B:E,4,FALSE),"")</f>
        <v/>
      </c>
    </row>
    <row r="195" spans="1:18" s="373" customFormat="1" ht="30" customHeight="1">
      <c r="A195" s="283" t="s">
        <v>5204</v>
      </c>
      <c r="B195" s="299" t="s">
        <v>1635</v>
      </c>
      <c r="C195" s="283" t="s">
        <v>5517</v>
      </c>
      <c r="D195" s="283" t="s">
        <v>4568</v>
      </c>
      <c r="E195" s="299" t="s">
        <v>641</v>
      </c>
      <c r="F195" s="371">
        <v>43467</v>
      </c>
      <c r="G195" s="446">
        <v>903200</v>
      </c>
      <c r="H195" s="372">
        <v>903200</v>
      </c>
      <c r="I195" s="372">
        <f>OPULJP_izravne8[[#This Row],[Bespovratna sredstva Ukupno]]*0.85</f>
        <v>767720</v>
      </c>
      <c r="J195" s="372">
        <f>OPULJP_izravne8[[#This Row],[Bespovratna sredstva Ukupno]]*0.15</f>
        <v>135480</v>
      </c>
      <c r="K195" s="372">
        <v>0</v>
      </c>
      <c r="L195" s="174" t="s">
        <v>5205</v>
      </c>
      <c r="M195" s="283" t="s">
        <v>5206</v>
      </c>
      <c r="N195" s="283" t="s">
        <v>1084</v>
      </c>
      <c r="O195" s="220" t="s">
        <v>4370</v>
      </c>
      <c r="P195" s="393" t="str">
        <f>IFERROR(VLOOKUP(TRIM(OPULJP_izravne8[[#This Row],[Lokacija provedbe
grad ili općina]]),Koordinate!B:E,2,FALSE),"")</f>
        <v/>
      </c>
      <c r="Q195" s="393" t="str">
        <f>IFERROR(VLOOKUP(TRIM(OPULJP_izravne8[[#This Row],[Lokacija provedbe
grad ili općina]]),Koordinate!B:E,3,FALSE),"")</f>
        <v/>
      </c>
      <c r="R195" s="393" t="str">
        <f>IFERROR(VLOOKUP(TRIM(OPULJP_izravne8[[#This Row],[Lokacija provedbe
grad ili općina]]),Koordinate!B:E,4,FALSE),"")</f>
        <v/>
      </c>
    </row>
    <row r="196" spans="1:18" s="373" customFormat="1" ht="30" customHeight="1">
      <c r="A196" s="283" t="s">
        <v>5006</v>
      </c>
      <c r="B196" s="299" t="s">
        <v>1635</v>
      </c>
      <c r="C196" s="299" t="s">
        <v>5449</v>
      </c>
      <c r="D196" s="283" t="s">
        <v>4568</v>
      </c>
      <c r="E196" s="299" t="s">
        <v>641</v>
      </c>
      <c r="F196" s="377">
        <v>43455</v>
      </c>
      <c r="G196" s="446">
        <v>998838.46</v>
      </c>
      <c r="H196" s="372">
        <v>998838.46</v>
      </c>
      <c r="I196" s="372">
        <f>OPULJP_izravne8[[#This Row],[Bespovratna sredstva Ukupno]]*0.85</f>
        <v>849012.69099999999</v>
      </c>
      <c r="J196" s="372">
        <f>OPULJP_izravne8[[#This Row],[Bespovratna sredstva Ukupno]]*0.15</f>
        <v>149825.769</v>
      </c>
      <c r="K196" s="372">
        <v>0</v>
      </c>
      <c r="L196" s="174" t="s">
        <v>5007</v>
      </c>
      <c r="M196" s="283" t="s">
        <v>38</v>
      </c>
      <c r="N196" s="283" t="s">
        <v>38</v>
      </c>
      <c r="O196" s="220" t="s">
        <v>140</v>
      </c>
      <c r="P196" s="393">
        <f>IFERROR(VLOOKUP(TRIM(OPULJP_izravne8[[#This Row],[Lokacija provedbe
grad ili općina]]),Koordinate!B:E,2,FALSE),"")</f>
        <v>34000</v>
      </c>
      <c r="Q196" s="393">
        <f>IFERROR(VLOOKUP(TRIM(OPULJP_izravne8[[#This Row],[Lokacija provedbe
grad ili općina]]),Koordinate!B:E,3,FALSE),"")</f>
        <v>45.331476299999999</v>
      </c>
      <c r="R196" s="393">
        <f>IFERROR(VLOOKUP(TRIM(OPULJP_izravne8[[#This Row],[Lokacija provedbe
grad ili općina]]),Koordinate!B:E,4,FALSE),"")</f>
        <v>17.674474799999899</v>
      </c>
    </row>
    <row r="197" spans="1:18" s="373" customFormat="1" ht="30" customHeight="1">
      <c r="A197" s="283" t="s">
        <v>5008</v>
      </c>
      <c r="B197" s="299" t="s">
        <v>1635</v>
      </c>
      <c r="C197" s="299" t="s">
        <v>5450</v>
      </c>
      <c r="D197" s="283" t="s">
        <v>4568</v>
      </c>
      <c r="E197" s="299" t="s">
        <v>641</v>
      </c>
      <c r="F197" s="377">
        <v>43455</v>
      </c>
      <c r="G197" s="446">
        <v>953978.53</v>
      </c>
      <c r="H197" s="372">
        <v>953978.53</v>
      </c>
      <c r="I197" s="372">
        <f>OPULJP_izravne8[[#This Row],[Bespovratna sredstva Ukupno]]*0.85</f>
        <v>810881.75049999997</v>
      </c>
      <c r="J197" s="372">
        <f>OPULJP_izravne8[[#This Row],[Bespovratna sredstva Ukupno]]*0.15</f>
        <v>143096.7795</v>
      </c>
      <c r="K197" s="372">
        <v>0</v>
      </c>
      <c r="L197" s="174" t="s">
        <v>5009</v>
      </c>
      <c r="M197" s="283" t="s">
        <v>5010</v>
      </c>
      <c r="N197" s="283" t="s">
        <v>1084</v>
      </c>
      <c r="O197" s="220" t="s">
        <v>4370</v>
      </c>
      <c r="P197" s="393" t="str">
        <f>IFERROR(VLOOKUP(TRIM(OPULJP_izravne8[[#This Row],[Lokacija provedbe
grad ili općina]]),Koordinate!B:E,2,FALSE),"")</f>
        <v/>
      </c>
      <c r="Q197" s="393" t="str">
        <f>IFERROR(VLOOKUP(TRIM(OPULJP_izravne8[[#This Row],[Lokacija provedbe
grad ili općina]]),Koordinate!B:E,3,FALSE),"")</f>
        <v/>
      </c>
      <c r="R197" s="393" t="str">
        <f>IFERROR(VLOOKUP(TRIM(OPULJP_izravne8[[#This Row],[Lokacija provedbe
grad ili općina]]),Koordinate!B:E,4,FALSE),"")</f>
        <v/>
      </c>
    </row>
    <row r="198" spans="1:18" s="373" customFormat="1" ht="30" customHeight="1">
      <c r="A198" s="283" t="s">
        <v>5011</v>
      </c>
      <c r="B198" s="299" t="s">
        <v>1635</v>
      </c>
      <c r="C198" s="299" t="s">
        <v>5451</v>
      </c>
      <c r="D198" s="283" t="s">
        <v>4568</v>
      </c>
      <c r="E198" s="299" t="s">
        <v>641</v>
      </c>
      <c r="F198" s="377">
        <v>43455</v>
      </c>
      <c r="G198" s="446">
        <v>1497504</v>
      </c>
      <c r="H198" s="372">
        <v>1497504</v>
      </c>
      <c r="I198" s="372">
        <f>OPULJP_izravne8[[#This Row],[Bespovratna sredstva Ukupno]]*0.85</f>
        <v>1272878.3999999999</v>
      </c>
      <c r="J198" s="372">
        <f>OPULJP_izravne8[[#This Row],[Bespovratna sredstva Ukupno]]*0.15</f>
        <v>224625.6</v>
      </c>
      <c r="K198" s="372">
        <v>0</v>
      </c>
      <c r="L198" s="174" t="s">
        <v>5012</v>
      </c>
      <c r="M198" s="283" t="s">
        <v>5012</v>
      </c>
      <c r="N198" s="283" t="s">
        <v>1084</v>
      </c>
      <c r="O198" s="220" t="s">
        <v>4370</v>
      </c>
      <c r="P198" s="393" t="str">
        <f>IFERROR(VLOOKUP(TRIM(OPULJP_izravne8[[#This Row],[Lokacija provedbe
grad ili općina]]),Koordinate!B:E,2,FALSE),"")</f>
        <v/>
      </c>
      <c r="Q198" s="393" t="str">
        <f>IFERROR(VLOOKUP(TRIM(OPULJP_izravne8[[#This Row],[Lokacija provedbe
grad ili općina]]),Koordinate!B:E,3,FALSE),"")</f>
        <v/>
      </c>
      <c r="R198" s="393" t="str">
        <f>IFERROR(VLOOKUP(TRIM(OPULJP_izravne8[[#This Row],[Lokacija provedbe
grad ili općina]]),Koordinate!B:E,4,FALSE),"")</f>
        <v/>
      </c>
    </row>
    <row r="199" spans="1:18" s="373" customFormat="1" ht="30" customHeight="1">
      <c r="A199" s="283" t="s">
        <v>5202</v>
      </c>
      <c r="B199" s="299" t="s">
        <v>1635</v>
      </c>
      <c r="C199" s="299" t="s">
        <v>5516</v>
      </c>
      <c r="D199" s="283" t="s">
        <v>4568</v>
      </c>
      <c r="E199" s="299" t="s">
        <v>641</v>
      </c>
      <c r="F199" s="371">
        <v>43468</v>
      </c>
      <c r="G199" s="446">
        <v>1493809.16</v>
      </c>
      <c r="H199" s="372">
        <v>1493809.16</v>
      </c>
      <c r="I199" s="372">
        <f>OPULJP_izravne8[[#This Row],[Bespovratna sredstva Ukupno]]*0.85</f>
        <v>1269737.7859999998</v>
      </c>
      <c r="J199" s="372">
        <f>OPULJP_izravne8[[#This Row],[Bespovratna sredstva Ukupno]]*0.15</f>
        <v>224071.37399999998</v>
      </c>
      <c r="K199" s="372">
        <v>0</v>
      </c>
      <c r="L199" s="174" t="s">
        <v>5203</v>
      </c>
      <c r="M199" s="283" t="s">
        <v>3363</v>
      </c>
      <c r="N199" s="283" t="s">
        <v>52</v>
      </c>
      <c r="O199" s="220" t="s">
        <v>4650</v>
      </c>
      <c r="P199" s="393">
        <f>IFERROR(VLOOKUP(TRIM(OPULJP_izravne8[[#This Row],[Lokacija provedbe
grad ili općina]]),Koordinate!B:E,2,FALSE),"")</f>
        <v>32000</v>
      </c>
      <c r="Q199" s="393">
        <f>IFERROR(VLOOKUP(TRIM(OPULJP_izravne8[[#This Row],[Lokacija provedbe
grad ili općina]]),Koordinate!B:E,3,FALSE),"")</f>
        <v>45.345237699999998</v>
      </c>
      <c r="R199" s="393">
        <f>IFERROR(VLOOKUP(TRIM(OPULJP_izravne8[[#This Row],[Lokacija provedbe
grad ili općina]]),Koordinate!B:E,4,FALSE),"")</f>
        <v>19.001020400000002</v>
      </c>
    </row>
    <row r="200" spans="1:18" s="373" customFormat="1" ht="30" customHeight="1">
      <c r="A200" s="511" t="s">
        <v>7458</v>
      </c>
      <c r="B200" s="299" t="s">
        <v>1635</v>
      </c>
      <c r="C200" s="506" t="s">
        <v>7459</v>
      </c>
      <c r="D200" s="283" t="s">
        <v>4568</v>
      </c>
      <c r="E200" s="299" t="s">
        <v>641</v>
      </c>
      <c r="F200" s="625">
        <v>43553</v>
      </c>
      <c r="G200" s="446">
        <v>1465969.75</v>
      </c>
      <c r="H200" s="446">
        <v>1465969.75</v>
      </c>
      <c r="I200" s="372">
        <f>OPULJP_izravne8[[#This Row],[Bespovratna sredstva Ukupno]]*0.85</f>
        <v>1246074.2874999999</v>
      </c>
      <c r="J200" s="372">
        <f>OPULJP_izravne8[[#This Row],[Bespovratna sredstva Ukupno]]*0.15</f>
        <v>219895.46249999999</v>
      </c>
      <c r="K200" s="446">
        <v>0</v>
      </c>
      <c r="L200" s="36" t="s">
        <v>7456</v>
      </c>
      <c r="M200" s="511" t="s">
        <v>52</v>
      </c>
      <c r="N200" s="511" t="s">
        <v>52</v>
      </c>
      <c r="O200" s="509" t="s">
        <v>4650</v>
      </c>
      <c r="P200" s="393">
        <f>IFERROR(VLOOKUP(TRIM(OPULJP_izravne8[[#This Row],[Lokacija provedbe
grad ili općina]]),Koordinate!B:E,2,FALSE),"")</f>
        <v>32000</v>
      </c>
      <c r="Q200" s="393">
        <f>IFERROR(VLOOKUP(TRIM(OPULJP_izravne8[[#This Row],[Lokacija provedbe
grad ili općina]]),Koordinate!B:E,3,FALSE),"")</f>
        <v>45.345237699999998</v>
      </c>
      <c r="R200" s="393">
        <f>IFERROR(VLOOKUP(TRIM(OPULJP_izravne8[[#This Row],[Lokacija provedbe
grad ili općina]]),Koordinate!B:E,4,FALSE),"")</f>
        <v>19.001020400000002</v>
      </c>
    </row>
    <row r="201" spans="1:18" s="373" customFormat="1" ht="30" customHeight="1">
      <c r="A201" s="511" t="s">
        <v>7454</v>
      </c>
      <c r="B201" s="299" t="s">
        <v>1635</v>
      </c>
      <c r="C201" s="506" t="s">
        <v>7455</v>
      </c>
      <c r="D201" s="283" t="s">
        <v>4568</v>
      </c>
      <c r="E201" s="299" t="s">
        <v>641</v>
      </c>
      <c r="F201" s="625">
        <v>43553</v>
      </c>
      <c r="G201" s="446">
        <v>971283.08</v>
      </c>
      <c r="H201" s="446">
        <v>971283.08</v>
      </c>
      <c r="I201" s="372">
        <f>OPULJP_izravne8[[#This Row],[Bespovratna sredstva Ukupno]]*0.85</f>
        <v>825590.6179999999</v>
      </c>
      <c r="J201" s="372">
        <f>OPULJP_izravne8[[#This Row],[Bespovratna sredstva Ukupno]]*0.15</f>
        <v>145692.462</v>
      </c>
      <c r="K201" s="446">
        <v>0</v>
      </c>
      <c r="L201" s="36" t="s">
        <v>7456</v>
      </c>
      <c r="M201" s="511" t="s">
        <v>7457</v>
      </c>
      <c r="N201" s="511" t="s">
        <v>1084</v>
      </c>
      <c r="O201" s="509" t="s">
        <v>4370</v>
      </c>
      <c r="P201" s="393" t="str">
        <f>IFERROR(VLOOKUP(TRIM(OPULJP_izravne8[[#This Row],[Lokacija provedbe
grad ili općina]]),Koordinate!B:E,2,FALSE),"")</f>
        <v/>
      </c>
      <c r="Q201" s="393" t="str">
        <f>IFERROR(VLOOKUP(TRIM(OPULJP_izravne8[[#This Row],[Lokacija provedbe
grad ili općina]]),Koordinate!B:E,3,FALSE),"")</f>
        <v/>
      </c>
      <c r="R201" s="393" t="str">
        <f>IFERROR(VLOOKUP(TRIM(OPULJP_izravne8[[#This Row],[Lokacija provedbe
grad ili općina]]),Koordinate!B:E,4,FALSE),"")</f>
        <v/>
      </c>
    </row>
    <row r="202" spans="1:18" s="373" customFormat="1" ht="30" customHeight="1">
      <c r="A202" s="511" t="s">
        <v>7460</v>
      </c>
      <c r="B202" s="299" t="s">
        <v>1635</v>
      </c>
      <c r="C202" s="506" t="s">
        <v>7461</v>
      </c>
      <c r="D202" s="283" t="s">
        <v>4568</v>
      </c>
      <c r="E202" s="299" t="s">
        <v>641</v>
      </c>
      <c r="F202" s="625">
        <v>43553</v>
      </c>
      <c r="G202" s="446">
        <v>872032.65</v>
      </c>
      <c r="H202" s="446">
        <v>872032.65</v>
      </c>
      <c r="I202" s="372">
        <f>OPULJP_izravne8[[#This Row],[Bespovratna sredstva Ukupno]]*0.85</f>
        <v>741227.75249999994</v>
      </c>
      <c r="J202" s="372">
        <f>OPULJP_izravne8[[#This Row],[Bespovratna sredstva Ukupno]]*0.15</f>
        <v>130804.89749999999</v>
      </c>
      <c r="K202" s="446">
        <v>0</v>
      </c>
      <c r="L202" s="36" t="s">
        <v>7462</v>
      </c>
      <c r="M202" s="511" t="s">
        <v>52</v>
      </c>
      <c r="N202" s="511" t="s">
        <v>52</v>
      </c>
      <c r="O202" s="509" t="s">
        <v>4650</v>
      </c>
      <c r="P202" s="393">
        <f>IFERROR(VLOOKUP(TRIM(OPULJP_izravne8[[#This Row],[Lokacija provedbe
grad ili općina]]),Koordinate!B:E,2,FALSE),"")</f>
        <v>32000</v>
      </c>
      <c r="Q202" s="393">
        <f>IFERROR(VLOOKUP(TRIM(OPULJP_izravne8[[#This Row],[Lokacija provedbe
grad ili općina]]),Koordinate!B:E,3,FALSE),"")</f>
        <v>45.345237699999998</v>
      </c>
      <c r="R202" s="393">
        <f>IFERROR(VLOOKUP(TRIM(OPULJP_izravne8[[#This Row],[Lokacija provedbe
grad ili općina]]),Koordinate!B:E,4,FALSE),"")</f>
        <v>19.001020400000002</v>
      </c>
    </row>
    <row r="203" spans="1:18" s="373" customFormat="1" ht="30" customHeight="1">
      <c r="A203" s="511" t="s">
        <v>7463</v>
      </c>
      <c r="B203" s="299" t="s">
        <v>1635</v>
      </c>
      <c r="C203" s="506" t="s">
        <v>7464</v>
      </c>
      <c r="D203" s="283" t="s">
        <v>4568</v>
      </c>
      <c r="E203" s="299" t="s">
        <v>641</v>
      </c>
      <c r="F203" s="625">
        <v>43553</v>
      </c>
      <c r="G203" s="446">
        <v>1029279.75</v>
      </c>
      <c r="H203" s="446">
        <v>1029279.75</v>
      </c>
      <c r="I203" s="372">
        <f>OPULJP_izravne8[[#This Row],[Bespovratna sredstva Ukupno]]*0.85</f>
        <v>874887.78749999998</v>
      </c>
      <c r="J203" s="372">
        <f>OPULJP_izravne8[[#This Row],[Bespovratna sredstva Ukupno]]*0.15</f>
        <v>154391.96249999999</v>
      </c>
      <c r="K203" s="446">
        <v>0</v>
      </c>
      <c r="L203" s="36" t="s">
        <v>7465</v>
      </c>
      <c r="M203" s="511" t="s">
        <v>43</v>
      </c>
      <c r="N203" s="511" t="s">
        <v>43</v>
      </c>
      <c r="O203" s="509" t="s">
        <v>4370</v>
      </c>
      <c r="P203" s="393" t="str">
        <f>IFERROR(VLOOKUP(TRIM(OPULJP_izravne8[[#This Row],[Lokacija provedbe
grad ili općina]]),Koordinate!B:E,2,FALSE),"")</f>
        <v/>
      </c>
      <c r="Q203" s="393" t="str">
        <f>IFERROR(VLOOKUP(TRIM(OPULJP_izravne8[[#This Row],[Lokacija provedbe
grad ili općina]]),Koordinate!B:E,3,FALSE),"")</f>
        <v/>
      </c>
      <c r="R203" s="393" t="str">
        <f>IFERROR(VLOOKUP(TRIM(OPULJP_izravne8[[#This Row],[Lokacija provedbe
grad ili općina]]),Koordinate!B:E,4,FALSE),"")</f>
        <v/>
      </c>
    </row>
    <row r="204" spans="1:18" s="373" customFormat="1" ht="30" customHeight="1">
      <c r="A204" s="511" t="s">
        <v>7466</v>
      </c>
      <c r="B204" s="299" t="s">
        <v>1635</v>
      </c>
      <c r="C204" s="506" t="s">
        <v>7467</v>
      </c>
      <c r="D204" s="283" t="s">
        <v>4568</v>
      </c>
      <c r="E204" s="299" t="s">
        <v>641</v>
      </c>
      <c r="F204" s="625">
        <v>43553</v>
      </c>
      <c r="G204" s="446">
        <v>968314.06</v>
      </c>
      <c r="H204" s="446">
        <v>968314.06</v>
      </c>
      <c r="I204" s="372">
        <f>OPULJP_izravne8[[#This Row],[Bespovratna sredstva Ukupno]]*0.85</f>
        <v>823066.951</v>
      </c>
      <c r="J204" s="372">
        <f>OPULJP_izravne8[[#This Row],[Bespovratna sredstva Ukupno]]*0.15</f>
        <v>145247.109</v>
      </c>
      <c r="K204" s="446">
        <v>0</v>
      </c>
      <c r="L204" s="36" t="s">
        <v>7468</v>
      </c>
      <c r="M204" s="511" t="s">
        <v>52</v>
      </c>
      <c r="N204" s="511" t="s">
        <v>52</v>
      </c>
      <c r="O204" s="509" t="s">
        <v>4650</v>
      </c>
      <c r="P204" s="393">
        <f>IFERROR(VLOOKUP(TRIM(OPULJP_izravne8[[#This Row],[Lokacija provedbe
grad ili općina]]),Koordinate!B:E,2,FALSE),"")</f>
        <v>32000</v>
      </c>
      <c r="Q204" s="393">
        <f>IFERROR(VLOOKUP(TRIM(OPULJP_izravne8[[#This Row],[Lokacija provedbe
grad ili općina]]),Koordinate!B:E,3,FALSE),"")</f>
        <v>45.345237699999998</v>
      </c>
      <c r="R204" s="393">
        <f>IFERROR(VLOOKUP(TRIM(OPULJP_izravne8[[#This Row],[Lokacija provedbe
grad ili općina]]),Koordinate!B:E,4,FALSE),"")</f>
        <v>19.001020400000002</v>
      </c>
    </row>
    <row r="205" spans="1:18" s="373" customFormat="1" ht="30" customHeight="1">
      <c r="A205" s="511" t="s">
        <v>7469</v>
      </c>
      <c r="B205" s="299" t="s">
        <v>1635</v>
      </c>
      <c r="C205" s="506" t="s">
        <v>7470</v>
      </c>
      <c r="D205" s="283" t="s">
        <v>4568</v>
      </c>
      <c r="E205" s="299" t="s">
        <v>641</v>
      </c>
      <c r="F205" s="625">
        <v>43553</v>
      </c>
      <c r="G205" s="446">
        <v>995468.38</v>
      </c>
      <c r="H205" s="446">
        <v>995468.38</v>
      </c>
      <c r="I205" s="372">
        <f>OPULJP_izravne8[[#This Row],[Bespovratna sredstva Ukupno]]*0.85</f>
        <v>846148.12300000002</v>
      </c>
      <c r="J205" s="372">
        <f>OPULJP_izravne8[[#This Row],[Bespovratna sredstva Ukupno]]*0.15</f>
        <v>149320.25699999998</v>
      </c>
      <c r="K205" s="446">
        <v>0</v>
      </c>
      <c r="L205" s="36" t="s">
        <v>7471</v>
      </c>
      <c r="M205" s="511" t="s">
        <v>52</v>
      </c>
      <c r="N205" s="511" t="s">
        <v>52</v>
      </c>
      <c r="O205" s="509" t="s">
        <v>4650</v>
      </c>
      <c r="P205" s="393">
        <f>IFERROR(VLOOKUP(TRIM(OPULJP_izravne8[[#This Row],[Lokacija provedbe
grad ili općina]]),Koordinate!B:E,2,FALSE),"")</f>
        <v>32000</v>
      </c>
      <c r="Q205" s="393">
        <f>IFERROR(VLOOKUP(TRIM(OPULJP_izravne8[[#This Row],[Lokacija provedbe
grad ili općina]]),Koordinate!B:E,3,FALSE),"")</f>
        <v>45.345237699999998</v>
      </c>
      <c r="R205" s="393">
        <f>IFERROR(VLOOKUP(TRIM(OPULJP_izravne8[[#This Row],[Lokacija provedbe
grad ili općina]]),Koordinate!B:E,4,FALSE),"")</f>
        <v>19.001020400000002</v>
      </c>
    </row>
    <row r="206" spans="1:18" s="373" customFormat="1" ht="30" customHeight="1">
      <c r="A206" s="283" t="s">
        <v>4280</v>
      </c>
      <c r="B206" s="299" t="s">
        <v>4294</v>
      </c>
      <c r="C206" s="299" t="s">
        <v>5457</v>
      </c>
      <c r="D206" s="283" t="s">
        <v>4269</v>
      </c>
      <c r="E206" s="299" t="s">
        <v>1410</v>
      </c>
      <c r="F206" s="371">
        <v>43140</v>
      </c>
      <c r="G206" s="446">
        <v>2203435.5</v>
      </c>
      <c r="H206" s="372">
        <v>2203435.5</v>
      </c>
      <c r="I206" s="372">
        <f>OPULJP_izravne8[[#This Row],[Bespovratna sredstva Ukupno]]*0.85</f>
        <v>1872920.175</v>
      </c>
      <c r="J206" s="372">
        <f>OPULJP_izravne8[[#This Row],[Bespovratna sredstva Ukupno]]*0.15</f>
        <v>330515.32500000001</v>
      </c>
      <c r="K206" s="372">
        <v>0</v>
      </c>
      <c r="L206" s="174" t="s">
        <v>4281</v>
      </c>
      <c r="M206" s="283" t="s">
        <v>223</v>
      </c>
      <c r="N206" s="283" t="s">
        <v>52</v>
      </c>
      <c r="O206" s="220" t="s">
        <v>4271</v>
      </c>
      <c r="P206" s="393" t="str">
        <f>IFERROR(VLOOKUP(TRIM(OPULJP_izravne8[[#This Row],[Lokacija provedbe
grad ili općina]]),Koordinate!B:E,2,FALSE),"")</f>
        <v/>
      </c>
      <c r="Q206" s="393" t="str">
        <f>IFERROR(VLOOKUP(TRIM(OPULJP_izravne8[[#This Row],[Lokacija provedbe
grad ili općina]]),Koordinate!B:E,3,FALSE),"")</f>
        <v/>
      </c>
      <c r="R206" s="393" t="str">
        <f>IFERROR(VLOOKUP(TRIM(OPULJP_izravne8[[#This Row],[Lokacija provedbe
grad ili općina]]),Koordinate!B:E,4,FALSE),"")</f>
        <v/>
      </c>
    </row>
    <row r="207" spans="1:18" s="373" customFormat="1" ht="30" customHeight="1">
      <c r="A207" s="283" t="s">
        <v>4272</v>
      </c>
      <c r="B207" s="299" t="s">
        <v>4294</v>
      </c>
      <c r="C207" s="299" t="s">
        <v>5458</v>
      </c>
      <c r="D207" s="283" t="s">
        <v>4269</v>
      </c>
      <c r="E207" s="299" t="s">
        <v>1410</v>
      </c>
      <c r="F207" s="371">
        <v>43146</v>
      </c>
      <c r="G207" s="446">
        <v>1761879.93</v>
      </c>
      <c r="H207" s="372">
        <v>1761879.93</v>
      </c>
      <c r="I207" s="372">
        <f>OPULJP_izravne8[[#This Row],[Bespovratna sredstva Ukupno]]*0.85</f>
        <v>1497597.9404999998</v>
      </c>
      <c r="J207" s="372">
        <f>OPULJP_izravne8[[#This Row],[Bespovratna sredstva Ukupno]]*0.15</f>
        <v>264281.98949999997</v>
      </c>
      <c r="K207" s="372">
        <v>0</v>
      </c>
      <c r="L207" s="174" t="s">
        <v>4273</v>
      </c>
      <c r="M207" s="283" t="s">
        <v>55</v>
      </c>
      <c r="N207" s="283" t="s">
        <v>28</v>
      </c>
      <c r="O207" s="220" t="s">
        <v>4271</v>
      </c>
      <c r="P207" s="393" t="str">
        <f>IFERROR(VLOOKUP(TRIM(OPULJP_izravne8[[#This Row],[Lokacija provedbe
grad ili općina]]),Koordinate!B:E,2,FALSE),"")</f>
        <v/>
      </c>
      <c r="Q207" s="393" t="str">
        <f>IFERROR(VLOOKUP(TRIM(OPULJP_izravne8[[#This Row],[Lokacija provedbe
grad ili općina]]),Koordinate!B:E,3,FALSE),"")</f>
        <v/>
      </c>
      <c r="R207" s="393" t="str">
        <f>IFERROR(VLOOKUP(TRIM(OPULJP_izravne8[[#This Row],[Lokacija provedbe
grad ili općina]]),Koordinate!B:E,4,FALSE),"")</f>
        <v/>
      </c>
    </row>
    <row r="208" spans="1:18" s="373" customFormat="1" ht="30" customHeight="1">
      <c r="A208" s="283" t="s">
        <v>4276</v>
      </c>
      <c r="B208" s="299" t="s">
        <v>4294</v>
      </c>
      <c r="C208" s="299" t="s">
        <v>5461</v>
      </c>
      <c r="D208" s="283" t="s">
        <v>4269</v>
      </c>
      <c r="E208" s="299" t="s">
        <v>1410</v>
      </c>
      <c r="F208" s="371">
        <v>43235</v>
      </c>
      <c r="G208" s="446">
        <v>16165411.800000001</v>
      </c>
      <c r="H208" s="372">
        <v>16165411.800000001</v>
      </c>
      <c r="I208" s="372">
        <f>OPULJP_izravne8[[#This Row],[Bespovratna sredstva Ukupno]]*0.85</f>
        <v>13740600.030000001</v>
      </c>
      <c r="J208" s="372">
        <f>OPULJP_izravne8[[#This Row],[Bespovratna sredstva Ukupno]]*0.15</f>
        <v>2424811.77</v>
      </c>
      <c r="K208" s="372">
        <v>0</v>
      </c>
      <c r="L208" s="174" t="s">
        <v>4277</v>
      </c>
      <c r="M208" s="283" t="s">
        <v>55</v>
      </c>
      <c r="N208" s="283" t="s">
        <v>28</v>
      </c>
      <c r="O208" s="220" t="s">
        <v>4271</v>
      </c>
      <c r="P208" s="393" t="str">
        <f>IFERROR(VLOOKUP(TRIM(OPULJP_izravne8[[#This Row],[Lokacija provedbe
grad ili općina]]),Koordinate!B:E,2,FALSE),"")</f>
        <v/>
      </c>
      <c r="Q208" s="393" t="str">
        <f>IFERROR(VLOOKUP(TRIM(OPULJP_izravne8[[#This Row],[Lokacija provedbe
grad ili općina]]),Koordinate!B:E,3,FALSE),"")</f>
        <v/>
      </c>
      <c r="R208" s="393" t="str">
        <f>IFERROR(VLOOKUP(TRIM(OPULJP_izravne8[[#This Row],[Lokacija provedbe
grad ili općina]]),Koordinate!B:E,4,FALSE),"")</f>
        <v/>
      </c>
    </row>
    <row r="209" spans="1:18" s="373" customFormat="1" ht="30" customHeight="1">
      <c r="A209" s="283" t="s">
        <v>4982</v>
      </c>
      <c r="B209" s="299" t="s">
        <v>4294</v>
      </c>
      <c r="C209" s="299" t="s">
        <v>5462</v>
      </c>
      <c r="D209" s="283" t="s">
        <v>4269</v>
      </c>
      <c r="E209" s="299" t="s">
        <v>1410</v>
      </c>
      <c r="F209" s="371">
        <v>43235</v>
      </c>
      <c r="G209" s="446">
        <v>2167042.56</v>
      </c>
      <c r="H209" s="372">
        <v>2167042.56</v>
      </c>
      <c r="I209" s="372">
        <f>OPULJP_izravne8[[#This Row],[Bespovratna sredstva Ukupno]]*0.85</f>
        <v>1841986.176</v>
      </c>
      <c r="J209" s="372">
        <f>OPULJP_izravne8[[#This Row],[Bespovratna sredstva Ukupno]]*0.15</f>
        <v>325056.38400000002</v>
      </c>
      <c r="K209" s="372">
        <v>0</v>
      </c>
      <c r="L209" s="174" t="s">
        <v>4282</v>
      </c>
      <c r="M209" s="283" t="s">
        <v>223</v>
      </c>
      <c r="N209" s="283" t="s">
        <v>52</v>
      </c>
      <c r="O209" s="220" t="s">
        <v>4271</v>
      </c>
      <c r="P209" s="393" t="str">
        <f>IFERROR(VLOOKUP(TRIM(OPULJP_izravne8[[#This Row],[Lokacija provedbe
grad ili općina]]),Koordinate!B:E,2,FALSE),"")</f>
        <v/>
      </c>
      <c r="Q209" s="393" t="str">
        <f>IFERROR(VLOOKUP(TRIM(OPULJP_izravne8[[#This Row],[Lokacija provedbe
grad ili općina]]),Koordinate!B:E,3,FALSE),"")</f>
        <v/>
      </c>
      <c r="R209" s="393" t="str">
        <f>IFERROR(VLOOKUP(TRIM(OPULJP_izravne8[[#This Row],[Lokacija provedbe
grad ili općina]]),Koordinate!B:E,4,FALSE),"")</f>
        <v/>
      </c>
    </row>
    <row r="210" spans="1:18" s="373" customFormat="1" ht="30" customHeight="1">
      <c r="A210" s="283" t="s">
        <v>4283</v>
      </c>
      <c r="B210" s="299" t="s">
        <v>4294</v>
      </c>
      <c r="C210" s="299" t="s">
        <v>5463</v>
      </c>
      <c r="D210" s="283" t="s">
        <v>4269</v>
      </c>
      <c r="E210" s="299" t="s">
        <v>1410</v>
      </c>
      <c r="F210" s="371">
        <v>43235</v>
      </c>
      <c r="G210" s="446">
        <v>3749557.88</v>
      </c>
      <c r="H210" s="372">
        <v>3749557.88</v>
      </c>
      <c r="I210" s="372">
        <f>OPULJP_izravne8[[#This Row],[Bespovratna sredstva Ukupno]]*0.85</f>
        <v>3187124.1979999999</v>
      </c>
      <c r="J210" s="372">
        <f>OPULJP_izravne8[[#This Row],[Bespovratna sredstva Ukupno]]*0.15</f>
        <v>562433.68199999991</v>
      </c>
      <c r="K210" s="372">
        <v>0</v>
      </c>
      <c r="L210" s="174" t="s">
        <v>4284</v>
      </c>
      <c r="M210" s="283" t="s">
        <v>223</v>
      </c>
      <c r="N210" s="283" t="s">
        <v>52</v>
      </c>
      <c r="O210" s="220" t="s">
        <v>4271</v>
      </c>
      <c r="P210" s="393" t="str">
        <f>IFERROR(VLOOKUP(TRIM(OPULJP_izravne8[[#This Row],[Lokacija provedbe
grad ili općina]]),Koordinate!B:E,2,FALSE),"")</f>
        <v/>
      </c>
      <c r="Q210" s="393" t="str">
        <f>IFERROR(VLOOKUP(TRIM(OPULJP_izravne8[[#This Row],[Lokacija provedbe
grad ili općina]]),Koordinate!B:E,3,FALSE),"")</f>
        <v/>
      </c>
      <c r="R210" s="393" t="str">
        <f>IFERROR(VLOOKUP(TRIM(OPULJP_izravne8[[#This Row],[Lokacija provedbe
grad ili općina]]),Koordinate!B:E,4,FALSE),"")</f>
        <v/>
      </c>
    </row>
    <row r="211" spans="1:18" s="373" customFormat="1" ht="30" customHeight="1">
      <c r="A211" s="283" t="s">
        <v>4278</v>
      </c>
      <c r="B211" s="299" t="s">
        <v>4294</v>
      </c>
      <c r="C211" s="299" t="s">
        <v>5460</v>
      </c>
      <c r="D211" s="283" t="s">
        <v>4269</v>
      </c>
      <c r="E211" s="299" t="s">
        <v>1410</v>
      </c>
      <c r="F211" s="371">
        <v>43234</v>
      </c>
      <c r="G211" s="446">
        <v>1266296.92</v>
      </c>
      <c r="H211" s="372">
        <v>1266296.92</v>
      </c>
      <c r="I211" s="372">
        <f>OPULJP_izravne8[[#This Row],[Bespovratna sredstva Ukupno]]*0.85</f>
        <v>1076352.382</v>
      </c>
      <c r="J211" s="372">
        <f>OPULJP_izravne8[[#This Row],[Bespovratna sredstva Ukupno]]*0.15</f>
        <v>189944.53799999997</v>
      </c>
      <c r="K211" s="372">
        <v>0</v>
      </c>
      <c r="L211" s="174" t="s">
        <v>4279</v>
      </c>
      <c r="M211" s="283" t="s">
        <v>55</v>
      </c>
      <c r="N211" s="283" t="s">
        <v>28</v>
      </c>
      <c r="O211" s="220" t="s">
        <v>4271</v>
      </c>
      <c r="P211" s="393" t="str">
        <f>IFERROR(VLOOKUP(TRIM(OPULJP_izravne8[[#This Row],[Lokacija provedbe
grad ili općina]]),Koordinate!B:E,2,FALSE),"")</f>
        <v/>
      </c>
      <c r="Q211" s="393" t="str">
        <f>IFERROR(VLOOKUP(TRIM(OPULJP_izravne8[[#This Row],[Lokacija provedbe
grad ili općina]]),Koordinate!B:E,3,FALSE),"")</f>
        <v/>
      </c>
      <c r="R211" s="393" t="str">
        <f>IFERROR(VLOOKUP(TRIM(OPULJP_izravne8[[#This Row],[Lokacija provedbe
grad ili općina]]),Koordinate!B:E,4,FALSE),"")</f>
        <v/>
      </c>
    </row>
    <row r="212" spans="1:18" s="373" customFormat="1" ht="30" customHeight="1">
      <c r="A212" s="283" t="s">
        <v>4274</v>
      </c>
      <c r="B212" s="299" t="s">
        <v>4294</v>
      </c>
      <c r="C212" s="299" t="s">
        <v>5459</v>
      </c>
      <c r="D212" s="283" t="s">
        <v>4269</v>
      </c>
      <c r="E212" s="299" t="s">
        <v>1410</v>
      </c>
      <c r="F212" s="371">
        <v>43146</v>
      </c>
      <c r="G212" s="446">
        <v>1892210</v>
      </c>
      <c r="H212" s="372">
        <v>1892210</v>
      </c>
      <c r="I212" s="372">
        <f>OPULJP_izravne8[[#This Row],[Bespovratna sredstva Ukupno]]*0.85</f>
        <v>1608378.5</v>
      </c>
      <c r="J212" s="372">
        <f>OPULJP_izravne8[[#This Row],[Bespovratna sredstva Ukupno]]*0.15</f>
        <v>283831.5</v>
      </c>
      <c r="K212" s="372">
        <v>0</v>
      </c>
      <c r="L212" s="174" t="s">
        <v>4970</v>
      </c>
      <c r="M212" s="283" t="s">
        <v>55</v>
      </c>
      <c r="N212" s="283" t="s">
        <v>28</v>
      </c>
      <c r="O212" s="220" t="s">
        <v>4271</v>
      </c>
      <c r="P212" s="393" t="str">
        <f>IFERROR(VLOOKUP(TRIM(OPULJP_izravne8[[#This Row],[Lokacija provedbe
grad ili općina]]),Koordinate!B:E,2,FALSE),"")</f>
        <v/>
      </c>
      <c r="Q212" s="393" t="str">
        <f>IFERROR(VLOOKUP(TRIM(OPULJP_izravne8[[#This Row],[Lokacija provedbe
grad ili općina]]),Koordinate!B:E,3,FALSE),"")</f>
        <v/>
      </c>
      <c r="R212" s="393" t="str">
        <f>IFERROR(VLOOKUP(TRIM(OPULJP_izravne8[[#This Row],[Lokacija provedbe
grad ili općina]]),Koordinate!B:E,4,FALSE),"")</f>
        <v/>
      </c>
    </row>
    <row r="213" spans="1:18" s="373" customFormat="1" ht="30" customHeight="1">
      <c r="A213" s="283" t="s">
        <v>4275</v>
      </c>
      <c r="B213" s="299" t="s">
        <v>4294</v>
      </c>
      <c r="C213" s="299" t="s">
        <v>5465</v>
      </c>
      <c r="D213" s="283" t="s">
        <v>4269</v>
      </c>
      <c r="E213" s="299" t="s">
        <v>1410</v>
      </c>
      <c r="F213" s="371">
        <v>43245</v>
      </c>
      <c r="G213" s="446">
        <v>959621.15</v>
      </c>
      <c r="H213" s="372">
        <v>959621.15</v>
      </c>
      <c r="I213" s="372">
        <f>OPULJP_izravne8[[#This Row],[Bespovratna sredstva Ukupno]]*0.85</f>
        <v>815677.97750000004</v>
      </c>
      <c r="J213" s="372">
        <f>OPULJP_izravne8[[#This Row],[Bespovratna sredstva Ukupno]]*0.15</f>
        <v>143943.17249999999</v>
      </c>
      <c r="K213" s="372">
        <v>0</v>
      </c>
      <c r="L213" s="174" t="s">
        <v>4970</v>
      </c>
      <c r="M213" s="283" t="s">
        <v>55</v>
      </c>
      <c r="N213" s="283" t="s">
        <v>28</v>
      </c>
      <c r="O213" s="220" t="s">
        <v>4271</v>
      </c>
      <c r="P213" s="393" t="str">
        <f>IFERROR(VLOOKUP(TRIM(OPULJP_izravne8[[#This Row],[Lokacija provedbe
grad ili općina]]),Koordinate!B:E,2,FALSE),"")</f>
        <v/>
      </c>
      <c r="Q213" s="393" t="str">
        <f>IFERROR(VLOOKUP(TRIM(OPULJP_izravne8[[#This Row],[Lokacija provedbe
grad ili općina]]),Koordinate!B:E,3,FALSE),"")</f>
        <v/>
      </c>
      <c r="R213" s="393" t="str">
        <f>IFERROR(VLOOKUP(TRIM(OPULJP_izravne8[[#This Row],[Lokacija provedbe
grad ili općina]]),Koordinate!B:E,4,FALSE),"")</f>
        <v/>
      </c>
    </row>
    <row r="214" spans="1:18" s="373" customFormat="1" ht="30" customHeight="1">
      <c r="A214" s="283" t="s">
        <v>4268</v>
      </c>
      <c r="B214" s="299" t="s">
        <v>4294</v>
      </c>
      <c r="C214" s="299" t="s">
        <v>5464</v>
      </c>
      <c r="D214" s="283" t="s">
        <v>4269</v>
      </c>
      <c r="E214" s="299" t="s">
        <v>1410</v>
      </c>
      <c r="F214" s="371">
        <v>43245</v>
      </c>
      <c r="G214" s="446">
        <v>1316659.73</v>
      </c>
      <c r="H214" s="372">
        <v>1316659.73</v>
      </c>
      <c r="I214" s="372">
        <f>OPULJP_izravne8[[#This Row],[Bespovratna sredstva Ukupno]]*0.85</f>
        <v>1119160.7704999999</v>
      </c>
      <c r="J214" s="372">
        <f>OPULJP_izravne8[[#This Row],[Bespovratna sredstva Ukupno]]*0.15</f>
        <v>197498.9595</v>
      </c>
      <c r="K214" s="372">
        <v>0</v>
      </c>
      <c r="L214" s="174" t="s">
        <v>4270</v>
      </c>
      <c r="M214" s="283" t="s">
        <v>222</v>
      </c>
      <c r="N214" s="283" t="s">
        <v>38</v>
      </c>
      <c r="O214" s="220" t="s">
        <v>4271</v>
      </c>
      <c r="P214" s="393" t="str">
        <f>IFERROR(VLOOKUP(TRIM(OPULJP_izravne8[[#This Row],[Lokacija provedbe
grad ili općina]]),Koordinate!B:E,2,FALSE),"")</f>
        <v/>
      </c>
      <c r="Q214" s="393" t="str">
        <f>IFERROR(VLOOKUP(TRIM(OPULJP_izravne8[[#This Row],[Lokacija provedbe
grad ili općina]]),Koordinate!B:E,3,FALSE),"")</f>
        <v/>
      </c>
      <c r="R214" s="393" t="str">
        <f>IFERROR(VLOOKUP(TRIM(OPULJP_izravne8[[#This Row],[Lokacija provedbe
grad ili općina]]),Koordinate!B:E,4,FALSE),"")</f>
        <v/>
      </c>
    </row>
    <row r="215" spans="1:18" s="373" customFormat="1" ht="30" customHeight="1">
      <c r="A215" s="283" t="s">
        <v>4286</v>
      </c>
      <c r="B215" s="299" t="s">
        <v>4294</v>
      </c>
      <c r="C215" s="299" t="s">
        <v>5467</v>
      </c>
      <c r="D215" s="283" t="s">
        <v>4269</v>
      </c>
      <c r="E215" s="299" t="s">
        <v>1410</v>
      </c>
      <c r="F215" s="371">
        <v>43348</v>
      </c>
      <c r="G215" s="446">
        <v>3322545.59</v>
      </c>
      <c r="H215" s="372">
        <v>3322545.59</v>
      </c>
      <c r="I215" s="372">
        <f>OPULJP_izravne8[[#This Row],[Bespovratna sredstva Ukupno]]*0.85</f>
        <v>2824163.7514999998</v>
      </c>
      <c r="J215" s="372">
        <f>OPULJP_izravne8[[#This Row],[Bespovratna sredstva Ukupno]]*0.15</f>
        <v>498381.83849999995</v>
      </c>
      <c r="K215" s="372">
        <v>0</v>
      </c>
      <c r="L215" s="174" t="s">
        <v>4287</v>
      </c>
      <c r="M215" s="283" t="s">
        <v>221</v>
      </c>
      <c r="N215" s="283" t="s">
        <v>20</v>
      </c>
      <c r="O215" s="220" t="s">
        <v>4271</v>
      </c>
      <c r="P215" s="393" t="str">
        <f>IFERROR(VLOOKUP(TRIM(OPULJP_izravne8[[#This Row],[Lokacija provedbe
grad ili općina]]),Koordinate!B:E,2,FALSE),"")</f>
        <v/>
      </c>
      <c r="Q215" s="393" t="str">
        <f>IFERROR(VLOOKUP(TRIM(OPULJP_izravne8[[#This Row],[Lokacija provedbe
grad ili općina]]),Koordinate!B:E,3,FALSE),"")</f>
        <v/>
      </c>
      <c r="R215" s="393" t="str">
        <f>IFERROR(VLOOKUP(TRIM(OPULJP_izravne8[[#This Row],[Lokacija provedbe
grad ili općina]]),Koordinate!B:E,4,FALSE),"")</f>
        <v/>
      </c>
    </row>
    <row r="216" spans="1:18" s="373" customFormat="1" ht="30" customHeight="1">
      <c r="A216" s="283" t="s">
        <v>4983</v>
      </c>
      <c r="B216" s="299" t="s">
        <v>4294</v>
      </c>
      <c r="C216" s="299" t="s">
        <v>5466</v>
      </c>
      <c r="D216" s="283" t="s">
        <v>4269</v>
      </c>
      <c r="E216" s="299" t="s">
        <v>1410</v>
      </c>
      <c r="F216" s="371">
        <v>43348</v>
      </c>
      <c r="G216" s="446">
        <v>1074188.55</v>
      </c>
      <c r="H216" s="372">
        <v>1074188.55</v>
      </c>
      <c r="I216" s="372">
        <f>OPULJP_izravne8[[#This Row],[Bespovratna sredstva Ukupno]]*0.85</f>
        <v>913060.26749999996</v>
      </c>
      <c r="J216" s="372">
        <f>OPULJP_izravne8[[#This Row],[Bespovratna sredstva Ukupno]]*0.15</f>
        <v>161128.2825</v>
      </c>
      <c r="K216" s="372">
        <v>0</v>
      </c>
      <c r="L216" s="174" t="s">
        <v>4285</v>
      </c>
      <c r="M216" s="283" t="s">
        <v>222</v>
      </c>
      <c r="N216" s="283" t="s">
        <v>38</v>
      </c>
      <c r="O216" s="220" t="s">
        <v>4271</v>
      </c>
      <c r="P216" s="393" t="str">
        <f>IFERROR(VLOOKUP(TRIM(OPULJP_izravne8[[#This Row],[Lokacija provedbe
grad ili općina]]),Koordinate!B:E,2,FALSE),"")</f>
        <v/>
      </c>
      <c r="Q216" s="393" t="str">
        <f>IFERROR(VLOOKUP(TRIM(OPULJP_izravne8[[#This Row],[Lokacija provedbe
grad ili općina]]),Koordinate!B:E,3,FALSE),"")</f>
        <v/>
      </c>
      <c r="R216" s="393" t="str">
        <f>IFERROR(VLOOKUP(TRIM(OPULJP_izravne8[[#This Row],[Lokacija provedbe
grad ili općina]]),Koordinate!B:E,4,FALSE),"")</f>
        <v/>
      </c>
    </row>
    <row r="217" spans="1:18" s="373" customFormat="1" ht="30" customHeight="1">
      <c r="A217" s="283" t="s">
        <v>4290</v>
      </c>
      <c r="B217" s="299" t="s">
        <v>4294</v>
      </c>
      <c r="C217" s="299" t="s">
        <v>5468</v>
      </c>
      <c r="D217" s="283" t="s">
        <v>4269</v>
      </c>
      <c r="E217" s="299" t="s">
        <v>1410</v>
      </c>
      <c r="F217" s="371">
        <v>43349</v>
      </c>
      <c r="G217" s="446">
        <v>1062403.69</v>
      </c>
      <c r="H217" s="372">
        <v>1062403.69</v>
      </c>
      <c r="I217" s="372">
        <f>OPULJP_izravne8[[#This Row],[Bespovratna sredstva Ukupno]]*0.85</f>
        <v>903043.13649999991</v>
      </c>
      <c r="J217" s="372">
        <f>OPULJP_izravne8[[#This Row],[Bespovratna sredstva Ukupno]]*0.15</f>
        <v>159360.55349999998</v>
      </c>
      <c r="K217" s="372">
        <v>0</v>
      </c>
      <c r="L217" s="174" t="s">
        <v>4291</v>
      </c>
      <c r="M217" s="283" t="s">
        <v>55</v>
      </c>
      <c r="N217" s="283" t="s">
        <v>28</v>
      </c>
      <c r="O217" s="220" t="s">
        <v>4271</v>
      </c>
      <c r="P217" s="393" t="str">
        <f>IFERROR(VLOOKUP(TRIM(OPULJP_izravne8[[#This Row],[Lokacija provedbe
grad ili općina]]),Koordinate!B:E,2,FALSE),"")</f>
        <v/>
      </c>
      <c r="Q217" s="393" t="str">
        <f>IFERROR(VLOOKUP(TRIM(OPULJP_izravne8[[#This Row],[Lokacija provedbe
grad ili općina]]),Koordinate!B:E,3,FALSE),"")</f>
        <v/>
      </c>
      <c r="R217" s="393" t="str">
        <f>IFERROR(VLOOKUP(TRIM(OPULJP_izravne8[[#This Row],[Lokacija provedbe
grad ili općina]]),Koordinate!B:E,4,FALSE),"")</f>
        <v/>
      </c>
    </row>
    <row r="218" spans="1:18" s="373" customFormat="1" ht="30" customHeight="1">
      <c r="A218" s="283" t="s">
        <v>4288</v>
      </c>
      <c r="B218" s="299" t="s">
        <v>4294</v>
      </c>
      <c r="C218" s="299" t="s">
        <v>5469</v>
      </c>
      <c r="D218" s="283" t="s">
        <v>4269</v>
      </c>
      <c r="E218" s="299" t="s">
        <v>1410</v>
      </c>
      <c r="F218" s="371">
        <v>43353</v>
      </c>
      <c r="G218" s="446">
        <v>1159884.0900000001</v>
      </c>
      <c r="H218" s="372">
        <v>1159884.0900000001</v>
      </c>
      <c r="I218" s="372">
        <f>OPULJP_izravne8[[#This Row],[Bespovratna sredstva Ukupno]]*0.85</f>
        <v>985901.47649999999</v>
      </c>
      <c r="J218" s="372">
        <f>OPULJP_izravne8[[#This Row],[Bespovratna sredstva Ukupno]]*0.15</f>
        <v>173982.61350000001</v>
      </c>
      <c r="K218" s="372">
        <v>0</v>
      </c>
      <c r="L218" s="174" t="s">
        <v>4289</v>
      </c>
      <c r="M218" s="283" t="s">
        <v>221</v>
      </c>
      <c r="N218" s="283" t="s">
        <v>20</v>
      </c>
      <c r="O218" s="220" t="s">
        <v>4271</v>
      </c>
      <c r="P218" s="393" t="str">
        <f>IFERROR(VLOOKUP(TRIM(OPULJP_izravne8[[#This Row],[Lokacija provedbe
grad ili općina]]),Koordinate!B:E,2,FALSE),"")</f>
        <v/>
      </c>
      <c r="Q218" s="393" t="str">
        <f>IFERROR(VLOOKUP(TRIM(OPULJP_izravne8[[#This Row],[Lokacija provedbe
grad ili općina]]),Koordinate!B:E,3,FALSE),"")</f>
        <v/>
      </c>
      <c r="R218" s="393" t="str">
        <f>IFERROR(VLOOKUP(TRIM(OPULJP_izravne8[[#This Row],[Lokacija provedbe
grad ili općina]]),Koordinate!B:E,4,FALSE),"")</f>
        <v/>
      </c>
    </row>
    <row r="219" spans="1:18" s="373" customFormat="1" ht="30" customHeight="1">
      <c r="A219" s="511" t="s">
        <v>7479</v>
      </c>
      <c r="B219" s="299" t="s">
        <v>4294</v>
      </c>
      <c r="C219" s="506" t="s">
        <v>7480</v>
      </c>
      <c r="D219" s="511" t="s">
        <v>7478</v>
      </c>
      <c r="E219" s="506" t="s">
        <v>641</v>
      </c>
      <c r="F219" s="625">
        <v>43669</v>
      </c>
      <c r="G219" s="446">
        <v>491061.4</v>
      </c>
      <c r="H219" s="446">
        <v>491061.4</v>
      </c>
      <c r="I219" s="372">
        <f>OPULJP_izravne8[[#This Row],[Bespovratna sredstva Ukupno]]*0.85</f>
        <v>417402.19</v>
      </c>
      <c r="J219" s="372">
        <f>OPULJP_izravne8[[#This Row],[Bespovratna sredstva Ukupno]]*0.15</f>
        <v>73659.210000000006</v>
      </c>
      <c r="K219" s="446">
        <v>0</v>
      </c>
      <c r="L219" s="36" t="s">
        <v>424</v>
      </c>
      <c r="M219" s="511" t="s">
        <v>221</v>
      </c>
      <c r="N219" s="511" t="s">
        <v>20</v>
      </c>
      <c r="O219" s="36" t="s">
        <v>7489</v>
      </c>
      <c r="P219" s="393" t="str">
        <f>IFERROR(VLOOKUP(TRIM(OPULJP_izravne8[[#This Row],[Lokacija provedbe
grad ili općina]]),Koordinate!B:E,2,FALSE),"")</f>
        <v/>
      </c>
      <c r="Q219" s="393" t="str">
        <f>IFERROR(VLOOKUP(TRIM(OPULJP_izravne8[[#This Row],[Lokacija provedbe
grad ili općina]]),Koordinate!B:E,3,FALSE),"")</f>
        <v/>
      </c>
      <c r="R219" s="393" t="str">
        <f>IFERROR(VLOOKUP(TRIM(OPULJP_izravne8[[#This Row],[Lokacija provedbe
grad ili općina]]),Koordinate!B:E,4,FALSE),"")</f>
        <v/>
      </c>
    </row>
    <row r="220" spans="1:18" s="373" customFormat="1" ht="30" customHeight="1">
      <c r="A220" s="511" t="s">
        <v>7481</v>
      </c>
      <c r="B220" s="299" t="s">
        <v>4294</v>
      </c>
      <c r="C220" s="506" t="s">
        <v>7482</v>
      </c>
      <c r="D220" s="511" t="s">
        <v>7478</v>
      </c>
      <c r="E220" s="506" t="s">
        <v>641</v>
      </c>
      <c r="F220" s="625">
        <v>43669</v>
      </c>
      <c r="G220" s="446">
        <v>504851.23</v>
      </c>
      <c r="H220" s="446">
        <v>499999.85</v>
      </c>
      <c r="I220" s="372">
        <f>OPULJP_izravne8[[#This Row],[Bespovratna sredstva Ukupno]]*0.85</f>
        <v>424999.8725</v>
      </c>
      <c r="J220" s="372">
        <f>OPULJP_izravne8[[#This Row],[Bespovratna sredstva Ukupno]]*0.15</f>
        <v>74999.977499999994</v>
      </c>
      <c r="K220" s="446">
        <f>(504851.23-499999.85)</f>
        <v>4851.3800000000047</v>
      </c>
      <c r="L220" s="36" t="s">
        <v>7490</v>
      </c>
      <c r="M220" s="511" t="s">
        <v>28</v>
      </c>
      <c r="N220" s="511" t="s">
        <v>28</v>
      </c>
      <c r="O220" s="509" t="s">
        <v>169</v>
      </c>
      <c r="P220" s="393">
        <f>IFERROR(VLOOKUP(TRIM(OPULJP_izravne8[[#This Row],[Lokacija provedbe
grad ili općina]]),Koordinate!B:E,2,FALSE),"")</f>
        <v>31540</v>
      </c>
      <c r="Q220" s="393">
        <f>IFERROR(VLOOKUP(TRIM(OPULJP_izravne8[[#This Row],[Lokacija provedbe
grad ili općina]]),Koordinate!B:E,3,FALSE),"")</f>
        <v>45.762141999999997</v>
      </c>
      <c r="R220" s="393">
        <f>IFERROR(VLOOKUP(TRIM(OPULJP_izravne8[[#This Row],[Lokacija provedbe
grad ili općina]]),Koordinate!B:E,4,FALSE),"")</f>
        <v>18.165137899999898</v>
      </c>
    </row>
    <row r="221" spans="1:18" s="373" customFormat="1" ht="30" customHeight="1">
      <c r="A221" s="511" t="s">
        <v>7483</v>
      </c>
      <c r="B221" s="299" t="s">
        <v>4294</v>
      </c>
      <c r="C221" s="506" t="s">
        <v>7484</v>
      </c>
      <c r="D221" s="511" t="s">
        <v>7478</v>
      </c>
      <c r="E221" s="506" t="s">
        <v>641</v>
      </c>
      <c r="F221" s="625">
        <v>43669</v>
      </c>
      <c r="G221" s="446">
        <v>491289.66</v>
      </c>
      <c r="H221" s="446">
        <v>491289.66</v>
      </c>
      <c r="I221" s="372">
        <f>OPULJP_izravne8[[#This Row],[Bespovratna sredstva Ukupno]]*0.85</f>
        <v>417596.21099999995</v>
      </c>
      <c r="J221" s="372">
        <f>OPULJP_izravne8[[#This Row],[Bespovratna sredstva Ukupno]]*0.15</f>
        <v>73693.448999999993</v>
      </c>
      <c r="K221" s="446">
        <v>0</v>
      </c>
      <c r="L221" s="36" t="s">
        <v>1476</v>
      </c>
      <c r="M221" s="36" t="s">
        <v>1476</v>
      </c>
      <c r="N221" s="511" t="s">
        <v>43</v>
      </c>
      <c r="O221" s="36" t="s">
        <v>7491</v>
      </c>
      <c r="P221" s="393" t="str">
        <f>IFERROR(VLOOKUP(TRIM(OPULJP_izravne8[[#This Row],[Lokacija provedbe
grad ili općina]]),Koordinate!B:E,2,FALSE),"")</f>
        <v/>
      </c>
      <c r="Q221" s="393" t="str">
        <f>IFERROR(VLOOKUP(TRIM(OPULJP_izravne8[[#This Row],[Lokacija provedbe
grad ili općina]]),Koordinate!B:E,3,FALSE),"")</f>
        <v/>
      </c>
      <c r="R221" s="393" t="str">
        <f>IFERROR(VLOOKUP(TRIM(OPULJP_izravne8[[#This Row],[Lokacija provedbe
grad ili općina]]),Koordinate!B:E,4,FALSE),"")</f>
        <v/>
      </c>
    </row>
    <row r="222" spans="1:18" s="373" customFormat="1" ht="30" customHeight="1">
      <c r="A222" s="511" t="s">
        <v>7485</v>
      </c>
      <c r="B222" s="299" t="s">
        <v>4294</v>
      </c>
      <c r="C222" s="506" t="s">
        <v>7486</v>
      </c>
      <c r="D222" s="511" t="s">
        <v>7478</v>
      </c>
      <c r="E222" s="506" t="s">
        <v>641</v>
      </c>
      <c r="F222" s="625">
        <v>43669</v>
      </c>
      <c r="G222" s="446">
        <v>507065.22</v>
      </c>
      <c r="H222" s="446">
        <v>499720.4</v>
      </c>
      <c r="I222" s="372">
        <f>OPULJP_izravne8[[#This Row],[Bespovratna sredstva Ukupno]]*0.85</f>
        <v>424762.34</v>
      </c>
      <c r="J222" s="372">
        <f>OPULJP_izravne8[[#This Row],[Bespovratna sredstva Ukupno]]*0.15</f>
        <v>74958.06</v>
      </c>
      <c r="K222" s="446">
        <f>507065.22-499720.4</f>
        <v>7344.8199999999488</v>
      </c>
      <c r="L222" s="36" t="s">
        <v>7492</v>
      </c>
      <c r="M222" s="511" t="s">
        <v>28</v>
      </c>
      <c r="N222" s="511" t="s">
        <v>28</v>
      </c>
      <c r="O222" s="509" t="s">
        <v>29</v>
      </c>
      <c r="P222" s="393">
        <f>IFERROR(VLOOKUP(TRIM(OPULJP_izravne8[[#This Row],[Lokacija provedbe
grad ili općina]]),Koordinate!B:E,2,FALSE),"")</f>
        <v>31000</v>
      </c>
      <c r="Q222" s="393">
        <f>IFERROR(VLOOKUP(TRIM(OPULJP_izravne8[[#This Row],[Lokacija provedbe
grad ili općina]]),Koordinate!B:E,3,FALSE),"")</f>
        <v>45.554962400000001</v>
      </c>
      <c r="R222" s="393">
        <f>IFERROR(VLOOKUP(TRIM(OPULJP_izravne8[[#This Row],[Lokacija provedbe
grad ili općina]]),Koordinate!B:E,4,FALSE),"")</f>
        <v>18.695514399999901</v>
      </c>
    </row>
    <row r="223" spans="1:18" s="373" customFormat="1" ht="30" customHeight="1">
      <c r="A223" s="511" t="s">
        <v>7487</v>
      </c>
      <c r="B223" s="299" t="s">
        <v>4294</v>
      </c>
      <c r="C223" s="506" t="s">
        <v>7488</v>
      </c>
      <c r="D223" s="511" t="s">
        <v>7478</v>
      </c>
      <c r="E223" s="506" t="s">
        <v>641</v>
      </c>
      <c r="F223" s="625">
        <v>43669</v>
      </c>
      <c r="G223" s="446">
        <v>500000</v>
      </c>
      <c r="H223" s="446">
        <v>500000</v>
      </c>
      <c r="I223" s="372">
        <f>OPULJP_izravne8[[#This Row],[Bespovratna sredstva Ukupno]]*0.85</f>
        <v>425000</v>
      </c>
      <c r="J223" s="372">
        <f>OPULJP_izravne8[[#This Row],[Bespovratna sredstva Ukupno]]*0.15</f>
        <v>75000</v>
      </c>
      <c r="K223" s="446">
        <v>0</v>
      </c>
      <c r="L223" s="36" t="s">
        <v>7493</v>
      </c>
      <c r="M223" s="36" t="s">
        <v>1476</v>
      </c>
      <c r="N223" s="511" t="s">
        <v>43</v>
      </c>
      <c r="O223" s="220" t="s">
        <v>4370</v>
      </c>
      <c r="P223" s="393" t="str">
        <f>IFERROR(VLOOKUP(TRIM(OPULJP_izravne8[[#This Row],[Lokacija provedbe
grad ili općina]]),Koordinate!B:E,2,FALSE),"")</f>
        <v/>
      </c>
      <c r="Q223" s="393" t="str">
        <f>IFERROR(VLOOKUP(TRIM(OPULJP_izravne8[[#This Row],[Lokacija provedbe
grad ili općina]]),Koordinate!B:E,3,FALSE),"")</f>
        <v/>
      </c>
      <c r="R223" s="393" t="str">
        <f>IFERROR(VLOOKUP(TRIM(OPULJP_izravne8[[#This Row],[Lokacija provedbe
grad ili općina]]),Koordinate!B:E,4,FALSE),"")</f>
        <v/>
      </c>
    </row>
    <row r="224" spans="1:18" s="373" customFormat="1" ht="30" customHeight="1">
      <c r="A224" s="388" t="s">
        <v>911</v>
      </c>
      <c r="B224" s="299" t="s">
        <v>639</v>
      </c>
      <c r="C224" s="299" t="s">
        <v>5479</v>
      </c>
      <c r="D224" s="283" t="s">
        <v>640</v>
      </c>
      <c r="E224" s="299" t="s">
        <v>641</v>
      </c>
      <c r="F224" s="371">
        <v>42826</v>
      </c>
      <c r="G224" s="446">
        <v>1986448.05</v>
      </c>
      <c r="H224" s="372">
        <v>1986448.05</v>
      </c>
      <c r="I224" s="372">
        <f>OPULJP_izravne8[[#This Row],[Bespovratna sredstva Ukupno]]*0.85</f>
        <v>1688480.8425</v>
      </c>
      <c r="J224" s="372">
        <f>OPULJP_izravne8[[#This Row],[Bespovratna sredstva Ukupno]]*0.15</f>
        <v>297967.20750000002</v>
      </c>
      <c r="K224" s="372">
        <v>0</v>
      </c>
      <c r="L224" s="174" t="s">
        <v>713</v>
      </c>
      <c r="M224" s="283" t="s">
        <v>1059</v>
      </c>
      <c r="N224" s="283" t="s">
        <v>1084</v>
      </c>
      <c r="O224" s="220" t="s">
        <v>4370</v>
      </c>
      <c r="P224" s="393" t="str">
        <f>IFERROR(VLOOKUP(TRIM(OPULJP_izravne8[[#This Row],[Lokacija provedbe
grad ili općina]]),Koordinate!B:E,2,FALSE),"")</f>
        <v/>
      </c>
      <c r="Q224" s="393" t="str">
        <f>IFERROR(VLOOKUP(TRIM(OPULJP_izravne8[[#This Row],[Lokacija provedbe
grad ili općina]]),Koordinate!B:E,3,FALSE),"")</f>
        <v/>
      </c>
      <c r="R224" s="393" t="str">
        <f>IFERROR(VLOOKUP(TRIM(OPULJP_izravne8[[#This Row],[Lokacija provedbe
grad ili općina]]),Koordinate!B:E,4,FALSE),"")</f>
        <v/>
      </c>
    </row>
    <row r="225" spans="1:18" s="373" customFormat="1" ht="30" customHeight="1">
      <c r="A225" s="388" t="s">
        <v>912</v>
      </c>
      <c r="B225" s="299" t="s">
        <v>639</v>
      </c>
      <c r="C225" s="299" t="s">
        <v>5477</v>
      </c>
      <c r="D225" s="283" t="s">
        <v>640</v>
      </c>
      <c r="E225" s="299" t="s">
        <v>641</v>
      </c>
      <c r="F225" s="371">
        <v>42825</v>
      </c>
      <c r="G225" s="446">
        <v>1587109.91</v>
      </c>
      <c r="H225" s="372">
        <v>1587109.91</v>
      </c>
      <c r="I225" s="372">
        <f>OPULJP_izravne8[[#This Row],[Bespovratna sredstva Ukupno]]*0.85</f>
        <v>1349043.4234999998</v>
      </c>
      <c r="J225" s="372">
        <f>OPULJP_izravne8[[#This Row],[Bespovratna sredstva Ukupno]]*0.15</f>
        <v>238066.48649999997</v>
      </c>
      <c r="K225" s="372">
        <v>0</v>
      </c>
      <c r="L225" s="389" t="s">
        <v>642</v>
      </c>
      <c r="M225" s="283" t="s">
        <v>1060</v>
      </c>
      <c r="N225" s="283" t="s">
        <v>1084</v>
      </c>
      <c r="O225" s="220" t="s">
        <v>4370</v>
      </c>
      <c r="P225" s="393" t="str">
        <f>IFERROR(VLOOKUP(TRIM(OPULJP_izravne8[[#This Row],[Lokacija provedbe
grad ili općina]]),Koordinate!B:E,2,FALSE),"")</f>
        <v/>
      </c>
      <c r="Q225" s="393" t="str">
        <f>IFERROR(VLOOKUP(TRIM(OPULJP_izravne8[[#This Row],[Lokacija provedbe
grad ili općina]]),Koordinate!B:E,3,FALSE),"")</f>
        <v/>
      </c>
      <c r="R225" s="393" t="str">
        <f>IFERROR(VLOOKUP(TRIM(OPULJP_izravne8[[#This Row],[Lokacija provedbe
grad ili općina]]),Koordinate!B:E,4,FALSE),"")</f>
        <v/>
      </c>
    </row>
    <row r="226" spans="1:18" s="373" customFormat="1" ht="30" customHeight="1">
      <c r="A226" s="388" t="s">
        <v>913</v>
      </c>
      <c r="B226" s="299" t="s">
        <v>639</v>
      </c>
      <c r="C226" s="299" t="s">
        <v>5478</v>
      </c>
      <c r="D226" s="283" t="s">
        <v>640</v>
      </c>
      <c r="E226" s="299" t="s">
        <v>641</v>
      </c>
      <c r="F226" s="371">
        <v>42825</v>
      </c>
      <c r="G226" s="446">
        <v>1999196.38</v>
      </c>
      <c r="H226" s="372">
        <v>1999196.38</v>
      </c>
      <c r="I226" s="372">
        <f>OPULJP_izravne8[[#This Row],[Bespovratna sredstva Ukupno]]*0.85</f>
        <v>1699316.923</v>
      </c>
      <c r="J226" s="372">
        <f>OPULJP_izravne8[[#This Row],[Bespovratna sredstva Ukupno]]*0.15</f>
        <v>299879.45699999999</v>
      </c>
      <c r="K226" s="372">
        <v>0</v>
      </c>
      <c r="L226" s="174" t="s">
        <v>712</v>
      </c>
      <c r="M226" s="299" t="s">
        <v>20</v>
      </c>
      <c r="N226" s="299" t="s">
        <v>20</v>
      </c>
      <c r="O226" s="220" t="s">
        <v>62</v>
      </c>
      <c r="P226" s="393">
        <f>IFERROR(VLOOKUP(TRIM(OPULJP_izravne8[[#This Row],[Lokacija provedbe
grad ili općina]]),Koordinate!B:E,2,FALSE),"")</f>
        <v>35000</v>
      </c>
      <c r="Q226" s="393">
        <f>IFERROR(VLOOKUP(TRIM(OPULJP_izravne8[[#This Row],[Lokacija provedbe
grad ili općina]]),Koordinate!B:E,3,FALSE),"")</f>
        <v>45.163143099999999</v>
      </c>
      <c r="R226" s="393">
        <f>IFERROR(VLOOKUP(TRIM(OPULJP_izravne8[[#This Row],[Lokacija provedbe
grad ili općina]]),Koordinate!B:E,4,FALSE),"")</f>
        <v>18.011608099999901</v>
      </c>
    </row>
    <row r="227" spans="1:18" s="373" customFormat="1" ht="30" customHeight="1">
      <c r="A227" s="388" t="s">
        <v>914</v>
      </c>
      <c r="B227" s="299" t="s">
        <v>639</v>
      </c>
      <c r="C227" s="299" t="s">
        <v>5480</v>
      </c>
      <c r="D227" s="283" t="s">
        <v>640</v>
      </c>
      <c r="E227" s="299" t="s">
        <v>641</v>
      </c>
      <c r="F227" s="371">
        <v>42826</v>
      </c>
      <c r="G227" s="446">
        <v>1724877.35</v>
      </c>
      <c r="H227" s="372">
        <v>1724877.35</v>
      </c>
      <c r="I227" s="372">
        <f>OPULJP_izravne8[[#This Row],[Bespovratna sredstva Ukupno]]*0.85</f>
        <v>1466145.7475000001</v>
      </c>
      <c r="J227" s="372">
        <f>OPULJP_izravne8[[#This Row],[Bespovratna sredstva Ukupno]]*0.15</f>
        <v>258731.60250000001</v>
      </c>
      <c r="K227" s="372">
        <v>0</v>
      </c>
      <c r="L227" s="174" t="s">
        <v>714</v>
      </c>
      <c r="M227" s="283" t="s">
        <v>1062</v>
      </c>
      <c r="N227" s="283" t="s">
        <v>1084</v>
      </c>
      <c r="O227" s="220" t="s">
        <v>4370</v>
      </c>
      <c r="P227" s="393" t="str">
        <f>IFERROR(VLOOKUP(TRIM(OPULJP_izravne8[[#This Row],[Lokacija provedbe
grad ili općina]]),Koordinate!B:E,2,FALSE),"")</f>
        <v/>
      </c>
      <c r="Q227" s="393" t="str">
        <f>IFERROR(VLOOKUP(TRIM(OPULJP_izravne8[[#This Row],[Lokacija provedbe
grad ili općina]]),Koordinate!B:E,3,FALSE),"")</f>
        <v/>
      </c>
      <c r="R227" s="393" t="str">
        <f>IFERROR(VLOOKUP(TRIM(OPULJP_izravne8[[#This Row],[Lokacija provedbe
grad ili općina]]),Koordinate!B:E,4,FALSE),"")</f>
        <v/>
      </c>
    </row>
    <row r="228" spans="1:18" s="373" customFormat="1" ht="30" customHeight="1">
      <c r="A228" s="388" t="s">
        <v>923</v>
      </c>
      <c r="B228" s="299" t="s">
        <v>639</v>
      </c>
      <c r="C228" s="299" t="s">
        <v>5488</v>
      </c>
      <c r="D228" s="283" t="s">
        <v>640</v>
      </c>
      <c r="E228" s="299" t="s">
        <v>641</v>
      </c>
      <c r="F228" s="371">
        <v>42828</v>
      </c>
      <c r="G228" s="446">
        <v>1996986.74</v>
      </c>
      <c r="H228" s="372">
        <v>1996986.74</v>
      </c>
      <c r="I228" s="372">
        <f>OPULJP_izravne8[[#This Row],[Bespovratna sredstva Ukupno]]*0.85</f>
        <v>1697438.7290000001</v>
      </c>
      <c r="J228" s="372">
        <f>OPULJP_izravne8[[#This Row],[Bespovratna sredstva Ukupno]]*0.15</f>
        <v>299548.011</v>
      </c>
      <c r="K228" s="372">
        <v>0</v>
      </c>
      <c r="L228" s="174" t="s">
        <v>647</v>
      </c>
      <c r="M228" s="299" t="s">
        <v>52</v>
      </c>
      <c r="N228" s="299" t="s">
        <v>52</v>
      </c>
      <c r="O228" s="220" t="s">
        <v>143</v>
      </c>
      <c r="P228" s="393">
        <f>IFERROR(VLOOKUP(TRIM(OPULJP_izravne8[[#This Row],[Lokacija provedbe
grad ili općina]]),Koordinate!B:E,2,FALSE),"")</f>
        <v>32100</v>
      </c>
      <c r="Q228" s="393">
        <f>IFERROR(VLOOKUP(TRIM(OPULJP_izravne8[[#This Row],[Lokacija provedbe
grad ili općina]]),Koordinate!B:E,3,FALSE),"")</f>
        <v>45.287905799999997</v>
      </c>
      <c r="R228" s="393">
        <f>IFERROR(VLOOKUP(TRIM(OPULJP_izravne8[[#This Row],[Lokacija provedbe
grad ili općina]]),Koordinate!B:E,4,FALSE),"")</f>
        <v>18.805678100000002</v>
      </c>
    </row>
    <row r="229" spans="1:18" s="373" customFormat="1" ht="30" customHeight="1">
      <c r="A229" s="388" t="s">
        <v>915</v>
      </c>
      <c r="B229" s="299" t="s">
        <v>639</v>
      </c>
      <c r="C229" s="299" t="s">
        <v>5481</v>
      </c>
      <c r="D229" s="283" t="s">
        <v>640</v>
      </c>
      <c r="E229" s="299" t="s">
        <v>641</v>
      </c>
      <c r="F229" s="371">
        <v>42826</v>
      </c>
      <c r="G229" s="446">
        <v>1055965.6499999999</v>
      </c>
      <c r="H229" s="372">
        <v>1055965.6499999999</v>
      </c>
      <c r="I229" s="372">
        <f>OPULJP_izravne8[[#This Row],[Bespovratna sredstva Ukupno]]*0.85</f>
        <v>897570.80249999987</v>
      </c>
      <c r="J229" s="372">
        <f>OPULJP_izravne8[[#This Row],[Bespovratna sredstva Ukupno]]*0.15</f>
        <v>158394.84749999997</v>
      </c>
      <c r="K229" s="372">
        <v>0</v>
      </c>
      <c r="L229" s="174" t="s">
        <v>715</v>
      </c>
      <c r="M229" s="283" t="s">
        <v>1061</v>
      </c>
      <c r="N229" s="283" t="s">
        <v>1084</v>
      </c>
      <c r="O229" s="220" t="s">
        <v>4370</v>
      </c>
      <c r="P229" s="393" t="str">
        <f>IFERROR(VLOOKUP(TRIM(OPULJP_izravne8[[#This Row],[Lokacija provedbe
grad ili općina]]),Koordinate!B:E,2,FALSE),"")</f>
        <v/>
      </c>
      <c r="Q229" s="393" t="str">
        <f>IFERROR(VLOOKUP(TRIM(OPULJP_izravne8[[#This Row],[Lokacija provedbe
grad ili općina]]),Koordinate!B:E,3,FALSE),"")</f>
        <v/>
      </c>
      <c r="R229" s="393" t="str">
        <f>IFERROR(VLOOKUP(TRIM(OPULJP_izravne8[[#This Row],[Lokacija provedbe
grad ili općina]]),Koordinate!B:E,4,FALSE),"")</f>
        <v/>
      </c>
    </row>
    <row r="230" spans="1:18" s="373" customFormat="1" ht="30" customHeight="1">
      <c r="A230" s="388" t="s">
        <v>916</v>
      </c>
      <c r="B230" s="299" t="s">
        <v>639</v>
      </c>
      <c r="C230" s="299" t="s">
        <v>5472</v>
      </c>
      <c r="D230" s="283" t="s">
        <v>640</v>
      </c>
      <c r="E230" s="299" t="s">
        <v>641</v>
      </c>
      <c r="F230" s="371">
        <v>42822</v>
      </c>
      <c r="G230" s="446">
        <v>1408215.97</v>
      </c>
      <c r="H230" s="372">
        <v>1408215.97</v>
      </c>
      <c r="I230" s="372">
        <f>OPULJP_izravne8[[#This Row],[Bespovratna sredstva Ukupno]]*0.85</f>
        <v>1196983.5744999999</v>
      </c>
      <c r="J230" s="372">
        <f>OPULJP_izravne8[[#This Row],[Bespovratna sredstva Ukupno]]*0.15</f>
        <v>211232.39549999998</v>
      </c>
      <c r="K230" s="372">
        <v>0</v>
      </c>
      <c r="L230" s="174" t="s">
        <v>716</v>
      </c>
      <c r="M230" s="299" t="s">
        <v>43</v>
      </c>
      <c r="N230" s="299" t="s">
        <v>43</v>
      </c>
      <c r="O230" s="220" t="s">
        <v>61</v>
      </c>
      <c r="P230" s="393">
        <f>IFERROR(VLOOKUP(TRIM(OPULJP_izravne8[[#This Row],[Lokacija provedbe
grad ili općina]]),Koordinate!B:E,2,FALSE),"")</f>
        <v>33000</v>
      </c>
      <c r="Q230" s="393">
        <f>IFERROR(VLOOKUP(TRIM(OPULJP_izravne8[[#This Row],[Lokacija provedbe
grad ili općina]]),Koordinate!B:E,3,FALSE),"")</f>
        <v>45.831646300000003</v>
      </c>
      <c r="R230" s="393">
        <f>IFERROR(VLOOKUP(TRIM(OPULJP_izravne8[[#This Row],[Lokacija provedbe
grad ili općina]]),Koordinate!B:E,4,FALSE),"")</f>
        <v>17.385542900000001</v>
      </c>
    </row>
    <row r="231" spans="1:18" s="373" customFormat="1" ht="30" customHeight="1">
      <c r="A231" s="388" t="s">
        <v>917</v>
      </c>
      <c r="B231" s="299" t="s">
        <v>639</v>
      </c>
      <c r="C231" s="299" t="s">
        <v>5470</v>
      </c>
      <c r="D231" s="283" t="s">
        <v>640</v>
      </c>
      <c r="E231" s="299" t="s">
        <v>641</v>
      </c>
      <c r="F231" s="371">
        <v>42817</v>
      </c>
      <c r="G231" s="446">
        <v>1625114.6</v>
      </c>
      <c r="H231" s="372">
        <v>1625114.6</v>
      </c>
      <c r="I231" s="372">
        <f>OPULJP_izravne8[[#This Row],[Bespovratna sredstva Ukupno]]*0.85</f>
        <v>1381347.4100000001</v>
      </c>
      <c r="J231" s="372">
        <f>OPULJP_izravne8[[#This Row],[Bespovratna sredstva Ukupno]]*0.15</f>
        <v>243767.19</v>
      </c>
      <c r="K231" s="372">
        <v>0</v>
      </c>
      <c r="L231" s="389" t="s">
        <v>643</v>
      </c>
      <c r="M231" s="299" t="s">
        <v>28</v>
      </c>
      <c r="N231" s="299" t="s">
        <v>28</v>
      </c>
      <c r="O231" s="220" t="s">
        <v>29</v>
      </c>
      <c r="P231" s="393">
        <f>IFERROR(VLOOKUP(TRIM(OPULJP_izravne8[[#This Row],[Lokacija provedbe
grad ili općina]]),Koordinate!B:E,2,FALSE),"")</f>
        <v>31000</v>
      </c>
      <c r="Q231" s="393">
        <f>IFERROR(VLOOKUP(TRIM(OPULJP_izravne8[[#This Row],[Lokacija provedbe
grad ili općina]]),Koordinate!B:E,3,FALSE),"")</f>
        <v>45.554962400000001</v>
      </c>
      <c r="R231" s="393">
        <f>IFERROR(VLOOKUP(TRIM(OPULJP_izravne8[[#This Row],[Lokacija provedbe
grad ili općina]]),Koordinate!B:E,4,FALSE),"")</f>
        <v>18.695514399999901</v>
      </c>
    </row>
    <row r="232" spans="1:18" s="373" customFormat="1" ht="30" customHeight="1">
      <c r="A232" s="388" t="s">
        <v>918</v>
      </c>
      <c r="B232" s="299" t="s">
        <v>639</v>
      </c>
      <c r="C232" s="299" t="s">
        <v>5473</v>
      </c>
      <c r="D232" s="283" t="s">
        <v>640</v>
      </c>
      <c r="E232" s="299" t="s">
        <v>641</v>
      </c>
      <c r="F232" s="371">
        <v>42822</v>
      </c>
      <c r="G232" s="446">
        <v>1189732.6200000001</v>
      </c>
      <c r="H232" s="372">
        <v>1189732.6200000001</v>
      </c>
      <c r="I232" s="372">
        <f>OPULJP_izravne8[[#This Row],[Bespovratna sredstva Ukupno]]*0.85</f>
        <v>1011272.7270000001</v>
      </c>
      <c r="J232" s="372">
        <f>OPULJP_izravne8[[#This Row],[Bespovratna sredstva Ukupno]]*0.15</f>
        <v>178459.89300000001</v>
      </c>
      <c r="K232" s="372">
        <v>0</v>
      </c>
      <c r="L232" s="389" t="s">
        <v>644</v>
      </c>
      <c r="M232" s="299" t="s">
        <v>28</v>
      </c>
      <c r="N232" s="299" t="s">
        <v>28</v>
      </c>
      <c r="O232" s="220" t="s">
        <v>29</v>
      </c>
      <c r="P232" s="393">
        <f>IFERROR(VLOOKUP(TRIM(OPULJP_izravne8[[#This Row],[Lokacija provedbe
grad ili općina]]),Koordinate!B:E,2,FALSE),"")</f>
        <v>31000</v>
      </c>
      <c r="Q232" s="393">
        <f>IFERROR(VLOOKUP(TRIM(OPULJP_izravne8[[#This Row],[Lokacija provedbe
grad ili općina]]),Koordinate!B:E,3,FALSE),"")</f>
        <v>45.554962400000001</v>
      </c>
      <c r="R232" s="393">
        <f>IFERROR(VLOOKUP(TRIM(OPULJP_izravne8[[#This Row],[Lokacija provedbe
grad ili općina]]),Koordinate!B:E,4,FALSE),"")</f>
        <v>18.695514399999901</v>
      </c>
    </row>
    <row r="233" spans="1:18" s="373" customFormat="1" ht="30" customHeight="1">
      <c r="A233" s="388" t="s">
        <v>920</v>
      </c>
      <c r="B233" s="299" t="s">
        <v>639</v>
      </c>
      <c r="C233" s="299" t="s">
        <v>5483</v>
      </c>
      <c r="D233" s="283" t="s">
        <v>640</v>
      </c>
      <c r="E233" s="299" t="s">
        <v>641</v>
      </c>
      <c r="F233" s="371">
        <v>42826</v>
      </c>
      <c r="G233" s="446">
        <v>1484994.55</v>
      </c>
      <c r="H233" s="372">
        <v>1484994.55</v>
      </c>
      <c r="I233" s="372">
        <f>OPULJP_izravne8[[#This Row],[Bespovratna sredstva Ukupno]]*0.85</f>
        <v>1262245.3674999999</v>
      </c>
      <c r="J233" s="372">
        <f>OPULJP_izravne8[[#This Row],[Bespovratna sredstva Ukupno]]*0.15</f>
        <v>222749.1825</v>
      </c>
      <c r="K233" s="372">
        <v>0</v>
      </c>
      <c r="L233" s="174" t="s">
        <v>718</v>
      </c>
      <c r="M233" s="283" t="s">
        <v>1063</v>
      </c>
      <c r="N233" s="283" t="s">
        <v>1084</v>
      </c>
      <c r="O233" s="220" t="s">
        <v>4370</v>
      </c>
      <c r="P233" s="393" t="str">
        <f>IFERROR(VLOOKUP(TRIM(OPULJP_izravne8[[#This Row],[Lokacija provedbe
grad ili općina]]),Koordinate!B:E,2,FALSE),"")</f>
        <v/>
      </c>
      <c r="Q233" s="393" t="str">
        <f>IFERROR(VLOOKUP(TRIM(OPULJP_izravne8[[#This Row],[Lokacija provedbe
grad ili općina]]),Koordinate!B:E,3,FALSE),"")</f>
        <v/>
      </c>
      <c r="R233" s="393" t="str">
        <f>IFERROR(VLOOKUP(TRIM(OPULJP_izravne8[[#This Row],[Lokacija provedbe
grad ili općina]]),Koordinate!B:E,4,FALSE),"")</f>
        <v/>
      </c>
    </row>
    <row r="234" spans="1:18" s="373" customFormat="1" ht="30" customHeight="1">
      <c r="A234" s="388" t="s">
        <v>925</v>
      </c>
      <c r="B234" s="299" t="s">
        <v>639</v>
      </c>
      <c r="C234" s="299" t="s">
        <v>5485</v>
      </c>
      <c r="D234" s="283" t="s">
        <v>640</v>
      </c>
      <c r="E234" s="299" t="s">
        <v>641</v>
      </c>
      <c r="F234" s="371">
        <v>42826</v>
      </c>
      <c r="G234" s="446">
        <v>961356.7</v>
      </c>
      <c r="H234" s="372">
        <v>961356.7</v>
      </c>
      <c r="I234" s="372">
        <f>OPULJP_izravne8[[#This Row],[Bespovratna sredstva Ukupno]]*0.85</f>
        <v>817153.19499999995</v>
      </c>
      <c r="J234" s="372">
        <f>OPULJP_izravne8[[#This Row],[Bespovratna sredstva Ukupno]]*0.15</f>
        <v>144203.50499999998</v>
      </c>
      <c r="K234" s="372">
        <v>0</v>
      </c>
      <c r="L234" s="174" t="s">
        <v>649</v>
      </c>
      <c r="M234" s="299" t="s">
        <v>28</v>
      </c>
      <c r="N234" s="299" t="s">
        <v>28</v>
      </c>
      <c r="O234" s="220" t="s">
        <v>386</v>
      </c>
      <c r="P234" s="393">
        <f>IFERROR(VLOOKUP(TRIM(OPULJP_izravne8[[#This Row],[Lokacija provedbe
grad ili općina]]),Koordinate!B:E,2,FALSE),"")</f>
        <v>31500</v>
      </c>
      <c r="Q234" s="393">
        <f>IFERROR(VLOOKUP(TRIM(OPULJP_izravne8[[#This Row],[Lokacija provedbe
grad ili općina]]),Koordinate!B:E,3,FALSE),"")</f>
        <v>45.494686100000003</v>
      </c>
      <c r="R234" s="393">
        <f>IFERROR(VLOOKUP(TRIM(OPULJP_izravne8[[#This Row],[Lokacija provedbe
grad ili općina]]),Koordinate!B:E,4,FALSE),"")</f>
        <v>18.095111800000002</v>
      </c>
    </row>
    <row r="235" spans="1:18" s="373" customFormat="1" ht="30" customHeight="1">
      <c r="A235" s="388" t="s">
        <v>930</v>
      </c>
      <c r="B235" s="299" t="s">
        <v>639</v>
      </c>
      <c r="C235" s="299" t="s">
        <v>5471</v>
      </c>
      <c r="D235" s="283" t="s">
        <v>640</v>
      </c>
      <c r="E235" s="299" t="s">
        <v>641</v>
      </c>
      <c r="F235" s="371">
        <v>42817</v>
      </c>
      <c r="G235" s="446">
        <v>1995845.87</v>
      </c>
      <c r="H235" s="372">
        <v>1995845.87</v>
      </c>
      <c r="I235" s="372">
        <f>OPULJP_izravne8[[#This Row],[Bespovratna sredstva Ukupno]]*0.85</f>
        <v>1696468.9895000001</v>
      </c>
      <c r="J235" s="372">
        <f>OPULJP_izravne8[[#This Row],[Bespovratna sredstva Ukupno]]*0.15</f>
        <v>299376.88050000003</v>
      </c>
      <c r="K235" s="372">
        <v>0</v>
      </c>
      <c r="L235" s="174" t="s">
        <v>756</v>
      </c>
      <c r="M235" s="283" t="s">
        <v>759</v>
      </c>
      <c r="N235" s="283" t="s">
        <v>1084</v>
      </c>
      <c r="O235" s="220" t="s">
        <v>4370</v>
      </c>
      <c r="P235" s="393" t="str">
        <f>IFERROR(VLOOKUP(TRIM(OPULJP_izravne8[[#This Row],[Lokacija provedbe
grad ili općina]]),Koordinate!B:E,2,FALSE),"")</f>
        <v/>
      </c>
      <c r="Q235" s="393" t="str">
        <f>IFERROR(VLOOKUP(TRIM(OPULJP_izravne8[[#This Row],[Lokacija provedbe
grad ili općina]]),Koordinate!B:E,3,FALSE),"")</f>
        <v/>
      </c>
      <c r="R235" s="393" t="str">
        <f>IFERROR(VLOOKUP(TRIM(OPULJP_izravne8[[#This Row],[Lokacija provedbe
grad ili općina]]),Koordinate!B:E,4,FALSE),"")</f>
        <v/>
      </c>
    </row>
    <row r="236" spans="1:18" s="373" customFormat="1" ht="30" customHeight="1">
      <c r="A236" s="388" t="s">
        <v>922</v>
      </c>
      <c r="B236" s="299" t="s">
        <v>639</v>
      </c>
      <c r="C236" s="299" t="s">
        <v>5490</v>
      </c>
      <c r="D236" s="283" t="s">
        <v>640</v>
      </c>
      <c r="E236" s="299" t="s">
        <v>641</v>
      </c>
      <c r="F236" s="371">
        <v>42831</v>
      </c>
      <c r="G236" s="446">
        <v>1099957.25</v>
      </c>
      <c r="H236" s="372">
        <v>1099957.25</v>
      </c>
      <c r="I236" s="372">
        <f>OPULJP_izravne8[[#This Row],[Bespovratna sredstva Ukupno]]*0.85</f>
        <v>934963.66249999998</v>
      </c>
      <c r="J236" s="372">
        <f>OPULJP_izravne8[[#This Row],[Bespovratna sredstva Ukupno]]*0.15</f>
        <v>164993.58749999999</v>
      </c>
      <c r="K236" s="372">
        <v>0</v>
      </c>
      <c r="L236" s="174" t="s">
        <v>645</v>
      </c>
      <c r="M236" s="283" t="s">
        <v>1064</v>
      </c>
      <c r="N236" s="283" t="s">
        <v>1084</v>
      </c>
      <c r="O236" s="220" t="s">
        <v>4370</v>
      </c>
      <c r="P236" s="393" t="str">
        <f>IFERROR(VLOOKUP(TRIM(OPULJP_izravne8[[#This Row],[Lokacija provedbe
grad ili općina]]),Koordinate!B:E,2,FALSE),"")</f>
        <v/>
      </c>
      <c r="Q236" s="393" t="str">
        <f>IFERROR(VLOOKUP(TRIM(OPULJP_izravne8[[#This Row],[Lokacija provedbe
grad ili općina]]),Koordinate!B:E,3,FALSE),"")</f>
        <v/>
      </c>
      <c r="R236" s="393" t="str">
        <f>IFERROR(VLOOKUP(TRIM(OPULJP_izravne8[[#This Row],[Lokacija provedbe
grad ili općina]]),Koordinate!B:E,4,FALSE),"")</f>
        <v/>
      </c>
    </row>
    <row r="237" spans="1:18" s="373" customFormat="1" ht="30" customHeight="1">
      <c r="A237" s="388" t="s">
        <v>924</v>
      </c>
      <c r="B237" s="299" t="s">
        <v>639</v>
      </c>
      <c r="C237" s="299" t="s">
        <v>5484</v>
      </c>
      <c r="D237" s="283" t="s">
        <v>640</v>
      </c>
      <c r="E237" s="299" t="s">
        <v>641</v>
      </c>
      <c r="F237" s="371">
        <v>42826</v>
      </c>
      <c r="G237" s="446">
        <v>1733579.66</v>
      </c>
      <c r="H237" s="372">
        <v>1733579.66</v>
      </c>
      <c r="I237" s="372">
        <f>OPULJP_izravne8[[#This Row],[Bespovratna sredstva Ukupno]]*0.85</f>
        <v>1473542.7109999999</v>
      </c>
      <c r="J237" s="372">
        <f>OPULJP_izravne8[[#This Row],[Bespovratna sredstva Ukupno]]*0.15</f>
        <v>260036.94899999996</v>
      </c>
      <c r="K237" s="372">
        <v>0</v>
      </c>
      <c r="L237" s="174" t="s">
        <v>648</v>
      </c>
      <c r="M237" s="299" t="s">
        <v>28</v>
      </c>
      <c r="N237" s="299" t="s">
        <v>28</v>
      </c>
      <c r="O237" s="220" t="s">
        <v>30</v>
      </c>
      <c r="P237" s="393">
        <f>IFERROR(VLOOKUP(TRIM(OPULJP_izravne8[[#This Row],[Lokacija provedbe
grad ili općina]]),Koordinate!B:E,2,FALSE),"")</f>
        <v>31400</v>
      </c>
      <c r="Q237" s="393">
        <f>IFERROR(VLOOKUP(TRIM(OPULJP_izravne8[[#This Row],[Lokacija provedbe
grad ili općina]]),Koordinate!B:E,3,FALSE),"")</f>
        <v>45.309996899999902</v>
      </c>
      <c r="R237" s="393">
        <f>IFERROR(VLOOKUP(TRIM(OPULJP_izravne8[[#This Row],[Lokacija provedbe
grad ili općina]]),Koordinate!B:E,4,FALSE),"")</f>
        <v>18.4097819999999</v>
      </c>
    </row>
    <row r="238" spans="1:18" s="373" customFormat="1" ht="30" customHeight="1">
      <c r="A238" s="388" t="s">
        <v>919</v>
      </c>
      <c r="B238" s="299" t="s">
        <v>639</v>
      </c>
      <c r="C238" s="299" t="s">
        <v>5482</v>
      </c>
      <c r="D238" s="283" t="s">
        <v>640</v>
      </c>
      <c r="E238" s="299" t="s">
        <v>641</v>
      </c>
      <c r="F238" s="371">
        <v>42826</v>
      </c>
      <c r="G238" s="446">
        <v>1869781.49</v>
      </c>
      <c r="H238" s="372">
        <v>1869781.49</v>
      </c>
      <c r="I238" s="372">
        <f>OPULJP_izravne8[[#This Row],[Bespovratna sredstva Ukupno]]*0.85</f>
        <v>1589314.2664999999</v>
      </c>
      <c r="J238" s="372">
        <f>OPULJP_izravne8[[#This Row],[Bespovratna sredstva Ukupno]]*0.15</f>
        <v>280467.22349999996</v>
      </c>
      <c r="K238" s="372">
        <v>0</v>
      </c>
      <c r="L238" s="174" t="s">
        <v>717</v>
      </c>
      <c r="M238" s="299" t="s">
        <v>43</v>
      </c>
      <c r="N238" s="299" t="s">
        <v>43</v>
      </c>
      <c r="O238" s="220" t="s">
        <v>179</v>
      </c>
      <c r="P238" s="393">
        <f>IFERROR(VLOOKUP(TRIM(OPULJP_izravne8[[#This Row],[Lokacija provedbe
grad ili općina]]),Koordinate!B:E,2,FALSE),"")</f>
        <v>33520</v>
      </c>
      <c r="Q238" s="393">
        <f>IFERROR(VLOOKUP(TRIM(OPULJP_izravne8[[#This Row],[Lokacija provedbe
grad ili općina]]),Koordinate!B:E,3,FALSE),"")</f>
        <v>45.701931999999999</v>
      </c>
      <c r="R238" s="393">
        <f>IFERROR(VLOOKUP(TRIM(OPULJP_izravne8[[#This Row],[Lokacija provedbe
grad ili općina]]),Koordinate!B:E,4,FALSE),"")</f>
        <v>17.701143999999999</v>
      </c>
    </row>
    <row r="239" spans="1:18" s="373" customFormat="1" ht="30" customHeight="1">
      <c r="A239" s="388" t="s">
        <v>927</v>
      </c>
      <c r="B239" s="299" t="s">
        <v>639</v>
      </c>
      <c r="C239" s="299" t="s">
        <v>5486</v>
      </c>
      <c r="D239" s="283" t="s">
        <v>640</v>
      </c>
      <c r="E239" s="299" t="s">
        <v>641</v>
      </c>
      <c r="F239" s="371">
        <v>42826</v>
      </c>
      <c r="G239" s="446">
        <v>1872930.29</v>
      </c>
      <c r="H239" s="372">
        <v>1872930.29</v>
      </c>
      <c r="I239" s="372">
        <f>OPULJP_izravne8[[#This Row],[Bespovratna sredstva Ukupno]]*0.85</f>
        <v>1591990.7464999999</v>
      </c>
      <c r="J239" s="372">
        <f>OPULJP_izravne8[[#This Row],[Bespovratna sredstva Ukupno]]*0.15</f>
        <v>280939.54349999997</v>
      </c>
      <c r="K239" s="372">
        <v>0</v>
      </c>
      <c r="L239" s="174" t="s">
        <v>651</v>
      </c>
      <c r="M239" s="283" t="s">
        <v>38</v>
      </c>
      <c r="N239" s="283" t="s">
        <v>38</v>
      </c>
      <c r="O239" s="220" t="s">
        <v>4370</v>
      </c>
      <c r="P239" s="393" t="str">
        <f>IFERROR(VLOOKUP(TRIM(OPULJP_izravne8[[#This Row],[Lokacija provedbe
grad ili općina]]),Koordinate!B:E,2,FALSE),"")</f>
        <v/>
      </c>
      <c r="Q239" s="393" t="str">
        <f>IFERROR(VLOOKUP(TRIM(OPULJP_izravne8[[#This Row],[Lokacija provedbe
grad ili općina]]),Koordinate!B:E,3,FALSE),"")</f>
        <v/>
      </c>
      <c r="R239" s="393" t="str">
        <f>IFERROR(VLOOKUP(TRIM(OPULJP_izravne8[[#This Row],[Lokacija provedbe
grad ili općina]]),Koordinate!B:E,4,FALSE),"")</f>
        <v/>
      </c>
    </row>
    <row r="240" spans="1:18" s="373" customFormat="1" ht="30" customHeight="1">
      <c r="A240" s="388" t="s">
        <v>921</v>
      </c>
      <c r="B240" s="299" t="s">
        <v>639</v>
      </c>
      <c r="C240" s="299" t="s">
        <v>5474</v>
      </c>
      <c r="D240" s="283" t="s">
        <v>640</v>
      </c>
      <c r="E240" s="299" t="s">
        <v>641</v>
      </c>
      <c r="F240" s="371">
        <v>42822</v>
      </c>
      <c r="G240" s="446">
        <v>1940428.75</v>
      </c>
      <c r="H240" s="372">
        <v>1940428.75</v>
      </c>
      <c r="I240" s="372">
        <f>OPULJP_izravne8[[#This Row],[Bespovratna sredstva Ukupno]]*0.85</f>
        <v>1649364.4375</v>
      </c>
      <c r="J240" s="372">
        <f>OPULJP_izravne8[[#This Row],[Bespovratna sredstva Ukupno]]*0.15</f>
        <v>291064.3125</v>
      </c>
      <c r="K240" s="372">
        <v>0</v>
      </c>
      <c r="L240" s="174" t="s">
        <v>719</v>
      </c>
      <c r="M240" s="283" t="s">
        <v>5475</v>
      </c>
      <c r="N240" s="299" t="s">
        <v>1084</v>
      </c>
      <c r="O240" s="220" t="s">
        <v>4370</v>
      </c>
      <c r="P240" s="393" t="str">
        <f>IFERROR(VLOOKUP(TRIM(OPULJP_izravne8[[#This Row],[Lokacija provedbe
grad ili općina]]),Koordinate!B:E,2,FALSE),"")</f>
        <v/>
      </c>
      <c r="Q240" s="393" t="str">
        <f>IFERROR(VLOOKUP(TRIM(OPULJP_izravne8[[#This Row],[Lokacija provedbe
grad ili općina]]),Koordinate!B:E,3,FALSE),"")</f>
        <v/>
      </c>
      <c r="R240" s="393" t="str">
        <f>IFERROR(VLOOKUP(TRIM(OPULJP_izravne8[[#This Row],[Lokacija provedbe
grad ili općina]]),Koordinate!B:E,4,FALSE),"")</f>
        <v/>
      </c>
    </row>
    <row r="241" spans="1:18" s="373" customFormat="1" ht="30" customHeight="1">
      <c r="A241" s="388" t="s">
        <v>926</v>
      </c>
      <c r="B241" s="299" t="s">
        <v>639</v>
      </c>
      <c r="C241" s="299" t="s">
        <v>5476</v>
      </c>
      <c r="D241" s="283" t="s">
        <v>640</v>
      </c>
      <c r="E241" s="299" t="s">
        <v>641</v>
      </c>
      <c r="F241" s="371">
        <v>42823</v>
      </c>
      <c r="G241" s="446">
        <v>1355870.62</v>
      </c>
      <c r="H241" s="372">
        <v>1355870.62</v>
      </c>
      <c r="I241" s="372">
        <f>OPULJP_izravne8[[#This Row],[Bespovratna sredstva Ukupno]]*0.85</f>
        <v>1152490.027</v>
      </c>
      <c r="J241" s="372">
        <f>OPULJP_izravne8[[#This Row],[Bespovratna sredstva Ukupno]]*0.15</f>
        <v>203380.59300000002</v>
      </c>
      <c r="K241" s="372">
        <v>0</v>
      </c>
      <c r="L241" s="174" t="s">
        <v>650</v>
      </c>
      <c r="M241" s="283" t="s">
        <v>1057</v>
      </c>
      <c r="N241" s="283" t="s">
        <v>1084</v>
      </c>
      <c r="O241" s="220" t="s">
        <v>4370</v>
      </c>
      <c r="P241" s="393" t="str">
        <f>IFERROR(VLOOKUP(TRIM(OPULJP_izravne8[[#This Row],[Lokacija provedbe
grad ili općina]]),Koordinate!B:E,2,FALSE),"")</f>
        <v/>
      </c>
      <c r="Q241" s="393" t="str">
        <f>IFERROR(VLOOKUP(TRIM(OPULJP_izravne8[[#This Row],[Lokacija provedbe
grad ili općina]]),Koordinate!B:E,3,FALSE),"")</f>
        <v/>
      </c>
      <c r="R241" s="393" t="str">
        <f>IFERROR(VLOOKUP(TRIM(OPULJP_izravne8[[#This Row],[Lokacija provedbe
grad ili općina]]),Koordinate!B:E,4,FALSE),"")</f>
        <v/>
      </c>
    </row>
    <row r="242" spans="1:18" s="373" customFormat="1" ht="30" customHeight="1">
      <c r="A242" s="388" t="s">
        <v>928</v>
      </c>
      <c r="B242" s="299" t="s">
        <v>639</v>
      </c>
      <c r="C242" s="299" t="s">
        <v>5492</v>
      </c>
      <c r="D242" s="283" t="s">
        <v>640</v>
      </c>
      <c r="E242" s="299" t="s">
        <v>641</v>
      </c>
      <c r="F242" s="371">
        <v>42851</v>
      </c>
      <c r="G242" s="446">
        <v>1421542.45</v>
      </c>
      <c r="H242" s="372">
        <v>1421542.45</v>
      </c>
      <c r="I242" s="372">
        <f>OPULJP_izravne8[[#This Row],[Bespovratna sredstva Ukupno]]*0.85</f>
        <v>1208311.0825</v>
      </c>
      <c r="J242" s="372">
        <f>OPULJP_izravne8[[#This Row],[Bespovratna sredstva Ukupno]]*0.15</f>
        <v>213231.36749999999</v>
      </c>
      <c r="K242" s="372">
        <v>0</v>
      </c>
      <c r="L242" s="174" t="s">
        <v>684</v>
      </c>
      <c r="M242" s="283" t="s">
        <v>1058</v>
      </c>
      <c r="N242" s="283" t="s">
        <v>1084</v>
      </c>
      <c r="O242" s="220" t="s">
        <v>4370</v>
      </c>
      <c r="P242" s="393" t="str">
        <f>IFERROR(VLOOKUP(TRIM(OPULJP_izravne8[[#This Row],[Lokacija provedbe
grad ili općina]]),Koordinate!B:E,2,FALSE),"")</f>
        <v/>
      </c>
      <c r="Q242" s="393" t="str">
        <f>IFERROR(VLOOKUP(TRIM(OPULJP_izravne8[[#This Row],[Lokacija provedbe
grad ili općina]]),Koordinate!B:E,3,FALSE),"")</f>
        <v/>
      </c>
      <c r="R242" s="393" t="str">
        <f>IFERROR(VLOOKUP(TRIM(OPULJP_izravne8[[#This Row],[Lokacija provedbe
grad ili općina]]),Koordinate!B:E,4,FALSE),"")</f>
        <v/>
      </c>
    </row>
    <row r="243" spans="1:18" s="373" customFormat="1" ht="30" customHeight="1">
      <c r="A243" s="388" t="s">
        <v>929</v>
      </c>
      <c r="B243" s="299" t="s">
        <v>639</v>
      </c>
      <c r="C243" s="299" t="s">
        <v>5493</v>
      </c>
      <c r="D243" s="283" t="s">
        <v>640</v>
      </c>
      <c r="E243" s="299" t="s">
        <v>641</v>
      </c>
      <c r="F243" s="371">
        <v>42851</v>
      </c>
      <c r="G243" s="446">
        <v>512020</v>
      </c>
      <c r="H243" s="372">
        <v>512020</v>
      </c>
      <c r="I243" s="372">
        <f>OPULJP_izravne8[[#This Row],[Bespovratna sredstva Ukupno]]*0.85</f>
        <v>435217</v>
      </c>
      <c r="J243" s="372">
        <f>OPULJP_izravne8[[#This Row],[Bespovratna sredstva Ukupno]]*0.15</f>
        <v>76803</v>
      </c>
      <c r="K243" s="372">
        <v>0</v>
      </c>
      <c r="L243" s="174" t="s">
        <v>685</v>
      </c>
      <c r="M243" s="283" t="s">
        <v>38</v>
      </c>
      <c r="N243" s="283" t="s">
        <v>38</v>
      </c>
      <c r="O243" s="220" t="s">
        <v>4370</v>
      </c>
      <c r="P243" s="393" t="str">
        <f>IFERROR(VLOOKUP(TRIM(OPULJP_izravne8[[#This Row],[Lokacija provedbe
grad ili općina]]),Koordinate!B:E,2,FALSE),"")</f>
        <v/>
      </c>
      <c r="Q243" s="393" t="str">
        <f>IFERROR(VLOOKUP(TRIM(OPULJP_izravne8[[#This Row],[Lokacija provedbe
grad ili općina]]),Koordinate!B:E,3,FALSE),"")</f>
        <v/>
      </c>
      <c r="R243" s="393" t="str">
        <f>IFERROR(VLOOKUP(TRIM(OPULJP_izravne8[[#This Row],[Lokacija provedbe
grad ili općina]]),Koordinate!B:E,4,FALSE),"")</f>
        <v/>
      </c>
    </row>
    <row r="244" spans="1:18" s="373" customFormat="1" ht="30" customHeight="1">
      <c r="A244" s="388" t="s">
        <v>931</v>
      </c>
      <c r="B244" s="299" t="s">
        <v>639</v>
      </c>
      <c r="C244" s="299" t="s">
        <v>5491</v>
      </c>
      <c r="D244" s="283" t="s">
        <v>640</v>
      </c>
      <c r="E244" s="299" t="s">
        <v>641</v>
      </c>
      <c r="F244" s="371">
        <v>42846</v>
      </c>
      <c r="G244" s="446">
        <v>794197</v>
      </c>
      <c r="H244" s="372">
        <v>794197</v>
      </c>
      <c r="I244" s="372">
        <f>OPULJP_izravne8[[#This Row],[Bespovratna sredstva Ukupno]]*0.85</f>
        <v>675067.45</v>
      </c>
      <c r="J244" s="372">
        <f>OPULJP_izravne8[[#This Row],[Bespovratna sredstva Ukupno]]*0.15</f>
        <v>119129.54999999999</v>
      </c>
      <c r="K244" s="372">
        <v>0</v>
      </c>
      <c r="L244" s="174" t="s">
        <v>757</v>
      </c>
      <c r="M244" s="283" t="s">
        <v>760</v>
      </c>
      <c r="N244" s="283" t="s">
        <v>1084</v>
      </c>
      <c r="O244" s="220" t="s">
        <v>4370</v>
      </c>
      <c r="P244" s="393" t="str">
        <f>IFERROR(VLOOKUP(TRIM(OPULJP_izravne8[[#This Row],[Lokacija provedbe
grad ili općina]]),Koordinate!B:E,2,FALSE),"")</f>
        <v/>
      </c>
      <c r="Q244" s="393" t="str">
        <f>IFERROR(VLOOKUP(TRIM(OPULJP_izravne8[[#This Row],[Lokacija provedbe
grad ili općina]]),Koordinate!B:E,3,FALSE),"")</f>
        <v/>
      </c>
      <c r="R244" s="393" t="str">
        <f>IFERROR(VLOOKUP(TRIM(OPULJP_izravne8[[#This Row],[Lokacija provedbe
grad ili općina]]),Koordinate!B:E,4,FALSE),"")</f>
        <v/>
      </c>
    </row>
    <row r="245" spans="1:18" s="373" customFormat="1" ht="30" customHeight="1">
      <c r="A245" s="388" t="s">
        <v>932</v>
      </c>
      <c r="B245" s="299" t="s">
        <v>639</v>
      </c>
      <c r="C245" s="299" t="s">
        <v>5489</v>
      </c>
      <c r="D245" s="283" t="s">
        <v>640</v>
      </c>
      <c r="E245" s="299" t="s">
        <v>641</v>
      </c>
      <c r="F245" s="371">
        <v>42830</v>
      </c>
      <c r="G245" s="446">
        <v>497620</v>
      </c>
      <c r="H245" s="372">
        <v>497620</v>
      </c>
      <c r="I245" s="372">
        <f>OPULJP_izravne8[[#This Row],[Bespovratna sredstva Ukupno]]*0.85</f>
        <v>422977</v>
      </c>
      <c r="J245" s="372">
        <f>OPULJP_izravne8[[#This Row],[Bespovratna sredstva Ukupno]]*0.15</f>
        <v>74643</v>
      </c>
      <c r="K245" s="372">
        <v>0</v>
      </c>
      <c r="L245" s="174" t="s">
        <v>758</v>
      </c>
      <c r="M245" s="283" t="s">
        <v>38</v>
      </c>
      <c r="N245" s="283" t="s">
        <v>38</v>
      </c>
      <c r="O245" s="220" t="s">
        <v>4370</v>
      </c>
      <c r="P245" s="393" t="str">
        <f>IFERROR(VLOOKUP(TRIM(OPULJP_izravne8[[#This Row],[Lokacija provedbe
grad ili općina]]),Koordinate!B:E,2,FALSE),"")</f>
        <v/>
      </c>
      <c r="Q245" s="393" t="str">
        <f>IFERROR(VLOOKUP(TRIM(OPULJP_izravne8[[#This Row],[Lokacija provedbe
grad ili općina]]),Koordinate!B:E,3,FALSE),"")</f>
        <v/>
      </c>
      <c r="R245" s="393" t="str">
        <f>IFERROR(VLOOKUP(TRIM(OPULJP_izravne8[[#This Row],[Lokacija provedbe
grad ili općina]]),Koordinate!B:E,4,FALSE),"")</f>
        <v/>
      </c>
    </row>
    <row r="246" spans="1:18" s="373" customFormat="1" ht="30" customHeight="1">
      <c r="A246" s="388" t="s">
        <v>1406</v>
      </c>
      <c r="B246" s="299" t="s">
        <v>639</v>
      </c>
      <c r="C246" s="299" t="s">
        <v>5494</v>
      </c>
      <c r="D246" s="283" t="s">
        <v>640</v>
      </c>
      <c r="E246" s="299" t="s">
        <v>641</v>
      </c>
      <c r="F246" s="371">
        <v>43041</v>
      </c>
      <c r="G246" s="446">
        <v>398420</v>
      </c>
      <c r="H246" s="372">
        <v>398420</v>
      </c>
      <c r="I246" s="372">
        <f>OPULJP_izravne8[[#This Row],[Bespovratna sredstva Ukupno]]*0.85</f>
        <v>338657</v>
      </c>
      <c r="J246" s="372">
        <f>OPULJP_izravne8[[#This Row],[Bespovratna sredstva Ukupno]]*0.15</f>
        <v>59763</v>
      </c>
      <c r="K246" s="372">
        <v>0</v>
      </c>
      <c r="L246" s="174" t="s">
        <v>1407</v>
      </c>
      <c r="M246" s="283" t="s">
        <v>20</v>
      </c>
      <c r="N246" s="283" t="s">
        <v>20</v>
      </c>
      <c r="O246" s="220" t="s">
        <v>4370</v>
      </c>
      <c r="P246" s="393" t="str">
        <f>IFERROR(VLOOKUP(TRIM(OPULJP_izravne8[[#This Row],[Lokacija provedbe
grad ili općina]]),Koordinate!B:E,2,FALSE),"")</f>
        <v/>
      </c>
      <c r="Q246" s="393" t="str">
        <f>IFERROR(VLOOKUP(TRIM(OPULJP_izravne8[[#This Row],[Lokacija provedbe
grad ili općina]]),Koordinate!B:E,3,FALSE),"")</f>
        <v/>
      </c>
      <c r="R246" s="393" t="str">
        <f>IFERROR(VLOOKUP(TRIM(OPULJP_izravne8[[#This Row],[Lokacija provedbe
grad ili općina]]),Koordinate!B:E,4,FALSE),"")</f>
        <v/>
      </c>
    </row>
    <row r="247" spans="1:18" s="373" customFormat="1" ht="30" customHeight="1">
      <c r="A247" s="546" t="s">
        <v>6555</v>
      </c>
      <c r="B247" s="299" t="s">
        <v>639</v>
      </c>
      <c r="C247" s="283" t="s">
        <v>6556</v>
      </c>
      <c r="D247" s="546" t="s">
        <v>3165</v>
      </c>
      <c r="E247" s="299" t="s">
        <v>641</v>
      </c>
      <c r="F247" s="371">
        <v>43578</v>
      </c>
      <c r="G247" s="446">
        <v>1581672.08</v>
      </c>
      <c r="H247" s="372">
        <v>1581672.08</v>
      </c>
      <c r="I247" s="372">
        <f>OPULJP_izravne8[[#This Row],[Bespovratna sredstva Ukupno]]*0.85</f>
        <v>1344421.2679999999</v>
      </c>
      <c r="J247" s="372">
        <f>OPULJP_izravne8[[#This Row],[Bespovratna sredstva Ukupno]]*0.15</f>
        <v>237250.81200000001</v>
      </c>
      <c r="K247" s="372">
        <v>0</v>
      </c>
      <c r="L247" s="546" t="s">
        <v>6557</v>
      </c>
      <c r="M247" s="283" t="s">
        <v>52</v>
      </c>
      <c r="N247" s="283" t="s">
        <v>1084</v>
      </c>
      <c r="O247" s="220" t="s">
        <v>4370</v>
      </c>
      <c r="P247" s="393" t="str">
        <f>IFERROR(VLOOKUP(TRIM(OPULJP_izravne8[[#This Row],[Lokacija provedbe
grad ili općina]]),Koordinate!B:E,2,FALSE),"")</f>
        <v/>
      </c>
      <c r="Q247" s="393" t="str">
        <f>IFERROR(VLOOKUP(TRIM(OPULJP_izravne8[[#This Row],[Lokacija provedbe
grad ili općina]]),Koordinate!B:E,3,FALSE),"")</f>
        <v/>
      </c>
      <c r="R247" s="393" t="str">
        <f>IFERROR(VLOOKUP(TRIM(OPULJP_izravne8[[#This Row],[Lokacija provedbe
grad ili općina]]),Koordinate!B:E,4,FALSE),"")</f>
        <v/>
      </c>
    </row>
    <row r="248" spans="1:18" s="373" customFormat="1" ht="30" customHeight="1">
      <c r="A248" s="546" t="s">
        <v>6558</v>
      </c>
      <c r="B248" s="299" t="s">
        <v>639</v>
      </c>
      <c r="C248" s="283" t="s">
        <v>6559</v>
      </c>
      <c r="D248" s="283" t="s">
        <v>3165</v>
      </c>
      <c r="E248" s="299" t="s">
        <v>641</v>
      </c>
      <c r="F248" s="371">
        <v>43578</v>
      </c>
      <c r="G248" s="446">
        <v>1633373.81</v>
      </c>
      <c r="H248" s="372">
        <v>1633373.81</v>
      </c>
      <c r="I248" s="372">
        <f>OPULJP_izravne8[[#This Row],[Bespovratna sredstva Ukupno]]*0.85</f>
        <v>1388367.7385</v>
      </c>
      <c r="J248" s="372">
        <f>OPULJP_izravne8[[#This Row],[Bespovratna sredstva Ukupno]]*0.15</f>
        <v>245006.07149999999</v>
      </c>
      <c r="K248" s="372">
        <v>0</v>
      </c>
      <c r="L248" s="546" t="s">
        <v>3547</v>
      </c>
      <c r="M248" s="283" t="s">
        <v>52</v>
      </c>
      <c r="N248" s="283" t="s">
        <v>52</v>
      </c>
      <c r="O248" s="220" t="s">
        <v>4370</v>
      </c>
      <c r="P248" s="393" t="str">
        <f>IFERROR(VLOOKUP(TRIM(OPULJP_izravne8[[#This Row],[Lokacija provedbe
grad ili općina]]),Koordinate!B:E,2,FALSE),"")</f>
        <v/>
      </c>
      <c r="Q248" s="393" t="str">
        <f>IFERROR(VLOOKUP(TRIM(OPULJP_izravne8[[#This Row],[Lokacija provedbe
grad ili općina]]),Koordinate!B:E,3,FALSE),"")</f>
        <v/>
      </c>
      <c r="R248" s="393" t="str">
        <f>IFERROR(VLOOKUP(TRIM(OPULJP_izravne8[[#This Row],[Lokacija provedbe
grad ili općina]]),Koordinate!B:E,4,FALSE),"")</f>
        <v/>
      </c>
    </row>
    <row r="249" spans="1:18" s="373" customFormat="1" ht="30" customHeight="1">
      <c r="A249" s="546" t="s">
        <v>6560</v>
      </c>
      <c r="B249" s="299" t="s">
        <v>639</v>
      </c>
      <c r="C249" s="283" t="s">
        <v>6561</v>
      </c>
      <c r="D249" s="283" t="s">
        <v>3165</v>
      </c>
      <c r="E249" s="299" t="s">
        <v>641</v>
      </c>
      <c r="F249" s="371">
        <v>43578</v>
      </c>
      <c r="G249" s="446">
        <v>1333301.3899999999</v>
      </c>
      <c r="H249" s="372">
        <v>1333301.3899999999</v>
      </c>
      <c r="I249" s="372">
        <f>OPULJP_izravne8[[#This Row],[Bespovratna sredstva Ukupno]]*0.85</f>
        <v>1133306.1814999999</v>
      </c>
      <c r="J249" s="372">
        <f>OPULJP_izravne8[[#This Row],[Bespovratna sredstva Ukupno]]*0.15</f>
        <v>199995.20849999998</v>
      </c>
      <c r="K249" s="372">
        <v>0</v>
      </c>
      <c r="L249" s="174" t="s">
        <v>6562</v>
      </c>
      <c r="M249" s="283" t="s">
        <v>4364</v>
      </c>
      <c r="N249" s="283" t="s">
        <v>1084</v>
      </c>
      <c r="O249" s="220" t="s">
        <v>4370</v>
      </c>
      <c r="P249" s="393" t="str">
        <f>IFERROR(VLOOKUP(TRIM(OPULJP_izravne8[[#This Row],[Lokacija provedbe
grad ili općina]]),Koordinate!B:E,2,FALSE),"")</f>
        <v/>
      </c>
      <c r="Q249" s="393" t="str">
        <f>IFERROR(VLOOKUP(TRIM(OPULJP_izravne8[[#This Row],[Lokacija provedbe
grad ili općina]]),Koordinate!B:E,3,FALSE),"")</f>
        <v/>
      </c>
      <c r="R249" s="393" t="str">
        <f>IFERROR(VLOOKUP(TRIM(OPULJP_izravne8[[#This Row],[Lokacija provedbe
grad ili općina]]),Koordinate!B:E,4,FALSE),"")</f>
        <v/>
      </c>
    </row>
    <row r="250" spans="1:18" s="373" customFormat="1" ht="30" customHeight="1">
      <c r="A250" s="546" t="s">
        <v>6563</v>
      </c>
      <c r="B250" s="299" t="s">
        <v>639</v>
      </c>
      <c r="C250" s="283" t="s">
        <v>6564</v>
      </c>
      <c r="D250" s="283" t="s">
        <v>3165</v>
      </c>
      <c r="E250" s="299" t="s">
        <v>641</v>
      </c>
      <c r="F250" s="371">
        <v>43578</v>
      </c>
      <c r="G250" s="446">
        <v>781415.04</v>
      </c>
      <c r="H250" s="372">
        <v>781415.04</v>
      </c>
      <c r="I250" s="372">
        <f>OPULJP_izravne8[[#This Row],[Bespovratna sredstva Ukupno]]*0.85</f>
        <v>664202.78399999999</v>
      </c>
      <c r="J250" s="372">
        <f>OPULJP_izravne8[[#This Row],[Bespovratna sredstva Ukupno]]*0.15</f>
        <v>117212.25600000001</v>
      </c>
      <c r="K250" s="372">
        <v>0</v>
      </c>
      <c r="L250" s="546" t="s">
        <v>6565</v>
      </c>
      <c r="M250" s="283" t="s">
        <v>52</v>
      </c>
      <c r="N250" s="283" t="s">
        <v>52</v>
      </c>
      <c r="O250" s="220" t="s">
        <v>143</v>
      </c>
      <c r="P250" s="393">
        <f>IFERROR(VLOOKUP(TRIM(OPULJP_izravne8[[#This Row],[Lokacija provedbe
grad ili općina]]),Koordinate!B:E,2,FALSE),"")</f>
        <v>32100</v>
      </c>
      <c r="Q250" s="393">
        <f>IFERROR(VLOOKUP(TRIM(OPULJP_izravne8[[#This Row],[Lokacija provedbe
grad ili općina]]),Koordinate!B:E,3,FALSE),"")</f>
        <v>45.287905799999997</v>
      </c>
      <c r="R250" s="393">
        <f>IFERROR(VLOOKUP(TRIM(OPULJP_izravne8[[#This Row],[Lokacija provedbe
grad ili općina]]),Koordinate!B:E,4,FALSE),"")</f>
        <v>18.805678100000002</v>
      </c>
    </row>
    <row r="251" spans="1:18" s="373" customFormat="1" ht="30" customHeight="1">
      <c r="A251" s="283" t="s">
        <v>3164</v>
      </c>
      <c r="B251" s="299" t="s">
        <v>639</v>
      </c>
      <c r="C251" s="299" t="s">
        <v>5496</v>
      </c>
      <c r="D251" s="283" t="s">
        <v>3165</v>
      </c>
      <c r="E251" s="299" t="s">
        <v>641</v>
      </c>
      <c r="F251" s="371">
        <v>43200</v>
      </c>
      <c r="G251" s="446">
        <v>1678870.6</v>
      </c>
      <c r="H251" s="372">
        <v>1678870.6</v>
      </c>
      <c r="I251" s="372">
        <f>OPULJP_izravne8[[#This Row],[Bespovratna sredstva Ukupno]]*0.85</f>
        <v>1427040.01</v>
      </c>
      <c r="J251" s="372">
        <f>OPULJP_izravne8[[#This Row],[Bespovratna sredstva Ukupno]]*0.15</f>
        <v>251830.59</v>
      </c>
      <c r="K251" s="372">
        <v>0</v>
      </c>
      <c r="L251" s="174" t="s">
        <v>4969</v>
      </c>
      <c r="M251" s="283" t="s">
        <v>3166</v>
      </c>
      <c r="N251" s="283" t="s">
        <v>1084</v>
      </c>
      <c r="O251" s="220" t="s">
        <v>4370</v>
      </c>
      <c r="P251" s="393" t="str">
        <f>IFERROR(VLOOKUP(TRIM(OPULJP_izravne8[[#This Row],[Lokacija provedbe
grad ili općina]]),Koordinate!B:E,2,FALSE),"")</f>
        <v/>
      </c>
      <c r="Q251" s="393" t="str">
        <f>IFERROR(VLOOKUP(TRIM(OPULJP_izravne8[[#This Row],[Lokacija provedbe
grad ili općina]]),Koordinate!B:E,3,FALSE),"")</f>
        <v/>
      </c>
      <c r="R251" s="393" t="str">
        <f>IFERROR(VLOOKUP(TRIM(OPULJP_izravne8[[#This Row],[Lokacija provedbe
grad ili općina]]),Koordinate!B:E,4,FALSE),"")</f>
        <v/>
      </c>
    </row>
    <row r="252" spans="1:18" s="373" customFormat="1" ht="30" customHeight="1">
      <c r="A252" s="546" t="s">
        <v>6566</v>
      </c>
      <c r="B252" s="299" t="s">
        <v>639</v>
      </c>
      <c r="C252" s="283" t="s">
        <v>6567</v>
      </c>
      <c r="D252" s="283" t="s">
        <v>3165</v>
      </c>
      <c r="E252" s="299" t="s">
        <v>641</v>
      </c>
      <c r="F252" s="371">
        <v>43578</v>
      </c>
      <c r="G252" s="446">
        <v>1880605.86</v>
      </c>
      <c r="H252" s="372">
        <v>1880605.86</v>
      </c>
      <c r="I252" s="372">
        <f>OPULJP_izravne8[[#This Row],[Bespovratna sredstva Ukupno]]*0.85</f>
        <v>1598514.9810000001</v>
      </c>
      <c r="J252" s="372">
        <f>OPULJP_izravne8[[#This Row],[Bespovratna sredstva Ukupno]]*0.15</f>
        <v>282090.87900000002</v>
      </c>
      <c r="K252" s="372">
        <v>0</v>
      </c>
      <c r="L252" s="546" t="s">
        <v>6568</v>
      </c>
      <c r="M252" s="283" t="s">
        <v>5010</v>
      </c>
      <c r="N252" s="283" t="s">
        <v>1084</v>
      </c>
      <c r="O252" s="220" t="s">
        <v>4370</v>
      </c>
      <c r="P252" s="393" t="str">
        <f>IFERROR(VLOOKUP(TRIM(OPULJP_izravne8[[#This Row],[Lokacija provedbe
grad ili općina]]),Koordinate!B:E,2,FALSE),"")</f>
        <v/>
      </c>
      <c r="Q252" s="393" t="str">
        <f>IFERROR(VLOOKUP(TRIM(OPULJP_izravne8[[#This Row],[Lokacija provedbe
grad ili općina]]),Koordinate!B:E,3,FALSE),"")</f>
        <v/>
      </c>
      <c r="R252" s="393" t="str">
        <f>IFERROR(VLOOKUP(TRIM(OPULJP_izravne8[[#This Row],[Lokacija provedbe
grad ili općina]]),Koordinate!B:E,4,FALSE),"")</f>
        <v/>
      </c>
    </row>
    <row r="253" spans="1:18" s="373" customFormat="1" ht="30" customHeight="1">
      <c r="A253" s="546" t="s">
        <v>6569</v>
      </c>
      <c r="B253" s="299" t="s">
        <v>639</v>
      </c>
      <c r="C253" s="283" t="s">
        <v>6570</v>
      </c>
      <c r="D253" s="283" t="s">
        <v>3165</v>
      </c>
      <c r="E253" s="299" t="s">
        <v>641</v>
      </c>
      <c r="F253" s="371">
        <v>43578</v>
      </c>
      <c r="G253" s="446">
        <v>997744.84</v>
      </c>
      <c r="H253" s="372">
        <v>997744.84</v>
      </c>
      <c r="I253" s="372">
        <f>OPULJP_izravne8[[#This Row],[Bespovratna sredstva Ukupno]]*0.85</f>
        <v>848083.11399999994</v>
      </c>
      <c r="J253" s="372">
        <f>OPULJP_izravne8[[#This Row],[Bespovratna sredstva Ukupno]]*0.15</f>
        <v>149661.726</v>
      </c>
      <c r="K253" s="372">
        <v>0</v>
      </c>
      <c r="L253" s="546" t="s">
        <v>6571</v>
      </c>
      <c r="M253" s="283" t="s">
        <v>52</v>
      </c>
      <c r="N253" s="283" t="s">
        <v>52</v>
      </c>
      <c r="O253" s="220" t="s">
        <v>4370</v>
      </c>
      <c r="P253" s="393" t="str">
        <f>IFERROR(VLOOKUP(TRIM(OPULJP_izravne8[[#This Row],[Lokacija provedbe
grad ili općina]]),Koordinate!B:E,2,FALSE),"")</f>
        <v/>
      </c>
      <c r="Q253" s="393" t="str">
        <f>IFERROR(VLOOKUP(TRIM(OPULJP_izravne8[[#This Row],[Lokacija provedbe
grad ili općina]]),Koordinate!B:E,3,FALSE),"")</f>
        <v/>
      </c>
      <c r="R253" s="393" t="str">
        <f>IFERROR(VLOOKUP(TRIM(OPULJP_izravne8[[#This Row],[Lokacija provedbe
grad ili općina]]),Koordinate!B:E,4,FALSE),"")</f>
        <v/>
      </c>
    </row>
    <row r="254" spans="1:18" s="373" customFormat="1" ht="30" customHeight="1">
      <c r="A254" s="283" t="s">
        <v>4989</v>
      </c>
      <c r="B254" s="299" t="s">
        <v>639</v>
      </c>
      <c r="C254" s="299" t="s">
        <v>5498</v>
      </c>
      <c r="D254" s="283" t="s">
        <v>3165</v>
      </c>
      <c r="E254" s="299" t="s">
        <v>641</v>
      </c>
      <c r="F254" s="371">
        <v>43203</v>
      </c>
      <c r="G254" s="446">
        <v>1874258.48</v>
      </c>
      <c r="H254" s="372">
        <v>1874258.48</v>
      </c>
      <c r="I254" s="372">
        <f>OPULJP_izravne8[[#This Row],[Bespovratna sredstva Ukupno]]*0.85</f>
        <v>1593119.7079999999</v>
      </c>
      <c r="J254" s="372">
        <f>OPULJP_izravne8[[#This Row],[Bespovratna sredstva Ukupno]]*0.15</f>
        <v>281138.772</v>
      </c>
      <c r="K254" s="372">
        <v>0</v>
      </c>
      <c r="L254" s="174" t="s">
        <v>3170</v>
      </c>
      <c r="M254" s="283" t="s">
        <v>3171</v>
      </c>
      <c r="N254" s="283" t="s">
        <v>1084</v>
      </c>
      <c r="O254" s="220" t="s">
        <v>4370</v>
      </c>
      <c r="P254" s="393" t="str">
        <f>IFERROR(VLOOKUP(TRIM(OPULJP_izravne8[[#This Row],[Lokacija provedbe
grad ili općina]]),Koordinate!B:E,2,FALSE),"")</f>
        <v/>
      </c>
      <c r="Q254" s="393" t="str">
        <f>IFERROR(VLOOKUP(TRIM(OPULJP_izravne8[[#This Row],[Lokacija provedbe
grad ili općina]]),Koordinate!B:E,3,FALSE),"")</f>
        <v/>
      </c>
      <c r="R254" s="393" t="str">
        <f>IFERROR(VLOOKUP(TRIM(OPULJP_izravne8[[#This Row],[Lokacija provedbe
grad ili općina]]),Koordinate!B:E,4,FALSE),"")</f>
        <v/>
      </c>
    </row>
    <row r="255" spans="1:18" s="373" customFormat="1" ht="30" customHeight="1">
      <c r="A255" s="546" t="s">
        <v>6572</v>
      </c>
      <c r="B255" s="299" t="s">
        <v>639</v>
      </c>
      <c r="C255" s="283" t="s">
        <v>6573</v>
      </c>
      <c r="D255" s="283" t="s">
        <v>3165</v>
      </c>
      <c r="E255" s="299" t="s">
        <v>641</v>
      </c>
      <c r="F255" s="371">
        <v>43578</v>
      </c>
      <c r="G255" s="446">
        <v>1887747.65</v>
      </c>
      <c r="H255" s="372">
        <v>1887747.65</v>
      </c>
      <c r="I255" s="372">
        <f>OPULJP_izravne8[[#This Row],[Bespovratna sredstva Ukupno]]*0.85</f>
        <v>1604585.5024999999</v>
      </c>
      <c r="J255" s="372">
        <f>OPULJP_izravne8[[#This Row],[Bespovratna sredstva Ukupno]]*0.15</f>
        <v>283162.14749999996</v>
      </c>
      <c r="K255" s="372">
        <v>0</v>
      </c>
      <c r="L255" s="546" t="s">
        <v>6574</v>
      </c>
      <c r="M255" s="283" t="s">
        <v>52</v>
      </c>
      <c r="N255" s="283" t="s">
        <v>52</v>
      </c>
      <c r="O255" s="220" t="s">
        <v>143</v>
      </c>
      <c r="P255" s="393">
        <f>IFERROR(VLOOKUP(TRIM(OPULJP_izravne8[[#This Row],[Lokacija provedbe
grad ili općina]]),Koordinate!B:E,2,FALSE),"")</f>
        <v>32100</v>
      </c>
      <c r="Q255" s="393">
        <f>IFERROR(VLOOKUP(TRIM(OPULJP_izravne8[[#This Row],[Lokacija provedbe
grad ili općina]]),Koordinate!B:E,3,FALSE),"")</f>
        <v>45.287905799999997</v>
      </c>
      <c r="R255" s="393">
        <f>IFERROR(VLOOKUP(TRIM(OPULJP_izravne8[[#This Row],[Lokacija provedbe
grad ili općina]]),Koordinate!B:E,4,FALSE),"")</f>
        <v>18.805678100000002</v>
      </c>
    </row>
    <row r="256" spans="1:18" s="373" customFormat="1" ht="30" customHeight="1">
      <c r="A256" s="546" t="s">
        <v>6575</v>
      </c>
      <c r="B256" s="299" t="s">
        <v>639</v>
      </c>
      <c r="C256" s="283" t="s">
        <v>6576</v>
      </c>
      <c r="D256" s="283" t="s">
        <v>3165</v>
      </c>
      <c r="E256" s="299" t="s">
        <v>641</v>
      </c>
      <c r="F256" s="371">
        <v>43578</v>
      </c>
      <c r="G256" s="446">
        <v>1957088.97</v>
      </c>
      <c r="H256" s="372">
        <v>1957088.97</v>
      </c>
      <c r="I256" s="372">
        <f>OPULJP_izravne8[[#This Row],[Bespovratna sredstva Ukupno]]*0.85</f>
        <v>1663525.6244999999</v>
      </c>
      <c r="J256" s="372">
        <f>OPULJP_izravne8[[#This Row],[Bespovratna sredstva Ukupno]]*0.15</f>
        <v>293563.3455</v>
      </c>
      <c r="K256" s="372">
        <v>0</v>
      </c>
      <c r="L256" s="546" t="s">
        <v>6577</v>
      </c>
      <c r="M256" s="283" t="s">
        <v>28</v>
      </c>
      <c r="N256" s="283" t="s">
        <v>28</v>
      </c>
      <c r="O256" s="220" t="s">
        <v>29</v>
      </c>
      <c r="P256" s="393">
        <f>IFERROR(VLOOKUP(TRIM(OPULJP_izravne8[[#This Row],[Lokacija provedbe
grad ili općina]]),Koordinate!B:E,2,FALSE),"")</f>
        <v>31000</v>
      </c>
      <c r="Q256" s="393">
        <f>IFERROR(VLOOKUP(TRIM(OPULJP_izravne8[[#This Row],[Lokacija provedbe
grad ili općina]]),Koordinate!B:E,3,FALSE),"")</f>
        <v>45.554962400000001</v>
      </c>
      <c r="R256" s="393">
        <f>IFERROR(VLOOKUP(TRIM(OPULJP_izravne8[[#This Row],[Lokacija provedbe
grad ili općina]]),Koordinate!B:E,4,FALSE),"")</f>
        <v>18.695514399999901</v>
      </c>
    </row>
    <row r="257" spans="1:18" s="373" customFormat="1" ht="30" customHeight="1">
      <c r="A257" s="283" t="s">
        <v>3167</v>
      </c>
      <c r="B257" s="299" t="s">
        <v>639</v>
      </c>
      <c r="C257" s="299" t="s">
        <v>5497</v>
      </c>
      <c r="D257" s="283" t="s">
        <v>3165</v>
      </c>
      <c r="E257" s="299" t="s">
        <v>641</v>
      </c>
      <c r="F257" s="371">
        <v>43200</v>
      </c>
      <c r="G257" s="446">
        <v>1953931.36</v>
      </c>
      <c r="H257" s="372">
        <v>1953931.36</v>
      </c>
      <c r="I257" s="372">
        <f>OPULJP_izravne8[[#This Row],[Bespovratna sredstva Ukupno]]*0.85</f>
        <v>1660841.656</v>
      </c>
      <c r="J257" s="372">
        <f>OPULJP_izravne8[[#This Row],[Bespovratna sredstva Ukupno]]*0.15</f>
        <v>293089.70400000003</v>
      </c>
      <c r="K257" s="372">
        <v>0</v>
      </c>
      <c r="L257" s="174" t="s">
        <v>3168</v>
      </c>
      <c r="M257" s="283" t="s">
        <v>3169</v>
      </c>
      <c r="N257" s="283" t="s">
        <v>1084</v>
      </c>
      <c r="O257" s="220" t="s">
        <v>4370</v>
      </c>
      <c r="P257" s="393" t="str">
        <f>IFERROR(VLOOKUP(TRIM(OPULJP_izravne8[[#This Row],[Lokacija provedbe
grad ili općina]]),Koordinate!B:E,2,FALSE),"")</f>
        <v/>
      </c>
      <c r="Q257" s="393" t="str">
        <f>IFERROR(VLOOKUP(TRIM(OPULJP_izravne8[[#This Row],[Lokacija provedbe
grad ili općina]]),Koordinate!B:E,3,FALSE),"")</f>
        <v/>
      </c>
      <c r="R257" s="393" t="str">
        <f>IFERROR(VLOOKUP(TRIM(OPULJP_izravne8[[#This Row],[Lokacija provedbe
grad ili općina]]),Koordinate!B:E,4,FALSE),"")</f>
        <v/>
      </c>
    </row>
    <row r="258" spans="1:18" s="373" customFormat="1" ht="30" customHeight="1">
      <c r="A258" s="546" t="s">
        <v>6578</v>
      </c>
      <c r="B258" s="299" t="s">
        <v>639</v>
      </c>
      <c r="C258" s="283" t="s">
        <v>6579</v>
      </c>
      <c r="D258" s="283" t="s">
        <v>3165</v>
      </c>
      <c r="E258" s="299" t="s">
        <v>641</v>
      </c>
      <c r="F258" s="371">
        <v>43578</v>
      </c>
      <c r="G258" s="446">
        <v>1888585.25</v>
      </c>
      <c r="H258" s="372">
        <v>1888585.25</v>
      </c>
      <c r="I258" s="372">
        <f>OPULJP_izravne8[[#This Row],[Bespovratna sredstva Ukupno]]*0.85</f>
        <v>1605297.4624999999</v>
      </c>
      <c r="J258" s="372">
        <f>OPULJP_izravne8[[#This Row],[Bespovratna sredstva Ukupno]]*0.15</f>
        <v>283287.78749999998</v>
      </c>
      <c r="K258" s="372">
        <v>0</v>
      </c>
      <c r="L258" s="546" t="s">
        <v>1710</v>
      </c>
      <c r="M258" s="283" t="s">
        <v>43</v>
      </c>
      <c r="N258" s="283" t="s">
        <v>1084</v>
      </c>
      <c r="O258" s="220" t="s">
        <v>4370</v>
      </c>
      <c r="P258" s="393" t="str">
        <f>IFERROR(VLOOKUP(TRIM(OPULJP_izravne8[[#This Row],[Lokacija provedbe
grad ili općina]]),Koordinate!B:E,2,FALSE),"")</f>
        <v/>
      </c>
      <c r="Q258" s="393" t="str">
        <f>IFERROR(VLOOKUP(TRIM(OPULJP_izravne8[[#This Row],[Lokacija provedbe
grad ili općina]]),Koordinate!B:E,3,FALSE),"")</f>
        <v/>
      </c>
      <c r="R258" s="393" t="str">
        <f>IFERROR(VLOOKUP(TRIM(OPULJP_izravne8[[#This Row],[Lokacija provedbe
grad ili općina]]),Koordinate!B:E,4,FALSE),"")</f>
        <v/>
      </c>
    </row>
    <row r="259" spans="1:18" s="373" customFormat="1" ht="30" customHeight="1">
      <c r="A259" s="388" t="s">
        <v>1408</v>
      </c>
      <c r="B259" s="299" t="s">
        <v>639</v>
      </c>
      <c r="C259" s="299" t="s">
        <v>5495</v>
      </c>
      <c r="D259" s="283" t="s">
        <v>1409</v>
      </c>
      <c r="E259" s="299" t="s">
        <v>1410</v>
      </c>
      <c r="F259" s="371">
        <v>43041</v>
      </c>
      <c r="G259" s="446">
        <v>11474958.529999999</v>
      </c>
      <c r="H259" s="372">
        <v>11474958.529999999</v>
      </c>
      <c r="I259" s="372">
        <f>OPULJP_izravne8[[#This Row],[Bespovratna sredstva Ukupno]]*0.85</f>
        <v>9753714.7504999992</v>
      </c>
      <c r="J259" s="372">
        <f>OPULJP_izravne8[[#This Row],[Bespovratna sredstva Ukupno]]*0.15</f>
        <v>1721243.7794999999</v>
      </c>
      <c r="K259" s="372">
        <v>0</v>
      </c>
      <c r="L259" s="174" t="s">
        <v>1411</v>
      </c>
      <c r="M259" s="283" t="s">
        <v>28</v>
      </c>
      <c r="N259" s="283" t="s">
        <v>28</v>
      </c>
      <c r="O259" s="174" t="s">
        <v>4370</v>
      </c>
      <c r="P259" s="393" t="str">
        <f>IFERROR(VLOOKUP(TRIM(OPULJP_izravne8[[#This Row],[Lokacija provedbe
grad ili općina]]),Koordinate!B:E,2,FALSE),"")</f>
        <v/>
      </c>
      <c r="Q259" s="393" t="str">
        <f>IFERROR(VLOOKUP(TRIM(OPULJP_izravne8[[#This Row],[Lokacija provedbe
grad ili općina]]),Koordinate!B:E,3,FALSE),"")</f>
        <v/>
      </c>
      <c r="R259" s="393" t="str">
        <f>IFERROR(VLOOKUP(TRIM(OPULJP_izravne8[[#This Row],[Lokacija provedbe
grad ili općina]]),Koordinate!B:E,4,FALSE),"")</f>
        <v/>
      </c>
    </row>
    <row r="260" spans="1:18" s="373" customFormat="1" ht="30" customHeight="1">
      <c r="A260" s="376" t="s">
        <v>4812</v>
      </c>
      <c r="B260" s="299" t="s">
        <v>639</v>
      </c>
      <c r="C260" s="299" t="s">
        <v>5500</v>
      </c>
      <c r="D260" s="376" t="s">
        <v>4813</v>
      </c>
      <c r="E260" s="299" t="s">
        <v>1410</v>
      </c>
      <c r="F260" s="377">
        <v>43432</v>
      </c>
      <c r="G260" s="446">
        <v>5943771.5099999998</v>
      </c>
      <c r="H260" s="372">
        <v>5943771.5099999998</v>
      </c>
      <c r="I260" s="372">
        <f>OPULJP_izravne8[[#This Row],[Bespovratna sredstva Ukupno]]*0.85</f>
        <v>5052205.7834999999</v>
      </c>
      <c r="J260" s="372">
        <f>OPULJP_izravne8[[#This Row],[Bespovratna sredstva Ukupno]]*0.15</f>
        <v>891565.72649999999</v>
      </c>
      <c r="K260" s="372"/>
      <c r="L260" s="378" t="s">
        <v>4814</v>
      </c>
      <c r="M260" s="379" t="s">
        <v>4815</v>
      </c>
      <c r="N260" s="379" t="s">
        <v>20</v>
      </c>
      <c r="O260" s="220" t="s">
        <v>62</v>
      </c>
      <c r="P260" s="393">
        <f>IFERROR(VLOOKUP(TRIM(OPULJP_izravne8[[#This Row],[Lokacija provedbe
grad ili općina]]),Koordinate!B:E,2,FALSE),"")</f>
        <v>35000</v>
      </c>
      <c r="Q260" s="393">
        <f>IFERROR(VLOOKUP(TRIM(OPULJP_izravne8[[#This Row],[Lokacija provedbe
grad ili općina]]),Koordinate!B:E,3,FALSE),"")</f>
        <v>45.163143099999999</v>
      </c>
      <c r="R260" s="393">
        <f>IFERROR(VLOOKUP(TRIM(OPULJP_izravne8[[#This Row],[Lokacija provedbe
grad ili općina]]),Koordinate!B:E,4,FALSE),"")</f>
        <v>18.011608099999901</v>
      </c>
    </row>
    <row r="261" spans="1:18" s="373" customFormat="1" ht="30" customHeight="1">
      <c r="A261" s="283" t="s">
        <v>4156</v>
      </c>
      <c r="B261" s="299" t="s">
        <v>639</v>
      </c>
      <c r="C261" s="299" t="s">
        <v>5499</v>
      </c>
      <c r="D261" s="392" t="s">
        <v>4157</v>
      </c>
      <c r="E261" s="299" t="s">
        <v>641</v>
      </c>
      <c r="F261" s="371">
        <v>43347</v>
      </c>
      <c r="G261" s="446">
        <v>965737.57</v>
      </c>
      <c r="H261" s="372">
        <v>965737.57</v>
      </c>
      <c r="I261" s="372">
        <f>OPULJP_izravne8[[#This Row],[Bespovratna sredstva Ukupno]]*0.85</f>
        <v>820876.93449999997</v>
      </c>
      <c r="J261" s="372">
        <f>OPULJP_izravne8[[#This Row],[Bespovratna sredstva Ukupno]]*0.15</f>
        <v>144860.63549999997</v>
      </c>
      <c r="K261" s="372">
        <v>0</v>
      </c>
      <c r="L261" s="174" t="s">
        <v>533</v>
      </c>
      <c r="M261" s="283" t="s">
        <v>222</v>
      </c>
      <c r="N261" s="283" t="s">
        <v>38</v>
      </c>
      <c r="O261" s="220" t="s">
        <v>1568</v>
      </c>
      <c r="P261" s="393">
        <f>IFERROR(VLOOKUP(TRIM(OPULJP_izravne8[[#This Row],[Lokacija provedbe
grad ili općina]]),Koordinate!B:E,2,FALSE),"")</f>
        <v>34330</v>
      </c>
      <c r="Q261" s="393">
        <f>IFERROR(VLOOKUP(TRIM(OPULJP_izravne8[[#This Row],[Lokacija provedbe
grad ili općina]]),Koordinate!B:E,3,FALSE),"")</f>
        <v>45.4555091</v>
      </c>
      <c r="R261" s="393">
        <f>IFERROR(VLOOKUP(TRIM(OPULJP_izravne8[[#This Row],[Lokacija provedbe
grad ili općina]]),Koordinate!B:E,4,FALSE),"")</f>
        <v>17.6623801</v>
      </c>
    </row>
    <row r="262" spans="1:18" s="373" customFormat="1" ht="30" customHeight="1">
      <c r="A262" s="283" t="s">
        <v>5091</v>
      </c>
      <c r="B262" s="299" t="s">
        <v>639</v>
      </c>
      <c r="C262" s="299" t="s">
        <v>5507</v>
      </c>
      <c r="D262" s="392" t="s">
        <v>4157</v>
      </c>
      <c r="E262" s="299" t="s">
        <v>641</v>
      </c>
      <c r="F262" s="377">
        <v>43480</v>
      </c>
      <c r="G262" s="446">
        <v>3178244.06</v>
      </c>
      <c r="H262" s="372">
        <v>3178244.06</v>
      </c>
      <c r="I262" s="372">
        <f>OPULJP_izravne8[[#This Row],[Bespovratna sredstva Ukupno]]*0.85</f>
        <v>2701507.4509999999</v>
      </c>
      <c r="J262" s="372">
        <f>OPULJP_izravne8[[#This Row],[Bespovratna sredstva Ukupno]]*0.15</f>
        <v>476736.609</v>
      </c>
      <c r="K262" s="372">
        <v>0</v>
      </c>
      <c r="L262" s="174" t="s">
        <v>5092</v>
      </c>
      <c r="M262" s="283" t="s">
        <v>55</v>
      </c>
      <c r="N262" s="283" t="s">
        <v>28</v>
      </c>
      <c r="O262" s="220" t="s">
        <v>204</v>
      </c>
      <c r="P262" s="393">
        <f>IFERROR(VLOOKUP(TRIM(OPULJP_izravne8[[#This Row],[Lokacija provedbe
grad ili općina]]),Koordinate!B:E,2,FALSE),"")</f>
        <v>31551</v>
      </c>
      <c r="Q262" s="393">
        <f>IFERROR(VLOOKUP(TRIM(OPULJP_izravne8[[#This Row],[Lokacija provedbe
grad ili općina]]),Koordinate!B:E,3,FALSE),"")</f>
        <v>45.684501599999997</v>
      </c>
      <c r="R262" s="393">
        <f>IFERROR(VLOOKUP(TRIM(OPULJP_izravne8[[#This Row],[Lokacija provedbe
grad ili općina]]),Koordinate!B:E,4,FALSE),"")</f>
        <v>18.402356699999899</v>
      </c>
    </row>
    <row r="263" spans="1:18" s="373" customFormat="1" ht="30" customHeight="1">
      <c r="A263" s="471" t="s">
        <v>6054</v>
      </c>
      <c r="B263" s="472" t="s">
        <v>639</v>
      </c>
      <c r="C263" s="299" t="s">
        <v>6055</v>
      </c>
      <c r="D263" s="471" t="s">
        <v>4957</v>
      </c>
      <c r="E263" s="472" t="s">
        <v>641</v>
      </c>
      <c r="F263" s="473">
        <v>43542</v>
      </c>
      <c r="G263" s="446">
        <v>971630</v>
      </c>
      <c r="H263" s="445">
        <v>971630</v>
      </c>
      <c r="I263" s="372">
        <f>OPULJP_izravne8[[#This Row],[Bespovratna sredstva Ukupno]]*0.85</f>
        <v>825885.5</v>
      </c>
      <c r="J263" s="372">
        <f>OPULJP_izravne8[[#This Row],[Bespovratna sredstva Ukupno]]*0.15</f>
        <v>145744.5</v>
      </c>
      <c r="K263" s="445">
        <v>0</v>
      </c>
      <c r="L263" s="443" t="s">
        <v>1643</v>
      </c>
      <c r="M263" s="471" t="s">
        <v>6056</v>
      </c>
      <c r="N263" s="471" t="s">
        <v>1084</v>
      </c>
      <c r="O263" s="474" t="s">
        <v>4370</v>
      </c>
      <c r="P263" s="393" t="str">
        <f>IFERROR(VLOOKUP(TRIM(OPULJP_izravne8[[#This Row],[Lokacija provedbe
grad ili općina]]),Koordinate!B:E,2,FALSE),"")</f>
        <v/>
      </c>
      <c r="Q263" s="393" t="str">
        <f>IFERROR(VLOOKUP(TRIM(OPULJP_izravne8[[#This Row],[Lokacija provedbe
grad ili općina]]),Koordinate!B:E,3,FALSE),"")</f>
        <v/>
      </c>
      <c r="R263" s="393" t="str">
        <f>IFERROR(VLOOKUP(TRIM(OPULJP_izravne8[[#This Row],[Lokacija provedbe
grad ili općina]]),Koordinate!B:E,4,FALSE),"")</f>
        <v/>
      </c>
    </row>
    <row r="264" spans="1:18" s="373" customFormat="1" ht="30" customHeight="1">
      <c r="A264" s="471" t="s">
        <v>6052</v>
      </c>
      <c r="B264" s="506" t="s">
        <v>639</v>
      </c>
      <c r="C264" s="299" t="s">
        <v>6053</v>
      </c>
      <c r="D264" s="505" t="s">
        <v>4957</v>
      </c>
      <c r="E264" s="506" t="s">
        <v>641</v>
      </c>
      <c r="F264" s="507">
        <v>43539</v>
      </c>
      <c r="G264" s="446">
        <v>667540</v>
      </c>
      <c r="H264" s="508">
        <v>667540</v>
      </c>
      <c r="I264" s="372">
        <f>OPULJP_izravne8[[#This Row],[Bespovratna sredstva Ukupno]]*0.85</f>
        <v>567409</v>
      </c>
      <c r="J264" s="372">
        <f>OPULJP_izravne8[[#This Row],[Bespovratna sredstva Ukupno]]*0.15</f>
        <v>100131</v>
      </c>
      <c r="K264" s="446">
        <v>0</v>
      </c>
      <c r="L264" s="505" t="s">
        <v>6136</v>
      </c>
      <c r="M264" s="510" t="s">
        <v>221</v>
      </c>
      <c r="N264" s="510" t="s">
        <v>20</v>
      </c>
      <c r="O264" s="509" t="s">
        <v>4370</v>
      </c>
      <c r="P264" s="393" t="str">
        <f>IFERROR(VLOOKUP(TRIM(OPULJP_izravne8[[#This Row],[Lokacija provedbe
grad ili općina]]),Koordinate!B:E,2,FALSE),"")</f>
        <v/>
      </c>
      <c r="Q264" s="393" t="str">
        <f>IFERROR(VLOOKUP(TRIM(OPULJP_izravne8[[#This Row],[Lokacija provedbe
grad ili općina]]),Koordinate!B:E,3,FALSE),"")</f>
        <v/>
      </c>
      <c r="R264" s="393" t="str">
        <f>IFERROR(VLOOKUP(TRIM(OPULJP_izravne8[[#This Row],[Lokacija provedbe
grad ili općina]]),Koordinate!B:E,4,FALSE),"")</f>
        <v/>
      </c>
    </row>
    <row r="265" spans="1:18" s="373" customFormat="1" ht="30" customHeight="1">
      <c r="A265" s="471" t="s">
        <v>6048</v>
      </c>
      <c r="B265" s="472" t="s">
        <v>639</v>
      </c>
      <c r="C265" s="299" t="s">
        <v>6049</v>
      </c>
      <c r="D265" s="471" t="s">
        <v>4957</v>
      </c>
      <c r="E265" s="472" t="s">
        <v>641</v>
      </c>
      <c r="F265" s="473">
        <v>43538</v>
      </c>
      <c r="G265" s="446">
        <v>704512</v>
      </c>
      <c r="H265" s="445">
        <v>704512</v>
      </c>
      <c r="I265" s="372">
        <f>OPULJP_izravne8[[#This Row],[Bespovratna sredstva Ukupno]]*0.85</f>
        <v>598835.19999999995</v>
      </c>
      <c r="J265" s="372">
        <f>OPULJP_izravne8[[#This Row],[Bespovratna sredstva Ukupno]]*0.15</f>
        <v>105676.8</v>
      </c>
      <c r="K265" s="445">
        <v>0</v>
      </c>
      <c r="L265" s="443" t="s">
        <v>6050</v>
      </c>
      <c r="M265" s="471" t="s">
        <v>6051</v>
      </c>
      <c r="N265" s="471" t="s">
        <v>28</v>
      </c>
      <c r="O265" s="474" t="s">
        <v>29</v>
      </c>
      <c r="P265" s="393">
        <f>IFERROR(VLOOKUP(TRIM(OPULJP_izravne8[[#This Row],[Lokacija provedbe
grad ili općina]]),Koordinate!B:E,2,FALSE),"")</f>
        <v>31000</v>
      </c>
      <c r="Q265" s="393">
        <f>IFERROR(VLOOKUP(TRIM(OPULJP_izravne8[[#This Row],[Lokacija provedbe
grad ili općina]]),Koordinate!B:E,3,FALSE),"")</f>
        <v>45.554962400000001</v>
      </c>
      <c r="R265" s="393">
        <f>IFERROR(VLOOKUP(TRIM(OPULJP_izravne8[[#This Row],[Lokacija provedbe
grad ili općina]]),Koordinate!B:E,4,FALSE),"")</f>
        <v>18.695514399999901</v>
      </c>
    </row>
    <row r="266" spans="1:18" s="373" customFormat="1" ht="30" customHeight="1">
      <c r="A266" s="530" t="s">
        <v>6508</v>
      </c>
      <c r="B266" s="299" t="s">
        <v>639</v>
      </c>
      <c r="C266" s="299" t="s">
        <v>6509</v>
      </c>
      <c r="D266" s="283" t="s">
        <v>4957</v>
      </c>
      <c r="E266" s="299" t="s">
        <v>641</v>
      </c>
      <c r="F266" s="531">
        <v>43570</v>
      </c>
      <c r="G266" s="446">
        <v>642132</v>
      </c>
      <c r="H266" s="532">
        <v>642132</v>
      </c>
      <c r="I266" s="372">
        <f>OPULJP_izravne8[[#This Row],[Bespovratna sredstva Ukupno]]*0.85</f>
        <v>545812.19999999995</v>
      </c>
      <c r="J266" s="372">
        <f>OPULJP_izravne8[[#This Row],[Bespovratna sredstva Ukupno]]*0.15</f>
        <v>96319.8</v>
      </c>
      <c r="K266" s="529"/>
      <c r="L266" s="527" t="s">
        <v>5816</v>
      </c>
      <c r="M266" s="283" t="s">
        <v>28</v>
      </c>
      <c r="N266" s="283" t="s">
        <v>28</v>
      </c>
      <c r="O266" s="533" t="s">
        <v>29</v>
      </c>
      <c r="P266" s="393">
        <f>IFERROR(VLOOKUP(TRIM(OPULJP_izravne8[[#This Row],[Lokacija provedbe
grad ili općina]]),Koordinate!B:E,2,FALSE),"")</f>
        <v>31000</v>
      </c>
      <c r="Q266" s="393">
        <f>IFERROR(VLOOKUP(TRIM(OPULJP_izravne8[[#This Row],[Lokacija provedbe
grad ili općina]]),Koordinate!B:E,3,FALSE),"")</f>
        <v>45.554962400000001</v>
      </c>
      <c r="R266" s="393">
        <f>IFERROR(VLOOKUP(TRIM(OPULJP_izravne8[[#This Row],[Lokacija provedbe
grad ili općina]]),Koordinate!B:E,4,FALSE),"")</f>
        <v>18.695514399999901</v>
      </c>
    </row>
    <row r="267" spans="1:18" s="373" customFormat="1" ht="65.25" customHeight="1">
      <c r="A267" s="471" t="s">
        <v>6045</v>
      </c>
      <c r="B267" s="472" t="s">
        <v>639</v>
      </c>
      <c r="C267" s="472" t="s">
        <v>6046</v>
      </c>
      <c r="D267" s="471" t="s">
        <v>4957</v>
      </c>
      <c r="E267" s="472" t="s">
        <v>641</v>
      </c>
      <c r="F267" s="473">
        <v>43544</v>
      </c>
      <c r="G267" s="446">
        <v>380969.51</v>
      </c>
      <c r="H267" s="445">
        <v>380969.51</v>
      </c>
      <c r="I267" s="372">
        <f>OPULJP_izravne8[[#This Row],[Bespovratna sredstva Ukupno]]*0.85</f>
        <v>323824.08350000001</v>
      </c>
      <c r="J267" s="372">
        <f>OPULJP_izravne8[[#This Row],[Bespovratna sredstva Ukupno]]*0.15</f>
        <v>57145.426500000001</v>
      </c>
      <c r="K267" s="445">
        <v>0</v>
      </c>
      <c r="L267" s="443" t="s">
        <v>6047</v>
      </c>
      <c r="M267" s="471" t="s">
        <v>1084</v>
      </c>
      <c r="N267" s="471" t="s">
        <v>1084</v>
      </c>
      <c r="O267" s="474" t="s">
        <v>4370</v>
      </c>
      <c r="P267" s="393" t="str">
        <f>IFERROR(VLOOKUP(TRIM(OPULJP_izravne8[[#This Row],[Lokacija provedbe
grad ili općina]]),Koordinate!B:E,2,FALSE),"")</f>
        <v/>
      </c>
      <c r="Q267" s="393" t="str">
        <f>IFERROR(VLOOKUP(TRIM(OPULJP_izravne8[[#This Row],[Lokacija provedbe
grad ili općina]]),Koordinate!B:E,3,FALSE),"")</f>
        <v/>
      </c>
      <c r="R267" s="393" t="str">
        <f>IFERROR(VLOOKUP(TRIM(OPULJP_izravne8[[#This Row],[Lokacija provedbe
grad ili općina]]),Koordinate!B:E,4,FALSE),"")</f>
        <v/>
      </c>
    </row>
    <row r="268" spans="1:18" s="373" customFormat="1" ht="45.75" customHeight="1">
      <c r="A268" s="388" t="s">
        <v>4973</v>
      </c>
      <c r="B268" s="299" t="s">
        <v>639</v>
      </c>
      <c r="C268" s="299" t="s">
        <v>5487</v>
      </c>
      <c r="D268" s="283" t="s">
        <v>640</v>
      </c>
      <c r="E268" s="299" t="s">
        <v>641</v>
      </c>
      <c r="F268" s="371">
        <v>43431</v>
      </c>
      <c r="G268" s="446">
        <v>2322606.91</v>
      </c>
      <c r="H268" s="372">
        <v>2322606.91</v>
      </c>
      <c r="I268" s="372">
        <f>OPULJP_izravne8[[#This Row],[Bespovratna sredstva Ukupno]]*0.85</f>
        <v>1974215.8735</v>
      </c>
      <c r="J268" s="372">
        <f>OPULJP_izravne8[[#This Row],[Bespovratna sredstva Ukupno]]*0.15</f>
        <v>348391.03649999999</v>
      </c>
      <c r="K268" s="372">
        <v>0</v>
      </c>
      <c r="L268" s="174" t="s">
        <v>646</v>
      </c>
      <c r="M268" s="299" t="s">
        <v>52</v>
      </c>
      <c r="N268" s="299" t="s">
        <v>52</v>
      </c>
      <c r="O268" s="220" t="s">
        <v>143</v>
      </c>
      <c r="P268" s="393">
        <f>IFERROR(VLOOKUP(TRIM(OPULJP_izravne8[[#This Row],[Lokacija provedbe
grad ili općina]]),Koordinate!B:E,2,FALSE),"")</f>
        <v>32100</v>
      </c>
      <c r="Q268" s="393">
        <f>IFERROR(VLOOKUP(TRIM(OPULJP_izravne8[[#This Row],[Lokacija provedbe
grad ili općina]]),Koordinate!B:E,3,FALSE),"")</f>
        <v>45.287905799999997</v>
      </c>
      <c r="R268" s="393">
        <f>IFERROR(VLOOKUP(TRIM(OPULJP_izravne8[[#This Row],[Lokacija provedbe
grad ili općina]]),Koordinate!B:E,4,FALSE),"")</f>
        <v>18.805678100000002</v>
      </c>
    </row>
    <row r="269" spans="1:18" s="373" customFormat="1" ht="30" customHeight="1">
      <c r="A269" s="283" t="s">
        <v>923</v>
      </c>
      <c r="B269" s="299" t="s">
        <v>639</v>
      </c>
      <c r="C269" s="299" t="s">
        <v>5501</v>
      </c>
      <c r="D269" s="283" t="s">
        <v>4957</v>
      </c>
      <c r="E269" s="299" t="s">
        <v>641</v>
      </c>
      <c r="F269" s="377">
        <v>43437</v>
      </c>
      <c r="G269" s="446">
        <v>2320956.91</v>
      </c>
      <c r="H269" s="372">
        <v>2320956.91</v>
      </c>
      <c r="I269" s="372">
        <f>OPULJP_izravne8[[#This Row],[Bespovratna sredstva Ukupno]]*0.85</f>
        <v>1972813.3735</v>
      </c>
      <c r="J269" s="372">
        <f>OPULJP_izravne8[[#This Row],[Bespovratna sredstva Ukupno]]*0.15</f>
        <v>348143.53649999999</v>
      </c>
      <c r="K269" s="372">
        <v>0</v>
      </c>
      <c r="L269" s="174" t="s">
        <v>4958</v>
      </c>
      <c r="M269" s="283" t="s">
        <v>52</v>
      </c>
      <c r="N269" s="283" t="s">
        <v>52</v>
      </c>
      <c r="O269" s="220" t="s">
        <v>143</v>
      </c>
      <c r="P269" s="393">
        <f>IFERROR(VLOOKUP(TRIM(OPULJP_izravne8[[#This Row],[Lokacija provedbe
grad ili općina]]),Koordinate!B:E,2,FALSE),"")</f>
        <v>32100</v>
      </c>
      <c r="Q269" s="393">
        <f>IFERROR(VLOOKUP(TRIM(OPULJP_izravne8[[#This Row],[Lokacija provedbe
grad ili općina]]),Koordinate!B:E,3,FALSE),"")</f>
        <v>45.287905799999997</v>
      </c>
      <c r="R269" s="393">
        <f>IFERROR(VLOOKUP(TRIM(OPULJP_izravne8[[#This Row],[Lokacija provedbe
grad ili općina]]),Koordinate!B:E,4,FALSE),"")</f>
        <v>18.805678100000002</v>
      </c>
    </row>
    <row r="270" spans="1:18" s="373" customFormat="1" ht="30" customHeight="1">
      <c r="A270" s="589" t="s">
        <v>7022</v>
      </c>
      <c r="B270" s="590" t="s">
        <v>639</v>
      </c>
      <c r="C270" s="590" t="s">
        <v>7023</v>
      </c>
      <c r="D270" s="589" t="s">
        <v>4957</v>
      </c>
      <c r="E270" s="590" t="s">
        <v>641</v>
      </c>
      <c r="F270" s="591" t="s">
        <v>7024</v>
      </c>
      <c r="G270" s="446">
        <v>1282127</v>
      </c>
      <c r="H270" s="588">
        <v>1282127</v>
      </c>
      <c r="I270" s="588">
        <v>1089807.95</v>
      </c>
      <c r="J270" s="588">
        <v>192319.05</v>
      </c>
      <c r="K270" s="588">
        <v>0</v>
      </c>
      <c r="L270" s="586" t="s">
        <v>7025</v>
      </c>
      <c r="M270" s="589" t="s">
        <v>55</v>
      </c>
      <c r="N270" s="283" t="s">
        <v>28</v>
      </c>
      <c r="O270" s="592" t="s">
        <v>4370</v>
      </c>
      <c r="P270" s="393" t="str">
        <f>IFERROR(VLOOKUP(TRIM(OPULJP_izravne8[[#This Row],[Lokacija provedbe
grad ili općina]]),Koordinate!B:E,2,FALSE),"")</f>
        <v/>
      </c>
      <c r="Q270" s="393" t="str">
        <f>IFERROR(VLOOKUP(TRIM(OPULJP_izravne8[[#This Row],[Lokacija provedbe
grad ili općina]]),Koordinate!B:E,3,FALSE),"")</f>
        <v/>
      </c>
      <c r="R270" s="393" t="str">
        <f>IFERROR(VLOOKUP(TRIM(OPULJP_izravne8[[#This Row],[Lokacija provedbe
grad ili općina]]),Koordinate!B:E,4,FALSE),"")</f>
        <v/>
      </c>
    </row>
    <row r="271" spans="1:18" s="373" customFormat="1" ht="30" customHeight="1">
      <c r="A271" s="393" t="s">
        <v>5718</v>
      </c>
      <c r="B271" s="394" t="s">
        <v>639</v>
      </c>
      <c r="C271" s="394" t="s">
        <v>5719</v>
      </c>
      <c r="D271" s="393" t="s">
        <v>4957</v>
      </c>
      <c r="E271" s="394" t="s">
        <v>641</v>
      </c>
      <c r="F271" s="395">
        <v>43502</v>
      </c>
      <c r="G271" s="446">
        <v>2188455.63</v>
      </c>
      <c r="H271" s="328">
        <v>2188455.63</v>
      </c>
      <c r="I271" s="372">
        <f>OPULJP_izravne8[[#This Row],[Bespovratna sredstva Ukupno]]*0.85</f>
        <v>1860187.2854999998</v>
      </c>
      <c r="J271" s="372">
        <f>OPULJP_izravne8[[#This Row],[Bespovratna sredstva Ukupno]]*0.15</f>
        <v>328268.34449999995</v>
      </c>
      <c r="K271" s="328">
        <v>0</v>
      </c>
      <c r="L271" s="329" t="s">
        <v>5720</v>
      </c>
      <c r="M271" s="283" t="s">
        <v>43</v>
      </c>
      <c r="N271" s="283" t="s">
        <v>43</v>
      </c>
      <c r="O271" s="396" t="s">
        <v>4370</v>
      </c>
      <c r="P271" s="393" t="str">
        <f>IFERROR(VLOOKUP(TRIM(OPULJP_izravne8[[#This Row],[Lokacija provedbe
grad ili općina]]),Koordinate!B:E,2,FALSE),"")</f>
        <v/>
      </c>
      <c r="Q271" s="393" t="str">
        <f>IFERROR(VLOOKUP(TRIM(OPULJP_izravne8[[#This Row],[Lokacija provedbe
grad ili općina]]),Koordinate!B:E,3,FALSE),"")</f>
        <v/>
      </c>
      <c r="R271" s="393" t="str">
        <f>IFERROR(VLOOKUP(TRIM(OPULJP_izravne8[[#This Row],[Lokacija provedbe
grad ili općina]]),Koordinate!B:E,4,FALSE),"")</f>
        <v/>
      </c>
    </row>
    <row r="272" spans="1:18" s="373" customFormat="1" ht="30" customHeight="1">
      <c r="A272" s="283" t="s">
        <v>4959</v>
      </c>
      <c r="B272" s="299" t="s">
        <v>639</v>
      </c>
      <c r="C272" s="299" t="s">
        <v>5502</v>
      </c>
      <c r="D272" s="283" t="s">
        <v>4957</v>
      </c>
      <c r="E272" s="299" t="s">
        <v>641</v>
      </c>
      <c r="F272" s="377">
        <v>43437</v>
      </c>
      <c r="G272" s="446">
        <v>2462141.42</v>
      </c>
      <c r="H272" s="372">
        <v>2462141.42</v>
      </c>
      <c r="I272" s="372">
        <f>OPULJP_izravne8[[#This Row],[Bespovratna sredstva Ukupno]]*0.85</f>
        <v>2092820.2069999999</v>
      </c>
      <c r="J272" s="372">
        <f>OPULJP_izravne8[[#This Row],[Bespovratna sredstva Ukupno]]*0.15</f>
        <v>369321.21299999999</v>
      </c>
      <c r="K272" s="372">
        <v>0</v>
      </c>
      <c r="L272" s="174" t="s">
        <v>4960</v>
      </c>
      <c r="M272" s="283" t="s">
        <v>5503</v>
      </c>
      <c r="N272" s="283" t="s">
        <v>1084</v>
      </c>
      <c r="O272" s="220" t="s">
        <v>4370</v>
      </c>
      <c r="P272" s="393" t="str">
        <f>IFERROR(VLOOKUP(TRIM(OPULJP_izravne8[[#This Row],[Lokacija provedbe
grad ili općina]]),Koordinate!B:E,2,FALSE),"")</f>
        <v/>
      </c>
      <c r="Q272" s="393" t="str">
        <f>IFERROR(VLOOKUP(TRIM(OPULJP_izravne8[[#This Row],[Lokacija provedbe
grad ili općina]]),Koordinate!B:E,3,FALSE),"")</f>
        <v/>
      </c>
      <c r="R272" s="393" t="str">
        <f>IFERROR(VLOOKUP(TRIM(OPULJP_izravne8[[#This Row],[Lokacija provedbe
grad ili općina]]),Koordinate!B:E,4,FALSE),"")</f>
        <v/>
      </c>
    </row>
    <row r="273" spans="1:18" s="373" customFormat="1" ht="30" customHeight="1">
      <c r="A273" s="530" t="s">
        <v>6510</v>
      </c>
      <c r="B273" s="299" t="s">
        <v>639</v>
      </c>
      <c r="C273" s="299" t="s">
        <v>6511</v>
      </c>
      <c r="D273" s="283" t="s">
        <v>4957</v>
      </c>
      <c r="E273" s="299" t="s">
        <v>641</v>
      </c>
      <c r="F273" s="531">
        <v>43563</v>
      </c>
      <c r="G273" s="446">
        <v>2324011.42</v>
      </c>
      <c r="H273" s="532">
        <v>2324011.42</v>
      </c>
      <c r="I273" s="372">
        <f>OPULJP_izravne8[[#This Row],[Bespovratna sredstva Ukupno]]*0.85</f>
        <v>1975409.7069999999</v>
      </c>
      <c r="J273" s="372">
        <f>OPULJP_izravne8[[#This Row],[Bespovratna sredstva Ukupno]]*0.15</f>
        <v>348601.71299999999</v>
      </c>
      <c r="K273" s="529"/>
      <c r="L273" s="527" t="s">
        <v>644</v>
      </c>
      <c r="M273" s="283" t="s">
        <v>28</v>
      </c>
      <c r="N273" s="283" t="s">
        <v>28</v>
      </c>
      <c r="O273" s="533" t="s">
        <v>204</v>
      </c>
      <c r="P273" s="393">
        <f>IFERROR(VLOOKUP(TRIM(OPULJP_izravne8[[#This Row],[Lokacija provedbe
grad ili općina]]),Koordinate!B:E,2,FALSE),"")</f>
        <v>31551</v>
      </c>
      <c r="Q273" s="393">
        <f>IFERROR(VLOOKUP(TRIM(OPULJP_izravne8[[#This Row],[Lokacija provedbe
grad ili općina]]),Koordinate!B:E,3,FALSE),"")</f>
        <v>45.684501599999997</v>
      </c>
      <c r="R273" s="393">
        <f>IFERROR(VLOOKUP(TRIM(OPULJP_izravne8[[#This Row],[Lokacija provedbe
grad ili općina]]),Koordinate!B:E,4,FALSE),"")</f>
        <v>18.402356699999899</v>
      </c>
    </row>
    <row r="274" spans="1:18" s="373" customFormat="1" ht="30" customHeight="1">
      <c r="A274" s="530" t="s">
        <v>6512</v>
      </c>
      <c r="B274" s="299" t="s">
        <v>639</v>
      </c>
      <c r="C274" s="299" t="s">
        <v>6513</v>
      </c>
      <c r="D274" s="283" t="s">
        <v>4957</v>
      </c>
      <c r="E274" s="299" t="s">
        <v>641</v>
      </c>
      <c r="F274" s="531">
        <v>43559</v>
      </c>
      <c r="G274" s="446">
        <v>2448485.36</v>
      </c>
      <c r="H274" s="529">
        <v>2448485.36</v>
      </c>
      <c r="I274" s="372">
        <f>OPULJP_izravne8[[#This Row],[Bespovratna sredstva Ukupno]]*0.85</f>
        <v>2081212.5559999999</v>
      </c>
      <c r="J274" s="372">
        <f>OPULJP_izravne8[[#This Row],[Bespovratna sredstva Ukupno]]*0.15</f>
        <v>367272.80399999995</v>
      </c>
      <c r="K274" s="529"/>
      <c r="L274" s="527" t="s">
        <v>716</v>
      </c>
      <c r="M274" s="530" t="s">
        <v>5387</v>
      </c>
      <c r="N274" s="530" t="s">
        <v>1084</v>
      </c>
      <c r="O274" s="533" t="s">
        <v>4370</v>
      </c>
      <c r="P274" s="393" t="str">
        <f>IFERROR(VLOOKUP(TRIM(OPULJP_izravne8[[#This Row],[Lokacija provedbe
grad ili općina]]),Koordinate!B:E,2,FALSE),"")</f>
        <v/>
      </c>
      <c r="Q274" s="393" t="str">
        <f>IFERROR(VLOOKUP(TRIM(OPULJP_izravne8[[#This Row],[Lokacija provedbe
grad ili općina]]),Koordinate!B:E,3,FALSE),"")</f>
        <v/>
      </c>
      <c r="R274" s="393" t="str">
        <f>IFERROR(VLOOKUP(TRIM(OPULJP_izravne8[[#This Row],[Lokacija provedbe
grad ili općina]]),Koordinate!B:E,4,FALSE),"")</f>
        <v/>
      </c>
    </row>
    <row r="275" spans="1:18" s="373" customFormat="1" ht="30" customHeight="1">
      <c r="A275" s="283" t="s">
        <v>4961</v>
      </c>
      <c r="B275" s="299" t="s">
        <v>639</v>
      </c>
      <c r="C275" s="299" t="s">
        <v>5504</v>
      </c>
      <c r="D275" s="283" t="s">
        <v>4957</v>
      </c>
      <c r="E275" s="299" t="s">
        <v>641</v>
      </c>
      <c r="F275" s="377">
        <v>43437</v>
      </c>
      <c r="G275" s="446">
        <v>2498678.0099999998</v>
      </c>
      <c r="H275" s="372">
        <v>2498678.0099999998</v>
      </c>
      <c r="I275" s="372">
        <f>OPULJP_izravne8[[#This Row],[Bespovratna sredstva Ukupno]]*0.85</f>
        <v>2123876.3084999998</v>
      </c>
      <c r="J275" s="372">
        <f>OPULJP_izravne8[[#This Row],[Bespovratna sredstva Ukupno]]*0.15</f>
        <v>374801.70149999997</v>
      </c>
      <c r="K275" s="372">
        <v>0</v>
      </c>
      <c r="L275" s="174" t="s">
        <v>4962</v>
      </c>
      <c r="M275" s="283" t="s">
        <v>1060</v>
      </c>
      <c r="N275" s="283" t="s">
        <v>1084</v>
      </c>
      <c r="O275" s="220" t="s">
        <v>4370</v>
      </c>
      <c r="P275" s="393" t="str">
        <f>IFERROR(VLOOKUP(TRIM(OPULJP_izravne8[[#This Row],[Lokacija provedbe
grad ili općina]]),Koordinate!B:E,2,FALSE),"")</f>
        <v/>
      </c>
      <c r="Q275" s="393" t="str">
        <f>IFERROR(VLOOKUP(TRIM(OPULJP_izravne8[[#This Row],[Lokacija provedbe
grad ili općina]]),Koordinate!B:E,3,FALSE),"")</f>
        <v/>
      </c>
      <c r="R275" s="393" t="str">
        <f>IFERROR(VLOOKUP(TRIM(OPULJP_izravne8[[#This Row],[Lokacija provedbe
grad ili općina]]),Koordinate!B:E,4,FALSE),"")</f>
        <v/>
      </c>
    </row>
    <row r="276" spans="1:18" s="373" customFormat="1" ht="30" customHeight="1">
      <c r="A276" s="283" t="s">
        <v>4963</v>
      </c>
      <c r="B276" s="299" t="s">
        <v>639</v>
      </c>
      <c r="C276" s="299" t="s">
        <v>5505</v>
      </c>
      <c r="D276" s="283" t="s">
        <v>4957</v>
      </c>
      <c r="E276" s="299" t="s">
        <v>641</v>
      </c>
      <c r="F276" s="377">
        <v>43437</v>
      </c>
      <c r="G276" s="446">
        <v>2179424.7200000002</v>
      </c>
      <c r="H276" s="372">
        <v>2179424.7200000002</v>
      </c>
      <c r="I276" s="372">
        <f>OPULJP_izravne8[[#This Row],[Bespovratna sredstva Ukupno]]*0.85</f>
        <v>1852511.0120000001</v>
      </c>
      <c r="J276" s="372">
        <f>OPULJP_izravne8[[#This Row],[Bespovratna sredstva Ukupno]]*0.15</f>
        <v>326913.70800000004</v>
      </c>
      <c r="K276" s="372">
        <v>0</v>
      </c>
      <c r="L276" s="174" t="s">
        <v>4964</v>
      </c>
      <c r="M276" s="283" t="s">
        <v>43</v>
      </c>
      <c r="N276" s="283" t="s">
        <v>43</v>
      </c>
      <c r="O276" s="220" t="s">
        <v>179</v>
      </c>
      <c r="P276" s="393">
        <f>IFERROR(VLOOKUP(TRIM(OPULJP_izravne8[[#This Row],[Lokacija provedbe
grad ili općina]]),Koordinate!B:E,2,FALSE),"")</f>
        <v>33520</v>
      </c>
      <c r="Q276" s="393">
        <f>IFERROR(VLOOKUP(TRIM(OPULJP_izravne8[[#This Row],[Lokacija provedbe
grad ili općina]]),Koordinate!B:E,3,FALSE),"")</f>
        <v>45.701931999999999</v>
      </c>
      <c r="R276" s="393">
        <f>IFERROR(VLOOKUP(TRIM(OPULJP_izravne8[[#This Row],[Lokacija provedbe
grad ili općina]]),Koordinate!B:E,4,FALSE),"")</f>
        <v>17.701143999999999</v>
      </c>
    </row>
    <row r="277" spans="1:18" s="373" customFormat="1" ht="30" customHeight="1">
      <c r="A277" s="283" t="s">
        <v>4978</v>
      </c>
      <c r="B277" s="299" t="s">
        <v>639</v>
      </c>
      <c r="C277" s="299" t="s">
        <v>5506</v>
      </c>
      <c r="D277" s="283" t="s">
        <v>4957</v>
      </c>
      <c r="E277" s="299" t="s">
        <v>641</v>
      </c>
      <c r="F277" s="377">
        <v>43437</v>
      </c>
      <c r="G277" s="446">
        <v>2425385</v>
      </c>
      <c r="H277" s="372">
        <v>2425385</v>
      </c>
      <c r="I277" s="372">
        <f>OPULJP_izravne8[[#This Row],[Bespovratna sredstva Ukupno]]*0.85</f>
        <v>2061577.25</v>
      </c>
      <c r="J277" s="372">
        <f>OPULJP_izravne8[[#This Row],[Bespovratna sredstva Ukupno]]*0.15</f>
        <v>363807.75</v>
      </c>
      <c r="K277" s="372"/>
      <c r="L277" s="174" t="s">
        <v>4965</v>
      </c>
      <c r="M277" s="283" t="s">
        <v>28</v>
      </c>
      <c r="N277" s="283" t="s">
        <v>28</v>
      </c>
      <c r="O277" s="220" t="s">
        <v>30</v>
      </c>
      <c r="P277" s="393">
        <f>IFERROR(VLOOKUP(TRIM(OPULJP_izravne8[[#This Row],[Lokacija provedbe
grad ili općina]]),Koordinate!B:E,2,FALSE),"")</f>
        <v>31400</v>
      </c>
      <c r="Q277" s="393">
        <f>IFERROR(VLOOKUP(TRIM(OPULJP_izravne8[[#This Row],[Lokacija provedbe
grad ili općina]]),Koordinate!B:E,3,FALSE),"")</f>
        <v>45.309996899999902</v>
      </c>
      <c r="R277" s="393">
        <f>IFERROR(VLOOKUP(TRIM(OPULJP_izravne8[[#This Row],[Lokacija provedbe
grad ili općina]]),Koordinate!B:E,4,FALSE),"")</f>
        <v>18.4097819999999</v>
      </c>
    </row>
    <row r="278" spans="1:18" s="373" customFormat="1" ht="30" customHeight="1">
      <c r="A278" s="530" t="s">
        <v>6514</v>
      </c>
      <c r="B278" s="299" t="s">
        <v>639</v>
      </c>
      <c r="C278" s="299" t="s">
        <v>6515</v>
      </c>
      <c r="D278" s="283" t="s">
        <v>4957</v>
      </c>
      <c r="E278" s="299" t="s">
        <v>641</v>
      </c>
      <c r="F278" s="531">
        <v>43560</v>
      </c>
      <c r="G278" s="446">
        <v>2498318</v>
      </c>
      <c r="H278" s="529">
        <v>2498318</v>
      </c>
      <c r="I278" s="372">
        <f>OPULJP_izravne8[[#This Row],[Bespovratna sredstva Ukupno]]*0.85</f>
        <v>2123570.2999999998</v>
      </c>
      <c r="J278" s="372">
        <f>OPULJP_izravne8[[#This Row],[Bespovratna sredstva Ukupno]]*0.15</f>
        <v>374747.7</v>
      </c>
      <c r="K278" s="529"/>
      <c r="L278" s="527" t="s">
        <v>684</v>
      </c>
      <c r="M278" s="530" t="s">
        <v>6516</v>
      </c>
      <c r="N278" s="530" t="s">
        <v>1084</v>
      </c>
      <c r="O278" s="533" t="s">
        <v>4370</v>
      </c>
      <c r="P278" s="393" t="str">
        <f>IFERROR(VLOOKUP(TRIM(OPULJP_izravne8[[#This Row],[Lokacija provedbe
grad ili općina]]),Koordinate!B:E,2,FALSE),"")</f>
        <v/>
      </c>
      <c r="Q278" s="393" t="str">
        <f>IFERROR(VLOOKUP(TRIM(OPULJP_izravne8[[#This Row],[Lokacija provedbe
grad ili općina]]),Koordinate!B:E,3,FALSE),"")</f>
        <v/>
      </c>
      <c r="R278" s="393" t="str">
        <f>IFERROR(VLOOKUP(TRIM(OPULJP_izravne8[[#This Row],[Lokacija provedbe
grad ili općina]]),Koordinate!B:E,4,FALSE),"")</f>
        <v/>
      </c>
    </row>
    <row r="279" spans="1:18" s="390" customFormat="1" ht="30" customHeight="1">
      <c r="A279" s="589" t="s">
        <v>7026</v>
      </c>
      <c r="B279" s="590" t="s">
        <v>639</v>
      </c>
      <c r="C279" s="590" t="s">
        <v>7027</v>
      </c>
      <c r="D279" s="589" t="s">
        <v>4957</v>
      </c>
      <c r="E279" s="590" t="s">
        <v>641</v>
      </c>
      <c r="F279" s="591" t="s">
        <v>7028</v>
      </c>
      <c r="G279" s="446">
        <v>494440</v>
      </c>
      <c r="H279" s="588">
        <v>494440</v>
      </c>
      <c r="I279" s="588">
        <v>420274</v>
      </c>
      <c r="J279" s="588">
        <v>74166</v>
      </c>
      <c r="K279" s="588">
        <v>0</v>
      </c>
      <c r="L279" s="586" t="s">
        <v>7029</v>
      </c>
      <c r="M279" s="589" t="s">
        <v>222</v>
      </c>
      <c r="N279" s="283" t="s">
        <v>38</v>
      </c>
      <c r="O279" s="592" t="s">
        <v>4370</v>
      </c>
      <c r="P279" s="393" t="str">
        <f>IFERROR(VLOOKUP(TRIM(OPULJP_izravne8[[#This Row],[Lokacija provedbe
grad ili općina]]),Koordinate!B:E,2,FALSE),"")</f>
        <v/>
      </c>
      <c r="Q279" s="393" t="str">
        <f>IFERROR(VLOOKUP(TRIM(OPULJP_izravne8[[#This Row],[Lokacija provedbe
grad ili općina]]),Koordinate!B:E,3,FALSE),"")</f>
        <v/>
      </c>
      <c r="R279" s="393" t="str">
        <f>IFERROR(VLOOKUP(TRIM(OPULJP_izravne8[[#This Row],[Lokacija provedbe
grad ili općina]]),Koordinate!B:E,4,FALSE),"")</f>
        <v/>
      </c>
    </row>
    <row r="280" spans="1:18" s="390" customFormat="1" ht="30" customHeight="1">
      <c r="A280" s="530" t="s">
        <v>6517</v>
      </c>
      <c r="B280" s="299" t="s">
        <v>639</v>
      </c>
      <c r="C280" s="299" t="s">
        <v>6518</v>
      </c>
      <c r="D280" s="283" t="s">
        <v>4957</v>
      </c>
      <c r="E280" s="299" t="s">
        <v>641</v>
      </c>
      <c r="F280" s="531">
        <v>43561</v>
      </c>
      <c r="G280" s="446">
        <v>499920</v>
      </c>
      <c r="H280" s="529">
        <v>499920</v>
      </c>
      <c r="I280" s="372">
        <f>OPULJP_izravne8[[#This Row],[Bespovratna sredstva Ukupno]]*0.85</f>
        <v>424932</v>
      </c>
      <c r="J280" s="372">
        <f>OPULJP_izravne8[[#This Row],[Bespovratna sredstva Ukupno]]*0.15</f>
        <v>74988</v>
      </c>
      <c r="K280" s="529"/>
      <c r="L280" s="527" t="s">
        <v>758</v>
      </c>
      <c r="M280" s="530" t="s">
        <v>38</v>
      </c>
      <c r="N280" s="530" t="s">
        <v>38</v>
      </c>
      <c r="O280" s="533" t="s">
        <v>140</v>
      </c>
      <c r="P280" s="393">
        <f>IFERROR(VLOOKUP(TRIM(OPULJP_izravne8[[#This Row],[Lokacija provedbe
grad ili općina]]),Koordinate!B:E,2,FALSE),"")</f>
        <v>34000</v>
      </c>
      <c r="Q280" s="393">
        <f>IFERROR(VLOOKUP(TRIM(OPULJP_izravne8[[#This Row],[Lokacija provedbe
grad ili općina]]),Koordinate!B:E,3,FALSE),"")</f>
        <v>45.331476299999999</v>
      </c>
      <c r="R280" s="393">
        <f>IFERROR(VLOOKUP(TRIM(OPULJP_izravne8[[#This Row],[Lokacija provedbe
grad ili općina]]),Koordinate!B:E,4,FALSE),"")</f>
        <v>17.674474799999899</v>
      </c>
    </row>
    <row r="281" spans="1:18" s="390" customFormat="1" ht="30" customHeight="1">
      <c r="A281" s="589" t="s">
        <v>7030</v>
      </c>
      <c r="B281" s="590" t="s">
        <v>639</v>
      </c>
      <c r="C281" s="590" t="s">
        <v>7031</v>
      </c>
      <c r="D281" s="589" t="s">
        <v>4957</v>
      </c>
      <c r="E281" s="590" t="s">
        <v>641</v>
      </c>
      <c r="F281" s="591" t="s">
        <v>7032</v>
      </c>
      <c r="G281" s="446">
        <v>443335</v>
      </c>
      <c r="H281" s="588">
        <v>443335</v>
      </c>
      <c r="I281" s="588">
        <v>376834.75</v>
      </c>
      <c r="J281" s="588">
        <v>66500.25</v>
      </c>
      <c r="K281" s="588">
        <v>0</v>
      </c>
      <c r="L281" s="586" t="s">
        <v>7033</v>
      </c>
      <c r="M281" s="589" t="s">
        <v>55</v>
      </c>
      <c r="N281" s="283" t="s">
        <v>28</v>
      </c>
      <c r="O281" s="592" t="s">
        <v>4370</v>
      </c>
      <c r="P281" s="393" t="str">
        <f>IFERROR(VLOOKUP(TRIM(OPULJP_izravne8[[#This Row],[Lokacija provedbe
grad ili općina]]),Koordinate!B:E,2,FALSE),"")</f>
        <v/>
      </c>
      <c r="Q281" s="393" t="str">
        <f>IFERROR(VLOOKUP(TRIM(OPULJP_izravne8[[#This Row],[Lokacija provedbe
grad ili općina]]),Koordinate!B:E,3,FALSE),"")</f>
        <v/>
      </c>
      <c r="R281" s="393" t="str">
        <f>IFERROR(VLOOKUP(TRIM(OPULJP_izravne8[[#This Row],[Lokacija provedbe
grad ili općina]]),Koordinate!B:E,4,FALSE),"")</f>
        <v/>
      </c>
    </row>
    <row r="282" spans="1:18" s="390" customFormat="1" ht="30" customHeight="1">
      <c r="A282" s="283" t="s">
        <v>5786</v>
      </c>
      <c r="B282" s="299" t="s">
        <v>639</v>
      </c>
      <c r="C282" s="283" t="s">
        <v>5787</v>
      </c>
      <c r="D282" s="283" t="s">
        <v>5788</v>
      </c>
      <c r="E282" s="299" t="s">
        <v>641</v>
      </c>
      <c r="F282" s="371">
        <v>43518</v>
      </c>
      <c r="G282" s="446">
        <v>1995998.2</v>
      </c>
      <c r="H282" s="372">
        <v>1995998.2</v>
      </c>
      <c r="I282" s="372">
        <f>OPULJP_izravne8[[#This Row],[Bespovratna sredstva Ukupno]]*0.85</f>
        <v>1696598.47</v>
      </c>
      <c r="J282" s="372">
        <f>OPULJP_izravne8[[#This Row],[Bespovratna sredstva Ukupno]]*0.15</f>
        <v>299399.73</v>
      </c>
      <c r="K282" s="372">
        <v>0</v>
      </c>
      <c r="L282" s="174" t="s">
        <v>5789</v>
      </c>
      <c r="M282" s="283" t="s">
        <v>3363</v>
      </c>
      <c r="N282" s="283" t="s">
        <v>52</v>
      </c>
      <c r="O282" s="220" t="s">
        <v>4650</v>
      </c>
      <c r="P282" s="393">
        <f>IFERROR(VLOOKUP(TRIM(OPULJP_izravne8[[#This Row],[Lokacija provedbe
grad ili općina]]),Koordinate!B:E,2,FALSE),"")</f>
        <v>32000</v>
      </c>
      <c r="Q282" s="393">
        <f>IFERROR(VLOOKUP(TRIM(OPULJP_izravne8[[#This Row],[Lokacija provedbe
grad ili općina]]),Koordinate!B:E,3,FALSE),"")</f>
        <v>45.345237699999998</v>
      </c>
      <c r="R282" s="393">
        <f>IFERROR(VLOOKUP(TRIM(OPULJP_izravne8[[#This Row],[Lokacija provedbe
grad ili općina]]),Koordinate!B:E,4,FALSE),"")</f>
        <v>19.001020400000002</v>
      </c>
    </row>
    <row r="283" spans="1:18" s="390" customFormat="1" ht="30" customHeight="1">
      <c r="A283" s="283" t="s">
        <v>5790</v>
      </c>
      <c r="B283" s="299" t="s">
        <v>639</v>
      </c>
      <c r="C283" s="283" t="s">
        <v>5791</v>
      </c>
      <c r="D283" s="283" t="s">
        <v>5788</v>
      </c>
      <c r="E283" s="299" t="s">
        <v>641</v>
      </c>
      <c r="F283" s="371">
        <v>43518</v>
      </c>
      <c r="G283" s="446">
        <v>187105.59</v>
      </c>
      <c r="H283" s="372">
        <v>187105.59</v>
      </c>
      <c r="I283" s="372">
        <f>OPULJP_izravne8[[#This Row],[Bespovratna sredstva Ukupno]]*0.85</f>
        <v>159039.75149999998</v>
      </c>
      <c r="J283" s="372">
        <f>OPULJP_izravne8[[#This Row],[Bespovratna sredstva Ukupno]]*0.15</f>
        <v>28065.838499999998</v>
      </c>
      <c r="K283" s="372">
        <v>0</v>
      </c>
      <c r="L283" s="174" t="s">
        <v>5792</v>
      </c>
      <c r="M283" s="283" t="s">
        <v>3363</v>
      </c>
      <c r="N283" s="283" t="s">
        <v>52</v>
      </c>
      <c r="O283" s="220" t="s">
        <v>4650</v>
      </c>
      <c r="P283" s="393">
        <f>IFERROR(VLOOKUP(TRIM(OPULJP_izravne8[[#This Row],[Lokacija provedbe
grad ili općina]]),Koordinate!B:E,2,FALSE),"")</f>
        <v>32000</v>
      </c>
      <c r="Q283" s="393">
        <f>IFERROR(VLOOKUP(TRIM(OPULJP_izravne8[[#This Row],[Lokacija provedbe
grad ili općina]]),Koordinate!B:E,3,FALSE),"")</f>
        <v>45.345237699999998</v>
      </c>
      <c r="R283" s="393">
        <f>IFERROR(VLOOKUP(TRIM(OPULJP_izravne8[[#This Row],[Lokacija provedbe
grad ili općina]]),Koordinate!B:E,4,FALSE),"")</f>
        <v>19.001020400000002</v>
      </c>
    </row>
    <row r="284" spans="1:18" s="390" customFormat="1" ht="30" customHeight="1">
      <c r="A284" s="283" t="s">
        <v>5793</v>
      </c>
      <c r="B284" s="299" t="s">
        <v>639</v>
      </c>
      <c r="C284" s="283" t="s">
        <v>5794</v>
      </c>
      <c r="D284" s="283" t="s">
        <v>5788</v>
      </c>
      <c r="E284" s="299" t="s">
        <v>641</v>
      </c>
      <c r="F284" s="371">
        <v>43518</v>
      </c>
      <c r="G284" s="446">
        <v>1942628.6</v>
      </c>
      <c r="H284" s="372">
        <v>1942628.6</v>
      </c>
      <c r="I284" s="372">
        <f>OPULJP_izravne8[[#This Row],[Bespovratna sredstva Ukupno]]*0.85</f>
        <v>1651234.31</v>
      </c>
      <c r="J284" s="372">
        <f>OPULJP_izravne8[[#This Row],[Bespovratna sredstva Ukupno]]*0.15</f>
        <v>291394.28999999998</v>
      </c>
      <c r="K284" s="372">
        <v>0</v>
      </c>
      <c r="L284" s="174" t="s">
        <v>5795</v>
      </c>
      <c r="M284" s="283" t="s">
        <v>3363</v>
      </c>
      <c r="N284" s="283" t="s">
        <v>52</v>
      </c>
      <c r="O284" s="220" t="s">
        <v>4650</v>
      </c>
      <c r="P284" s="393">
        <f>IFERROR(VLOOKUP(TRIM(OPULJP_izravne8[[#This Row],[Lokacija provedbe
grad ili općina]]),Koordinate!B:E,2,FALSE),"")</f>
        <v>32000</v>
      </c>
      <c r="Q284" s="393">
        <f>IFERROR(VLOOKUP(TRIM(OPULJP_izravne8[[#This Row],[Lokacija provedbe
grad ili općina]]),Koordinate!B:E,3,FALSE),"")</f>
        <v>45.345237699999998</v>
      </c>
      <c r="R284" s="393">
        <f>IFERROR(VLOOKUP(TRIM(OPULJP_izravne8[[#This Row],[Lokacija provedbe
grad ili općina]]),Koordinate!B:E,4,FALSE),"")</f>
        <v>19.001020400000002</v>
      </c>
    </row>
    <row r="285" spans="1:18" s="390" customFormat="1" ht="30" customHeight="1">
      <c r="A285" s="283" t="s">
        <v>5796</v>
      </c>
      <c r="B285" s="299" t="s">
        <v>639</v>
      </c>
      <c r="C285" s="283" t="s">
        <v>5797</v>
      </c>
      <c r="D285" s="283" t="s">
        <v>5788</v>
      </c>
      <c r="E285" s="299" t="s">
        <v>641</v>
      </c>
      <c r="F285" s="371">
        <v>43518</v>
      </c>
      <c r="G285" s="446">
        <v>1941389.73</v>
      </c>
      <c r="H285" s="372">
        <v>1941389.73</v>
      </c>
      <c r="I285" s="372">
        <f>OPULJP_izravne8[[#This Row],[Bespovratna sredstva Ukupno]]*0.85</f>
        <v>1650181.2704999999</v>
      </c>
      <c r="J285" s="372">
        <f>OPULJP_izravne8[[#This Row],[Bespovratna sredstva Ukupno]]*0.15</f>
        <v>291208.4595</v>
      </c>
      <c r="K285" s="372">
        <v>0</v>
      </c>
      <c r="L285" s="174" t="s">
        <v>5798</v>
      </c>
      <c r="M285" s="283" t="s">
        <v>5799</v>
      </c>
      <c r="N285" s="283" t="s">
        <v>1084</v>
      </c>
      <c r="O285" s="220" t="s">
        <v>4370</v>
      </c>
      <c r="P285" s="393" t="str">
        <f>IFERROR(VLOOKUP(TRIM(OPULJP_izravne8[[#This Row],[Lokacija provedbe
grad ili općina]]),Koordinate!B:E,2,FALSE),"")</f>
        <v/>
      </c>
      <c r="Q285" s="393" t="str">
        <f>IFERROR(VLOOKUP(TRIM(OPULJP_izravne8[[#This Row],[Lokacija provedbe
grad ili općina]]),Koordinate!B:E,3,FALSE),"")</f>
        <v/>
      </c>
      <c r="R285" s="393" t="str">
        <f>IFERROR(VLOOKUP(TRIM(OPULJP_izravne8[[#This Row],[Lokacija provedbe
grad ili općina]]),Koordinate!B:E,4,FALSE),"")</f>
        <v/>
      </c>
    </row>
    <row r="286" spans="1:18" s="390" customFormat="1" ht="30" customHeight="1">
      <c r="A286" s="283" t="s">
        <v>5800</v>
      </c>
      <c r="B286" s="299" t="s">
        <v>639</v>
      </c>
      <c r="C286" s="283" t="s">
        <v>5801</v>
      </c>
      <c r="D286" s="283" t="s">
        <v>5788</v>
      </c>
      <c r="E286" s="299" t="s">
        <v>641</v>
      </c>
      <c r="F286" s="371">
        <v>43518</v>
      </c>
      <c r="G286" s="446">
        <v>1816585</v>
      </c>
      <c r="H286" s="372">
        <v>1816585</v>
      </c>
      <c r="I286" s="372">
        <f>OPULJP_izravne8[[#This Row],[Bespovratna sredstva Ukupno]]*0.85</f>
        <v>1544097.25</v>
      </c>
      <c r="J286" s="372">
        <f>OPULJP_izravne8[[#This Row],[Bespovratna sredstva Ukupno]]*0.15</f>
        <v>272487.75</v>
      </c>
      <c r="K286" s="372">
        <v>0</v>
      </c>
      <c r="L286" s="174" t="s">
        <v>5802</v>
      </c>
      <c r="M286" s="283" t="s">
        <v>5803</v>
      </c>
      <c r="N286" s="283" t="s">
        <v>1084</v>
      </c>
      <c r="O286" s="220" t="s">
        <v>4370</v>
      </c>
      <c r="P286" s="393" t="str">
        <f>IFERROR(VLOOKUP(TRIM(OPULJP_izravne8[[#This Row],[Lokacija provedbe
grad ili općina]]),Koordinate!B:E,2,FALSE),"")</f>
        <v/>
      </c>
      <c r="Q286" s="393" t="str">
        <f>IFERROR(VLOOKUP(TRIM(OPULJP_izravne8[[#This Row],[Lokacija provedbe
grad ili općina]]),Koordinate!B:E,3,FALSE),"")</f>
        <v/>
      </c>
      <c r="R286" s="393" t="str">
        <f>IFERROR(VLOOKUP(TRIM(OPULJP_izravne8[[#This Row],[Lokacija provedbe
grad ili općina]]),Koordinate!B:E,4,FALSE),"")</f>
        <v/>
      </c>
    </row>
    <row r="287" spans="1:18" s="373" customFormat="1" ht="30" customHeight="1">
      <c r="A287" s="283" t="s">
        <v>5804</v>
      </c>
      <c r="B287" s="299" t="s">
        <v>639</v>
      </c>
      <c r="C287" s="283" t="s">
        <v>5805</v>
      </c>
      <c r="D287" s="283" t="s">
        <v>5788</v>
      </c>
      <c r="E287" s="299" t="s">
        <v>641</v>
      </c>
      <c r="F287" s="371">
        <v>43518</v>
      </c>
      <c r="G287" s="446">
        <v>1829540.91</v>
      </c>
      <c r="H287" s="372">
        <v>1829540.91</v>
      </c>
      <c r="I287" s="372">
        <f>OPULJP_izravne8[[#This Row],[Bespovratna sredstva Ukupno]]*0.85</f>
        <v>1555109.7734999999</v>
      </c>
      <c r="J287" s="372">
        <f>OPULJP_izravne8[[#This Row],[Bespovratna sredstva Ukupno]]*0.15</f>
        <v>274431.13649999996</v>
      </c>
      <c r="K287" s="372">
        <v>0</v>
      </c>
      <c r="L287" s="174" t="s">
        <v>5806</v>
      </c>
      <c r="M287" s="283" t="s">
        <v>5807</v>
      </c>
      <c r="N287" s="283" t="s">
        <v>1084</v>
      </c>
      <c r="O287" s="220" t="s">
        <v>4370</v>
      </c>
      <c r="P287" s="393" t="str">
        <f>IFERROR(VLOOKUP(TRIM(OPULJP_izravne8[[#This Row],[Lokacija provedbe
grad ili općina]]),Koordinate!B:E,2,FALSE),"")</f>
        <v/>
      </c>
      <c r="Q287" s="393" t="str">
        <f>IFERROR(VLOOKUP(TRIM(OPULJP_izravne8[[#This Row],[Lokacija provedbe
grad ili općina]]),Koordinate!B:E,3,FALSE),"")</f>
        <v/>
      </c>
      <c r="R287" s="393" t="str">
        <f>IFERROR(VLOOKUP(TRIM(OPULJP_izravne8[[#This Row],[Lokacija provedbe
grad ili općina]]),Koordinate!B:E,4,FALSE),"")</f>
        <v/>
      </c>
    </row>
    <row r="288" spans="1:18" s="373" customFormat="1" ht="30" customHeight="1">
      <c r="A288" s="283" t="s">
        <v>728</v>
      </c>
      <c r="B288" s="299" t="s">
        <v>686</v>
      </c>
      <c r="C288" s="299" t="s">
        <v>5512</v>
      </c>
      <c r="D288" s="283" t="s">
        <v>687</v>
      </c>
      <c r="E288" s="299" t="s">
        <v>641</v>
      </c>
      <c r="F288" s="371">
        <v>42872</v>
      </c>
      <c r="G288" s="446">
        <v>568046.4</v>
      </c>
      <c r="H288" s="372">
        <v>568046.4</v>
      </c>
      <c r="I288" s="372">
        <f>OPULJP_izravne8[[#This Row],[Bespovratna sredstva Ukupno]]*0.85</f>
        <v>482839.44</v>
      </c>
      <c r="J288" s="372">
        <f>OPULJP_izravne8[[#This Row],[Bespovratna sredstva Ukupno]]*0.15</f>
        <v>85206.96</v>
      </c>
      <c r="K288" s="372">
        <v>0</v>
      </c>
      <c r="L288" s="174" t="s">
        <v>692</v>
      </c>
      <c r="M288" s="374" t="s">
        <v>5513</v>
      </c>
      <c r="N288" s="374" t="s">
        <v>1084</v>
      </c>
      <c r="O288" s="220" t="s">
        <v>4370</v>
      </c>
      <c r="P288" s="393" t="str">
        <f>IFERROR(VLOOKUP(TRIM(OPULJP_izravne8[[#This Row],[Lokacija provedbe
grad ili općina]]),Koordinate!B:E,2,FALSE),"")</f>
        <v/>
      </c>
      <c r="Q288" s="393" t="str">
        <f>IFERROR(VLOOKUP(TRIM(OPULJP_izravne8[[#This Row],[Lokacija provedbe
grad ili općina]]),Koordinate!B:E,3,FALSE),"")</f>
        <v/>
      </c>
      <c r="R288" s="393" t="str">
        <f>IFERROR(VLOOKUP(TRIM(OPULJP_izravne8[[#This Row],[Lokacija provedbe
grad ili općina]]),Koordinate!B:E,4,FALSE),"")</f>
        <v/>
      </c>
    </row>
    <row r="289" spans="1:18" s="373" customFormat="1" ht="30" customHeight="1">
      <c r="A289" s="283" t="s">
        <v>729</v>
      </c>
      <c r="B289" s="299" t="s">
        <v>686</v>
      </c>
      <c r="C289" s="299" t="s">
        <v>5509</v>
      </c>
      <c r="D289" s="283" t="s">
        <v>687</v>
      </c>
      <c r="E289" s="299" t="s">
        <v>641</v>
      </c>
      <c r="F289" s="371">
        <v>42872</v>
      </c>
      <c r="G289" s="446">
        <v>611379.19999999995</v>
      </c>
      <c r="H289" s="372">
        <v>611379.19999999995</v>
      </c>
      <c r="I289" s="372">
        <f>OPULJP_izravne8[[#This Row],[Bespovratna sredstva Ukupno]]*0.85</f>
        <v>519672.31999999995</v>
      </c>
      <c r="J289" s="372">
        <f>OPULJP_izravne8[[#This Row],[Bespovratna sredstva Ukupno]]*0.15</f>
        <v>91706.87999999999</v>
      </c>
      <c r="K289" s="372">
        <v>0</v>
      </c>
      <c r="L289" s="174" t="s">
        <v>689</v>
      </c>
      <c r="M289" s="283" t="s">
        <v>38</v>
      </c>
      <c r="N289" s="283" t="s">
        <v>38</v>
      </c>
      <c r="O289" s="220" t="s">
        <v>4370</v>
      </c>
      <c r="P289" s="393" t="str">
        <f>IFERROR(VLOOKUP(TRIM(OPULJP_izravne8[[#This Row],[Lokacija provedbe
grad ili općina]]),Koordinate!B:E,2,FALSE),"")</f>
        <v/>
      </c>
      <c r="Q289" s="393" t="str">
        <f>IFERROR(VLOOKUP(TRIM(OPULJP_izravne8[[#This Row],[Lokacija provedbe
grad ili općina]]),Koordinate!B:E,3,FALSE),"")</f>
        <v/>
      </c>
      <c r="R289" s="393" t="str">
        <f>IFERROR(VLOOKUP(TRIM(OPULJP_izravne8[[#This Row],[Lokacija provedbe
grad ili općina]]),Koordinate!B:E,4,FALSE),"")</f>
        <v/>
      </c>
    </row>
    <row r="290" spans="1:18" s="373" customFormat="1" ht="30" customHeight="1">
      <c r="A290" s="283" t="s">
        <v>730</v>
      </c>
      <c r="B290" s="299" t="s">
        <v>686</v>
      </c>
      <c r="C290" s="299" t="s">
        <v>5510</v>
      </c>
      <c r="D290" s="283" t="s">
        <v>687</v>
      </c>
      <c r="E290" s="299" t="s">
        <v>641</v>
      </c>
      <c r="F290" s="371">
        <v>42872</v>
      </c>
      <c r="G290" s="446">
        <v>639598.48</v>
      </c>
      <c r="H290" s="372">
        <v>639598.48</v>
      </c>
      <c r="I290" s="372">
        <f>OPULJP_izravne8[[#This Row],[Bespovratna sredstva Ukupno]]*0.85</f>
        <v>543658.70799999998</v>
      </c>
      <c r="J290" s="372">
        <f>OPULJP_izravne8[[#This Row],[Bespovratna sredstva Ukupno]]*0.15</f>
        <v>95939.771999999997</v>
      </c>
      <c r="K290" s="372">
        <v>0</v>
      </c>
      <c r="L290" s="174" t="s">
        <v>690</v>
      </c>
      <c r="M290" s="283" t="s">
        <v>20</v>
      </c>
      <c r="N290" s="283" t="s">
        <v>20</v>
      </c>
      <c r="O290" s="220" t="s">
        <v>4370</v>
      </c>
      <c r="P290" s="393" t="str">
        <f>IFERROR(VLOOKUP(TRIM(OPULJP_izravne8[[#This Row],[Lokacija provedbe
grad ili općina]]),Koordinate!B:E,2,FALSE),"")</f>
        <v/>
      </c>
      <c r="Q290" s="393" t="str">
        <f>IFERROR(VLOOKUP(TRIM(OPULJP_izravne8[[#This Row],[Lokacija provedbe
grad ili općina]]),Koordinate!B:E,3,FALSE),"")</f>
        <v/>
      </c>
      <c r="R290" s="393" t="str">
        <f>IFERROR(VLOOKUP(TRIM(OPULJP_izravne8[[#This Row],[Lokacija provedbe
grad ili općina]]),Koordinate!B:E,4,FALSE),"")</f>
        <v/>
      </c>
    </row>
    <row r="291" spans="1:18" s="391" customFormat="1" ht="30" customHeight="1">
      <c r="A291" s="283" t="s">
        <v>731</v>
      </c>
      <c r="B291" s="299" t="s">
        <v>686</v>
      </c>
      <c r="C291" s="299" t="s">
        <v>5514</v>
      </c>
      <c r="D291" s="283" t="s">
        <v>687</v>
      </c>
      <c r="E291" s="299" t="s">
        <v>641</v>
      </c>
      <c r="F291" s="371">
        <v>42872</v>
      </c>
      <c r="G291" s="446">
        <v>706263.99</v>
      </c>
      <c r="H291" s="372">
        <v>706263.99</v>
      </c>
      <c r="I291" s="372">
        <f>OPULJP_izravne8[[#This Row],[Bespovratna sredstva Ukupno]]*0.85</f>
        <v>600324.39150000003</v>
      </c>
      <c r="J291" s="372">
        <f>OPULJP_izravne8[[#This Row],[Bespovratna sredstva Ukupno]]*0.15</f>
        <v>105939.59849999999</v>
      </c>
      <c r="K291" s="372">
        <v>0</v>
      </c>
      <c r="L291" s="174" t="s">
        <v>694</v>
      </c>
      <c r="M291" s="283" t="s">
        <v>28</v>
      </c>
      <c r="N291" s="283" t="s">
        <v>28</v>
      </c>
      <c r="O291" s="220" t="s">
        <v>4370</v>
      </c>
      <c r="P291" s="393" t="str">
        <f>IFERROR(VLOOKUP(TRIM(OPULJP_izravne8[[#This Row],[Lokacija provedbe
grad ili općina]]),Koordinate!B:E,2,FALSE),"")</f>
        <v/>
      </c>
      <c r="Q291" s="393" t="str">
        <f>IFERROR(VLOOKUP(TRIM(OPULJP_izravne8[[#This Row],[Lokacija provedbe
grad ili općina]]),Koordinate!B:E,3,FALSE),"")</f>
        <v/>
      </c>
      <c r="R291" s="393" t="str">
        <f>IFERROR(VLOOKUP(TRIM(OPULJP_izravne8[[#This Row],[Lokacija provedbe
grad ili općina]]),Koordinate!B:E,4,FALSE),"")</f>
        <v/>
      </c>
    </row>
    <row r="292" spans="1:18" s="391" customFormat="1" ht="30" customHeight="1">
      <c r="A292" s="283" t="s">
        <v>732</v>
      </c>
      <c r="B292" s="299" t="s">
        <v>686</v>
      </c>
      <c r="C292" s="299" t="s">
        <v>5511</v>
      </c>
      <c r="D292" s="283" t="s">
        <v>687</v>
      </c>
      <c r="E292" s="299" t="s">
        <v>641</v>
      </c>
      <c r="F292" s="371">
        <v>42872</v>
      </c>
      <c r="G292" s="446">
        <v>514030.04</v>
      </c>
      <c r="H292" s="372">
        <v>514030.04</v>
      </c>
      <c r="I292" s="372">
        <f>OPULJP_izravne8[[#This Row],[Bespovratna sredstva Ukupno]]*0.85</f>
        <v>436925.53399999999</v>
      </c>
      <c r="J292" s="372">
        <f>OPULJP_izravne8[[#This Row],[Bespovratna sredstva Ukupno]]*0.15</f>
        <v>77104.505999999994</v>
      </c>
      <c r="K292" s="372">
        <v>0</v>
      </c>
      <c r="L292" s="174" t="s">
        <v>691</v>
      </c>
      <c r="M292" s="283" t="s">
        <v>28</v>
      </c>
      <c r="N292" s="283" t="s">
        <v>28</v>
      </c>
      <c r="O292" s="220" t="s">
        <v>4370</v>
      </c>
      <c r="P292" s="393" t="str">
        <f>IFERROR(VLOOKUP(TRIM(OPULJP_izravne8[[#This Row],[Lokacija provedbe
grad ili općina]]),Koordinate!B:E,2,FALSE),"")</f>
        <v/>
      </c>
      <c r="Q292" s="393" t="str">
        <f>IFERROR(VLOOKUP(TRIM(OPULJP_izravne8[[#This Row],[Lokacija provedbe
grad ili općina]]),Koordinate!B:E,3,FALSE),"")</f>
        <v/>
      </c>
      <c r="R292" s="393" t="str">
        <f>IFERROR(VLOOKUP(TRIM(OPULJP_izravne8[[#This Row],[Lokacija provedbe
grad ili općina]]),Koordinate!B:E,4,FALSE),"")</f>
        <v/>
      </c>
    </row>
    <row r="293" spans="1:18" s="391" customFormat="1" ht="30" customHeight="1">
      <c r="A293" s="283" t="s">
        <v>733</v>
      </c>
      <c r="B293" s="299" t="s">
        <v>686</v>
      </c>
      <c r="C293" s="299" t="s">
        <v>5508</v>
      </c>
      <c r="D293" s="283" t="s">
        <v>687</v>
      </c>
      <c r="E293" s="299" t="s">
        <v>641</v>
      </c>
      <c r="F293" s="371">
        <v>42872</v>
      </c>
      <c r="G293" s="446">
        <v>665761.37</v>
      </c>
      <c r="H293" s="372">
        <v>665761.37</v>
      </c>
      <c r="I293" s="372">
        <f>OPULJP_izravne8[[#This Row],[Bespovratna sredstva Ukupno]]*0.85</f>
        <v>565897.16449999996</v>
      </c>
      <c r="J293" s="372">
        <f>OPULJP_izravne8[[#This Row],[Bespovratna sredstva Ukupno]]*0.15</f>
        <v>99864.205499999996</v>
      </c>
      <c r="K293" s="372">
        <v>0</v>
      </c>
      <c r="L293" s="174" t="s">
        <v>688</v>
      </c>
      <c r="M293" s="283" t="s">
        <v>38</v>
      </c>
      <c r="N293" s="283" t="s">
        <v>38</v>
      </c>
      <c r="O293" s="220" t="s">
        <v>4370</v>
      </c>
      <c r="P293" s="393" t="str">
        <f>IFERROR(VLOOKUP(TRIM(OPULJP_izravne8[[#This Row],[Lokacija provedbe
grad ili općina]]),Koordinate!B:E,2,FALSE),"")</f>
        <v/>
      </c>
      <c r="Q293" s="393" t="str">
        <f>IFERROR(VLOOKUP(TRIM(OPULJP_izravne8[[#This Row],[Lokacija provedbe
grad ili općina]]),Koordinate!B:E,3,FALSE),"")</f>
        <v/>
      </c>
      <c r="R293" s="393" t="str">
        <f>IFERROR(VLOOKUP(TRIM(OPULJP_izravne8[[#This Row],[Lokacija provedbe
grad ili općina]]),Koordinate!B:E,4,FALSE),"")</f>
        <v/>
      </c>
    </row>
    <row r="294" spans="1:18" s="373" customFormat="1" ht="30" customHeight="1">
      <c r="A294" s="283" t="s">
        <v>4359</v>
      </c>
      <c r="B294" s="299" t="s">
        <v>4355</v>
      </c>
      <c r="C294" s="299" t="s">
        <v>5224</v>
      </c>
      <c r="D294" s="283" t="s">
        <v>4356</v>
      </c>
      <c r="E294" s="299" t="s">
        <v>641</v>
      </c>
      <c r="F294" s="371">
        <v>43385</v>
      </c>
      <c r="G294" s="446">
        <v>1776323.15</v>
      </c>
      <c r="H294" s="372">
        <v>1776323.15</v>
      </c>
      <c r="I294" s="372">
        <f>OPULJP_izravne8[[#This Row],[Bespovratna sredstva Ukupno]]*0.85</f>
        <v>1509874.6775</v>
      </c>
      <c r="J294" s="372">
        <f>OPULJP_izravne8[[#This Row],[Bespovratna sredstva Ukupno]]*0.15</f>
        <v>266448.47249999997</v>
      </c>
      <c r="K294" s="372">
        <v>0</v>
      </c>
      <c r="L294" s="174" t="s">
        <v>4360</v>
      </c>
      <c r="M294" s="283" t="s">
        <v>28</v>
      </c>
      <c r="N294" s="283" t="s">
        <v>28</v>
      </c>
      <c r="O294" s="174" t="s">
        <v>29</v>
      </c>
      <c r="P294" s="393">
        <f>IFERROR(VLOOKUP(TRIM(OPULJP_izravne8[[#This Row],[Lokacija provedbe
grad ili općina]]),Koordinate!B:E,2,FALSE),"")</f>
        <v>31000</v>
      </c>
      <c r="Q294" s="393">
        <f>IFERROR(VLOOKUP(TRIM(OPULJP_izravne8[[#This Row],[Lokacija provedbe
grad ili općina]]),Koordinate!B:E,3,FALSE),"")</f>
        <v>45.554962400000001</v>
      </c>
      <c r="R294" s="393">
        <f>IFERROR(VLOOKUP(TRIM(OPULJP_izravne8[[#This Row],[Lokacija provedbe
grad ili općina]]),Koordinate!B:E,4,FALSE),"")</f>
        <v>18.695514399999901</v>
      </c>
    </row>
    <row r="295" spans="1:18" s="373" customFormat="1" ht="30" customHeight="1">
      <c r="A295" s="283" t="s">
        <v>4354</v>
      </c>
      <c r="B295" s="299" t="s">
        <v>4355</v>
      </c>
      <c r="C295" s="299" t="s">
        <v>5223</v>
      </c>
      <c r="D295" s="283" t="s">
        <v>4356</v>
      </c>
      <c r="E295" s="299" t="s">
        <v>641</v>
      </c>
      <c r="F295" s="371">
        <v>43385</v>
      </c>
      <c r="G295" s="446">
        <v>1766548.42</v>
      </c>
      <c r="H295" s="372">
        <v>1766548.42</v>
      </c>
      <c r="I295" s="372">
        <f>OPULJP_izravne8[[#This Row],[Bespovratna sredstva Ukupno]]*0.85</f>
        <v>1501566.1569999999</v>
      </c>
      <c r="J295" s="372">
        <f>OPULJP_izravne8[[#This Row],[Bespovratna sredstva Ukupno]]*0.15</f>
        <v>264982.26299999998</v>
      </c>
      <c r="K295" s="372">
        <v>0</v>
      </c>
      <c r="L295" s="174" t="s">
        <v>4357</v>
      </c>
      <c r="M295" s="283" t="s">
        <v>28</v>
      </c>
      <c r="N295" s="283" t="s">
        <v>28</v>
      </c>
      <c r="O295" s="174" t="s">
        <v>4358</v>
      </c>
      <c r="P295" s="393" t="str">
        <f>IFERROR(VLOOKUP(TRIM(OPULJP_izravne8[[#This Row],[Lokacija provedbe
grad ili općina]]),Koordinate!B:E,2,FALSE),"")</f>
        <v/>
      </c>
      <c r="Q295" s="393" t="str">
        <f>IFERROR(VLOOKUP(TRIM(OPULJP_izravne8[[#This Row],[Lokacija provedbe
grad ili općina]]),Koordinate!B:E,3,FALSE),"")</f>
        <v/>
      </c>
      <c r="R295" s="393" t="str">
        <f>IFERROR(VLOOKUP(TRIM(OPULJP_izravne8[[#This Row],[Lokacija provedbe
grad ili općina]]),Koordinate!B:E,4,FALSE),"")</f>
        <v/>
      </c>
    </row>
    <row r="296" spans="1:18" s="373" customFormat="1" ht="30" customHeight="1">
      <c r="A296" s="283" t="s">
        <v>4366</v>
      </c>
      <c r="B296" s="299" t="s">
        <v>4355</v>
      </c>
      <c r="C296" s="299" t="s">
        <v>5227</v>
      </c>
      <c r="D296" s="283" t="s">
        <v>4356</v>
      </c>
      <c r="E296" s="299" t="s">
        <v>641</v>
      </c>
      <c r="F296" s="371">
        <v>43385</v>
      </c>
      <c r="G296" s="446">
        <v>1779253.18</v>
      </c>
      <c r="H296" s="372">
        <v>1779253.18</v>
      </c>
      <c r="I296" s="372">
        <f>OPULJP_izravne8[[#This Row],[Bespovratna sredstva Ukupno]]*0.85</f>
        <v>1512365.203</v>
      </c>
      <c r="J296" s="372">
        <f>OPULJP_izravne8[[#This Row],[Bespovratna sredstva Ukupno]]*0.15</f>
        <v>266887.97699999996</v>
      </c>
      <c r="K296" s="372">
        <v>0</v>
      </c>
      <c r="L296" s="174" t="s">
        <v>4367</v>
      </c>
      <c r="M296" s="283" t="s">
        <v>28</v>
      </c>
      <c r="N296" s="283" t="s">
        <v>28</v>
      </c>
      <c r="O296" s="174" t="s">
        <v>29</v>
      </c>
      <c r="P296" s="393">
        <f>IFERROR(VLOOKUP(TRIM(OPULJP_izravne8[[#This Row],[Lokacija provedbe
grad ili općina]]),Koordinate!B:E,2,FALSE),"")</f>
        <v>31000</v>
      </c>
      <c r="Q296" s="393">
        <f>IFERROR(VLOOKUP(TRIM(OPULJP_izravne8[[#This Row],[Lokacija provedbe
grad ili općina]]),Koordinate!B:E,3,FALSE),"")</f>
        <v>45.554962400000001</v>
      </c>
      <c r="R296" s="393">
        <f>IFERROR(VLOOKUP(TRIM(OPULJP_izravne8[[#This Row],[Lokacija provedbe
grad ili općina]]),Koordinate!B:E,4,FALSE),"")</f>
        <v>18.695514399999901</v>
      </c>
    </row>
    <row r="297" spans="1:18" s="373" customFormat="1" ht="30" customHeight="1">
      <c r="A297" s="283" t="s">
        <v>4361</v>
      </c>
      <c r="B297" s="299" t="s">
        <v>4355</v>
      </c>
      <c r="C297" s="299" t="s">
        <v>5225</v>
      </c>
      <c r="D297" s="283" t="s">
        <v>4356</v>
      </c>
      <c r="E297" s="299" t="s">
        <v>641</v>
      </c>
      <c r="F297" s="371">
        <v>43385</v>
      </c>
      <c r="G297" s="446">
        <v>1798253.29</v>
      </c>
      <c r="H297" s="372">
        <v>1798253.29</v>
      </c>
      <c r="I297" s="372">
        <f>OPULJP_izravne8[[#This Row],[Bespovratna sredstva Ukupno]]*0.85</f>
        <v>1528515.2964999999</v>
      </c>
      <c r="J297" s="372">
        <f>OPULJP_izravne8[[#This Row],[Bespovratna sredstva Ukupno]]*0.15</f>
        <v>269737.99349999998</v>
      </c>
      <c r="K297" s="372">
        <v>0</v>
      </c>
      <c r="L297" s="174" t="s">
        <v>4971</v>
      </c>
      <c r="M297" s="283" t="s">
        <v>28</v>
      </c>
      <c r="N297" s="283" t="s">
        <v>28</v>
      </c>
      <c r="O297" s="174" t="s">
        <v>29</v>
      </c>
      <c r="P297" s="393">
        <f>IFERROR(VLOOKUP(TRIM(OPULJP_izravne8[[#This Row],[Lokacija provedbe
grad ili općina]]),Koordinate!B:E,2,FALSE),"")</f>
        <v>31000</v>
      </c>
      <c r="Q297" s="393">
        <f>IFERROR(VLOOKUP(TRIM(OPULJP_izravne8[[#This Row],[Lokacija provedbe
grad ili općina]]),Koordinate!B:E,3,FALSE),"")</f>
        <v>45.554962400000001</v>
      </c>
      <c r="R297" s="393">
        <f>IFERROR(VLOOKUP(TRIM(OPULJP_izravne8[[#This Row],[Lokacija provedbe
grad ili općina]]),Koordinate!B:E,4,FALSE),"")</f>
        <v>18.695514399999901</v>
      </c>
    </row>
    <row r="298" spans="1:18" s="373" customFormat="1" ht="30" customHeight="1">
      <c r="A298" s="283" t="s">
        <v>4362</v>
      </c>
      <c r="B298" s="299" t="s">
        <v>4355</v>
      </c>
      <c r="C298" s="299" t="s">
        <v>5226</v>
      </c>
      <c r="D298" s="283" t="s">
        <v>4356</v>
      </c>
      <c r="E298" s="299" t="s">
        <v>641</v>
      </c>
      <c r="F298" s="371">
        <v>43385</v>
      </c>
      <c r="G298" s="446">
        <v>1645784.97</v>
      </c>
      <c r="H298" s="372">
        <v>1645784.97</v>
      </c>
      <c r="I298" s="372">
        <f>OPULJP_izravne8[[#This Row],[Bespovratna sredstva Ukupno]]*0.85</f>
        <v>1398917.2245</v>
      </c>
      <c r="J298" s="372">
        <f>OPULJP_izravne8[[#This Row],[Bespovratna sredstva Ukupno]]*0.15</f>
        <v>246867.74549999999</v>
      </c>
      <c r="K298" s="372">
        <v>0</v>
      </c>
      <c r="L298" s="174" t="s">
        <v>4363</v>
      </c>
      <c r="M298" s="283" t="s">
        <v>4364</v>
      </c>
      <c r="N298" s="283" t="s">
        <v>1084</v>
      </c>
      <c r="O298" s="174" t="s">
        <v>4365</v>
      </c>
      <c r="P298" s="393" t="str">
        <f>IFERROR(VLOOKUP(TRIM(OPULJP_izravne8[[#This Row],[Lokacija provedbe
grad ili općina]]),Koordinate!B:E,2,FALSE),"")</f>
        <v/>
      </c>
      <c r="Q298" s="393" t="str">
        <f>IFERROR(VLOOKUP(TRIM(OPULJP_izravne8[[#This Row],[Lokacija provedbe
grad ili općina]]),Koordinate!B:E,3,FALSE),"")</f>
        <v/>
      </c>
      <c r="R298" s="393" t="str">
        <f>IFERROR(VLOOKUP(TRIM(OPULJP_izravne8[[#This Row],[Lokacija provedbe
grad ili općina]]),Koordinate!B:E,4,FALSE),"")</f>
        <v/>
      </c>
    </row>
    <row r="299" spans="1:18" s="373" customFormat="1" ht="30" customHeight="1">
      <c r="A299" s="498" t="s">
        <v>6093</v>
      </c>
      <c r="B299" s="499" t="s">
        <v>4355</v>
      </c>
      <c r="C299" s="500" t="s">
        <v>6094</v>
      </c>
      <c r="D299" s="498" t="s">
        <v>6095</v>
      </c>
      <c r="E299" s="500" t="s">
        <v>641</v>
      </c>
      <c r="F299" s="501">
        <v>43546</v>
      </c>
      <c r="G299" s="446">
        <v>3550324.85</v>
      </c>
      <c r="H299" s="502">
        <v>3550324.85</v>
      </c>
      <c r="I299" s="372">
        <f>OPULJP_izravne8[[#This Row],[Bespovratna sredstva Ukupno]]*0.85</f>
        <v>3017776.1225000001</v>
      </c>
      <c r="J299" s="372">
        <f>OPULJP_izravne8[[#This Row],[Bespovratna sredstva Ukupno]]*0.15</f>
        <v>532548.72750000004</v>
      </c>
      <c r="K299" s="502">
        <v>0</v>
      </c>
      <c r="L299" s="503" t="s">
        <v>6096</v>
      </c>
      <c r="M299" s="498" t="s">
        <v>6097</v>
      </c>
      <c r="N299" s="498" t="s">
        <v>1084</v>
      </c>
      <c r="O299" s="504" t="s">
        <v>4370</v>
      </c>
      <c r="P299" s="393" t="str">
        <f>IFERROR(VLOOKUP(TRIM(OPULJP_izravne8[[#This Row],[Lokacija provedbe
grad ili općina]]),Koordinate!B:E,2,FALSE),"")</f>
        <v/>
      </c>
      <c r="Q299" s="393" t="str">
        <f>IFERROR(VLOOKUP(TRIM(OPULJP_izravne8[[#This Row],[Lokacija provedbe
grad ili općina]]),Koordinate!B:E,3,FALSE),"")</f>
        <v/>
      </c>
      <c r="R299" s="393" t="str">
        <f>IFERROR(VLOOKUP(TRIM(OPULJP_izravne8[[#This Row],[Lokacija provedbe
grad ili općina]]),Koordinate!B:E,4,FALSE),"")</f>
        <v/>
      </c>
    </row>
    <row r="300" spans="1:18" s="373" customFormat="1" ht="30" customHeight="1">
      <c r="A300" s="498" t="s">
        <v>6098</v>
      </c>
      <c r="B300" s="499" t="s">
        <v>4355</v>
      </c>
      <c r="C300" s="500" t="s">
        <v>6099</v>
      </c>
      <c r="D300" s="498" t="s">
        <v>6095</v>
      </c>
      <c r="E300" s="500" t="s">
        <v>641</v>
      </c>
      <c r="F300" s="501">
        <v>43546</v>
      </c>
      <c r="G300" s="446">
        <v>3991805.7</v>
      </c>
      <c r="H300" s="502">
        <v>3991805.7</v>
      </c>
      <c r="I300" s="372">
        <f>OPULJP_izravne8[[#This Row],[Bespovratna sredstva Ukupno]]*0.85</f>
        <v>3393034.8450000002</v>
      </c>
      <c r="J300" s="372">
        <f>OPULJP_izravne8[[#This Row],[Bespovratna sredstva Ukupno]]*0.15</f>
        <v>598770.85499999998</v>
      </c>
      <c r="K300" s="502">
        <v>0</v>
      </c>
      <c r="L300" s="503" t="s">
        <v>6100</v>
      </c>
      <c r="M300" s="498" t="s">
        <v>6101</v>
      </c>
      <c r="N300" s="498" t="s">
        <v>1084</v>
      </c>
      <c r="O300" s="504" t="s">
        <v>4370</v>
      </c>
      <c r="P300" s="393" t="str">
        <f>IFERROR(VLOOKUP(TRIM(OPULJP_izravne8[[#This Row],[Lokacija provedbe
grad ili općina]]),Koordinate!B:E,2,FALSE),"")</f>
        <v/>
      </c>
      <c r="Q300" s="393" t="str">
        <f>IFERROR(VLOOKUP(TRIM(OPULJP_izravne8[[#This Row],[Lokacija provedbe
grad ili općina]]),Koordinate!B:E,3,FALSE),"")</f>
        <v/>
      </c>
      <c r="R300" s="393" t="str">
        <f>IFERROR(VLOOKUP(TRIM(OPULJP_izravne8[[#This Row],[Lokacija provedbe
grad ili općina]]),Koordinate!B:E,4,FALSE),"")</f>
        <v/>
      </c>
    </row>
    <row r="301" spans="1:18" s="373" customFormat="1" ht="30" customHeight="1">
      <c r="A301" s="498" t="s">
        <v>6102</v>
      </c>
      <c r="B301" s="499" t="s">
        <v>4355</v>
      </c>
      <c r="C301" s="500" t="s">
        <v>6103</v>
      </c>
      <c r="D301" s="498" t="s">
        <v>6095</v>
      </c>
      <c r="E301" s="500" t="s">
        <v>641</v>
      </c>
      <c r="F301" s="501">
        <v>43546</v>
      </c>
      <c r="G301" s="446">
        <v>3960006.82</v>
      </c>
      <c r="H301" s="502">
        <v>3960006.82</v>
      </c>
      <c r="I301" s="372">
        <f>OPULJP_izravne8[[#This Row],[Bespovratna sredstva Ukupno]]*0.85</f>
        <v>3366005.7969999998</v>
      </c>
      <c r="J301" s="372">
        <f>OPULJP_izravne8[[#This Row],[Bespovratna sredstva Ukupno]]*0.15</f>
        <v>594001.02299999993</v>
      </c>
      <c r="K301" s="502">
        <v>0</v>
      </c>
      <c r="L301" s="503" t="s">
        <v>6104</v>
      </c>
      <c r="M301" s="498" t="s">
        <v>6105</v>
      </c>
      <c r="N301" s="498" t="s">
        <v>1084</v>
      </c>
      <c r="O301" s="504" t="s">
        <v>4370</v>
      </c>
      <c r="P301" s="393" t="str">
        <f>IFERROR(VLOOKUP(TRIM(OPULJP_izravne8[[#This Row],[Lokacija provedbe
grad ili općina]]),Koordinate!B:E,2,FALSE),"")</f>
        <v/>
      </c>
      <c r="Q301" s="393" t="str">
        <f>IFERROR(VLOOKUP(TRIM(OPULJP_izravne8[[#This Row],[Lokacija provedbe
grad ili općina]]),Koordinate!B:E,3,FALSE),"")</f>
        <v/>
      </c>
      <c r="R301" s="393" t="str">
        <f>IFERROR(VLOOKUP(TRIM(OPULJP_izravne8[[#This Row],[Lokacija provedbe
grad ili općina]]),Koordinate!B:E,4,FALSE),"")</f>
        <v/>
      </c>
    </row>
    <row r="302" spans="1:18" s="373" customFormat="1" ht="30" customHeight="1">
      <c r="A302" s="498" t="s">
        <v>6106</v>
      </c>
      <c r="B302" s="499" t="s">
        <v>4355</v>
      </c>
      <c r="C302" s="500" t="s">
        <v>6107</v>
      </c>
      <c r="D302" s="498" t="s">
        <v>6095</v>
      </c>
      <c r="E302" s="500" t="s">
        <v>641</v>
      </c>
      <c r="F302" s="501">
        <v>43546</v>
      </c>
      <c r="G302" s="446">
        <v>3543935.4</v>
      </c>
      <c r="H302" s="502">
        <v>3543935.4</v>
      </c>
      <c r="I302" s="372">
        <f>OPULJP_izravne8[[#This Row],[Bespovratna sredstva Ukupno]]*0.85</f>
        <v>3012345.09</v>
      </c>
      <c r="J302" s="372">
        <f>OPULJP_izravne8[[#This Row],[Bespovratna sredstva Ukupno]]*0.15</f>
        <v>531590.30999999994</v>
      </c>
      <c r="K302" s="502">
        <v>0</v>
      </c>
      <c r="L302" s="503" t="s">
        <v>6108</v>
      </c>
      <c r="M302" s="498" t="s">
        <v>6109</v>
      </c>
      <c r="N302" s="498" t="s">
        <v>1084</v>
      </c>
      <c r="O302" s="504" t="s">
        <v>4370</v>
      </c>
      <c r="P302" s="393" t="str">
        <f>IFERROR(VLOOKUP(TRIM(OPULJP_izravne8[[#This Row],[Lokacija provedbe
grad ili općina]]),Koordinate!B:E,2,FALSE),"")</f>
        <v/>
      </c>
      <c r="Q302" s="393" t="str">
        <f>IFERROR(VLOOKUP(TRIM(OPULJP_izravne8[[#This Row],[Lokacija provedbe
grad ili općina]]),Koordinate!B:E,3,FALSE),"")</f>
        <v/>
      </c>
      <c r="R302" s="393" t="str">
        <f>IFERROR(VLOOKUP(TRIM(OPULJP_izravne8[[#This Row],[Lokacija provedbe
grad ili općina]]),Koordinate!B:E,4,FALSE),"")</f>
        <v/>
      </c>
    </row>
    <row r="303" spans="1:18" s="373" customFormat="1" ht="30" customHeight="1">
      <c r="A303" s="498" t="s">
        <v>6110</v>
      </c>
      <c r="B303" s="499" t="s">
        <v>4355</v>
      </c>
      <c r="C303" s="500" t="s">
        <v>6111</v>
      </c>
      <c r="D303" s="498" t="s">
        <v>6095</v>
      </c>
      <c r="E303" s="500" t="s">
        <v>641</v>
      </c>
      <c r="F303" s="501">
        <v>43546</v>
      </c>
      <c r="G303" s="446">
        <v>3991664.11</v>
      </c>
      <c r="H303" s="502">
        <v>3991664.11</v>
      </c>
      <c r="I303" s="372">
        <f>OPULJP_izravne8[[#This Row],[Bespovratna sredstva Ukupno]]*0.85</f>
        <v>3392914.4934999999</v>
      </c>
      <c r="J303" s="372">
        <f>OPULJP_izravne8[[#This Row],[Bespovratna sredstva Ukupno]]*0.15</f>
        <v>598749.6165</v>
      </c>
      <c r="K303" s="502">
        <v>0</v>
      </c>
      <c r="L303" s="503" t="s">
        <v>6112</v>
      </c>
      <c r="M303" s="498" t="s">
        <v>6109</v>
      </c>
      <c r="N303" s="498" t="s">
        <v>1084</v>
      </c>
      <c r="O303" s="504" t="s">
        <v>4370</v>
      </c>
      <c r="P303" s="393" t="str">
        <f>IFERROR(VLOOKUP(TRIM(OPULJP_izravne8[[#This Row],[Lokacija provedbe
grad ili općina]]),Koordinate!B:E,2,FALSE),"")</f>
        <v/>
      </c>
      <c r="Q303" s="393" t="str">
        <f>IFERROR(VLOOKUP(TRIM(OPULJP_izravne8[[#This Row],[Lokacija provedbe
grad ili općina]]),Koordinate!B:E,3,FALSE),"")</f>
        <v/>
      </c>
      <c r="R303" s="393" t="str">
        <f>IFERROR(VLOOKUP(TRIM(OPULJP_izravne8[[#This Row],[Lokacija provedbe
grad ili općina]]),Koordinate!B:E,4,FALSE),"")</f>
        <v/>
      </c>
    </row>
    <row r="304" spans="1:18" s="373" customFormat="1" ht="30" customHeight="1">
      <c r="A304" s="498" t="s">
        <v>6113</v>
      </c>
      <c r="B304" s="499" t="s">
        <v>4355</v>
      </c>
      <c r="C304" s="500" t="s">
        <v>6114</v>
      </c>
      <c r="D304" s="498" t="s">
        <v>6095</v>
      </c>
      <c r="E304" s="500" t="s">
        <v>641</v>
      </c>
      <c r="F304" s="501">
        <v>43546</v>
      </c>
      <c r="G304" s="446">
        <v>3993294.55</v>
      </c>
      <c r="H304" s="502">
        <v>3993294.55</v>
      </c>
      <c r="I304" s="372">
        <f>OPULJP_izravne8[[#This Row],[Bespovratna sredstva Ukupno]]*0.85</f>
        <v>3394300.3674999997</v>
      </c>
      <c r="J304" s="372">
        <f>OPULJP_izravne8[[#This Row],[Bespovratna sredstva Ukupno]]*0.15</f>
        <v>598994.1825</v>
      </c>
      <c r="K304" s="502">
        <v>0</v>
      </c>
      <c r="L304" s="503" t="s">
        <v>6115</v>
      </c>
      <c r="M304" s="498" t="s">
        <v>6109</v>
      </c>
      <c r="N304" s="498" t="s">
        <v>1084</v>
      </c>
      <c r="O304" s="504" t="s">
        <v>4370</v>
      </c>
      <c r="P304" s="393" t="str">
        <f>IFERROR(VLOOKUP(TRIM(OPULJP_izravne8[[#This Row],[Lokacija provedbe
grad ili općina]]),Koordinate!B:E,2,FALSE),"")</f>
        <v/>
      </c>
      <c r="Q304" s="393" t="str">
        <f>IFERROR(VLOOKUP(TRIM(OPULJP_izravne8[[#This Row],[Lokacija provedbe
grad ili općina]]),Koordinate!B:E,3,FALSE),"")</f>
        <v/>
      </c>
      <c r="R304" s="393" t="str">
        <f>IFERROR(VLOOKUP(TRIM(OPULJP_izravne8[[#This Row],[Lokacija provedbe
grad ili općina]]),Koordinate!B:E,4,FALSE),"")</f>
        <v/>
      </c>
    </row>
    <row r="305" spans="1:82" s="373" customFormat="1" ht="30" customHeight="1">
      <c r="A305" s="498" t="s">
        <v>6116</v>
      </c>
      <c r="B305" s="499" t="s">
        <v>4355</v>
      </c>
      <c r="C305" s="500" t="s">
        <v>6117</v>
      </c>
      <c r="D305" s="498" t="s">
        <v>6095</v>
      </c>
      <c r="E305" s="500" t="s">
        <v>641</v>
      </c>
      <c r="F305" s="501">
        <v>43546</v>
      </c>
      <c r="G305" s="446">
        <v>3862806.59</v>
      </c>
      <c r="H305" s="502">
        <v>3862806.59</v>
      </c>
      <c r="I305" s="372">
        <f>OPULJP_izravne8[[#This Row],[Bespovratna sredstva Ukupno]]*0.85</f>
        <v>3283385.6014999999</v>
      </c>
      <c r="J305" s="372">
        <f>OPULJP_izravne8[[#This Row],[Bespovratna sredstva Ukupno]]*0.15</f>
        <v>579420.98849999998</v>
      </c>
      <c r="K305" s="502">
        <v>0</v>
      </c>
      <c r="L305" s="503" t="s">
        <v>6118</v>
      </c>
      <c r="M305" s="498" t="s">
        <v>6119</v>
      </c>
      <c r="N305" s="498" t="s">
        <v>1084</v>
      </c>
      <c r="O305" s="504" t="s">
        <v>4370</v>
      </c>
      <c r="P305" s="393" t="str">
        <f>IFERROR(VLOOKUP(TRIM(OPULJP_izravne8[[#This Row],[Lokacija provedbe
grad ili općina]]),Koordinate!B:E,2,FALSE),"")</f>
        <v/>
      </c>
      <c r="Q305" s="393" t="str">
        <f>IFERROR(VLOOKUP(TRIM(OPULJP_izravne8[[#This Row],[Lokacija provedbe
grad ili općina]]),Koordinate!B:E,3,FALSE),"")</f>
        <v/>
      </c>
      <c r="R305" s="393" t="str">
        <f>IFERROR(VLOOKUP(TRIM(OPULJP_izravne8[[#This Row],[Lokacija provedbe
grad ili općina]]),Koordinate!B:E,4,FALSE),"")</f>
        <v/>
      </c>
    </row>
    <row r="306" spans="1:82" s="373" customFormat="1" ht="30" customHeight="1">
      <c r="A306" s="498" t="s">
        <v>6120</v>
      </c>
      <c r="B306" s="499" t="s">
        <v>4355</v>
      </c>
      <c r="C306" s="500" t="s">
        <v>6121</v>
      </c>
      <c r="D306" s="498" t="s">
        <v>6095</v>
      </c>
      <c r="E306" s="500" t="s">
        <v>641</v>
      </c>
      <c r="F306" s="501">
        <v>43546</v>
      </c>
      <c r="G306" s="446">
        <v>3999250.25</v>
      </c>
      <c r="H306" s="502">
        <v>3999250.25</v>
      </c>
      <c r="I306" s="372">
        <f>OPULJP_izravne8[[#This Row],[Bespovratna sredstva Ukupno]]*0.85</f>
        <v>3399362.7124999999</v>
      </c>
      <c r="J306" s="372">
        <f>OPULJP_izravne8[[#This Row],[Bespovratna sredstva Ukupno]]*0.15</f>
        <v>599887.53749999998</v>
      </c>
      <c r="K306" s="502">
        <v>0</v>
      </c>
      <c r="L306" s="503" t="s">
        <v>6122</v>
      </c>
      <c r="M306" s="498" t="s">
        <v>6123</v>
      </c>
      <c r="N306" s="498" t="s">
        <v>1084</v>
      </c>
      <c r="O306" s="504" t="s">
        <v>4370</v>
      </c>
      <c r="P306" s="393" t="str">
        <f>IFERROR(VLOOKUP(TRIM(OPULJP_izravne8[[#This Row],[Lokacija provedbe
grad ili općina]]),Koordinate!B:E,2,FALSE),"")</f>
        <v/>
      </c>
      <c r="Q306" s="393" t="str">
        <f>IFERROR(VLOOKUP(TRIM(OPULJP_izravne8[[#This Row],[Lokacija provedbe
grad ili općina]]),Koordinate!B:E,3,FALSE),"")</f>
        <v/>
      </c>
      <c r="R306" s="393" t="str">
        <f>IFERROR(VLOOKUP(TRIM(OPULJP_izravne8[[#This Row],[Lokacija provedbe
grad ili općina]]),Koordinate!B:E,4,FALSE),"")</f>
        <v/>
      </c>
    </row>
    <row r="307" spans="1:82" s="373" customFormat="1" ht="30" customHeight="1">
      <c r="A307" s="498" t="s">
        <v>6124</v>
      </c>
      <c r="B307" s="499" t="s">
        <v>4355</v>
      </c>
      <c r="C307" s="500" t="s">
        <v>6125</v>
      </c>
      <c r="D307" s="498" t="s">
        <v>6095</v>
      </c>
      <c r="E307" s="500" t="s">
        <v>641</v>
      </c>
      <c r="F307" s="501">
        <v>43546</v>
      </c>
      <c r="G307" s="446">
        <v>3791506</v>
      </c>
      <c r="H307" s="502">
        <v>3791506</v>
      </c>
      <c r="I307" s="372">
        <f>OPULJP_izravne8[[#This Row],[Bespovratna sredstva Ukupno]]*0.85</f>
        <v>3222780.1</v>
      </c>
      <c r="J307" s="372">
        <f>OPULJP_izravne8[[#This Row],[Bespovratna sredstva Ukupno]]*0.15</f>
        <v>568725.9</v>
      </c>
      <c r="K307" s="502">
        <v>0</v>
      </c>
      <c r="L307" s="498" t="s">
        <v>6126</v>
      </c>
      <c r="M307" s="498" t="s">
        <v>6127</v>
      </c>
      <c r="N307" s="498" t="s">
        <v>1084</v>
      </c>
      <c r="O307" s="498" t="s">
        <v>4370</v>
      </c>
      <c r="P307" s="393" t="str">
        <f>IFERROR(VLOOKUP(TRIM(OPULJP_izravne8[[#This Row],[Lokacija provedbe
grad ili općina]]),Koordinate!B:E,2,FALSE),"")</f>
        <v/>
      </c>
      <c r="Q307" s="393" t="str">
        <f>IFERROR(VLOOKUP(TRIM(OPULJP_izravne8[[#This Row],[Lokacija provedbe
grad ili općina]]),Koordinate!B:E,3,FALSE),"")</f>
        <v/>
      </c>
      <c r="R307" s="393" t="str">
        <f>IFERROR(VLOOKUP(TRIM(OPULJP_izravne8[[#This Row],[Lokacija provedbe
grad ili općina]]),Koordinate!B:E,4,FALSE),"")</f>
        <v/>
      </c>
    </row>
    <row r="308" spans="1:82" s="373" customFormat="1" ht="30" customHeight="1">
      <c r="A308" s="498" t="s">
        <v>6128</v>
      </c>
      <c r="B308" s="499" t="s">
        <v>4355</v>
      </c>
      <c r="C308" s="500" t="s">
        <v>6129</v>
      </c>
      <c r="D308" s="498" t="s">
        <v>6095</v>
      </c>
      <c r="E308" s="500" t="s">
        <v>641</v>
      </c>
      <c r="F308" s="501">
        <v>43546</v>
      </c>
      <c r="G308" s="446">
        <v>3836901.74</v>
      </c>
      <c r="H308" s="502">
        <v>3836901.74</v>
      </c>
      <c r="I308" s="372">
        <f>OPULJP_izravne8[[#This Row],[Bespovratna sredstva Ukupno]]*0.85</f>
        <v>3261366.4790000003</v>
      </c>
      <c r="J308" s="372">
        <f>OPULJP_izravne8[[#This Row],[Bespovratna sredstva Ukupno]]*0.15</f>
        <v>575535.26100000006</v>
      </c>
      <c r="K308" s="502">
        <v>0</v>
      </c>
      <c r="L308" s="498" t="s">
        <v>6130</v>
      </c>
      <c r="M308" s="498" t="s">
        <v>6131</v>
      </c>
      <c r="N308" s="498" t="s">
        <v>1084</v>
      </c>
      <c r="O308" s="498" t="s">
        <v>4370</v>
      </c>
      <c r="P308" s="393" t="str">
        <f>IFERROR(VLOOKUP(TRIM(OPULJP_izravne8[[#This Row],[Lokacija provedbe
grad ili općina]]),Koordinate!B:E,2,FALSE),"")</f>
        <v/>
      </c>
      <c r="Q308" s="393" t="str">
        <f>IFERROR(VLOOKUP(TRIM(OPULJP_izravne8[[#This Row],[Lokacija provedbe
grad ili općina]]),Koordinate!B:E,3,FALSE),"")</f>
        <v/>
      </c>
      <c r="R308" s="393" t="str">
        <f>IFERROR(VLOOKUP(TRIM(OPULJP_izravne8[[#This Row],[Lokacija provedbe
grad ili općina]]),Koordinate!B:E,4,FALSE),"")</f>
        <v/>
      </c>
    </row>
    <row r="309" spans="1:82" s="373" customFormat="1" ht="30" customHeight="1">
      <c r="A309" s="498" t="s">
        <v>6132</v>
      </c>
      <c r="B309" s="499" t="s">
        <v>4355</v>
      </c>
      <c r="C309" s="500" t="s">
        <v>6133</v>
      </c>
      <c r="D309" s="498" t="s">
        <v>6095</v>
      </c>
      <c r="E309" s="500" t="s">
        <v>641</v>
      </c>
      <c r="F309" s="501">
        <v>43551</v>
      </c>
      <c r="G309" s="446">
        <v>3994067.99</v>
      </c>
      <c r="H309" s="502">
        <v>3994067.99</v>
      </c>
      <c r="I309" s="372">
        <f>OPULJP_izravne8[[#This Row],[Bespovratna sredstva Ukupno]]*0.85</f>
        <v>3394957.7915000003</v>
      </c>
      <c r="J309" s="372">
        <f>OPULJP_izravne8[[#This Row],[Bespovratna sredstva Ukupno]]*0.15</f>
        <v>599110.19850000006</v>
      </c>
      <c r="K309" s="502">
        <v>0</v>
      </c>
      <c r="L309" s="498" t="s">
        <v>6134</v>
      </c>
      <c r="M309" s="498" t="s">
        <v>6135</v>
      </c>
      <c r="N309" s="498" t="s">
        <v>1084</v>
      </c>
      <c r="O309" s="498" t="s">
        <v>4370</v>
      </c>
      <c r="P309" s="393" t="str">
        <f>IFERROR(VLOOKUP(TRIM(OPULJP_izravne8[[#This Row],[Lokacija provedbe
grad ili općina]]),Koordinate!B:E,2,FALSE),"")</f>
        <v/>
      </c>
      <c r="Q309" s="393" t="str">
        <f>IFERROR(VLOOKUP(TRIM(OPULJP_izravne8[[#This Row],[Lokacija provedbe
grad ili općina]]),Koordinate!B:E,3,FALSE),"")</f>
        <v/>
      </c>
      <c r="R309" s="393" t="str">
        <f>IFERROR(VLOOKUP(TRIM(OPULJP_izravne8[[#This Row],[Lokacija provedbe
grad ili općina]]),Koordinate!B:E,4,FALSE),"")</f>
        <v/>
      </c>
    </row>
    <row r="310" spans="1:82" s="479" customFormat="1" ht="30.75" customHeight="1">
      <c r="A310" s="283" t="s">
        <v>4990</v>
      </c>
      <c r="B310" s="299" t="s">
        <v>1028</v>
      </c>
      <c r="C310" s="299" t="s">
        <v>5228</v>
      </c>
      <c r="D310" s="283" t="s">
        <v>1029</v>
      </c>
      <c r="E310" s="299" t="s">
        <v>641</v>
      </c>
      <c r="F310" s="371">
        <v>42979</v>
      </c>
      <c r="G310" s="446">
        <v>9422774.4000000004</v>
      </c>
      <c r="H310" s="372">
        <v>8951634.4000000004</v>
      </c>
      <c r="I310" s="372">
        <f>OPULJP_izravne8[[#This Row],[Bespovratna sredstva Ukupno]]*0.85</f>
        <v>7608889.2400000002</v>
      </c>
      <c r="J310" s="372">
        <f>OPULJP_izravne8[[#This Row],[Bespovratna sredstva Ukupno]]*0.15</f>
        <v>1342745.16</v>
      </c>
      <c r="K310" s="372">
        <v>471140</v>
      </c>
      <c r="L310" s="174" t="s">
        <v>223</v>
      </c>
      <c r="M310" s="283" t="s">
        <v>52</v>
      </c>
      <c r="N310" s="283" t="s">
        <v>52</v>
      </c>
      <c r="O310" s="220" t="s">
        <v>4370</v>
      </c>
      <c r="P310" s="393" t="str">
        <f>IFERROR(VLOOKUP(TRIM(OPULJP_izravne8[[#This Row],[Lokacija provedbe
grad ili općina]]),Koordinate!B:E,2,FALSE),"")</f>
        <v/>
      </c>
      <c r="Q310" s="393" t="str">
        <f>IFERROR(VLOOKUP(TRIM(OPULJP_izravne8[[#This Row],[Lokacija provedbe
grad ili općina]]),Koordinate!B:E,3,FALSE),"")</f>
        <v/>
      </c>
      <c r="R310" s="393" t="str">
        <f>IFERROR(VLOOKUP(TRIM(OPULJP_izravne8[[#This Row],[Lokacija provedbe
grad ili općina]]),Koordinate!B:E,4,FALSE),"")</f>
        <v/>
      </c>
      <c r="S310" s="477"/>
      <c r="T310" s="477"/>
      <c r="U310" s="478"/>
      <c r="V310" s="478"/>
      <c r="X310" s="480"/>
      <c r="Y310" s="477"/>
      <c r="Z310" s="477"/>
      <c r="AA310" s="480"/>
      <c r="AB310" s="477"/>
      <c r="AC310" s="477"/>
      <c r="AD310" s="480"/>
      <c r="AE310" s="477"/>
      <c r="AF310" s="477"/>
      <c r="AG310" s="480"/>
      <c r="AH310" s="477"/>
      <c r="AI310" s="477"/>
      <c r="AJ310" s="480"/>
      <c r="AK310" s="477"/>
      <c r="AL310" s="477"/>
      <c r="AM310" s="481"/>
      <c r="AN310" s="481"/>
      <c r="AO310" s="482"/>
      <c r="AP310" s="481"/>
      <c r="AQ310" s="482"/>
      <c r="AR310" s="477"/>
      <c r="AS310" s="477"/>
      <c r="AT310" s="483"/>
      <c r="AU310" s="483"/>
      <c r="AV310" s="483"/>
      <c r="AW310" s="483"/>
      <c r="AX310" s="484"/>
      <c r="AY310" s="484"/>
      <c r="AZ310" s="484"/>
      <c r="BA310" s="484"/>
      <c r="BB310" s="484"/>
      <c r="BC310" s="484"/>
      <c r="BD310" s="484"/>
      <c r="BE310" s="484"/>
      <c r="BF310" s="485"/>
      <c r="BG310" s="486"/>
      <c r="BH310" s="487"/>
      <c r="BI310" s="488"/>
      <c r="BJ310" s="486"/>
      <c r="BK310" s="486"/>
      <c r="BL310" s="488"/>
      <c r="BM310" s="488"/>
      <c r="BN310" s="488"/>
      <c r="BO310" s="488"/>
      <c r="BP310" s="488"/>
      <c r="BQ310" s="488"/>
      <c r="BR310" s="488"/>
      <c r="BS310" s="488"/>
      <c r="BT310" s="488"/>
      <c r="BU310" s="488"/>
      <c r="BV310" s="488"/>
      <c r="BW310" s="488"/>
      <c r="BX310" s="488"/>
      <c r="BY310" s="488"/>
      <c r="BZ310" s="488"/>
      <c r="CA310" s="488"/>
      <c r="CB310" s="488"/>
      <c r="CC310" s="488"/>
      <c r="CD310" s="489"/>
    </row>
    <row r="311" spans="1:82" s="479" customFormat="1" ht="30" customHeight="1">
      <c r="A311" s="283" t="s">
        <v>1030</v>
      </c>
      <c r="B311" s="299" t="s">
        <v>1028</v>
      </c>
      <c r="C311" s="299" t="s">
        <v>5229</v>
      </c>
      <c r="D311" s="283" t="s">
        <v>1029</v>
      </c>
      <c r="E311" s="299" t="s">
        <v>641</v>
      </c>
      <c r="F311" s="371">
        <v>42979</v>
      </c>
      <c r="G311" s="446">
        <v>5979837.5999999996</v>
      </c>
      <c r="H311" s="372">
        <v>5501450.5899999999</v>
      </c>
      <c r="I311" s="372">
        <f>OPULJP_izravne8[[#This Row],[Bespovratna sredstva Ukupno]]*0.85</f>
        <v>4676233.0014999993</v>
      </c>
      <c r="J311" s="372">
        <f>OPULJP_izravne8[[#This Row],[Bespovratna sredstva Ukupno]]*0.15</f>
        <v>825217.58849999995</v>
      </c>
      <c r="K311" s="372">
        <v>478387.00999999978</v>
      </c>
      <c r="L311" s="174" t="s">
        <v>619</v>
      </c>
      <c r="M311" s="283" t="s">
        <v>43</v>
      </c>
      <c r="N311" s="283" t="s">
        <v>43</v>
      </c>
      <c r="O311" s="220" t="s">
        <v>4370</v>
      </c>
      <c r="P311" s="393" t="str">
        <f>IFERROR(VLOOKUP(TRIM(OPULJP_izravne8[[#This Row],[Lokacija provedbe
grad ili općina]]),Koordinate!B:E,2,FALSE),"")</f>
        <v/>
      </c>
      <c r="Q311" s="393" t="str">
        <f>IFERROR(VLOOKUP(TRIM(OPULJP_izravne8[[#This Row],[Lokacija provedbe
grad ili općina]]),Koordinate!B:E,3,FALSE),"")</f>
        <v/>
      </c>
      <c r="R311" s="393" t="str">
        <f>IFERROR(VLOOKUP(TRIM(OPULJP_izravne8[[#This Row],[Lokacija provedbe
grad ili općina]]),Koordinate!B:E,4,FALSE),"")</f>
        <v/>
      </c>
      <c r="S311" s="490"/>
      <c r="T311" s="490"/>
      <c r="U311" s="491"/>
      <c r="V311" s="491"/>
      <c r="X311" s="490"/>
      <c r="Y311" s="490"/>
      <c r="Z311" s="490"/>
      <c r="AA311" s="490"/>
      <c r="AB311" s="492"/>
      <c r="AC311" s="492"/>
      <c r="AD311" s="492"/>
      <c r="AE311" s="492"/>
      <c r="AF311" s="492"/>
      <c r="AG311" s="492"/>
      <c r="AH311" s="492"/>
      <c r="AI311" s="492"/>
      <c r="AJ311" s="493"/>
      <c r="AK311" s="493"/>
      <c r="AL311" s="493"/>
      <c r="AM311" s="494"/>
      <c r="AN311" s="494"/>
      <c r="AO311" s="495"/>
      <c r="AP311" s="494"/>
      <c r="AQ311" s="495"/>
      <c r="AR311" s="493"/>
      <c r="AS311" s="493"/>
      <c r="AT311" s="496"/>
      <c r="AU311" s="496"/>
      <c r="AV311" s="497"/>
      <c r="AW311" s="483"/>
      <c r="AX311" s="484"/>
      <c r="AY311" s="484"/>
      <c r="AZ311" s="484"/>
      <c r="BA311" s="484"/>
      <c r="BB311" s="484"/>
      <c r="BC311" s="484"/>
      <c r="BD311" s="484"/>
      <c r="BE311" s="484"/>
      <c r="BF311" s="485"/>
      <c r="BG311" s="486"/>
      <c r="BH311" s="487"/>
      <c r="BI311" s="488"/>
      <c r="BJ311" s="486"/>
      <c r="BK311" s="486"/>
      <c r="BL311" s="488"/>
      <c r="BM311" s="488"/>
      <c r="BN311" s="488"/>
      <c r="BO311" s="488"/>
      <c r="BP311" s="488"/>
      <c r="BQ311" s="488"/>
      <c r="BR311" s="488"/>
      <c r="BS311" s="488"/>
      <c r="BT311" s="488"/>
      <c r="BU311" s="488"/>
      <c r="BV311" s="488"/>
      <c r="BW311" s="488"/>
      <c r="BX311" s="488"/>
      <c r="BY311" s="488"/>
      <c r="BZ311" s="488"/>
      <c r="CA311" s="488"/>
      <c r="CB311" s="488"/>
      <c r="CC311" s="488"/>
      <c r="CD311" s="489"/>
    </row>
    <row r="312" spans="1:82" s="479" customFormat="1" ht="30" customHeight="1">
      <c r="A312" s="283" t="s">
        <v>1038</v>
      </c>
      <c r="B312" s="299" t="s">
        <v>1028</v>
      </c>
      <c r="C312" s="299" t="s">
        <v>5238</v>
      </c>
      <c r="D312" s="283" t="s">
        <v>1029</v>
      </c>
      <c r="E312" s="299" t="s">
        <v>641</v>
      </c>
      <c r="F312" s="371">
        <v>42979</v>
      </c>
      <c r="G312" s="446">
        <v>5798630.4000000004</v>
      </c>
      <c r="H312" s="372">
        <v>5334739.97</v>
      </c>
      <c r="I312" s="372">
        <f>OPULJP_izravne8[[#This Row],[Bespovratna sredstva Ukupno]]*0.85</f>
        <v>4534528.9744999995</v>
      </c>
      <c r="J312" s="372">
        <f>OPULJP_izravne8[[#This Row],[Bespovratna sredstva Ukupno]]*0.15</f>
        <v>800210.99549999996</v>
      </c>
      <c r="K312" s="372">
        <v>463890.43000000063</v>
      </c>
      <c r="L312" s="174" t="s">
        <v>143</v>
      </c>
      <c r="M312" s="283" t="s">
        <v>52</v>
      </c>
      <c r="N312" s="283" t="s">
        <v>52</v>
      </c>
      <c r="O312" s="220" t="s">
        <v>4370</v>
      </c>
      <c r="P312" s="393" t="str">
        <f>IFERROR(VLOOKUP(TRIM(OPULJP_izravne8[[#This Row],[Lokacija provedbe
grad ili općina]]),Koordinate!B:E,2,FALSE),"")</f>
        <v/>
      </c>
      <c r="Q312" s="393" t="str">
        <f>IFERROR(VLOOKUP(TRIM(OPULJP_izravne8[[#This Row],[Lokacija provedbe
grad ili općina]]),Koordinate!B:E,3,FALSE),"")</f>
        <v/>
      </c>
      <c r="R312" s="393" t="str">
        <f>IFERROR(VLOOKUP(TRIM(OPULJP_izravne8[[#This Row],[Lokacija provedbe
grad ili općina]]),Koordinate!B:E,4,FALSE),"")</f>
        <v/>
      </c>
      <c r="S312" s="490"/>
      <c r="T312" s="490"/>
      <c r="U312" s="491"/>
      <c r="V312" s="491"/>
      <c r="X312" s="490"/>
      <c r="Y312" s="490"/>
      <c r="Z312" s="490"/>
      <c r="AA312" s="490"/>
      <c r="AB312" s="492"/>
      <c r="AC312" s="492"/>
      <c r="AD312" s="492"/>
      <c r="AE312" s="492"/>
      <c r="AF312" s="492"/>
      <c r="AG312" s="492"/>
      <c r="AH312" s="492"/>
      <c r="AI312" s="492"/>
      <c r="AJ312" s="493"/>
      <c r="AK312" s="493"/>
      <c r="AL312" s="493"/>
      <c r="AM312" s="494"/>
      <c r="AN312" s="494"/>
      <c r="AO312" s="495"/>
      <c r="AP312" s="494"/>
      <c r="AQ312" s="495"/>
      <c r="AR312" s="493"/>
      <c r="AS312" s="493"/>
      <c r="AT312" s="496"/>
      <c r="AU312" s="496"/>
      <c r="AV312" s="497"/>
      <c r="AW312" s="483"/>
      <c r="AX312" s="484"/>
      <c r="AY312" s="484"/>
      <c r="AZ312" s="484"/>
      <c r="BA312" s="484"/>
      <c r="BB312" s="484"/>
      <c r="BC312" s="484"/>
      <c r="BD312" s="484"/>
      <c r="BE312" s="484"/>
      <c r="BF312" s="485"/>
      <c r="BG312" s="486"/>
      <c r="BH312" s="487"/>
      <c r="BI312" s="488"/>
      <c r="BJ312" s="486"/>
      <c r="BK312" s="486"/>
      <c r="BL312" s="488"/>
      <c r="BM312" s="488"/>
      <c r="BN312" s="488"/>
      <c r="BO312" s="488"/>
      <c r="BP312" s="488"/>
      <c r="BQ312" s="488"/>
      <c r="BR312" s="488"/>
      <c r="BS312" s="488"/>
      <c r="BT312" s="488"/>
      <c r="BU312" s="488"/>
      <c r="BV312" s="488"/>
      <c r="BW312" s="488"/>
      <c r="BX312" s="488"/>
      <c r="BY312" s="488"/>
      <c r="BZ312" s="488"/>
      <c r="CA312" s="488"/>
      <c r="CB312" s="488"/>
      <c r="CC312" s="488"/>
      <c r="CD312" s="489"/>
    </row>
    <row r="313" spans="1:82" s="479" customFormat="1" ht="33" customHeight="1">
      <c r="A313" s="283" t="s">
        <v>1031</v>
      </c>
      <c r="B313" s="299" t="s">
        <v>1028</v>
      </c>
      <c r="C313" s="299" t="s">
        <v>5230</v>
      </c>
      <c r="D313" s="283" t="s">
        <v>1029</v>
      </c>
      <c r="E313" s="299" t="s">
        <v>641</v>
      </c>
      <c r="F313" s="371">
        <v>42979</v>
      </c>
      <c r="G313" s="446">
        <v>6342252</v>
      </c>
      <c r="H313" s="372">
        <v>5834871.8399999999</v>
      </c>
      <c r="I313" s="372">
        <f>OPULJP_izravne8[[#This Row],[Bespovratna sredstva Ukupno]]*0.85</f>
        <v>4959641.0639999993</v>
      </c>
      <c r="J313" s="372">
        <f>OPULJP_izravne8[[#This Row],[Bespovratna sredstva Ukupno]]*0.15</f>
        <v>875230.77599999995</v>
      </c>
      <c r="K313" s="372">
        <v>507380.16</v>
      </c>
      <c r="L313" s="174" t="s">
        <v>1032</v>
      </c>
      <c r="M313" s="283" t="s">
        <v>38</v>
      </c>
      <c r="N313" s="283" t="s">
        <v>38</v>
      </c>
      <c r="O313" s="220" t="s">
        <v>4370</v>
      </c>
      <c r="P313" s="393" t="str">
        <f>IFERROR(VLOOKUP(TRIM(OPULJP_izravne8[[#This Row],[Lokacija provedbe
grad ili općina]]),Koordinate!B:E,2,FALSE),"")</f>
        <v/>
      </c>
      <c r="Q313" s="393" t="str">
        <f>IFERROR(VLOOKUP(TRIM(OPULJP_izravne8[[#This Row],[Lokacija provedbe
grad ili općina]]),Koordinate!B:E,3,FALSE),"")</f>
        <v/>
      </c>
      <c r="R313" s="393" t="str">
        <f>IFERROR(VLOOKUP(TRIM(OPULJP_izravne8[[#This Row],[Lokacija provedbe
grad ili općina]]),Koordinate!B:E,4,FALSE),"")</f>
        <v/>
      </c>
      <c r="S313" s="490"/>
      <c r="T313" s="490"/>
      <c r="U313" s="491"/>
      <c r="V313" s="491"/>
      <c r="X313" s="490"/>
      <c r="Y313" s="490"/>
      <c r="Z313" s="490"/>
      <c r="AA313" s="490"/>
      <c r="AB313" s="492"/>
      <c r="AC313" s="492"/>
      <c r="AD313" s="492"/>
      <c r="AE313" s="492"/>
      <c r="AF313" s="492"/>
      <c r="AG313" s="492"/>
      <c r="AH313" s="492"/>
      <c r="AI313" s="492"/>
      <c r="AJ313" s="493"/>
      <c r="AK313" s="493"/>
      <c r="AL313" s="493"/>
      <c r="AM313" s="494"/>
      <c r="AN313" s="494"/>
      <c r="AO313" s="495"/>
      <c r="AP313" s="494"/>
      <c r="AQ313" s="495"/>
      <c r="AR313" s="493"/>
      <c r="AS313" s="493"/>
      <c r="AT313" s="496"/>
      <c r="AU313" s="496"/>
      <c r="AV313" s="497"/>
      <c r="AW313" s="483"/>
      <c r="AX313" s="484"/>
      <c r="AY313" s="484"/>
      <c r="AZ313" s="484"/>
      <c r="BA313" s="484"/>
      <c r="BB313" s="484"/>
      <c r="BC313" s="484"/>
      <c r="BD313" s="484"/>
      <c r="BE313" s="484"/>
      <c r="BF313" s="485"/>
      <c r="BG313" s="486"/>
      <c r="BH313" s="487"/>
      <c r="BI313" s="488"/>
      <c r="BJ313" s="486"/>
      <c r="BK313" s="486"/>
      <c r="BL313" s="488"/>
      <c r="BM313" s="488"/>
      <c r="BN313" s="488"/>
      <c r="BO313" s="488"/>
      <c r="BP313" s="488"/>
      <c r="BQ313" s="488"/>
      <c r="BR313" s="488"/>
      <c r="BS313" s="488"/>
      <c r="BT313" s="488"/>
      <c r="BU313" s="488"/>
      <c r="BV313" s="488"/>
      <c r="BW313" s="488"/>
      <c r="BX313" s="488"/>
      <c r="BY313" s="488"/>
      <c r="BZ313" s="488"/>
      <c r="CA313" s="488"/>
      <c r="CB313" s="488"/>
      <c r="CC313" s="488"/>
      <c r="CD313" s="489"/>
    </row>
    <row r="314" spans="1:82" s="373" customFormat="1" ht="30" customHeight="1">
      <c r="A314" s="283" t="s">
        <v>1033</v>
      </c>
      <c r="B314" s="299" t="s">
        <v>1028</v>
      </c>
      <c r="C314" s="299" t="s">
        <v>5231</v>
      </c>
      <c r="D314" s="283" t="s">
        <v>1029</v>
      </c>
      <c r="E314" s="299" t="s">
        <v>641</v>
      </c>
      <c r="F314" s="371">
        <v>42979</v>
      </c>
      <c r="G314" s="446">
        <v>8335531.2000000002</v>
      </c>
      <c r="H314" s="372">
        <v>7918754.6399999997</v>
      </c>
      <c r="I314" s="372">
        <f>OPULJP_izravne8[[#This Row],[Bespovratna sredstva Ukupno]]*0.85</f>
        <v>6730941.4439999992</v>
      </c>
      <c r="J314" s="372">
        <f>OPULJP_izravne8[[#This Row],[Bespovratna sredstva Ukupno]]*0.15</f>
        <v>1187813.196</v>
      </c>
      <c r="K314" s="372">
        <v>416776.56000000052</v>
      </c>
      <c r="L314" s="174" t="s">
        <v>222</v>
      </c>
      <c r="M314" s="283" t="s">
        <v>38</v>
      </c>
      <c r="N314" s="283" t="s">
        <v>38</v>
      </c>
      <c r="O314" s="220" t="s">
        <v>4370</v>
      </c>
      <c r="P314" s="393" t="str">
        <f>IFERROR(VLOOKUP(TRIM(OPULJP_izravne8[[#This Row],[Lokacija provedbe
grad ili općina]]),Koordinate!B:E,2,FALSE),"")</f>
        <v/>
      </c>
      <c r="Q314" s="393" t="str">
        <f>IFERROR(VLOOKUP(TRIM(OPULJP_izravne8[[#This Row],[Lokacija provedbe
grad ili općina]]),Koordinate!B:E,3,FALSE),"")</f>
        <v/>
      </c>
      <c r="R314" s="393" t="str">
        <f>IFERROR(VLOOKUP(TRIM(OPULJP_izravne8[[#This Row],[Lokacija provedbe
grad ili općina]]),Koordinate!B:E,4,FALSE),"")</f>
        <v/>
      </c>
    </row>
    <row r="315" spans="1:82" s="373" customFormat="1" ht="30" customHeight="1">
      <c r="A315" s="283" t="s">
        <v>1037</v>
      </c>
      <c r="B315" s="299" t="s">
        <v>1028</v>
      </c>
      <c r="C315" s="299" t="s">
        <v>5237</v>
      </c>
      <c r="D315" s="283" t="s">
        <v>1029</v>
      </c>
      <c r="E315" s="299" t="s">
        <v>641</v>
      </c>
      <c r="F315" s="371">
        <v>42979</v>
      </c>
      <c r="G315" s="446">
        <v>9785188.8000000007</v>
      </c>
      <c r="H315" s="372">
        <v>8000000</v>
      </c>
      <c r="I315" s="372">
        <f>OPULJP_izravne8[[#This Row],[Bespovratna sredstva Ukupno]]*0.85</f>
        <v>6800000</v>
      </c>
      <c r="J315" s="372">
        <f>OPULJP_izravne8[[#This Row],[Bespovratna sredstva Ukupno]]*0.15</f>
        <v>1200000</v>
      </c>
      <c r="K315" s="372">
        <v>1785188.8000000007</v>
      </c>
      <c r="L315" s="174" t="s">
        <v>221</v>
      </c>
      <c r="M315" s="283" t="s">
        <v>20</v>
      </c>
      <c r="N315" s="283" t="s">
        <v>20</v>
      </c>
      <c r="O315" s="220" t="s">
        <v>4370</v>
      </c>
      <c r="P315" s="393" t="str">
        <f>IFERROR(VLOOKUP(TRIM(OPULJP_izravne8[[#This Row],[Lokacija provedbe
grad ili općina]]),Koordinate!B:E,2,FALSE),"")</f>
        <v/>
      </c>
      <c r="Q315" s="393" t="str">
        <f>IFERROR(VLOOKUP(TRIM(OPULJP_izravne8[[#This Row],[Lokacija provedbe
grad ili općina]]),Koordinate!B:E,3,FALSE),"")</f>
        <v/>
      </c>
      <c r="R315" s="393" t="str">
        <f>IFERROR(VLOOKUP(TRIM(OPULJP_izravne8[[#This Row],[Lokacija provedbe
grad ili općina]]),Koordinate!B:E,4,FALSE),"")</f>
        <v/>
      </c>
    </row>
    <row r="316" spans="1:82" s="373" customFormat="1" ht="30" customHeight="1">
      <c r="A316" s="283" t="s">
        <v>5232</v>
      </c>
      <c r="B316" s="299" t="s">
        <v>1028</v>
      </c>
      <c r="C316" s="299" t="s">
        <v>5233</v>
      </c>
      <c r="D316" s="283" t="s">
        <v>1029</v>
      </c>
      <c r="E316" s="299" t="s">
        <v>641</v>
      </c>
      <c r="F316" s="371">
        <v>42979</v>
      </c>
      <c r="G316" s="446">
        <v>7973116.7999999998</v>
      </c>
      <c r="H316" s="372">
        <v>7566487.8200000003</v>
      </c>
      <c r="I316" s="372">
        <f>OPULJP_izravne8[[#This Row],[Bespovratna sredstva Ukupno]]*0.85</f>
        <v>6431514.6469999999</v>
      </c>
      <c r="J316" s="372">
        <f>OPULJP_izravne8[[#This Row],[Bespovratna sredstva Ukupno]]*0.15</f>
        <v>1134973.173</v>
      </c>
      <c r="K316" s="372">
        <v>406628.97999999952</v>
      </c>
      <c r="L316" s="174" t="s">
        <v>218</v>
      </c>
      <c r="M316" s="283" t="s">
        <v>43</v>
      </c>
      <c r="N316" s="283" t="s">
        <v>43</v>
      </c>
      <c r="O316" s="220" t="s">
        <v>4370</v>
      </c>
      <c r="P316" s="393" t="str">
        <f>IFERROR(VLOOKUP(TRIM(OPULJP_izravne8[[#This Row],[Lokacija provedbe
grad ili općina]]),Koordinate!B:E,2,FALSE),"")</f>
        <v/>
      </c>
      <c r="Q316" s="393" t="str">
        <f>IFERROR(VLOOKUP(TRIM(OPULJP_izravne8[[#This Row],[Lokacija provedbe
grad ili općina]]),Koordinate!B:E,3,FALSE),"")</f>
        <v/>
      </c>
      <c r="R316" s="393" t="str">
        <f>IFERROR(VLOOKUP(TRIM(OPULJP_izravne8[[#This Row],[Lokacija provedbe
grad ili općina]]),Koordinate!B:E,4,FALSE),"")</f>
        <v/>
      </c>
    </row>
    <row r="317" spans="1:82" s="373" customFormat="1" ht="30" customHeight="1">
      <c r="A317" s="283" t="s">
        <v>1034</v>
      </c>
      <c r="B317" s="299" t="s">
        <v>1028</v>
      </c>
      <c r="C317" s="299" t="s">
        <v>5234</v>
      </c>
      <c r="D317" s="283" t="s">
        <v>1029</v>
      </c>
      <c r="E317" s="299" t="s">
        <v>641</v>
      </c>
      <c r="F317" s="371">
        <v>42979</v>
      </c>
      <c r="G317" s="446">
        <v>11053639.199999999</v>
      </c>
      <c r="H317" s="372">
        <v>9395593.3200000003</v>
      </c>
      <c r="I317" s="372">
        <f>OPULJP_izravne8[[#This Row],[Bespovratna sredstva Ukupno]]*0.85</f>
        <v>7986254.3219999997</v>
      </c>
      <c r="J317" s="372">
        <f>OPULJP_izravne8[[#This Row],[Bespovratna sredstva Ukupno]]*0.15</f>
        <v>1409338.9979999999</v>
      </c>
      <c r="K317" s="372">
        <v>1658045.879999999</v>
      </c>
      <c r="L317" s="174" t="s">
        <v>27</v>
      </c>
      <c r="M317" s="283" t="s">
        <v>28</v>
      </c>
      <c r="N317" s="283" t="s">
        <v>28</v>
      </c>
      <c r="O317" s="220" t="s">
        <v>4370</v>
      </c>
      <c r="P317" s="393" t="str">
        <f>IFERROR(VLOOKUP(TRIM(OPULJP_izravne8[[#This Row],[Lokacija provedbe
grad ili općina]]),Koordinate!B:E,2,FALSE),"")</f>
        <v/>
      </c>
      <c r="Q317" s="393" t="str">
        <f>IFERROR(VLOOKUP(TRIM(OPULJP_izravne8[[#This Row],[Lokacija provedbe
grad ili općina]]),Koordinate!B:E,3,FALSE),"")</f>
        <v/>
      </c>
      <c r="R317" s="393" t="str">
        <f>IFERROR(VLOOKUP(TRIM(OPULJP_izravne8[[#This Row],[Lokacija provedbe
grad ili općina]]),Koordinate!B:E,4,FALSE),"")</f>
        <v/>
      </c>
    </row>
    <row r="318" spans="1:82" s="373" customFormat="1" ht="30" customHeight="1">
      <c r="A318" s="283" t="s">
        <v>4979</v>
      </c>
      <c r="B318" s="299" t="s">
        <v>1028</v>
      </c>
      <c r="C318" s="299" t="s">
        <v>5235</v>
      </c>
      <c r="D318" s="283" t="s">
        <v>1029</v>
      </c>
      <c r="E318" s="299" t="s">
        <v>641</v>
      </c>
      <c r="F318" s="371">
        <v>42979</v>
      </c>
      <c r="G318" s="446">
        <v>9241567.1999999993</v>
      </c>
      <c r="H318" s="372">
        <v>8000000</v>
      </c>
      <c r="I318" s="372">
        <f>OPULJP_izravne8[[#This Row],[Bespovratna sredstva Ukupno]]*0.85</f>
        <v>6800000</v>
      </c>
      <c r="J318" s="372">
        <f>OPULJP_izravne8[[#This Row],[Bespovratna sredstva Ukupno]]*0.15</f>
        <v>1200000</v>
      </c>
      <c r="K318" s="372">
        <v>1241567.1999999993</v>
      </c>
      <c r="L318" s="174" t="s">
        <v>62</v>
      </c>
      <c r="M318" s="283" t="s">
        <v>20</v>
      </c>
      <c r="N318" s="283" t="s">
        <v>20</v>
      </c>
      <c r="O318" s="220" t="s">
        <v>4370</v>
      </c>
      <c r="P318" s="393" t="str">
        <f>IFERROR(VLOOKUP(TRIM(OPULJP_izravne8[[#This Row],[Lokacija provedbe
grad ili općina]]),Koordinate!B:E,2,FALSE),"")</f>
        <v/>
      </c>
      <c r="Q318" s="393" t="str">
        <f>IFERROR(VLOOKUP(TRIM(OPULJP_izravne8[[#This Row],[Lokacija provedbe
grad ili općina]]),Koordinate!B:E,3,FALSE),"")</f>
        <v/>
      </c>
      <c r="R318" s="393" t="str">
        <f>IFERROR(VLOOKUP(TRIM(OPULJP_izravne8[[#This Row],[Lokacija provedbe
grad ili općina]]),Koordinate!B:E,4,FALSE),"")</f>
        <v/>
      </c>
    </row>
    <row r="319" spans="1:82" s="373" customFormat="1" ht="30" customHeight="1">
      <c r="A319" s="283" t="s">
        <v>1036</v>
      </c>
      <c r="B319" s="299" t="s">
        <v>1028</v>
      </c>
      <c r="C319" s="299" t="s">
        <v>5236</v>
      </c>
      <c r="D319" s="283" t="s">
        <v>1029</v>
      </c>
      <c r="E319" s="299" t="s">
        <v>641</v>
      </c>
      <c r="F319" s="371">
        <v>42979</v>
      </c>
      <c r="G319" s="446">
        <v>10872432</v>
      </c>
      <c r="H319" s="372">
        <v>10000000</v>
      </c>
      <c r="I319" s="372">
        <f>OPULJP_izravne8[[#This Row],[Bespovratna sredstva Ukupno]]*0.85</f>
        <v>8500000</v>
      </c>
      <c r="J319" s="372">
        <f>OPULJP_izravne8[[#This Row],[Bespovratna sredstva Ukupno]]*0.15</f>
        <v>1500000</v>
      </c>
      <c r="K319" s="372">
        <v>872432</v>
      </c>
      <c r="L319" s="174" t="s">
        <v>55</v>
      </c>
      <c r="M319" s="283" t="s">
        <v>28</v>
      </c>
      <c r="N319" s="283" t="s">
        <v>28</v>
      </c>
      <c r="O319" s="220" t="s">
        <v>4370</v>
      </c>
      <c r="P319" s="393" t="str">
        <f>IFERROR(VLOOKUP(TRIM(OPULJP_izravne8[[#This Row],[Lokacija provedbe
grad ili općina]]),Koordinate!B:E,2,FALSE),"")</f>
        <v/>
      </c>
      <c r="Q319" s="393" t="str">
        <f>IFERROR(VLOOKUP(TRIM(OPULJP_izravne8[[#This Row],[Lokacija provedbe
grad ili općina]]),Koordinate!B:E,3,FALSE),"")</f>
        <v/>
      </c>
      <c r="R319" s="393" t="str">
        <f>IFERROR(VLOOKUP(TRIM(OPULJP_izravne8[[#This Row],[Lokacija provedbe
grad ili općina]]),Koordinate!B:E,4,FALSE),"")</f>
        <v/>
      </c>
    </row>
    <row r="320" spans="1:82" s="373" customFormat="1" ht="30" customHeight="1">
      <c r="A320" s="283" t="s">
        <v>4123</v>
      </c>
      <c r="B320" s="299" t="s">
        <v>1028</v>
      </c>
      <c r="C320" s="299" t="s">
        <v>5239</v>
      </c>
      <c r="D320" s="283" t="s">
        <v>4124</v>
      </c>
      <c r="E320" s="299" t="s">
        <v>641</v>
      </c>
      <c r="F320" s="371">
        <v>43342</v>
      </c>
      <c r="G320" s="446">
        <v>1600000</v>
      </c>
      <c r="H320" s="372">
        <v>1600000</v>
      </c>
      <c r="I320" s="372">
        <f>OPULJP_izravne8[[#This Row],[Bespovratna sredstva Ukupno]]*0.85</f>
        <v>1360000</v>
      </c>
      <c r="J320" s="372">
        <f>OPULJP_izravne8[[#This Row],[Bespovratna sredstva Ukupno]]*0.15</f>
        <v>240000</v>
      </c>
      <c r="K320" s="372">
        <v>0</v>
      </c>
      <c r="L320" s="174" t="s">
        <v>226</v>
      </c>
      <c r="M320" s="283" t="s">
        <v>20</v>
      </c>
      <c r="N320" s="283" t="s">
        <v>20</v>
      </c>
      <c r="O320" s="174" t="s">
        <v>62</v>
      </c>
      <c r="P320" s="393">
        <f>IFERROR(VLOOKUP(TRIM(OPULJP_izravne8[[#This Row],[Lokacija provedbe
grad ili općina]]),Koordinate!B:E,2,FALSE),"")</f>
        <v>35000</v>
      </c>
      <c r="Q320" s="393">
        <f>IFERROR(VLOOKUP(TRIM(OPULJP_izravne8[[#This Row],[Lokacija provedbe
grad ili općina]]),Koordinate!B:E,3,FALSE),"")</f>
        <v>45.163143099999999</v>
      </c>
      <c r="R320" s="393">
        <f>IFERROR(VLOOKUP(TRIM(OPULJP_izravne8[[#This Row],[Lokacija provedbe
grad ili općina]]),Koordinate!B:E,4,FALSE),"")</f>
        <v>18.011608099999901</v>
      </c>
    </row>
    <row r="321" spans="1:18" s="373" customFormat="1" ht="30" customHeight="1">
      <c r="A321" s="299" t="s">
        <v>860</v>
      </c>
      <c r="B321" s="374" t="s">
        <v>861</v>
      </c>
      <c r="C321" s="374" t="s">
        <v>5240</v>
      </c>
      <c r="D321" s="374" t="s">
        <v>862</v>
      </c>
      <c r="E321" s="299" t="s">
        <v>641</v>
      </c>
      <c r="F321" s="371">
        <v>42914</v>
      </c>
      <c r="G321" s="446">
        <v>926091.1</v>
      </c>
      <c r="H321" s="372">
        <v>926091.1</v>
      </c>
      <c r="I321" s="372">
        <f>OPULJP_izravne8[[#This Row],[Bespovratna sredstva Ukupno]]*0.85</f>
        <v>787177.43499999994</v>
      </c>
      <c r="J321" s="372">
        <f>OPULJP_izravne8[[#This Row],[Bespovratna sredstva Ukupno]]*0.15</f>
        <v>138913.66499999998</v>
      </c>
      <c r="K321" s="372">
        <v>0</v>
      </c>
      <c r="L321" s="220" t="s">
        <v>218</v>
      </c>
      <c r="M321" s="375" t="s">
        <v>43</v>
      </c>
      <c r="N321" s="375" t="s">
        <v>43</v>
      </c>
      <c r="O321" s="220" t="s">
        <v>4370</v>
      </c>
      <c r="P321" s="393" t="str">
        <f>IFERROR(VLOOKUP(TRIM(OPULJP_izravne8[[#This Row],[Lokacija provedbe
grad ili općina]]),Koordinate!B:E,2,FALSE),"")</f>
        <v/>
      </c>
      <c r="Q321" s="393" t="str">
        <f>IFERROR(VLOOKUP(TRIM(OPULJP_izravne8[[#This Row],[Lokacija provedbe
grad ili općina]]),Koordinate!B:E,3,FALSE),"")</f>
        <v/>
      </c>
      <c r="R321" s="393" t="str">
        <f>IFERROR(VLOOKUP(TRIM(OPULJP_izravne8[[#This Row],[Lokacija provedbe
grad ili općina]]),Koordinate!B:E,4,FALSE),"")</f>
        <v/>
      </c>
    </row>
    <row r="322" spans="1:18" s="373" customFormat="1" ht="30" customHeight="1">
      <c r="A322" s="283" t="s">
        <v>863</v>
      </c>
      <c r="B322" s="374" t="s">
        <v>861</v>
      </c>
      <c r="C322" s="374" t="s">
        <v>5241</v>
      </c>
      <c r="D322" s="374" t="s">
        <v>862</v>
      </c>
      <c r="E322" s="299" t="s">
        <v>641</v>
      </c>
      <c r="F322" s="371">
        <v>42914</v>
      </c>
      <c r="G322" s="446">
        <v>953100.56</v>
      </c>
      <c r="H322" s="372">
        <v>953100.56</v>
      </c>
      <c r="I322" s="372">
        <f>OPULJP_izravne8[[#This Row],[Bespovratna sredstva Ukupno]]*0.85</f>
        <v>810135.47600000002</v>
      </c>
      <c r="J322" s="372">
        <f>OPULJP_izravne8[[#This Row],[Bespovratna sredstva Ukupno]]*0.15</f>
        <v>142965.084</v>
      </c>
      <c r="K322" s="372">
        <v>0</v>
      </c>
      <c r="L322" s="220" t="s">
        <v>864</v>
      </c>
      <c r="M322" s="374" t="s">
        <v>5242</v>
      </c>
      <c r="N322" s="283" t="s">
        <v>1084</v>
      </c>
      <c r="O322" s="220" t="s">
        <v>4370</v>
      </c>
      <c r="P322" s="393" t="str">
        <f>IFERROR(VLOOKUP(TRIM(OPULJP_izravne8[[#This Row],[Lokacija provedbe
grad ili općina]]),Koordinate!B:E,2,FALSE),"")</f>
        <v/>
      </c>
      <c r="Q322" s="393" t="str">
        <f>IFERROR(VLOOKUP(TRIM(OPULJP_izravne8[[#This Row],[Lokacija provedbe
grad ili općina]]),Koordinate!B:E,3,FALSE),"")</f>
        <v/>
      </c>
      <c r="R322" s="393" t="str">
        <f>IFERROR(VLOOKUP(TRIM(OPULJP_izravne8[[#This Row],[Lokacija provedbe
grad ili općina]]),Koordinate!B:E,4,FALSE),"")</f>
        <v/>
      </c>
    </row>
    <row r="323" spans="1:18" s="373" customFormat="1" ht="30" customHeight="1">
      <c r="A323" s="299" t="s">
        <v>865</v>
      </c>
      <c r="B323" s="374" t="s">
        <v>861</v>
      </c>
      <c r="C323" s="374" t="s">
        <v>5243</v>
      </c>
      <c r="D323" s="374" t="s">
        <v>862</v>
      </c>
      <c r="E323" s="299" t="s">
        <v>641</v>
      </c>
      <c r="F323" s="371">
        <v>42914</v>
      </c>
      <c r="G323" s="446">
        <v>966017.85</v>
      </c>
      <c r="H323" s="372">
        <v>966017.85</v>
      </c>
      <c r="I323" s="372">
        <f>OPULJP_izravne8[[#This Row],[Bespovratna sredstva Ukupno]]*0.85</f>
        <v>821115.17249999999</v>
      </c>
      <c r="J323" s="372">
        <f>OPULJP_izravne8[[#This Row],[Bespovratna sredstva Ukupno]]*0.15</f>
        <v>144902.67749999999</v>
      </c>
      <c r="K323" s="372">
        <v>0</v>
      </c>
      <c r="L323" s="220" t="s">
        <v>221</v>
      </c>
      <c r="M323" s="375" t="s">
        <v>20</v>
      </c>
      <c r="N323" s="375" t="s">
        <v>20</v>
      </c>
      <c r="O323" s="220" t="s">
        <v>4370</v>
      </c>
      <c r="P323" s="393" t="str">
        <f>IFERROR(VLOOKUP(TRIM(OPULJP_izravne8[[#This Row],[Lokacija provedbe
grad ili općina]]),Koordinate!B:E,2,FALSE),"")</f>
        <v/>
      </c>
      <c r="Q323" s="393" t="str">
        <f>IFERROR(VLOOKUP(TRIM(OPULJP_izravne8[[#This Row],[Lokacija provedbe
grad ili općina]]),Koordinate!B:E,3,FALSE),"")</f>
        <v/>
      </c>
      <c r="R323" s="393" t="str">
        <f>IFERROR(VLOOKUP(TRIM(OPULJP_izravne8[[#This Row],[Lokacija provedbe
grad ili općina]]),Koordinate!B:E,4,FALSE),"")</f>
        <v/>
      </c>
    </row>
    <row r="324" spans="1:18" s="373" customFormat="1" ht="30" customHeight="1">
      <c r="A324" s="283" t="s">
        <v>1626</v>
      </c>
      <c r="B324" s="299" t="s">
        <v>861</v>
      </c>
      <c r="C324" s="299" t="s">
        <v>5250</v>
      </c>
      <c r="D324" s="283" t="s">
        <v>1611</v>
      </c>
      <c r="E324" s="299" t="s">
        <v>641</v>
      </c>
      <c r="F324" s="191">
        <v>43069</v>
      </c>
      <c r="G324" s="446">
        <v>1412696.22</v>
      </c>
      <c r="H324" s="372">
        <v>1412696.22</v>
      </c>
      <c r="I324" s="372">
        <f>OPULJP_izravne8[[#This Row],[Bespovratna sredstva Ukupno]]*0.85</f>
        <v>1200791.787</v>
      </c>
      <c r="J324" s="372">
        <f>OPULJP_izravne8[[#This Row],[Bespovratna sredstva Ukupno]]*0.15</f>
        <v>211904.43299999999</v>
      </c>
      <c r="K324" s="372">
        <v>0</v>
      </c>
      <c r="L324" s="174" t="s">
        <v>1627</v>
      </c>
      <c r="M324" s="283" t="s">
        <v>43</v>
      </c>
      <c r="N324" s="283" t="s">
        <v>43</v>
      </c>
      <c r="O324" s="220" t="s">
        <v>4370</v>
      </c>
      <c r="P324" s="393" t="str">
        <f>IFERROR(VLOOKUP(TRIM(OPULJP_izravne8[[#This Row],[Lokacija provedbe
grad ili općina]]),Koordinate!B:E,2,FALSE),"")</f>
        <v/>
      </c>
      <c r="Q324" s="393" t="str">
        <f>IFERROR(VLOOKUP(TRIM(OPULJP_izravne8[[#This Row],[Lokacija provedbe
grad ili općina]]),Koordinate!B:E,3,FALSE),"")</f>
        <v/>
      </c>
      <c r="R324" s="393" t="str">
        <f>IFERROR(VLOOKUP(TRIM(OPULJP_izravne8[[#This Row],[Lokacija provedbe
grad ili općina]]),Koordinate!B:E,4,FALSE),"")</f>
        <v/>
      </c>
    </row>
    <row r="325" spans="1:18" s="373" customFormat="1" ht="30" customHeight="1">
      <c r="A325" s="299" t="s">
        <v>1610</v>
      </c>
      <c r="B325" s="299" t="s">
        <v>861</v>
      </c>
      <c r="C325" s="299" t="s">
        <v>5244</v>
      </c>
      <c r="D325" s="283" t="s">
        <v>1611</v>
      </c>
      <c r="E325" s="299" t="s">
        <v>641</v>
      </c>
      <c r="F325" s="191">
        <v>43069</v>
      </c>
      <c r="G325" s="446">
        <v>1495628.52</v>
      </c>
      <c r="H325" s="372">
        <v>1495628.52</v>
      </c>
      <c r="I325" s="372">
        <f>OPULJP_izravne8[[#This Row],[Bespovratna sredstva Ukupno]]*0.85</f>
        <v>1271284.2420000001</v>
      </c>
      <c r="J325" s="372">
        <f>OPULJP_izravne8[[#This Row],[Bespovratna sredstva Ukupno]]*0.15</f>
        <v>224344.27799999999</v>
      </c>
      <c r="K325" s="372">
        <v>0</v>
      </c>
      <c r="L325" s="174" t="s">
        <v>1612</v>
      </c>
      <c r="M325" s="283" t="s">
        <v>1613</v>
      </c>
      <c r="N325" s="283" t="s">
        <v>1084</v>
      </c>
      <c r="O325" s="220" t="s">
        <v>4370</v>
      </c>
      <c r="P325" s="393" t="str">
        <f>IFERROR(VLOOKUP(TRIM(OPULJP_izravne8[[#This Row],[Lokacija provedbe
grad ili općina]]),Koordinate!B:E,2,FALSE),"")</f>
        <v/>
      </c>
      <c r="Q325" s="393" t="str">
        <f>IFERROR(VLOOKUP(TRIM(OPULJP_izravne8[[#This Row],[Lokacija provedbe
grad ili općina]]),Koordinate!B:E,3,FALSE),"")</f>
        <v/>
      </c>
      <c r="R325" s="393" t="str">
        <f>IFERROR(VLOOKUP(TRIM(OPULJP_izravne8[[#This Row],[Lokacija provedbe
grad ili općina]]),Koordinate!B:E,4,FALSE),"")</f>
        <v/>
      </c>
    </row>
    <row r="326" spans="1:18" s="373" customFormat="1" ht="30" customHeight="1">
      <c r="A326" s="299" t="s">
        <v>1622</v>
      </c>
      <c r="B326" s="299" t="s">
        <v>861</v>
      </c>
      <c r="C326" s="299" t="s">
        <v>5248</v>
      </c>
      <c r="D326" s="283" t="s">
        <v>1611</v>
      </c>
      <c r="E326" s="299" t="s">
        <v>641</v>
      </c>
      <c r="F326" s="191">
        <v>43069</v>
      </c>
      <c r="G326" s="446">
        <v>1466095.56</v>
      </c>
      <c r="H326" s="372">
        <v>1466095.56</v>
      </c>
      <c r="I326" s="372">
        <f>OPULJP_izravne8[[#This Row],[Bespovratna sredstva Ukupno]]*0.85</f>
        <v>1246181.226</v>
      </c>
      <c r="J326" s="372">
        <f>OPULJP_izravne8[[#This Row],[Bespovratna sredstva Ukupno]]*0.15</f>
        <v>219914.334</v>
      </c>
      <c r="K326" s="372">
        <v>0</v>
      </c>
      <c r="L326" s="174" t="s">
        <v>1623</v>
      </c>
      <c r="M326" s="283" t="s">
        <v>52</v>
      </c>
      <c r="N326" s="283" t="s">
        <v>52</v>
      </c>
      <c r="O326" s="220" t="s">
        <v>4370</v>
      </c>
      <c r="P326" s="393" t="str">
        <f>IFERROR(VLOOKUP(TRIM(OPULJP_izravne8[[#This Row],[Lokacija provedbe
grad ili općina]]),Koordinate!B:E,2,FALSE),"")</f>
        <v/>
      </c>
      <c r="Q326" s="393" t="str">
        <f>IFERROR(VLOOKUP(TRIM(OPULJP_izravne8[[#This Row],[Lokacija provedbe
grad ili općina]]),Koordinate!B:E,3,FALSE),"")</f>
        <v/>
      </c>
      <c r="R326" s="393" t="str">
        <f>IFERROR(VLOOKUP(TRIM(OPULJP_izravne8[[#This Row],[Lokacija provedbe
grad ili općina]]),Koordinate!B:E,4,FALSE),"")</f>
        <v/>
      </c>
    </row>
    <row r="327" spans="1:18" s="373" customFormat="1" ht="30" customHeight="1">
      <c r="A327" s="299" t="s">
        <v>1620</v>
      </c>
      <c r="B327" s="299" t="s">
        <v>861</v>
      </c>
      <c r="C327" s="299" t="s">
        <v>5247</v>
      </c>
      <c r="D327" s="283" t="s">
        <v>1611</v>
      </c>
      <c r="E327" s="299" t="s">
        <v>641</v>
      </c>
      <c r="F327" s="191">
        <v>43069</v>
      </c>
      <c r="G327" s="446">
        <v>726252.6</v>
      </c>
      <c r="H327" s="372">
        <v>726252.6</v>
      </c>
      <c r="I327" s="372">
        <f>OPULJP_izravne8[[#This Row],[Bespovratna sredstva Ukupno]]*0.85</f>
        <v>617314.71</v>
      </c>
      <c r="J327" s="372">
        <f>OPULJP_izravne8[[#This Row],[Bespovratna sredstva Ukupno]]*0.15</f>
        <v>108937.89</v>
      </c>
      <c r="K327" s="372">
        <v>0</v>
      </c>
      <c r="L327" s="174" t="s">
        <v>1621</v>
      </c>
      <c r="M327" s="283" t="s">
        <v>52</v>
      </c>
      <c r="N327" s="283" t="s">
        <v>52</v>
      </c>
      <c r="O327" s="220" t="s">
        <v>4370</v>
      </c>
      <c r="P327" s="393" t="str">
        <f>IFERROR(VLOOKUP(TRIM(OPULJP_izravne8[[#This Row],[Lokacija provedbe
grad ili općina]]),Koordinate!B:E,2,FALSE),"")</f>
        <v/>
      </c>
      <c r="Q327" s="393" t="str">
        <f>IFERROR(VLOOKUP(TRIM(OPULJP_izravne8[[#This Row],[Lokacija provedbe
grad ili općina]]),Koordinate!B:E,3,FALSE),"")</f>
        <v/>
      </c>
      <c r="R327" s="393" t="str">
        <f>IFERROR(VLOOKUP(TRIM(OPULJP_izravne8[[#This Row],[Lokacija provedbe
grad ili općina]]),Koordinate!B:E,4,FALSE),"")</f>
        <v/>
      </c>
    </row>
    <row r="328" spans="1:18" s="373" customFormat="1" ht="30" customHeight="1">
      <c r="A328" s="299" t="s">
        <v>1617</v>
      </c>
      <c r="B328" s="299" t="s">
        <v>861</v>
      </c>
      <c r="C328" s="299" t="s">
        <v>5246</v>
      </c>
      <c r="D328" s="283" t="s">
        <v>1611</v>
      </c>
      <c r="E328" s="299" t="s">
        <v>641</v>
      </c>
      <c r="F328" s="191">
        <v>43069</v>
      </c>
      <c r="G328" s="446">
        <v>1442364.79</v>
      </c>
      <c r="H328" s="372">
        <v>1442364.79</v>
      </c>
      <c r="I328" s="372">
        <f>OPULJP_izravne8[[#This Row],[Bespovratna sredstva Ukupno]]*0.85</f>
        <v>1226010.0715000001</v>
      </c>
      <c r="J328" s="372">
        <f>OPULJP_izravne8[[#This Row],[Bespovratna sredstva Ukupno]]*0.15</f>
        <v>216354.71849999999</v>
      </c>
      <c r="K328" s="372">
        <v>0</v>
      </c>
      <c r="L328" s="174" t="s">
        <v>1618</v>
      </c>
      <c r="M328" s="283" t="s">
        <v>1619</v>
      </c>
      <c r="N328" s="283" t="s">
        <v>1084</v>
      </c>
      <c r="O328" s="220" t="s">
        <v>4370</v>
      </c>
      <c r="P328" s="393" t="str">
        <f>IFERROR(VLOOKUP(TRIM(OPULJP_izravne8[[#This Row],[Lokacija provedbe
grad ili općina]]),Koordinate!B:E,2,FALSE),"")</f>
        <v/>
      </c>
      <c r="Q328" s="393" t="str">
        <f>IFERROR(VLOOKUP(TRIM(OPULJP_izravne8[[#This Row],[Lokacija provedbe
grad ili općina]]),Koordinate!B:E,3,FALSE),"")</f>
        <v/>
      </c>
      <c r="R328" s="393" t="str">
        <f>IFERROR(VLOOKUP(TRIM(OPULJP_izravne8[[#This Row],[Lokacija provedbe
grad ili općina]]),Koordinate!B:E,4,FALSE),"")</f>
        <v/>
      </c>
    </row>
    <row r="329" spans="1:18" s="373" customFormat="1" ht="30" customHeight="1">
      <c r="A329" s="299" t="s">
        <v>1629</v>
      </c>
      <c r="B329" s="299" t="s">
        <v>861</v>
      </c>
      <c r="C329" s="299" t="s">
        <v>5252</v>
      </c>
      <c r="D329" s="283" t="s">
        <v>1611</v>
      </c>
      <c r="E329" s="299" t="s">
        <v>641</v>
      </c>
      <c r="F329" s="191">
        <v>43069</v>
      </c>
      <c r="G329" s="446">
        <v>1478246.04</v>
      </c>
      <c r="H329" s="372">
        <v>1478246.04</v>
      </c>
      <c r="I329" s="372">
        <f>OPULJP_izravne8[[#This Row],[Bespovratna sredstva Ukupno]]*0.85</f>
        <v>1256509.1340000001</v>
      </c>
      <c r="J329" s="372">
        <f>OPULJP_izravne8[[#This Row],[Bespovratna sredstva Ukupno]]*0.15</f>
        <v>221736.90599999999</v>
      </c>
      <c r="K329" s="372">
        <v>0</v>
      </c>
      <c r="L329" s="174" t="s">
        <v>1630</v>
      </c>
      <c r="M329" s="283" t="s">
        <v>1631</v>
      </c>
      <c r="N329" s="283" t="s">
        <v>1084</v>
      </c>
      <c r="O329" s="220" t="s">
        <v>4370</v>
      </c>
      <c r="P329" s="393" t="str">
        <f>IFERROR(VLOOKUP(TRIM(OPULJP_izravne8[[#This Row],[Lokacija provedbe
grad ili općina]]),Koordinate!B:E,2,FALSE),"")</f>
        <v/>
      </c>
      <c r="Q329" s="393" t="str">
        <f>IFERROR(VLOOKUP(TRIM(OPULJP_izravne8[[#This Row],[Lokacija provedbe
grad ili općina]]),Koordinate!B:E,3,FALSE),"")</f>
        <v/>
      </c>
      <c r="R329" s="393" t="str">
        <f>IFERROR(VLOOKUP(TRIM(OPULJP_izravne8[[#This Row],[Lokacija provedbe
grad ili općina]]),Koordinate!B:E,4,FALSE),"")</f>
        <v/>
      </c>
    </row>
    <row r="330" spans="1:18" s="373" customFormat="1" ht="30" customHeight="1">
      <c r="A330" s="299" t="s">
        <v>1624</v>
      </c>
      <c r="B330" s="299" t="s">
        <v>861</v>
      </c>
      <c r="C330" s="299" t="s">
        <v>5249</v>
      </c>
      <c r="D330" s="283" t="s">
        <v>1611</v>
      </c>
      <c r="E330" s="299" t="s">
        <v>641</v>
      </c>
      <c r="F330" s="191">
        <v>43069</v>
      </c>
      <c r="G330" s="446">
        <v>1478872.99</v>
      </c>
      <c r="H330" s="372">
        <v>1478872.99</v>
      </c>
      <c r="I330" s="372">
        <f>OPULJP_izravne8[[#This Row],[Bespovratna sredstva Ukupno]]*0.85</f>
        <v>1257042.0415000001</v>
      </c>
      <c r="J330" s="372">
        <f>OPULJP_izravne8[[#This Row],[Bespovratna sredstva Ukupno]]*0.15</f>
        <v>221830.9485</v>
      </c>
      <c r="K330" s="372">
        <v>0</v>
      </c>
      <c r="L330" s="174" t="s">
        <v>1625</v>
      </c>
      <c r="M330" s="283" t="s">
        <v>28</v>
      </c>
      <c r="N330" s="283" t="s">
        <v>28</v>
      </c>
      <c r="O330" s="220" t="s">
        <v>4370</v>
      </c>
      <c r="P330" s="393" t="str">
        <f>IFERROR(VLOOKUP(TRIM(OPULJP_izravne8[[#This Row],[Lokacija provedbe
grad ili općina]]),Koordinate!B:E,2,FALSE),"")</f>
        <v/>
      </c>
      <c r="Q330" s="393" t="str">
        <f>IFERROR(VLOOKUP(TRIM(OPULJP_izravne8[[#This Row],[Lokacija provedbe
grad ili općina]]),Koordinate!B:E,3,FALSE),"")</f>
        <v/>
      </c>
      <c r="R330" s="393" t="str">
        <f>IFERROR(VLOOKUP(TRIM(OPULJP_izravne8[[#This Row],[Lokacija provedbe
grad ili općina]]),Koordinate!B:E,4,FALSE),"")</f>
        <v/>
      </c>
    </row>
    <row r="331" spans="1:18" s="373" customFormat="1" ht="30" customHeight="1">
      <c r="A331" s="299" t="s">
        <v>1632</v>
      </c>
      <c r="B331" s="299" t="s">
        <v>861</v>
      </c>
      <c r="C331" s="299" t="s">
        <v>5253</v>
      </c>
      <c r="D331" s="283" t="s">
        <v>1611</v>
      </c>
      <c r="E331" s="299" t="s">
        <v>641</v>
      </c>
      <c r="F331" s="191">
        <v>43069</v>
      </c>
      <c r="G331" s="446">
        <v>1460119.04</v>
      </c>
      <c r="H331" s="372">
        <v>1460119.04</v>
      </c>
      <c r="I331" s="372">
        <f>OPULJP_izravne8[[#This Row],[Bespovratna sredstva Ukupno]]*0.85</f>
        <v>1241101.1839999999</v>
      </c>
      <c r="J331" s="372">
        <f>OPULJP_izravne8[[#This Row],[Bespovratna sredstva Ukupno]]*0.15</f>
        <v>219017.856</v>
      </c>
      <c r="K331" s="372">
        <v>0</v>
      </c>
      <c r="L331" s="174" t="s">
        <v>1633</v>
      </c>
      <c r="M331" s="283" t="s">
        <v>28</v>
      </c>
      <c r="N331" s="283" t="s">
        <v>28</v>
      </c>
      <c r="O331" s="220" t="s">
        <v>4370</v>
      </c>
      <c r="P331" s="393" t="str">
        <f>IFERROR(VLOOKUP(TRIM(OPULJP_izravne8[[#This Row],[Lokacija provedbe
grad ili općina]]),Koordinate!B:E,2,FALSE),"")</f>
        <v/>
      </c>
      <c r="Q331" s="393" t="str">
        <f>IFERROR(VLOOKUP(TRIM(OPULJP_izravne8[[#This Row],[Lokacija provedbe
grad ili općina]]),Koordinate!B:E,3,FALSE),"")</f>
        <v/>
      </c>
      <c r="R331" s="393" t="str">
        <f>IFERROR(VLOOKUP(TRIM(OPULJP_izravne8[[#This Row],[Lokacija provedbe
grad ili općina]]),Koordinate!B:E,4,FALSE),"")</f>
        <v/>
      </c>
    </row>
    <row r="332" spans="1:18" s="373" customFormat="1" ht="30" customHeight="1">
      <c r="A332" s="299" t="s">
        <v>1614</v>
      </c>
      <c r="B332" s="299" t="s">
        <v>861</v>
      </c>
      <c r="C332" s="299" t="s">
        <v>5245</v>
      </c>
      <c r="D332" s="283" t="s">
        <v>1611</v>
      </c>
      <c r="E332" s="299" t="s">
        <v>641</v>
      </c>
      <c r="F332" s="191">
        <v>43069</v>
      </c>
      <c r="G332" s="446">
        <v>1451974.81</v>
      </c>
      <c r="H332" s="372">
        <v>1451974.81</v>
      </c>
      <c r="I332" s="372">
        <f>OPULJP_izravne8[[#This Row],[Bespovratna sredstva Ukupno]]*0.85</f>
        <v>1234178.5885000001</v>
      </c>
      <c r="J332" s="372">
        <f>OPULJP_izravne8[[#This Row],[Bespovratna sredstva Ukupno]]*0.15</f>
        <v>217796.22150000001</v>
      </c>
      <c r="K332" s="372">
        <v>0</v>
      </c>
      <c r="L332" s="174" t="s">
        <v>1615</v>
      </c>
      <c r="M332" s="283" t="s">
        <v>1616</v>
      </c>
      <c r="N332" s="283" t="s">
        <v>1084</v>
      </c>
      <c r="O332" s="220" t="s">
        <v>4370</v>
      </c>
      <c r="P332" s="393" t="str">
        <f>IFERROR(VLOOKUP(TRIM(OPULJP_izravne8[[#This Row],[Lokacija provedbe
grad ili općina]]),Koordinate!B:E,2,FALSE),"")</f>
        <v/>
      </c>
      <c r="Q332" s="393" t="str">
        <f>IFERROR(VLOOKUP(TRIM(OPULJP_izravne8[[#This Row],[Lokacija provedbe
grad ili općina]]),Koordinate!B:E,3,FALSE),"")</f>
        <v/>
      </c>
      <c r="R332" s="393" t="str">
        <f>IFERROR(VLOOKUP(TRIM(OPULJP_izravne8[[#This Row],[Lokacija provedbe
grad ili općina]]),Koordinate!B:E,4,FALSE),"")</f>
        <v/>
      </c>
    </row>
    <row r="333" spans="1:18" s="373" customFormat="1" ht="30" customHeight="1">
      <c r="A333" s="299" t="s">
        <v>1753</v>
      </c>
      <c r="B333" s="299" t="s">
        <v>861</v>
      </c>
      <c r="C333" s="299" t="s">
        <v>5251</v>
      </c>
      <c r="D333" s="283" t="s">
        <v>1611</v>
      </c>
      <c r="E333" s="299" t="s">
        <v>641</v>
      </c>
      <c r="F333" s="191">
        <v>43069</v>
      </c>
      <c r="G333" s="446">
        <v>1199006.8799999999</v>
      </c>
      <c r="H333" s="372">
        <v>1199006.8799999999</v>
      </c>
      <c r="I333" s="372">
        <f>OPULJP_izravne8[[#This Row],[Bespovratna sredstva Ukupno]]*0.85</f>
        <v>1019155.8479999999</v>
      </c>
      <c r="J333" s="372">
        <f>OPULJP_izravne8[[#This Row],[Bespovratna sredstva Ukupno]]*0.15</f>
        <v>179851.03199999998</v>
      </c>
      <c r="K333" s="372">
        <v>0</v>
      </c>
      <c r="L333" s="174" t="s">
        <v>1628</v>
      </c>
      <c r="M333" s="283" t="s">
        <v>52</v>
      </c>
      <c r="N333" s="283" t="s">
        <v>52</v>
      </c>
      <c r="O333" s="220" t="s">
        <v>4370</v>
      </c>
      <c r="P333" s="393" t="str">
        <f>IFERROR(VLOOKUP(TRIM(OPULJP_izravne8[[#This Row],[Lokacija provedbe
grad ili općina]]),Koordinate!B:E,2,FALSE),"")</f>
        <v/>
      </c>
      <c r="Q333" s="393" t="str">
        <f>IFERROR(VLOOKUP(TRIM(OPULJP_izravne8[[#This Row],[Lokacija provedbe
grad ili općina]]),Koordinate!B:E,3,FALSE),"")</f>
        <v/>
      </c>
      <c r="R333" s="393" t="str">
        <f>IFERROR(VLOOKUP(TRIM(OPULJP_izravne8[[#This Row],[Lokacija provedbe
grad ili općina]]),Koordinate!B:E,4,FALSE),"")</f>
        <v/>
      </c>
    </row>
    <row r="334" spans="1:18" s="373" customFormat="1" ht="30" customHeight="1">
      <c r="A334" s="376" t="s">
        <v>4763</v>
      </c>
      <c r="B334" s="299" t="s">
        <v>4764</v>
      </c>
      <c r="C334" s="299" t="s">
        <v>5254</v>
      </c>
      <c r="D334" s="376" t="s">
        <v>4816</v>
      </c>
      <c r="E334" s="299" t="s">
        <v>641</v>
      </c>
      <c r="F334" s="377">
        <v>43125</v>
      </c>
      <c r="G334" s="446">
        <v>1484616.44</v>
      </c>
      <c r="H334" s="372">
        <v>1484616.44</v>
      </c>
      <c r="I334" s="372">
        <f>OPULJP_izravne8[[#This Row],[Bespovratna sredstva Ukupno]]*0.85</f>
        <v>1261923.9739999999</v>
      </c>
      <c r="J334" s="372">
        <f>OPULJP_izravne8[[#This Row],[Bespovratna sredstva Ukupno]]*0.15</f>
        <v>222692.46599999999</v>
      </c>
      <c r="K334" s="372">
        <v>0</v>
      </c>
      <c r="L334" s="378" t="s">
        <v>4765</v>
      </c>
      <c r="M334" s="379" t="s">
        <v>5242</v>
      </c>
      <c r="N334" s="379" t="s">
        <v>1084</v>
      </c>
      <c r="O334" s="220" t="s">
        <v>4650</v>
      </c>
      <c r="P334" s="393">
        <f>IFERROR(VLOOKUP(TRIM(OPULJP_izravne8[[#This Row],[Lokacija provedbe
grad ili općina]]),Koordinate!B:E,2,FALSE),"")</f>
        <v>32000</v>
      </c>
      <c r="Q334" s="393">
        <f>IFERROR(VLOOKUP(TRIM(OPULJP_izravne8[[#This Row],[Lokacija provedbe
grad ili općina]]),Koordinate!B:E,3,FALSE),"")</f>
        <v>45.345237699999998</v>
      </c>
      <c r="R334" s="393">
        <f>IFERROR(VLOOKUP(TRIM(OPULJP_izravne8[[#This Row],[Lokacija provedbe
grad ili općina]]),Koordinate!B:E,4,FALSE),"")</f>
        <v>19.001020400000002</v>
      </c>
    </row>
    <row r="335" spans="1:18" s="373" customFormat="1" ht="30" customHeight="1">
      <c r="A335" s="283" t="s">
        <v>697</v>
      </c>
      <c r="B335" s="299" t="s">
        <v>705</v>
      </c>
      <c r="C335" s="299" t="s">
        <v>5257</v>
      </c>
      <c r="D335" s="283" t="s">
        <v>706</v>
      </c>
      <c r="E335" s="299" t="s">
        <v>641</v>
      </c>
      <c r="F335" s="371">
        <v>42880</v>
      </c>
      <c r="G335" s="446">
        <v>992578.24</v>
      </c>
      <c r="H335" s="372">
        <v>992578.24</v>
      </c>
      <c r="I335" s="372">
        <f>OPULJP_izravne8[[#This Row],[Bespovratna sredstva Ukupno]]*0.85</f>
        <v>843691.50399999996</v>
      </c>
      <c r="J335" s="372">
        <f>OPULJP_izravne8[[#This Row],[Bespovratna sredstva Ukupno]]*0.15</f>
        <v>148886.736</v>
      </c>
      <c r="K335" s="372">
        <v>0</v>
      </c>
      <c r="L335" s="174" t="s">
        <v>2984</v>
      </c>
      <c r="M335" s="283" t="s">
        <v>43</v>
      </c>
      <c r="N335" s="283" t="s">
        <v>43</v>
      </c>
      <c r="O335" s="220" t="s">
        <v>4370</v>
      </c>
      <c r="P335" s="393" t="str">
        <f>IFERROR(VLOOKUP(TRIM(OPULJP_izravne8[[#This Row],[Lokacija provedbe
grad ili općina]]),Koordinate!B:E,2,FALSE),"")</f>
        <v/>
      </c>
      <c r="Q335" s="393" t="str">
        <f>IFERROR(VLOOKUP(TRIM(OPULJP_izravne8[[#This Row],[Lokacija provedbe
grad ili općina]]),Koordinate!B:E,3,FALSE),"")</f>
        <v/>
      </c>
      <c r="R335" s="393" t="str">
        <f>IFERROR(VLOOKUP(TRIM(OPULJP_izravne8[[#This Row],[Lokacija provedbe
grad ili općina]]),Koordinate!B:E,4,FALSE),"")</f>
        <v/>
      </c>
    </row>
    <row r="336" spans="1:18" s="373" customFormat="1" ht="30" customHeight="1">
      <c r="A336" s="283" t="s">
        <v>699</v>
      </c>
      <c r="B336" s="299" t="s">
        <v>705</v>
      </c>
      <c r="C336" s="299" t="s">
        <v>5259</v>
      </c>
      <c r="D336" s="283" t="s">
        <v>706</v>
      </c>
      <c r="E336" s="299" t="s">
        <v>641</v>
      </c>
      <c r="F336" s="371">
        <v>42880</v>
      </c>
      <c r="G336" s="446">
        <v>1180717.8999999999</v>
      </c>
      <c r="H336" s="372">
        <v>1180717.8999999999</v>
      </c>
      <c r="I336" s="372">
        <f>OPULJP_izravne8[[#This Row],[Bespovratna sredstva Ukupno]]*0.85</f>
        <v>1003610.2149999999</v>
      </c>
      <c r="J336" s="372">
        <f>OPULJP_izravne8[[#This Row],[Bespovratna sredstva Ukupno]]*0.15</f>
        <v>177107.68499999997</v>
      </c>
      <c r="K336" s="372">
        <v>0</v>
      </c>
      <c r="L336" s="174" t="s">
        <v>2982</v>
      </c>
      <c r="M336" s="283" t="s">
        <v>1055</v>
      </c>
      <c r="N336" s="283" t="s">
        <v>1084</v>
      </c>
      <c r="O336" s="220" t="s">
        <v>4370</v>
      </c>
      <c r="P336" s="393" t="str">
        <f>IFERROR(VLOOKUP(TRIM(OPULJP_izravne8[[#This Row],[Lokacija provedbe
grad ili općina]]),Koordinate!B:E,2,FALSE),"")</f>
        <v/>
      </c>
      <c r="Q336" s="393" t="str">
        <f>IFERROR(VLOOKUP(TRIM(OPULJP_izravne8[[#This Row],[Lokacija provedbe
grad ili općina]]),Koordinate!B:E,3,FALSE),"")</f>
        <v/>
      </c>
      <c r="R336" s="393" t="str">
        <f>IFERROR(VLOOKUP(TRIM(OPULJP_izravne8[[#This Row],[Lokacija provedbe
grad ili općina]]),Koordinate!B:E,4,FALSE),"")</f>
        <v/>
      </c>
    </row>
    <row r="337" spans="1:18" s="373" customFormat="1" ht="30" customHeight="1">
      <c r="A337" s="283" t="s">
        <v>966</v>
      </c>
      <c r="B337" s="299" t="s">
        <v>705</v>
      </c>
      <c r="C337" s="299" t="s">
        <v>5267</v>
      </c>
      <c r="D337" s="283" t="s">
        <v>706</v>
      </c>
      <c r="E337" s="299" t="s">
        <v>641</v>
      </c>
      <c r="F337" s="371">
        <v>42942</v>
      </c>
      <c r="G337" s="446">
        <v>513134.13</v>
      </c>
      <c r="H337" s="372">
        <v>513134.13</v>
      </c>
      <c r="I337" s="372">
        <f>OPULJP_izravne8[[#This Row],[Bespovratna sredstva Ukupno]]*0.85</f>
        <v>436164.01049999997</v>
      </c>
      <c r="J337" s="372">
        <f>OPULJP_izravne8[[#This Row],[Bespovratna sredstva Ukupno]]*0.15</f>
        <v>76970.119500000001</v>
      </c>
      <c r="K337" s="372">
        <v>0</v>
      </c>
      <c r="L337" s="174" t="s">
        <v>967</v>
      </c>
      <c r="M337" s="283" t="s">
        <v>52</v>
      </c>
      <c r="N337" s="283" t="s">
        <v>52</v>
      </c>
      <c r="O337" s="220" t="s">
        <v>4370</v>
      </c>
      <c r="P337" s="393" t="str">
        <f>IFERROR(VLOOKUP(TRIM(OPULJP_izravne8[[#This Row],[Lokacija provedbe
grad ili općina]]),Koordinate!B:E,2,FALSE),"")</f>
        <v/>
      </c>
      <c r="Q337" s="393" t="str">
        <f>IFERROR(VLOOKUP(TRIM(OPULJP_izravne8[[#This Row],[Lokacija provedbe
grad ili općina]]),Koordinate!B:E,3,FALSE),"")</f>
        <v/>
      </c>
      <c r="R337" s="393" t="str">
        <f>IFERROR(VLOOKUP(TRIM(OPULJP_izravne8[[#This Row],[Lokacija provedbe
grad ili općina]]),Koordinate!B:E,4,FALSE),"")</f>
        <v/>
      </c>
    </row>
    <row r="338" spans="1:18" s="373" customFormat="1" ht="30" customHeight="1">
      <c r="A338" s="283" t="s">
        <v>968</v>
      </c>
      <c r="B338" s="299" t="s">
        <v>705</v>
      </c>
      <c r="C338" s="299" t="s">
        <v>5268</v>
      </c>
      <c r="D338" s="283" t="s">
        <v>706</v>
      </c>
      <c r="E338" s="299" t="s">
        <v>641</v>
      </c>
      <c r="F338" s="371">
        <v>42942</v>
      </c>
      <c r="G338" s="446">
        <v>1140212.8600000001</v>
      </c>
      <c r="H338" s="372">
        <v>1140212.8600000001</v>
      </c>
      <c r="I338" s="372">
        <f>OPULJP_izravne8[[#This Row],[Bespovratna sredstva Ukupno]]*0.85</f>
        <v>969180.9310000001</v>
      </c>
      <c r="J338" s="372">
        <f>OPULJP_izravne8[[#This Row],[Bespovratna sredstva Ukupno]]*0.15</f>
        <v>171031.929</v>
      </c>
      <c r="K338" s="372">
        <v>0</v>
      </c>
      <c r="L338" s="174" t="s">
        <v>969</v>
      </c>
      <c r="M338" s="283" t="s">
        <v>5013</v>
      </c>
      <c r="N338" s="283" t="s">
        <v>1084</v>
      </c>
      <c r="O338" s="220" t="s">
        <v>4370</v>
      </c>
      <c r="P338" s="393" t="str">
        <f>IFERROR(VLOOKUP(TRIM(OPULJP_izravne8[[#This Row],[Lokacija provedbe
grad ili općina]]),Koordinate!B:E,2,FALSE),"")</f>
        <v/>
      </c>
      <c r="Q338" s="393" t="str">
        <f>IFERROR(VLOOKUP(TRIM(OPULJP_izravne8[[#This Row],[Lokacija provedbe
grad ili općina]]),Koordinate!B:E,3,FALSE),"")</f>
        <v/>
      </c>
      <c r="R338" s="393" t="str">
        <f>IFERROR(VLOOKUP(TRIM(OPULJP_izravne8[[#This Row],[Lokacija provedbe
grad ili općina]]),Koordinate!B:E,4,FALSE),"")</f>
        <v/>
      </c>
    </row>
    <row r="339" spans="1:18" s="373" customFormat="1" ht="30" customHeight="1">
      <c r="A339" s="283" t="s">
        <v>704</v>
      </c>
      <c r="B339" s="299" t="s">
        <v>705</v>
      </c>
      <c r="C339" s="299" t="s">
        <v>5263</v>
      </c>
      <c r="D339" s="283" t="s">
        <v>706</v>
      </c>
      <c r="E339" s="299" t="s">
        <v>641</v>
      </c>
      <c r="F339" s="371">
        <v>42880</v>
      </c>
      <c r="G339" s="446">
        <v>1166151.96</v>
      </c>
      <c r="H339" s="372">
        <v>1166151.96</v>
      </c>
      <c r="I339" s="372">
        <f>OPULJP_izravne8[[#This Row],[Bespovratna sredstva Ukupno]]*0.85</f>
        <v>991229.16599999997</v>
      </c>
      <c r="J339" s="372">
        <f>OPULJP_izravne8[[#This Row],[Bespovratna sredstva Ukupno]]*0.15</f>
        <v>174922.79399999999</v>
      </c>
      <c r="K339" s="372">
        <v>0</v>
      </c>
      <c r="L339" s="174" t="s">
        <v>2977</v>
      </c>
      <c r="M339" s="283" t="s">
        <v>711</v>
      </c>
      <c r="N339" s="283" t="s">
        <v>1084</v>
      </c>
      <c r="O339" s="220" t="s">
        <v>4370</v>
      </c>
      <c r="P339" s="393" t="str">
        <f>IFERROR(VLOOKUP(TRIM(OPULJP_izravne8[[#This Row],[Lokacija provedbe
grad ili općina]]),Koordinate!B:E,2,FALSE),"")</f>
        <v/>
      </c>
      <c r="Q339" s="393" t="str">
        <f>IFERROR(VLOOKUP(TRIM(OPULJP_izravne8[[#This Row],[Lokacija provedbe
grad ili općina]]),Koordinate!B:E,3,FALSE),"")</f>
        <v/>
      </c>
      <c r="R339" s="393" t="str">
        <f>IFERROR(VLOOKUP(TRIM(OPULJP_izravne8[[#This Row],[Lokacija provedbe
grad ili općina]]),Koordinate!B:E,4,FALSE),"")</f>
        <v/>
      </c>
    </row>
    <row r="340" spans="1:18" s="373" customFormat="1" ht="30" customHeight="1">
      <c r="A340" s="299" t="s">
        <v>934</v>
      </c>
      <c r="B340" s="299" t="s">
        <v>705</v>
      </c>
      <c r="C340" s="299" t="s">
        <v>5265</v>
      </c>
      <c r="D340" s="283" t="s">
        <v>706</v>
      </c>
      <c r="E340" s="299" t="s">
        <v>641</v>
      </c>
      <c r="F340" s="371">
        <v>42942</v>
      </c>
      <c r="G340" s="446">
        <v>562516.55000000005</v>
      </c>
      <c r="H340" s="372">
        <v>562516.55000000005</v>
      </c>
      <c r="I340" s="372">
        <f>OPULJP_izravne8[[#This Row],[Bespovratna sredstva Ukupno]]*0.85</f>
        <v>478139.0675</v>
      </c>
      <c r="J340" s="372">
        <f>OPULJP_izravne8[[#This Row],[Bespovratna sredstva Ukupno]]*0.15</f>
        <v>84377.482499999998</v>
      </c>
      <c r="K340" s="372">
        <v>0</v>
      </c>
      <c r="L340" s="220" t="s">
        <v>935</v>
      </c>
      <c r="M340" s="374" t="s">
        <v>5266</v>
      </c>
      <c r="N340" s="375" t="s">
        <v>1084</v>
      </c>
      <c r="O340" s="220" t="s">
        <v>4370</v>
      </c>
      <c r="P340" s="393" t="str">
        <f>IFERROR(VLOOKUP(TRIM(OPULJP_izravne8[[#This Row],[Lokacija provedbe
grad ili općina]]),Koordinate!B:E,2,FALSE),"")</f>
        <v/>
      </c>
      <c r="Q340" s="393" t="str">
        <f>IFERROR(VLOOKUP(TRIM(OPULJP_izravne8[[#This Row],[Lokacija provedbe
grad ili općina]]),Koordinate!B:E,3,FALSE),"")</f>
        <v/>
      </c>
      <c r="R340" s="393" t="str">
        <f>IFERROR(VLOOKUP(TRIM(OPULJP_izravne8[[#This Row],[Lokacija provedbe
grad ili općina]]),Koordinate!B:E,4,FALSE),"")</f>
        <v/>
      </c>
    </row>
    <row r="341" spans="1:18" s="373" customFormat="1" ht="30" customHeight="1">
      <c r="A341" s="283" t="s">
        <v>703</v>
      </c>
      <c r="B341" s="299" t="s">
        <v>705</v>
      </c>
      <c r="C341" s="299" t="s">
        <v>5264</v>
      </c>
      <c r="D341" s="283" t="s">
        <v>706</v>
      </c>
      <c r="E341" s="299" t="s">
        <v>641</v>
      </c>
      <c r="F341" s="371">
        <v>42900</v>
      </c>
      <c r="G341" s="446">
        <v>699996.51</v>
      </c>
      <c r="H341" s="372">
        <v>699996.51</v>
      </c>
      <c r="I341" s="372">
        <f>OPULJP_izravne8[[#This Row],[Bespovratna sredstva Ukupno]]*0.85</f>
        <v>594997.03350000002</v>
      </c>
      <c r="J341" s="372">
        <f>OPULJP_izravne8[[#This Row],[Bespovratna sredstva Ukupno]]*0.15</f>
        <v>104999.4765</v>
      </c>
      <c r="K341" s="372">
        <v>0</v>
      </c>
      <c r="L341" s="174" t="s">
        <v>2978</v>
      </c>
      <c r="M341" s="283" t="s">
        <v>710</v>
      </c>
      <c r="N341" s="283" t="s">
        <v>1084</v>
      </c>
      <c r="O341" s="220" t="s">
        <v>4370</v>
      </c>
      <c r="P341" s="393" t="str">
        <f>IFERROR(VLOOKUP(TRIM(OPULJP_izravne8[[#This Row],[Lokacija provedbe
grad ili općina]]),Koordinate!B:E,2,FALSE),"")</f>
        <v/>
      </c>
      <c r="Q341" s="393" t="str">
        <f>IFERROR(VLOOKUP(TRIM(OPULJP_izravne8[[#This Row],[Lokacija provedbe
grad ili općina]]),Koordinate!B:E,3,FALSE),"")</f>
        <v/>
      </c>
      <c r="R341" s="393" t="str">
        <f>IFERROR(VLOOKUP(TRIM(OPULJP_izravne8[[#This Row],[Lokacija provedbe
grad ili općina]]),Koordinate!B:E,4,FALSE),"")</f>
        <v/>
      </c>
    </row>
    <row r="342" spans="1:18" s="373" customFormat="1" ht="30" customHeight="1">
      <c r="A342" s="283" t="s">
        <v>1026</v>
      </c>
      <c r="B342" s="299" t="s">
        <v>705</v>
      </c>
      <c r="C342" s="299" t="s">
        <v>5271</v>
      </c>
      <c r="D342" s="283" t="s">
        <v>706</v>
      </c>
      <c r="E342" s="299" t="s">
        <v>641</v>
      </c>
      <c r="F342" s="371">
        <v>42972</v>
      </c>
      <c r="G342" s="446">
        <v>848143.05</v>
      </c>
      <c r="H342" s="372">
        <v>848143.05</v>
      </c>
      <c r="I342" s="372">
        <f>OPULJP_izravne8[[#This Row],[Bespovratna sredstva Ukupno]]*0.85</f>
        <v>720921.59250000003</v>
      </c>
      <c r="J342" s="372">
        <f>OPULJP_izravne8[[#This Row],[Bespovratna sredstva Ukupno]]*0.15</f>
        <v>127221.4575</v>
      </c>
      <c r="K342" s="372">
        <v>0</v>
      </c>
      <c r="L342" s="174" t="s">
        <v>1027</v>
      </c>
      <c r="M342" s="283" t="s">
        <v>5272</v>
      </c>
      <c r="N342" s="283" t="s">
        <v>1084</v>
      </c>
      <c r="O342" s="220" t="s">
        <v>4370</v>
      </c>
      <c r="P342" s="393" t="str">
        <f>IFERROR(VLOOKUP(TRIM(OPULJP_izravne8[[#This Row],[Lokacija provedbe
grad ili općina]]),Koordinate!B:E,2,FALSE),"")</f>
        <v/>
      </c>
      <c r="Q342" s="393" t="str">
        <f>IFERROR(VLOOKUP(TRIM(OPULJP_izravne8[[#This Row],[Lokacija provedbe
grad ili općina]]),Koordinate!B:E,3,FALSE),"")</f>
        <v/>
      </c>
      <c r="R342" s="393" t="str">
        <f>IFERROR(VLOOKUP(TRIM(OPULJP_izravne8[[#This Row],[Lokacija provedbe
grad ili općina]]),Koordinate!B:E,4,FALSE),"")</f>
        <v/>
      </c>
    </row>
    <row r="343" spans="1:18" s="373" customFormat="1" ht="30" customHeight="1">
      <c r="A343" s="283" t="s">
        <v>701</v>
      </c>
      <c r="B343" s="299" t="s">
        <v>705</v>
      </c>
      <c r="C343" s="299" t="s">
        <v>5261</v>
      </c>
      <c r="D343" s="283" t="s">
        <v>706</v>
      </c>
      <c r="E343" s="299" t="s">
        <v>641</v>
      </c>
      <c r="F343" s="371">
        <v>42880</v>
      </c>
      <c r="G343" s="446">
        <v>671913.81</v>
      </c>
      <c r="H343" s="372">
        <v>671113.81</v>
      </c>
      <c r="I343" s="372">
        <f>OPULJP_izravne8[[#This Row],[Bespovratna sredstva Ukupno]]*0.85</f>
        <v>570446.73849999998</v>
      </c>
      <c r="J343" s="372">
        <f>OPULJP_izravne8[[#This Row],[Bespovratna sredstva Ukupno]]*0.15</f>
        <v>100667.07150000001</v>
      </c>
      <c r="K343" s="372">
        <v>800</v>
      </c>
      <c r="L343" s="174" t="s">
        <v>2980</v>
      </c>
      <c r="M343" s="283" t="s">
        <v>746</v>
      </c>
      <c r="N343" s="283" t="s">
        <v>1084</v>
      </c>
      <c r="O343" s="220" t="s">
        <v>4370</v>
      </c>
      <c r="P343" s="393" t="str">
        <f>IFERROR(VLOOKUP(TRIM(OPULJP_izravne8[[#This Row],[Lokacija provedbe
grad ili općina]]),Koordinate!B:E,2,FALSE),"")</f>
        <v/>
      </c>
      <c r="Q343" s="393" t="str">
        <f>IFERROR(VLOOKUP(TRIM(OPULJP_izravne8[[#This Row],[Lokacija provedbe
grad ili općina]]),Koordinate!B:E,3,FALSE),"")</f>
        <v/>
      </c>
      <c r="R343" s="393" t="str">
        <f>IFERROR(VLOOKUP(TRIM(OPULJP_izravne8[[#This Row],[Lokacija provedbe
grad ili općina]]),Koordinate!B:E,4,FALSE),"")</f>
        <v/>
      </c>
    </row>
    <row r="344" spans="1:18" s="373" customFormat="1" ht="30" customHeight="1">
      <c r="A344" s="283" t="s">
        <v>695</v>
      </c>
      <c r="B344" s="299" t="s">
        <v>705</v>
      </c>
      <c r="C344" s="299" t="s">
        <v>5255</v>
      </c>
      <c r="D344" s="283" t="s">
        <v>706</v>
      </c>
      <c r="E344" s="299" t="s">
        <v>641</v>
      </c>
      <c r="F344" s="371">
        <v>42880</v>
      </c>
      <c r="G344" s="446">
        <v>1134356.8400000001</v>
      </c>
      <c r="H344" s="372">
        <v>1072532.8600000001</v>
      </c>
      <c r="I344" s="372">
        <f>OPULJP_izravne8[[#This Row],[Bespovratna sredstva Ukupno]]*0.85</f>
        <v>911652.9310000001</v>
      </c>
      <c r="J344" s="372">
        <f>OPULJP_izravne8[[#This Row],[Bespovratna sredstva Ukupno]]*0.15</f>
        <v>160879.929</v>
      </c>
      <c r="K344" s="372">
        <v>61823.979999999981</v>
      </c>
      <c r="L344" s="174" t="s">
        <v>2695</v>
      </c>
      <c r="M344" s="283" t="s">
        <v>1056</v>
      </c>
      <c r="N344" s="283" t="s">
        <v>1084</v>
      </c>
      <c r="O344" s="220" t="s">
        <v>4370</v>
      </c>
      <c r="P344" s="393" t="str">
        <f>IFERROR(VLOOKUP(TRIM(OPULJP_izravne8[[#This Row],[Lokacija provedbe
grad ili općina]]),Koordinate!B:E,2,FALSE),"")</f>
        <v/>
      </c>
      <c r="Q344" s="393" t="str">
        <f>IFERROR(VLOOKUP(TRIM(OPULJP_izravne8[[#This Row],[Lokacija provedbe
grad ili općina]]),Koordinate!B:E,3,FALSE),"")</f>
        <v/>
      </c>
      <c r="R344" s="393" t="str">
        <f>IFERROR(VLOOKUP(TRIM(OPULJP_izravne8[[#This Row],[Lokacija provedbe
grad ili općina]]),Koordinate!B:E,4,FALSE),"")</f>
        <v/>
      </c>
    </row>
    <row r="345" spans="1:18" s="373" customFormat="1" ht="30" customHeight="1">
      <c r="A345" s="283" t="s">
        <v>696</v>
      </c>
      <c r="B345" s="299" t="s">
        <v>705</v>
      </c>
      <c r="C345" s="299" t="s">
        <v>5256</v>
      </c>
      <c r="D345" s="283" t="s">
        <v>706</v>
      </c>
      <c r="E345" s="299" t="s">
        <v>641</v>
      </c>
      <c r="F345" s="371">
        <v>42880</v>
      </c>
      <c r="G345" s="446">
        <v>1135876.1399999999</v>
      </c>
      <c r="H345" s="372">
        <v>1135876.1399999999</v>
      </c>
      <c r="I345" s="372">
        <f>OPULJP_izravne8[[#This Row],[Bespovratna sredstva Ukupno]]*0.85</f>
        <v>965494.71899999992</v>
      </c>
      <c r="J345" s="372">
        <f>OPULJP_izravne8[[#This Row],[Bespovratna sredstva Ukupno]]*0.15</f>
        <v>170381.42099999997</v>
      </c>
      <c r="K345" s="372">
        <v>0</v>
      </c>
      <c r="L345" s="174" t="s">
        <v>2985</v>
      </c>
      <c r="M345" s="283" t="s">
        <v>707</v>
      </c>
      <c r="N345" s="283" t="s">
        <v>1084</v>
      </c>
      <c r="O345" s="220" t="s">
        <v>4370</v>
      </c>
      <c r="P345" s="393" t="str">
        <f>IFERROR(VLOOKUP(TRIM(OPULJP_izravne8[[#This Row],[Lokacija provedbe
grad ili općina]]),Koordinate!B:E,2,FALSE),"")</f>
        <v/>
      </c>
      <c r="Q345" s="393" t="str">
        <f>IFERROR(VLOOKUP(TRIM(OPULJP_izravne8[[#This Row],[Lokacija provedbe
grad ili općina]]),Koordinate!B:E,3,FALSE),"")</f>
        <v/>
      </c>
      <c r="R345" s="393" t="str">
        <f>IFERROR(VLOOKUP(TRIM(OPULJP_izravne8[[#This Row],[Lokacija provedbe
grad ili općina]]),Koordinate!B:E,4,FALSE),"")</f>
        <v/>
      </c>
    </row>
    <row r="346" spans="1:18" s="373" customFormat="1" ht="30" customHeight="1">
      <c r="A346" s="283" t="s">
        <v>933</v>
      </c>
      <c r="B346" s="299" t="s">
        <v>705</v>
      </c>
      <c r="C346" s="299" t="s">
        <v>5270</v>
      </c>
      <c r="D346" s="283" t="s">
        <v>706</v>
      </c>
      <c r="E346" s="299" t="s">
        <v>641</v>
      </c>
      <c r="F346" s="371">
        <v>42942</v>
      </c>
      <c r="G346" s="446">
        <v>1171822.24</v>
      </c>
      <c r="H346" s="372">
        <v>1171822.24</v>
      </c>
      <c r="I346" s="372">
        <f>OPULJP_izravne8[[#This Row],[Bespovratna sredstva Ukupno]]*0.85</f>
        <v>996048.90399999998</v>
      </c>
      <c r="J346" s="372">
        <f>OPULJP_izravne8[[#This Row],[Bespovratna sredstva Ukupno]]*0.15</f>
        <v>175773.33599999998</v>
      </c>
      <c r="K346" s="372">
        <v>0</v>
      </c>
      <c r="L346" s="174" t="s">
        <v>972</v>
      </c>
      <c r="M346" s="283" t="s">
        <v>973</v>
      </c>
      <c r="N346" s="283" t="s">
        <v>1084</v>
      </c>
      <c r="O346" s="220" t="s">
        <v>4370</v>
      </c>
      <c r="P346" s="393" t="str">
        <f>IFERROR(VLOOKUP(TRIM(OPULJP_izravne8[[#This Row],[Lokacija provedbe
grad ili općina]]),Koordinate!B:E,2,FALSE),"")</f>
        <v/>
      </c>
      <c r="Q346" s="393" t="str">
        <f>IFERROR(VLOOKUP(TRIM(OPULJP_izravne8[[#This Row],[Lokacija provedbe
grad ili općina]]),Koordinate!B:E,3,FALSE),"")</f>
        <v/>
      </c>
      <c r="R346" s="393" t="str">
        <f>IFERROR(VLOOKUP(TRIM(OPULJP_izravne8[[#This Row],[Lokacija provedbe
grad ili općina]]),Koordinate!B:E,4,FALSE),"")</f>
        <v/>
      </c>
    </row>
    <row r="347" spans="1:18" s="373" customFormat="1" ht="30" customHeight="1">
      <c r="A347" s="283" t="s">
        <v>698</v>
      </c>
      <c r="B347" s="299" t="s">
        <v>705</v>
      </c>
      <c r="C347" s="299" t="s">
        <v>5258</v>
      </c>
      <c r="D347" s="283" t="s">
        <v>706</v>
      </c>
      <c r="E347" s="299" t="s">
        <v>641</v>
      </c>
      <c r="F347" s="371">
        <v>42880</v>
      </c>
      <c r="G347" s="446">
        <v>556699.09</v>
      </c>
      <c r="H347" s="372">
        <v>556699.09</v>
      </c>
      <c r="I347" s="372">
        <f>OPULJP_izravne8[[#This Row],[Bespovratna sredstva Ukupno]]*0.85</f>
        <v>473194.22649999993</v>
      </c>
      <c r="J347" s="372">
        <f>OPULJP_izravne8[[#This Row],[Bespovratna sredstva Ukupno]]*0.15</f>
        <v>83504.863499999992</v>
      </c>
      <c r="K347" s="372">
        <v>0</v>
      </c>
      <c r="L347" s="174" t="s">
        <v>2983</v>
      </c>
      <c r="M347" s="283" t="s">
        <v>28</v>
      </c>
      <c r="N347" s="283" t="s">
        <v>28</v>
      </c>
      <c r="O347" s="220" t="s">
        <v>4370</v>
      </c>
      <c r="P347" s="393" t="str">
        <f>IFERROR(VLOOKUP(TRIM(OPULJP_izravne8[[#This Row],[Lokacija provedbe
grad ili općina]]),Koordinate!B:E,2,FALSE),"")</f>
        <v/>
      </c>
      <c r="Q347" s="393" t="str">
        <f>IFERROR(VLOOKUP(TRIM(OPULJP_izravne8[[#This Row],[Lokacija provedbe
grad ili općina]]),Koordinate!B:E,3,FALSE),"")</f>
        <v/>
      </c>
      <c r="R347" s="393" t="str">
        <f>IFERROR(VLOOKUP(TRIM(OPULJP_izravne8[[#This Row],[Lokacija provedbe
grad ili općina]]),Koordinate!B:E,4,FALSE),"")</f>
        <v/>
      </c>
    </row>
    <row r="348" spans="1:18" s="373" customFormat="1" ht="30" customHeight="1">
      <c r="A348" s="283" t="s">
        <v>700</v>
      </c>
      <c r="B348" s="299" t="s">
        <v>705</v>
      </c>
      <c r="C348" s="299" t="s">
        <v>5260</v>
      </c>
      <c r="D348" s="283" t="s">
        <v>706</v>
      </c>
      <c r="E348" s="299" t="s">
        <v>641</v>
      </c>
      <c r="F348" s="371">
        <v>42880</v>
      </c>
      <c r="G348" s="446">
        <v>698915.12</v>
      </c>
      <c r="H348" s="372">
        <v>698915.12</v>
      </c>
      <c r="I348" s="372">
        <f>OPULJP_izravne8[[#This Row],[Bespovratna sredstva Ukupno]]*0.85</f>
        <v>594077.85199999996</v>
      </c>
      <c r="J348" s="372">
        <f>OPULJP_izravne8[[#This Row],[Bespovratna sredstva Ukupno]]*0.15</f>
        <v>104837.268</v>
      </c>
      <c r="K348" s="372">
        <v>0</v>
      </c>
      <c r="L348" s="174" t="s">
        <v>2981</v>
      </c>
      <c r="M348" s="283" t="s">
        <v>708</v>
      </c>
      <c r="N348" s="283" t="s">
        <v>1084</v>
      </c>
      <c r="O348" s="220" t="s">
        <v>4370</v>
      </c>
      <c r="P348" s="393" t="str">
        <f>IFERROR(VLOOKUP(TRIM(OPULJP_izravne8[[#This Row],[Lokacija provedbe
grad ili općina]]),Koordinate!B:E,2,FALSE),"")</f>
        <v/>
      </c>
      <c r="Q348" s="393" t="str">
        <f>IFERROR(VLOOKUP(TRIM(OPULJP_izravne8[[#This Row],[Lokacija provedbe
grad ili općina]]),Koordinate!B:E,3,FALSE),"")</f>
        <v/>
      </c>
      <c r="R348" s="393" t="str">
        <f>IFERROR(VLOOKUP(TRIM(OPULJP_izravne8[[#This Row],[Lokacija provedbe
grad ili općina]]),Koordinate!B:E,4,FALSE),"")</f>
        <v/>
      </c>
    </row>
    <row r="349" spans="1:18" s="373" customFormat="1" ht="30" customHeight="1">
      <c r="A349" s="283" t="s">
        <v>702</v>
      </c>
      <c r="B349" s="299" t="s">
        <v>705</v>
      </c>
      <c r="C349" s="299" t="s">
        <v>5262</v>
      </c>
      <c r="D349" s="283" t="s">
        <v>706</v>
      </c>
      <c r="E349" s="299" t="s">
        <v>641</v>
      </c>
      <c r="F349" s="371">
        <v>42880</v>
      </c>
      <c r="G349" s="446">
        <v>1104745.29</v>
      </c>
      <c r="H349" s="372">
        <v>1104745.29</v>
      </c>
      <c r="I349" s="372">
        <f>OPULJP_izravne8[[#This Row],[Bespovratna sredstva Ukupno]]*0.85</f>
        <v>939033.49650000001</v>
      </c>
      <c r="J349" s="372">
        <f>OPULJP_izravne8[[#This Row],[Bespovratna sredstva Ukupno]]*0.15</f>
        <v>165711.7935</v>
      </c>
      <c r="K349" s="372">
        <v>0</v>
      </c>
      <c r="L349" s="174" t="s">
        <v>2979</v>
      </c>
      <c r="M349" s="283" t="s">
        <v>709</v>
      </c>
      <c r="N349" s="283" t="s">
        <v>1084</v>
      </c>
      <c r="O349" s="220" t="s">
        <v>4370</v>
      </c>
      <c r="P349" s="393" t="str">
        <f>IFERROR(VLOOKUP(TRIM(OPULJP_izravne8[[#This Row],[Lokacija provedbe
grad ili općina]]),Koordinate!B:E,2,FALSE),"")</f>
        <v/>
      </c>
      <c r="Q349" s="393" t="str">
        <f>IFERROR(VLOOKUP(TRIM(OPULJP_izravne8[[#This Row],[Lokacija provedbe
grad ili općina]]),Koordinate!B:E,3,FALSE),"")</f>
        <v/>
      </c>
      <c r="R349" s="393" t="str">
        <f>IFERROR(VLOOKUP(TRIM(OPULJP_izravne8[[#This Row],[Lokacija provedbe
grad ili općina]]),Koordinate!B:E,4,FALSE),"")</f>
        <v/>
      </c>
    </row>
    <row r="350" spans="1:18" s="373" customFormat="1" ht="30" customHeight="1">
      <c r="A350" s="283" t="s">
        <v>970</v>
      </c>
      <c r="B350" s="299" t="s">
        <v>705</v>
      </c>
      <c r="C350" s="299" t="s">
        <v>5269</v>
      </c>
      <c r="D350" s="283" t="s">
        <v>706</v>
      </c>
      <c r="E350" s="299" t="s">
        <v>641</v>
      </c>
      <c r="F350" s="371">
        <v>42942</v>
      </c>
      <c r="G350" s="446">
        <v>1170658.98</v>
      </c>
      <c r="H350" s="372">
        <v>1170658.98</v>
      </c>
      <c r="I350" s="372">
        <f>OPULJP_izravne8[[#This Row],[Bespovratna sredstva Ukupno]]*0.85</f>
        <v>995060.13299999991</v>
      </c>
      <c r="J350" s="372">
        <f>OPULJP_izravne8[[#This Row],[Bespovratna sredstva Ukupno]]*0.15</f>
        <v>175598.84699999998</v>
      </c>
      <c r="K350" s="372">
        <v>0</v>
      </c>
      <c r="L350" s="174" t="s">
        <v>971</v>
      </c>
      <c r="M350" s="283" t="s">
        <v>28</v>
      </c>
      <c r="N350" s="283" t="s">
        <v>28</v>
      </c>
      <c r="O350" s="220" t="s">
        <v>4370</v>
      </c>
      <c r="P350" s="393" t="str">
        <f>IFERROR(VLOOKUP(TRIM(OPULJP_izravne8[[#This Row],[Lokacija provedbe
grad ili općina]]),Koordinate!B:E,2,FALSE),"")</f>
        <v/>
      </c>
      <c r="Q350" s="393" t="str">
        <f>IFERROR(VLOOKUP(TRIM(OPULJP_izravne8[[#This Row],[Lokacija provedbe
grad ili općina]]),Koordinate!B:E,3,FALSE),"")</f>
        <v/>
      </c>
      <c r="R350" s="393" t="str">
        <f>IFERROR(VLOOKUP(TRIM(OPULJP_izravne8[[#This Row],[Lokacija provedbe
grad ili općina]]),Koordinate!B:E,4,FALSE),"")</f>
        <v/>
      </c>
    </row>
    <row r="351" spans="1:18" s="373" customFormat="1" ht="30" customHeight="1">
      <c r="A351" s="283" t="s">
        <v>3117</v>
      </c>
      <c r="B351" s="299" t="s">
        <v>705</v>
      </c>
      <c r="C351" s="299" t="s">
        <v>5273</v>
      </c>
      <c r="D351" s="283" t="s">
        <v>3118</v>
      </c>
      <c r="E351" s="299" t="s">
        <v>641</v>
      </c>
      <c r="F351" s="371">
        <v>43178</v>
      </c>
      <c r="G351" s="446">
        <v>1193312.6299999999</v>
      </c>
      <c r="H351" s="372">
        <v>1193312.6299999999</v>
      </c>
      <c r="I351" s="372">
        <f>OPULJP_izravne8[[#This Row],[Bespovratna sredstva Ukupno]]*0.85</f>
        <v>1014315.7354999998</v>
      </c>
      <c r="J351" s="372">
        <f>OPULJP_izravne8[[#This Row],[Bespovratna sredstva Ukupno]]*0.15</f>
        <v>178996.89449999997</v>
      </c>
      <c r="K351" s="372">
        <v>0</v>
      </c>
      <c r="L351" s="174" t="s">
        <v>3119</v>
      </c>
      <c r="M351" s="283" t="s">
        <v>5274</v>
      </c>
      <c r="N351" s="283" t="s">
        <v>1084</v>
      </c>
      <c r="O351" s="220" t="s">
        <v>4370</v>
      </c>
      <c r="P351" s="393" t="str">
        <f>IFERROR(VLOOKUP(TRIM(OPULJP_izravne8[[#This Row],[Lokacija provedbe
grad ili općina]]),Koordinate!B:E,2,FALSE),"")</f>
        <v/>
      </c>
      <c r="Q351" s="393" t="str">
        <f>IFERROR(VLOOKUP(TRIM(OPULJP_izravne8[[#This Row],[Lokacija provedbe
grad ili općina]]),Koordinate!B:E,3,FALSE),"")</f>
        <v/>
      </c>
      <c r="R351" s="393" t="str">
        <f>IFERROR(VLOOKUP(TRIM(OPULJP_izravne8[[#This Row],[Lokacija provedbe
grad ili općina]]),Koordinate!B:E,4,FALSE),"")</f>
        <v/>
      </c>
    </row>
    <row r="352" spans="1:18" s="373" customFormat="1" ht="30" customHeight="1">
      <c r="A352" s="283" t="s">
        <v>3120</v>
      </c>
      <c r="B352" s="299" t="s">
        <v>705</v>
      </c>
      <c r="C352" s="299" t="s">
        <v>5275</v>
      </c>
      <c r="D352" s="283" t="s">
        <v>3118</v>
      </c>
      <c r="E352" s="299" t="s">
        <v>641</v>
      </c>
      <c r="F352" s="371">
        <v>43178</v>
      </c>
      <c r="G352" s="446">
        <v>863171.71</v>
      </c>
      <c r="H352" s="372">
        <v>863171.71</v>
      </c>
      <c r="I352" s="372">
        <f>OPULJP_izravne8[[#This Row],[Bespovratna sredstva Ukupno]]*0.85</f>
        <v>733695.95349999995</v>
      </c>
      <c r="J352" s="372">
        <f>OPULJP_izravne8[[#This Row],[Bespovratna sredstva Ukupno]]*0.15</f>
        <v>129475.75649999999</v>
      </c>
      <c r="K352" s="372">
        <v>0</v>
      </c>
      <c r="L352" s="174" t="s">
        <v>3121</v>
      </c>
      <c r="M352" s="283" t="s">
        <v>3122</v>
      </c>
      <c r="N352" s="283" t="s">
        <v>1084</v>
      </c>
      <c r="O352" s="220" t="s">
        <v>4370</v>
      </c>
      <c r="P352" s="393" t="str">
        <f>IFERROR(VLOOKUP(TRIM(OPULJP_izravne8[[#This Row],[Lokacija provedbe
grad ili općina]]),Koordinate!B:E,2,FALSE),"")</f>
        <v/>
      </c>
      <c r="Q352" s="393" t="str">
        <f>IFERROR(VLOOKUP(TRIM(OPULJP_izravne8[[#This Row],[Lokacija provedbe
grad ili općina]]),Koordinate!B:E,3,FALSE),"")</f>
        <v/>
      </c>
      <c r="R352" s="393" t="str">
        <f>IFERROR(VLOOKUP(TRIM(OPULJP_izravne8[[#This Row],[Lokacija provedbe
grad ili općina]]),Koordinate!B:E,4,FALSE),"")</f>
        <v/>
      </c>
    </row>
    <row r="353" spans="1:18" s="373" customFormat="1" ht="30" customHeight="1">
      <c r="A353" s="283" t="s">
        <v>3123</v>
      </c>
      <c r="B353" s="299" t="s">
        <v>705</v>
      </c>
      <c r="C353" s="299" t="s">
        <v>5276</v>
      </c>
      <c r="D353" s="283" t="s">
        <v>3118</v>
      </c>
      <c r="E353" s="299" t="s">
        <v>641</v>
      </c>
      <c r="F353" s="371">
        <v>43178</v>
      </c>
      <c r="G353" s="446">
        <v>1179733.32</v>
      </c>
      <c r="H353" s="372">
        <v>1179733.32</v>
      </c>
      <c r="I353" s="372">
        <f>OPULJP_izravne8[[#This Row],[Bespovratna sredstva Ukupno]]*0.85</f>
        <v>1002773.322</v>
      </c>
      <c r="J353" s="372">
        <f>OPULJP_izravne8[[#This Row],[Bespovratna sredstva Ukupno]]*0.15</f>
        <v>176959.99799999999</v>
      </c>
      <c r="K353" s="372">
        <v>0</v>
      </c>
      <c r="L353" s="174" t="s">
        <v>3124</v>
      </c>
      <c r="M353" s="283" t="s">
        <v>3125</v>
      </c>
      <c r="N353" s="283" t="s">
        <v>1084</v>
      </c>
      <c r="O353" s="220" t="s">
        <v>4370</v>
      </c>
      <c r="P353" s="393" t="str">
        <f>IFERROR(VLOOKUP(TRIM(OPULJP_izravne8[[#This Row],[Lokacija provedbe
grad ili općina]]),Koordinate!B:E,2,FALSE),"")</f>
        <v/>
      </c>
      <c r="Q353" s="393" t="str">
        <f>IFERROR(VLOOKUP(TRIM(OPULJP_izravne8[[#This Row],[Lokacija provedbe
grad ili općina]]),Koordinate!B:E,3,FALSE),"")</f>
        <v/>
      </c>
      <c r="R353" s="393" t="str">
        <f>IFERROR(VLOOKUP(TRIM(OPULJP_izravne8[[#This Row],[Lokacija provedbe
grad ili općina]]),Koordinate!B:E,4,FALSE),"")</f>
        <v/>
      </c>
    </row>
    <row r="354" spans="1:18" s="373" customFormat="1" ht="30" customHeight="1">
      <c r="A354" s="283" t="s">
        <v>3126</v>
      </c>
      <c r="B354" s="299" t="s">
        <v>705</v>
      </c>
      <c r="C354" s="299" t="s">
        <v>5277</v>
      </c>
      <c r="D354" s="283" t="s">
        <v>3118</v>
      </c>
      <c r="E354" s="299" t="s">
        <v>641</v>
      </c>
      <c r="F354" s="371">
        <v>43178</v>
      </c>
      <c r="G354" s="446">
        <v>875214.46</v>
      </c>
      <c r="H354" s="372">
        <v>875214.46</v>
      </c>
      <c r="I354" s="372">
        <f>OPULJP_izravne8[[#This Row],[Bespovratna sredstva Ukupno]]*0.85</f>
        <v>743932.29099999997</v>
      </c>
      <c r="J354" s="372">
        <f>OPULJP_izravne8[[#This Row],[Bespovratna sredstva Ukupno]]*0.15</f>
        <v>131282.16899999999</v>
      </c>
      <c r="K354" s="372">
        <v>0</v>
      </c>
      <c r="L354" s="174" t="s">
        <v>3127</v>
      </c>
      <c r="M354" s="283" t="s">
        <v>3128</v>
      </c>
      <c r="N354" s="283" t="s">
        <v>1084</v>
      </c>
      <c r="O354" s="220" t="s">
        <v>4370</v>
      </c>
      <c r="P354" s="393" t="str">
        <f>IFERROR(VLOOKUP(TRIM(OPULJP_izravne8[[#This Row],[Lokacija provedbe
grad ili općina]]),Koordinate!B:E,2,FALSE),"")</f>
        <v/>
      </c>
      <c r="Q354" s="393" t="str">
        <f>IFERROR(VLOOKUP(TRIM(OPULJP_izravne8[[#This Row],[Lokacija provedbe
grad ili općina]]),Koordinate!B:E,3,FALSE),"")</f>
        <v/>
      </c>
      <c r="R354" s="393" t="str">
        <f>IFERROR(VLOOKUP(TRIM(OPULJP_izravne8[[#This Row],[Lokacija provedbe
grad ili općina]]),Koordinate!B:E,4,FALSE),"")</f>
        <v/>
      </c>
    </row>
    <row r="355" spans="1:18" s="373" customFormat="1" ht="30" customHeight="1">
      <c r="A355" s="283" t="s">
        <v>3129</v>
      </c>
      <c r="B355" s="299" t="s">
        <v>705</v>
      </c>
      <c r="C355" s="299" t="s">
        <v>5278</v>
      </c>
      <c r="D355" s="283" t="s">
        <v>3118</v>
      </c>
      <c r="E355" s="299" t="s">
        <v>641</v>
      </c>
      <c r="F355" s="371">
        <v>43178</v>
      </c>
      <c r="G355" s="446">
        <v>1102150.78</v>
      </c>
      <c r="H355" s="372">
        <v>1102150.78</v>
      </c>
      <c r="I355" s="372">
        <f>OPULJP_izravne8[[#This Row],[Bespovratna sredstva Ukupno]]*0.85</f>
        <v>936828.16299999994</v>
      </c>
      <c r="J355" s="372">
        <f>OPULJP_izravne8[[#This Row],[Bespovratna sredstva Ukupno]]*0.15</f>
        <v>165322.617</v>
      </c>
      <c r="K355" s="372">
        <v>0</v>
      </c>
      <c r="L355" s="174" t="s">
        <v>3130</v>
      </c>
      <c r="M355" s="283" t="s">
        <v>3131</v>
      </c>
      <c r="N355" s="283" t="s">
        <v>1084</v>
      </c>
      <c r="O355" s="220" t="s">
        <v>4370</v>
      </c>
      <c r="P355" s="393" t="str">
        <f>IFERROR(VLOOKUP(TRIM(OPULJP_izravne8[[#This Row],[Lokacija provedbe
grad ili općina]]),Koordinate!B:E,2,FALSE),"")</f>
        <v/>
      </c>
      <c r="Q355" s="393" t="str">
        <f>IFERROR(VLOOKUP(TRIM(OPULJP_izravne8[[#This Row],[Lokacija provedbe
grad ili općina]]),Koordinate!B:E,3,FALSE),"")</f>
        <v/>
      </c>
      <c r="R355" s="393" t="str">
        <f>IFERROR(VLOOKUP(TRIM(OPULJP_izravne8[[#This Row],[Lokacija provedbe
grad ili općina]]),Koordinate!B:E,4,FALSE),"")</f>
        <v/>
      </c>
    </row>
    <row r="356" spans="1:18" s="373" customFormat="1" ht="30" customHeight="1">
      <c r="A356" s="283" t="s">
        <v>3132</v>
      </c>
      <c r="B356" s="299" t="s">
        <v>705</v>
      </c>
      <c r="C356" s="299" t="s">
        <v>5279</v>
      </c>
      <c r="D356" s="283" t="s">
        <v>3118</v>
      </c>
      <c r="E356" s="299" t="s">
        <v>641</v>
      </c>
      <c r="F356" s="371">
        <v>43178</v>
      </c>
      <c r="G356" s="446">
        <v>1189965.6000000001</v>
      </c>
      <c r="H356" s="372">
        <v>1189965.6000000001</v>
      </c>
      <c r="I356" s="372">
        <f>OPULJP_izravne8[[#This Row],[Bespovratna sredstva Ukupno]]*0.85</f>
        <v>1011470.76</v>
      </c>
      <c r="J356" s="372">
        <f>OPULJP_izravne8[[#This Row],[Bespovratna sredstva Ukupno]]*0.15</f>
        <v>178494.84</v>
      </c>
      <c r="K356" s="372"/>
      <c r="L356" s="174" t="s">
        <v>3133</v>
      </c>
      <c r="M356" s="283" t="s">
        <v>52</v>
      </c>
      <c r="N356" s="283" t="s">
        <v>52</v>
      </c>
      <c r="O356" s="220" t="s">
        <v>4370</v>
      </c>
      <c r="P356" s="393" t="str">
        <f>IFERROR(VLOOKUP(TRIM(OPULJP_izravne8[[#This Row],[Lokacija provedbe
grad ili općina]]),Koordinate!B:E,2,FALSE),"")</f>
        <v/>
      </c>
      <c r="Q356" s="393" t="str">
        <f>IFERROR(VLOOKUP(TRIM(OPULJP_izravne8[[#This Row],[Lokacija provedbe
grad ili općina]]),Koordinate!B:E,3,FALSE),"")</f>
        <v/>
      </c>
      <c r="R356" s="393" t="str">
        <f>IFERROR(VLOOKUP(TRIM(OPULJP_izravne8[[#This Row],[Lokacija provedbe
grad ili općina]]),Koordinate!B:E,4,FALSE),"")</f>
        <v/>
      </c>
    </row>
    <row r="357" spans="1:18" s="373" customFormat="1" ht="30" customHeight="1">
      <c r="A357" s="283" t="s">
        <v>4293</v>
      </c>
      <c r="B357" s="299" t="s">
        <v>705</v>
      </c>
      <c r="C357" s="299" t="s">
        <v>5282</v>
      </c>
      <c r="D357" s="283" t="s">
        <v>3148</v>
      </c>
      <c r="E357" s="299" t="s">
        <v>641</v>
      </c>
      <c r="F357" s="371">
        <v>43377</v>
      </c>
      <c r="G357" s="446">
        <v>561985</v>
      </c>
      <c r="H357" s="372">
        <v>561985</v>
      </c>
      <c r="I357" s="372">
        <f>OPULJP_izravne8[[#This Row],[Bespovratna sredstva Ukupno]]*0.85</f>
        <v>477687.25</v>
      </c>
      <c r="J357" s="372">
        <f>OPULJP_izravne8[[#This Row],[Bespovratna sredstva Ukupno]]*0.15</f>
        <v>84297.75</v>
      </c>
      <c r="K357" s="372">
        <v>0</v>
      </c>
      <c r="L357" s="174" t="s">
        <v>487</v>
      </c>
      <c r="M357" s="283" t="s">
        <v>55</v>
      </c>
      <c r="N357" s="283" t="s">
        <v>28</v>
      </c>
      <c r="O357" s="174" t="s">
        <v>4370</v>
      </c>
      <c r="P357" s="393" t="str">
        <f>IFERROR(VLOOKUP(TRIM(OPULJP_izravne8[[#This Row],[Lokacija provedbe
grad ili općina]]),Koordinate!B:E,2,FALSE),"")</f>
        <v/>
      </c>
      <c r="Q357" s="393" t="str">
        <f>IFERROR(VLOOKUP(TRIM(OPULJP_izravne8[[#This Row],[Lokacija provedbe
grad ili općina]]),Koordinate!B:E,3,FALSE),"")</f>
        <v/>
      </c>
      <c r="R357" s="393" t="str">
        <f>IFERROR(VLOOKUP(TRIM(OPULJP_izravne8[[#This Row],[Lokacija provedbe
grad ili općina]]),Koordinate!B:E,4,FALSE),"")</f>
        <v/>
      </c>
    </row>
    <row r="358" spans="1:18" s="373" customFormat="1" ht="30" customHeight="1">
      <c r="A358" s="283" t="s">
        <v>3147</v>
      </c>
      <c r="B358" s="299" t="s">
        <v>705</v>
      </c>
      <c r="C358" s="299" t="s">
        <v>5280</v>
      </c>
      <c r="D358" s="283" t="s">
        <v>3148</v>
      </c>
      <c r="E358" s="299" t="s">
        <v>641</v>
      </c>
      <c r="F358" s="371">
        <v>43188</v>
      </c>
      <c r="G358" s="446">
        <v>962917.9</v>
      </c>
      <c r="H358" s="372">
        <v>962917.9</v>
      </c>
      <c r="I358" s="372">
        <f>OPULJP_izravne8[[#This Row],[Bespovratna sredstva Ukupno]]*0.85</f>
        <v>818480.21499999997</v>
      </c>
      <c r="J358" s="372">
        <f>OPULJP_izravne8[[#This Row],[Bespovratna sredstva Ukupno]]*0.15</f>
        <v>144437.685</v>
      </c>
      <c r="K358" s="372">
        <v>0</v>
      </c>
      <c r="L358" s="174" t="s">
        <v>3149</v>
      </c>
      <c r="M358" s="283" t="s">
        <v>3150</v>
      </c>
      <c r="N358" s="283" t="s">
        <v>38</v>
      </c>
      <c r="O358" s="220" t="s">
        <v>4370</v>
      </c>
      <c r="P358" s="393" t="str">
        <f>IFERROR(VLOOKUP(TRIM(OPULJP_izravne8[[#This Row],[Lokacija provedbe
grad ili općina]]),Koordinate!B:E,2,FALSE),"")</f>
        <v/>
      </c>
      <c r="Q358" s="393" t="str">
        <f>IFERROR(VLOOKUP(TRIM(OPULJP_izravne8[[#This Row],[Lokacija provedbe
grad ili općina]]),Koordinate!B:E,3,FALSE),"")</f>
        <v/>
      </c>
      <c r="R358" s="393" t="str">
        <f>IFERROR(VLOOKUP(TRIM(OPULJP_izravne8[[#This Row],[Lokacija provedbe
grad ili općina]]),Koordinate!B:E,4,FALSE),"")</f>
        <v/>
      </c>
    </row>
    <row r="359" spans="1:18" s="373" customFormat="1" ht="30" customHeight="1">
      <c r="A359" s="283" t="s">
        <v>4292</v>
      </c>
      <c r="B359" s="299" t="s">
        <v>705</v>
      </c>
      <c r="C359" s="299" t="s">
        <v>5281</v>
      </c>
      <c r="D359" s="283" t="s">
        <v>3148</v>
      </c>
      <c r="E359" s="299" t="s">
        <v>641</v>
      </c>
      <c r="F359" s="371">
        <v>43377</v>
      </c>
      <c r="G359" s="446">
        <v>685086.44</v>
      </c>
      <c r="H359" s="372">
        <v>685086.44</v>
      </c>
      <c r="I359" s="372">
        <f>OPULJP_izravne8[[#This Row],[Bespovratna sredstva Ukupno]]*0.85</f>
        <v>582323.47399999993</v>
      </c>
      <c r="J359" s="372">
        <f>OPULJP_izravne8[[#This Row],[Bespovratna sredstva Ukupno]]*0.15</f>
        <v>102762.96599999999</v>
      </c>
      <c r="K359" s="372">
        <v>0</v>
      </c>
      <c r="L359" s="174" t="s">
        <v>1032</v>
      </c>
      <c r="M359" s="283" t="s">
        <v>222</v>
      </c>
      <c r="N359" s="283" t="s">
        <v>38</v>
      </c>
      <c r="O359" s="220" t="s">
        <v>140</v>
      </c>
      <c r="P359" s="393">
        <f>IFERROR(VLOOKUP(TRIM(OPULJP_izravne8[[#This Row],[Lokacija provedbe
grad ili općina]]),Koordinate!B:E,2,FALSE),"")</f>
        <v>34000</v>
      </c>
      <c r="Q359" s="393">
        <f>IFERROR(VLOOKUP(TRIM(OPULJP_izravne8[[#This Row],[Lokacija provedbe
grad ili općina]]),Koordinate!B:E,3,FALSE),"")</f>
        <v>45.331476299999999</v>
      </c>
      <c r="R359" s="393">
        <f>IFERROR(VLOOKUP(TRIM(OPULJP_izravne8[[#This Row],[Lokacija provedbe
grad ili općina]]),Koordinate!B:E,4,FALSE),"")</f>
        <v>17.674474799999899</v>
      </c>
    </row>
    <row r="360" spans="1:18" s="373" customFormat="1" ht="30" customHeight="1">
      <c r="A360" s="376" t="s">
        <v>4652</v>
      </c>
      <c r="B360" s="299" t="s">
        <v>705</v>
      </c>
      <c r="C360" s="299" t="s">
        <v>5285</v>
      </c>
      <c r="D360" s="376" t="s">
        <v>4645</v>
      </c>
      <c r="E360" s="299" t="s">
        <v>641</v>
      </c>
      <c r="F360" s="377">
        <v>43402</v>
      </c>
      <c r="G360" s="446">
        <v>2497628.64</v>
      </c>
      <c r="H360" s="372">
        <v>2497628.64</v>
      </c>
      <c r="I360" s="372">
        <f>OPULJP_izravne8[[#This Row],[Bespovratna sredstva Ukupno]]*0.85</f>
        <v>2122984.344</v>
      </c>
      <c r="J360" s="372">
        <f>OPULJP_izravne8[[#This Row],[Bespovratna sredstva Ukupno]]*0.15</f>
        <v>374644.29600000003</v>
      </c>
      <c r="K360" s="372">
        <v>0</v>
      </c>
      <c r="L360" s="378" t="s">
        <v>4647</v>
      </c>
      <c r="M360" s="379" t="s">
        <v>20</v>
      </c>
      <c r="N360" s="379" t="s">
        <v>20</v>
      </c>
      <c r="O360" s="220" t="s">
        <v>4573</v>
      </c>
      <c r="P360" s="393">
        <f>IFERROR(VLOOKUP(TRIM(OPULJP_izravne8[[#This Row],[Lokacija provedbe
grad ili općina]]),Koordinate!B:E,2,FALSE),"")</f>
        <v>35000</v>
      </c>
      <c r="Q360" s="393">
        <f>IFERROR(VLOOKUP(TRIM(OPULJP_izravne8[[#This Row],[Lokacija provedbe
grad ili općina]]),Koordinate!B:E,3,FALSE),"")</f>
        <v>45.163143099999999</v>
      </c>
      <c r="R360" s="393">
        <f>IFERROR(VLOOKUP(TRIM(OPULJP_izravne8[[#This Row],[Lokacija provedbe
grad ili općina]]),Koordinate!B:E,4,FALSE),"")</f>
        <v>18.011608099999901</v>
      </c>
    </row>
    <row r="361" spans="1:18" s="373" customFormat="1" ht="30" customHeight="1">
      <c r="A361" s="376" t="s">
        <v>4654</v>
      </c>
      <c r="B361" s="299" t="s">
        <v>705</v>
      </c>
      <c r="C361" s="299" t="s">
        <v>5287</v>
      </c>
      <c r="D361" s="376" t="s">
        <v>4645</v>
      </c>
      <c r="E361" s="299" t="s">
        <v>641</v>
      </c>
      <c r="F361" s="377">
        <v>43402</v>
      </c>
      <c r="G361" s="446">
        <v>798232.53</v>
      </c>
      <c r="H361" s="372">
        <v>798232.53</v>
      </c>
      <c r="I361" s="372">
        <f>OPULJP_izravne8[[#This Row],[Bespovratna sredstva Ukupno]]*0.85</f>
        <v>678497.65049999999</v>
      </c>
      <c r="J361" s="372">
        <f>OPULJP_izravne8[[#This Row],[Bespovratna sredstva Ukupno]]*0.15</f>
        <v>119734.8795</v>
      </c>
      <c r="K361" s="372">
        <v>0</v>
      </c>
      <c r="L361" s="378" t="s">
        <v>3944</v>
      </c>
      <c r="M361" s="379" t="s">
        <v>5288</v>
      </c>
      <c r="N361" s="379" t="s">
        <v>1084</v>
      </c>
      <c r="O361" s="220" t="s">
        <v>4370</v>
      </c>
      <c r="P361" s="393" t="str">
        <f>IFERROR(VLOOKUP(TRIM(OPULJP_izravne8[[#This Row],[Lokacija provedbe
grad ili općina]]),Koordinate!B:E,2,FALSE),"")</f>
        <v/>
      </c>
      <c r="Q361" s="393" t="str">
        <f>IFERROR(VLOOKUP(TRIM(OPULJP_izravne8[[#This Row],[Lokacija provedbe
grad ili općina]]),Koordinate!B:E,3,FALSE),"")</f>
        <v/>
      </c>
      <c r="R361" s="393" t="str">
        <f>IFERROR(VLOOKUP(TRIM(OPULJP_izravne8[[#This Row],[Lokacija provedbe
grad ili općina]]),Koordinate!B:E,4,FALSE),"")</f>
        <v/>
      </c>
    </row>
    <row r="362" spans="1:18" s="373" customFormat="1" ht="30" customHeight="1">
      <c r="A362" s="376" t="s">
        <v>4653</v>
      </c>
      <c r="B362" s="299" t="s">
        <v>705</v>
      </c>
      <c r="C362" s="299" t="s">
        <v>5286</v>
      </c>
      <c r="D362" s="376" t="s">
        <v>4645</v>
      </c>
      <c r="E362" s="299" t="s">
        <v>641</v>
      </c>
      <c r="F362" s="377">
        <v>43402</v>
      </c>
      <c r="G362" s="446">
        <v>799628.85</v>
      </c>
      <c r="H362" s="372">
        <v>799628.85</v>
      </c>
      <c r="I362" s="372">
        <f>OPULJP_izravne8[[#This Row],[Bespovratna sredstva Ukupno]]*0.85</f>
        <v>679684.52249999996</v>
      </c>
      <c r="J362" s="372">
        <f>OPULJP_izravne8[[#This Row],[Bespovratna sredstva Ukupno]]*0.15</f>
        <v>119944.32749999998</v>
      </c>
      <c r="K362" s="372">
        <v>0</v>
      </c>
      <c r="L362" s="378" t="s">
        <v>4648</v>
      </c>
      <c r="M362" s="379" t="s">
        <v>20</v>
      </c>
      <c r="N362" s="379" t="s">
        <v>20</v>
      </c>
      <c r="O362" s="220" t="s">
        <v>4573</v>
      </c>
      <c r="P362" s="393">
        <f>IFERROR(VLOOKUP(TRIM(OPULJP_izravne8[[#This Row],[Lokacija provedbe
grad ili općina]]),Koordinate!B:E,2,FALSE),"")</f>
        <v>35000</v>
      </c>
      <c r="Q362" s="393">
        <f>IFERROR(VLOOKUP(TRIM(OPULJP_izravne8[[#This Row],[Lokacija provedbe
grad ili općina]]),Koordinate!B:E,3,FALSE),"")</f>
        <v>45.163143099999999</v>
      </c>
      <c r="R362" s="393">
        <f>IFERROR(VLOOKUP(TRIM(OPULJP_izravne8[[#This Row],[Lokacija provedbe
grad ili općina]]),Koordinate!B:E,4,FALSE),"")</f>
        <v>18.011608099999901</v>
      </c>
    </row>
    <row r="363" spans="1:18" s="373" customFormat="1" ht="30" customHeight="1">
      <c r="A363" s="376" t="s">
        <v>4655</v>
      </c>
      <c r="B363" s="299" t="s">
        <v>705</v>
      </c>
      <c r="C363" s="299" t="s">
        <v>5289</v>
      </c>
      <c r="D363" s="376" t="s">
        <v>4645</v>
      </c>
      <c r="E363" s="299" t="s">
        <v>641</v>
      </c>
      <c r="F363" s="377">
        <v>43402</v>
      </c>
      <c r="G363" s="446">
        <v>580729.93000000005</v>
      </c>
      <c r="H363" s="372">
        <v>580729.93000000005</v>
      </c>
      <c r="I363" s="372">
        <f>OPULJP_izravne8[[#This Row],[Bespovratna sredstva Ukupno]]*0.85</f>
        <v>493620.44050000003</v>
      </c>
      <c r="J363" s="372">
        <f>OPULJP_izravne8[[#This Row],[Bespovratna sredstva Ukupno]]*0.15</f>
        <v>87109.489500000011</v>
      </c>
      <c r="K363" s="372">
        <v>0</v>
      </c>
      <c r="L363" s="378" t="s">
        <v>4649</v>
      </c>
      <c r="M363" s="379" t="s">
        <v>223</v>
      </c>
      <c r="N363" s="379" t="s">
        <v>52</v>
      </c>
      <c r="O363" s="220" t="s">
        <v>4650</v>
      </c>
      <c r="P363" s="393">
        <f>IFERROR(VLOOKUP(TRIM(OPULJP_izravne8[[#This Row],[Lokacija provedbe
grad ili općina]]),Koordinate!B:E,2,FALSE),"")</f>
        <v>32000</v>
      </c>
      <c r="Q363" s="393">
        <f>IFERROR(VLOOKUP(TRIM(OPULJP_izravne8[[#This Row],[Lokacija provedbe
grad ili općina]]),Koordinate!B:E,3,FALSE),"")</f>
        <v>45.345237699999998</v>
      </c>
      <c r="R363" s="393">
        <f>IFERROR(VLOOKUP(TRIM(OPULJP_izravne8[[#This Row],[Lokacija provedbe
grad ili općina]]),Koordinate!B:E,4,FALSE),"")</f>
        <v>19.001020400000002</v>
      </c>
    </row>
    <row r="364" spans="1:18" s="373" customFormat="1" ht="30" customHeight="1">
      <c r="A364" s="376" t="s">
        <v>4651</v>
      </c>
      <c r="B364" s="299" t="s">
        <v>705</v>
      </c>
      <c r="C364" s="299" t="s">
        <v>5283</v>
      </c>
      <c r="D364" s="376" t="s">
        <v>4645</v>
      </c>
      <c r="E364" s="299" t="s">
        <v>641</v>
      </c>
      <c r="F364" s="377">
        <v>43402</v>
      </c>
      <c r="G364" s="446">
        <v>2378616.17</v>
      </c>
      <c r="H364" s="372">
        <v>2378616.17</v>
      </c>
      <c r="I364" s="372">
        <f>OPULJP_izravne8[[#This Row],[Bespovratna sredstva Ukupno]]*0.85</f>
        <v>2021823.7444999998</v>
      </c>
      <c r="J364" s="372">
        <f>OPULJP_izravne8[[#This Row],[Bespovratna sredstva Ukupno]]*0.15</f>
        <v>356792.42549999995</v>
      </c>
      <c r="K364" s="372">
        <v>0</v>
      </c>
      <c r="L364" s="378" t="s">
        <v>4646</v>
      </c>
      <c r="M364" s="379" t="s">
        <v>5284</v>
      </c>
      <c r="N364" s="379" t="s">
        <v>1084</v>
      </c>
      <c r="O364" s="220" t="s">
        <v>4370</v>
      </c>
      <c r="P364" s="393" t="str">
        <f>IFERROR(VLOOKUP(TRIM(OPULJP_izravne8[[#This Row],[Lokacija provedbe
grad ili općina]]),Koordinate!B:E,2,FALSE),"")</f>
        <v/>
      </c>
      <c r="Q364" s="393" t="str">
        <f>IFERROR(VLOOKUP(TRIM(OPULJP_izravne8[[#This Row],[Lokacija provedbe
grad ili općina]]),Koordinate!B:E,3,FALSE),"")</f>
        <v/>
      </c>
      <c r="R364" s="393" t="str">
        <f>IFERROR(VLOOKUP(TRIM(OPULJP_izravne8[[#This Row],[Lokacija provedbe
grad ili općina]]),Koordinate!B:E,4,FALSE),"")</f>
        <v/>
      </c>
    </row>
    <row r="365" spans="1:18" s="373" customFormat="1" ht="30" customHeight="1">
      <c r="A365" s="620" t="s">
        <v>7446</v>
      </c>
      <c r="B365" s="299" t="s">
        <v>705</v>
      </c>
      <c r="C365" s="506" t="s">
        <v>7447</v>
      </c>
      <c r="D365" s="620" t="s">
        <v>7441</v>
      </c>
      <c r="E365" s="506" t="s">
        <v>641</v>
      </c>
      <c r="F365" s="621">
        <v>43657</v>
      </c>
      <c r="G365" s="446">
        <v>1197216.8700000001</v>
      </c>
      <c r="H365" s="622">
        <v>1197216.8700000001</v>
      </c>
      <c r="I365" s="372">
        <f>OPULJP_izravne8[[#This Row],[Bespovratna sredstva Ukupno]]*0.85</f>
        <v>1017634.3395000001</v>
      </c>
      <c r="J365" s="372">
        <f>OPULJP_izravne8[[#This Row],[Bespovratna sredstva Ukupno]]*0.15</f>
        <v>179582.53050000002</v>
      </c>
      <c r="K365" s="372">
        <v>0</v>
      </c>
      <c r="L365" s="623" t="s">
        <v>7452</v>
      </c>
      <c r="M365" s="283" t="s">
        <v>7453</v>
      </c>
      <c r="N365" s="283" t="s">
        <v>1084</v>
      </c>
      <c r="O365" s="220" t="s">
        <v>4370</v>
      </c>
      <c r="P365" s="393" t="str">
        <f>IFERROR(VLOOKUP(TRIM(OPULJP_izravne8[[#This Row],[Lokacija provedbe
grad ili općina]]),Koordinate!B:E,2,FALSE),"")</f>
        <v/>
      </c>
      <c r="Q365" s="393" t="str">
        <f>IFERROR(VLOOKUP(TRIM(OPULJP_izravne8[[#This Row],[Lokacija provedbe
grad ili općina]]),Koordinate!B:E,3,FALSE),"")</f>
        <v/>
      </c>
      <c r="R365" s="393" t="str">
        <f>IFERROR(VLOOKUP(TRIM(OPULJP_izravne8[[#This Row],[Lokacija provedbe
grad ili općina]]),Koordinate!B:E,4,FALSE),"")</f>
        <v/>
      </c>
    </row>
    <row r="366" spans="1:18" s="373" customFormat="1" ht="30" customHeight="1">
      <c r="A366" s="620" t="s">
        <v>7444</v>
      </c>
      <c r="B366" s="299" t="s">
        <v>705</v>
      </c>
      <c r="C366" s="506" t="s">
        <v>7445</v>
      </c>
      <c r="D366" s="620" t="s">
        <v>7441</v>
      </c>
      <c r="E366" s="506" t="s">
        <v>641</v>
      </c>
      <c r="F366" s="621">
        <v>43657</v>
      </c>
      <c r="G366" s="446">
        <v>1029353.12</v>
      </c>
      <c r="H366" s="622">
        <v>1029353.12</v>
      </c>
      <c r="I366" s="372">
        <f>OPULJP_izravne8[[#This Row],[Bespovratna sredstva Ukupno]]*0.85</f>
        <v>874950.152</v>
      </c>
      <c r="J366" s="372">
        <f>OPULJP_izravne8[[#This Row],[Bespovratna sredstva Ukupno]]*0.15</f>
        <v>154402.96799999999</v>
      </c>
      <c r="K366" s="372">
        <v>0</v>
      </c>
      <c r="L366" s="623" t="s">
        <v>7451</v>
      </c>
      <c r="M366" s="283" t="s">
        <v>28</v>
      </c>
      <c r="N366" s="283" t="s">
        <v>28</v>
      </c>
      <c r="O366" s="220" t="s">
        <v>4370</v>
      </c>
      <c r="P366" s="393" t="str">
        <f>IFERROR(VLOOKUP(TRIM(OPULJP_izravne8[[#This Row],[Lokacija provedbe
grad ili općina]]),Koordinate!B:E,2,FALSE),"")</f>
        <v/>
      </c>
      <c r="Q366" s="393" t="str">
        <f>IFERROR(VLOOKUP(TRIM(OPULJP_izravne8[[#This Row],[Lokacija provedbe
grad ili općina]]),Koordinate!B:E,3,FALSE),"")</f>
        <v/>
      </c>
      <c r="R366" s="393" t="str">
        <f>IFERROR(VLOOKUP(TRIM(OPULJP_izravne8[[#This Row],[Lokacija provedbe
grad ili općina]]),Koordinate!B:E,4,FALSE),"")</f>
        <v/>
      </c>
    </row>
    <row r="367" spans="1:18" s="373" customFormat="1" ht="30" customHeight="1">
      <c r="A367" s="620" t="s">
        <v>7442</v>
      </c>
      <c r="B367" s="299" t="s">
        <v>705</v>
      </c>
      <c r="C367" s="506" t="s">
        <v>7443</v>
      </c>
      <c r="D367" s="620" t="s">
        <v>7441</v>
      </c>
      <c r="E367" s="506" t="s">
        <v>641</v>
      </c>
      <c r="F367" s="621">
        <v>43657</v>
      </c>
      <c r="G367" s="446">
        <v>1200000</v>
      </c>
      <c r="H367" s="622">
        <v>1200000</v>
      </c>
      <c r="I367" s="372">
        <f>OPULJP_izravne8[[#This Row],[Bespovratna sredstva Ukupno]]*0.85</f>
        <v>1020000</v>
      </c>
      <c r="J367" s="372">
        <f>OPULJP_izravne8[[#This Row],[Bespovratna sredstva Ukupno]]*0.15</f>
        <v>180000</v>
      </c>
      <c r="K367" s="372">
        <v>0</v>
      </c>
      <c r="L367" s="623" t="s">
        <v>7450</v>
      </c>
      <c r="M367" s="283" t="s">
        <v>28</v>
      </c>
      <c r="N367" s="283" t="s">
        <v>28</v>
      </c>
      <c r="O367" s="220" t="s">
        <v>4370</v>
      </c>
      <c r="P367" s="393" t="str">
        <f>IFERROR(VLOOKUP(TRIM(OPULJP_izravne8[[#This Row],[Lokacija provedbe
grad ili općina]]),Koordinate!B:E,2,FALSE),"")</f>
        <v/>
      </c>
      <c r="Q367" s="393" t="str">
        <f>IFERROR(VLOOKUP(TRIM(OPULJP_izravne8[[#This Row],[Lokacija provedbe
grad ili općina]]),Koordinate!B:E,3,FALSE),"")</f>
        <v/>
      </c>
      <c r="R367" s="393" t="str">
        <f>IFERROR(VLOOKUP(TRIM(OPULJP_izravne8[[#This Row],[Lokacija provedbe
grad ili općina]]),Koordinate!B:E,4,FALSE),"")</f>
        <v/>
      </c>
    </row>
    <row r="368" spans="1:18" s="373" customFormat="1" ht="30" customHeight="1">
      <c r="A368" s="620" t="s">
        <v>7439</v>
      </c>
      <c r="B368" s="299" t="s">
        <v>705</v>
      </c>
      <c r="C368" s="506" t="s">
        <v>7440</v>
      </c>
      <c r="D368" s="620" t="s">
        <v>7441</v>
      </c>
      <c r="E368" s="506" t="s">
        <v>641</v>
      </c>
      <c r="F368" s="621">
        <v>43657</v>
      </c>
      <c r="G368" s="446">
        <v>1146023.44</v>
      </c>
      <c r="H368" s="622">
        <v>1146023.44</v>
      </c>
      <c r="I368" s="372">
        <f>OPULJP_izravne8[[#This Row],[Bespovratna sredstva Ukupno]]*0.85</f>
        <v>974119.92399999988</v>
      </c>
      <c r="J368" s="372">
        <f>OPULJP_izravne8[[#This Row],[Bespovratna sredstva Ukupno]]*0.15</f>
        <v>171903.51599999997</v>
      </c>
      <c r="K368" s="372">
        <v>0</v>
      </c>
      <c r="L368" s="623" t="s">
        <v>7448</v>
      </c>
      <c r="M368" s="624" t="s">
        <v>7449</v>
      </c>
      <c r="N368" s="283" t="s">
        <v>1084</v>
      </c>
      <c r="O368" s="220" t="s">
        <v>4370</v>
      </c>
      <c r="P368" s="393" t="str">
        <f>IFERROR(VLOOKUP(TRIM(OPULJP_izravne8[[#This Row],[Lokacija provedbe
grad ili općina]]),Koordinate!B:E,2,FALSE),"")</f>
        <v/>
      </c>
      <c r="Q368" s="393" t="str">
        <f>IFERROR(VLOOKUP(TRIM(OPULJP_izravne8[[#This Row],[Lokacija provedbe
grad ili općina]]),Koordinate!B:E,3,FALSE),"")</f>
        <v/>
      </c>
      <c r="R368" s="393" t="str">
        <f>IFERROR(VLOOKUP(TRIM(OPULJP_izravne8[[#This Row],[Lokacija provedbe
grad ili općina]]),Koordinate!B:E,4,FALSE),"")</f>
        <v/>
      </c>
    </row>
    <row r="369" spans="1:18" s="373" customFormat="1" ht="45">
      <c r="A369" s="637" t="s">
        <v>7598</v>
      </c>
      <c r="B369" s="638" t="s">
        <v>3359</v>
      </c>
      <c r="C369" s="638" t="s">
        <v>7599</v>
      </c>
      <c r="D369" s="637" t="s">
        <v>3360</v>
      </c>
      <c r="E369" s="638" t="s">
        <v>641</v>
      </c>
      <c r="F369" s="621">
        <v>43234</v>
      </c>
      <c r="G369" s="639">
        <v>1967509.56</v>
      </c>
      <c r="H369" s="639">
        <v>1967509.56</v>
      </c>
      <c r="I369" s="639">
        <v>1672383.1259999999</v>
      </c>
      <c r="J369" s="639">
        <v>295126.43400000001</v>
      </c>
      <c r="K369" s="639">
        <v>0</v>
      </c>
      <c r="L369" s="640" t="s">
        <v>6602</v>
      </c>
      <c r="M369" s="637" t="s">
        <v>28</v>
      </c>
      <c r="N369" s="637" t="s">
        <v>28</v>
      </c>
      <c r="O369" s="641" t="s">
        <v>4370</v>
      </c>
      <c r="P369" s="393" t="str">
        <f>IFERROR(VLOOKUP(TRIM(OPULJP_izravne8[[#This Row],[Lokacija provedbe
grad ili općina]]),Koordinate!B:E,2,FALSE),"")</f>
        <v/>
      </c>
      <c r="Q369" s="393" t="str">
        <f>IFERROR(VLOOKUP(TRIM(OPULJP_izravne8[[#This Row],[Lokacija provedbe
grad ili općina]]),Koordinate!B:E,3,FALSE),"")</f>
        <v/>
      </c>
      <c r="R369" s="393" t="str">
        <f>IFERROR(VLOOKUP(TRIM(OPULJP_izravne8[[#This Row],[Lokacija provedbe
grad ili općina]]),Koordinate!B:E,4,FALSE),"")</f>
        <v/>
      </c>
    </row>
    <row r="370" spans="1:18" s="373" customFormat="1" ht="30">
      <c r="A370" s="637" t="s">
        <v>7600</v>
      </c>
      <c r="B370" s="638" t="s">
        <v>3359</v>
      </c>
      <c r="C370" s="638" t="s">
        <v>7601</v>
      </c>
      <c r="D370" s="637" t="s">
        <v>3360</v>
      </c>
      <c r="E370" s="638" t="s">
        <v>641</v>
      </c>
      <c r="F370" s="621">
        <v>43242</v>
      </c>
      <c r="G370" s="639">
        <v>1693623.86</v>
      </c>
      <c r="H370" s="639">
        <v>1693623.86</v>
      </c>
      <c r="I370" s="639">
        <v>1439580.281</v>
      </c>
      <c r="J370" s="639">
        <v>254043.579</v>
      </c>
      <c r="K370" s="639">
        <v>0</v>
      </c>
      <c r="L370" s="640" t="s">
        <v>7602</v>
      </c>
      <c r="M370" s="637" t="s">
        <v>20</v>
      </c>
      <c r="N370" s="637" t="s">
        <v>20</v>
      </c>
      <c r="O370" s="641" t="s">
        <v>4370</v>
      </c>
      <c r="P370" s="393" t="str">
        <f>IFERROR(VLOOKUP(TRIM(OPULJP_izravne8[[#This Row],[Lokacija provedbe
grad ili općina]]),Koordinate!B:E,2,FALSE),"")</f>
        <v/>
      </c>
      <c r="Q370" s="393" t="str">
        <f>IFERROR(VLOOKUP(TRIM(OPULJP_izravne8[[#This Row],[Lokacija provedbe
grad ili općina]]),Koordinate!B:E,3,FALSE),"")</f>
        <v/>
      </c>
      <c r="R370" s="393" t="str">
        <f>IFERROR(VLOOKUP(TRIM(OPULJP_izravne8[[#This Row],[Lokacija provedbe
grad ili općina]]),Koordinate!B:E,4,FALSE),"")</f>
        <v/>
      </c>
    </row>
    <row r="371" spans="1:18" s="373" customFormat="1" ht="15" customHeight="1">
      <c r="A371" s="637" t="s">
        <v>7603</v>
      </c>
      <c r="B371" s="638" t="s">
        <v>1635</v>
      </c>
      <c r="C371" s="638" t="s">
        <v>7604</v>
      </c>
      <c r="D371" s="637" t="s">
        <v>4991</v>
      </c>
      <c r="E371" s="638" t="s">
        <v>641</v>
      </c>
      <c r="F371" s="621">
        <v>43265</v>
      </c>
      <c r="G371" s="639">
        <v>1963665.9</v>
      </c>
      <c r="H371" s="639">
        <v>1963665.9</v>
      </c>
      <c r="I371" s="639">
        <v>1669116.0149999999</v>
      </c>
      <c r="J371" s="639">
        <v>294549.88499999995</v>
      </c>
      <c r="K371" s="639">
        <v>0</v>
      </c>
      <c r="L371" s="640" t="s">
        <v>448</v>
      </c>
      <c r="M371" s="637" t="s">
        <v>20</v>
      </c>
      <c r="N371" s="637" t="s">
        <v>20</v>
      </c>
      <c r="O371" s="641" t="s">
        <v>1392</v>
      </c>
      <c r="P371" s="393">
        <f>IFERROR(VLOOKUP(TRIM(OPULJP_izravne8[[#This Row],[Lokacija provedbe
grad ili općina]]),Koordinate!B:E,2,FALSE),"")</f>
        <v>35208</v>
      </c>
      <c r="Q371" s="393">
        <f>IFERROR(VLOOKUP(TRIM(OPULJP_izravne8[[#This Row],[Lokacija provedbe
grad ili općina]]),Koordinate!B:E,3,FALSE),"")</f>
        <v>45.098145500000001</v>
      </c>
      <c r="R371" s="393">
        <f>IFERROR(VLOOKUP(TRIM(OPULJP_izravne8[[#This Row],[Lokacija provedbe
grad ili općina]]),Koordinate!B:E,4,FALSE),"")</f>
        <v>18.1332624</v>
      </c>
    </row>
    <row r="372" spans="1:18" s="373" customFormat="1" ht="15" customHeight="1">
      <c r="A372" s="637" t="s">
        <v>7605</v>
      </c>
      <c r="B372" s="638" t="s">
        <v>4294</v>
      </c>
      <c r="C372" s="638" t="s">
        <v>7606</v>
      </c>
      <c r="D372" s="637" t="s">
        <v>4269</v>
      </c>
      <c r="E372" s="638" t="s">
        <v>1410</v>
      </c>
      <c r="F372" s="621">
        <v>43348</v>
      </c>
      <c r="G372" s="639">
        <v>2690673.96</v>
      </c>
      <c r="H372" s="639">
        <v>2690673.96</v>
      </c>
      <c r="I372" s="639">
        <v>2287072.8659999999</v>
      </c>
      <c r="J372" s="639">
        <v>403601.09399999998</v>
      </c>
      <c r="K372" s="639">
        <v>0</v>
      </c>
      <c r="L372" s="640" t="s">
        <v>7607</v>
      </c>
      <c r="M372" s="637" t="s">
        <v>28</v>
      </c>
      <c r="N372" s="637" t="s">
        <v>28</v>
      </c>
      <c r="O372" s="641" t="s">
        <v>4370</v>
      </c>
      <c r="P372" s="393" t="str">
        <f>IFERROR(VLOOKUP(TRIM(OPULJP_izravne8[[#This Row],[Lokacija provedbe
grad ili općina]]),Koordinate!B:E,2,FALSE),"")</f>
        <v/>
      </c>
      <c r="Q372" s="393" t="str">
        <f>IFERROR(VLOOKUP(TRIM(OPULJP_izravne8[[#This Row],[Lokacija provedbe
grad ili općina]]),Koordinate!B:E,3,FALSE),"")</f>
        <v/>
      </c>
      <c r="R372" s="393" t="str">
        <f>IFERROR(VLOOKUP(TRIM(OPULJP_izravne8[[#This Row],[Lokacija provedbe
grad ili općina]]),Koordinate!B:E,4,FALSE),"")</f>
        <v/>
      </c>
    </row>
    <row r="373" spans="1:18" s="373" customFormat="1" ht="15" customHeight="1">
      <c r="A373" s="637" t="s">
        <v>7608</v>
      </c>
      <c r="B373" s="638" t="s">
        <v>639</v>
      </c>
      <c r="C373" s="638" t="s">
        <v>7609</v>
      </c>
      <c r="D373" s="637" t="s">
        <v>4157</v>
      </c>
      <c r="E373" s="638" t="s">
        <v>641</v>
      </c>
      <c r="F373" s="621">
        <v>43340</v>
      </c>
      <c r="G373" s="639">
        <v>1644512.66</v>
      </c>
      <c r="H373" s="639">
        <v>1644512.66</v>
      </c>
      <c r="I373" s="639">
        <v>1397835.7609999999</v>
      </c>
      <c r="J373" s="639">
        <v>246676.89899999998</v>
      </c>
      <c r="K373" s="639">
        <v>0</v>
      </c>
      <c r="L373" s="640" t="s">
        <v>1700</v>
      </c>
      <c r="M373" s="637" t="s">
        <v>7610</v>
      </c>
      <c r="N373" s="637" t="s">
        <v>43</v>
      </c>
      <c r="O373" s="641" t="s">
        <v>61</v>
      </c>
      <c r="P373" s="393">
        <f>IFERROR(VLOOKUP(TRIM(OPULJP_izravne8[[#This Row],[Lokacija provedbe
grad ili općina]]),Koordinate!B:E,2,FALSE),"")</f>
        <v>33000</v>
      </c>
      <c r="Q373" s="393">
        <f>IFERROR(VLOOKUP(TRIM(OPULJP_izravne8[[#This Row],[Lokacija provedbe
grad ili općina]]),Koordinate!B:E,3,FALSE),"")</f>
        <v>45.831646300000003</v>
      </c>
      <c r="R373" s="393">
        <f>IFERROR(VLOOKUP(TRIM(OPULJP_izravne8[[#This Row],[Lokacija provedbe
grad ili općina]]),Koordinate!B:E,4,FALSE),"")</f>
        <v>17.385542900000001</v>
      </c>
    </row>
    <row r="374" spans="1:18" s="373" customFormat="1" ht="15" customHeight="1">
      <c r="A374" s="637" t="s">
        <v>7611</v>
      </c>
      <c r="B374" s="638" t="s">
        <v>639</v>
      </c>
      <c r="C374" s="638" t="s">
        <v>7612</v>
      </c>
      <c r="D374" s="637" t="s">
        <v>4157</v>
      </c>
      <c r="E374" s="638" t="s">
        <v>641</v>
      </c>
      <c r="F374" s="621">
        <v>43397</v>
      </c>
      <c r="G374" s="639">
        <v>1690407.59</v>
      </c>
      <c r="H374" s="639">
        <v>1690407.59</v>
      </c>
      <c r="I374" s="639">
        <v>1436846.4515</v>
      </c>
      <c r="J374" s="639">
        <v>253561.1385</v>
      </c>
      <c r="K374" s="639">
        <v>0</v>
      </c>
      <c r="L374" s="640" t="s">
        <v>1032</v>
      </c>
      <c r="M374" s="637" t="s">
        <v>3370</v>
      </c>
      <c r="N374" s="637" t="s">
        <v>38</v>
      </c>
      <c r="O374" s="641" t="s">
        <v>140</v>
      </c>
      <c r="P374" s="393">
        <f>IFERROR(VLOOKUP(TRIM(OPULJP_izravne8[[#This Row],[Lokacija provedbe
grad ili općina]]),Koordinate!B:E,2,FALSE),"")</f>
        <v>34000</v>
      </c>
      <c r="Q374" s="393">
        <f>IFERROR(VLOOKUP(TRIM(OPULJP_izravne8[[#This Row],[Lokacija provedbe
grad ili općina]]),Koordinate!B:E,3,FALSE),"")</f>
        <v>45.331476299999999</v>
      </c>
      <c r="R374" s="393">
        <f>IFERROR(VLOOKUP(TRIM(OPULJP_izravne8[[#This Row],[Lokacija provedbe
grad ili općina]]),Koordinate!B:E,4,FALSE),"")</f>
        <v>17.674474799999899</v>
      </c>
    </row>
    <row r="375" spans="1:18" s="373" customFormat="1" ht="15" customHeight="1">
      <c r="A375" s="637" t="s">
        <v>7613</v>
      </c>
      <c r="B375" s="638" t="s">
        <v>639</v>
      </c>
      <c r="C375" s="638" t="s">
        <v>7614</v>
      </c>
      <c r="D375" s="637" t="s">
        <v>4157</v>
      </c>
      <c r="E375" s="638" t="s">
        <v>641</v>
      </c>
      <c r="F375" s="621">
        <v>43423</v>
      </c>
      <c r="G375" s="639">
        <v>2685362.95</v>
      </c>
      <c r="H375" s="639">
        <v>2685362.95</v>
      </c>
      <c r="I375" s="639">
        <v>2282558.5075000003</v>
      </c>
      <c r="J375" s="639">
        <v>402804.4425</v>
      </c>
      <c r="K375" s="639">
        <v>0</v>
      </c>
      <c r="L375" s="640" t="s">
        <v>521</v>
      </c>
      <c r="M375" s="637" t="s">
        <v>38</v>
      </c>
      <c r="N375" s="637" t="s">
        <v>38</v>
      </c>
      <c r="O375" s="641" t="s">
        <v>138</v>
      </c>
      <c r="P375" s="393">
        <f>IFERROR(VLOOKUP(TRIM(OPULJP_izravne8[[#This Row],[Lokacija provedbe
grad ili općina]]),Koordinate!B:E,2,FALSE),"")</f>
        <v>34550</v>
      </c>
      <c r="Q375" s="393">
        <f>IFERROR(VLOOKUP(TRIM(OPULJP_izravne8[[#This Row],[Lokacija provedbe
grad ili općina]]),Koordinate!B:E,3,FALSE),"")</f>
        <v>45.438845200000003</v>
      </c>
      <c r="R375" s="393">
        <f>IFERROR(VLOOKUP(TRIM(OPULJP_izravne8[[#This Row],[Lokacija provedbe
grad ili općina]]),Koordinate!B:E,4,FALSE),"")</f>
        <v>17.191742399999999</v>
      </c>
    </row>
    <row r="376" spans="1:18" s="373" customFormat="1" ht="15" customHeight="1">
      <c r="A376" s="637" t="s">
        <v>7615</v>
      </c>
      <c r="B376" s="638" t="s">
        <v>639</v>
      </c>
      <c r="C376" s="638" t="s">
        <v>7616</v>
      </c>
      <c r="D376" s="637" t="s">
        <v>4157</v>
      </c>
      <c r="E376" s="638" t="s">
        <v>641</v>
      </c>
      <c r="F376" s="621">
        <v>43423</v>
      </c>
      <c r="G376" s="639">
        <v>801786.61</v>
      </c>
      <c r="H376" s="639">
        <v>801786.61</v>
      </c>
      <c r="I376" s="639">
        <v>681518.61849999998</v>
      </c>
      <c r="J376" s="639">
        <v>120267.99149999999</v>
      </c>
      <c r="K376" s="639">
        <v>0</v>
      </c>
      <c r="L376" s="640" t="s">
        <v>7617</v>
      </c>
      <c r="M376" s="637" t="s">
        <v>7618</v>
      </c>
      <c r="N376" s="637" t="s">
        <v>43</v>
      </c>
      <c r="O376" s="641" t="s">
        <v>1386</v>
      </c>
      <c r="P376" s="393">
        <f>IFERROR(VLOOKUP(TRIM(OPULJP_izravne8[[#This Row],[Lokacija provedbe
grad ili općina]]),Koordinate!B:E,2,FALSE),"")</f>
        <v>33405</v>
      </c>
      <c r="Q376" s="393">
        <f>IFERROR(VLOOKUP(TRIM(OPULJP_izravne8[[#This Row],[Lokacija provedbe
grad ili općina]]),Koordinate!B:E,3,FALSE),"")</f>
        <v>45.950106699999999</v>
      </c>
      <c r="R376" s="393">
        <f>IFERROR(VLOOKUP(TRIM(OPULJP_izravne8[[#This Row],[Lokacija provedbe
grad ili općina]]),Koordinate!B:E,4,FALSE),"")</f>
        <v>17.2326520999999</v>
      </c>
    </row>
    <row r="377" spans="1:18" s="373" customFormat="1" ht="15" customHeight="1">
      <c r="A377" s="637" t="s">
        <v>7619</v>
      </c>
      <c r="B377" s="638" t="s">
        <v>639</v>
      </c>
      <c r="C377" s="638" t="s">
        <v>7620</v>
      </c>
      <c r="D377" s="637" t="s">
        <v>4957</v>
      </c>
      <c r="E377" s="638" t="s">
        <v>641</v>
      </c>
      <c r="F377" s="621">
        <v>43433</v>
      </c>
      <c r="G377" s="639">
        <v>2372412.9500000002</v>
      </c>
      <c r="H377" s="639">
        <v>2372412.9500000002</v>
      </c>
      <c r="I377" s="639">
        <v>2016551.0075000001</v>
      </c>
      <c r="J377" s="639">
        <v>355861.9425</v>
      </c>
      <c r="K377" s="639">
        <v>0</v>
      </c>
      <c r="L377" s="640" t="s">
        <v>643</v>
      </c>
      <c r="M377" s="637" t="s">
        <v>28</v>
      </c>
      <c r="N377" s="637" t="s">
        <v>28</v>
      </c>
      <c r="O377" s="641" t="s">
        <v>4370</v>
      </c>
      <c r="P377" s="393" t="str">
        <f>IFERROR(VLOOKUP(TRIM(OPULJP_izravne8[[#This Row],[Lokacija provedbe
grad ili općina]]),Koordinate!B:E,2,FALSE),"")</f>
        <v/>
      </c>
      <c r="Q377" s="393" t="str">
        <f>IFERROR(VLOOKUP(TRIM(OPULJP_izravne8[[#This Row],[Lokacija provedbe
grad ili općina]]),Koordinate!B:E,3,FALSE),"")</f>
        <v/>
      </c>
      <c r="R377" s="393" t="str">
        <f>IFERROR(VLOOKUP(TRIM(OPULJP_izravne8[[#This Row],[Lokacija provedbe
grad ili općina]]),Koordinate!B:E,4,FALSE),"")</f>
        <v/>
      </c>
    </row>
    <row r="378" spans="1:18" s="373" customFormat="1" ht="15" customHeight="1">
      <c r="A378" s="637" t="s">
        <v>7621</v>
      </c>
      <c r="B378" s="638" t="s">
        <v>639</v>
      </c>
      <c r="C378" s="638" t="s">
        <v>7622</v>
      </c>
      <c r="D378" s="637" t="s">
        <v>4957</v>
      </c>
      <c r="E378" s="638" t="s">
        <v>641</v>
      </c>
      <c r="F378" s="621">
        <v>43444</v>
      </c>
      <c r="G378" s="639">
        <v>2231731.1</v>
      </c>
      <c r="H378" s="639">
        <v>2231731.1</v>
      </c>
      <c r="I378" s="639">
        <v>1896971.4350000001</v>
      </c>
      <c r="J378" s="639">
        <v>334759.66499999998</v>
      </c>
      <c r="K378" s="639">
        <v>0</v>
      </c>
      <c r="L378" s="640" t="s">
        <v>7623</v>
      </c>
      <c r="M378" s="637" t="s">
        <v>7624</v>
      </c>
      <c r="N378" s="637" t="s">
        <v>52</v>
      </c>
      <c r="O378" s="641" t="s">
        <v>4370</v>
      </c>
      <c r="P378" s="393" t="str">
        <f>IFERROR(VLOOKUP(TRIM(OPULJP_izravne8[[#This Row],[Lokacija provedbe
grad ili općina]]),Koordinate!B:E,2,FALSE),"")</f>
        <v/>
      </c>
      <c r="Q378" s="393" t="str">
        <f>IFERROR(VLOOKUP(TRIM(OPULJP_izravne8[[#This Row],[Lokacija provedbe
grad ili općina]]),Koordinate!B:E,3,FALSE),"")</f>
        <v/>
      </c>
      <c r="R378" s="393" t="str">
        <f>IFERROR(VLOOKUP(TRIM(OPULJP_izravne8[[#This Row],[Lokacija provedbe
grad ili općina]]),Koordinate!B:E,4,FALSE),"")</f>
        <v/>
      </c>
    </row>
    <row r="379" spans="1:18" s="373" customFormat="1" ht="15" customHeight="1">
      <c r="A379" s="637" t="s">
        <v>7625</v>
      </c>
      <c r="B379" s="638" t="s">
        <v>639</v>
      </c>
      <c r="C379" s="638" t="s">
        <v>7626</v>
      </c>
      <c r="D379" s="637" t="s">
        <v>4957</v>
      </c>
      <c r="E379" s="638" t="s">
        <v>641</v>
      </c>
      <c r="F379" s="621">
        <v>43444</v>
      </c>
      <c r="G379" s="639">
        <v>2499123.09</v>
      </c>
      <c r="H379" s="639">
        <v>2499123.09</v>
      </c>
      <c r="I379" s="639">
        <v>2124254.6264999998</v>
      </c>
      <c r="J379" s="639">
        <v>374868.46349999995</v>
      </c>
      <c r="K379" s="639">
        <v>0</v>
      </c>
      <c r="L379" s="640" t="s">
        <v>712</v>
      </c>
      <c r="M379" s="637" t="s">
        <v>20</v>
      </c>
      <c r="N379" s="637" t="s">
        <v>20</v>
      </c>
      <c r="O379" s="641" t="s">
        <v>4370</v>
      </c>
      <c r="P379" s="393" t="str">
        <f>IFERROR(VLOOKUP(TRIM(OPULJP_izravne8[[#This Row],[Lokacija provedbe
grad ili općina]]),Koordinate!B:E,2,FALSE),"")</f>
        <v/>
      </c>
      <c r="Q379" s="393" t="str">
        <f>IFERROR(VLOOKUP(TRIM(OPULJP_izravne8[[#This Row],[Lokacija provedbe
grad ili općina]]),Koordinate!B:E,3,FALSE),"")</f>
        <v/>
      </c>
      <c r="R379" s="393" t="str">
        <f>IFERROR(VLOOKUP(TRIM(OPULJP_izravne8[[#This Row],[Lokacija provedbe
grad ili općina]]),Koordinate!B:E,4,FALSE),"")</f>
        <v/>
      </c>
    </row>
    <row r="380" spans="1:18" s="373" customFormat="1" ht="15" customHeight="1">
      <c r="A380" s="637" t="s">
        <v>7627</v>
      </c>
      <c r="B380" s="638" t="s">
        <v>4764</v>
      </c>
      <c r="C380" s="638" t="s">
        <v>7628</v>
      </c>
      <c r="D380" s="637" t="s">
        <v>4816</v>
      </c>
      <c r="E380" s="638" t="s">
        <v>641</v>
      </c>
      <c r="F380" s="621">
        <v>43125</v>
      </c>
      <c r="G380" s="639">
        <v>661015.11</v>
      </c>
      <c r="H380" s="639">
        <v>661015.11</v>
      </c>
      <c r="I380" s="639">
        <v>561862.84349999996</v>
      </c>
      <c r="J380" s="639">
        <v>99152.266499999998</v>
      </c>
      <c r="K380" s="639">
        <v>0</v>
      </c>
      <c r="L380" s="640" t="s">
        <v>1297</v>
      </c>
      <c r="M380" s="637" t="s">
        <v>3150</v>
      </c>
      <c r="N380" s="511" t="s">
        <v>38</v>
      </c>
      <c r="O380" s="641" t="s">
        <v>140</v>
      </c>
      <c r="P380" s="393">
        <f>IFERROR(VLOOKUP(TRIM(OPULJP_izravne8[[#This Row],[Lokacija provedbe
grad ili općina]]),Koordinate!B:E,2,FALSE),"")</f>
        <v>34000</v>
      </c>
      <c r="Q380" s="393">
        <f>IFERROR(VLOOKUP(TRIM(OPULJP_izravne8[[#This Row],[Lokacija provedbe
grad ili općina]]),Koordinate!B:E,3,FALSE),"")</f>
        <v>45.331476299999999</v>
      </c>
      <c r="R380" s="393">
        <f>IFERROR(VLOOKUP(TRIM(OPULJP_izravne8[[#This Row],[Lokacija provedbe
grad ili općina]]),Koordinate!B:E,4,FALSE),"")</f>
        <v>17.674474799999899</v>
      </c>
    </row>
    <row r="381" spans="1:18" s="373" customFormat="1" ht="15" customHeight="1">
      <c r="A381" s="637" t="s">
        <v>7629</v>
      </c>
      <c r="B381" s="638" t="s">
        <v>4764</v>
      </c>
      <c r="C381" s="638" t="s">
        <v>7630</v>
      </c>
      <c r="D381" s="637" t="s">
        <v>4816</v>
      </c>
      <c r="E381" s="638" t="s">
        <v>641</v>
      </c>
      <c r="F381" s="621">
        <v>43125</v>
      </c>
      <c r="G381" s="639">
        <v>1468718.23</v>
      </c>
      <c r="H381" s="639">
        <v>1468718.23</v>
      </c>
      <c r="I381" s="639">
        <v>1248410.4955</v>
      </c>
      <c r="J381" s="639">
        <v>220307.73449999999</v>
      </c>
      <c r="K381" s="639">
        <v>0</v>
      </c>
      <c r="L381" s="640" t="s">
        <v>6029</v>
      </c>
      <c r="M381" s="637" t="s">
        <v>7631</v>
      </c>
      <c r="N381" s="637" t="s">
        <v>1084</v>
      </c>
      <c r="O381" s="641" t="s">
        <v>143</v>
      </c>
      <c r="P381" s="393">
        <f>IFERROR(VLOOKUP(TRIM(OPULJP_izravne8[[#This Row],[Lokacija provedbe
grad ili općina]]),Koordinate!B:E,2,FALSE),"")</f>
        <v>32100</v>
      </c>
      <c r="Q381" s="393">
        <f>IFERROR(VLOOKUP(TRIM(OPULJP_izravne8[[#This Row],[Lokacija provedbe
grad ili općina]]),Koordinate!B:E,3,FALSE),"")</f>
        <v>45.287905799999997</v>
      </c>
      <c r="R381" s="393">
        <f>IFERROR(VLOOKUP(TRIM(OPULJP_izravne8[[#This Row],[Lokacija provedbe
grad ili općina]]),Koordinate!B:E,4,FALSE),"")</f>
        <v>18.805678100000002</v>
      </c>
    </row>
    <row r="382" spans="1:18" s="373" customFormat="1" ht="15" customHeight="1">
      <c r="A382" s="637" t="s">
        <v>7632</v>
      </c>
      <c r="B382" s="638" t="s">
        <v>4764</v>
      </c>
      <c r="C382" s="638" t="s">
        <v>7633</v>
      </c>
      <c r="D382" s="637" t="s">
        <v>4816</v>
      </c>
      <c r="E382" s="638" t="s">
        <v>641</v>
      </c>
      <c r="F382" s="621">
        <v>43125</v>
      </c>
      <c r="G382" s="639">
        <v>1344159.75</v>
      </c>
      <c r="H382" s="639">
        <v>1344159.75</v>
      </c>
      <c r="I382" s="639">
        <v>1142535.7874999999</v>
      </c>
      <c r="J382" s="639">
        <v>201623.96249999999</v>
      </c>
      <c r="K382" s="639">
        <v>0</v>
      </c>
      <c r="L382" s="640" t="s">
        <v>7634</v>
      </c>
      <c r="M382" s="637" t="s">
        <v>52</v>
      </c>
      <c r="N382" s="637" t="s">
        <v>52</v>
      </c>
      <c r="O382" s="641" t="s">
        <v>143</v>
      </c>
      <c r="P382" s="393">
        <f>IFERROR(VLOOKUP(TRIM(OPULJP_izravne8[[#This Row],[Lokacija provedbe
grad ili općina]]),Koordinate!B:E,2,FALSE),"")</f>
        <v>32100</v>
      </c>
      <c r="Q382" s="393">
        <f>IFERROR(VLOOKUP(TRIM(OPULJP_izravne8[[#This Row],[Lokacija provedbe
grad ili općina]]),Koordinate!B:E,3,FALSE),"")</f>
        <v>45.287905799999997</v>
      </c>
      <c r="R382" s="393">
        <f>IFERROR(VLOOKUP(TRIM(OPULJP_izravne8[[#This Row],[Lokacija provedbe
grad ili općina]]),Koordinate!B:E,4,FALSE),"")</f>
        <v>18.805678100000002</v>
      </c>
    </row>
    <row r="383" spans="1:18" s="373" customFormat="1" ht="15" customHeight="1">
      <c r="A383" s="637" t="s">
        <v>7635</v>
      </c>
      <c r="B383" s="638" t="s">
        <v>4764</v>
      </c>
      <c r="C383" s="638" t="s">
        <v>7636</v>
      </c>
      <c r="D383" s="637" t="s">
        <v>4816</v>
      </c>
      <c r="E383" s="638" t="s">
        <v>641</v>
      </c>
      <c r="F383" s="621">
        <v>43125</v>
      </c>
      <c r="G383" s="639">
        <v>1261003.8700000001</v>
      </c>
      <c r="H383" s="639">
        <v>1261003.8700000001</v>
      </c>
      <c r="I383" s="639">
        <v>1071853.2895</v>
      </c>
      <c r="J383" s="639">
        <v>189150.58050000001</v>
      </c>
      <c r="K383" s="639">
        <v>0</v>
      </c>
      <c r="L383" s="640" t="s">
        <v>4969</v>
      </c>
      <c r="M383" s="637" t="s">
        <v>38</v>
      </c>
      <c r="N383" s="637" t="s">
        <v>38</v>
      </c>
      <c r="O383" s="641" t="s">
        <v>4370</v>
      </c>
      <c r="P383" s="393" t="str">
        <f>IFERROR(VLOOKUP(TRIM(OPULJP_izravne8[[#This Row],[Lokacija provedbe
grad ili općina]]),Koordinate!B:E,2,FALSE),"")</f>
        <v/>
      </c>
      <c r="Q383" s="393" t="str">
        <f>IFERROR(VLOOKUP(TRIM(OPULJP_izravne8[[#This Row],[Lokacija provedbe
grad ili općina]]),Koordinate!B:E,3,FALSE),"")</f>
        <v/>
      </c>
      <c r="R383" s="393" t="str">
        <f>IFERROR(VLOOKUP(TRIM(OPULJP_izravne8[[#This Row],[Lokacija provedbe
grad ili općina]]),Koordinate!B:E,4,FALSE),"")</f>
        <v/>
      </c>
    </row>
    <row r="384" spans="1:18" s="373" customFormat="1" ht="15" customHeight="1">
      <c r="A384" s="637" t="s">
        <v>7637</v>
      </c>
      <c r="B384" s="638" t="s">
        <v>4764</v>
      </c>
      <c r="C384" s="638" t="s">
        <v>7638</v>
      </c>
      <c r="D384" s="637" t="s">
        <v>4816</v>
      </c>
      <c r="E384" s="638" t="s">
        <v>641</v>
      </c>
      <c r="F384" s="621">
        <v>43125</v>
      </c>
      <c r="G384" s="639">
        <v>1489976.4</v>
      </c>
      <c r="H384" s="639">
        <v>1489976.4</v>
      </c>
      <c r="I384" s="639">
        <v>1266479.94</v>
      </c>
      <c r="J384" s="639">
        <v>223496.46</v>
      </c>
      <c r="K384" s="639">
        <v>0</v>
      </c>
      <c r="L384" s="640" t="s">
        <v>6577</v>
      </c>
      <c r="M384" s="637" t="s">
        <v>28</v>
      </c>
      <c r="N384" s="637" t="s">
        <v>28</v>
      </c>
      <c r="O384" s="641" t="s">
        <v>29</v>
      </c>
      <c r="P384" s="393">
        <f>IFERROR(VLOOKUP(TRIM(OPULJP_izravne8[[#This Row],[Lokacija provedbe
grad ili općina]]),Koordinate!B:E,2,FALSE),"")</f>
        <v>31000</v>
      </c>
      <c r="Q384" s="393">
        <f>IFERROR(VLOOKUP(TRIM(OPULJP_izravne8[[#This Row],[Lokacija provedbe
grad ili općina]]),Koordinate!B:E,3,FALSE),"")</f>
        <v>45.554962400000001</v>
      </c>
      <c r="R384" s="393">
        <f>IFERROR(VLOOKUP(TRIM(OPULJP_izravne8[[#This Row],[Lokacija provedbe
grad ili općina]]),Koordinate!B:E,4,FALSE),"")</f>
        <v>18.695514399999901</v>
      </c>
    </row>
    <row r="385" spans="1:18" s="373" customFormat="1" ht="15" customHeight="1">
      <c r="A385" s="637" t="s">
        <v>7639</v>
      </c>
      <c r="B385" s="638" t="s">
        <v>4764</v>
      </c>
      <c r="C385" s="638" t="s">
        <v>7640</v>
      </c>
      <c r="D385" s="637" t="s">
        <v>4816</v>
      </c>
      <c r="E385" s="638" t="s">
        <v>641</v>
      </c>
      <c r="F385" s="621">
        <v>43125</v>
      </c>
      <c r="G385" s="639">
        <v>937328.09</v>
      </c>
      <c r="H385" s="639">
        <v>937328.09</v>
      </c>
      <c r="I385" s="639">
        <v>796728.8764999999</v>
      </c>
      <c r="J385" s="639">
        <v>140599.21349999998</v>
      </c>
      <c r="K385" s="639">
        <v>0</v>
      </c>
      <c r="L385" s="640" t="s">
        <v>6571</v>
      </c>
      <c r="M385" s="637" t="s">
        <v>52</v>
      </c>
      <c r="N385" s="637" t="s">
        <v>52</v>
      </c>
      <c r="O385" s="641" t="s">
        <v>143</v>
      </c>
      <c r="P385" s="393">
        <f>IFERROR(VLOOKUP(TRIM(OPULJP_izravne8[[#This Row],[Lokacija provedbe
grad ili općina]]),Koordinate!B:E,2,FALSE),"")</f>
        <v>32100</v>
      </c>
      <c r="Q385" s="393">
        <f>IFERROR(VLOOKUP(TRIM(OPULJP_izravne8[[#This Row],[Lokacija provedbe
grad ili općina]]),Koordinate!B:E,3,FALSE),"")</f>
        <v>45.287905799999997</v>
      </c>
      <c r="R385" s="393">
        <f>IFERROR(VLOOKUP(TRIM(OPULJP_izravne8[[#This Row],[Lokacija provedbe
grad ili općina]]),Koordinate!B:E,4,FALSE),"")</f>
        <v>18.805678100000002</v>
      </c>
    </row>
    <row r="386" spans="1:18" ht="15" customHeight="1">
      <c r="A386" s="547">
        <f>SUBTOTAL(103,OPULJP_izravne8[Naziv projekta])</f>
        <v>382</v>
      </c>
      <c r="B386" s="548"/>
      <c r="C386" s="548"/>
      <c r="D386" s="547"/>
      <c r="E386" s="548"/>
      <c r="F386" s="549"/>
      <c r="G386" s="550">
        <f>SUBTOTAL(109,OPULJP_izravne8[Ukupan iznos projekta (bespovratna sredstva + doprinos korisnika)])</f>
        <v>916126762.76999974</v>
      </c>
      <c r="H386" s="550">
        <f>SUBTOTAL(109,OPULJP_izravne8[Bespovratna sredstva Ukupno])</f>
        <v>907604305.76999986</v>
      </c>
      <c r="I386" s="550">
        <f>SUBTOTAL(109,OPULJP_izravne8[Bespovratna sredstva
EU dio])</f>
        <v>771463659.90450001</v>
      </c>
      <c r="J386" s="550">
        <f>SUBTOTAL(109,OPULJP_izravne8[Bespovratna sredstva
Nacionalno sufinanciranje])</f>
        <v>136140645.86550006</v>
      </c>
      <c r="K386" s="550">
        <f>SUBTOTAL(109,OPULJP_izravne8[Doprinos korisnika])</f>
        <v>8522457</v>
      </c>
      <c r="L386" s="551">
        <f>SUBTOTAL(103,OPULJP_izravne8[Korisnik projekta])</f>
        <v>382</v>
      </c>
      <c r="M386" s="547"/>
      <c r="N386" s="547"/>
      <c r="O386" s="548"/>
      <c r="P386" s="552"/>
      <c r="Q386" s="552"/>
      <c r="R386" s="552"/>
    </row>
  </sheetData>
  <conditionalFormatting sqref="C4:C238 C271:C353 C248:C263">
    <cfRule type="duplicateValues" dxfId="192" priority="8"/>
  </conditionalFormatting>
  <conditionalFormatting sqref="C264:C270">
    <cfRule type="duplicateValues" dxfId="191" priority="7"/>
  </conditionalFormatting>
  <conditionalFormatting sqref="C239:C247">
    <cfRule type="duplicateValues" dxfId="190" priority="6"/>
  </conditionalFormatting>
  <conditionalFormatting sqref="C354">
    <cfRule type="duplicateValues" dxfId="189" priority="5"/>
  </conditionalFormatting>
  <conditionalFormatting sqref="C355">
    <cfRule type="duplicateValues" dxfId="188" priority="4"/>
  </conditionalFormatting>
  <conditionalFormatting sqref="C356:C357">
    <cfRule type="duplicateValues" dxfId="187" priority="3"/>
  </conditionalFormatting>
  <conditionalFormatting sqref="C358:C363">
    <cfRule type="duplicateValues" dxfId="186" priority="2"/>
  </conditionalFormatting>
  <conditionalFormatting sqref="C364:C368">
    <cfRule type="duplicateValues" dxfId="185" priority="1"/>
  </conditionalFormatting>
  <pageMargins left="0.7" right="0.7" top="0.75" bottom="0.75" header="0.3" footer="0.3"/>
  <pageSetup paperSize="9" orientation="portrait" verticalDpi="4294967295" r:id="rId1"/>
  <ignoredErrors>
    <ignoredError sqref="I369:J386" calculatedColum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4745A-F3E0-4856-BB0F-003963DBFB3F}">
  <dimension ref="A1:Q2619"/>
  <sheetViews>
    <sheetView zoomScale="80" zoomScaleNormal="80" workbookViewId="0">
      <pane ySplit="3" topLeftCell="A4" activePane="bottomLeft" state="frozen"/>
      <selection pane="bottomLeft" activeCell="G2626" sqref="G2626"/>
    </sheetView>
  </sheetViews>
  <sheetFormatPr defaultRowHeight="15"/>
  <cols>
    <col min="1" max="1" width="20.7109375" style="96" customWidth="1"/>
    <col min="2" max="2" width="25.140625" style="96" customWidth="1"/>
    <col min="3" max="4" width="17" style="96" customWidth="1"/>
    <col min="5" max="5" width="19.7109375" style="96" customWidth="1"/>
    <col min="6" max="6" width="35.7109375" style="96" customWidth="1"/>
    <col min="7" max="7" width="26.7109375" style="96" customWidth="1"/>
    <col min="8" max="9" width="23.28515625" style="96" customWidth="1"/>
    <col min="10" max="10" width="20.7109375" style="96" customWidth="1"/>
    <col min="11" max="11" width="41.42578125" style="96" customWidth="1"/>
    <col min="12" max="12" width="30.7109375" style="420" bestFit="1" customWidth="1"/>
    <col min="13" max="13" width="19.28515625" style="96" bestFit="1" customWidth="1"/>
    <col min="14" max="14" width="17.140625" style="96" customWidth="1"/>
    <col min="15" max="17" width="12.7109375" style="96" customWidth="1"/>
    <col min="18" max="16384" width="9.140625" style="96"/>
  </cols>
  <sheetData>
    <row r="1" spans="1:17" ht="23.25">
      <c r="A1" s="653" t="s">
        <v>740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415"/>
      <c r="M1" s="2" t="s">
        <v>7</v>
      </c>
    </row>
    <row r="2" spans="1:17" s="167" customFormat="1" ht="23.2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6"/>
    </row>
    <row r="3" spans="1:17" ht="45">
      <c r="A3" s="46" t="s">
        <v>10</v>
      </c>
      <c r="B3" s="47" t="s">
        <v>2</v>
      </c>
      <c r="C3" s="47" t="s">
        <v>0</v>
      </c>
      <c r="D3" s="47" t="s">
        <v>1</v>
      </c>
      <c r="E3" s="47" t="s">
        <v>13</v>
      </c>
      <c r="F3" s="48" t="s">
        <v>11</v>
      </c>
      <c r="G3" s="48" t="s">
        <v>12</v>
      </c>
      <c r="H3" s="48" t="s">
        <v>5</v>
      </c>
      <c r="I3" s="48" t="s">
        <v>6</v>
      </c>
      <c r="J3" s="48" t="s">
        <v>3</v>
      </c>
      <c r="K3" s="49" t="s">
        <v>4</v>
      </c>
      <c r="L3" s="49" t="s">
        <v>7428</v>
      </c>
      <c r="M3" s="49" t="s">
        <v>9</v>
      </c>
      <c r="N3" s="188" t="s">
        <v>4948</v>
      </c>
      <c r="O3" s="642" t="s">
        <v>5731</v>
      </c>
      <c r="P3" s="642" t="s">
        <v>5732</v>
      </c>
      <c r="Q3" s="642" t="s">
        <v>5733</v>
      </c>
    </row>
    <row r="4" spans="1:17" s="167" customFormat="1" ht="30">
      <c r="A4" s="141" t="s">
        <v>230</v>
      </c>
      <c r="B4" s="253"/>
      <c r="C4" s="223"/>
      <c r="D4" s="223"/>
      <c r="E4" s="241"/>
      <c r="F4" s="224"/>
      <c r="G4" s="224"/>
      <c r="H4" s="224"/>
      <c r="I4" s="224"/>
      <c r="J4" s="224"/>
      <c r="K4" s="279"/>
      <c r="L4" s="5"/>
      <c r="M4" s="233"/>
      <c r="N4" s="257"/>
      <c r="O4" s="643" t="str">
        <f>IFERROR(VLOOKUP(TRIM(PRR[[#This Row],[Lokacija provedbe
grad ili općina]]),[1]Koordinate!B:E,2,FALSE),"")</f>
        <v/>
      </c>
      <c r="P4" s="643" t="str">
        <f>IFERROR(VLOOKUP(TRIM(PRR[[#This Row],[Lokacija provedbe
grad ili općina]]),[1]Koordinate!B:E,3,FALSE),"")</f>
        <v/>
      </c>
      <c r="Q4" s="643" t="str">
        <f>IFERROR(VLOOKUP(TRIM(PRR[[#This Row],[Lokacija provedbe
grad ili općina]]),[1]Koordinate!B:E,4,FALSE),"")</f>
        <v/>
      </c>
    </row>
    <row r="5" spans="1:17" s="167" customFormat="1">
      <c r="A5" s="151"/>
      <c r="B5" s="534" t="s">
        <v>231</v>
      </c>
      <c r="C5" s="151"/>
      <c r="D5" s="151"/>
      <c r="E5" s="151"/>
      <c r="F5" s="517"/>
      <c r="G5" s="517"/>
      <c r="H5" s="517"/>
      <c r="I5" s="517"/>
      <c r="J5" s="517"/>
      <c r="K5" s="205"/>
      <c r="L5" s="418"/>
      <c r="M5" s="124"/>
      <c r="N5" s="218"/>
      <c r="O5" s="225" t="str">
        <f>IFERROR(VLOOKUP(TRIM(PRR[[#This Row],[Lokacija provedbe
grad ili općina]]),[1]Koordinate!B:E,2,FALSE),"")</f>
        <v/>
      </c>
      <c r="P5" s="225" t="str">
        <f>IFERROR(VLOOKUP(TRIM(PRR[[#This Row],[Lokacija provedbe
grad ili općina]]),[1]Koordinate!B:E,3,FALSE),"")</f>
        <v/>
      </c>
      <c r="Q5" s="225" t="str">
        <f>IFERROR(VLOOKUP(TRIM(PRR[[#This Row],[Lokacija provedbe
grad ili općina]]),[1]Koordinate!B:E,4,FALSE),"")</f>
        <v/>
      </c>
    </row>
    <row r="6" spans="1:17" s="167" customFormat="1">
      <c r="A6" s="151"/>
      <c r="B6" s="535" t="s">
        <v>232</v>
      </c>
      <c r="C6" s="45"/>
      <c r="D6" s="45"/>
      <c r="E6" s="95">
        <v>42726</v>
      </c>
      <c r="F6" s="75">
        <v>697018.2</v>
      </c>
      <c r="G6" s="75">
        <v>627316.38</v>
      </c>
      <c r="H6" s="75">
        <v>533218.92000000004</v>
      </c>
      <c r="I6" s="75">
        <v>94097.459999999963</v>
      </c>
      <c r="J6" s="75">
        <v>69701.819999999949</v>
      </c>
      <c r="K6" s="205" t="s">
        <v>4844</v>
      </c>
      <c r="L6" s="196" t="s">
        <v>28</v>
      </c>
      <c r="M6" s="124" t="s">
        <v>1748</v>
      </c>
      <c r="N6" s="218"/>
      <c r="O6" s="225">
        <f>IFERROR(VLOOKUP(TRIM(PRR[[#This Row],[Lokacija provedbe
grad ili općina]]),[1]Koordinate!B:E,2,FALSE),"")</f>
        <v>31224</v>
      </c>
      <c r="P6" s="225">
        <f>IFERROR(VLOOKUP(TRIM(PRR[[#This Row],[Lokacija provedbe
grad ili općina]]),[1]Koordinate!B:E,3,FALSE),"")</f>
        <v>45.545440199999902</v>
      </c>
      <c r="Q6" s="225">
        <f>IFERROR(VLOOKUP(TRIM(PRR[[#This Row],[Lokacija provedbe
grad ili općina]]),[1]Koordinate!B:E,4,FALSE),"")</f>
        <v>18.283311599999902</v>
      </c>
    </row>
    <row r="7" spans="1:17" s="167" customFormat="1">
      <c r="A7" s="151"/>
      <c r="B7" s="226" t="s">
        <v>232</v>
      </c>
      <c r="C7" s="45"/>
      <c r="D7" s="45"/>
      <c r="E7" s="95">
        <v>42726</v>
      </c>
      <c r="F7" s="75">
        <v>38646230.409999996</v>
      </c>
      <c r="G7" s="75">
        <v>22934400</v>
      </c>
      <c r="H7" s="75">
        <v>19494240</v>
      </c>
      <c r="I7" s="75">
        <v>3440160</v>
      </c>
      <c r="J7" s="75">
        <v>15711830.409999996</v>
      </c>
      <c r="K7" s="205" t="s">
        <v>233</v>
      </c>
      <c r="L7" s="196" t="s">
        <v>28</v>
      </c>
      <c r="M7" s="124" t="s">
        <v>2657</v>
      </c>
      <c r="N7" s="218"/>
      <c r="O7" s="225">
        <f>IFERROR(VLOOKUP(TRIM(PRR[[#This Row],[Lokacija provedbe
grad ili općina]]),[1]Koordinate!B:E,2,FALSE),"")</f>
        <v>31411</v>
      </c>
      <c r="P7" s="225">
        <f>IFERROR(VLOOKUP(TRIM(PRR[[#This Row],[Lokacija provedbe
grad ili općina]]),[1]Koordinate!B:E,3,FALSE),"")</f>
        <v>45.257777599999997</v>
      </c>
      <c r="Q7" s="225">
        <f>IFERROR(VLOOKUP(TRIM(PRR[[#This Row],[Lokacija provedbe
grad ili općina]]),[1]Koordinate!B:E,4,FALSE),"")</f>
        <v>18.242228000000001</v>
      </c>
    </row>
    <row r="8" spans="1:17" s="167" customFormat="1">
      <c r="A8" s="151"/>
      <c r="B8" s="226" t="s">
        <v>232</v>
      </c>
      <c r="C8" s="45"/>
      <c r="D8" s="45"/>
      <c r="E8" s="95">
        <v>42726</v>
      </c>
      <c r="F8" s="75">
        <v>5357597.4000000004</v>
      </c>
      <c r="G8" s="75">
        <v>3750318.18</v>
      </c>
      <c r="H8" s="75">
        <v>3187770.45</v>
      </c>
      <c r="I8" s="75">
        <v>562547.73</v>
      </c>
      <c r="J8" s="75">
        <v>1607279.2200000002</v>
      </c>
      <c r="K8" s="205" t="s">
        <v>234</v>
      </c>
      <c r="L8" s="196" t="s">
        <v>28</v>
      </c>
      <c r="M8" s="124" t="s">
        <v>4153</v>
      </c>
      <c r="N8" s="218"/>
      <c r="O8" s="225">
        <f>IFERROR(VLOOKUP(TRIM(PRR[[#This Row],[Lokacija provedbe
grad ili općina]]),[1]Koordinate!B:E,2,FALSE),"")</f>
        <v>31403</v>
      </c>
      <c r="P8" s="225">
        <f>IFERROR(VLOOKUP(TRIM(PRR[[#This Row],[Lokacija provedbe
grad ili općina]]),[1]Koordinate!B:E,3,FALSE),"")</f>
        <v>45.439178099999999</v>
      </c>
      <c r="Q8" s="225">
        <f>IFERROR(VLOOKUP(TRIM(PRR[[#This Row],[Lokacija provedbe
grad ili općina]]),[1]Koordinate!B:E,4,FALSE),"")</f>
        <v>18.506617499999901</v>
      </c>
    </row>
    <row r="9" spans="1:17" s="167" customFormat="1">
      <c r="A9" s="151"/>
      <c r="B9" s="226" t="s">
        <v>232</v>
      </c>
      <c r="C9" s="45"/>
      <c r="D9" s="45"/>
      <c r="E9" s="95">
        <v>42726</v>
      </c>
      <c r="F9" s="75">
        <v>5105070.5199999996</v>
      </c>
      <c r="G9" s="75">
        <v>3573549.36</v>
      </c>
      <c r="H9" s="75">
        <v>3037516.96</v>
      </c>
      <c r="I9" s="75">
        <v>536032.39999999991</v>
      </c>
      <c r="J9" s="75">
        <v>1531521.1599999997</v>
      </c>
      <c r="K9" s="205" t="s">
        <v>235</v>
      </c>
      <c r="L9" s="196" t="s">
        <v>28</v>
      </c>
      <c r="M9" s="124" t="s">
        <v>161</v>
      </c>
      <c r="N9" s="218"/>
      <c r="O9" s="225">
        <f>IFERROR(VLOOKUP(TRIM(PRR[[#This Row],[Lokacija provedbe
grad ili općina]]),[1]Koordinate!B:E,2,FALSE),"")</f>
        <v>31327</v>
      </c>
      <c r="P9" s="225">
        <f>IFERROR(VLOOKUP(TRIM(PRR[[#This Row],[Lokacija provedbe
grad ili općina]]),[1]Koordinate!B:E,3,FALSE),"")</f>
        <v>45.604430399999998</v>
      </c>
      <c r="Q9" s="225">
        <f>IFERROR(VLOOKUP(TRIM(PRR[[#This Row],[Lokacija provedbe
grad ili općina]]),[1]Koordinate!B:E,4,FALSE),"")</f>
        <v>18.7441976</v>
      </c>
    </row>
    <row r="10" spans="1:17" s="167" customFormat="1">
      <c r="A10" s="151"/>
      <c r="B10" s="226" t="s">
        <v>232</v>
      </c>
      <c r="C10" s="45"/>
      <c r="D10" s="45"/>
      <c r="E10" s="95">
        <v>42726</v>
      </c>
      <c r="F10" s="75">
        <v>4508160.97</v>
      </c>
      <c r="G10" s="75">
        <v>3155712.68</v>
      </c>
      <c r="H10" s="75">
        <v>2682355.7799999998</v>
      </c>
      <c r="I10" s="75">
        <v>473356.90000000037</v>
      </c>
      <c r="J10" s="75">
        <v>1352448.2899999996</v>
      </c>
      <c r="K10" s="205" t="s">
        <v>236</v>
      </c>
      <c r="L10" s="196" t="s">
        <v>28</v>
      </c>
      <c r="M10" s="124" t="s">
        <v>1225</v>
      </c>
      <c r="N10" s="218"/>
      <c r="O10" s="225">
        <f>IFERROR(VLOOKUP(TRIM(PRR[[#This Row],[Lokacija provedbe
grad ili općina]]),[1]Koordinate!B:E,2,FALSE),"")</f>
        <v>31206</v>
      </c>
      <c r="P10" s="225">
        <f>IFERROR(VLOOKUP(TRIM(PRR[[#This Row],[Lokacija provedbe
grad ili općina]]),[1]Koordinate!B:E,3,FALSE),"")</f>
        <v>45.5248372</v>
      </c>
      <c r="Q10" s="225">
        <f>IFERROR(VLOOKUP(TRIM(PRR[[#This Row],[Lokacija provedbe
grad ili općina]]),[1]Koordinate!B:E,4,FALSE),"")</f>
        <v>19.060096999999999</v>
      </c>
    </row>
    <row r="11" spans="1:17" s="167" customFormat="1">
      <c r="A11" s="151"/>
      <c r="B11" s="226" t="s">
        <v>232</v>
      </c>
      <c r="C11" s="45"/>
      <c r="D11" s="45"/>
      <c r="E11" s="95">
        <v>42726</v>
      </c>
      <c r="F11" s="75">
        <v>581927.99</v>
      </c>
      <c r="G11" s="75">
        <v>407349.59</v>
      </c>
      <c r="H11" s="75">
        <v>346247.15</v>
      </c>
      <c r="I11" s="75">
        <v>61102.44</v>
      </c>
      <c r="J11" s="75">
        <v>174578.39999999997</v>
      </c>
      <c r="K11" s="205" t="s">
        <v>237</v>
      </c>
      <c r="L11" s="196" t="s">
        <v>28</v>
      </c>
      <c r="M11" s="124" t="s">
        <v>4300</v>
      </c>
      <c r="N11" s="218"/>
      <c r="O11" s="225">
        <f>IFERROR(VLOOKUP(TRIM(PRR[[#This Row],[Lokacija provedbe
grad ili općina]]),[1]Koordinate!B:E,2,FALSE),"")</f>
        <v>31215</v>
      </c>
      <c r="P11" s="225">
        <f>IFERROR(VLOOKUP(TRIM(PRR[[#This Row],[Lokacija provedbe
grad ili općina]]),[1]Koordinate!B:E,3,FALSE),"")</f>
        <v>453998995</v>
      </c>
      <c r="Q11" s="225">
        <f>IFERROR(VLOOKUP(TRIM(PRR[[#This Row],[Lokacija provedbe
grad ili općina]]),[1]Koordinate!B:E,4,FALSE),"")</f>
        <v>18.620987899999999</v>
      </c>
    </row>
    <row r="12" spans="1:17" s="167" customFormat="1">
      <c r="A12" s="151"/>
      <c r="B12" s="226" t="s">
        <v>232</v>
      </c>
      <c r="C12" s="45"/>
      <c r="D12" s="45"/>
      <c r="E12" s="95">
        <v>42726</v>
      </c>
      <c r="F12" s="75">
        <v>912378</v>
      </c>
      <c r="G12" s="75">
        <v>638664.6</v>
      </c>
      <c r="H12" s="75">
        <v>542864.91</v>
      </c>
      <c r="I12" s="75">
        <v>95799.689999999944</v>
      </c>
      <c r="J12" s="75">
        <v>273713.40000000002</v>
      </c>
      <c r="K12" s="205" t="s">
        <v>238</v>
      </c>
      <c r="L12" s="196" t="s">
        <v>28</v>
      </c>
      <c r="M12" s="124" t="s">
        <v>2657</v>
      </c>
      <c r="N12" s="218"/>
      <c r="O12" s="225">
        <f>IFERROR(VLOOKUP(TRIM(PRR[[#This Row],[Lokacija provedbe
grad ili općina]]),[1]Koordinate!B:E,2,FALSE),"")</f>
        <v>31411</v>
      </c>
      <c r="P12" s="225">
        <f>IFERROR(VLOOKUP(TRIM(PRR[[#This Row],[Lokacija provedbe
grad ili općina]]),[1]Koordinate!B:E,3,FALSE),"")</f>
        <v>45.257777599999997</v>
      </c>
      <c r="Q12" s="225">
        <f>IFERROR(VLOOKUP(TRIM(PRR[[#This Row],[Lokacija provedbe
grad ili općina]]),[1]Koordinate!B:E,4,FALSE),"")</f>
        <v>18.242228000000001</v>
      </c>
    </row>
    <row r="13" spans="1:17" s="167" customFormat="1">
      <c r="A13" s="151"/>
      <c r="B13" s="226" t="s">
        <v>232</v>
      </c>
      <c r="C13" s="45"/>
      <c r="D13" s="45"/>
      <c r="E13" s="95">
        <v>42726</v>
      </c>
      <c r="F13" s="75">
        <v>282800.06</v>
      </c>
      <c r="G13" s="75">
        <v>197960.04</v>
      </c>
      <c r="H13" s="75">
        <v>168266.03</v>
      </c>
      <c r="I13" s="75">
        <v>29694.010000000009</v>
      </c>
      <c r="J13" s="75">
        <v>84840.01999999999</v>
      </c>
      <c r="K13" s="205" t="s">
        <v>239</v>
      </c>
      <c r="L13" s="196" t="s">
        <v>28</v>
      </c>
      <c r="M13" s="124" t="s">
        <v>169</v>
      </c>
      <c r="N13" s="218"/>
      <c r="O13" s="225">
        <f>IFERROR(VLOOKUP(TRIM(PRR[[#This Row],[Lokacija provedbe
grad ili općina]]),[1]Koordinate!B:E,2,FALSE),"")</f>
        <v>31540</v>
      </c>
      <c r="P13" s="225">
        <f>IFERROR(VLOOKUP(TRIM(PRR[[#This Row],[Lokacija provedbe
grad ili općina]]),[1]Koordinate!B:E,3,FALSE),"")</f>
        <v>45.762141999999997</v>
      </c>
      <c r="Q13" s="225">
        <f>IFERROR(VLOOKUP(TRIM(PRR[[#This Row],[Lokacija provedbe
grad ili općina]]),[1]Koordinate!B:E,4,FALSE),"")</f>
        <v>18.165137899999898</v>
      </c>
    </row>
    <row r="14" spans="1:17" s="167" customFormat="1">
      <c r="A14" s="151"/>
      <c r="B14" s="226" t="s">
        <v>232</v>
      </c>
      <c r="C14" s="45"/>
      <c r="D14" s="45"/>
      <c r="E14" s="95">
        <v>42726</v>
      </c>
      <c r="F14" s="75">
        <v>1464295.42</v>
      </c>
      <c r="G14" s="75">
        <v>1317865.8799999999</v>
      </c>
      <c r="H14" s="75">
        <v>1120186</v>
      </c>
      <c r="I14" s="75">
        <v>197679.87999999989</v>
      </c>
      <c r="J14" s="75">
        <v>146429.54000000004</v>
      </c>
      <c r="K14" s="205" t="s">
        <v>240</v>
      </c>
      <c r="L14" s="196" t="s">
        <v>28</v>
      </c>
      <c r="M14" s="124" t="s">
        <v>3096</v>
      </c>
      <c r="N14" s="218"/>
      <c r="O14" s="225">
        <f>IFERROR(VLOOKUP(TRIM(PRR[[#This Row],[Lokacija provedbe
grad ili općina]]),[1]Koordinate!B:E,2,FALSE),"")</f>
        <v>31433</v>
      </c>
      <c r="P14" s="225">
        <f>IFERROR(VLOOKUP(TRIM(PRR[[#This Row],[Lokacija provedbe
grad ili općina]]),[1]Koordinate!B:E,3,FALSE),"")</f>
        <v>45.458650400000003</v>
      </c>
      <c r="Q14" s="225">
        <f>IFERROR(VLOOKUP(TRIM(PRR[[#This Row],[Lokacija provedbe
grad ili općina]]),[1]Koordinate!B:E,4,FALSE),"")</f>
        <v>18.2178387999999</v>
      </c>
    </row>
    <row r="15" spans="1:17" s="167" customFormat="1">
      <c r="A15" s="151"/>
      <c r="B15" s="226" t="s">
        <v>232</v>
      </c>
      <c r="C15" s="45"/>
      <c r="D15" s="45"/>
      <c r="E15" s="95">
        <v>42726</v>
      </c>
      <c r="F15" s="75">
        <v>1865271.73</v>
      </c>
      <c r="G15" s="75">
        <v>1678744.56</v>
      </c>
      <c r="H15" s="75">
        <v>1426932.88</v>
      </c>
      <c r="I15" s="75">
        <v>251811.68000000017</v>
      </c>
      <c r="J15" s="75">
        <v>186527.16999999993</v>
      </c>
      <c r="K15" s="205" t="s">
        <v>241</v>
      </c>
      <c r="L15" s="196" t="s">
        <v>28</v>
      </c>
      <c r="M15" s="124" t="s">
        <v>29</v>
      </c>
      <c r="N15" s="218"/>
      <c r="O15" s="225">
        <f>IFERROR(VLOOKUP(TRIM(PRR[[#This Row],[Lokacija provedbe
grad ili općina]]),[1]Koordinate!B:E,2,FALSE),"")</f>
        <v>31000</v>
      </c>
      <c r="P15" s="225">
        <f>IFERROR(VLOOKUP(TRIM(PRR[[#This Row],[Lokacija provedbe
grad ili općina]]),[1]Koordinate!B:E,3,FALSE),"")</f>
        <v>45.554962400000001</v>
      </c>
      <c r="Q15" s="225">
        <f>IFERROR(VLOOKUP(TRIM(PRR[[#This Row],[Lokacija provedbe
grad ili općina]]),[1]Koordinate!B:E,4,FALSE),"")</f>
        <v>18.695514399999901</v>
      </c>
    </row>
    <row r="16" spans="1:17" s="167" customFormat="1">
      <c r="A16" s="151"/>
      <c r="B16" s="226" t="s">
        <v>232</v>
      </c>
      <c r="C16" s="45"/>
      <c r="D16" s="45"/>
      <c r="E16" s="95">
        <v>42726</v>
      </c>
      <c r="F16" s="75">
        <v>2708408.63</v>
      </c>
      <c r="G16" s="75">
        <v>1354204.31</v>
      </c>
      <c r="H16" s="75">
        <v>1151073.6599999999</v>
      </c>
      <c r="I16" s="75">
        <v>203130.65000000014</v>
      </c>
      <c r="J16" s="75">
        <v>1354204.3199999998</v>
      </c>
      <c r="K16" s="205" t="s">
        <v>242</v>
      </c>
      <c r="L16" s="196" t="s">
        <v>28</v>
      </c>
      <c r="M16" s="124" t="s">
        <v>1325</v>
      </c>
      <c r="N16" s="218"/>
      <c r="O16" s="225">
        <f>IFERROR(VLOOKUP(TRIM(PRR[[#This Row],[Lokacija provedbe
grad ili općina]]),[1]Koordinate!B:E,2,FALSE),"")</f>
        <v>31431</v>
      </c>
      <c r="P16" s="225">
        <f>IFERROR(VLOOKUP(TRIM(PRR[[#This Row],[Lokacija provedbe
grad ili općina]]),[1]Koordinate!B:E,3,FALSE),"")</f>
        <v>45.523744299999997</v>
      </c>
      <c r="Q16" s="225">
        <f>IFERROR(VLOOKUP(TRIM(PRR[[#This Row],[Lokacija provedbe
grad ili općina]]),[1]Koordinate!B:E,4,FALSE),"")</f>
        <v>18.577044000000001</v>
      </c>
    </row>
    <row r="17" spans="1:17" s="167" customFormat="1">
      <c r="A17" s="151"/>
      <c r="B17" s="226" t="s">
        <v>232</v>
      </c>
      <c r="C17" s="45"/>
      <c r="D17" s="45"/>
      <c r="E17" s="95">
        <v>42726</v>
      </c>
      <c r="F17" s="75">
        <v>2131619.11</v>
      </c>
      <c r="G17" s="75">
        <v>1918457.2</v>
      </c>
      <c r="H17" s="75">
        <v>1630688.62</v>
      </c>
      <c r="I17" s="75">
        <v>287768.57999999984</v>
      </c>
      <c r="J17" s="75">
        <v>213161.90999999992</v>
      </c>
      <c r="K17" s="205" t="s">
        <v>243</v>
      </c>
      <c r="L17" s="196" t="s">
        <v>28</v>
      </c>
      <c r="M17" s="124" t="s">
        <v>1717</v>
      </c>
      <c r="N17" s="218"/>
      <c r="O17" s="225">
        <f>IFERROR(VLOOKUP(TRIM(PRR[[#This Row],[Lokacija provedbe
grad ili općina]]),[1]Koordinate!B:E,2,FALSE),"")</f>
        <v>31511</v>
      </c>
      <c r="P17" s="225">
        <f>IFERROR(VLOOKUP(TRIM(PRR[[#This Row],[Lokacija provedbe
grad ili općina]]),[1]Koordinate!B:E,3,FALSE),"")</f>
        <v>45.540887699999999</v>
      </c>
      <c r="Q17" s="225">
        <f>IFERROR(VLOOKUP(TRIM(PRR[[#This Row],[Lokacija provedbe
grad ili općina]]),[1]Koordinate!B:E,4,FALSE),"")</f>
        <v>18.0528961999999</v>
      </c>
    </row>
    <row r="18" spans="1:17" s="167" customFormat="1">
      <c r="A18" s="151"/>
      <c r="B18" s="226" t="s">
        <v>232</v>
      </c>
      <c r="C18" s="45"/>
      <c r="D18" s="45"/>
      <c r="E18" s="95">
        <v>42726</v>
      </c>
      <c r="F18" s="75">
        <v>804795.07</v>
      </c>
      <c r="G18" s="75">
        <v>402397.53</v>
      </c>
      <c r="H18" s="75">
        <v>342037.9</v>
      </c>
      <c r="I18" s="75">
        <v>60359.630000000005</v>
      </c>
      <c r="J18" s="75">
        <v>402397.53999999992</v>
      </c>
      <c r="K18" s="205" t="s">
        <v>244</v>
      </c>
      <c r="L18" s="196" t="s">
        <v>28</v>
      </c>
      <c r="M18" s="124" t="s">
        <v>1279</v>
      </c>
      <c r="N18" s="218"/>
      <c r="O18" s="225">
        <f>IFERROR(VLOOKUP(TRIM(PRR[[#This Row],[Lokacija provedbe
grad ili općina]]),[1]Koordinate!B:E,2,FALSE),"")</f>
        <v>31550</v>
      </c>
      <c r="P18" s="225">
        <f>IFERROR(VLOOKUP(TRIM(PRR[[#This Row],[Lokacija provedbe
grad ili općina]]),[1]Koordinate!B:E,3,FALSE),"")</f>
        <v>45.659016899999997</v>
      </c>
      <c r="Q18" s="225">
        <f>IFERROR(VLOOKUP(TRIM(PRR[[#This Row],[Lokacija provedbe
grad ili općina]]),[1]Koordinate!B:E,4,FALSE),"")</f>
        <v>18.415552899999899</v>
      </c>
    </row>
    <row r="19" spans="1:17" s="167" customFormat="1">
      <c r="A19" s="151"/>
      <c r="B19" s="226" t="s">
        <v>232</v>
      </c>
      <c r="C19" s="45"/>
      <c r="D19" s="45"/>
      <c r="E19" s="95">
        <v>42726</v>
      </c>
      <c r="F19" s="75">
        <v>3656331.21</v>
      </c>
      <c r="G19" s="75">
        <v>3290698.09</v>
      </c>
      <c r="H19" s="75">
        <v>2797093.38</v>
      </c>
      <c r="I19" s="75">
        <v>493604.70999999996</v>
      </c>
      <c r="J19" s="75">
        <v>365633.12000000011</v>
      </c>
      <c r="K19" s="205" t="s">
        <v>245</v>
      </c>
      <c r="L19" s="196" t="s">
        <v>28</v>
      </c>
      <c r="M19" s="124" t="s">
        <v>2348</v>
      </c>
      <c r="N19" s="218"/>
      <c r="O19" s="225">
        <f>IFERROR(VLOOKUP(TRIM(PRR[[#This Row],[Lokacija provedbe
grad ili općina]]),[1]Koordinate!B:E,2,FALSE),"")</f>
        <v>31404</v>
      </c>
      <c r="P19" s="225">
        <f>IFERROR(VLOOKUP(TRIM(PRR[[#This Row],[Lokacija provedbe
grad ili općina]]),[1]Koordinate!B:E,3,FALSE),"")</f>
        <v>45.460471499999997</v>
      </c>
      <c r="Q19" s="225">
        <f>IFERROR(VLOOKUP(TRIM(PRR[[#This Row],[Lokacija provedbe
grad ili općina]]),[1]Koordinate!B:E,4,FALSE),"")</f>
        <v>18.5723375</v>
      </c>
    </row>
    <row r="20" spans="1:17" s="167" customFormat="1">
      <c r="A20" s="151"/>
      <c r="B20" s="226" t="s">
        <v>232</v>
      </c>
      <c r="C20" s="45"/>
      <c r="D20" s="45"/>
      <c r="E20" s="95">
        <v>42726</v>
      </c>
      <c r="F20" s="75">
        <v>1017702.18</v>
      </c>
      <c r="G20" s="75">
        <v>712391.53</v>
      </c>
      <c r="H20" s="75">
        <v>605532.80000000005</v>
      </c>
      <c r="I20" s="75">
        <v>106858.72999999998</v>
      </c>
      <c r="J20" s="75">
        <v>305310.65000000002</v>
      </c>
      <c r="K20" s="205" t="s">
        <v>246</v>
      </c>
      <c r="L20" s="196" t="s">
        <v>28</v>
      </c>
      <c r="M20" s="124" t="s">
        <v>2641</v>
      </c>
      <c r="N20" s="218"/>
      <c r="O20" s="225">
        <f>IFERROR(VLOOKUP(TRIM(PRR[[#This Row],[Lokacija provedbe
grad ili općina]]),[1]Koordinate!B:E,2,FALSE),"")</f>
        <v>31208</v>
      </c>
      <c r="P20" s="225">
        <f>IFERROR(VLOOKUP(TRIM(PRR[[#This Row],[Lokacija provedbe
grad ili općina]]),[1]Koordinate!B:E,3,FALSE),"")</f>
        <v>45.614237000000003</v>
      </c>
      <c r="Q20" s="225">
        <f>IFERROR(VLOOKUP(TRIM(PRR[[#This Row],[Lokacija provedbe
grad ili općina]]),[1]Koordinate!B:E,4,FALSE),"")</f>
        <v>18.5367289</v>
      </c>
    </row>
    <row r="21" spans="1:17" s="167" customFormat="1">
      <c r="A21" s="151"/>
      <c r="B21" s="226" t="s">
        <v>232</v>
      </c>
      <c r="C21" s="45"/>
      <c r="D21" s="45"/>
      <c r="E21" s="95">
        <v>42726</v>
      </c>
      <c r="F21" s="75">
        <v>4531501.1100000003</v>
      </c>
      <c r="G21" s="75">
        <v>3172050.78</v>
      </c>
      <c r="H21" s="75">
        <v>2696243.16</v>
      </c>
      <c r="I21" s="75">
        <v>475807.61999999965</v>
      </c>
      <c r="J21" s="75">
        <v>1359450.3300000005</v>
      </c>
      <c r="K21" s="205" t="s">
        <v>247</v>
      </c>
      <c r="L21" s="196" t="s">
        <v>28</v>
      </c>
      <c r="M21" s="124" t="s">
        <v>2337</v>
      </c>
      <c r="N21" s="218"/>
      <c r="O21" s="225">
        <f>IFERROR(VLOOKUP(TRIM(PRR[[#This Row],[Lokacija provedbe
grad ili općina]]),[1]Koordinate!B:E,2,FALSE),"")</f>
        <v>31305</v>
      </c>
      <c r="P21" s="225">
        <f>IFERROR(VLOOKUP(TRIM(PRR[[#This Row],[Lokacija provedbe
grad ili općina]]),[1]Koordinate!B:E,3,FALSE),"")</f>
        <v>45.841599799999997</v>
      </c>
      <c r="Q21" s="225">
        <f>IFERROR(VLOOKUP(TRIM(PRR[[#This Row],[Lokacija provedbe
grad ili općina]]),[1]Koordinate!B:E,4,FALSE),"")</f>
        <v>18.788329299999901</v>
      </c>
    </row>
    <row r="22" spans="1:17" s="167" customFormat="1">
      <c r="A22" s="151"/>
      <c r="B22" s="226" t="s">
        <v>232</v>
      </c>
      <c r="C22" s="45"/>
      <c r="D22" s="45"/>
      <c r="E22" s="95">
        <v>42726</v>
      </c>
      <c r="F22" s="75">
        <v>542707.99</v>
      </c>
      <c r="G22" s="75">
        <v>379895.59</v>
      </c>
      <c r="H22" s="75">
        <v>322911.25</v>
      </c>
      <c r="I22" s="75">
        <v>56984.340000000026</v>
      </c>
      <c r="J22" s="75">
        <v>162812.39999999997</v>
      </c>
      <c r="K22" s="205" t="s">
        <v>248</v>
      </c>
      <c r="L22" s="196" t="s">
        <v>28</v>
      </c>
      <c r="M22" s="124" t="s">
        <v>1308</v>
      </c>
      <c r="N22" s="218"/>
      <c r="O22" s="225">
        <f>IFERROR(VLOOKUP(TRIM(PRR[[#This Row],[Lokacija provedbe
grad ili općina]]),[1]Koordinate!B:E,2,FALSE),"")</f>
        <v>31402</v>
      </c>
      <c r="P22" s="225">
        <f>IFERROR(VLOOKUP(TRIM(PRR[[#This Row],[Lokacija provedbe
grad ili općina]]),[1]Koordinate!B:E,3,FALSE),"")</f>
        <v>45.361364399999999</v>
      </c>
      <c r="Q22" s="225">
        <f>IFERROR(VLOOKUP(TRIM(PRR[[#This Row],[Lokacija provedbe
grad ili općina]]),[1]Koordinate!B:E,4,FALSE),"")</f>
        <v>18.542214099999999</v>
      </c>
    </row>
    <row r="23" spans="1:17" s="167" customFormat="1" ht="15.75">
      <c r="A23" s="151"/>
      <c r="B23" s="226" t="s">
        <v>232</v>
      </c>
      <c r="C23" s="45"/>
      <c r="D23" s="45"/>
      <c r="E23" s="95">
        <v>42726</v>
      </c>
      <c r="F23" s="75">
        <v>3571507.84</v>
      </c>
      <c r="G23" s="75">
        <v>3214357.06</v>
      </c>
      <c r="H23" s="75">
        <v>2732203.5</v>
      </c>
      <c r="I23" s="75">
        <v>482153.56000000006</v>
      </c>
      <c r="J23" s="75">
        <v>357150.7799999998</v>
      </c>
      <c r="K23" s="205" t="s">
        <v>249</v>
      </c>
      <c r="L23" s="196" t="s">
        <v>28</v>
      </c>
      <c r="M23" s="536" t="s">
        <v>1221</v>
      </c>
      <c r="N23" s="218"/>
      <c r="O23" s="225">
        <f>IFERROR(VLOOKUP(TRIM(PRR[[#This Row],[Lokacija provedbe
grad ili općina]]),[1]Koordinate!B:E,2,FALSE),"")</f>
        <v>31216</v>
      </c>
      <c r="P23" s="225">
        <f>IFERROR(VLOOKUP(TRIM(PRR[[#This Row],[Lokacija provedbe
grad ili općina]]),[1]Koordinate!B:E,3,FALSE),"")</f>
        <v>45.4893778</v>
      </c>
      <c r="Q23" s="225">
        <f>IFERROR(VLOOKUP(TRIM(PRR[[#This Row],[Lokacija provedbe
grad ili općina]]),[1]Koordinate!B:E,4,FALSE),"")</f>
        <v>18.672802300000001</v>
      </c>
    </row>
    <row r="24" spans="1:17" s="167" customFormat="1" ht="15.75">
      <c r="A24" s="151"/>
      <c r="B24" s="226" t="s">
        <v>232</v>
      </c>
      <c r="C24" s="45"/>
      <c r="D24" s="45"/>
      <c r="E24" s="95">
        <v>42726</v>
      </c>
      <c r="F24" s="75">
        <v>471858.76</v>
      </c>
      <c r="G24" s="75">
        <v>330301.13</v>
      </c>
      <c r="H24" s="75">
        <v>280755.96000000002</v>
      </c>
      <c r="I24" s="75">
        <v>49545.169999999984</v>
      </c>
      <c r="J24" s="75">
        <v>141557.63</v>
      </c>
      <c r="K24" s="205" t="s">
        <v>4840</v>
      </c>
      <c r="L24" s="196" t="s">
        <v>28</v>
      </c>
      <c r="M24" s="536" t="s">
        <v>1221</v>
      </c>
      <c r="N24" s="218"/>
      <c r="O24" s="225">
        <f>IFERROR(VLOOKUP(TRIM(PRR[[#This Row],[Lokacija provedbe
grad ili općina]]),[1]Koordinate!B:E,2,FALSE),"")</f>
        <v>31216</v>
      </c>
      <c r="P24" s="225">
        <f>IFERROR(VLOOKUP(TRIM(PRR[[#This Row],[Lokacija provedbe
grad ili općina]]),[1]Koordinate!B:E,3,FALSE),"")</f>
        <v>45.4893778</v>
      </c>
      <c r="Q24" s="225">
        <f>IFERROR(VLOOKUP(TRIM(PRR[[#This Row],[Lokacija provedbe
grad ili općina]]),[1]Koordinate!B:E,4,FALSE),"")</f>
        <v>18.672802300000001</v>
      </c>
    </row>
    <row r="25" spans="1:17" s="167" customFormat="1" ht="15.75">
      <c r="A25" s="151"/>
      <c r="B25" s="226" t="s">
        <v>232</v>
      </c>
      <c r="C25" s="45"/>
      <c r="D25" s="45"/>
      <c r="E25" s="95">
        <v>42726</v>
      </c>
      <c r="F25" s="75">
        <v>68906.44</v>
      </c>
      <c r="G25" s="75">
        <v>48234.5</v>
      </c>
      <c r="H25" s="75">
        <v>40999.33</v>
      </c>
      <c r="I25" s="75">
        <v>7235.1699999999983</v>
      </c>
      <c r="J25" s="75">
        <v>20671.940000000002</v>
      </c>
      <c r="K25" s="205" t="s">
        <v>250</v>
      </c>
      <c r="L25" s="196" t="s">
        <v>28</v>
      </c>
      <c r="M25" s="536" t="s">
        <v>2641</v>
      </c>
      <c r="N25" s="218"/>
      <c r="O25" s="225">
        <f>IFERROR(VLOOKUP(TRIM(PRR[[#This Row],[Lokacija provedbe
grad ili općina]]),[1]Koordinate!B:E,2,FALSE),"")</f>
        <v>31208</v>
      </c>
      <c r="P25" s="225">
        <f>IFERROR(VLOOKUP(TRIM(PRR[[#This Row],[Lokacija provedbe
grad ili općina]]),[1]Koordinate!B:E,3,FALSE),"")</f>
        <v>45.614237000000003</v>
      </c>
      <c r="Q25" s="225">
        <f>IFERROR(VLOOKUP(TRIM(PRR[[#This Row],[Lokacija provedbe
grad ili općina]]),[1]Koordinate!B:E,4,FALSE),"")</f>
        <v>18.5367289</v>
      </c>
    </row>
    <row r="26" spans="1:17" s="167" customFormat="1" ht="15.75">
      <c r="A26" s="151"/>
      <c r="B26" s="226" t="s">
        <v>232</v>
      </c>
      <c r="C26" s="45"/>
      <c r="D26" s="45"/>
      <c r="E26" s="95">
        <v>42726</v>
      </c>
      <c r="F26" s="75">
        <v>64697.11</v>
      </c>
      <c r="G26" s="75">
        <v>45287.98</v>
      </c>
      <c r="H26" s="75">
        <v>38494.78</v>
      </c>
      <c r="I26" s="75">
        <v>6793.2000000000044</v>
      </c>
      <c r="J26" s="75">
        <v>19409.129999999997</v>
      </c>
      <c r="K26" s="205" t="s">
        <v>251</v>
      </c>
      <c r="L26" s="196" t="s">
        <v>28</v>
      </c>
      <c r="M26" s="536" t="s">
        <v>29</v>
      </c>
      <c r="N26" s="218"/>
      <c r="O26" s="225">
        <f>IFERROR(VLOOKUP(TRIM(PRR[[#This Row],[Lokacija provedbe
grad ili općina]]),[1]Koordinate!B:E,2,FALSE),"")</f>
        <v>31000</v>
      </c>
      <c r="P26" s="225">
        <f>IFERROR(VLOOKUP(TRIM(PRR[[#This Row],[Lokacija provedbe
grad ili općina]]),[1]Koordinate!B:E,3,FALSE),"")</f>
        <v>45.554962400000001</v>
      </c>
      <c r="Q26" s="225">
        <f>IFERROR(VLOOKUP(TRIM(PRR[[#This Row],[Lokacija provedbe
grad ili općina]]),[1]Koordinate!B:E,4,FALSE),"")</f>
        <v>18.695514399999901</v>
      </c>
    </row>
    <row r="27" spans="1:17" s="167" customFormat="1" ht="15.75">
      <c r="A27" s="151"/>
      <c r="B27" s="254" t="s">
        <v>232</v>
      </c>
      <c r="C27" s="44"/>
      <c r="D27" s="44"/>
      <c r="E27" s="95">
        <v>42726</v>
      </c>
      <c r="F27" s="75">
        <v>198413</v>
      </c>
      <c r="G27" s="75">
        <v>99206.5</v>
      </c>
      <c r="H27" s="75">
        <v>84325.53</v>
      </c>
      <c r="I27" s="75">
        <v>14880.970000000001</v>
      </c>
      <c r="J27" s="75">
        <v>99206.5</v>
      </c>
      <c r="K27" s="205" t="s">
        <v>326</v>
      </c>
      <c r="L27" s="196" t="s">
        <v>28</v>
      </c>
      <c r="M27" s="536" t="s">
        <v>4100</v>
      </c>
      <c r="N27" s="218"/>
      <c r="O27" s="225">
        <f>IFERROR(VLOOKUP(TRIM(PRR[[#This Row],[Lokacija provedbe
grad ili općina]]),[1]Koordinate!B:E,2,FALSE),"")</f>
        <v>35222</v>
      </c>
      <c r="P27" s="225">
        <f>IFERROR(VLOOKUP(TRIM(PRR[[#This Row],[Lokacija provedbe
grad ili općina]]),[1]Koordinate!B:E,3,FALSE),"")</f>
        <v>45.155883000000003</v>
      </c>
      <c r="Q27" s="225">
        <f>IFERROR(VLOOKUP(TRIM(PRR[[#This Row],[Lokacija provedbe
grad ili općina]]),[1]Koordinate!B:E,4,FALSE),"")</f>
        <v>18.490416399999901</v>
      </c>
    </row>
    <row r="28" spans="1:17" s="167" customFormat="1" ht="15.75">
      <c r="A28" s="151"/>
      <c r="B28" s="226" t="s">
        <v>232</v>
      </c>
      <c r="C28" s="45"/>
      <c r="D28" s="45"/>
      <c r="E28" s="95">
        <v>42726</v>
      </c>
      <c r="F28" s="75">
        <v>1939142.57</v>
      </c>
      <c r="G28" s="75">
        <v>969571.29</v>
      </c>
      <c r="H28" s="75">
        <v>824135.6</v>
      </c>
      <c r="I28" s="75">
        <v>145435.69000000006</v>
      </c>
      <c r="J28" s="75">
        <v>969571.28</v>
      </c>
      <c r="K28" s="205" t="s">
        <v>252</v>
      </c>
      <c r="L28" s="196" t="s">
        <v>28</v>
      </c>
      <c r="M28" s="536" t="s">
        <v>2372</v>
      </c>
      <c r="N28" s="218"/>
      <c r="O28" s="225">
        <f>IFERROR(VLOOKUP(TRIM(PRR[[#This Row],[Lokacija provedbe
grad ili općina]]),[1]Koordinate!B:E,2,FALSE),"")</f>
        <v>31424</v>
      </c>
      <c r="P28" s="225">
        <f>IFERROR(VLOOKUP(TRIM(PRR[[#This Row],[Lokacija provedbe
grad ili općina]]),[1]Koordinate!B:E,3,FALSE),"")</f>
        <v>45.4329939</v>
      </c>
      <c r="Q28" s="225">
        <f>IFERROR(VLOOKUP(TRIM(PRR[[#This Row],[Lokacija provedbe
grad ili općina]]),[1]Koordinate!B:E,4,FALSE),"")</f>
        <v>18.4113468</v>
      </c>
    </row>
    <row r="29" spans="1:17" s="167" customFormat="1" ht="15.75">
      <c r="A29" s="151"/>
      <c r="B29" s="226" t="s">
        <v>232</v>
      </c>
      <c r="C29" s="45"/>
      <c r="D29" s="45"/>
      <c r="E29" s="95">
        <v>42726</v>
      </c>
      <c r="F29" s="75">
        <v>3643555.88</v>
      </c>
      <c r="G29" s="75">
        <v>1821777.94</v>
      </c>
      <c r="H29" s="75">
        <v>1548511.25</v>
      </c>
      <c r="I29" s="75">
        <v>273266.68999999994</v>
      </c>
      <c r="J29" s="75">
        <v>1821777.94</v>
      </c>
      <c r="K29" s="205" t="s">
        <v>253</v>
      </c>
      <c r="L29" s="196" t="s">
        <v>28</v>
      </c>
      <c r="M29" s="536" t="s">
        <v>204</v>
      </c>
      <c r="N29" s="218"/>
      <c r="O29" s="225">
        <f>IFERROR(VLOOKUP(TRIM(PRR[[#This Row],[Lokacija provedbe
grad ili općina]]),[1]Koordinate!B:E,2,FALSE),"")</f>
        <v>31551</v>
      </c>
      <c r="P29" s="225">
        <f>IFERROR(VLOOKUP(TRIM(PRR[[#This Row],[Lokacija provedbe
grad ili općina]]),[1]Koordinate!B:E,3,FALSE),"")</f>
        <v>45.684501599999997</v>
      </c>
      <c r="Q29" s="225">
        <f>IFERROR(VLOOKUP(TRIM(PRR[[#This Row],[Lokacija provedbe
grad ili općina]]),[1]Koordinate!B:E,4,FALSE),"")</f>
        <v>18.402356699999899</v>
      </c>
    </row>
    <row r="30" spans="1:17" s="167" customFormat="1" ht="15.75">
      <c r="A30" s="151"/>
      <c r="B30" s="254" t="s">
        <v>232</v>
      </c>
      <c r="C30" s="44"/>
      <c r="D30" s="44"/>
      <c r="E30" s="242">
        <v>42726</v>
      </c>
      <c r="F30" s="75">
        <v>408177</v>
      </c>
      <c r="G30" s="75">
        <v>204088.5</v>
      </c>
      <c r="H30" s="75">
        <v>173475.23</v>
      </c>
      <c r="I30" s="75">
        <v>30613.26999999999</v>
      </c>
      <c r="J30" s="75">
        <v>204088.5</v>
      </c>
      <c r="K30" s="205" t="s">
        <v>4841</v>
      </c>
      <c r="L30" s="196" t="s">
        <v>28</v>
      </c>
      <c r="M30" s="536" t="s">
        <v>2374</v>
      </c>
      <c r="N30" s="218"/>
      <c r="O30" s="225">
        <f>IFERROR(VLOOKUP(TRIM(PRR[[#This Row],[Lokacija provedbe
grad ili općina]]),[1]Koordinate!B:E,2,FALSE),"")</f>
        <v>31422</v>
      </c>
      <c r="P30" s="225">
        <f>IFERROR(VLOOKUP(TRIM(PRR[[#This Row],[Lokacija provedbe
grad ili općina]]),[1]Koordinate!B:E,3,FALSE),"")</f>
        <v>45.398088999999999</v>
      </c>
      <c r="Q30" s="225">
        <f>IFERROR(VLOOKUP(TRIM(PRR[[#This Row],[Lokacija provedbe
grad ili općina]]),[1]Koordinate!B:E,4,FALSE),"")</f>
        <v>18.3761978</v>
      </c>
    </row>
    <row r="31" spans="1:17" s="167" customFormat="1" ht="15.75">
      <c r="A31" s="151"/>
      <c r="B31" s="254" t="s">
        <v>232</v>
      </c>
      <c r="C31" s="44"/>
      <c r="D31" s="44"/>
      <c r="E31" s="242">
        <v>42726</v>
      </c>
      <c r="F31" s="75">
        <v>598843.19999999995</v>
      </c>
      <c r="G31" s="75">
        <v>419190.24</v>
      </c>
      <c r="H31" s="75">
        <v>356311.7</v>
      </c>
      <c r="I31" s="75">
        <v>62878.539999999979</v>
      </c>
      <c r="J31" s="75">
        <v>179652.95999999996</v>
      </c>
      <c r="K31" s="205" t="s">
        <v>254</v>
      </c>
      <c r="L31" s="196" t="s">
        <v>28</v>
      </c>
      <c r="M31" s="536" t="s">
        <v>1225</v>
      </c>
      <c r="N31" s="218"/>
      <c r="O31" s="225">
        <f>IFERROR(VLOOKUP(TRIM(PRR[[#This Row],[Lokacija provedbe
grad ili općina]]),[1]Koordinate!B:E,2,FALSE),"")</f>
        <v>31206</v>
      </c>
      <c r="P31" s="225">
        <f>IFERROR(VLOOKUP(TRIM(PRR[[#This Row],[Lokacija provedbe
grad ili općina]]),[1]Koordinate!B:E,3,FALSE),"")</f>
        <v>45.5248372</v>
      </c>
      <c r="Q31" s="225">
        <f>IFERROR(VLOOKUP(TRIM(PRR[[#This Row],[Lokacija provedbe
grad ili općina]]),[1]Koordinate!B:E,4,FALSE),"")</f>
        <v>19.060096999999999</v>
      </c>
    </row>
    <row r="32" spans="1:17" s="167" customFormat="1" ht="15.75">
      <c r="A32" s="151"/>
      <c r="B32" s="254" t="s">
        <v>232</v>
      </c>
      <c r="C32" s="44"/>
      <c r="D32" s="44"/>
      <c r="E32" s="242">
        <v>42726</v>
      </c>
      <c r="F32" s="75">
        <v>729892.12</v>
      </c>
      <c r="G32" s="75">
        <v>510924.48</v>
      </c>
      <c r="H32" s="75">
        <v>434285.81</v>
      </c>
      <c r="I32" s="75">
        <v>76638.669999999984</v>
      </c>
      <c r="J32" s="75">
        <v>218967.64</v>
      </c>
      <c r="K32" s="205" t="s">
        <v>255</v>
      </c>
      <c r="L32" s="196" t="s">
        <v>28</v>
      </c>
      <c r="M32" s="536" t="s">
        <v>2348</v>
      </c>
      <c r="N32" s="218"/>
      <c r="O32" s="225">
        <f>IFERROR(VLOOKUP(TRIM(PRR[[#This Row],[Lokacija provedbe
grad ili općina]]),[1]Koordinate!B:E,2,FALSE),"")</f>
        <v>31404</v>
      </c>
      <c r="P32" s="225">
        <f>IFERROR(VLOOKUP(TRIM(PRR[[#This Row],[Lokacija provedbe
grad ili općina]]),[1]Koordinate!B:E,3,FALSE),"")</f>
        <v>45.460471499999997</v>
      </c>
      <c r="Q32" s="225">
        <f>IFERROR(VLOOKUP(TRIM(PRR[[#This Row],[Lokacija provedbe
grad ili općina]]),[1]Koordinate!B:E,4,FALSE),"")</f>
        <v>18.5723375</v>
      </c>
    </row>
    <row r="33" spans="1:17" s="167" customFormat="1" ht="15.75">
      <c r="A33" s="151"/>
      <c r="B33" s="254" t="s">
        <v>232</v>
      </c>
      <c r="C33" s="44"/>
      <c r="D33" s="44"/>
      <c r="E33" s="242">
        <v>42726</v>
      </c>
      <c r="F33" s="75">
        <v>881254.12</v>
      </c>
      <c r="G33" s="75">
        <v>616877.88</v>
      </c>
      <c r="H33" s="75">
        <v>524346.19999999995</v>
      </c>
      <c r="I33" s="75">
        <v>92531.680000000051</v>
      </c>
      <c r="J33" s="75">
        <v>264376.24</v>
      </c>
      <c r="K33" s="205" t="s">
        <v>256</v>
      </c>
      <c r="L33" s="196" t="s">
        <v>28</v>
      </c>
      <c r="M33" s="536" t="s">
        <v>3096</v>
      </c>
      <c r="N33" s="218"/>
      <c r="O33" s="225">
        <f>IFERROR(VLOOKUP(TRIM(PRR[[#This Row],[Lokacija provedbe
grad ili općina]]),[1]Koordinate!B:E,2,FALSE),"")</f>
        <v>31433</v>
      </c>
      <c r="P33" s="225">
        <f>IFERROR(VLOOKUP(TRIM(PRR[[#This Row],[Lokacija provedbe
grad ili općina]]),[1]Koordinate!B:E,3,FALSE),"")</f>
        <v>45.458650400000003</v>
      </c>
      <c r="Q33" s="225">
        <f>IFERROR(VLOOKUP(TRIM(PRR[[#This Row],[Lokacija provedbe
grad ili općina]]),[1]Koordinate!B:E,4,FALSE),"")</f>
        <v>18.2178387999999</v>
      </c>
    </row>
    <row r="34" spans="1:17" s="167" customFormat="1" ht="15.75">
      <c r="A34" s="151"/>
      <c r="B34" s="254" t="s">
        <v>232</v>
      </c>
      <c r="C34" s="44"/>
      <c r="D34" s="44"/>
      <c r="E34" s="242">
        <v>42726</v>
      </c>
      <c r="F34" s="75">
        <v>350938.7</v>
      </c>
      <c r="G34" s="75">
        <v>245657.09</v>
      </c>
      <c r="H34" s="75">
        <v>208808.53</v>
      </c>
      <c r="I34" s="75">
        <v>36848.559999999998</v>
      </c>
      <c r="J34" s="75">
        <v>105281.61000000002</v>
      </c>
      <c r="K34" s="205" t="s">
        <v>257</v>
      </c>
      <c r="L34" s="196" t="s">
        <v>28</v>
      </c>
      <c r="M34" s="536" t="s">
        <v>1748</v>
      </c>
      <c r="N34" s="218"/>
      <c r="O34" s="225">
        <f>IFERROR(VLOOKUP(TRIM(PRR[[#This Row],[Lokacija provedbe
grad ili općina]]),[1]Koordinate!B:E,2,FALSE),"")</f>
        <v>31224</v>
      </c>
      <c r="P34" s="225">
        <f>IFERROR(VLOOKUP(TRIM(PRR[[#This Row],[Lokacija provedbe
grad ili općina]]),[1]Koordinate!B:E,3,FALSE),"")</f>
        <v>45.545440199999902</v>
      </c>
      <c r="Q34" s="225">
        <f>IFERROR(VLOOKUP(TRIM(PRR[[#This Row],[Lokacija provedbe
grad ili općina]]),[1]Koordinate!B:E,4,FALSE),"")</f>
        <v>18.283311599999902</v>
      </c>
    </row>
    <row r="35" spans="1:17" s="167" customFormat="1" ht="15.75">
      <c r="A35" s="151"/>
      <c r="B35" s="254" t="s">
        <v>232</v>
      </c>
      <c r="C35" s="44"/>
      <c r="D35" s="44"/>
      <c r="E35" s="242">
        <v>42726</v>
      </c>
      <c r="F35" s="75">
        <v>199950</v>
      </c>
      <c r="G35" s="75">
        <v>99975</v>
      </c>
      <c r="H35" s="75">
        <v>84978.75</v>
      </c>
      <c r="I35" s="75">
        <v>14996.25</v>
      </c>
      <c r="J35" s="75">
        <v>99975</v>
      </c>
      <c r="K35" s="205" t="s">
        <v>258</v>
      </c>
      <c r="L35" s="196" t="s">
        <v>28</v>
      </c>
      <c r="M35" s="536" t="s">
        <v>386</v>
      </c>
      <c r="N35" s="218"/>
      <c r="O35" s="225">
        <f>IFERROR(VLOOKUP(TRIM(PRR[[#This Row],[Lokacija provedbe
grad ili općina]]),[1]Koordinate!B:E,2,FALSE),"")</f>
        <v>31500</v>
      </c>
      <c r="P35" s="225">
        <f>IFERROR(VLOOKUP(TRIM(PRR[[#This Row],[Lokacija provedbe
grad ili općina]]),[1]Koordinate!B:E,3,FALSE),"")</f>
        <v>45.494686100000003</v>
      </c>
      <c r="Q35" s="225">
        <f>IFERROR(VLOOKUP(TRIM(PRR[[#This Row],[Lokacija provedbe
grad ili općina]]),[1]Koordinate!B:E,4,FALSE),"")</f>
        <v>18.095111800000002</v>
      </c>
    </row>
    <row r="36" spans="1:17" s="167" customFormat="1" ht="15.75">
      <c r="A36" s="151"/>
      <c r="B36" s="254" t="s">
        <v>232</v>
      </c>
      <c r="C36" s="44"/>
      <c r="D36" s="44"/>
      <c r="E36" s="242">
        <v>42726</v>
      </c>
      <c r="F36" s="75">
        <v>2373259.5499999998</v>
      </c>
      <c r="G36" s="75">
        <v>2135933.6</v>
      </c>
      <c r="H36" s="75">
        <v>1815543.56</v>
      </c>
      <c r="I36" s="75">
        <v>320390.04000000004</v>
      </c>
      <c r="J36" s="75">
        <v>237325.94999999972</v>
      </c>
      <c r="K36" s="205" t="s">
        <v>259</v>
      </c>
      <c r="L36" s="196" t="s">
        <v>28</v>
      </c>
      <c r="M36" s="536" t="s">
        <v>1748</v>
      </c>
      <c r="N36" s="218"/>
      <c r="O36" s="225">
        <f>IFERROR(VLOOKUP(TRIM(PRR[[#This Row],[Lokacija provedbe
grad ili općina]]),[1]Koordinate!B:E,2,FALSE),"")</f>
        <v>31224</v>
      </c>
      <c r="P36" s="225">
        <f>IFERROR(VLOOKUP(TRIM(PRR[[#This Row],[Lokacija provedbe
grad ili općina]]),[1]Koordinate!B:E,3,FALSE),"")</f>
        <v>45.545440199999902</v>
      </c>
      <c r="Q36" s="225">
        <f>IFERROR(VLOOKUP(TRIM(PRR[[#This Row],[Lokacija provedbe
grad ili općina]]),[1]Koordinate!B:E,4,FALSE),"")</f>
        <v>18.283311599999902</v>
      </c>
    </row>
    <row r="37" spans="1:17" s="167" customFormat="1" ht="15.75">
      <c r="A37" s="151"/>
      <c r="B37" s="254" t="s">
        <v>232</v>
      </c>
      <c r="C37" s="44"/>
      <c r="D37" s="44"/>
      <c r="E37" s="242">
        <v>42726</v>
      </c>
      <c r="F37" s="75">
        <v>4726823.55</v>
      </c>
      <c r="G37" s="75">
        <v>3205435.69</v>
      </c>
      <c r="H37" s="75">
        <v>2724620.34</v>
      </c>
      <c r="I37" s="75">
        <v>480815.35000000009</v>
      </c>
      <c r="J37" s="75">
        <v>1521387.8599999999</v>
      </c>
      <c r="K37" s="205" t="s">
        <v>260</v>
      </c>
      <c r="L37" s="196" t="s">
        <v>28</v>
      </c>
      <c r="M37" s="536" t="s">
        <v>1308</v>
      </c>
      <c r="N37" s="218"/>
      <c r="O37" s="225">
        <f>IFERROR(VLOOKUP(TRIM(PRR[[#This Row],[Lokacija provedbe
grad ili općina]]),[1]Koordinate!B:E,2,FALSE),"")</f>
        <v>31402</v>
      </c>
      <c r="P37" s="225">
        <f>IFERROR(VLOOKUP(TRIM(PRR[[#This Row],[Lokacija provedbe
grad ili općina]]),[1]Koordinate!B:E,3,FALSE),"")</f>
        <v>45.361364399999999</v>
      </c>
      <c r="Q37" s="225">
        <f>IFERROR(VLOOKUP(TRIM(PRR[[#This Row],[Lokacija provedbe
grad ili općina]]),[1]Koordinate!B:E,4,FALSE),"")</f>
        <v>18.542214099999999</v>
      </c>
    </row>
    <row r="38" spans="1:17" s="167" customFormat="1" ht="15.75">
      <c r="A38" s="151"/>
      <c r="B38" s="254" t="s">
        <v>232</v>
      </c>
      <c r="C38" s="44"/>
      <c r="D38" s="44"/>
      <c r="E38" s="242">
        <v>42726</v>
      </c>
      <c r="F38" s="75">
        <v>1118442.8</v>
      </c>
      <c r="G38" s="75">
        <v>782909.96</v>
      </c>
      <c r="H38" s="75">
        <v>665473.47</v>
      </c>
      <c r="I38" s="75">
        <v>117436.48999999999</v>
      </c>
      <c r="J38" s="75">
        <v>335532.84000000008</v>
      </c>
      <c r="K38" s="205" t="s">
        <v>262</v>
      </c>
      <c r="L38" s="196" t="s">
        <v>28</v>
      </c>
      <c r="M38" s="536" t="s">
        <v>3096</v>
      </c>
      <c r="N38" s="218"/>
      <c r="O38" s="225">
        <f>IFERROR(VLOOKUP(TRIM(PRR[[#This Row],[Lokacija provedbe
grad ili općina]]),[1]Koordinate!B:E,2,FALSE),"")</f>
        <v>31433</v>
      </c>
      <c r="P38" s="225">
        <f>IFERROR(VLOOKUP(TRIM(PRR[[#This Row],[Lokacija provedbe
grad ili općina]]),[1]Koordinate!B:E,3,FALSE),"")</f>
        <v>45.458650400000003</v>
      </c>
      <c r="Q38" s="225">
        <f>IFERROR(VLOOKUP(TRIM(PRR[[#This Row],[Lokacija provedbe
grad ili općina]]),[1]Koordinate!B:E,4,FALSE),"")</f>
        <v>18.2178387999999</v>
      </c>
    </row>
    <row r="39" spans="1:17" s="167" customFormat="1" ht="15.75">
      <c r="A39" s="151"/>
      <c r="B39" s="254" t="s">
        <v>232</v>
      </c>
      <c r="C39" s="44"/>
      <c r="D39" s="44"/>
      <c r="E39" s="242">
        <v>42726</v>
      </c>
      <c r="F39" s="75">
        <v>1753706.66</v>
      </c>
      <c r="G39" s="75">
        <v>876853.33</v>
      </c>
      <c r="H39" s="75">
        <v>745325.33</v>
      </c>
      <c r="I39" s="75">
        <v>131528</v>
      </c>
      <c r="J39" s="75">
        <v>876853.33</v>
      </c>
      <c r="K39" s="205" t="s">
        <v>263</v>
      </c>
      <c r="L39" s="196" t="s">
        <v>28</v>
      </c>
      <c r="M39" s="536" t="s">
        <v>1225</v>
      </c>
      <c r="N39" s="218"/>
      <c r="O39" s="225">
        <f>IFERROR(VLOOKUP(TRIM(PRR[[#This Row],[Lokacija provedbe
grad ili općina]]),[1]Koordinate!B:E,2,FALSE),"")</f>
        <v>31206</v>
      </c>
      <c r="P39" s="225">
        <f>IFERROR(VLOOKUP(TRIM(PRR[[#This Row],[Lokacija provedbe
grad ili općina]]),[1]Koordinate!B:E,3,FALSE),"")</f>
        <v>45.5248372</v>
      </c>
      <c r="Q39" s="225">
        <f>IFERROR(VLOOKUP(TRIM(PRR[[#This Row],[Lokacija provedbe
grad ili općina]]),[1]Koordinate!B:E,4,FALSE),"")</f>
        <v>19.060096999999999</v>
      </c>
    </row>
    <row r="40" spans="1:17" s="167" customFormat="1" ht="15.75">
      <c r="A40" s="151"/>
      <c r="B40" s="254" t="s">
        <v>232</v>
      </c>
      <c r="C40" s="44"/>
      <c r="D40" s="44"/>
      <c r="E40" s="242">
        <v>42726</v>
      </c>
      <c r="F40" s="75">
        <v>197119</v>
      </c>
      <c r="G40" s="75">
        <v>98559.5</v>
      </c>
      <c r="H40" s="75">
        <v>83775.58</v>
      </c>
      <c r="I40" s="75">
        <v>14783.919999999998</v>
      </c>
      <c r="J40" s="75">
        <v>98559.5</v>
      </c>
      <c r="K40" s="205" t="s">
        <v>264</v>
      </c>
      <c r="L40" s="196" t="s">
        <v>28</v>
      </c>
      <c r="M40" s="536" t="s">
        <v>204</v>
      </c>
      <c r="N40" s="218"/>
      <c r="O40" s="225">
        <f>IFERROR(VLOOKUP(TRIM(PRR[[#This Row],[Lokacija provedbe
grad ili općina]]),[1]Koordinate!B:E,2,FALSE),"")</f>
        <v>31551</v>
      </c>
      <c r="P40" s="225">
        <f>IFERROR(VLOOKUP(TRIM(PRR[[#This Row],[Lokacija provedbe
grad ili općina]]),[1]Koordinate!B:E,3,FALSE),"")</f>
        <v>45.684501599999997</v>
      </c>
      <c r="Q40" s="225">
        <f>IFERROR(VLOOKUP(TRIM(PRR[[#This Row],[Lokacija provedbe
grad ili općina]]),[1]Koordinate!B:E,4,FALSE),"")</f>
        <v>18.402356699999899</v>
      </c>
    </row>
    <row r="41" spans="1:17" s="167" customFormat="1" ht="15.75">
      <c r="A41" s="151"/>
      <c r="B41" s="254" t="s">
        <v>232</v>
      </c>
      <c r="C41" s="44"/>
      <c r="D41" s="44"/>
      <c r="E41" s="242">
        <v>42726</v>
      </c>
      <c r="F41" s="75">
        <v>32712164.289999999</v>
      </c>
      <c r="G41" s="75">
        <v>22898515.010000002</v>
      </c>
      <c r="H41" s="75">
        <v>19463737.760000002</v>
      </c>
      <c r="I41" s="75">
        <v>3434777.25</v>
      </c>
      <c r="J41" s="75">
        <v>9813649.2799999975</v>
      </c>
      <c r="K41" s="205" t="s">
        <v>265</v>
      </c>
      <c r="L41" s="196" t="s">
        <v>28</v>
      </c>
      <c r="M41" s="536" t="s">
        <v>1308</v>
      </c>
      <c r="N41" s="218"/>
      <c r="O41" s="225">
        <f>IFERROR(VLOOKUP(TRIM(PRR[[#This Row],[Lokacija provedbe
grad ili općina]]),[1]Koordinate!B:E,2,FALSE),"")</f>
        <v>31402</v>
      </c>
      <c r="P41" s="225">
        <f>IFERROR(VLOOKUP(TRIM(PRR[[#This Row],[Lokacija provedbe
grad ili općina]]),[1]Koordinate!B:E,3,FALSE),"")</f>
        <v>45.361364399999999</v>
      </c>
      <c r="Q41" s="225">
        <f>IFERROR(VLOOKUP(TRIM(PRR[[#This Row],[Lokacija provedbe
grad ili općina]]),[1]Koordinate!B:E,4,FALSE),"")</f>
        <v>18.542214099999999</v>
      </c>
    </row>
    <row r="42" spans="1:17" s="167" customFormat="1" ht="30">
      <c r="A42" s="151"/>
      <c r="B42" s="254" t="s">
        <v>232</v>
      </c>
      <c r="C42" s="44"/>
      <c r="D42" s="44"/>
      <c r="E42" s="242">
        <v>42734</v>
      </c>
      <c r="F42" s="75">
        <v>1070966.8</v>
      </c>
      <c r="G42" s="75">
        <v>535483.4</v>
      </c>
      <c r="H42" s="75">
        <v>455160.89</v>
      </c>
      <c r="I42" s="75">
        <v>80322.510000000009</v>
      </c>
      <c r="J42" s="75">
        <v>535483.4</v>
      </c>
      <c r="K42" s="205" t="s">
        <v>266</v>
      </c>
      <c r="L42" s="196" t="s">
        <v>28</v>
      </c>
      <c r="M42" s="536" t="s">
        <v>169</v>
      </c>
      <c r="N42" s="218"/>
      <c r="O42" s="225">
        <f>IFERROR(VLOOKUP(TRIM(PRR[[#This Row],[Lokacija provedbe
grad ili općina]]),[1]Koordinate!B:E,2,FALSE),"")</f>
        <v>31540</v>
      </c>
      <c r="P42" s="225">
        <f>IFERROR(VLOOKUP(TRIM(PRR[[#This Row],[Lokacija provedbe
grad ili općina]]),[1]Koordinate!B:E,3,FALSE),"")</f>
        <v>45.762141999999997</v>
      </c>
      <c r="Q42" s="225">
        <f>IFERROR(VLOOKUP(TRIM(PRR[[#This Row],[Lokacija provedbe
grad ili općina]]),[1]Koordinate!B:E,4,FALSE),"")</f>
        <v>18.165137899999898</v>
      </c>
    </row>
    <row r="43" spans="1:17" s="167" customFormat="1" ht="15.75">
      <c r="A43" s="151"/>
      <c r="B43" s="254" t="s">
        <v>232</v>
      </c>
      <c r="C43" s="44"/>
      <c r="D43" s="44"/>
      <c r="E43" s="242">
        <v>42734</v>
      </c>
      <c r="F43" s="75">
        <v>826304.96</v>
      </c>
      <c r="G43" s="75">
        <v>578413.47</v>
      </c>
      <c r="H43" s="75">
        <v>491651.45</v>
      </c>
      <c r="I43" s="75">
        <v>86762.01999999996</v>
      </c>
      <c r="J43" s="75">
        <v>247891.49</v>
      </c>
      <c r="K43" s="205" t="s">
        <v>267</v>
      </c>
      <c r="L43" s="196" t="s">
        <v>28</v>
      </c>
      <c r="M43" s="536" t="s">
        <v>1748</v>
      </c>
      <c r="N43" s="218"/>
      <c r="O43" s="225">
        <f>IFERROR(VLOOKUP(TRIM(PRR[[#This Row],[Lokacija provedbe
grad ili općina]]),[1]Koordinate!B:E,2,FALSE),"")</f>
        <v>31224</v>
      </c>
      <c r="P43" s="225">
        <f>IFERROR(VLOOKUP(TRIM(PRR[[#This Row],[Lokacija provedbe
grad ili općina]]),[1]Koordinate!B:E,3,FALSE),"")</f>
        <v>45.545440199999902</v>
      </c>
      <c r="Q43" s="225">
        <f>IFERROR(VLOOKUP(TRIM(PRR[[#This Row],[Lokacija provedbe
grad ili općina]]),[1]Koordinate!B:E,4,FALSE),"")</f>
        <v>18.283311599999902</v>
      </c>
    </row>
    <row r="44" spans="1:17" s="167" customFormat="1" ht="15.75">
      <c r="A44" s="151"/>
      <c r="B44" s="254" t="s">
        <v>232</v>
      </c>
      <c r="C44" s="44"/>
      <c r="D44" s="44"/>
      <c r="E44" s="242">
        <v>42734</v>
      </c>
      <c r="F44" s="75">
        <v>519590.24</v>
      </c>
      <c r="G44" s="75">
        <v>259795.12</v>
      </c>
      <c r="H44" s="75">
        <v>220825.85</v>
      </c>
      <c r="I44" s="75">
        <v>38969.26999999999</v>
      </c>
      <c r="J44" s="75">
        <v>259795.12</v>
      </c>
      <c r="K44" s="205" t="s">
        <v>268</v>
      </c>
      <c r="L44" s="196" t="s">
        <v>28</v>
      </c>
      <c r="M44" s="536" t="s">
        <v>4301</v>
      </c>
      <c r="N44" s="218"/>
      <c r="O44" s="225">
        <f>IFERROR(VLOOKUP(TRIM(PRR[[#This Row],[Lokacija provedbe
grad ili općina]]),[1]Koordinate!B:E,2,FALSE),"")</f>
        <v>31207</v>
      </c>
      <c r="P44" s="225">
        <f>IFERROR(VLOOKUP(TRIM(PRR[[#This Row],[Lokacija provedbe
grad ili općina]]),[1]Koordinate!B:E,3,FALSE),"")</f>
        <v>45.501103999999998</v>
      </c>
      <c r="Q44" s="225">
        <f>IFERROR(VLOOKUP(TRIM(PRR[[#This Row],[Lokacija provedbe
grad ili općina]]),[1]Koordinate!B:E,4,FALSE),"")</f>
        <v>18.749705599999899</v>
      </c>
    </row>
    <row r="45" spans="1:17" s="167" customFormat="1" ht="15.75">
      <c r="A45" s="151"/>
      <c r="B45" s="254" t="s">
        <v>232</v>
      </c>
      <c r="C45" s="44"/>
      <c r="D45" s="44"/>
      <c r="E45" s="242">
        <v>42734</v>
      </c>
      <c r="F45" s="75">
        <v>430468.07</v>
      </c>
      <c r="G45" s="75">
        <v>215234.03</v>
      </c>
      <c r="H45" s="75">
        <v>182948.93</v>
      </c>
      <c r="I45" s="75">
        <v>32285.100000000006</v>
      </c>
      <c r="J45" s="75">
        <v>215234.04</v>
      </c>
      <c r="K45" s="205" t="s">
        <v>269</v>
      </c>
      <c r="L45" s="196" t="s">
        <v>28</v>
      </c>
      <c r="M45" s="536" t="s">
        <v>386</v>
      </c>
      <c r="N45" s="218"/>
      <c r="O45" s="225">
        <f>IFERROR(VLOOKUP(TRIM(PRR[[#This Row],[Lokacija provedbe
grad ili općina]]),[1]Koordinate!B:E,2,FALSE),"")</f>
        <v>31500</v>
      </c>
      <c r="P45" s="225">
        <f>IFERROR(VLOOKUP(TRIM(PRR[[#This Row],[Lokacija provedbe
grad ili općina]]),[1]Koordinate!B:E,3,FALSE),"")</f>
        <v>45.494686100000003</v>
      </c>
      <c r="Q45" s="225">
        <f>IFERROR(VLOOKUP(TRIM(PRR[[#This Row],[Lokacija provedbe
grad ili općina]]),[1]Koordinate!B:E,4,FALSE),"")</f>
        <v>18.095111800000002</v>
      </c>
    </row>
    <row r="46" spans="1:17" s="167" customFormat="1" ht="15.75">
      <c r="A46" s="151"/>
      <c r="B46" s="254" t="s">
        <v>232</v>
      </c>
      <c r="C46" s="44"/>
      <c r="D46" s="44"/>
      <c r="E46" s="242">
        <v>42745</v>
      </c>
      <c r="F46" s="75">
        <v>195192</v>
      </c>
      <c r="G46" s="75">
        <v>97596</v>
      </c>
      <c r="H46" s="75">
        <v>82956.600000000006</v>
      </c>
      <c r="I46" s="75">
        <v>14639.399999999994</v>
      </c>
      <c r="J46" s="75">
        <v>97596</v>
      </c>
      <c r="K46" s="205" t="s">
        <v>270</v>
      </c>
      <c r="L46" s="196" t="s">
        <v>28</v>
      </c>
      <c r="M46" s="536" t="s">
        <v>29</v>
      </c>
      <c r="N46" s="218"/>
      <c r="O46" s="225">
        <f>IFERROR(VLOOKUP(TRIM(PRR[[#This Row],[Lokacija provedbe
grad ili općina]]),[1]Koordinate!B:E,2,FALSE),"")</f>
        <v>31000</v>
      </c>
      <c r="P46" s="225">
        <f>IFERROR(VLOOKUP(TRIM(PRR[[#This Row],[Lokacija provedbe
grad ili općina]]),[1]Koordinate!B:E,3,FALSE),"")</f>
        <v>45.554962400000001</v>
      </c>
      <c r="Q46" s="225">
        <f>IFERROR(VLOOKUP(TRIM(PRR[[#This Row],[Lokacija provedbe
grad ili općina]]),[1]Koordinate!B:E,4,FALSE),"")</f>
        <v>18.695514399999901</v>
      </c>
    </row>
    <row r="47" spans="1:17" s="167" customFormat="1" ht="15.75">
      <c r="A47" s="151"/>
      <c r="B47" s="254" t="s">
        <v>232</v>
      </c>
      <c r="C47" s="44"/>
      <c r="D47" s="44"/>
      <c r="E47" s="242">
        <v>42745</v>
      </c>
      <c r="F47" s="75">
        <v>440040</v>
      </c>
      <c r="G47" s="75">
        <v>220020</v>
      </c>
      <c r="H47" s="75">
        <v>187017</v>
      </c>
      <c r="I47" s="75">
        <v>33003</v>
      </c>
      <c r="J47" s="75">
        <v>220020</v>
      </c>
      <c r="K47" s="205" t="s">
        <v>271</v>
      </c>
      <c r="L47" s="196" t="s">
        <v>28</v>
      </c>
      <c r="M47" s="536" t="s">
        <v>1279</v>
      </c>
      <c r="N47" s="218"/>
      <c r="O47" s="225">
        <f>IFERROR(VLOOKUP(TRIM(PRR[[#This Row],[Lokacija provedbe
grad ili općina]]),[1]Koordinate!B:E,2,FALSE),"")</f>
        <v>31550</v>
      </c>
      <c r="P47" s="225">
        <f>IFERROR(VLOOKUP(TRIM(PRR[[#This Row],[Lokacija provedbe
grad ili općina]]),[1]Koordinate!B:E,3,FALSE),"")</f>
        <v>45.659016899999997</v>
      </c>
      <c r="Q47" s="225">
        <f>IFERROR(VLOOKUP(TRIM(PRR[[#This Row],[Lokacija provedbe
grad ili općina]]),[1]Koordinate!B:E,4,FALSE),"")</f>
        <v>18.415552899999899</v>
      </c>
    </row>
    <row r="48" spans="1:17" s="167" customFormat="1" ht="15.75">
      <c r="A48" s="151"/>
      <c r="B48" s="254" t="s">
        <v>232</v>
      </c>
      <c r="C48" s="44"/>
      <c r="D48" s="44"/>
      <c r="E48" s="242">
        <v>42783</v>
      </c>
      <c r="F48" s="75">
        <v>612524.9</v>
      </c>
      <c r="G48" s="75">
        <v>428767.43</v>
      </c>
      <c r="H48" s="75">
        <v>364452.32</v>
      </c>
      <c r="I48" s="75">
        <v>64315.109999999986</v>
      </c>
      <c r="J48" s="75">
        <v>183757.47000000003</v>
      </c>
      <c r="K48" s="205" t="s">
        <v>379</v>
      </c>
      <c r="L48" s="196" t="s">
        <v>28</v>
      </c>
      <c r="M48" s="536" t="s">
        <v>169</v>
      </c>
      <c r="N48" s="218"/>
      <c r="O48" s="225">
        <f>IFERROR(VLOOKUP(TRIM(PRR[[#This Row],[Lokacija provedbe
grad ili općina]]),[1]Koordinate!B:E,2,FALSE),"")</f>
        <v>31540</v>
      </c>
      <c r="P48" s="225">
        <f>IFERROR(VLOOKUP(TRIM(PRR[[#This Row],[Lokacija provedbe
grad ili općina]]),[1]Koordinate!B:E,3,FALSE),"")</f>
        <v>45.762141999999997</v>
      </c>
      <c r="Q48" s="225">
        <f>IFERROR(VLOOKUP(TRIM(PRR[[#This Row],[Lokacija provedbe
grad ili općina]]),[1]Koordinate!B:E,4,FALSE),"")</f>
        <v>18.165137899999898</v>
      </c>
    </row>
    <row r="49" spans="1:17" s="167" customFormat="1" ht="15.75">
      <c r="A49" s="225"/>
      <c r="B49" s="254" t="s">
        <v>2731</v>
      </c>
      <c r="C49" s="44"/>
      <c r="D49" s="44"/>
      <c r="E49" s="240">
        <v>43028</v>
      </c>
      <c r="F49" s="75">
        <v>13909911.279999999</v>
      </c>
      <c r="G49" s="75">
        <v>7559300</v>
      </c>
      <c r="H49" s="75">
        <v>6425405</v>
      </c>
      <c r="I49" s="75">
        <v>1133895</v>
      </c>
      <c r="J49" s="75">
        <v>6350611.2799999993</v>
      </c>
      <c r="K49" s="205" t="s">
        <v>2992</v>
      </c>
      <c r="L49" s="196" t="s">
        <v>28</v>
      </c>
      <c r="M49" s="536" t="s">
        <v>30</v>
      </c>
      <c r="N49" s="218"/>
      <c r="O49" s="225">
        <f>IFERROR(VLOOKUP(TRIM(PRR[[#This Row],[Lokacija provedbe
grad ili općina]]),[1]Koordinate!B:E,2,FALSE),"")</f>
        <v>31400</v>
      </c>
      <c r="P49" s="225">
        <f>IFERROR(VLOOKUP(TRIM(PRR[[#This Row],[Lokacija provedbe
grad ili općina]]),[1]Koordinate!B:E,3,FALSE),"")</f>
        <v>45.309996899999902</v>
      </c>
      <c r="Q49" s="225">
        <f>IFERROR(VLOOKUP(TRIM(PRR[[#This Row],[Lokacija provedbe
grad ili općina]]),[1]Koordinate!B:E,4,FALSE),"")</f>
        <v>18.4097819999999</v>
      </c>
    </row>
    <row r="50" spans="1:17" s="167" customFormat="1" ht="15.75">
      <c r="A50" s="225"/>
      <c r="B50" s="254" t="s">
        <v>2731</v>
      </c>
      <c r="C50" s="44"/>
      <c r="D50" s="44"/>
      <c r="E50" s="240">
        <v>43028</v>
      </c>
      <c r="F50" s="75">
        <v>9391711.7400000002</v>
      </c>
      <c r="G50" s="75">
        <v>4695855.87</v>
      </c>
      <c r="H50" s="75">
        <v>3991477.49</v>
      </c>
      <c r="I50" s="75">
        <v>704378.37999999989</v>
      </c>
      <c r="J50" s="75">
        <v>4695855.87</v>
      </c>
      <c r="K50" s="205" t="s">
        <v>2991</v>
      </c>
      <c r="L50" s="196" t="s">
        <v>28</v>
      </c>
      <c r="M50" s="536" t="s">
        <v>1221</v>
      </c>
      <c r="N50" s="218"/>
      <c r="O50" s="225">
        <f>IFERROR(VLOOKUP(TRIM(PRR[[#This Row],[Lokacija provedbe
grad ili općina]]),[1]Koordinate!B:E,2,FALSE),"")</f>
        <v>31216</v>
      </c>
      <c r="P50" s="225">
        <f>IFERROR(VLOOKUP(TRIM(PRR[[#This Row],[Lokacija provedbe
grad ili općina]]),[1]Koordinate!B:E,3,FALSE),"")</f>
        <v>45.4893778</v>
      </c>
      <c r="Q50" s="225">
        <f>IFERROR(VLOOKUP(TRIM(PRR[[#This Row],[Lokacija provedbe
grad ili općina]]),[1]Koordinate!B:E,4,FALSE),"")</f>
        <v>18.672802300000001</v>
      </c>
    </row>
    <row r="51" spans="1:17" s="167" customFormat="1" ht="30">
      <c r="A51" s="151"/>
      <c r="B51" s="254" t="s">
        <v>2731</v>
      </c>
      <c r="C51" s="44"/>
      <c r="D51" s="44"/>
      <c r="E51" s="240">
        <v>43028</v>
      </c>
      <c r="F51" s="75">
        <v>1578000</v>
      </c>
      <c r="G51" s="75">
        <v>1104600</v>
      </c>
      <c r="H51" s="75">
        <v>938910</v>
      </c>
      <c r="I51" s="75">
        <v>165690</v>
      </c>
      <c r="J51" s="75">
        <v>473400</v>
      </c>
      <c r="K51" s="205" t="s">
        <v>2990</v>
      </c>
      <c r="L51" s="196" t="s">
        <v>28</v>
      </c>
      <c r="M51" s="536" t="s">
        <v>4302</v>
      </c>
      <c r="N51" s="218"/>
      <c r="O51" s="225">
        <f>IFERROR(VLOOKUP(TRIM(PRR[[#This Row],[Lokacija provedbe
grad ili općina]]),[1]Koordinate!B:E,2,FALSE),"")</f>
        <v>31418</v>
      </c>
      <c r="P51" s="225">
        <f>IFERROR(VLOOKUP(TRIM(PRR[[#This Row],[Lokacija provedbe
grad ili općina]]),[1]Koordinate!B:E,3,FALSE),"")</f>
        <v>45.380248899999998</v>
      </c>
      <c r="Q51" s="225">
        <f>IFERROR(VLOOKUP(TRIM(PRR[[#This Row],[Lokacija provedbe
grad ili općina]]),[1]Koordinate!B:E,4,FALSE),"")</f>
        <v>18.277489699999901</v>
      </c>
    </row>
    <row r="52" spans="1:17" s="167" customFormat="1" ht="15.75">
      <c r="A52" s="151"/>
      <c r="B52" s="254" t="s">
        <v>2731</v>
      </c>
      <c r="C52" s="44"/>
      <c r="D52" s="44"/>
      <c r="E52" s="240">
        <v>43053</v>
      </c>
      <c r="F52" s="75">
        <v>10798110</v>
      </c>
      <c r="G52" s="75">
        <v>7558677</v>
      </c>
      <c r="H52" s="75">
        <v>6424875.4500000002</v>
      </c>
      <c r="I52" s="75">
        <v>1133801.5499999998</v>
      </c>
      <c r="J52" s="75">
        <v>3239433</v>
      </c>
      <c r="K52" s="205" t="s">
        <v>2993</v>
      </c>
      <c r="L52" s="196" t="s">
        <v>28</v>
      </c>
      <c r="M52" s="536" t="s">
        <v>30</v>
      </c>
      <c r="N52" s="218"/>
      <c r="O52" s="225">
        <f>IFERROR(VLOOKUP(TRIM(PRR[[#This Row],[Lokacija provedbe
grad ili općina]]),[1]Koordinate!B:E,2,FALSE),"")</f>
        <v>31400</v>
      </c>
      <c r="P52" s="225">
        <f>IFERROR(VLOOKUP(TRIM(PRR[[#This Row],[Lokacija provedbe
grad ili općina]]),[1]Koordinate!B:E,3,FALSE),"")</f>
        <v>45.309996899999902</v>
      </c>
      <c r="Q52" s="225">
        <f>IFERROR(VLOOKUP(TRIM(PRR[[#This Row],[Lokacija provedbe
grad ili općina]]),[1]Koordinate!B:E,4,FALSE),"")</f>
        <v>18.4097819999999</v>
      </c>
    </row>
    <row r="53" spans="1:17" s="167" customFormat="1" ht="15.75">
      <c r="A53" s="151"/>
      <c r="B53" s="254" t="s">
        <v>2731</v>
      </c>
      <c r="C53" s="44"/>
      <c r="D53" s="44"/>
      <c r="E53" s="240">
        <v>43145</v>
      </c>
      <c r="F53" s="75">
        <v>1885133.88</v>
      </c>
      <c r="G53" s="75">
        <v>942566.94</v>
      </c>
      <c r="H53" s="75">
        <v>801181.9</v>
      </c>
      <c r="I53" s="75">
        <v>141385.03999999992</v>
      </c>
      <c r="J53" s="75">
        <v>942566.94</v>
      </c>
      <c r="K53" s="205" t="s">
        <v>2994</v>
      </c>
      <c r="L53" s="196" t="s">
        <v>28</v>
      </c>
      <c r="M53" s="536" t="s">
        <v>2348</v>
      </c>
      <c r="N53" s="218"/>
      <c r="O53" s="225">
        <f>IFERROR(VLOOKUP(TRIM(PRR[[#This Row],[Lokacija provedbe
grad ili općina]]),[1]Koordinate!B:E,2,FALSE),"")</f>
        <v>31404</v>
      </c>
      <c r="P53" s="225">
        <f>IFERROR(VLOOKUP(TRIM(PRR[[#This Row],[Lokacija provedbe
grad ili općina]]),[1]Koordinate!B:E,3,FALSE),"")</f>
        <v>45.460471499999997</v>
      </c>
      <c r="Q53" s="225">
        <f>IFERROR(VLOOKUP(TRIM(PRR[[#This Row],[Lokacija provedbe
grad ili općina]]),[1]Koordinate!B:E,4,FALSE),"")</f>
        <v>18.5723375</v>
      </c>
    </row>
    <row r="54" spans="1:17" s="167" customFormat="1" ht="15.75">
      <c r="A54" s="151"/>
      <c r="B54" s="254" t="s">
        <v>2731</v>
      </c>
      <c r="C54" s="44"/>
      <c r="D54" s="44"/>
      <c r="E54" s="240">
        <v>42986</v>
      </c>
      <c r="F54" s="75">
        <v>17026438.699999999</v>
      </c>
      <c r="G54" s="75">
        <v>7559300</v>
      </c>
      <c r="H54" s="75">
        <v>6425405</v>
      </c>
      <c r="I54" s="75">
        <v>1133895</v>
      </c>
      <c r="J54" s="75">
        <v>9467138.6999999993</v>
      </c>
      <c r="K54" s="205" t="s">
        <v>3001</v>
      </c>
      <c r="L54" s="196" t="s">
        <v>28</v>
      </c>
      <c r="M54" s="536" t="s">
        <v>4153</v>
      </c>
      <c r="N54" s="218"/>
      <c r="O54" s="225">
        <f>IFERROR(VLOOKUP(TRIM(PRR[[#This Row],[Lokacija provedbe
grad ili općina]]),[1]Koordinate!B:E,2,FALSE),"")</f>
        <v>31403</v>
      </c>
      <c r="P54" s="225">
        <f>IFERROR(VLOOKUP(TRIM(PRR[[#This Row],[Lokacija provedbe
grad ili općina]]),[1]Koordinate!B:E,3,FALSE),"")</f>
        <v>45.439178099999999</v>
      </c>
      <c r="Q54" s="225">
        <f>IFERROR(VLOOKUP(TRIM(PRR[[#This Row],[Lokacija provedbe
grad ili općina]]),[1]Koordinate!B:E,4,FALSE),"")</f>
        <v>18.506617499999901</v>
      </c>
    </row>
    <row r="55" spans="1:17" s="167" customFormat="1" ht="15.75">
      <c r="A55" s="151"/>
      <c r="B55" s="254" t="s">
        <v>2731</v>
      </c>
      <c r="C55" s="44"/>
      <c r="D55" s="44"/>
      <c r="E55" s="240">
        <v>43073</v>
      </c>
      <c r="F55" s="75">
        <v>22188309</v>
      </c>
      <c r="G55" s="75">
        <v>7559300</v>
      </c>
      <c r="H55" s="75">
        <v>6425405</v>
      </c>
      <c r="I55" s="75">
        <v>1133895</v>
      </c>
      <c r="J55" s="75">
        <v>14629009</v>
      </c>
      <c r="K55" s="205" t="s">
        <v>4303</v>
      </c>
      <c r="L55" s="196" t="s">
        <v>28</v>
      </c>
      <c r="M55" s="536" t="s">
        <v>386</v>
      </c>
      <c r="N55" s="218"/>
      <c r="O55" s="225">
        <f>IFERROR(VLOOKUP(TRIM(PRR[[#This Row],[Lokacija provedbe
grad ili općina]]),[1]Koordinate!B:E,2,FALSE),"")</f>
        <v>31500</v>
      </c>
      <c r="P55" s="225">
        <f>IFERROR(VLOOKUP(TRIM(PRR[[#This Row],[Lokacija provedbe
grad ili općina]]),[1]Koordinate!B:E,3,FALSE),"")</f>
        <v>45.494686100000003</v>
      </c>
      <c r="Q55" s="225">
        <f>IFERROR(VLOOKUP(TRIM(PRR[[#This Row],[Lokacija provedbe
grad ili općina]]),[1]Koordinate!B:E,4,FALSE),"")</f>
        <v>18.095111800000002</v>
      </c>
    </row>
    <row r="56" spans="1:17" s="167" customFormat="1" ht="15.75">
      <c r="A56" s="151"/>
      <c r="B56" s="254" t="s">
        <v>2731</v>
      </c>
      <c r="C56" s="44"/>
      <c r="D56" s="44"/>
      <c r="E56" s="240">
        <v>43028</v>
      </c>
      <c r="F56" s="75">
        <v>6208503.5999999996</v>
      </c>
      <c r="G56" s="75">
        <v>3104251.8</v>
      </c>
      <c r="H56" s="75">
        <v>2638614.0299999998</v>
      </c>
      <c r="I56" s="75">
        <v>465637.77</v>
      </c>
      <c r="J56" s="75">
        <v>3104251.8</v>
      </c>
      <c r="K56" s="205" t="s">
        <v>4304</v>
      </c>
      <c r="L56" s="196" t="s">
        <v>28</v>
      </c>
      <c r="M56" s="536" t="s">
        <v>2247</v>
      </c>
      <c r="N56" s="218"/>
      <c r="O56" s="225">
        <f>IFERROR(VLOOKUP(TRIM(PRR[[#This Row],[Lokacija provedbe
grad ili općina]]),[1]Koordinate!B:E,2,FALSE),"")</f>
        <v>31222</v>
      </c>
      <c r="P56" s="225">
        <f>IFERROR(VLOOKUP(TRIM(PRR[[#This Row],[Lokacija provedbe
grad ili općina]]),[1]Koordinate!B:E,3,FALSE),"")</f>
        <v>45.592432600000002</v>
      </c>
      <c r="Q56" s="225">
        <f>IFERROR(VLOOKUP(TRIM(PRR[[#This Row],[Lokacija provedbe
grad ili općina]]),[1]Koordinate!B:E,4,FALSE),"")</f>
        <v>18.459617399999999</v>
      </c>
    </row>
    <row r="57" spans="1:17" s="167" customFormat="1" ht="15.75">
      <c r="A57" s="151"/>
      <c r="B57" s="254" t="s">
        <v>2731</v>
      </c>
      <c r="C57" s="44"/>
      <c r="D57" s="44"/>
      <c r="E57" s="240">
        <v>43028</v>
      </c>
      <c r="F57" s="75">
        <v>10449274.51</v>
      </c>
      <c r="G57" s="75">
        <v>5224637.26</v>
      </c>
      <c r="H57" s="75">
        <v>4440941.67</v>
      </c>
      <c r="I57" s="75">
        <v>783695.58999999985</v>
      </c>
      <c r="J57" s="75">
        <v>5224637.25</v>
      </c>
      <c r="K57" s="205" t="s">
        <v>2996</v>
      </c>
      <c r="L57" s="196" t="s">
        <v>28</v>
      </c>
      <c r="M57" s="536" t="s">
        <v>30</v>
      </c>
      <c r="N57" s="218"/>
      <c r="O57" s="225">
        <f>IFERROR(VLOOKUP(TRIM(PRR[[#This Row],[Lokacija provedbe
grad ili općina]]),[1]Koordinate!B:E,2,FALSE),"")</f>
        <v>31400</v>
      </c>
      <c r="P57" s="225">
        <f>IFERROR(VLOOKUP(TRIM(PRR[[#This Row],[Lokacija provedbe
grad ili općina]]),[1]Koordinate!B:E,3,FALSE),"")</f>
        <v>45.309996899999902</v>
      </c>
      <c r="Q57" s="225">
        <f>IFERROR(VLOOKUP(TRIM(PRR[[#This Row],[Lokacija provedbe
grad ili općina]]),[1]Koordinate!B:E,4,FALSE),"")</f>
        <v>18.4097819999999</v>
      </c>
    </row>
    <row r="58" spans="1:17" s="167" customFormat="1" ht="15.75">
      <c r="A58" s="151"/>
      <c r="B58" s="254" t="s">
        <v>2731</v>
      </c>
      <c r="C58" s="44"/>
      <c r="D58" s="44"/>
      <c r="E58" s="240">
        <v>43028</v>
      </c>
      <c r="F58" s="75">
        <v>10830116.27</v>
      </c>
      <c r="G58" s="75">
        <v>7559300</v>
      </c>
      <c r="H58" s="75">
        <v>6425405</v>
      </c>
      <c r="I58" s="75">
        <v>1133895</v>
      </c>
      <c r="J58" s="75">
        <v>3270816.2699999996</v>
      </c>
      <c r="K58" s="205" t="s">
        <v>2999</v>
      </c>
      <c r="L58" s="196" t="s">
        <v>28</v>
      </c>
      <c r="M58" s="536" t="s">
        <v>1308</v>
      </c>
      <c r="N58" s="218"/>
      <c r="O58" s="225">
        <f>IFERROR(VLOOKUP(TRIM(PRR[[#This Row],[Lokacija provedbe
grad ili općina]]),[1]Koordinate!B:E,2,FALSE),"")</f>
        <v>31402</v>
      </c>
      <c r="P58" s="225">
        <f>IFERROR(VLOOKUP(TRIM(PRR[[#This Row],[Lokacija provedbe
grad ili općina]]),[1]Koordinate!B:E,3,FALSE),"")</f>
        <v>45.361364399999999</v>
      </c>
      <c r="Q58" s="225">
        <f>IFERROR(VLOOKUP(TRIM(PRR[[#This Row],[Lokacija provedbe
grad ili općina]]),[1]Koordinate!B:E,4,FALSE),"")</f>
        <v>18.542214099999999</v>
      </c>
    </row>
    <row r="59" spans="1:17" s="167" customFormat="1" ht="15.75">
      <c r="A59" s="151"/>
      <c r="B59" s="254" t="s">
        <v>2731</v>
      </c>
      <c r="C59" s="44"/>
      <c r="D59" s="44"/>
      <c r="E59" s="240">
        <v>43028</v>
      </c>
      <c r="F59" s="75">
        <v>5433297.4000000004</v>
      </c>
      <c r="G59" s="75">
        <v>2716648.7</v>
      </c>
      <c r="H59" s="75">
        <v>2309151.4</v>
      </c>
      <c r="I59" s="75">
        <v>407497.30000000028</v>
      </c>
      <c r="J59" s="75">
        <v>2716648.7</v>
      </c>
      <c r="K59" s="205" t="s">
        <v>2998</v>
      </c>
      <c r="L59" s="196" t="s">
        <v>28</v>
      </c>
      <c r="M59" s="536" t="s">
        <v>4302</v>
      </c>
      <c r="N59" s="218"/>
      <c r="O59" s="225">
        <f>IFERROR(VLOOKUP(TRIM(PRR[[#This Row],[Lokacija provedbe
grad ili općina]]),[1]Koordinate!B:E,2,FALSE),"")</f>
        <v>31418</v>
      </c>
      <c r="P59" s="225">
        <f>IFERROR(VLOOKUP(TRIM(PRR[[#This Row],[Lokacija provedbe
grad ili općina]]),[1]Koordinate!B:E,3,FALSE),"")</f>
        <v>45.380248899999998</v>
      </c>
      <c r="Q59" s="225">
        <f>IFERROR(VLOOKUP(TRIM(PRR[[#This Row],[Lokacija provedbe
grad ili općina]]),[1]Koordinate!B:E,4,FALSE),"")</f>
        <v>18.277489699999901</v>
      </c>
    </row>
    <row r="60" spans="1:17" s="167" customFormat="1" ht="15.75">
      <c r="A60" s="151"/>
      <c r="B60" s="254" t="s">
        <v>2731</v>
      </c>
      <c r="C60" s="44"/>
      <c r="D60" s="44"/>
      <c r="E60" s="240">
        <v>43028</v>
      </c>
      <c r="F60" s="75">
        <v>39538360</v>
      </c>
      <c r="G60" s="75">
        <v>7559300</v>
      </c>
      <c r="H60" s="75">
        <v>6425405</v>
      </c>
      <c r="I60" s="75">
        <v>1133895</v>
      </c>
      <c r="J60" s="75">
        <v>31979060</v>
      </c>
      <c r="K60" s="205" t="s">
        <v>2997</v>
      </c>
      <c r="L60" s="196" t="s">
        <v>28</v>
      </c>
      <c r="M60" s="536" t="s">
        <v>1748</v>
      </c>
      <c r="N60" s="218"/>
      <c r="O60" s="225">
        <f>IFERROR(VLOOKUP(TRIM(PRR[[#This Row],[Lokacija provedbe
grad ili općina]]),[1]Koordinate!B:E,2,FALSE),"")</f>
        <v>31224</v>
      </c>
      <c r="P60" s="225">
        <f>IFERROR(VLOOKUP(TRIM(PRR[[#This Row],[Lokacija provedbe
grad ili općina]]),[1]Koordinate!B:E,3,FALSE),"")</f>
        <v>45.545440199999902</v>
      </c>
      <c r="Q60" s="225">
        <f>IFERROR(VLOOKUP(TRIM(PRR[[#This Row],[Lokacija provedbe
grad ili općina]]),[1]Koordinate!B:E,4,FALSE),"")</f>
        <v>18.283311599999902</v>
      </c>
    </row>
    <row r="61" spans="1:17" s="167" customFormat="1" ht="15.75">
      <c r="A61" s="151"/>
      <c r="B61" s="254" t="s">
        <v>2731</v>
      </c>
      <c r="C61" s="44"/>
      <c r="D61" s="44"/>
      <c r="E61" s="240">
        <v>43189</v>
      </c>
      <c r="F61" s="75">
        <v>1672809.85</v>
      </c>
      <c r="G61" s="75">
        <v>836404.93</v>
      </c>
      <c r="H61" s="75">
        <v>710944.19</v>
      </c>
      <c r="I61" s="75">
        <v>125460.74000000011</v>
      </c>
      <c r="J61" s="75">
        <v>836404.92</v>
      </c>
      <c r="K61" s="205" t="s">
        <v>3172</v>
      </c>
      <c r="L61" s="196" t="s">
        <v>28</v>
      </c>
      <c r="M61" s="536" t="s">
        <v>2374</v>
      </c>
      <c r="N61" s="218"/>
      <c r="O61" s="225">
        <f>IFERROR(VLOOKUP(TRIM(PRR[[#This Row],[Lokacija provedbe
grad ili općina]]),[1]Koordinate!B:E,2,FALSE),"")</f>
        <v>31422</v>
      </c>
      <c r="P61" s="225">
        <f>IFERROR(VLOOKUP(TRIM(PRR[[#This Row],[Lokacija provedbe
grad ili općina]]),[1]Koordinate!B:E,3,FALSE),"")</f>
        <v>45.398088999999999</v>
      </c>
      <c r="Q61" s="225">
        <f>IFERROR(VLOOKUP(TRIM(PRR[[#This Row],[Lokacija provedbe
grad ili općina]]),[1]Koordinate!B:E,4,FALSE),"")</f>
        <v>18.3761978</v>
      </c>
    </row>
    <row r="62" spans="1:17" s="167" customFormat="1" ht="15.75">
      <c r="A62" s="151"/>
      <c r="B62" s="254" t="s">
        <v>2731</v>
      </c>
      <c r="C62" s="44"/>
      <c r="D62" s="44"/>
      <c r="E62" s="240">
        <v>43074</v>
      </c>
      <c r="F62" s="75">
        <v>13202410.609999999</v>
      </c>
      <c r="G62" s="75">
        <v>6601205.3099999996</v>
      </c>
      <c r="H62" s="75">
        <v>5611024.5099999998</v>
      </c>
      <c r="I62" s="75">
        <v>990180.79999999981</v>
      </c>
      <c r="J62" s="75">
        <v>6601205.2999999998</v>
      </c>
      <c r="K62" s="205" t="s">
        <v>4305</v>
      </c>
      <c r="L62" s="196" t="s">
        <v>28</v>
      </c>
      <c r="M62" s="536" t="s">
        <v>1325</v>
      </c>
      <c r="N62" s="218"/>
      <c r="O62" s="225">
        <f>IFERROR(VLOOKUP(TRIM(PRR[[#This Row],[Lokacija provedbe
grad ili općina]]),[1]Koordinate!B:E,2,FALSE),"")</f>
        <v>31431</v>
      </c>
      <c r="P62" s="225">
        <f>IFERROR(VLOOKUP(TRIM(PRR[[#This Row],[Lokacija provedbe
grad ili općina]]),[1]Koordinate!B:E,3,FALSE),"")</f>
        <v>45.523744299999997</v>
      </c>
      <c r="Q62" s="225">
        <f>IFERROR(VLOOKUP(TRIM(PRR[[#This Row],[Lokacija provedbe
grad ili općina]]),[1]Koordinate!B:E,4,FALSE),"")</f>
        <v>18.577044000000001</v>
      </c>
    </row>
    <row r="63" spans="1:17" s="167" customFormat="1" ht="15.75">
      <c r="A63" s="225"/>
      <c r="B63" s="254" t="s">
        <v>2731</v>
      </c>
      <c r="C63" s="44"/>
      <c r="D63" s="44"/>
      <c r="E63" s="240">
        <v>43053</v>
      </c>
      <c r="F63" s="75">
        <v>11349880</v>
      </c>
      <c r="G63" s="75">
        <v>7559300</v>
      </c>
      <c r="H63" s="75">
        <v>6425405</v>
      </c>
      <c r="I63" s="75">
        <v>1133895</v>
      </c>
      <c r="J63" s="75">
        <v>3790580</v>
      </c>
      <c r="K63" s="205" t="s">
        <v>2989</v>
      </c>
      <c r="L63" s="196" t="s">
        <v>28</v>
      </c>
      <c r="M63" s="536" t="s">
        <v>2337</v>
      </c>
      <c r="N63" s="218"/>
      <c r="O63" s="225">
        <f>IFERROR(VLOOKUP(TRIM(PRR[[#This Row],[Lokacija provedbe
grad ili općina]]),[1]Koordinate!B:E,2,FALSE),"")</f>
        <v>31305</v>
      </c>
      <c r="P63" s="225">
        <f>IFERROR(VLOOKUP(TRIM(PRR[[#This Row],[Lokacija provedbe
grad ili općina]]),[1]Koordinate!B:E,3,FALSE),"")</f>
        <v>45.841599799999997</v>
      </c>
      <c r="Q63" s="225">
        <f>IFERROR(VLOOKUP(TRIM(PRR[[#This Row],[Lokacija provedbe
grad ili općina]]),[1]Koordinate!B:E,4,FALSE),"")</f>
        <v>18.788329299999901</v>
      </c>
    </row>
    <row r="64" spans="1:17" s="167" customFormat="1" ht="45">
      <c r="A64" s="225"/>
      <c r="B64" s="254" t="s">
        <v>2731</v>
      </c>
      <c r="C64" s="44"/>
      <c r="D64" s="44"/>
      <c r="E64" s="240">
        <v>43028</v>
      </c>
      <c r="F64" s="75">
        <v>6700447.4000000004</v>
      </c>
      <c r="G64" s="75">
        <v>4690313.18</v>
      </c>
      <c r="H64" s="75">
        <v>3986766.2</v>
      </c>
      <c r="I64" s="75">
        <v>703546.97999999952</v>
      </c>
      <c r="J64" s="75">
        <v>2010134.2200000007</v>
      </c>
      <c r="K64" s="205" t="s">
        <v>2988</v>
      </c>
      <c r="L64" s="196" t="s">
        <v>28</v>
      </c>
      <c r="M64" s="536" t="s">
        <v>169</v>
      </c>
      <c r="N64" s="218"/>
      <c r="O64" s="225">
        <f>IFERROR(VLOOKUP(TRIM(PRR[[#This Row],[Lokacija provedbe
grad ili općina]]),[1]Koordinate!B:E,2,FALSE),"")</f>
        <v>31540</v>
      </c>
      <c r="P64" s="225">
        <f>IFERROR(VLOOKUP(TRIM(PRR[[#This Row],[Lokacija provedbe
grad ili općina]]),[1]Koordinate!B:E,3,FALSE),"")</f>
        <v>45.762141999999997</v>
      </c>
      <c r="Q64" s="225">
        <f>IFERROR(VLOOKUP(TRIM(PRR[[#This Row],[Lokacija provedbe
grad ili općina]]),[1]Koordinate!B:E,4,FALSE),"")</f>
        <v>18.165137899999898</v>
      </c>
    </row>
    <row r="65" spans="1:17" s="167" customFormat="1" ht="15.75">
      <c r="A65" s="225"/>
      <c r="B65" s="254" t="s">
        <v>2731</v>
      </c>
      <c r="C65" s="44"/>
      <c r="D65" s="44"/>
      <c r="E65" s="240">
        <v>43167</v>
      </c>
      <c r="F65" s="75">
        <v>3854880.4</v>
      </c>
      <c r="G65" s="75">
        <v>1927440.2</v>
      </c>
      <c r="H65" s="75">
        <v>1638324.17</v>
      </c>
      <c r="I65" s="75">
        <v>289116.03000000003</v>
      </c>
      <c r="J65" s="75">
        <v>1927440.2</v>
      </c>
      <c r="K65" s="205" t="s">
        <v>3134</v>
      </c>
      <c r="L65" s="196" t="s">
        <v>28</v>
      </c>
      <c r="M65" s="536" t="s">
        <v>159</v>
      </c>
      <c r="N65" s="218"/>
      <c r="O65" s="225">
        <f>IFERROR(VLOOKUP(TRIM(PRR[[#This Row],[Lokacija provedbe
grad ili općina]]),[1]Koordinate!B:E,2,FALSE),"")</f>
        <v>32283</v>
      </c>
      <c r="P65" s="225">
        <f>IFERROR(VLOOKUP(TRIM(PRR[[#This Row],[Lokacija provedbe
grad ili općina]]),[1]Koordinate!B:E,3,FALSE),"")</f>
        <v>45.275775000000003</v>
      </c>
      <c r="Q65" s="225">
        <f>IFERROR(VLOOKUP(TRIM(PRR[[#This Row],[Lokacija provedbe
grad ili općina]]),[1]Koordinate!B:E,4,FALSE),"")</f>
        <v>18.609666499999999</v>
      </c>
    </row>
    <row r="66" spans="1:17" s="167" customFormat="1" ht="15.75">
      <c r="A66" s="225"/>
      <c r="B66" s="254" t="s">
        <v>2731</v>
      </c>
      <c r="C66" s="44"/>
      <c r="D66" s="44"/>
      <c r="E66" s="240">
        <v>43186</v>
      </c>
      <c r="F66" s="75">
        <v>1800538</v>
      </c>
      <c r="G66" s="75">
        <v>900269</v>
      </c>
      <c r="H66" s="75">
        <v>765228.65</v>
      </c>
      <c r="I66" s="75">
        <v>135040.34999999998</v>
      </c>
      <c r="J66" s="75">
        <v>900269</v>
      </c>
      <c r="K66" s="205" t="s">
        <v>3139</v>
      </c>
      <c r="L66" s="196" t="s">
        <v>28</v>
      </c>
      <c r="M66" s="536" t="s">
        <v>1308</v>
      </c>
      <c r="N66" s="218"/>
      <c r="O66" s="225">
        <f>IFERROR(VLOOKUP(TRIM(PRR[[#This Row],[Lokacija provedbe
grad ili općina]]),[1]Koordinate!B:E,2,FALSE),"")</f>
        <v>31402</v>
      </c>
      <c r="P66" s="225">
        <f>IFERROR(VLOOKUP(TRIM(PRR[[#This Row],[Lokacija provedbe
grad ili općina]]),[1]Koordinate!B:E,3,FALSE),"")</f>
        <v>45.361364399999999</v>
      </c>
      <c r="Q66" s="225">
        <f>IFERROR(VLOOKUP(TRIM(PRR[[#This Row],[Lokacija provedbe
grad ili općina]]),[1]Koordinate!B:E,4,FALSE),"")</f>
        <v>18.542214099999999</v>
      </c>
    </row>
    <row r="67" spans="1:17" s="167" customFormat="1" ht="15.75">
      <c r="A67" s="225"/>
      <c r="B67" s="254" t="s">
        <v>2731</v>
      </c>
      <c r="C67" s="44"/>
      <c r="D67" s="44"/>
      <c r="E67" s="240">
        <v>43028</v>
      </c>
      <c r="F67" s="75">
        <v>21648905.539999999</v>
      </c>
      <c r="G67" s="75">
        <v>7559300</v>
      </c>
      <c r="H67" s="75">
        <v>6425405</v>
      </c>
      <c r="I67" s="75">
        <v>1133895</v>
      </c>
      <c r="J67" s="75">
        <v>14089605.539999999</v>
      </c>
      <c r="K67" s="205" t="s">
        <v>2720</v>
      </c>
      <c r="L67" s="196" t="s">
        <v>28</v>
      </c>
      <c r="M67" s="536" t="s">
        <v>131</v>
      </c>
      <c r="N67" s="218"/>
      <c r="O67" s="225">
        <f>IFERROR(VLOOKUP(TRIM(PRR[[#This Row],[Lokacija provedbe
grad ili općina]]),[1]Koordinate!B:E,2,FALSE),"")</f>
        <v>31309</v>
      </c>
      <c r="P67" s="225">
        <f>IFERROR(VLOOKUP(TRIM(PRR[[#This Row],[Lokacija provedbe
grad ili općina]]),[1]Koordinate!B:E,3,FALSE),"")</f>
        <v>45.751590700000001</v>
      </c>
      <c r="Q67" s="225">
        <f>IFERROR(VLOOKUP(TRIM(PRR[[#This Row],[Lokacija provedbe
grad ili općina]]),[1]Koordinate!B:E,4,FALSE),"")</f>
        <v>18.737473999999999</v>
      </c>
    </row>
    <row r="68" spans="1:17" s="167" customFormat="1" ht="30">
      <c r="A68" s="218"/>
      <c r="B68" s="254" t="s">
        <v>2731</v>
      </c>
      <c r="C68" s="44"/>
      <c r="D68" s="44"/>
      <c r="E68" s="240">
        <v>43028</v>
      </c>
      <c r="F68" s="75">
        <v>6398698.1699999999</v>
      </c>
      <c r="G68" s="75">
        <v>3199349.09</v>
      </c>
      <c r="H68" s="75">
        <v>2719446.73</v>
      </c>
      <c r="I68" s="75">
        <v>479902.35999999987</v>
      </c>
      <c r="J68" s="75">
        <v>3199349.08</v>
      </c>
      <c r="K68" s="205" t="s">
        <v>2995</v>
      </c>
      <c r="L68" s="196" t="s">
        <v>28</v>
      </c>
      <c r="M68" s="536" t="s">
        <v>204</v>
      </c>
      <c r="N68" s="218"/>
      <c r="O68" s="225">
        <f>IFERROR(VLOOKUP(TRIM(PRR[[#This Row],[Lokacija provedbe
grad ili općina]]),[1]Koordinate!B:E,2,FALSE),"")</f>
        <v>31551</v>
      </c>
      <c r="P68" s="225">
        <f>IFERROR(VLOOKUP(TRIM(PRR[[#This Row],[Lokacija provedbe
grad ili općina]]),[1]Koordinate!B:E,3,FALSE),"")</f>
        <v>45.684501599999997</v>
      </c>
      <c r="Q68" s="225">
        <f>IFERROR(VLOOKUP(TRIM(PRR[[#This Row],[Lokacija provedbe
grad ili općina]]),[1]Koordinate!B:E,4,FALSE),"")</f>
        <v>18.402356699999899</v>
      </c>
    </row>
    <row r="69" spans="1:17" s="167" customFormat="1" ht="15.75">
      <c r="A69" s="225"/>
      <c r="B69" s="254" t="s">
        <v>2731</v>
      </c>
      <c r="C69" s="44"/>
      <c r="D69" s="44"/>
      <c r="E69" s="240">
        <v>42986</v>
      </c>
      <c r="F69" s="75">
        <v>7315304.6900000004</v>
      </c>
      <c r="G69" s="75">
        <v>5120713.28</v>
      </c>
      <c r="H69" s="75">
        <v>4352606.29</v>
      </c>
      <c r="I69" s="75">
        <v>768106.99000000022</v>
      </c>
      <c r="J69" s="75">
        <v>2194591.41</v>
      </c>
      <c r="K69" s="205" t="s">
        <v>4306</v>
      </c>
      <c r="L69" s="196" t="s">
        <v>28</v>
      </c>
      <c r="M69" s="536" t="s">
        <v>1717</v>
      </c>
      <c r="N69" s="218"/>
      <c r="O69" s="225">
        <f>IFERROR(VLOOKUP(TRIM(PRR[[#This Row],[Lokacija provedbe
grad ili općina]]),[1]Koordinate!B:E,2,FALSE),"")</f>
        <v>31511</v>
      </c>
      <c r="P69" s="225">
        <f>IFERROR(VLOOKUP(TRIM(PRR[[#This Row],[Lokacija provedbe
grad ili općina]]),[1]Koordinate!B:E,3,FALSE),"")</f>
        <v>45.540887699999999</v>
      </c>
      <c r="Q69" s="225">
        <f>IFERROR(VLOOKUP(TRIM(PRR[[#This Row],[Lokacija provedbe
grad ili općina]]),[1]Koordinate!B:E,4,FALSE),"")</f>
        <v>18.0528961999999</v>
      </c>
    </row>
    <row r="70" spans="1:17" s="167" customFormat="1">
      <c r="A70" s="218"/>
      <c r="B70" s="226" t="s">
        <v>4001</v>
      </c>
      <c r="C70" s="218"/>
      <c r="D70" s="218"/>
      <c r="E70" s="227">
        <v>43426</v>
      </c>
      <c r="F70" s="644">
        <v>2568000</v>
      </c>
      <c r="G70" s="644">
        <v>1284000</v>
      </c>
      <c r="H70" s="644">
        <v>1091400</v>
      </c>
      <c r="I70" s="644">
        <v>192600</v>
      </c>
      <c r="J70" s="644">
        <v>1284000</v>
      </c>
      <c r="K70" s="205" t="s">
        <v>4872</v>
      </c>
      <c r="L70" s="417" t="s">
        <v>28</v>
      </c>
      <c r="M70" s="205" t="s">
        <v>4307</v>
      </c>
      <c r="N70" s="218"/>
      <c r="O70" s="225">
        <f>IFERROR(VLOOKUP(TRIM(PRR[[#This Row],[Lokacija provedbe
grad ili općina]]),[1]Koordinate!B:E,2,FALSE),"")</f>
        <v>31401</v>
      </c>
      <c r="P70" s="225">
        <f>IFERROR(VLOOKUP(TRIM(PRR[[#This Row],[Lokacija provedbe
grad ili općina]]),[1]Koordinate!B:E,3,FALSE),"")</f>
        <v>45.343469300000002</v>
      </c>
      <c r="Q70" s="225">
        <f>IFERROR(VLOOKUP(TRIM(PRR[[#This Row],[Lokacija provedbe
grad ili općina]]),[1]Koordinate!B:E,4,FALSE),"")</f>
        <v>18.456381499999999</v>
      </c>
    </row>
    <row r="71" spans="1:17" s="167" customFormat="1">
      <c r="A71" s="218"/>
      <c r="B71" s="226" t="s">
        <v>4001</v>
      </c>
      <c r="C71" s="218"/>
      <c r="D71" s="218"/>
      <c r="E71" s="227">
        <v>43426</v>
      </c>
      <c r="F71" s="644">
        <v>1205000</v>
      </c>
      <c r="G71" s="644">
        <v>843500</v>
      </c>
      <c r="H71" s="644">
        <v>716975</v>
      </c>
      <c r="I71" s="644">
        <v>126525</v>
      </c>
      <c r="J71" s="644">
        <v>361500</v>
      </c>
      <c r="K71" s="205" t="s">
        <v>4873</v>
      </c>
      <c r="L71" s="417" t="s">
        <v>28</v>
      </c>
      <c r="M71" s="205" t="s">
        <v>4307</v>
      </c>
      <c r="N71" s="218"/>
      <c r="O71" s="225">
        <f>IFERROR(VLOOKUP(TRIM(PRR[[#This Row],[Lokacija provedbe
grad ili općina]]),[1]Koordinate!B:E,2,FALSE),"")</f>
        <v>31401</v>
      </c>
      <c r="P71" s="225">
        <f>IFERROR(VLOOKUP(TRIM(PRR[[#This Row],[Lokacija provedbe
grad ili općina]]),[1]Koordinate!B:E,3,FALSE),"")</f>
        <v>45.343469300000002</v>
      </c>
      <c r="Q71" s="225">
        <f>IFERROR(VLOOKUP(TRIM(PRR[[#This Row],[Lokacija provedbe
grad ili općina]]),[1]Koordinate!B:E,4,FALSE),"")</f>
        <v>18.456381499999999</v>
      </c>
    </row>
    <row r="72" spans="1:17" s="167" customFormat="1">
      <c r="A72" s="218"/>
      <c r="B72" s="226" t="s">
        <v>4001</v>
      </c>
      <c r="C72" s="218"/>
      <c r="D72" s="218"/>
      <c r="E72" s="227">
        <v>43432</v>
      </c>
      <c r="F72" s="644">
        <v>3329000</v>
      </c>
      <c r="G72" s="644">
        <v>1660250</v>
      </c>
      <c r="H72" s="644">
        <v>1411212.5</v>
      </c>
      <c r="I72" s="644">
        <v>249037.5</v>
      </c>
      <c r="J72" s="644">
        <v>1668750</v>
      </c>
      <c r="K72" s="205" t="s">
        <v>4874</v>
      </c>
      <c r="L72" s="417" t="s">
        <v>28</v>
      </c>
      <c r="M72" s="205" t="s">
        <v>4307</v>
      </c>
      <c r="N72" s="218"/>
      <c r="O72" s="225">
        <f>IFERROR(VLOOKUP(TRIM(PRR[[#This Row],[Lokacija provedbe
grad ili općina]]),[1]Koordinate!B:E,2,FALSE),"")</f>
        <v>31401</v>
      </c>
      <c r="P72" s="225">
        <f>IFERROR(VLOOKUP(TRIM(PRR[[#This Row],[Lokacija provedbe
grad ili općina]]),[1]Koordinate!B:E,3,FALSE),"")</f>
        <v>45.343469300000002</v>
      </c>
      <c r="Q72" s="225">
        <f>IFERROR(VLOOKUP(TRIM(PRR[[#This Row],[Lokacija provedbe
grad ili općina]]),[1]Koordinate!B:E,4,FALSE),"")</f>
        <v>18.456381499999999</v>
      </c>
    </row>
    <row r="73" spans="1:17" s="167" customFormat="1" ht="30">
      <c r="A73" s="218"/>
      <c r="B73" s="226" t="s">
        <v>4001</v>
      </c>
      <c r="C73" s="218"/>
      <c r="D73" s="218"/>
      <c r="E73" s="227">
        <v>43430</v>
      </c>
      <c r="F73" s="644">
        <v>1872556.8</v>
      </c>
      <c r="G73" s="644">
        <v>1318227.8899999999</v>
      </c>
      <c r="H73" s="644">
        <v>1120493.7064999999</v>
      </c>
      <c r="I73" s="644">
        <v>197734.18350000004</v>
      </c>
      <c r="J73" s="644">
        <v>554328.91000000015</v>
      </c>
      <c r="K73" s="205" t="s">
        <v>4875</v>
      </c>
      <c r="L73" s="417" t="s">
        <v>28</v>
      </c>
      <c r="M73" s="205" t="s">
        <v>851</v>
      </c>
      <c r="N73" s="218"/>
      <c r="O73" s="225">
        <f>IFERROR(VLOOKUP(TRIM(PRR[[#This Row],[Lokacija provedbe
grad ili općina]]),[1]Koordinate!B:E,2,FALSE),"")</f>
        <v>31326</v>
      </c>
      <c r="P73" s="225">
        <f>IFERROR(VLOOKUP(TRIM(PRR[[#This Row],[Lokacija provedbe
grad ili općina]]),[1]Koordinate!B:E,3,FALSE),"")</f>
        <v>45.625062300000003</v>
      </c>
      <c r="Q73" s="225">
        <f>IFERROR(VLOOKUP(TRIM(PRR[[#This Row],[Lokacija provedbe
grad ili općina]]),[1]Koordinate!B:E,4,FALSE),"")</f>
        <v>18.689217399999901</v>
      </c>
    </row>
    <row r="74" spans="1:17" s="167" customFormat="1" ht="30">
      <c r="A74" s="225"/>
      <c r="B74" s="254" t="s">
        <v>899</v>
      </c>
      <c r="C74" s="44"/>
      <c r="D74" s="44"/>
      <c r="E74" s="95">
        <v>42916</v>
      </c>
      <c r="F74" s="75">
        <v>2734476</v>
      </c>
      <c r="G74" s="75">
        <v>2050857</v>
      </c>
      <c r="H74" s="75">
        <v>1743228.45</v>
      </c>
      <c r="I74" s="75">
        <v>307628.55000000005</v>
      </c>
      <c r="J74" s="75">
        <v>683619</v>
      </c>
      <c r="K74" s="205" t="s">
        <v>900</v>
      </c>
      <c r="L74" s="196" t="s">
        <v>28</v>
      </c>
      <c r="M74" s="136" t="s">
        <v>30</v>
      </c>
      <c r="N74" s="218"/>
      <c r="O74" s="225">
        <f>IFERROR(VLOOKUP(TRIM(PRR[[#This Row],[Lokacija provedbe
grad ili općina]]),[1]Koordinate!B:E,2,FALSE),"")</f>
        <v>31400</v>
      </c>
      <c r="P74" s="225">
        <f>IFERROR(VLOOKUP(TRIM(PRR[[#This Row],[Lokacija provedbe
grad ili općina]]),[1]Koordinate!B:E,3,FALSE),"")</f>
        <v>45.309996899999902</v>
      </c>
      <c r="Q74" s="225">
        <f>IFERROR(VLOOKUP(TRIM(PRR[[#This Row],[Lokacija provedbe
grad ili općina]]),[1]Koordinate!B:E,4,FALSE),"")</f>
        <v>18.4097819999999</v>
      </c>
    </row>
    <row r="75" spans="1:17" s="167" customFormat="1">
      <c r="A75" s="225"/>
      <c r="B75" s="254" t="s">
        <v>899</v>
      </c>
      <c r="C75" s="44"/>
      <c r="D75" s="44"/>
      <c r="E75" s="95">
        <v>42916</v>
      </c>
      <c r="F75" s="75">
        <v>2884089</v>
      </c>
      <c r="G75" s="75">
        <v>2163066.75</v>
      </c>
      <c r="H75" s="75">
        <v>1838606.74</v>
      </c>
      <c r="I75" s="75">
        <v>324460.01</v>
      </c>
      <c r="J75" s="75">
        <v>721022.25</v>
      </c>
      <c r="K75" s="205" t="s">
        <v>901</v>
      </c>
      <c r="L75" s="196" t="s">
        <v>28</v>
      </c>
      <c r="M75" s="136" t="s">
        <v>30</v>
      </c>
      <c r="N75" s="218"/>
      <c r="O75" s="225">
        <f>IFERROR(VLOOKUP(TRIM(PRR[[#This Row],[Lokacija provedbe
grad ili općina]]),[1]Koordinate!B:E,2,FALSE),"")</f>
        <v>31400</v>
      </c>
      <c r="P75" s="225">
        <f>IFERROR(VLOOKUP(TRIM(PRR[[#This Row],[Lokacija provedbe
grad ili općina]]),[1]Koordinate!B:E,3,FALSE),"")</f>
        <v>45.309996899999902</v>
      </c>
      <c r="Q75" s="225">
        <f>IFERROR(VLOOKUP(TRIM(PRR[[#This Row],[Lokacija provedbe
grad ili općina]]),[1]Koordinate!B:E,4,FALSE),"")</f>
        <v>18.4097819999999</v>
      </c>
    </row>
    <row r="76" spans="1:17" s="167" customFormat="1">
      <c r="A76" s="225"/>
      <c r="B76" s="254" t="s">
        <v>899</v>
      </c>
      <c r="C76" s="44"/>
      <c r="D76" s="44"/>
      <c r="E76" s="95">
        <v>42916</v>
      </c>
      <c r="F76" s="75">
        <v>310869.93</v>
      </c>
      <c r="G76" s="75">
        <v>233152.45</v>
      </c>
      <c r="H76" s="75">
        <v>198179.58</v>
      </c>
      <c r="I76" s="75">
        <v>34972.870000000024</v>
      </c>
      <c r="J76" s="75">
        <v>77717.479999999981</v>
      </c>
      <c r="K76" s="205" t="s">
        <v>902</v>
      </c>
      <c r="L76" s="196" t="s">
        <v>28</v>
      </c>
      <c r="M76" s="136" t="s">
        <v>2337</v>
      </c>
      <c r="N76" s="218"/>
      <c r="O76" s="225">
        <f>IFERROR(VLOOKUP(TRIM(PRR[[#This Row],[Lokacija provedbe
grad ili općina]]),[1]Koordinate!B:E,2,FALSE),"")</f>
        <v>31305</v>
      </c>
      <c r="P76" s="225">
        <f>IFERROR(VLOOKUP(TRIM(PRR[[#This Row],[Lokacija provedbe
grad ili općina]]),[1]Koordinate!B:E,3,FALSE),"")</f>
        <v>45.841599799999997</v>
      </c>
      <c r="Q76" s="225">
        <f>IFERROR(VLOOKUP(TRIM(PRR[[#This Row],[Lokacija provedbe
grad ili općina]]),[1]Koordinate!B:E,4,FALSE),"")</f>
        <v>18.788329299999901</v>
      </c>
    </row>
    <row r="77" spans="1:17" s="167" customFormat="1">
      <c r="A77" s="225"/>
      <c r="B77" s="254" t="s">
        <v>899</v>
      </c>
      <c r="C77" s="44"/>
      <c r="D77" s="44"/>
      <c r="E77" s="95">
        <v>42916</v>
      </c>
      <c r="F77" s="75">
        <v>3086363.99</v>
      </c>
      <c r="G77" s="75">
        <v>2314772.9900000002</v>
      </c>
      <c r="H77" s="75">
        <v>1967557.04</v>
      </c>
      <c r="I77" s="75">
        <v>347215.95000000019</v>
      </c>
      <c r="J77" s="75">
        <v>771591</v>
      </c>
      <c r="K77" s="205" t="s">
        <v>903</v>
      </c>
      <c r="L77" s="196" t="s">
        <v>28</v>
      </c>
      <c r="M77" s="136" t="s">
        <v>2372</v>
      </c>
      <c r="N77" s="218"/>
      <c r="O77" s="225">
        <f>IFERROR(VLOOKUP(TRIM(PRR[[#This Row],[Lokacija provedbe
grad ili općina]]),[1]Koordinate!B:E,2,FALSE),"")</f>
        <v>31424</v>
      </c>
      <c r="P77" s="225">
        <f>IFERROR(VLOOKUP(TRIM(PRR[[#This Row],[Lokacija provedbe
grad ili općina]]),[1]Koordinate!B:E,3,FALSE),"")</f>
        <v>45.4329939</v>
      </c>
      <c r="Q77" s="225">
        <f>IFERROR(VLOOKUP(TRIM(PRR[[#This Row],[Lokacija provedbe
grad ili općina]]),[1]Koordinate!B:E,4,FALSE),"")</f>
        <v>18.4113468</v>
      </c>
    </row>
    <row r="78" spans="1:17" s="167" customFormat="1">
      <c r="A78" s="225"/>
      <c r="B78" s="254" t="s">
        <v>899</v>
      </c>
      <c r="C78" s="44"/>
      <c r="D78" s="44"/>
      <c r="E78" s="95">
        <v>42916</v>
      </c>
      <c r="F78" s="75">
        <v>8803724.3900000006</v>
      </c>
      <c r="G78" s="75">
        <v>6602793.29</v>
      </c>
      <c r="H78" s="75">
        <v>5612374.2999999998</v>
      </c>
      <c r="I78" s="75">
        <v>990418.99000000022</v>
      </c>
      <c r="J78" s="75">
        <v>2200931.1000000006</v>
      </c>
      <c r="K78" s="205" t="s">
        <v>904</v>
      </c>
      <c r="L78" s="196" t="s">
        <v>28</v>
      </c>
      <c r="M78" s="136" t="s">
        <v>851</v>
      </c>
      <c r="N78" s="218"/>
      <c r="O78" s="225">
        <f>IFERROR(VLOOKUP(TRIM(PRR[[#This Row],[Lokacija provedbe
grad ili općina]]),[1]Koordinate!B:E,2,FALSE),"")</f>
        <v>31326</v>
      </c>
      <c r="P78" s="225">
        <f>IFERROR(VLOOKUP(TRIM(PRR[[#This Row],[Lokacija provedbe
grad ili općina]]),[1]Koordinate!B:E,3,FALSE),"")</f>
        <v>45.625062300000003</v>
      </c>
      <c r="Q78" s="225">
        <f>IFERROR(VLOOKUP(TRIM(PRR[[#This Row],[Lokacija provedbe
grad ili općina]]),[1]Koordinate!B:E,4,FALSE),"")</f>
        <v>18.689217399999901</v>
      </c>
    </row>
    <row r="79" spans="1:17" s="167" customFormat="1">
      <c r="A79" s="225"/>
      <c r="B79" s="254" t="s">
        <v>899</v>
      </c>
      <c r="C79" s="44"/>
      <c r="D79" s="44"/>
      <c r="E79" s="95">
        <v>42916</v>
      </c>
      <c r="F79" s="75">
        <v>8206076.5899999999</v>
      </c>
      <c r="G79" s="75">
        <v>7385468.9299999997</v>
      </c>
      <c r="H79" s="75">
        <v>6277648.5899999999</v>
      </c>
      <c r="I79" s="75">
        <v>1107820.3399999999</v>
      </c>
      <c r="J79" s="75">
        <v>820607.66000000015</v>
      </c>
      <c r="K79" s="205" t="s">
        <v>905</v>
      </c>
      <c r="L79" s="196" t="s">
        <v>28</v>
      </c>
      <c r="M79" s="136" t="s">
        <v>1308</v>
      </c>
      <c r="N79" s="218"/>
      <c r="O79" s="225">
        <f>IFERROR(VLOOKUP(TRIM(PRR[[#This Row],[Lokacija provedbe
grad ili općina]]),[1]Koordinate!B:E,2,FALSE),"")</f>
        <v>31402</v>
      </c>
      <c r="P79" s="225">
        <f>IFERROR(VLOOKUP(TRIM(PRR[[#This Row],[Lokacija provedbe
grad ili općina]]),[1]Koordinate!B:E,3,FALSE),"")</f>
        <v>45.361364399999999</v>
      </c>
      <c r="Q79" s="225">
        <f>IFERROR(VLOOKUP(TRIM(PRR[[#This Row],[Lokacija provedbe
grad ili općina]]),[1]Koordinate!B:E,4,FALSE),"")</f>
        <v>18.542214099999999</v>
      </c>
    </row>
    <row r="80" spans="1:17" s="167" customFormat="1">
      <c r="A80" s="225"/>
      <c r="B80" s="254" t="s">
        <v>899</v>
      </c>
      <c r="C80" s="44"/>
      <c r="D80" s="44"/>
      <c r="E80" s="95">
        <v>42916</v>
      </c>
      <c r="F80" s="75">
        <v>8927242.8900000006</v>
      </c>
      <c r="G80" s="75">
        <v>7623000</v>
      </c>
      <c r="H80" s="75">
        <v>6479550</v>
      </c>
      <c r="I80" s="75">
        <v>1143450</v>
      </c>
      <c r="J80" s="75">
        <v>1304242.8900000006</v>
      </c>
      <c r="K80" s="205" t="s">
        <v>906</v>
      </c>
      <c r="L80" s="196" t="s">
        <v>28</v>
      </c>
      <c r="M80" s="136" t="s">
        <v>4307</v>
      </c>
      <c r="N80" s="218"/>
      <c r="O80" s="225">
        <f>IFERROR(VLOOKUP(TRIM(PRR[[#This Row],[Lokacija provedbe
grad ili općina]]),[1]Koordinate!B:E,2,FALSE),"")</f>
        <v>31401</v>
      </c>
      <c r="P80" s="225">
        <f>IFERROR(VLOOKUP(TRIM(PRR[[#This Row],[Lokacija provedbe
grad ili općina]]),[1]Koordinate!B:E,3,FALSE),"")</f>
        <v>45.343469300000002</v>
      </c>
      <c r="Q80" s="225">
        <f>IFERROR(VLOOKUP(TRIM(PRR[[#This Row],[Lokacija provedbe
grad ili općina]]),[1]Koordinate!B:E,4,FALSE),"")</f>
        <v>18.456381499999999</v>
      </c>
    </row>
    <row r="81" spans="1:17" s="167" customFormat="1">
      <c r="A81" s="225"/>
      <c r="B81" s="254" t="s">
        <v>982</v>
      </c>
      <c r="C81" s="44"/>
      <c r="D81" s="44"/>
      <c r="E81" s="95">
        <v>42930</v>
      </c>
      <c r="F81" s="75">
        <v>38127710.359999999</v>
      </c>
      <c r="G81" s="75">
        <v>22869000</v>
      </c>
      <c r="H81" s="75">
        <v>19438650</v>
      </c>
      <c r="I81" s="75">
        <v>3430350</v>
      </c>
      <c r="J81" s="75">
        <v>15258710.359999999</v>
      </c>
      <c r="K81" s="205" t="s">
        <v>905</v>
      </c>
      <c r="L81" s="196" t="s">
        <v>28</v>
      </c>
      <c r="M81" s="136" t="s">
        <v>1308</v>
      </c>
      <c r="N81" s="218"/>
      <c r="O81" s="225">
        <f>IFERROR(VLOOKUP(TRIM(PRR[[#This Row],[Lokacija provedbe
grad ili općina]]),[1]Koordinate!B:E,2,FALSE),"")</f>
        <v>31402</v>
      </c>
      <c r="P81" s="225">
        <f>IFERROR(VLOOKUP(TRIM(PRR[[#This Row],[Lokacija provedbe
grad ili općina]]),[1]Koordinate!B:E,3,FALSE),"")</f>
        <v>45.361364399999999</v>
      </c>
      <c r="Q81" s="225">
        <f>IFERROR(VLOOKUP(TRIM(PRR[[#This Row],[Lokacija provedbe
grad ili općina]]),[1]Koordinate!B:E,4,FALSE),"")</f>
        <v>18.542214099999999</v>
      </c>
    </row>
    <row r="82" spans="1:17" s="167" customFormat="1">
      <c r="A82" s="225"/>
      <c r="B82" s="254" t="s">
        <v>982</v>
      </c>
      <c r="C82" s="44"/>
      <c r="D82" s="44"/>
      <c r="E82" s="95">
        <v>42930</v>
      </c>
      <c r="F82" s="75">
        <v>37384910.100000001</v>
      </c>
      <c r="G82" s="75">
        <v>22869000</v>
      </c>
      <c r="H82" s="75">
        <v>19438650</v>
      </c>
      <c r="I82" s="75">
        <v>3430350</v>
      </c>
      <c r="J82" s="75">
        <v>14515910.100000001</v>
      </c>
      <c r="K82" s="205" t="s">
        <v>974</v>
      </c>
      <c r="L82" s="196" t="s">
        <v>28</v>
      </c>
      <c r="M82" s="136" t="s">
        <v>4308</v>
      </c>
      <c r="N82" s="218"/>
      <c r="O82" s="225">
        <f>IFERROR(VLOOKUP(TRIM(PRR[[#This Row],[Lokacija provedbe
grad ili općina]]),[1]Koordinate!B:E,2,FALSE),"")</f>
        <v>31542</v>
      </c>
      <c r="P82" s="225">
        <f>IFERROR(VLOOKUP(TRIM(PRR[[#This Row],[Lokacija provedbe
grad ili općina]]),[1]Koordinate!B:E,3,FALSE),"")</f>
        <v>45.662298999999997</v>
      </c>
      <c r="Q82" s="225">
        <f>IFERROR(VLOOKUP(TRIM(PRR[[#This Row],[Lokacija provedbe
grad ili općina]]),[1]Koordinate!B:E,4,FALSE),"")</f>
        <v>18.186986599999901</v>
      </c>
    </row>
    <row r="83" spans="1:17" s="167" customFormat="1" ht="30">
      <c r="A83" s="225"/>
      <c r="B83" s="254" t="s">
        <v>4768</v>
      </c>
      <c r="C83" s="44"/>
      <c r="D83" s="44"/>
      <c r="E83" s="95">
        <v>42895</v>
      </c>
      <c r="F83" s="75">
        <v>361160.77</v>
      </c>
      <c r="G83" s="75">
        <v>343876.65</v>
      </c>
      <c r="H83" s="75">
        <v>292295.15000000002</v>
      </c>
      <c r="I83" s="75">
        <v>51581.5</v>
      </c>
      <c r="J83" s="75">
        <v>17284.119999999995</v>
      </c>
      <c r="K83" s="205" t="s">
        <v>983</v>
      </c>
      <c r="L83" s="196" t="s">
        <v>28</v>
      </c>
      <c r="M83" s="136" t="s">
        <v>386</v>
      </c>
      <c r="N83" s="218" t="s">
        <v>4950</v>
      </c>
      <c r="O83" s="225">
        <f>IFERROR(VLOOKUP(TRIM(PRR[[#This Row],[Lokacija provedbe
grad ili općina]]),[1]Koordinate!B:E,2,FALSE),"")</f>
        <v>31500</v>
      </c>
      <c r="P83" s="225">
        <f>IFERROR(VLOOKUP(TRIM(PRR[[#This Row],[Lokacija provedbe
grad ili općina]]),[1]Koordinate!B:E,3,FALSE),"")</f>
        <v>45.494686100000003</v>
      </c>
      <c r="Q83" s="225">
        <f>IFERROR(VLOOKUP(TRIM(PRR[[#This Row],[Lokacija provedbe
grad ili općina]]),[1]Koordinate!B:E,4,FALSE),"")</f>
        <v>18.095111800000002</v>
      </c>
    </row>
    <row r="84" spans="1:17" s="167" customFormat="1" ht="30">
      <c r="A84" s="225"/>
      <c r="B84" s="254" t="s">
        <v>4768</v>
      </c>
      <c r="C84" s="44"/>
      <c r="D84" s="44"/>
      <c r="E84" s="95">
        <v>42895</v>
      </c>
      <c r="F84" s="75">
        <v>367606.31</v>
      </c>
      <c r="G84" s="75">
        <v>343335.63</v>
      </c>
      <c r="H84" s="75">
        <v>291835.28999999998</v>
      </c>
      <c r="I84" s="75">
        <v>51500.340000000026</v>
      </c>
      <c r="J84" s="75">
        <v>24270.679999999993</v>
      </c>
      <c r="K84" s="205" t="s">
        <v>984</v>
      </c>
      <c r="L84" s="196" t="s">
        <v>28</v>
      </c>
      <c r="M84" s="136" t="s">
        <v>386</v>
      </c>
      <c r="N84" s="218" t="s">
        <v>4950</v>
      </c>
      <c r="O84" s="225">
        <f>IFERROR(VLOOKUP(TRIM(PRR[[#This Row],[Lokacija provedbe
grad ili općina]]),[1]Koordinate!B:E,2,FALSE),"")</f>
        <v>31500</v>
      </c>
      <c r="P84" s="225">
        <f>IFERROR(VLOOKUP(TRIM(PRR[[#This Row],[Lokacija provedbe
grad ili općina]]),[1]Koordinate!B:E,3,FALSE),"")</f>
        <v>45.494686100000003</v>
      </c>
      <c r="Q84" s="225">
        <f>IFERROR(VLOOKUP(TRIM(PRR[[#This Row],[Lokacija provedbe
grad ili općina]]),[1]Koordinate!B:E,4,FALSE),"")</f>
        <v>18.095111800000002</v>
      </c>
    </row>
    <row r="85" spans="1:17" s="167" customFormat="1" ht="30">
      <c r="A85" s="225"/>
      <c r="B85" s="254" t="s">
        <v>4768</v>
      </c>
      <c r="C85" s="44"/>
      <c r="D85" s="44"/>
      <c r="E85" s="95">
        <v>42895</v>
      </c>
      <c r="F85" s="75">
        <v>593215.81000000006</v>
      </c>
      <c r="G85" s="75">
        <v>492315.43</v>
      </c>
      <c r="H85" s="75">
        <v>418468.12</v>
      </c>
      <c r="I85" s="75">
        <v>73847.31</v>
      </c>
      <c r="J85" s="75">
        <v>100900.38000000006</v>
      </c>
      <c r="K85" s="205" t="s">
        <v>985</v>
      </c>
      <c r="L85" s="196" t="s">
        <v>28</v>
      </c>
      <c r="M85" s="136" t="s">
        <v>3975</v>
      </c>
      <c r="N85" s="218" t="s">
        <v>4950</v>
      </c>
      <c r="O85" s="225">
        <f>IFERROR(VLOOKUP(TRIM(PRR[[#This Row],[Lokacija provedbe
grad ili općina]]),[1]Koordinate!B:E,2,FALSE),"")</f>
        <v>31512</v>
      </c>
      <c r="P85" s="225">
        <f>IFERROR(VLOOKUP(TRIM(PRR[[#This Row],[Lokacija provedbe
grad ili općina]]),[1]Koordinate!B:E,3,FALSE),"")</f>
        <v>45.523389299999998</v>
      </c>
      <c r="Q85" s="225">
        <f>IFERROR(VLOOKUP(TRIM(PRR[[#This Row],[Lokacija provedbe
grad ili općina]]),[1]Koordinate!B:E,4,FALSE),"")</f>
        <v>17.976535699999999</v>
      </c>
    </row>
    <row r="86" spans="1:17" s="167" customFormat="1">
      <c r="A86" s="225"/>
      <c r="B86" s="254" t="s">
        <v>2716</v>
      </c>
      <c r="C86" s="44"/>
      <c r="D86" s="44"/>
      <c r="E86" s="95">
        <v>43027</v>
      </c>
      <c r="F86" s="75">
        <v>168528.5</v>
      </c>
      <c r="G86" s="75">
        <v>117969.95</v>
      </c>
      <c r="H86" s="75">
        <v>100274.46</v>
      </c>
      <c r="I86" s="75">
        <v>17695.489999999991</v>
      </c>
      <c r="J86" s="75">
        <v>50558.55</v>
      </c>
      <c r="K86" s="205" t="s">
        <v>2717</v>
      </c>
      <c r="L86" s="196" t="s">
        <v>28</v>
      </c>
      <c r="M86" s="136" t="s">
        <v>1748</v>
      </c>
      <c r="N86" s="218"/>
      <c r="O86" s="225">
        <f>IFERROR(VLOOKUP(TRIM(PRR[[#This Row],[Lokacija provedbe
grad ili općina]]),[1]Koordinate!B:E,2,FALSE),"")</f>
        <v>31224</v>
      </c>
      <c r="P86" s="225">
        <f>IFERROR(VLOOKUP(TRIM(PRR[[#This Row],[Lokacija provedbe
grad ili općina]]),[1]Koordinate!B:E,3,FALSE),"")</f>
        <v>45.545440199999902</v>
      </c>
      <c r="Q86" s="225">
        <f>IFERROR(VLOOKUP(TRIM(PRR[[#This Row],[Lokacija provedbe
grad ili općina]]),[1]Koordinate!B:E,4,FALSE),"")</f>
        <v>18.283311599999902</v>
      </c>
    </row>
    <row r="87" spans="1:17" s="167" customFormat="1">
      <c r="A87" s="225"/>
      <c r="B87" s="254" t="s">
        <v>2716</v>
      </c>
      <c r="C87" s="44"/>
      <c r="D87" s="44"/>
      <c r="E87" s="95">
        <v>43052</v>
      </c>
      <c r="F87" s="75">
        <v>2468649.61</v>
      </c>
      <c r="G87" s="75">
        <v>1234324.81</v>
      </c>
      <c r="H87" s="75">
        <v>1049176.08</v>
      </c>
      <c r="I87" s="75">
        <v>185148.72999999998</v>
      </c>
      <c r="J87" s="75">
        <v>1234324.7999999998</v>
      </c>
      <c r="K87" s="205" t="s">
        <v>2718</v>
      </c>
      <c r="L87" s="196" t="s">
        <v>28</v>
      </c>
      <c r="M87" s="136" t="s">
        <v>1221</v>
      </c>
      <c r="N87" s="218"/>
      <c r="O87" s="225">
        <f>IFERROR(VLOOKUP(TRIM(PRR[[#This Row],[Lokacija provedbe
grad ili općina]]),[1]Koordinate!B:E,2,FALSE),"")</f>
        <v>31216</v>
      </c>
      <c r="P87" s="225">
        <f>IFERROR(VLOOKUP(TRIM(PRR[[#This Row],[Lokacija provedbe
grad ili općina]]),[1]Koordinate!B:E,3,FALSE),"")</f>
        <v>45.4893778</v>
      </c>
      <c r="Q87" s="225">
        <f>IFERROR(VLOOKUP(TRIM(PRR[[#This Row],[Lokacija provedbe
grad ili općina]]),[1]Koordinate!B:E,4,FALSE),"")</f>
        <v>18.672802300000001</v>
      </c>
    </row>
    <row r="88" spans="1:17" s="167" customFormat="1">
      <c r="A88" s="225"/>
      <c r="B88" s="254" t="s">
        <v>2716</v>
      </c>
      <c r="C88" s="44"/>
      <c r="D88" s="44"/>
      <c r="E88" s="95">
        <v>43052</v>
      </c>
      <c r="F88" s="75">
        <v>630100</v>
      </c>
      <c r="G88" s="75">
        <v>315050</v>
      </c>
      <c r="H88" s="75">
        <v>267792.5</v>
      </c>
      <c r="I88" s="75">
        <v>47257.5</v>
      </c>
      <c r="J88" s="75">
        <v>315050</v>
      </c>
      <c r="K88" s="205" t="s">
        <v>2719</v>
      </c>
      <c r="L88" s="196" t="s">
        <v>28</v>
      </c>
      <c r="M88" s="136" t="s">
        <v>30</v>
      </c>
      <c r="N88" s="218"/>
      <c r="O88" s="225">
        <f>IFERROR(VLOOKUP(TRIM(PRR[[#This Row],[Lokacija provedbe
grad ili općina]]),[1]Koordinate!B:E,2,FALSE),"")</f>
        <v>31400</v>
      </c>
      <c r="P88" s="225">
        <f>IFERROR(VLOOKUP(TRIM(PRR[[#This Row],[Lokacija provedbe
grad ili općina]]),[1]Koordinate!B:E,3,FALSE),"")</f>
        <v>45.309996899999902</v>
      </c>
      <c r="Q88" s="225">
        <f>IFERROR(VLOOKUP(TRIM(PRR[[#This Row],[Lokacija provedbe
grad ili općina]]),[1]Koordinate!B:E,4,FALSE),"")</f>
        <v>18.4097819999999</v>
      </c>
    </row>
    <row r="89" spans="1:17" s="167" customFormat="1">
      <c r="A89" s="225"/>
      <c r="B89" s="254" t="s">
        <v>2716</v>
      </c>
      <c r="C89" s="44"/>
      <c r="D89" s="44"/>
      <c r="E89" s="95">
        <v>43143</v>
      </c>
      <c r="F89" s="75">
        <v>1700187.03</v>
      </c>
      <c r="G89" s="75">
        <v>850093.52</v>
      </c>
      <c r="H89" s="75">
        <v>722579.49</v>
      </c>
      <c r="I89" s="75">
        <v>127514.03000000003</v>
      </c>
      <c r="J89" s="75">
        <v>850093.51</v>
      </c>
      <c r="K89" s="205" t="s">
        <v>2720</v>
      </c>
      <c r="L89" s="196" t="s">
        <v>28</v>
      </c>
      <c r="M89" s="136" t="s">
        <v>131</v>
      </c>
      <c r="N89" s="218"/>
      <c r="O89" s="225">
        <f>IFERROR(VLOOKUP(TRIM(PRR[[#This Row],[Lokacija provedbe
grad ili općina]]),[1]Koordinate!B:E,2,FALSE),"")</f>
        <v>31309</v>
      </c>
      <c r="P89" s="225">
        <f>IFERROR(VLOOKUP(TRIM(PRR[[#This Row],[Lokacija provedbe
grad ili općina]]),[1]Koordinate!B:E,3,FALSE),"")</f>
        <v>45.751590700000001</v>
      </c>
      <c r="Q89" s="225">
        <f>IFERROR(VLOOKUP(TRIM(PRR[[#This Row],[Lokacija provedbe
grad ili općina]]),[1]Koordinate!B:E,4,FALSE),"")</f>
        <v>18.737473999999999</v>
      </c>
    </row>
    <row r="90" spans="1:17" s="167" customFormat="1" ht="30">
      <c r="A90" s="225"/>
      <c r="B90" s="254" t="s">
        <v>2716</v>
      </c>
      <c r="C90" s="44"/>
      <c r="D90" s="44"/>
      <c r="E90" s="95">
        <v>43067</v>
      </c>
      <c r="F90" s="75">
        <v>556382.78</v>
      </c>
      <c r="G90" s="75">
        <v>278191.39</v>
      </c>
      <c r="H90" s="75">
        <v>236462.68</v>
      </c>
      <c r="I90" s="75">
        <v>41728.710000000021</v>
      </c>
      <c r="J90" s="75">
        <v>278191.39</v>
      </c>
      <c r="K90" s="205" t="s">
        <v>2721</v>
      </c>
      <c r="L90" s="196" t="s">
        <v>28</v>
      </c>
      <c r="M90" s="136" t="s">
        <v>30</v>
      </c>
      <c r="N90" s="218"/>
      <c r="O90" s="225">
        <f>IFERROR(VLOOKUP(TRIM(PRR[[#This Row],[Lokacija provedbe
grad ili općina]]),[1]Koordinate!B:E,2,FALSE),"")</f>
        <v>31400</v>
      </c>
      <c r="P90" s="225">
        <f>IFERROR(VLOOKUP(TRIM(PRR[[#This Row],[Lokacija provedbe
grad ili općina]]),[1]Koordinate!B:E,3,FALSE),"")</f>
        <v>45.309996899999902</v>
      </c>
      <c r="Q90" s="225">
        <f>IFERROR(VLOOKUP(TRIM(PRR[[#This Row],[Lokacija provedbe
grad ili općina]]),[1]Koordinate!B:E,4,FALSE),"")</f>
        <v>18.4097819999999</v>
      </c>
    </row>
    <row r="91" spans="1:17" s="167" customFormat="1">
      <c r="A91" s="225"/>
      <c r="B91" s="254" t="s">
        <v>3000</v>
      </c>
      <c r="C91" s="44"/>
      <c r="D91" s="44"/>
      <c r="E91" s="95">
        <v>43144</v>
      </c>
      <c r="F91" s="75">
        <v>2065514.3</v>
      </c>
      <c r="G91" s="75">
        <v>2065514.3</v>
      </c>
      <c r="H91" s="75">
        <v>1755687.16</v>
      </c>
      <c r="I91" s="75">
        <v>309827.14000000013</v>
      </c>
      <c r="J91" s="75">
        <v>0</v>
      </c>
      <c r="K91" s="205" t="s">
        <v>2992</v>
      </c>
      <c r="L91" s="196" t="s">
        <v>28</v>
      </c>
      <c r="M91" s="136" t="s">
        <v>30</v>
      </c>
      <c r="N91" s="218"/>
      <c r="O91" s="225">
        <f>IFERROR(VLOOKUP(TRIM(PRR[[#This Row],[Lokacija provedbe
grad ili općina]]),[1]Koordinate!B:E,2,FALSE),"")</f>
        <v>31400</v>
      </c>
      <c r="P91" s="225">
        <f>IFERROR(VLOOKUP(TRIM(PRR[[#This Row],[Lokacija provedbe
grad ili općina]]),[1]Koordinate!B:E,3,FALSE),"")</f>
        <v>45.309996899999902</v>
      </c>
      <c r="Q91" s="225">
        <f>IFERROR(VLOOKUP(TRIM(PRR[[#This Row],[Lokacija provedbe
grad ili općina]]),[1]Koordinate!B:E,4,FALSE),"")</f>
        <v>18.4097819999999</v>
      </c>
    </row>
    <row r="92" spans="1:17" s="167" customFormat="1">
      <c r="A92" s="225"/>
      <c r="B92" s="254" t="s">
        <v>3000</v>
      </c>
      <c r="C92" s="44"/>
      <c r="D92" s="44"/>
      <c r="E92" s="95">
        <v>43109</v>
      </c>
      <c r="F92" s="75">
        <v>2124425.02</v>
      </c>
      <c r="G92" s="75">
        <v>2124425.02</v>
      </c>
      <c r="H92" s="75">
        <v>1805761.27</v>
      </c>
      <c r="I92" s="75">
        <v>318663.75</v>
      </c>
      <c r="J92" s="75">
        <v>0</v>
      </c>
      <c r="K92" s="205" t="s">
        <v>2999</v>
      </c>
      <c r="L92" s="196" t="s">
        <v>28</v>
      </c>
      <c r="M92" s="136" t="s">
        <v>1308</v>
      </c>
      <c r="N92" s="218"/>
      <c r="O92" s="225">
        <f>IFERROR(VLOOKUP(TRIM(PRR[[#This Row],[Lokacija provedbe
grad ili općina]]),[1]Koordinate!B:E,2,FALSE),"")</f>
        <v>31402</v>
      </c>
      <c r="P92" s="225">
        <f>IFERROR(VLOOKUP(TRIM(PRR[[#This Row],[Lokacija provedbe
grad ili općina]]),[1]Koordinate!B:E,3,FALSE),"")</f>
        <v>45.361364399999999</v>
      </c>
      <c r="Q92" s="225">
        <f>IFERROR(VLOOKUP(TRIM(PRR[[#This Row],[Lokacija provedbe
grad ili općina]]),[1]Koordinate!B:E,4,FALSE),"")</f>
        <v>18.542214099999999</v>
      </c>
    </row>
    <row r="93" spans="1:17" s="167" customFormat="1">
      <c r="A93" s="218"/>
      <c r="B93" s="254" t="s">
        <v>3000</v>
      </c>
      <c r="C93" s="44"/>
      <c r="D93" s="44"/>
      <c r="E93" s="95">
        <v>43109</v>
      </c>
      <c r="F93" s="75">
        <v>1945799.09</v>
      </c>
      <c r="G93" s="75">
        <v>1945799.09</v>
      </c>
      <c r="H93" s="75">
        <v>1653929.23</v>
      </c>
      <c r="I93" s="75">
        <v>291869.8600000001</v>
      </c>
      <c r="J93" s="75">
        <v>0</v>
      </c>
      <c r="K93" s="205" t="s">
        <v>4304</v>
      </c>
      <c r="L93" s="196" t="s">
        <v>28</v>
      </c>
      <c r="M93" s="136" t="s">
        <v>2247</v>
      </c>
      <c r="N93" s="218"/>
      <c r="O93" s="225">
        <f>IFERROR(VLOOKUP(TRIM(PRR[[#This Row],[Lokacija provedbe
grad ili općina]]),[1]Koordinate!B:E,2,FALSE),"")</f>
        <v>31222</v>
      </c>
      <c r="P93" s="225">
        <f>IFERROR(VLOOKUP(TRIM(PRR[[#This Row],[Lokacija provedbe
grad ili općina]]),[1]Koordinate!B:E,3,FALSE),"")</f>
        <v>45.592432600000002</v>
      </c>
      <c r="Q93" s="225">
        <f>IFERROR(VLOOKUP(TRIM(PRR[[#This Row],[Lokacija provedbe
grad ili općina]]),[1]Koordinate!B:E,4,FALSE),"")</f>
        <v>18.459617399999999</v>
      </c>
    </row>
    <row r="94" spans="1:17" s="167" customFormat="1">
      <c r="A94" s="225"/>
      <c r="B94" s="254" t="s">
        <v>3000</v>
      </c>
      <c r="C94" s="44"/>
      <c r="D94" s="44"/>
      <c r="E94" s="95">
        <v>43111</v>
      </c>
      <c r="F94" s="75">
        <v>7403812.5</v>
      </c>
      <c r="G94" s="75">
        <v>7403812.5</v>
      </c>
      <c r="H94" s="75">
        <v>6293240.6299999999</v>
      </c>
      <c r="I94" s="75">
        <v>1110571.8700000001</v>
      </c>
      <c r="J94" s="75">
        <v>0</v>
      </c>
      <c r="K94" s="205" t="s">
        <v>2997</v>
      </c>
      <c r="L94" s="196" t="s">
        <v>28</v>
      </c>
      <c r="M94" s="136" t="s">
        <v>1748</v>
      </c>
      <c r="N94" s="218"/>
      <c r="O94" s="225">
        <f>IFERROR(VLOOKUP(TRIM(PRR[[#This Row],[Lokacija provedbe
grad ili općina]]),[1]Koordinate!B:E,2,FALSE),"")</f>
        <v>31224</v>
      </c>
      <c r="P94" s="225">
        <f>IFERROR(VLOOKUP(TRIM(PRR[[#This Row],[Lokacija provedbe
grad ili općina]]),[1]Koordinate!B:E,3,FALSE),"")</f>
        <v>45.545440199999902</v>
      </c>
      <c r="Q94" s="225">
        <f>IFERROR(VLOOKUP(TRIM(PRR[[#This Row],[Lokacija provedbe
grad ili općina]]),[1]Koordinate!B:E,4,FALSE),"")</f>
        <v>18.283311599999902</v>
      </c>
    </row>
    <row r="95" spans="1:17" s="167" customFormat="1">
      <c r="A95" s="225"/>
      <c r="B95" s="254" t="s">
        <v>3000</v>
      </c>
      <c r="C95" s="44"/>
      <c r="D95" s="44"/>
      <c r="E95" s="95">
        <v>43193</v>
      </c>
      <c r="F95" s="75">
        <v>2471000</v>
      </c>
      <c r="G95" s="75">
        <v>1853250</v>
      </c>
      <c r="H95" s="75">
        <v>1575262.5</v>
      </c>
      <c r="I95" s="75">
        <v>277987.5</v>
      </c>
      <c r="J95" s="75">
        <v>617750</v>
      </c>
      <c r="K95" s="205" t="s">
        <v>3179</v>
      </c>
      <c r="L95" s="196" t="s">
        <v>28</v>
      </c>
      <c r="M95" s="136" t="s">
        <v>30</v>
      </c>
      <c r="N95" s="218"/>
      <c r="O95" s="225">
        <f>IFERROR(VLOOKUP(TRIM(PRR[[#This Row],[Lokacija provedbe
grad ili općina]]),[1]Koordinate!B:E,2,FALSE),"")</f>
        <v>31400</v>
      </c>
      <c r="P95" s="225">
        <f>IFERROR(VLOOKUP(TRIM(PRR[[#This Row],[Lokacija provedbe
grad ili općina]]),[1]Koordinate!B:E,3,FALSE),"")</f>
        <v>45.309996899999902</v>
      </c>
      <c r="Q95" s="225">
        <f>IFERROR(VLOOKUP(TRIM(PRR[[#This Row],[Lokacija provedbe
grad ili općina]]),[1]Koordinate!B:E,4,FALSE),"")</f>
        <v>18.4097819999999</v>
      </c>
    </row>
    <row r="96" spans="1:17" s="167" customFormat="1">
      <c r="A96" s="225"/>
      <c r="B96" s="254" t="s">
        <v>3000</v>
      </c>
      <c r="C96" s="44"/>
      <c r="D96" s="44"/>
      <c r="E96" s="95">
        <v>43117</v>
      </c>
      <c r="F96" s="75">
        <v>7531977.4100000001</v>
      </c>
      <c r="G96" s="75">
        <v>7531977.4100000001</v>
      </c>
      <c r="H96" s="75">
        <v>6402180.7999999998</v>
      </c>
      <c r="I96" s="75">
        <v>1129796.6100000003</v>
      </c>
      <c r="J96" s="75">
        <v>0</v>
      </c>
      <c r="K96" s="205" t="s">
        <v>3001</v>
      </c>
      <c r="L96" s="196" t="s">
        <v>28</v>
      </c>
      <c r="M96" s="136" t="s">
        <v>4153</v>
      </c>
      <c r="N96" s="218"/>
      <c r="O96" s="225">
        <f>IFERROR(VLOOKUP(TRIM(PRR[[#This Row],[Lokacija provedbe
grad ili općina]]),[1]Koordinate!B:E,2,FALSE),"")</f>
        <v>31403</v>
      </c>
      <c r="P96" s="225">
        <f>IFERROR(VLOOKUP(TRIM(PRR[[#This Row],[Lokacija provedbe
grad ili općina]]),[1]Koordinate!B:E,3,FALSE),"")</f>
        <v>45.439178099999999</v>
      </c>
      <c r="Q96" s="225">
        <f>IFERROR(VLOOKUP(TRIM(PRR[[#This Row],[Lokacija provedbe
grad ili općina]]),[1]Koordinate!B:E,4,FALSE),"")</f>
        <v>18.506617499999901</v>
      </c>
    </row>
    <row r="97" spans="1:17" s="167" customFormat="1">
      <c r="A97" s="225"/>
      <c r="B97" s="254" t="s">
        <v>3000</v>
      </c>
      <c r="C97" s="44"/>
      <c r="D97" s="44"/>
      <c r="E97" s="95">
        <v>43301</v>
      </c>
      <c r="F97" s="75">
        <v>2412072.2999999998</v>
      </c>
      <c r="G97" s="75">
        <v>1809054.23</v>
      </c>
      <c r="H97" s="75">
        <v>1537696.09</v>
      </c>
      <c r="I97" s="75">
        <v>271358.1399999999</v>
      </c>
      <c r="J97" s="75">
        <v>603018.06999999983</v>
      </c>
      <c r="K97" s="205" t="s">
        <v>3172</v>
      </c>
      <c r="L97" s="196" t="s">
        <v>28</v>
      </c>
      <c r="M97" s="136" t="s">
        <v>2374</v>
      </c>
      <c r="N97" s="218"/>
      <c r="O97" s="225">
        <f>IFERROR(VLOOKUP(TRIM(PRR[[#This Row],[Lokacija provedbe
grad ili općina]]),[1]Koordinate!B:E,2,FALSE),"")</f>
        <v>31422</v>
      </c>
      <c r="P97" s="225">
        <f>IFERROR(VLOOKUP(TRIM(PRR[[#This Row],[Lokacija provedbe
grad ili općina]]),[1]Koordinate!B:E,3,FALSE),"")</f>
        <v>45.398088999999999</v>
      </c>
      <c r="Q97" s="225">
        <f>IFERROR(VLOOKUP(TRIM(PRR[[#This Row],[Lokacija provedbe
grad ili općina]]),[1]Koordinate!B:E,4,FALSE),"")</f>
        <v>18.3761978</v>
      </c>
    </row>
    <row r="98" spans="1:17" s="167" customFormat="1">
      <c r="A98" s="225"/>
      <c r="B98" s="254" t="s">
        <v>3000</v>
      </c>
      <c r="C98" s="44"/>
      <c r="D98" s="44"/>
      <c r="E98" s="95">
        <v>43110</v>
      </c>
      <c r="F98" s="75">
        <v>2030105.25</v>
      </c>
      <c r="G98" s="75">
        <v>2030105.25</v>
      </c>
      <c r="H98" s="75">
        <v>1725589.46</v>
      </c>
      <c r="I98" s="75">
        <v>304515.79000000004</v>
      </c>
      <c r="J98" s="75">
        <v>0</v>
      </c>
      <c r="K98" s="205" t="s">
        <v>2998</v>
      </c>
      <c r="L98" s="196" t="s">
        <v>28</v>
      </c>
      <c r="M98" s="136" t="s">
        <v>4302</v>
      </c>
      <c r="N98" s="218"/>
      <c r="O98" s="225">
        <f>IFERROR(VLOOKUP(TRIM(PRR[[#This Row],[Lokacija provedbe
grad ili općina]]),[1]Koordinate!B:E,2,FALSE),"")</f>
        <v>31418</v>
      </c>
      <c r="P98" s="225">
        <f>IFERROR(VLOOKUP(TRIM(PRR[[#This Row],[Lokacija provedbe
grad ili općina]]),[1]Koordinate!B:E,3,FALSE),"")</f>
        <v>45.380248899999998</v>
      </c>
      <c r="Q98" s="225">
        <f>IFERROR(VLOOKUP(TRIM(PRR[[#This Row],[Lokacija provedbe
grad ili općina]]),[1]Koordinate!B:E,4,FALSE),"")</f>
        <v>18.277489699999901</v>
      </c>
    </row>
    <row r="99" spans="1:17" s="167" customFormat="1" ht="30">
      <c r="A99" s="225"/>
      <c r="B99" s="254" t="s">
        <v>3000</v>
      </c>
      <c r="C99" s="44"/>
      <c r="D99" s="44"/>
      <c r="E99" s="95">
        <v>43111</v>
      </c>
      <c r="F99" s="75">
        <v>449820</v>
      </c>
      <c r="G99" s="75">
        <v>449820</v>
      </c>
      <c r="H99" s="75">
        <v>382347</v>
      </c>
      <c r="I99" s="75">
        <v>67473</v>
      </c>
      <c r="J99" s="75">
        <v>0</v>
      </c>
      <c r="K99" s="205" t="s">
        <v>2990</v>
      </c>
      <c r="L99" s="196" t="s">
        <v>28</v>
      </c>
      <c r="M99" s="136" t="s">
        <v>4302</v>
      </c>
      <c r="N99" s="218"/>
      <c r="O99" s="225">
        <f>IFERROR(VLOOKUP(TRIM(PRR[[#This Row],[Lokacija provedbe
grad ili općina]]),[1]Koordinate!B:E,2,FALSE),"")</f>
        <v>31418</v>
      </c>
      <c r="P99" s="225">
        <f>IFERROR(VLOOKUP(TRIM(PRR[[#This Row],[Lokacija provedbe
grad ili općina]]),[1]Koordinate!B:E,3,FALSE),"")</f>
        <v>45.380248899999998</v>
      </c>
      <c r="Q99" s="225">
        <f>IFERROR(VLOOKUP(TRIM(PRR[[#This Row],[Lokacija provedbe
grad ili općina]]),[1]Koordinate!B:E,4,FALSE),"")</f>
        <v>18.277489699999901</v>
      </c>
    </row>
    <row r="100" spans="1:17" s="167" customFormat="1">
      <c r="A100" s="225"/>
      <c r="B100" s="254" t="s">
        <v>3000</v>
      </c>
      <c r="C100" s="44"/>
      <c r="D100" s="44"/>
      <c r="E100" s="95">
        <v>43186</v>
      </c>
      <c r="F100" s="75">
        <v>2044467.28</v>
      </c>
      <c r="G100" s="75">
        <v>1278253.06</v>
      </c>
      <c r="H100" s="75">
        <v>1086515.1000000001</v>
      </c>
      <c r="I100" s="75">
        <v>191737.95999999996</v>
      </c>
      <c r="J100" s="75">
        <v>766214.22</v>
      </c>
      <c r="K100" s="205" t="s">
        <v>2994</v>
      </c>
      <c r="L100" s="196" t="s">
        <v>28</v>
      </c>
      <c r="M100" s="136" t="s">
        <v>2348</v>
      </c>
      <c r="N100" s="218"/>
      <c r="O100" s="225">
        <f>IFERROR(VLOOKUP(TRIM(PRR[[#This Row],[Lokacija provedbe
grad ili općina]]),[1]Koordinate!B:E,2,FALSE),"")</f>
        <v>31404</v>
      </c>
      <c r="P100" s="225">
        <f>IFERROR(VLOOKUP(TRIM(PRR[[#This Row],[Lokacija provedbe
grad ili općina]]),[1]Koordinate!B:E,3,FALSE),"")</f>
        <v>45.460471499999997</v>
      </c>
      <c r="Q100" s="225">
        <f>IFERROR(VLOOKUP(TRIM(PRR[[#This Row],[Lokacija provedbe
grad ili općina]]),[1]Koordinate!B:E,4,FALSE),"")</f>
        <v>18.5723375</v>
      </c>
    </row>
    <row r="101" spans="1:17" s="167" customFormat="1">
      <c r="A101" s="225"/>
      <c r="B101" s="254" t="s">
        <v>3000</v>
      </c>
      <c r="C101" s="44"/>
      <c r="D101" s="44"/>
      <c r="E101" s="95">
        <v>43112</v>
      </c>
      <c r="F101" s="75">
        <v>532522.5</v>
      </c>
      <c r="G101" s="75">
        <v>532522.5</v>
      </c>
      <c r="H101" s="75">
        <v>452644.13</v>
      </c>
      <c r="I101" s="75">
        <v>79878.37</v>
      </c>
      <c r="J101" s="75">
        <v>0</v>
      </c>
      <c r="K101" s="205" t="s">
        <v>2991</v>
      </c>
      <c r="L101" s="196" t="s">
        <v>28</v>
      </c>
      <c r="M101" s="136" t="s">
        <v>1221</v>
      </c>
      <c r="N101" s="218"/>
      <c r="O101" s="225">
        <f>IFERROR(VLOOKUP(TRIM(PRR[[#This Row],[Lokacija provedbe
grad ili općina]]),[1]Koordinate!B:E,2,FALSE),"")</f>
        <v>31216</v>
      </c>
      <c r="P101" s="225">
        <f>IFERROR(VLOOKUP(TRIM(PRR[[#This Row],[Lokacija provedbe
grad ili općina]]),[1]Koordinate!B:E,3,FALSE),"")</f>
        <v>45.4893778</v>
      </c>
      <c r="Q101" s="225">
        <f>IFERROR(VLOOKUP(TRIM(PRR[[#This Row],[Lokacija provedbe
grad ili općina]]),[1]Koordinate!B:E,4,FALSE),"")</f>
        <v>18.672802300000001</v>
      </c>
    </row>
    <row r="102" spans="1:17" s="167" customFormat="1">
      <c r="A102" s="218"/>
      <c r="B102" s="254" t="s">
        <v>3000</v>
      </c>
      <c r="C102" s="44"/>
      <c r="D102" s="44"/>
      <c r="E102" s="95">
        <v>43145</v>
      </c>
      <c r="F102" s="75">
        <v>1443064</v>
      </c>
      <c r="G102" s="75">
        <v>1443064</v>
      </c>
      <c r="H102" s="75">
        <v>1226604.3999999999</v>
      </c>
      <c r="I102" s="75">
        <v>216459.60000000009</v>
      </c>
      <c r="J102" s="75">
        <v>0</v>
      </c>
      <c r="K102" s="205" t="s">
        <v>3002</v>
      </c>
      <c r="L102" s="196" t="s">
        <v>28</v>
      </c>
      <c r="M102" s="236" t="s">
        <v>1677</v>
      </c>
      <c r="N102" s="218"/>
      <c r="O102" s="225">
        <f>IFERROR(VLOOKUP(TRIM(PRR[[#This Row],[Lokacija provedbe
grad ili općina]]),[1]Koordinate!B:E,2,FALSE),"")</f>
        <v>31421</v>
      </c>
      <c r="P102" s="225">
        <f>IFERROR(VLOOKUP(TRIM(PRR[[#This Row],[Lokacija provedbe
grad ili općina]]),[1]Koordinate!B:E,3,FALSE),"")</f>
        <v>45.353201800000001</v>
      </c>
      <c r="Q102" s="225">
        <f>IFERROR(VLOOKUP(TRIM(PRR[[#This Row],[Lokacija provedbe
grad ili općina]]),[1]Koordinate!B:E,4,FALSE),"")</f>
        <v>18.377091499999999</v>
      </c>
    </row>
    <row r="103" spans="1:17" s="167" customFormat="1">
      <c r="A103" s="218"/>
      <c r="B103" s="254" t="s">
        <v>3000</v>
      </c>
      <c r="C103" s="44"/>
      <c r="D103" s="44"/>
      <c r="E103" s="95">
        <v>43186</v>
      </c>
      <c r="F103" s="75">
        <v>10781787.42</v>
      </c>
      <c r="G103" s="75">
        <v>7559300</v>
      </c>
      <c r="H103" s="75">
        <v>6425405</v>
      </c>
      <c r="I103" s="75">
        <v>1133895</v>
      </c>
      <c r="J103" s="75">
        <v>3222487.42</v>
      </c>
      <c r="K103" s="205" t="s">
        <v>3140</v>
      </c>
      <c r="L103" s="196" t="s">
        <v>28</v>
      </c>
      <c r="M103" s="136" t="s">
        <v>2657</v>
      </c>
      <c r="N103" s="218"/>
      <c r="O103" s="225">
        <f>IFERROR(VLOOKUP(TRIM(PRR[[#This Row],[Lokacija provedbe
grad ili općina]]),[1]Koordinate!B:E,2,FALSE),"")</f>
        <v>31411</v>
      </c>
      <c r="P103" s="225">
        <f>IFERROR(VLOOKUP(TRIM(PRR[[#This Row],[Lokacija provedbe
grad ili općina]]),[1]Koordinate!B:E,3,FALSE),"")</f>
        <v>45.257777599999997</v>
      </c>
      <c r="Q103" s="225">
        <f>IFERROR(VLOOKUP(TRIM(PRR[[#This Row],[Lokacija provedbe
grad ili općina]]),[1]Koordinate!B:E,4,FALSE),"")</f>
        <v>18.242228000000001</v>
      </c>
    </row>
    <row r="104" spans="1:17" s="167" customFormat="1">
      <c r="A104" s="225"/>
      <c r="B104" s="254" t="s">
        <v>3000</v>
      </c>
      <c r="C104" s="44"/>
      <c r="D104" s="44"/>
      <c r="E104" s="95">
        <v>43262</v>
      </c>
      <c r="F104" s="75">
        <v>1708766</v>
      </c>
      <c r="G104" s="75">
        <v>1126235.99</v>
      </c>
      <c r="H104" s="75">
        <v>957300.59</v>
      </c>
      <c r="I104" s="75">
        <v>168935.40000000002</v>
      </c>
      <c r="J104" s="75">
        <v>582530.01</v>
      </c>
      <c r="K104" s="205" t="s">
        <v>3755</v>
      </c>
      <c r="L104" s="196" t="s">
        <v>28</v>
      </c>
      <c r="M104" s="136" t="s">
        <v>1308</v>
      </c>
      <c r="N104" s="218"/>
      <c r="O104" s="225">
        <f>IFERROR(VLOOKUP(TRIM(PRR[[#This Row],[Lokacija provedbe
grad ili općina]]),[1]Koordinate!B:E,2,FALSE),"")</f>
        <v>31402</v>
      </c>
      <c r="P104" s="225">
        <f>IFERROR(VLOOKUP(TRIM(PRR[[#This Row],[Lokacija provedbe
grad ili općina]]),[1]Koordinate!B:E,3,FALSE),"")</f>
        <v>45.361364399999999</v>
      </c>
      <c r="Q104" s="225">
        <f>IFERROR(VLOOKUP(TRIM(PRR[[#This Row],[Lokacija provedbe
grad ili općina]]),[1]Koordinate!B:E,4,FALSE),"")</f>
        <v>18.542214099999999</v>
      </c>
    </row>
    <row r="105" spans="1:17" s="167" customFormat="1">
      <c r="A105" s="218"/>
      <c r="B105" s="254" t="s">
        <v>3000</v>
      </c>
      <c r="C105" s="44"/>
      <c r="D105" s="44"/>
      <c r="E105" s="201">
        <v>43377</v>
      </c>
      <c r="F105" s="75">
        <v>2048593</v>
      </c>
      <c r="G105" s="75">
        <v>1843733.7</v>
      </c>
      <c r="H105" s="75">
        <v>1567173.645</v>
      </c>
      <c r="I105" s="75">
        <v>276560.05499999993</v>
      </c>
      <c r="J105" s="75">
        <v>204859.30000000005</v>
      </c>
      <c r="K105" s="205" t="s">
        <v>4376</v>
      </c>
      <c r="L105" s="196" t="s">
        <v>28</v>
      </c>
      <c r="M105" s="230" t="s">
        <v>4153</v>
      </c>
      <c r="N105" s="218"/>
      <c r="O105" s="225">
        <f>IFERROR(VLOOKUP(TRIM(PRR[[#This Row],[Lokacija provedbe
grad ili općina]]),[1]Koordinate!B:E,2,FALSE),"")</f>
        <v>31403</v>
      </c>
      <c r="P105" s="225">
        <f>IFERROR(VLOOKUP(TRIM(PRR[[#This Row],[Lokacija provedbe
grad ili općina]]),[1]Koordinate!B:E,3,FALSE),"")</f>
        <v>45.439178099999999</v>
      </c>
      <c r="Q105" s="225">
        <f>IFERROR(VLOOKUP(TRIM(PRR[[#This Row],[Lokacija provedbe
grad ili općina]]),[1]Koordinate!B:E,4,FALSE),"")</f>
        <v>18.506617499999901</v>
      </c>
    </row>
    <row r="106" spans="1:17" s="167" customFormat="1" ht="30">
      <c r="A106" s="218"/>
      <c r="B106" s="254" t="s">
        <v>3000</v>
      </c>
      <c r="C106" s="44"/>
      <c r="D106" s="44"/>
      <c r="E106" s="201">
        <v>43377</v>
      </c>
      <c r="F106" s="75">
        <v>6564637</v>
      </c>
      <c r="G106" s="75">
        <v>3772051.5</v>
      </c>
      <c r="H106" s="75">
        <v>3206243.7749999999</v>
      </c>
      <c r="I106" s="75">
        <v>565807.72500000009</v>
      </c>
      <c r="J106" s="75">
        <v>2792585.5</v>
      </c>
      <c r="K106" s="205" t="s">
        <v>4002</v>
      </c>
      <c r="L106" s="196" t="s">
        <v>28</v>
      </c>
      <c r="M106" s="230" t="s">
        <v>3975</v>
      </c>
      <c r="N106" s="218"/>
      <c r="O106" s="225">
        <f>IFERROR(VLOOKUP(TRIM(PRR[[#This Row],[Lokacija provedbe
grad ili općina]]),[1]Koordinate!B:E,2,FALSE),"")</f>
        <v>31512</v>
      </c>
      <c r="P106" s="225">
        <f>IFERROR(VLOOKUP(TRIM(PRR[[#This Row],[Lokacija provedbe
grad ili općina]]),[1]Koordinate!B:E,3,FALSE),"")</f>
        <v>45.523389299999998</v>
      </c>
      <c r="Q106" s="225">
        <f>IFERROR(VLOOKUP(TRIM(PRR[[#This Row],[Lokacija provedbe
grad ili općina]]),[1]Koordinate!B:E,4,FALSE),"")</f>
        <v>17.976535699999999</v>
      </c>
    </row>
    <row r="107" spans="1:17" s="167" customFormat="1">
      <c r="A107" s="218"/>
      <c r="B107" s="254" t="s">
        <v>3000</v>
      </c>
      <c r="C107" s="44"/>
      <c r="D107" s="44"/>
      <c r="E107" s="201">
        <v>43377</v>
      </c>
      <c r="F107" s="75">
        <v>828430</v>
      </c>
      <c r="G107" s="75">
        <v>621322.5</v>
      </c>
      <c r="H107" s="75">
        <v>528124.125</v>
      </c>
      <c r="I107" s="75">
        <v>93198.375</v>
      </c>
      <c r="J107" s="75">
        <v>207107.5</v>
      </c>
      <c r="K107" s="205" t="s">
        <v>4377</v>
      </c>
      <c r="L107" s="196" t="s">
        <v>28</v>
      </c>
      <c r="M107" s="230" t="s">
        <v>1677</v>
      </c>
      <c r="N107" s="218"/>
      <c r="O107" s="225">
        <f>IFERROR(VLOOKUP(TRIM(PRR[[#This Row],[Lokacija provedbe
grad ili općina]]),[1]Koordinate!B:E,2,FALSE),"")</f>
        <v>31421</v>
      </c>
      <c r="P107" s="225">
        <f>IFERROR(VLOOKUP(TRIM(PRR[[#This Row],[Lokacija provedbe
grad ili općina]]),[1]Koordinate!B:E,3,FALSE),"")</f>
        <v>45.353201800000001</v>
      </c>
      <c r="Q107" s="225">
        <f>IFERROR(VLOOKUP(TRIM(PRR[[#This Row],[Lokacija provedbe
grad ili općina]]),[1]Koordinate!B:E,4,FALSE),"")</f>
        <v>18.377091499999999</v>
      </c>
    </row>
    <row r="108" spans="1:17" s="167" customFormat="1">
      <c r="A108" s="218"/>
      <c r="B108" s="254" t="s">
        <v>3000</v>
      </c>
      <c r="C108" s="44"/>
      <c r="D108" s="44"/>
      <c r="E108" s="201">
        <v>43377</v>
      </c>
      <c r="F108" s="75">
        <v>513869.99</v>
      </c>
      <c r="G108" s="75">
        <v>359708.99</v>
      </c>
      <c r="H108" s="75">
        <v>305752.64149999997</v>
      </c>
      <c r="I108" s="75">
        <v>53956.348500000022</v>
      </c>
      <c r="J108" s="75">
        <v>154161</v>
      </c>
      <c r="K108" s="205" t="s">
        <v>4378</v>
      </c>
      <c r="L108" s="196" t="s">
        <v>28</v>
      </c>
      <c r="M108" s="230" t="s">
        <v>1325</v>
      </c>
      <c r="N108" s="218"/>
      <c r="O108" s="225">
        <f>IFERROR(VLOOKUP(TRIM(PRR[[#This Row],[Lokacija provedbe
grad ili općina]]),[1]Koordinate!B:E,2,FALSE),"")</f>
        <v>31431</v>
      </c>
      <c r="P108" s="225">
        <f>IFERROR(VLOOKUP(TRIM(PRR[[#This Row],[Lokacija provedbe
grad ili općina]]),[1]Koordinate!B:E,3,FALSE),"")</f>
        <v>45.523744299999997</v>
      </c>
      <c r="Q108" s="225">
        <f>IFERROR(VLOOKUP(TRIM(PRR[[#This Row],[Lokacija provedbe
grad ili općina]]),[1]Koordinate!B:E,4,FALSE),"")</f>
        <v>18.577044000000001</v>
      </c>
    </row>
    <row r="109" spans="1:17" s="167" customFormat="1">
      <c r="A109" s="218"/>
      <c r="B109" s="254" t="s">
        <v>3000</v>
      </c>
      <c r="C109" s="44"/>
      <c r="D109" s="44"/>
      <c r="E109" s="201">
        <v>43377</v>
      </c>
      <c r="F109" s="75">
        <v>93365.55</v>
      </c>
      <c r="G109" s="75">
        <v>70024.160000000003</v>
      </c>
      <c r="H109" s="75">
        <v>59520.536</v>
      </c>
      <c r="I109" s="75">
        <v>10503.624000000003</v>
      </c>
      <c r="J109" s="75">
        <v>23341.39</v>
      </c>
      <c r="K109" s="205" t="s">
        <v>4379</v>
      </c>
      <c r="L109" s="196" t="s">
        <v>28</v>
      </c>
      <c r="M109" s="230" t="s">
        <v>3096</v>
      </c>
      <c r="N109" s="218"/>
      <c r="O109" s="225">
        <f>IFERROR(VLOOKUP(TRIM(PRR[[#This Row],[Lokacija provedbe
grad ili općina]]),[1]Koordinate!B:E,2,FALSE),"")</f>
        <v>31433</v>
      </c>
      <c r="P109" s="225">
        <f>IFERROR(VLOOKUP(TRIM(PRR[[#This Row],[Lokacija provedbe
grad ili općina]]),[1]Koordinate!B:E,3,FALSE),"")</f>
        <v>45.458650400000003</v>
      </c>
      <c r="Q109" s="225">
        <f>IFERROR(VLOOKUP(TRIM(PRR[[#This Row],[Lokacija provedbe
grad ili općina]]),[1]Koordinate!B:E,4,FALSE),"")</f>
        <v>18.2178387999999</v>
      </c>
    </row>
    <row r="110" spans="1:17" s="167" customFormat="1">
      <c r="A110" s="218"/>
      <c r="B110" s="254" t="s">
        <v>3000</v>
      </c>
      <c r="C110" s="44"/>
      <c r="D110" s="44"/>
      <c r="E110" s="201">
        <v>43377</v>
      </c>
      <c r="F110" s="75">
        <v>5885292</v>
      </c>
      <c r="G110" s="75">
        <v>4413744</v>
      </c>
      <c r="H110" s="75">
        <v>3751682.4</v>
      </c>
      <c r="I110" s="75">
        <v>662061.60000000009</v>
      </c>
      <c r="J110" s="75">
        <v>1471548</v>
      </c>
      <c r="K110" s="205" t="s">
        <v>4380</v>
      </c>
      <c r="L110" s="196" t="s">
        <v>28</v>
      </c>
      <c r="M110" s="230" t="s">
        <v>4307</v>
      </c>
      <c r="N110" s="218"/>
      <c r="O110" s="225">
        <f>IFERROR(VLOOKUP(TRIM(PRR[[#This Row],[Lokacija provedbe
grad ili općina]]),[1]Koordinate!B:E,2,FALSE),"")</f>
        <v>31401</v>
      </c>
      <c r="P110" s="225">
        <f>IFERROR(VLOOKUP(TRIM(PRR[[#This Row],[Lokacija provedbe
grad ili općina]]),[1]Koordinate!B:E,3,FALSE),"")</f>
        <v>45.343469300000002</v>
      </c>
      <c r="Q110" s="225">
        <f>IFERROR(VLOOKUP(TRIM(PRR[[#This Row],[Lokacija provedbe
grad ili općina]]),[1]Koordinate!B:E,4,FALSE),"")</f>
        <v>18.456381499999999</v>
      </c>
    </row>
    <row r="111" spans="1:17" s="167" customFormat="1">
      <c r="A111" s="218"/>
      <c r="B111" s="254" t="s">
        <v>3000</v>
      </c>
      <c r="C111" s="44"/>
      <c r="D111" s="44"/>
      <c r="E111" s="201">
        <v>43377</v>
      </c>
      <c r="F111" s="75">
        <v>1618939.5</v>
      </c>
      <c r="G111" s="75">
        <v>1331597.54</v>
      </c>
      <c r="H111" s="75">
        <v>1131857.909</v>
      </c>
      <c r="I111" s="75">
        <v>199739.63100000005</v>
      </c>
      <c r="J111" s="75">
        <v>287341.95999999996</v>
      </c>
      <c r="K111" s="205" t="s">
        <v>4381</v>
      </c>
      <c r="L111" s="196" t="s">
        <v>28</v>
      </c>
      <c r="M111" s="230" t="s">
        <v>169</v>
      </c>
      <c r="N111" s="218"/>
      <c r="O111" s="225">
        <f>IFERROR(VLOOKUP(TRIM(PRR[[#This Row],[Lokacija provedbe
grad ili općina]]),[1]Koordinate!B:E,2,FALSE),"")</f>
        <v>31540</v>
      </c>
      <c r="P111" s="225">
        <f>IFERROR(VLOOKUP(TRIM(PRR[[#This Row],[Lokacija provedbe
grad ili općina]]),[1]Koordinate!B:E,3,FALSE),"")</f>
        <v>45.762141999999997</v>
      </c>
      <c r="Q111" s="225">
        <f>IFERROR(VLOOKUP(TRIM(PRR[[#This Row],[Lokacija provedbe
grad ili općina]]),[1]Koordinate!B:E,4,FALSE),"")</f>
        <v>18.165137899999898</v>
      </c>
    </row>
    <row r="112" spans="1:17" s="167" customFormat="1">
      <c r="A112" s="218"/>
      <c r="B112" s="254" t="s">
        <v>3000</v>
      </c>
      <c r="C112" s="44"/>
      <c r="D112" s="44"/>
      <c r="E112" s="201">
        <v>43377</v>
      </c>
      <c r="F112" s="75">
        <v>408000</v>
      </c>
      <c r="G112" s="75">
        <v>306000</v>
      </c>
      <c r="H112" s="75">
        <v>260100</v>
      </c>
      <c r="I112" s="75">
        <v>45900</v>
      </c>
      <c r="J112" s="75">
        <v>102000</v>
      </c>
      <c r="K112" s="205" t="s">
        <v>4382</v>
      </c>
      <c r="L112" s="196" t="s">
        <v>28</v>
      </c>
      <c r="M112" s="230" t="s">
        <v>4307</v>
      </c>
      <c r="N112" s="218"/>
      <c r="O112" s="225">
        <f>IFERROR(VLOOKUP(TRIM(PRR[[#This Row],[Lokacija provedbe
grad ili općina]]),[1]Koordinate!B:E,2,FALSE),"")</f>
        <v>31401</v>
      </c>
      <c r="P112" s="225">
        <f>IFERROR(VLOOKUP(TRIM(PRR[[#This Row],[Lokacija provedbe
grad ili općina]]),[1]Koordinate!B:E,3,FALSE),"")</f>
        <v>45.343469300000002</v>
      </c>
      <c r="Q112" s="225">
        <f>IFERROR(VLOOKUP(TRIM(PRR[[#This Row],[Lokacija provedbe
grad ili općina]]),[1]Koordinate!B:E,4,FALSE),"")</f>
        <v>18.456381499999999</v>
      </c>
    </row>
    <row r="113" spans="1:17" s="167" customFormat="1">
      <c r="A113" s="218"/>
      <c r="B113" s="254" t="s">
        <v>3000</v>
      </c>
      <c r="C113" s="44"/>
      <c r="D113" s="44"/>
      <c r="E113" s="201">
        <v>43377</v>
      </c>
      <c r="F113" s="75">
        <v>785198</v>
      </c>
      <c r="G113" s="75">
        <v>706678.2</v>
      </c>
      <c r="H113" s="75">
        <v>600676.47</v>
      </c>
      <c r="I113" s="75">
        <v>106001.72999999998</v>
      </c>
      <c r="J113" s="75">
        <v>78519.800000000047</v>
      </c>
      <c r="K113" s="205" t="s">
        <v>4383</v>
      </c>
      <c r="L113" s="196" t="s">
        <v>28</v>
      </c>
      <c r="M113" s="230" t="s">
        <v>4308</v>
      </c>
      <c r="N113" s="218"/>
      <c r="O113" s="225">
        <f>IFERROR(VLOOKUP(TRIM(PRR[[#This Row],[Lokacija provedbe
grad ili općina]]),[1]Koordinate!B:E,2,FALSE),"")</f>
        <v>31542</v>
      </c>
      <c r="P113" s="225">
        <f>IFERROR(VLOOKUP(TRIM(PRR[[#This Row],[Lokacija provedbe
grad ili općina]]),[1]Koordinate!B:E,3,FALSE),"")</f>
        <v>45.662298999999997</v>
      </c>
      <c r="Q113" s="225">
        <f>IFERROR(VLOOKUP(TRIM(PRR[[#This Row],[Lokacija provedbe
grad ili općina]]),[1]Koordinate!B:E,4,FALSE),"")</f>
        <v>18.186986599999901</v>
      </c>
    </row>
    <row r="114" spans="1:17" s="167" customFormat="1">
      <c r="A114" s="218"/>
      <c r="B114" s="254" t="s">
        <v>3000</v>
      </c>
      <c r="C114" s="44"/>
      <c r="D114" s="44"/>
      <c r="E114" s="201">
        <v>43377</v>
      </c>
      <c r="F114" s="75">
        <v>453294.3</v>
      </c>
      <c r="G114" s="75">
        <v>339970.72</v>
      </c>
      <c r="H114" s="75">
        <v>288975.11199999996</v>
      </c>
      <c r="I114" s="75">
        <v>50995.608000000007</v>
      </c>
      <c r="J114" s="75">
        <v>113323.58000000002</v>
      </c>
      <c r="K114" s="205" t="s">
        <v>4384</v>
      </c>
      <c r="L114" s="196" t="s">
        <v>28</v>
      </c>
      <c r="M114" s="230" t="s">
        <v>1748</v>
      </c>
      <c r="N114" s="218"/>
      <c r="O114" s="225">
        <f>IFERROR(VLOOKUP(TRIM(PRR[[#This Row],[Lokacija provedbe
grad ili općina]]),[1]Koordinate!B:E,2,FALSE),"")</f>
        <v>31224</v>
      </c>
      <c r="P114" s="225">
        <f>IFERROR(VLOOKUP(TRIM(PRR[[#This Row],[Lokacija provedbe
grad ili općina]]),[1]Koordinate!B:E,3,FALSE),"")</f>
        <v>45.545440199999902</v>
      </c>
      <c r="Q114" s="225">
        <f>IFERROR(VLOOKUP(TRIM(PRR[[#This Row],[Lokacija provedbe
grad ili općina]]),[1]Koordinate!B:E,4,FALSE),"")</f>
        <v>18.283311599999902</v>
      </c>
    </row>
    <row r="115" spans="1:17" s="167" customFormat="1">
      <c r="A115" s="218"/>
      <c r="B115" s="254" t="s">
        <v>3000</v>
      </c>
      <c r="C115" s="44"/>
      <c r="D115" s="44"/>
      <c r="E115" s="201">
        <v>43377</v>
      </c>
      <c r="F115" s="75">
        <v>124753.89</v>
      </c>
      <c r="G115" s="75">
        <v>93565.42</v>
      </c>
      <c r="H115" s="75">
        <v>79530.607000000004</v>
      </c>
      <c r="I115" s="75">
        <v>14034.812999999995</v>
      </c>
      <c r="J115" s="75">
        <v>31188.47</v>
      </c>
      <c r="K115" s="205" t="s">
        <v>4385</v>
      </c>
      <c r="L115" s="196" t="s">
        <v>28</v>
      </c>
      <c r="M115" s="230" t="s">
        <v>169</v>
      </c>
      <c r="N115" s="218"/>
      <c r="O115" s="225">
        <f>IFERROR(VLOOKUP(TRIM(PRR[[#This Row],[Lokacija provedbe
grad ili općina]]),[1]Koordinate!B:E,2,FALSE),"")</f>
        <v>31540</v>
      </c>
      <c r="P115" s="225">
        <f>IFERROR(VLOOKUP(TRIM(PRR[[#This Row],[Lokacija provedbe
grad ili općina]]),[1]Koordinate!B:E,3,FALSE),"")</f>
        <v>45.762141999999997</v>
      </c>
      <c r="Q115" s="225">
        <f>IFERROR(VLOOKUP(TRIM(PRR[[#This Row],[Lokacija provedbe
grad ili općina]]),[1]Koordinate!B:E,4,FALSE),"")</f>
        <v>18.165137899999898</v>
      </c>
    </row>
    <row r="116" spans="1:17" s="167" customFormat="1">
      <c r="A116" s="218"/>
      <c r="B116" s="226" t="s">
        <v>3000</v>
      </c>
      <c r="C116" s="218"/>
      <c r="D116" s="218"/>
      <c r="E116" s="227">
        <v>43383</v>
      </c>
      <c r="F116" s="75">
        <v>151500</v>
      </c>
      <c r="G116" s="75">
        <v>113625</v>
      </c>
      <c r="H116" s="75">
        <v>96581.25</v>
      </c>
      <c r="I116" s="75">
        <v>17043.75</v>
      </c>
      <c r="J116" s="75">
        <v>37875</v>
      </c>
      <c r="K116" s="205" t="s">
        <v>4584</v>
      </c>
      <c r="L116" s="417" t="s">
        <v>28</v>
      </c>
      <c r="M116" s="205" t="s">
        <v>2247</v>
      </c>
      <c r="N116" s="218"/>
      <c r="O116" s="225">
        <f>IFERROR(VLOOKUP(TRIM(PRR[[#This Row],[Lokacija provedbe
grad ili općina]]),[1]Koordinate!B:E,2,FALSE),"")</f>
        <v>31222</v>
      </c>
      <c r="P116" s="225">
        <f>IFERROR(VLOOKUP(TRIM(PRR[[#This Row],[Lokacija provedbe
grad ili općina]]),[1]Koordinate!B:E,3,FALSE),"")</f>
        <v>45.592432600000002</v>
      </c>
      <c r="Q116" s="225">
        <f>IFERROR(VLOOKUP(TRIM(PRR[[#This Row],[Lokacija provedbe
grad ili općina]]),[1]Koordinate!B:E,4,FALSE),"")</f>
        <v>18.459617399999999</v>
      </c>
    </row>
    <row r="117" spans="1:17" s="167" customFormat="1">
      <c r="A117" s="218"/>
      <c r="B117" s="226" t="s">
        <v>3000</v>
      </c>
      <c r="C117" s="218"/>
      <c r="D117" s="218"/>
      <c r="E117" s="227">
        <v>43385</v>
      </c>
      <c r="F117" s="75">
        <v>1012591.46</v>
      </c>
      <c r="G117" s="75">
        <v>636944.85</v>
      </c>
      <c r="H117" s="75">
        <v>541403.12</v>
      </c>
      <c r="I117" s="75">
        <v>95541.729999999981</v>
      </c>
      <c r="J117" s="75">
        <v>375646.61</v>
      </c>
      <c r="K117" s="205" t="s">
        <v>4585</v>
      </c>
      <c r="L117" s="417" t="s">
        <v>28</v>
      </c>
      <c r="M117" s="205" t="s">
        <v>204</v>
      </c>
      <c r="N117" s="218"/>
      <c r="O117" s="225">
        <f>IFERROR(VLOOKUP(TRIM(PRR[[#This Row],[Lokacija provedbe
grad ili općina]]),[1]Koordinate!B:E,2,FALSE),"")</f>
        <v>31551</v>
      </c>
      <c r="P117" s="225">
        <f>IFERROR(VLOOKUP(TRIM(PRR[[#This Row],[Lokacija provedbe
grad ili općina]]),[1]Koordinate!B:E,3,FALSE),"")</f>
        <v>45.684501599999997</v>
      </c>
      <c r="Q117" s="225">
        <f>IFERROR(VLOOKUP(TRIM(PRR[[#This Row],[Lokacija provedbe
grad ili općina]]),[1]Koordinate!B:E,4,FALSE),"")</f>
        <v>18.402356699999899</v>
      </c>
    </row>
    <row r="118" spans="1:17" s="167" customFormat="1">
      <c r="A118" s="218"/>
      <c r="B118" s="226" t="s">
        <v>3000</v>
      </c>
      <c r="C118" s="218"/>
      <c r="D118" s="218"/>
      <c r="E118" s="227">
        <v>43385</v>
      </c>
      <c r="F118" s="75">
        <v>205020</v>
      </c>
      <c r="G118" s="75">
        <v>153765</v>
      </c>
      <c r="H118" s="75">
        <v>130700.25</v>
      </c>
      <c r="I118" s="75">
        <v>23064.75</v>
      </c>
      <c r="J118" s="75">
        <v>51255</v>
      </c>
      <c r="K118" s="205" t="s">
        <v>4586</v>
      </c>
      <c r="L118" s="417" t="s">
        <v>28</v>
      </c>
      <c r="M118" s="205" t="s">
        <v>2661</v>
      </c>
      <c r="N118" s="218"/>
      <c r="O118" s="225">
        <f>IFERROR(VLOOKUP(TRIM(PRR[[#This Row],[Lokacija provedbe
grad ili općina]]),[1]Koordinate!B:E,2,FALSE),"")</f>
        <v>31416</v>
      </c>
      <c r="P118" s="225">
        <f>IFERROR(VLOOKUP(TRIM(PRR[[#This Row],[Lokacija provedbe
grad ili općina]]),[1]Koordinate!B:E,3,FALSE),"")</f>
        <v>45.315128899999998</v>
      </c>
      <c r="Q118" s="225">
        <f>IFERROR(VLOOKUP(TRIM(PRR[[#This Row],[Lokacija provedbe
grad ili općina]]),[1]Koordinate!B:E,4,FALSE),"")</f>
        <v>18.180403599999899</v>
      </c>
    </row>
    <row r="119" spans="1:17" s="167" customFormat="1">
      <c r="A119" s="218"/>
      <c r="B119" s="226" t="s">
        <v>3000</v>
      </c>
      <c r="C119" s="218"/>
      <c r="D119" s="218"/>
      <c r="E119" s="227">
        <v>43388</v>
      </c>
      <c r="F119" s="75">
        <v>408000</v>
      </c>
      <c r="G119" s="75">
        <v>306000</v>
      </c>
      <c r="H119" s="75">
        <v>260100</v>
      </c>
      <c r="I119" s="75">
        <v>45900</v>
      </c>
      <c r="J119" s="75">
        <v>102000</v>
      </c>
      <c r="K119" s="205" t="s">
        <v>4587</v>
      </c>
      <c r="L119" s="417" t="s">
        <v>28</v>
      </c>
      <c r="M119" s="205" t="s">
        <v>1279</v>
      </c>
      <c r="N119" s="218"/>
      <c r="O119" s="225">
        <f>IFERROR(VLOOKUP(TRIM(PRR[[#This Row],[Lokacija provedbe
grad ili općina]]),[1]Koordinate!B:E,2,FALSE),"")</f>
        <v>31550</v>
      </c>
      <c r="P119" s="225">
        <f>IFERROR(VLOOKUP(TRIM(PRR[[#This Row],[Lokacija provedbe
grad ili općina]]),[1]Koordinate!B:E,3,FALSE),"")</f>
        <v>45.659016899999997</v>
      </c>
      <c r="Q119" s="225">
        <f>IFERROR(VLOOKUP(TRIM(PRR[[#This Row],[Lokacija provedbe
grad ili općina]]),[1]Koordinate!B:E,4,FALSE),"")</f>
        <v>18.415552899999899</v>
      </c>
    </row>
    <row r="120" spans="1:17" s="167" customFormat="1">
      <c r="A120" s="218"/>
      <c r="B120" s="226" t="s">
        <v>3000</v>
      </c>
      <c r="C120" s="218"/>
      <c r="D120" s="218"/>
      <c r="E120" s="227">
        <v>43390</v>
      </c>
      <c r="F120" s="75">
        <v>345780</v>
      </c>
      <c r="G120" s="75">
        <v>259335</v>
      </c>
      <c r="H120" s="75">
        <v>220434.75</v>
      </c>
      <c r="I120" s="75">
        <v>38900.25</v>
      </c>
      <c r="J120" s="75">
        <v>86445</v>
      </c>
      <c r="K120" s="205" t="s">
        <v>4588</v>
      </c>
      <c r="L120" s="417" t="s">
        <v>28</v>
      </c>
      <c r="M120" s="205" t="s">
        <v>1279</v>
      </c>
      <c r="N120" s="218"/>
      <c r="O120" s="225">
        <f>IFERROR(VLOOKUP(TRIM(PRR[[#This Row],[Lokacija provedbe
grad ili općina]]),[1]Koordinate!B:E,2,FALSE),"")</f>
        <v>31550</v>
      </c>
      <c r="P120" s="225">
        <f>IFERROR(VLOOKUP(TRIM(PRR[[#This Row],[Lokacija provedbe
grad ili općina]]),[1]Koordinate!B:E,3,FALSE),"")</f>
        <v>45.659016899999997</v>
      </c>
      <c r="Q120" s="225">
        <f>IFERROR(VLOOKUP(TRIM(PRR[[#This Row],[Lokacija provedbe
grad ili općina]]),[1]Koordinate!B:E,4,FALSE),"")</f>
        <v>18.415552899999899</v>
      </c>
    </row>
    <row r="121" spans="1:17" s="167" customFormat="1">
      <c r="A121" s="218"/>
      <c r="B121" s="226" t="s">
        <v>3000</v>
      </c>
      <c r="C121" s="218"/>
      <c r="D121" s="218"/>
      <c r="E121" s="227">
        <v>43392</v>
      </c>
      <c r="F121" s="75">
        <v>1677900</v>
      </c>
      <c r="G121" s="75">
        <v>1113425</v>
      </c>
      <c r="H121" s="75">
        <v>946411.25</v>
      </c>
      <c r="I121" s="75">
        <v>167013.75</v>
      </c>
      <c r="J121" s="75">
        <v>564475</v>
      </c>
      <c r="K121" s="205" t="s">
        <v>4589</v>
      </c>
      <c r="L121" s="417" t="s">
        <v>28</v>
      </c>
      <c r="M121" s="205" t="s">
        <v>30</v>
      </c>
      <c r="N121" s="218"/>
      <c r="O121" s="225">
        <f>IFERROR(VLOOKUP(TRIM(PRR[[#This Row],[Lokacija provedbe
grad ili općina]]),[1]Koordinate!B:E,2,FALSE),"")</f>
        <v>31400</v>
      </c>
      <c r="P121" s="225">
        <f>IFERROR(VLOOKUP(TRIM(PRR[[#This Row],[Lokacija provedbe
grad ili općina]]),[1]Koordinate!B:E,3,FALSE),"")</f>
        <v>45.309996899999902</v>
      </c>
      <c r="Q121" s="225">
        <f>IFERROR(VLOOKUP(TRIM(PRR[[#This Row],[Lokacija provedbe
grad ili općina]]),[1]Koordinate!B:E,4,FALSE),"")</f>
        <v>18.4097819999999</v>
      </c>
    </row>
    <row r="122" spans="1:17" s="167" customFormat="1">
      <c r="A122" s="218"/>
      <c r="B122" s="254" t="s">
        <v>3003</v>
      </c>
      <c r="C122" s="44"/>
      <c r="D122" s="44"/>
      <c r="E122" s="95">
        <v>43028</v>
      </c>
      <c r="F122" s="75">
        <v>2688599.5</v>
      </c>
      <c r="G122" s="75">
        <v>1344299.75</v>
      </c>
      <c r="H122" s="75">
        <v>1142654.79</v>
      </c>
      <c r="I122" s="75">
        <v>201644.95999999996</v>
      </c>
      <c r="J122" s="75">
        <v>1344299.75</v>
      </c>
      <c r="K122" s="205" t="s">
        <v>3004</v>
      </c>
      <c r="L122" s="196" t="s">
        <v>28</v>
      </c>
      <c r="M122" s="136" t="s">
        <v>30</v>
      </c>
      <c r="N122" s="218"/>
      <c r="O122" s="225">
        <f>IFERROR(VLOOKUP(TRIM(PRR[[#This Row],[Lokacija provedbe
grad ili općina]]),[1]Koordinate!B:E,2,FALSE),"")</f>
        <v>31400</v>
      </c>
      <c r="P122" s="225">
        <f>IFERROR(VLOOKUP(TRIM(PRR[[#This Row],[Lokacija provedbe
grad ili općina]]),[1]Koordinate!B:E,3,FALSE),"")</f>
        <v>45.309996899999902</v>
      </c>
      <c r="Q122" s="225">
        <f>IFERROR(VLOOKUP(TRIM(PRR[[#This Row],[Lokacija provedbe
grad ili općina]]),[1]Koordinate!B:E,4,FALSE),"")</f>
        <v>18.4097819999999</v>
      </c>
    </row>
    <row r="123" spans="1:17" s="167" customFormat="1">
      <c r="A123" s="225"/>
      <c r="B123" s="254" t="s">
        <v>3003</v>
      </c>
      <c r="C123" s="44"/>
      <c r="D123" s="44"/>
      <c r="E123" s="95">
        <v>43111</v>
      </c>
      <c r="F123" s="75">
        <v>1326717.5</v>
      </c>
      <c r="G123" s="75">
        <v>663358.75</v>
      </c>
      <c r="H123" s="75">
        <v>563854.93999999994</v>
      </c>
      <c r="I123" s="75">
        <v>99503.810000000056</v>
      </c>
      <c r="J123" s="75">
        <v>663358.75</v>
      </c>
      <c r="K123" s="205" t="s">
        <v>3005</v>
      </c>
      <c r="L123" s="196" t="s">
        <v>28</v>
      </c>
      <c r="M123" s="136" t="s">
        <v>2372</v>
      </c>
      <c r="N123" s="218"/>
      <c r="O123" s="225">
        <f>IFERROR(VLOOKUP(TRIM(PRR[[#This Row],[Lokacija provedbe
grad ili općina]]),[1]Koordinate!B:E,2,FALSE),"")</f>
        <v>31424</v>
      </c>
      <c r="P123" s="225">
        <f>IFERROR(VLOOKUP(TRIM(PRR[[#This Row],[Lokacija provedbe
grad ili općina]]),[1]Koordinate!B:E,3,FALSE),"")</f>
        <v>45.4329939</v>
      </c>
      <c r="Q123" s="225">
        <f>IFERROR(VLOOKUP(TRIM(PRR[[#This Row],[Lokacija provedbe
grad ili općina]]),[1]Koordinate!B:E,4,FALSE),"")</f>
        <v>18.4113468</v>
      </c>
    </row>
    <row r="124" spans="1:17" s="167" customFormat="1">
      <c r="A124" s="225"/>
      <c r="B124" s="254" t="s">
        <v>3003</v>
      </c>
      <c r="C124" s="44"/>
      <c r="D124" s="44"/>
      <c r="E124" s="95">
        <v>43105</v>
      </c>
      <c r="F124" s="75">
        <v>9723631.3699999992</v>
      </c>
      <c r="G124" s="75">
        <v>9723631.3699999992</v>
      </c>
      <c r="H124" s="75">
        <v>8265086.6600000001</v>
      </c>
      <c r="I124" s="75">
        <v>1458544.709999999</v>
      </c>
      <c r="J124" s="75">
        <v>0</v>
      </c>
      <c r="K124" s="205" t="s">
        <v>3006</v>
      </c>
      <c r="L124" s="196" t="s">
        <v>28</v>
      </c>
      <c r="M124" s="136" t="s">
        <v>169</v>
      </c>
      <c r="N124" s="218"/>
      <c r="O124" s="225">
        <f>IFERROR(VLOOKUP(TRIM(PRR[[#This Row],[Lokacija provedbe
grad ili općina]]),[1]Koordinate!B:E,2,FALSE),"")</f>
        <v>31540</v>
      </c>
      <c r="P124" s="225">
        <f>IFERROR(VLOOKUP(TRIM(PRR[[#This Row],[Lokacija provedbe
grad ili općina]]),[1]Koordinate!B:E,3,FALSE),"")</f>
        <v>45.762141999999997</v>
      </c>
      <c r="Q124" s="225">
        <f>IFERROR(VLOOKUP(TRIM(PRR[[#This Row],[Lokacija provedbe
grad ili općina]]),[1]Koordinate!B:E,4,FALSE),"")</f>
        <v>18.165137899999898</v>
      </c>
    </row>
    <row r="125" spans="1:17" s="167" customFormat="1">
      <c r="A125" s="225"/>
      <c r="B125" s="226" t="s">
        <v>3003</v>
      </c>
      <c r="C125" s="45"/>
      <c r="D125" s="45"/>
      <c r="E125" s="95">
        <v>43255</v>
      </c>
      <c r="F125" s="75">
        <v>3444072.23</v>
      </c>
      <c r="G125" s="75">
        <v>1722036.11</v>
      </c>
      <c r="H125" s="75">
        <v>1463730.69</v>
      </c>
      <c r="I125" s="75">
        <v>258305.42000000016</v>
      </c>
      <c r="J125" s="75">
        <v>1722036.1199999999</v>
      </c>
      <c r="K125" s="205" t="s">
        <v>3750</v>
      </c>
      <c r="L125" s="196" t="s">
        <v>28</v>
      </c>
      <c r="M125" s="124" t="s">
        <v>4300</v>
      </c>
      <c r="N125" s="218"/>
      <c r="O125" s="225">
        <f>IFERROR(VLOOKUP(TRIM(PRR[[#This Row],[Lokacija provedbe
grad ili općina]]),[1]Koordinate!B:E,2,FALSE),"")</f>
        <v>31215</v>
      </c>
      <c r="P125" s="225">
        <f>IFERROR(VLOOKUP(TRIM(PRR[[#This Row],[Lokacija provedbe
grad ili općina]]),[1]Koordinate!B:E,3,FALSE),"")</f>
        <v>453998995</v>
      </c>
      <c r="Q125" s="225">
        <f>IFERROR(VLOOKUP(TRIM(PRR[[#This Row],[Lokacija provedbe
grad ili općina]]),[1]Koordinate!B:E,4,FALSE),"")</f>
        <v>18.620987899999999</v>
      </c>
    </row>
    <row r="126" spans="1:17" s="167" customFormat="1">
      <c r="A126" s="225"/>
      <c r="B126" s="254" t="s">
        <v>3003</v>
      </c>
      <c r="C126" s="44"/>
      <c r="D126" s="44"/>
      <c r="E126" s="95">
        <v>43028</v>
      </c>
      <c r="F126" s="75">
        <v>12100496.369999999</v>
      </c>
      <c r="G126" s="75">
        <v>6050248.1900000004</v>
      </c>
      <c r="H126" s="75">
        <v>5142710.96</v>
      </c>
      <c r="I126" s="75">
        <v>907537.23000000045</v>
      </c>
      <c r="J126" s="75">
        <v>6050248.1799999988</v>
      </c>
      <c r="K126" s="205" t="s">
        <v>3007</v>
      </c>
      <c r="L126" s="196" t="s">
        <v>28</v>
      </c>
      <c r="M126" s="236" t="s">
        <v>4309</v>
      </c>
      <c r="N126" s="218"/>
      <c r="O126" s="225">
        <f>IFERROR(VLOOKUP(TRIM(PRR[[#This Row],[Lokacija provedbe
grad ili općina]]),[1]Koordinate!B:E,2,FALSE),"")</f>
        <v>31530</v>
      </c>
      <c r="P126" s="225">
        <f>IFERROR(VLOOKUP(TRIM(PRR[[#This Row],[Lokacija provedbe
grad ili općina]]),[1]Koordinate!B:E,3,FALSE),"")</f>
        <v>45.785408400000001</v>
      </c>
      <c r="Q126" s="225">
        <f>IFERROR(VLOOKUP(TRIM(PRR[[#This Row],[Lokacija provedbe
grad ili općina]]),[1]Koordinate!B:E,4,FALSE),"")</f>
        <v>17.981833499999901</v>
      </c>
    </row>
    <row r="127" spans="1:17" s="167" customFormat="1">
      <c r="A127" s="218"/>
      <c r="B127" s="254" t="s">
        <v>3003</v>
      </c>
      <c r="C127" s="44"/>
      <c r="D127" s="44"/>
      <c r="E127" s="95">
        <v>43028</v>
      </c>
      <c r="F127" s="75">
        <v>39702460.130000003</v>
      </c>
      <c r="G127" s="75">
        <v>19851230.07</v>
      </c>
      <c r="H127" s="75">
        <v>16873545.559999999</v>
      </c>
      <c r="I127" s="75">
        <v>2977684.5100000016</v>
      </c>
      <c r="J127" s="75">
        <v>19851230.060000002</v>
      </c>
      <c r="K127" s="205" t="s">
        <v>261</v>
      </c>
      <c r="L127" s="196" t="s">
        <v>28</v>
      </c>
      <c r="M127" s="236" t="s">
        <v>29</v>
      </c>
      <c r="N127" s="218"/>
      <c r="O127" s="225">
        <f>IFERROR(VLOOKUP(TRIM(PRR[[#This Row],[Lokacija provedbe
grad ili općina]]),[1]Koordinate!B:E,2,FALSE),"")</f>
        <v>31000</v>
      </c>
      <c r="P127" s="225">
        <f>IFERROR(VLOOKUP(TRIM(PRR[[#This Row],[Lokacija provedbe
grad ili općina]]),[1]Koordinate!B:E,3,FALSE),"")</f>
        <v>45.554962400000001</v>
      </c>
      <c r="Q127" s="225">
        <f>IFERROR(VLOOKUP(TRIM(PRR[[#This Row],[Lokacija provedbe
grad ili općina]]),[1]Koordinate!B:E,4,FALSE),"")</f>
        <v>18.695514399999901</v>
      </c>
    </row>
    <row r="128" spans="1:17" s="167" customFormat="1" ht="30">
      <c r="A128" s="218"/>
      <c r="B128" s="423" t="s">
        <v>3003</v>
      </c>
      <c r="C128" s="225"/>
      <c r="D128" s="225"/>
      <c r="E128" s="231">
        <v>43572</v>
      </c>
      <c r="F128" s="424">
        <v>3071500</v>
      </c>
      <c r="G128" s="424">
        <v>1482500</v>
      </c>
      <c r="H128" s="424">
        <v>1260125</v>
      </c>
      <c r="I128" s="424">
        <v>222375</v>
      </c>
      <c r="J128" s="424">
        <v>1589000</v>
      </c>
      <c r="K128" s="142" t="s">
        <v>6532</v>
      </c>
      <c r="L128" s="419" t="s">
        <v>28</v>
      </c>
      <c r="M128" s="645" t="s">
        <v>30</v>
      </c>
      <c r="N128" s="218"/>
      <c r="O128" s="225">
        <f>IFERROR(VLOOKUP(TRIM(PRR[[#This Row],[Lokacija provedbe
grad ili općina]]),[1]Koordinate!B:E,2,FALSE),"")</f>
        <v>31400</v>
      </c>
      <c r="P128" s="225">
        <f>IFERROR(VLOOKUP(TRIM(PRR[[#This Row],[Lokacija provedbe
grad ili općina]]),[1]Koordinate!B:E,3,FALSE),"")</f>
        <v>45.309996899999902</v>
      </c>
      <c r="Q128" s="225">
        <f>IFERROR(VLOOKUP(TRIM(PRR[[#This Row],[Lokacija provedbe
grad ili općina]]),[1]Koordinate!B:E,4,FALSE),"")</f>
        <v>18.4097819999999</v>
      </c>
    </row>
    <row r="129" spans="1:17" s="167" customFormat="1">
      <c r="A129" s="225"/>
      <c r="B129" s="423" t="s">
        <v>3003</v>
      </c>
      <c r="C129" s="225"/>
      <c r="D129" s="225"/>
      <c r="E129" s="231">
        <v>43572</v>
      </c>
      <c r="F129" s="424">
        <v>2087018.69</v>
      </c>
      <c r="G129" s="424">
        <v>1043509.35</v>
      </c>
      <c r="H129" s="424">
        <v>886982.94750000001</v>
      </c>
      <c r="I129" s="424">
        <v>156526.40249999997</v>
      </c>
      <c r="J129" s="424">
        <v>1043509.34</v>
      </c>
      <c r="K129" s="142" t="s">
        <v>6533</v>
      </c>
      <c r="L129" s="419" t="s">
        <v>28</v>
      </c>
      <c r="M129" s="645" t="s">
        <v>29</v>
      </c>
      <c r="N129" s="225"/>
      <c r="O129" s="425">
        <f>IFERROR(VLOOKUP(TRIM(PRR[[#This Row],[Lokacija provedbe
grad ili općina]]),[1]Koordinate!B:E,2,FALSE),"")</f>
        <v>31000</v>
      </c>
      <c r="P129" s="425">
        <f>IFERROR(VLOOKUP(TRIM(PRR[[#This Row],[Lokacija provedbe
grad ili općina]]),[1]Koordinate!B:E,3,FALSE),"")</f>
        <v>45.554962400000001</v>
      </c>
      <c r="Q129" s="425">
        <f>IFERROR(VLOOKUP(TRIM(PRR[[#This Row],[Lokacija provedbe
grad ili općina]]),[1]Koordinate!B:E,4,FALSE),"")</f>
        <v>18.695514399999901</v>
      </c>
    </row>
    <row r="130" spans="1:17" s="167" customFormat="1" ht="30">
      <c r="A130" s="218"/>
      <c r="B130" s="226" t="s">
        <v>4001</v>
      </c>
      <c r="C130" s="45"/>
      <c r="D130" s="45"/>
      <c r="E130" s="95">
        <v>43311</v>
      </c>
      <c r="F130" s="75">
        <v>4551232.4800000004</v>
      </c>
      <c r="G130" s="75">
        <v>2232000</v>
      </c>
      <c r="H130" s="75">
        <v>1897200</v>
      </c>
      <c r="I130" s="75">
        <v>334800</v>
      </c>
      <c r="J130" s="75">
        <v>2319232.4800000004</v>
      </c>
      <c r="K130" s="205" t="s">
        <v>4002</v>
      </c>
      <c r="L130" s="196" t="s">
        <v>28</v>
      </c>
      <c r="M130" s="124" t="s">
        <v>3975</v>
      </c>
      <c r="N130" s="218"/>
      <c r="O130" s="225">
        <f>IFERROR(VLOOKUP(TRIM(PRR[[#This Row],[Lokacija provedbe
grad ili općina]]),[1]Koordinate!B:E,2,FALSE),"")</f>
        <v>31512</v>
      </c>
      <c r="P130" s="225">
        <f>IFERROR(VLOOKUP(TRIM(PRR[[#This Row],[Lokacija provedbe
grad ili općina]]),[1]Koordinate!B:E,3,FALSE),"")</f>
        <v>45.523389299999998</v>
      </c>
      <c r="Q130" s="225">
        <f>IFERROR(VLOOKUP(TRIM(PRR[[#This Row],[Lokacija provedbe
grad ili općina]]),[1]Koordinate!B:E,4,FALSE),"")</f>
        <v>17.976535699999999</v>
      </c>
    </row>
    <row r="131" spans="1:17" s="167" customFormat="1">
      <c r="A131" s="218"/>
      <c r="B131" s="226" t="s">
        <v>4001</v>
      </c>
      <c r="C131" s="45"/>
      <c r="D131" s="45"/>
      <c r="E131" s="95">
        <v>43329</v>
      </c>
      <c r="F131" s="75">
        <v>908000</v>
      </c>
      <c r="G131" s="75">
        <v>454000</v>
      </c>
      <c r="H131" s="75">
        <v>385900</v>
      </c>
      <c r="I131" s="75">
        <v>68100</v>
      </c>
      <c r="J131" s="75">
        <v>454000</v>
      </c>
      <c r="K131" s="205" t="s">
        <v>4003</v>
      </c>
      <c r="L131" s="196" t="s">
        <v>28</v>
      </c>
      <c r="M131" s="124" t="s">
        <v>2657</v>
      </c>
      <c r="N131" s="218"/>
      <c r="O131" s="225">
        <f>IFERROR(VLOOKUP(TRIM(PRR[[#This Row],[Lokacija provedbe
grad ili općina]]),[1]Koordinate!B:E,2,FALSE),"")</f>
        <v>31411</v>
      </c>
      <c r="P131" s="225">
        <f>IFERROR(VLOOKUP(TRIM(PRR[[#This Row],[Lokacija provedbe
grad ili općina]]),[1]Koordinate!B:E,3,FALSE),"")</f>
        <v>45.257777599999997</v>
      </c>
      <c r="Q131" s="225">
        <f>IFERROR(VLOOKUP(TRIM(PRR[[#This Row],[Lokacija provedbe
grad ili općina]]),[1]Koordinate!B:E,4,FALSE),"")</f>
        <v>18.242228000000001</v>
      </c>
    </row>
    <row r="132" spans="1:17" s="167" customFormat="1">
      <c r="A132" s="218"/>
      <c r="B132" s="226" t="s">
        <v>4001</v>
      </c>
      <c r="C132" s="45"/>
      <c r="D132" s="45"/>
      <c r="E132" s="95">
        <v>43311</v>
      </c>
      <c r="F132" s="75">
        <v>451089.6</v>
      </c>
      <c r="G132" s="75">
        <v>225544.8</v>
      </c>
      <c r="H132" s="75">
        <v>191713.08</v>
      </c>
      <c r="I132" s="75">
        <v>33831.72</v>
      </c>
      <c r="J132" s="75">
        <v>225544.8</v>
      </c>
      <c r="K132" s="205" t="s">
        <v>4004</v>
      </c>
      <c r="L132" s="196" t="s">
        <v>28</v>
      </c>
      <c r="M132" s="124" t="s">
        <v>29</v>
      </c>
      <c r="N132" s="218"/>
      <c r="O132" s="225">
        <f>IFERROR(VLOOKUP(TRIM(PRR[[#This Row],[Lokacija provedbe
grad ili općina]]),[1]Koordinate!B:E,2,FALSE),"")</f>
        <v>31000</v>
      </c>
      <c r="P132" s="225">
        <f>IFERROR(VLOOKUP(TRIM(PRR[[#This Row],[Lokacija provedbe
grad ili općina]]),[1]Koordinate!B:E,3,FALSE),"")</f>
        <v>45.554962400000001</v>
      </c>
      <c r="Q132" s="225">
        <f>IFERROR(VLOOKUP(TRIM(PRR[[#This Row],[Lokacija provedbe
grad ili općina]]),[1]Koordinate!B:E,4,FALSE),"")</f>
        <v>18.695514399999901</v>
      </c>
    </row>
    <row r="133" spans="1:17" s="167" customFormat="1">
      <c r="A133" s="218"/>
      <c r="B133" s="226" t="s">
        <v>4001</v>
      </c>
      <c r="C133" s="45"/>
      <c r="D133" s="45"/>
      <c r="E133" s="95">
        <v>43339</v>
      </c>
      <c r="F133" s="75">
        <v>2261719</v>
      </c>
      <c r="G133" s="75">
        <v>1130859.5</v>
      </c>
      <c r="H133" s="75">
        <v>961230.58</v>
      </c>
      <c r="I133" s="75">
        <v>169628.92000000004</v>
      </c>
      <c r="J133" s="75">
        <v>1130859.5</v>
      </c>
      <c r="K133" s="205" t="s">
        <v>4005</v>
      </c>
      <c r="L133" s="196" t="s">
        <v>28</v>
      </c>
      <c r="M133" s="124" t="s">
        <v>1717</v>
      </c>
      <c r="N133" s="218"/>
      <c r="O133" s="225">
        <f>IFERROR(VLOOKUP(TRIM(PRR[[#This Row],[Lokacija provedbe
grad ili općina]]),[1]Koordinate!B:E,2,FALSE),"")</f>
        <v>31511</v>
      </c>
      <c r="P133" s="225">
        <f>IFERROR(VLOOKUP(TRIM(PRR[[#This Row],[Lokacija provedbe
grad ili općina]]),[1]Koordinate!B:E,3,FALSE),"")</f>
        <v>45.540887699999999</v>
      </c>
      <c r="Q133" s="225">
        <f>IFERROR(VLOOKUP(TRIM(PRR[[#This Row],[Lokacija provedbe
grad ili općina]]),[1]Koordinate!B:E,4,FALSE),"")</f>
        <v>18.0528961999999</v>
      </c>
    </row>
    <row r="134" spans="1:17" s="167" customFormat="1">
      <c r="A134" s="218"/>
      <c r="B134" s="226" t="s">
        <v>4001</v>
      </c>
      <c r="C134" s="45"/>
      <c r="D134" s="45"/>
      <c r="E134" s="95">
        <v>43321</v>
      </c>
      <c r="F134" s="75">
        <v>1089400</v>
      </c>
      <c r="G134" s="75">
        <v>762580</v>
      </c>
      <c r="H134" s="75">
        <v>648193</v>
      </c>
      <c r="I134" s="75">
        <v>114387</v>
      </c>
      <c r="J134" s="75">
        <v>326820</v>
      </c>
      <c r="K134" s="205" t="s">
        <v>4006</v>
      </c>
      <c r="L134" s="196" t="s">
        <v>28</v>
      </c>
      <c r="M134" s="124" t="s">
        <v>4300</v>
      </c>
      <c r="N134" s="218"/>
      <c r="O134" s="225">
        <f>IFERROR(VLOOKUP(TRIM(PRR[[#This Row],[Lokacija provedbe
grad ili općina]]),[1]Koordinate!B:E,2,FALSE),"")</f>
        <v>31215</v>
      </c>
      <c r="P134" s="225">
        <f>IFERROR(VLOOKUP(TRIM(PRR[[#This Row],[Lokacija provedbe
grad ili općina]]),[1]Koordinate!B:E,3,FALSE),"")</f>
        <v>453998995</v>
      </c>
      <c r="Q134" s="225">
        <f>IFERROR(VLOOKUP(TRIM(PRR[[#This Row],[Lokacija provedbe
grad ili općina]]),[1]Koordinate!B:E,4,FALSE),"")</f>
        <v>18.620987899999999</v>
      </c>
    </row>
    <row r="135" spans="1:17" s="167" customFormat="1">
      <c r="A135" s="218"/>
      <c r="B135" s="226" t="s">
        <v>4001</v>
      </c>
      <c r="C135" s="45"/>
      <c r="D135" s="45"/>
      <c r="E135" s="95">
        <v>43326</v>
      </c>
      <c r="F135" s="75">
        <v>747000</v>
      </c>
      <c r="G135" s="75">
        <v>373500</v>
      </c>
      <c r="H135" s="75">
        <v>317475</v>
      </c>
      <c r="I135" s="75">
        <v>56025</v>
      </c>
      <c r="J135" s="75">
        <v>373500</v>
      </c>
      <c r="K135" s="205" t="s">
        <v>4007</v>
      </c>
      <c r="L135" s="196" t="s">
        <v>28</v>
      </c>
      <c r="M135" s="124" t="s">
        <v>3096</v>
      </c>
      <c r="N135" s="218"/>
      <c r="O135" s="225">
        <f>IFERROR(VLOOKUP(TRIM(PRR[[#This Row],[Lokacija provedbe
grad ili općina]]),[1]Koordinate!B:E,2,FALSE),"")</f>
        <v>31433</v>
      </c>
      <c r="P135" s="225">
        <f>IFERROR(VLOOKUP(TRIM(PRR[[#This Row],[Lokacija provedbe
grad ili općina]]),[1]Koordinate!B:E,3,FALSE),"")</f>
        <v>45.458650400000003</v>
      </c>
      <c r="Q135" s="225">
        <f>IFERROR(VLOOKUP(TRIM(PRR[[#This Row],[Lokacija provedbe
grad ili općina]]),[1]Koordinate!B:E,4,FALSE),"")</f>
        <v>18.2178387999999</v>
      </c>
    </row>
    <row r="136" spans="1:17" s="167" customFormat="1">
      <c r="A136" s="218"/>
      <c r="B136" s="226" t="s">
        <v>4001</v>
      </c>
      <c r="C136" s="45"/>
      <c r="D136" s="45"/>
      <c r="E136" s="95">
        <v>43311</v>
      </c>
      <c r="F136" s="75">
        <v>4411397.5</v>
      </c>
      <c r="G136" s="75">
        <v>2205698.75</v>
      </c>
      <c r="H136" s="75">
        <v>1874843.94</v>
      </c>
      <c r="I136" s="75">
        <v>330854.81000000006</v>
      </c>
      <c r="J136" s="75">
        <v>2205698.75</v>
      </c>
      <c r="K136" s="205" t="s">
        <v>4008</v>
      </c>
      <c r="L136" s="196" t="s">
        <v>28</v>
      </c>
      <c r="M136" s="124" t="s">
        <v>1325</v>
      </c>
      <c r="N136" s="218"/>
      <c r="O136" s="225">
        <f>IFERROR(VLOOKUP(TRIM(PRR[[#This Row],[Lokacija provedbe
grad ili općina]]),[1]Koordinate!B:E,2,FALSE),"")</f>
        <v>31431</v>
      </c>
      <c r="P136" s="225">
        <f>IFERROR(VLOOKUP(TRIM(PRR[[#This Row],[Lokacija provedbe
grad ili općina]]),[1]Koordinate!B:E,3,FALSE),"")</f>
        <v>45.523744299999997</v>
      </c>
      <c r="Q136" s="225">
        <f>IFERROR(VLOOKUP(TRIM(PRR[[#This Row],[Lokacija provedbe
grad ili općina]]),[1]Koordinate!B:E,4,FALSE),"")</f>
        <v>18.577044000000001</v>
      </c>
    </row>
    <row r="137" spans="1:17" s="167" customFormat="1">
      <c r="A137" s="218"/>
      <c r="B137" s="226" t="s">
        <v>4001</v>
      </c>
      <c r="C137" s="45"/>
      <c r="D137" s="45"/>
      <c r="E137" s="95">
        <v>43311</v>
      </c>
      <c r="F137" s="75">
        <v>5257058.09</v>
      </c>
      <c r="G137" s="75">
        <v>2232000</v>
      </c>
      <c r="H137" s="75">
        <v>1897200</v>
      </c>
      <c r="I137" s="75">
        <v>334800</v>
      </c>
      <c r="J137" s="75">
        <v>3025058.09</v>
      </c>
      <c r="K137" s="205" t="s">
        <v>4009</v>
      </c>
      <c r="L137" s="196" t="s">
        <v>28</v>
      </c>
      <c r="M137" s="124" t="s">
        <v>2348</v>
      </c>
      <c r="N137" s="218"/>
      <c r="O137" s="225">
        <f>IFERROR(VLOOKUP(TRIM(PRR[[#This Row],[Lokacija provedbe
grad ili općina]]),[1]Koordinate!B:E,2,FALSE),"")</f>
        <v>31404</v>
      </c>
      <c r="P137" s="225">
        <f>IFERROR(VLOOKUP(TRIM(PRR[[#This Row],[Lokacija provedbe
grad ili općina]]),[1]Koordinate!B:E,3,FALSE),"")</f>
        <v>45.460471499999997</v>
      </c>
      <c r="Q137" s="225">
        <f>IFERROR(VLOOKUP(TRIM(PRR[[#This Row],[Lokacija provedbe
grad ili općina]]),[1]Koordinate!B:E,4,FALSE),"")</f>
        <v>18.5723375</v>
      </c>
    </row>
    <row r="138" spans="1:17" s="167" customFormat="1">
      <c r="A138" s="218"/>
      <c r="B138" s="226" t="s">
        <v>4001</v>
      </c>
      <c r="C138" s="45"/>
      <c r="D138" s="45"/>
      <c r="E138" s="95">
        <v>43311</v>
      </c>
      <c r="F138" s="75">
        <v>3341830</v>
      </c>
      <c r="G138" s="75">
        <v>1670915</v>
      </c>
      <c r="H138" s="75">
        <v>1420277.75</v>
      </c>
      <c r="I138" s="75">
        <v>250637.25</v>
      </c>
      <c r="J138" s="75">
        <v>1670915</v>
      </c>
      <c r="K138" s="205" t="s">
        <v>4010</v>
      </c>
      <c r="L138" s="196" t="s">
        <v>28</v>
      </c>
      <c r="M138" s="124" t="s">
        <v>386</v>
      </c>
      <c r="N138" s="218"/>
      <c r="O138" s="225">
        <f>IFERROR(VLOOKUP(TRIM(PRR[[#This Row],[Lokacija provedbe
grad ili općina]]),[1]Koordinate!B:E,2,FALSE),"")</f>
        <v>31500</v>
      </c>
      <c r="P138" s="225">
        <f>IFERROR(VLOOKUP(TRIM(PRR[[#This Row],[Lokacija provedbe
grad ili općina]]),[1]Koordinate!B:E,3,FALSE),"")</f>
        <v>45.494686100000003</v>
      </c>
      <c r="Q138" s="225">
        <f>IFERROR(VLOOKUP(TRIM(PRR[[#This Row],[Lokacija provedbe
grad ili općina]]),[1]Koordinate!B:E,4,FALSE),"")</f>
        <v>18.095111800000002</v>
      </c>
    </row>
    <row r="139" spans="1:17" s="167" customFormat="1">
      <c r="A139" s="218"/>
      <c r="B139" s="226" t="s">
        <v>4001</v>
      </c>
      <c r="C139" s="45"/>
      <c r="D139" s="45"/>
      <c r="E139" s="95">
        <v>43311</v>
      </c>
      <c r="F139" s="75">
        <v>1303267.3</v>
      </c>
      <c r="G139" s="75">
        <v>912287.11</v>
      </c>
      <c r="H139" s="75">
        <v>775444.04</v>
      </c>
      <c r="I139" s="75">
        <v>136843.06999999995</v>
      </c>
      <c r="J139" s="75">
        <v>390980.19000000006</v>
      </c>
      <c r="K139" s="205" t="s">
        <v>4011</v>
      </c>
      <c r="L139" s="196" t="s">
        <v>28</v>
      </c>
      <c r="M139" s="124" t="s">
        <v>1325</v>
      </c>
      <c r="N139" s="218"/>
      <c r="O139" s="225">
        <f>IFERROR(VLOOKUP(TRIM(PRR[[#This Row],[Lokacija provedbe
grad ili općina]]),[1]Koordinate!B:E,2,FALSE),"")</f>
        <v>31431</v>
      </c>
      <c r="P139" s="225">
        <f>IFERROR(VLOOKUP(TRIM(PRR[[#This Row],[Lokacija provedbe
grad ili općina]]),[1]Koordinate!B:E,3,FALSE),"")</f>
        <v>45.523744299999997</v>
      </c>
      <c r="Q139" s="225">
        <f>IFERROR(VLOOKUP(TRIM(PRR[[#This Row],[Lokacija provedbe
grad ili općina]]),[1]Koordinate!B:E,4,FALSE),"")</f>
        <v>18.577044000000001</v>
      </c>
    </row>
    <row r="140" spans="1:17" s="167" customFormat="1">
      <c r="A140" s="218"/>
      <c r="B140" s="226" t="s">
        <v>4001</v>
      </c>
      <c r="C140" s="45"/>
      <c r="D140" s="45"/>
      <c r="E140" s="95">
        <v>43329</v>
      </c>
      <c r="F140" s="75">
        <v>1905800</v>
      </c>
      <c r="G140" s="75">
        <v>952900</v>
      </c>
      <c r="H140" s="75">
        <v>809965</v>
      </c>
      <c r="I140" s="75">
        <v>142935</v>
      </c>
      <c r="J140" s="75">
        <v>952900</v>
      </c>
      <c r="K140" s="205" t="s">
        <v>4012</v>
      </c>
      <c r="L140" s="196" t="s">
        <v>28</v>
      </c>
      <c r="M140" s="124" t="s">
        <v>386</v>
      </c>
      <c r="N140" s="218"/>
      <c r="O140" s="225">
        <f>IFERROR(VLOOKUP(TRIM(PRR[[#This Row],[Lokacija provedbe
grad ili općina]]),[1]Koordinate!B:E,2,FALSE),"")</f>
        <v>31500</v>
      </c>
      <c r="P140" s="225">
        <f>IFERROR(VLOOKUP(TRIM(PRR[[#This Row],[Lokacija provedbe
grad ili općina]]),[1]Koordinate!B:E,3,FALSE),"")</f>
        <v>45.494686100000003</v>
      </c>
      <c r="Q140" s="225">
        <f>IFERROR(VLOOKUP(TRIM(PRR[[#This Row],[Lokacija provedbe
grad ili općina]]),[1]Koordinate!B:E,4,FALSE),"")</f>
        <v>18.095111800000002</v>
      </c>
    </row>
    <row r="141" spans="1:17" s="167" customFormat="1">
      <c r="A141" s="218"/>
      <c r="B141" s="226" t="s">
        <v>4001</v>
      </c>
      <c r="C141" s="45"/>
      <c r="D141" s="45"/>
      <c r="E141" s="95">
        <v>43311</v>
      </c>
      <c r="F141" s="75">
        <v>818025.72</v>
      </c>
      <c r="G141" s="75">
        <v>409012.86</v>
      </c>
      <c r="H141" s="75">
        <v>347660.93</v>
      </c>
      <c r="I141" s="75">
        <v>61351.929999999993</v>
      </c>
      <c r="J141" s="75">
        <v>409012.86</v>
      </c>
      <c r="K141" s="205" t="s">
        <v>4013</v>
      </c>
      <c r="L141" s="196" t="s">
        <v>28</v>
      </c>
      <c r="M141" s="124" t="s">
        <v>1225</v>
      </c>
      <c r="N141" s="218"/>
      <c r="O141" s="225">
        <f>IFERROR(VLOOKUP(TRIM(PRR[[#This Row],[Lokacija provedbe
grad ili općina]]),[1]Koordinate!B:E,2,FALSE),"")</f>
        <v>31206</v>
      </c>
      <c r="P141" s="225">
        <f>IFERROR(VLOOKUP(TRIM(PRR[[#This Row],[Lokacija provedbe
grad ili općina]]),[1]Koordinate!B:E,3,FALSE),"")</f>
        <v>45.5248372</v>
      </c>
      <c r="Q141" s="225">
        <f>IFERROR(VLOOKUP(TRIM(PRR[[#This Row],[Lokacija provedbe
grad ili općina]]),[1]Koordinate!B:E,4,FALSE),"")</f>
        <v>19.060096999999999</v>
      </c>
    </row>
    <row r="142" spans="1:17" s="167" customFormat="1">
      <c r="A142" s="218"/>
      <c r="B142" s="226" t="s">
        <v>4001</v>
      </c>
      <c r="C142" s="45"/>
      <c r="D142" s="45"/>
      <c r="E142" s="95">
        <v>43311</v>
      </c>
      <c r="F142" s="75">
        <v>4424260</v>
      </c>
      <c r="G142" s="75">
        <v>2212130</v>
      </c>
      <c r="H142" s="75">
        <v>1880310.5</v>
      </c>
      <c r="I142" s="75">
        <v>331819.5</v>
      </c>
      <c r="J142" s="75">
        <v>2212130</v>
      </c>
      <c r="K142" s="205" t="s">
        <v>4014</v>
      </c>
      <c r="L142" s="196" t="s">
        <v>28</v>
      </c>
      <c r="M142" s="124" t="s">
        <v>169</v>
      </c>
      <c r="N142" s="218"/>
      <c r="O142" s="225">
        <f>IFERROR(VLOOKUP(TRIM(PRR[[#This Row],[Lokacija provedbe
grad ili općina]]),[1]Koordinate!B:E,2,FALSE),"")</f>
        <v>31540</v>
      </c>
      <c r="P142" s="225">
        <f>IFERROR(VLOOKUP(TRIM(PRR[[#This Row],[Lokacija provedbe
grad ili općina]]),[1]Koordinate!B:E,3,FALSE),"")</f>
        <v>45.762141999999997</v>
      </c>
      <c r="Q142" s="225">
        <f>IFERROR(VLOOKUP(TRIM(PRR[[#This Row],[Lokacija provedbe
grad ili općina]]),[1]Koordinate!B:E,4,FALSE),"")</f>
        <v>18.165137899999898</v>
      </c>
    </row>
    <row r="143" spans="1:17" s="167" customFormat="1">
      <c r="A143" s="218"/>
      <c r="B143" s="226" t="s">
        <v>4001</v>
      </c>
      <c r="C143" s="45"/>
      <c r="D143" s="45"/>
      <c r="E143" s="95">
        <v>43311</v>
      </c>
      <c r="F143" s="75">
        <v>75200</v>
      </c>
      <c r="G143" s="75">
        <v>37600</v>
      </c>
      <c r="H143" s="75">
        <v>31960</v>
      </c>
      <c r="I143" s="75">
        <v>5640</v>
      </c>
      <c r="J143" s="75">
        <v>37600</v>
      </c>
      <c r="K143" s="205" t="s">
        <v>4015</v>
      </c>
      <c r="L143" s="196" t="s">
        <v>28</v>
      </c>
      <c r="M143" s="124" t="s">
        <v>134</v>
      </c>
      <c r="N143" s="218"/>
      <c r="O143" s="225">
        <f>IFERROR(VLOOKUP(TRIM(PRR[[#This Row],[Lokacija provedbe
grad ili općina]]),[1]Koordinate!B:E,2,FALSE),"")</f>
        <v>31300</v>
      </c>
      <c r="P143" s="225">
        <f>IFERROR(VLOOKUP(TRIM(PRR[[#This Row],[Lokacija provedbe
grad ili općina]]),[1]Koordinate!B:E,3,FALSE),"")</f>
        <v>45.772866399999998</v>
      </c>
      <c r="Q143" s="225">
        <f>IFERROR(VLOOKUP(TRIM(PRR[[#This Row],[Lokacija provedbe
grad ili općina]]),[1]Koordinate!B:E,4,FALSE),"")</f>
        <v>18.610752399999999</v>
      </c>
    </row>
    <row r="144" spans="1:17" s="167" customFormat="1">
      <c r="A144" s="218"/>
      <c r="B144" s="226" t="s">
        <v>4001</v>
      </c>
      <c r="C144" s="45"/>
      <c r="D144" s="45"/>
      <c r="E144" s="95">
        <v>43320</v>
      </c>
      <c r="F144" s="75">
        <v>190000</v>
      </c>
      <c r="G144" s="75">
        <v>95000</v>
      </c>
      <c r="H144" s="75">
        <v>80750</v>
      </c>
      <c r="I144" s="75">
        <v>14250</v>
      </c>
      <c r="J144" s="75">
        <v>95000</v>
      </c>
      <c r="K144" s="205" t="s">
        <v>4016</v>
      </c>
      <c r="L144" s="196" t="s">
        <v>28</v>
      </c>
      <c r="M144" s="124" t="s">
        <v>4310</v>
      </c>
      <c r="N144" s="218"/>
      <c r="O144" s="225">
        <f>IFERROR(VLOOKUP(TRIM(PRR[[#This Row],[Lokacija provedbe
grad ili općina]]),[1]Koordinate!B:E,2,FALSE),"")</f>
        <v>31208</v>
      </c>
      <c r="P144" s="225">
        <f>IFERROR(VLOOKUP(TRIM(PRR[[#This Row],[Lokacija provedbe
grad ili općina]]),[1]Koordinate!B:E,3,FALSE),"")</f>
        <v>45.758516299999997</v>
      </c>
      <c r="Q144" s="225">
        <f>IFERROR(VLOOKUP(TRIM(PRR[[#This Row],[Lokacija provedbe
grad ili općina]]),[1]Koordinate!B:E,4,FALSE),"")</f>
        <v>18.5280731</v>
      </c>
    </row>
    <row r="145" spans="1:17" s="167" customFormat="1">
      <c r="A145" s="218"/>
      <c r="B145" s="226" t="s">
        <v>4001</v>
      </c>
      <c r="C145" s="45"/>
      <c r="D145" s="45"/>
      <c r="E145" s="95">
        <v>43311</v>
      </c>
      <c r="F145" s="75">
        <v>2695456.4</v>
      </c>
      <c r="G145" s="75">
        <v>1877133.77</v>
      </c>
      <c r="H145" s="75">
        <v>1595563.7</v>
      </c>
      <c r="I145" s="75">
        <v>281570.07000000007</v>
      </c>
      <c r="J145" s="75">
        <v>818322.62999999989</v>
      </c>
      <c r="K145" s="205" t="s">
        <v>4017</v>
      </c>
      <c r="L145" s="196" t="s">
        <v>28</v>
      </c>
      <c r="M145" s="124" t="s">
        <v>396</v>
      </c>
      <c r="N145" s="218"/>
      <c r="O145" s="225">
        <f>IFERROR(VLOOKUP(TRIM(PRR[[#This Row],[Lokacija provedbe
grad ili općina]]),[1]Koordinate!B:E,2,FALSE),"")</f>
        <v>31531</v>
      </c>
      <c r="P145" s="225">
        <f>IFERROR(VLOOKUP(TRIM(PRR[[#This Row],[Lokacija provedbe
grad ili općina]]),[1]Koordinate!B:E,3,FALSE),"")</f>
        <v>45.751403799999999</v>
      </c>
      <c r="Q145" s="225">
        <f>IFERROR(VLOOKUP(TRIM(PRR[[#This Row],[Lokacija provedbe
grad ili općina]]),[1]Koordinate!B:E,4,FALSE),"")</f>
        <v>18.063269200000001</v>
      </c>
    </row>
    <row r="146" spans="1:17" s="167" customFormat="1">
      <c r="A146" s="218"/>
      <c r="B146" s="226" t="s">
        <v>4001</v>
      </c>
      <c r="C146" s="45"/>
      <c r="D146" s="45"/>
      <c r="E146" s="95">
        <v>43322</v>
      </c>
      <c r="F146" s="75">
        <v>3277972.5</v>
      </c>
      <c r="G146" s="75">
        <v>1638986.25</v>
      </c>
      <c r="H146" s="75">
        <v>1393138.31</v>
      </c>
      <c r="I146" s="75">
        <v>245847.93999999994</v>
      </c>
      <c r="J146" s="75">
        <v>1638986.25</v>
      </c>
      <c r="K146" s="205" t="s">
        <v>4018</v>
      </c>
      <c r="L146" s="196" t="s">
        <v>28</v>
      </c>
      <c r="M146" s="124" t="s">
        <v>134</v>
      </c>
      <c r="N146" s="218"/>
      <c r="O146" s="225">
        <f>IFERROR(VLOOKUP(TRIM(PRR[[#This Row],[Lokacija provedbe
grad ili općina]]),[1]Koordinate!B:E,2,FALSE),"")</f>
        <v>31300</v>
      </c>
      <c r="P146" s="225">
        <f>IFERROR(VLOOKUP(TRIM(PRR[[#This Row],[Lokacija provedbe
grad ili općina]]),[1]Koordinate!B:E,3,FALSE),"")</f>
        <v>45.772866399999998</v>
      </c>
      <c r="Q146" s="225">
        <f>IFERROR(VLOOKUP(TRIM(PRR[[#This Row],[Lokacija provedbe
grad ili općina]]),[1]Koordinate!B:E,4,FALSE),"")</f>
        <v>18.610752399999999</v>
      </c>
    </row>
    <row r="147" spans="1:17" s="167" customFormat="1">
      <c r="A147" s="218"/>
      <c r="B147" s="226" t="s">
        <v>4001</v>
      </c>
      <c r="C147" s="45"/>
      <c r="D147" s="45"/>
      <c r="E147" s="95">
        <v>43311</v>
      </c>
      <c r="F147" s="75">
        <v>823000</v>
      </c>
      <c r="G147" s="75">
        <v>411500</v>
      </c>
      <c r="H147" s="75">
        <v>349775</v>
      </c>
      <c r="I147" s="75">
        <v>61725</v>
      </c>
      <c r="J147" s="75">
        <v>411500</v>
      </c>
      <c r="K147" s="205" t="s">
        <v>4019</v>
      </c>
      <c r="L147" s="196" t="s">
        <v>28</v>
      </c>
      <c r="M147" s="124" t="s">
        <v>4311</v>
      </c>
      <c r="N147" s="218"/>
      <c r="O147" s="225">
        <f>IFERROR(VLOOKUP(TRIM(PRR[[#This Row],[Lokacija provedbe
grad ili općina]]),[1]Koordinate!B:E,2,FALSE),"")</f>
        <v>31303</v>
      </c>
      <c r="P147" s="225">
        <f>IFERROR(VLOOKUP(TRIM(PRR[[#This Row],[Lokacija provedbe
grad ili općina]]),[1]Koordinate!B:E,3,FALSE),"")</f>
        <v>45.8061212</v>
      </c>
      <c r="Q147" s="225">
        <f>IFERROR(VLOOKUP(TRIM(PRR[[#This Row],[Lokacija provedbe
grad ili općina]]),[1]Koordinate!B:E,4,FALSE),"")</f>
        <v>18.659507899999898</v>
      </c>
    </row>
    <row r="148" spans="1:17" s="167" customFormat="1">
      <c r="A148" s="218"/>
      <c r="B148" s="226" t="s">
        <v>4001</v>
      </c>
      <c r="C148" s="45"/>
      <c r="D148" s="45"/>
      <c r="E148" s="95">
        <v>43311</v>
      </c>
      <c r="F148" s="75">
        <v>577200</v>
      </c>
      <c r="G148" s="75">
        <v>288600</v>
      </c>
      <c r="H148" s="75">
        <v>245310</v>
      </c>
      <c r="I148" s="75">
        <v>43290</v>
      </c>
      <c r="J148" s="75">
        <v>288600</v>
      </c>
      <c r="K148" s="205" t="s">
        <v>4020</v>
      </c>
      <c r="L148" s="196" t="s">
        <v>28</v>
      </c>
      <c r="M148" s="124" t="s">
        <v>1225</v>
      </c>
      <c r="N148" s="218"/>
      <c r="O148" s="225">
        <f>IFERROR(VLOOKUP(TRIM(PRR[[#This Row],[Lokacija provedbe
grad ili općina]]),[1]Koordinate!B:E,2,FALSE),"")</f>
        <v>31206</v>
      </c>
      <c r="P148" s="225">
        <f>IFERROR(VLOOKUP(TRIM(PRR[[#This Row],[Lokacija provedbe
grad ili općina]]),[1]Koordinate!B:E,3,FALSE),"")</f>
        <v>45.5248372</v>
      </c>
      <c r="Q148" s="225">
        <f>IFERROR(VLOOKUP(TRIM(PRR[[#This Row],[Lokacija provedbe
grad ili općina]]),[1]Koordinate!B:E,4,FALSE),"")</f>
        <v>19.060096999999999</v>
      </c>
    </row>
    <row r="149" spans="1:17" s="167" customFormat="1">
      <c r="A149" s="218"/>
      <c r="B149" s="226" t="s">
        <v>4001</v>
      </c>
      <c r="C149" s="45"/>
      <c r="D149" s="45"/>
      <c r="E149" s="95">
        <v>43311</v>
      </c>
      <c r="F149" s="75">
        <v>827590</v>
      </c>
      <c r="G149" s="75">
        <v>579313</v>
      </c>
      <c r="H149" s="75">
        <v>492416.05</v>
      </c>
      <c r="I149" s="75">
        <v>86896.950000000012</v>
      </c>
      <c r="J149" s="75">
        <v>248277</v>
      </c>
      <c r="K149" s="205" t="s">
        <v>4021</v>
      </c>
      <c r="L149" s="196" t="s">
        <v>28</v>
      </c>
      <c r="M149" s="124" t="s">
        <v>217</v>
      </c>
      <c r="N149" s="218"/>
      <c r="O149" s="225">
        <f>IFERROR(VLOOKUP(TRIM(PRR[[#This Row],[Lokacija provedbe
grad ili općina]]),[1]Koordinate!B:E,2,FALSE),"")</f>
        <v>32245</v>
      </c>
      <c r="P149" s="225">
        <f>IFERROR(VLOOKUP(TRIM(PRR[[#This Row],[Lokacija provedbe
grad ili općina]]),[1]Koordinate!B:E,3,FALSE),"")</f>
        <v>45.139913399999998</v>
      </c>
      <c r="Q149" s="225">
        <f>IFERROR(VLOOKUP(TRIM(PRR[[#This Row],[Lokacija provedbe
grad ili općina]]),[1]Koordinate!B:E,4,FALSE),"")</f>
        <v>19.035608799999899</v>
      </c>
    </row>
    <row r="150" spans="1:17" s="167" customFormat="1">
      <c r="A150" s="218"/>
      <c r="B150" s="226" t="s">
        <v>4001</v>
      </c>
      <c r="C150" s="45"/>
      <c r="D150" s="45"/>
      <c r="E150" s="95">
        <v>43332</v>
      </c>
      <c r="F150" s="75">
        <v>1050300</v>
      </c>
      <c r="G150" s="75">
        <v>735210</v>
      </c>
      <c r="H150" s="75">
        <v>624928.5</v>
      </c>
      <c r="I150" s="75">
        <v>110281.5</v>
      </c>
      <c r="J150" s="75">
        <v>315090</v>
      </c>
      <c r="K150" s="205" t="s">
        <v>4022</v>
      </c>
      <c r="L150" s="196" t="s">
        <v>28</v>
      </c>
      <c r="M150" s="124" t="s">
        <v>1225</v>
      </c>
      <c r="N150" s="218"/>
      <c r="O150" s="225">
        <f>IFERROR(VLOOKUP(TRIM(PRR[[#This Row],[Lokacija provedbe
grad ili općina]]),[1]Koordinate!B:E,2,FALSE),"")</f>
        <v>31206</v>
      </c>
      <c r="P150" s="225">
        <f>IFERROR(VLOOKUP(TRIM(PRR[[#This Row],[Lokacija provedbe
grad ili općina]]),[1]Koordinate!B:E,3,FALSE),"")</f>
        <v>45.5248372</v>
      </c>
      <c r="Q150" s="225">
        <f>IFERROR(VLOOKUP(TRIM(PRR[[#This Row],[Lokacija provedbe
grad ili općina]]),[1]Koordinate!B:E,4,FALSE),"")</f>
        <v>19.060096999999999</v>
      </c>
    </row>
    <row r="151" spans="1:17" s="167" customFormat="1">
      <c r="A151" s="218"/>
      <c r="B151" s="226" t="s">
        <v>4001</v>
      </c>
      <c r="C151" s="45"/>
      <c r="D151" s="45"/>
      <c r="E151" s="95">
        <v>43313</v>
      </c>
      <c r="F151" s="75">
        <v>112650</v>
      </c>
      <c r="G151" s="75">
        <v>56325</v>
      </c>
      <c r="H151" s="75">
        <v>47876.25</v>
      </c>
      <c r="I151" s="75">
        <v>8448.75</v>
      </c>
      <c r="J151" s="75">
        <v>56325</v>
      </c>
      <c r="K151" s="205" t="s">
        <v>4023</v>
      </c>
      <c r="L151" s="196" t="s">
        <v>28</v>
      </c>
      <c r="M151" s="124" t="s">
        <v>396</v>
      </c>
      <c r="N151" s="218"/>
      <c r="O151" s="225">
        <f>IFERROR(VLOOKUP(TRIM(PRR[[#This Row],[Lokacija provedbe
grad ili općina]]),[1]Koordinate!B:E,2,FALSE),"")</f>
        <v>31531</v>
      </c>
      <c r="P151" s="225">
        <f>IFERROR(VLOOKUP(TRIM(PRR[[#This Row],[Lokacija provedbe
grad ili općina]]),[1]Koordinate!B:E,3,FALSE),"")</f>
        <v>45.751403799999999</v>
      </c>
      <c r="Q151" s="225">
        <f>IFERROR(VLOOKUP(TRIM(PRR[[#This Row],[Lokacija provedbe
grad ili općina]]),[1]Koordinate!B:E,4,FALSE),"")</f>
        <v>18.063269200000001</v>
      </c>
    </row>
    <row r="152" spans="1:17" s="167" customFormat="1">
      <c r="A152" s="218"/>
      <c r="B152" s="226" t="s">
        <v>4001</v>
      </c>
      <c r="C152" s="45"/>
      <c r="D152" s="45"/>
      <c r="E152" s="95">
        <v>43311</v>
      </c>
      <c r="F152" s="75">
        <v>875000</v>
      </c>
      <c r="G152" s="75">
        <v>437500</v>
      </c>
      <c r="H152" s="75">
        <v>371875</v>
      </c>
      <c r="I152" s="75">
        <v>65625</v>
      </c>
      <c r="J152" s="75">
        <v>437500</v>
      </c>
      <c r="K152" s="205" t="s">
        <v>4024</v>
      </c>
      <c r="L152" s="196" t="s">
        <v>28</v>
      </c>
      <c r="M152" s="124" t="s">
        <v>2348</v>
      </c>
      <c r="N152" s="218"/>
      <c r="O152" s="225">
        <f>IFERROR(VLOOKUP(TRIM(PRR[[#This Row],[Lokacija provedbe
grad ili općina]]),[1]Koordinate!B:E,2,FALSE),"")</f>
        <v>31404</v>
      </c>
      <c r="P152" s="225">
        <f>IFERROR(VLOOKUP(TRIM(PRR[[#This Row],[Lokacija provedbe
grad ili općina]]),[1]Koordinate!B:E,3,FALSE),"")</f>
        <v>45.460471499999997</v>
      </c>
      <c r="Q152" s="225">
        <f>IFERROR(VLOOKUP(TRIM(PRR[[#This Row],[Lokacija provedbe
grad ili općina]]),[1]Koordinate!B:E,4,FALSE),"")</f>
        <v>18.5723375</v>
      </c>
    </row>
    <row r="153" spans="1:17" s="167" customFormat="1">
      <c r="A153" s="218"/>
      <c r="B153" s="226" t="s">
        <v>4001</v>
      </c>
      <c r="C153" s="45"/>
      <c r="D153" s="45"/>
      <c r="E153" s="95">
        <v>43311</v>
      </c>
      <c r="F153" s="75">
        <v>1723970</v>
      </c>
      <c r="G153" s="75">
        <v>861985</v>
      </c>
      <c r="H153" s="75">
        <v>732687.25</v>
      </c>
      <c r="I153" s="75">
        <v>129297.75</v>
      </c>
      <c r="J153" s="75">
        <v>861985</v>
      </c>
      <c r="K153" s="205" t="s">
        <v>4025</v>
      </c>
      <c r="L153" s="196" t="s">
        <v>28</v>
      </c>
      <c r="M153" s="124" t="s">
        <v>1221</v>
      </c>
      <c r="N153" s="218"/>
      <c r="O153" s="225">
        <f>IFERROR(VLOOKUP(TRIM(PRR[[#This Row],[Lokacija provedbe
grad ili općina]]),[1]Koordinate!B:E,2,FALSE),"")</f>
        <v>31216</v>
      </c>
      <c r="P153" s="225">
        <f>IFERROR(VLOOKUP(TRIM(PRR[[#This Row],[Lokacija provedbe
grad ili općina]]),[1]Koordinate!B:E,3,FALSE),"")</f>
        <v>45.4893778</v>
      </c>
      <c r="Q153" s="225">
        <f>IFERROR(VLOOKUP(TRIM(PRR[[#This Row],[Lokacija provedbe
grad ili općina]]),[1]Koordinate!B:E,4,FALSE),"")</f>
        <v>18.672802300000001</v>
      </c>
    </row>
    <row r="154" spans="1:17" s="167" customFormat="1">
      <c r="A154" s="218"/>
      <c r="B154" s="226" t="s">
        <v>4001</v>
      </c>
      <c r="C154" s="45"/>
      <c r="D154" s="45"/>
      <c r="E154" s="95">
        <v>43311</v>
      </c>
      <c r="F154" s="75">
        <v>549000</v>
      </c>
      <c r="G154" s="75">
        <v>274500</v>
      </c>
      <c r="H154" s="75">
        <v>233325</v>
      </c>
      <c r="I154" s="75">
        <v>41175</v>
      </c>
      <c r="J154" s="75">
        <v>274500</v>
      </c>
      <c r="K154" s="205" t="s">
        <v>4026</v>
      </c>
      <c r="L154" s="196" t="s">
        <v>28</v>
      </c>
      <c r="M154" s="124" t="s">
        <v>2230</v>
      </c>
      <c r="N154" s="218"/>
      <c r="O154" s="225">
        <f>IFERROR(VLOOKUP(TRIM(PRR[[#This Row],[Lokacija provedbe
grad ili općina]]),[1]Koordinate!B:E,2,FALSE),"")</f>
        <v>31410</v>
      </c>
      <c r="P154" s="225">
        <f>IFERROR(VLOOKUP(TRIM(PRR[[#This Row],[Lokacija provedbe
grad ili općina]]),[1]Koordinate!B:E,3,FALSE),"")</f>
        <v>45.226056999999997</v>
      </c>
      <c r="Q154" s="225">
        <f>IFERROR(VLOOKUP(TRIM(PRR[[#This Row],[Lokacija provedbe
grad ili općina]]),[1]Koordinate!B:E,4,FALSE),"")</f>
        <v>18.432524599999901</v>
      </c>
    </row>
    <row r="155" spans="1:17" s="167" customFormat="1">
      <c r="A155" s="218"/>
      <c r="B155" s="226" t="s">
        <v>4001</v>
      </c>
      <c r="C155" s="45"/>
      <c r="D155" s="45"/>
      <c r="E155" s="95">
        <v>43311</v>
      </c>
      <c r="F155" s="75">
        <v>767000</v>
      </c>
      <c r="G155" s="75">
        <v>383500</v>
      </c>
      <c r="H155" s="75">
        <v>325975</v>
      </c>
      <c r="I155" s="75">
        <v>57525</v>
      </c>
      <c r="J155" s="75">
        <v>383500</v>
      </c>
      <c r="K155" s="205" t="s">
        <v>4027</v>
      </c>
      <c r="L155" s="196" t="s">
        <v>28</v>
      </c>
      <c r="M155" s="124" t="s">
        <v>2230</v>
      </c>
      <c r="N155" s="218"/>
      <c r="O155" s="225">
        <f>IFERROR(VLOOKUP(TRIM(PRR[[#This Row],[Lokacija provedbe
grad ili općina]]),[1]Koordinate!B:E,2,FALSE),"")</f>
        <v>31410</v>
      </c>
      <c r="P155" s="225">
        <f>IFERROR(VLOOKUP(TRIM(PRR[[#This Row],[Lokacija provedbe
grad ili općina]]),[1]Koordinate!B:E,3,FALSE),"")</f>
        <v>45.226056999999997</v>
      </c>
      <c r="Q155" s="225">
        <f>IFERROR(VLOOKUP(TRIM(PRR[[#This Row],[Lokacija provedbe
grad ili općina]]),[1]Koordinate!B:E,4,FALSE),"")</f>
        <v>18.432524599999901</v>
      </c>
    </row>
    <row r="156" spans="1:17" s="167" customFormat="1">
      <c r="A156" s="218"/>
      <c r="B156" s="226" t="s">
        <v>4001</v>
      </c>
      <c r="C156" s="45"/>
      <c r="D156" s="45"/>
      <c r="E156" s="95">
        <v>43322</v>
      </c>
      <c r="F156" s="75">
        <v>542250</v>
      </c>
      <c r="G156" s="75">
        <v>379575</v>
      </c>
      <c r="H156" s="75">
        <v>322638.75</v>
      </c>
      <c r="I156" s="75">
        <v>56936.25</v>
      </c>
      <c r="J156" s="75">
        <v>162675</v>
      </c>
      <c r="K156" s="205" t="s">
        <v>4028</v>
      </c>
      <c r="L156" s="196" t="s">
        <v>28</v>
      </c>
      <c r="M156" s="124" t="s">
        <v>1308</v>
      </c>
      <c r="N156" s="218"/>
      <c r="O156" s="225">
        <f>IFERROR(VLOOKUP(TRIM(PRR[[#This Row],[Lokacija provedbe
grad ili općina]]),[1]Koordinate!B:E,2,FALSE),"")</f>
        <v>31402</v>
      </c>
      <c r="P156" s="225">
        <f>IFERROR(VLOOKUP(TRIM(PRR[[#This Row],[Lokacija provedbe
grad ili općina]]),[1]Koordinate!B:E,3,FALSE),"")</f>
        <v>45.361364399999999</v>
      </c>
      <c r="Q156" s="225">
        <f>IFERROR(VLOOKUP(TRIM(PRR[[#This Row],[Lokacija provedbe
grad ili općina]]),[1]Koordinate!B:E,4,FALSE),"")</f>
        <v>18.542214099999999</v>
      </c>
    </row>
    <row r="157" spans="1:17" s="167" customFormat="1">
      <c r="A157" s="218"/>
      <c r="B157" s="226" t="s">
        <v>4001</v>
      </c>
      <c r="C157" s="45"/>
      <c r="D157" s="45"/>
      <c r="E157" s="95">
        <v>43311</v>
      </c>
      <c r="F157" s="75">
        <v>1055000</v>
      </c>
      <c r="G157" s="75">
        <v>527500</v>
      </c>
      <c r="H157" s="75">
        <v>448375</v>
      </c>
      <c r="I157" s="75">
        <v>79125</v>
      </c>
      <c r="J157" s="75">
        <v>527500</v>
      </c>
      <c r="K157" s="205" t="s">
        <v>4029</v>
      </c>
      <c r="L157" s="196" t="s">
        <v>28</v>
      </c>
      <c r="M157" s="124" t="s">
        <v>2230</v>
      </c>
      <c r="N157" s="218"/>
      <c r="O157" s="225">
        <f>IFERROR(VLOOKUP(TRIM(PRR[[#This Row],[Lokacija provedbe
grad ili općina]]),[1]Koordinate!B:E,2,FALSE),"")</f>
        <v>31410</v>
      </c>
      <c r="P157" s="225">
        <f>IFERROR(VLOOKUP(TRIM(PRR[[#This Row],[Lokacija provedbe
grad ili općina]]),[1]Koordinate!B:E,3,FALSE),"")</f>
        <v>45.226056999999997</v>
      </c>
      <c r="Q157" s="225">
        <f>IFERROR(VLOOKUP(TRIM(PRR[[#This Row],[Lokacija provedbe
grad ili općina]]),[1]Koordinate!B:E,4,FALSE),"")</f>
        <v>18.432524599999901</v>
      </c>
    </row>
    <row r="158" spans="1:17" s="167" customFormat="1">
      <c r="A158" s="218"/>
      <c r="B158" s="226" t="s">
        <v>4001</v>
      </c>
      <c r="C158" s="45"/>
      <c r="D158" s="45"/>
      <c r="E158" s="95">
        <v>43311</v>
      </c>
      <c r="F158" s="75">
        <v>1243087.78</v>
      </c>
      <c r="G158" s="75">
        <v>621543.89</v>
      </c>
      <c r="H158" s="75">
        <v>528312.31000000006</v>
      </c>
      <c r="I158" s="75">
        <v>93231.579999999958</v>
      </c>
      <c r="J158" s="75">
        <v>621543.89</v>
      </c>
      <c r="K158" s="205" t="s">
        <v>4030</v>
      </c>
      <c r="L158" s="196" t="s">
        <v>28</v>
      </c>
      <c r="M158" s="124" t="s">
        <v>204</v>
      </c>
      <c r="N158" s="218"/>
      <c r="O158" s="225">
        <f>IFERROR(VLOOKUP(TRIM(PRR[[#This Row],[Lokacija provedbe
grad ili općina]]),[1]Koordinate!B:E,2,FALSE),"")</f>
        <v>31551</v>
      </c>
      <c r="P158" s="225">
        <f>IFERROR(VLOOKUP(TRIM(PRR[[#This Row],[Lokacija provedbe
grad ili općina]]),[1]Koordinate!B:E,3,FALSE),"")</f>
        <v>45.684501599999997</v>
      </c>
      <c r="Q158" s="225">
        <f>IFERROR(VLOOKUP(TRIM(PRR[[#This Row],[Lokacija provedbe
grad ili općina]]),[1]Koordinate!B:E,4,FALSE),"")</f>
        <v>18.402356699999899</v>
      </c>
    </row>
    <row r="159" spans="1:17" s="167" customFormat="1">
      <c r="A159" s="218"/>
      <c r="B159" s="226" t="s">
        <v>4001</v>
      </c>
      <c r="C159" s="45"/>
      <c r="D159" s="45"/>
      <c r="E159" s="95">
        <v>43311</v>
      </c>
      <c r="F159" s="75">
        <v>1338000</v>
      </c>
      <c r="G159" s="75">
        <v>936600</v>
      </c>
      <c r="H159" s="75">
        <v>796110</v>
      </c>
      <c r="I159" s="75">
        <v>140490</v>
      </c>
      <c r="J159" s="75">
        <v>401400</v>
      </c>
      <c r="K159" s="205" t="s">
        <v>4031</v>
      </c>
      <c r="L159" s="196" t="s">
        <v>28</v>
      </c>
      <c r="M159" s="124" t="s">
        <v>1308</v>
      </c>
      <c r="N159" s="218"/>
      <c r="O159" s="225">
        <f>IFERROR(VLOOKUP(TRIM(PRR[[#This Row],[Lokacija provedbe
grad ili općina]]),[1]Koordinate!B:E,2,FALSE),"")</f>
        <v>31402</v>
      </c>
      <c r="P159" s="225">
        <f>IFERROR(VLOOKUP(TRIM(PRR[[#This Row],[Lokacija provedbe
grad ili općina]]),[1]Koordinate!B:E,3,FALSE),"")</f>
        <v>45.361364399999999</v>
      </c>
      <c r="Q159" s="225">
        <f>IFERROR(VLOOKUP(TRIM(PRR[[#This Row],[Lokacija provedbe
grad ili općina]]),[1]Koordinate!B:E,4,FALSE),"")</f>
        <v>18.542214099999999</v>
      </c>
    </row>
    <row r="160" spans="1:17" s="167" customFormat="1">
      <c r="A160" s="218"/>
      <c r="B160" s="226" t="s">
        <v>4001</v>
      </c>
      <c r="C160" s="45"/>
      <c r="D160" s="45"/>
      <c r="E160" s="95">
        <v>43311</v>
      </c>
      <c r="F160" s="75">
        <v>1501094.4</v>
      </c>
      <c r="G160" s="75">
        <v>750547.2</v>
      </c>
      <c r="H160" s="75">
        <v>637965.12</v>
      </c>
      <c r="I160" s="75">
        <v>112582.07999999996</v>
      </c>
      <c r="J160" s="75">
        <v>750547.2</v>
      </c>
      <c r="K160" s="205" t="s">
        <v>4032</v>
      </c>
      <c r="L160" s="196" t="s">
        <v>28</v>
      </c>
      <c r="M160" s="124" t="s">
        <v>4310</v>
      </c>
      <c r="N160" s="218"/>
      <c r="O160" s="225">
        <f>IFERROR(VLOOKUP(TRIM(PRR[[#This Row],[Lokacija provedbe
grad ili općina]]),[1]Koordinate!B:E,2,FALSE),"")</f>
        <v>31208</v>
      </c>
      <c r="P160" s="225">
        <f>IFERROR(VLOOKUP(TRIM(PRR[[#This Row],[Lokacija provedbe
grad ili općina]]),[1]Koordinate!B:E,3,FALSE),"")</f>
        <v>45.758516299999997</v>
      </c>
      <c r="Q160" s="225">
        <f>IFERROR(VLOOKUP(TRIM(PRR[[#This Row],[Lokacija provedbe
grad ili općina]]),[1]Koordinate!B:E,4,FALSE),"")</f>
        <v>18.5280731</v>
      </c>
    </row>
    <row r="161" spans="1:17" s="167" customFormat="1">
      <c r="A161" s="218"/>
      <c r="B161" s="226" t="s">
        <v>4001</v>
      </c>
      <c r="C161" s="45"/>
      <c r="D161" s="45"/>
      <c r="E161" s="95">
        <v>43311</v>
      </c>
      <c r="F161" s="75">
        <v>364915.92</v>
      </c>
      <c r="G161" s="75">
        <v>255441.14</v>
      </c>
      <c r="H161" s="75">
        <v>217124.97</v>
      </c>
      <c r="I161" s="75">
        <v>38316.170000000013</v>
      </c>
      <c r="J161" s="75">
        <v>109474.77999999997</v>
      </c>
      <c r="K161" s="205" t="s">
        <v>4033</v>
      </c>
      <c r="L161" s="196" t="s">
        <v>28</v>
      </c>
      <c r="M161" s="124" t="s">
        <v>1279</v>
      </c>
      <c r="N161" s="218"/>
      <c r="O161" s="225">
        <f>IFERROR(VLOOKUP(TRIM(PRR[[#This Row],[Lokacija provedbe
grad ili općina]]),[1]Koordinate!B:E,2,FALSE),"")</f>
        <v>31550</v>
      </c>
      <c r="P161" s="225">
        <f>IFERROR(VLOOKUP(TRIM(PRR[[#This Row],[Lokacija provedbe
grad ili općina]]),[1]Koordinate!B:E,3,FALSE),"")</f>
        <v>45.659016899999997</v>
      </c>
      <c r="Q161" s="225">
        <f>IFERROR(VLOOKUP(TRIM(PRR[[#This Row],[Lokacija provedbe
grad ili općina]]),[1]Koordinate!B:E,4,FALSE),"")</f>
        <v>18.415552899999899</v>
      </c>
    </row>
    <row r="162" spans="1:17" s="167" customFormat="1">
      <c r="A162" s="218"/>
      <c r="B162" s="226" t="s">
        <v>4001</v>
      </c>
      <c r="C162" s="45"/>
      <c r="D162" s="45"/>
      <c r="E162" s="201">
        <v>43368</v>
      </c>
      <c r="F162" s="75">
        <v>1031888</v>
      </c>
      <c r="G162" s="75">
        <v>515944</v>
      </c>
      <c r="H162" s="75">
        <v>438552.39999999997</v>
      </c>
      <c r="I162" s="75">
        <v>77391.600000000035</v>
      </c>
      <c r="J162" s="75">
        <v>515944</v>
      </c>
      <c r="K162" s="205" t="s">
        <v>4386</v>
      </c>
      <c r="L162" s="196" t="s">
        <v>28</v>
      </c>
      <c r="M162" s="124" t="s">
        <v>4310</v>
      </c>
      <c r="N162" s="218"/>
      <c r="O162" s="225">
        <f>IFERROR(VLOOKUP(TRIM(PRR[[#This Row],[Lokacija provedbe
grad ili općina]]),[1]Koordinate!B:E,2,FALSE),"")</f>
        <v>31208</v>
      </c>
      <c r="P162" s="225">
        <f>IFERROR(VLOOKUP(TRIM(PRR[[#This Row],[Lokacija provedbe
grad ili općina]]),[1]Koordinate!B:E,3,FALSE),"")</f>
        <v>45.758516299999997</v>
      </c>
      <c r="Q162" s="225">
        <f>IFERROR(VLOOKUP(TRIM(PRR[[#This Row],[Lokacija provedbe
grad ili općina]]),[1]Koordinate!B:E,4,FALSE),"")</f>
        <v>18.5280731</v>
      </c>
    </row>
    <row r="163" spans="1:17" s="167" customFormat="1">
      <c r="A163" s="218"/>
      <c r="B163" s="226" t="s">
        <v>4001</v>
      </c>
      <c r="C163" s="45"/>
      <c r="D163" s="45"/>
      <c r="E163" s="201">
        <v>43377</v>
      </c>
      <c r="F163" s="75">
        <v>3721317</v>
      </c>
      <c r="G163" s="75">
        <v>1860658.5</v>
      </c>
      <c r="H163" s="75">
        <v>1581559.7249999999</v>
      </c>
      <c r="I163" s="75">
        <v>279098.77500000014</v>
      </c>
      <c r="J163" s="75">
        <v>1860658.5</v>
      </c>
      <c r="K163" s="205" t="s">
        <v>4387</v>
      </c>
      <c r="L163" s="196" t="s">
        <v>28</v>
      </c>
      <c r="M163" s="124" t="s">
        <v>2641</v>
      </c>
      <c r="N163" s="218"/>
      <c r="O163" s="225">
        <f>IFERROR(VLOOKUP(TRIM(PRR[[#This Row],[Lokacija provedbe
grad ili općina]]),[1]Koordinate!B:E,2,FALSE),"")</f>
        <v>31208</v>
      </c>
      <c r="P163" s="225">
        <f>IFERROR(VLOOKUP(TRIM(PRR[[#This Row],[Lokacija provedbe
grad ili općina]]),[1]Koordinate!B:E,3,FALSE),"")</f>
        <v>45.614237000000003</v>
      </c>
      <c r="Q163" s="225">
        <f>IFERROR(VLOOKUP(TRIM(PRR[[#This Row],[Lokacija provedbe
grad ili općina]]),[1]Koordinate!B:E,4,FALSE),"")</f>
        <v>18.5367289</v>
      </c>
    </row>
    <row r="164" spans="1:17" s="167" customFormat="1">
      <c r="A164" s="218"/>
      <c r="B164" s="226" t="s">
        <v>4001</v>
      </c>
      <c r="C164" s="45"/>
      <c r="D164" s="45"/>
      <c r="E164" s="201">
        <v>43377</v>
      </c>
      <c r="F164" s="75">
        <v>1356004</v>
      </c>
      <c r="G164" s="75">
        <v>949202.8</v>
      </c>
      <c r="H164" s="75">
        <v>806822.38</v>
      </c>
      <c r="I164" s="75">
        <v>142380.42000000004</v>
      </c>
      <c r="J164" s="75">
        <v>406801.19999999995</v>
      </c>
      <c r="K164" s="205" t="s">
        <v>4388</v>
      </c>
      <c r="L164" s="196" t="s">
        <v>28</v>
      </c>
      <c r="M164" s="124" t="s">
        <v>396</v>
      </c>
      <c r="N164" s="218"/>
      <c r="O164" s="225">
        <f>IFERROR(VLOOKUP(TRIM(PRR[[#This Row],[Lokacija provedbe
grad ili općina]]),[1]Koordinate!B:E,2,FALSE),"")</f>
        <v>31531</v>
      </c>
      <c r="P164" s="225">
        <f>IFERROR(VLOOKUP(TRIM(PRR[[#This Row],[Lokacija provedbe
grad ili općina]]),[1]Koordinate!B:E,3,FALSE),"")</f>
        <v>45.751403799999999</v>
      </c>
      <c r="Q164" s="225">
        <f>IFERROR(VLOOKUP(TRIM(PRR[[#This Row],[Lokacija provedbe
grad ili općina]]),[1]Koordinate!B:E,4,FALSE),"")</f>
        <v>18.063269200000001</v>
      </c>
    </row>
    <row r="165" spans="1:17" s="167" customFormat="1">
      <c r="A165" s="218"/>
      <c r="B165" s="226" t="s">
        <v>4001</v>
      </c>
      <c r="C165" s="45"/>
      <c r="D165" s="45"/>
      <c r="E165" s="201">
        <v>43377</v>
      </c>
      <c r="F165" s="75">
        <v>851000</v>
      </c>
      <c r="G165" s="75">
        <v>595700</v>
      </c>
      <c r="H165" s="75">
        <v>506345</v>
      </c>
      <c r="I165" s="75">
        <v>89355</v>
      </c>
      <c r="J165" s="75">
        <v>255300</v>
      </c>
      <c r="K165" s="205" t="s">
        <v>4389</v>
      </c>
      <c r="L165" s="196" t="s">
        <v>28</v>
      </c>
      <c r="M165" s="124" t="s">
        <v>2657</v>
      </c>
      <c r="N165" s="218"/>
      <c r="O165" s="225">
        <f>IFERROR(VLOOKUP(TRIM(PRR[[#This Row],[Lokacija provedbe
grad ili općina]]),[1]Koordinate!B:E,2,FALSE),"")</f>
        <v>31411</v>
      </c>
      <c r="P165" s="225">
        <f>IFERROR(VLOOKUP(TRIM(PRR[[#This Row],[Lokacija provedbe
grad ili općina]]),[1]Koordinate!B:E,3,FALSE),"")</f>
        <v>45.257777599999997</v>
      </c>
      <c r="Q165" s="225">
        <f>IFERROR(VLOOKUP(TRIM(PRR[[#This Row],[Lokacija provedbe
grad ili općina]]),[1]Koordinate!B:E,4,FALSE),"")</f>
        <v>18.242228000000001</v>
      </c>
    </row>
    <row r="166" spans="1:17" s="167" customFormat="1">
      <c r="A166" s="218"/>
      <c r="B166" s="226" t="s">
        <v>4001</v>
      </c>
      <c r="C166" s="45"/>
      <c r="D166" s="45"/>
      <c r="E166" s="201">
        <v>43377</v>
      </c>
      <c r="F166" s="75">
        <v>1266955.18</v>
      </c>
      <c r="G166" s="75">
        <v>633477.59</v>
      </c>
      <c r="H166" s="75">
        <v>538455.95149999997</v>
      </c>
      <c r="I166" s="75">
        <v>95021.638500000001</v>
      </c>
      <c r="J166" s="75">
        <v>633477.59</v>
      </c>
      <c r="K166" s="205" t="s">
        <v>4390</v>
      </c>
      <c r="L166" s="196" t="s">
        <v>28</v>
      </c>
      <c r="M166" s="124" t="s">
        <v>1748</v>
      </c>
      <c r="N166" s="218"/>
      <c r="O166" s="225">
        <f>IFERROR(VLOOKUP(TRIM(PRR[[#This Row],[Lokacija provedbe
grad ili općina]]),[1]Koordinate!B:E,2,FALSE),"")</f>
        <v>31224</v>
      </c>
      <c r="P166" s="225">
        <f>IFERROR(VLOOKUP(TRIM(PRR[[#This Row],[Lokacija provedbe
grad ili općina]]),[1]Koordinate!B:E,3,FALSE),"")</f>
        <v>45.545440199999902</v>
      </c>
      <c r="Q166" s="225">
        <f>IFERROR(VLOOKUP(TRIM(PRR[[#This Row],[Lokacija provedbe
grad ili općina]]),[1]Koordinate!B:E,4,FALSE),"")</f>
        <v>18.283311599999902</v>
      </c>
    </row>
    <row r="167" spans="1:17" s="167" customFormat="1">
      <c r="A167" s="218"/>
      <c r="B167" s="226" t="s">
        <v>4001</v>
      </c>
      <c r="C167" s="45"/>
      <c r="D167" s="45"/>
      <c r="E167" s="201">
        <v>43377</v>
      </c>
      <c r="F167" s="75">
        <v>3625150</v>
      </c>
      <c r="G167" s="75">
        <v>1812575</v>
      </c>
      <c r="H167" s="75">
        <v>1540688.75</v>
      </c>
      <c r="I167" s="75">
        <v>271886.25</v>
      </c>
      <c r="J167" s="75">
        <v>1812575</v>
      </c>
      <c r="K167" s="205" t="s">
        <v>4391</v>
      </c>
      <c r="L167" s="196" t="s">
        <v>28</v>
      </c>
      <c r="M167" s="124" t="s">
        <v>3096</v>
      </c>
      <c r="N167" s="218"/>
      <c r="O167" s="225">
        <f>IFERROR(VLOOKUP(TRIM(PRR[[#This Row],[Lokacija provedbe
grad ili općina]]),[1]Koordinate!B:E,2,FALSE),"")</f>
        <v>31433</v>
      </c>
      <c r="P167" s="225">
        <f>IFERROR(VLOOKUP(TRIM(PRR[[#This Row],[Lokacija provedbe
grad ili općina]]),[1]Koordinate!B:E,3,FALSE),"")</f>
        <v>45.458650400000003</v>
      </c>
      <c r="Q167" s="225">
        <f>IFERROR(VLOOKUP(TRIM(PRR[[#This Row],[Lokacija provedbe
grad ili općina]]),[1]Koordinate!B:E,4,FALSE),"")</f>
        <v>18.2178387999999</v>
      </c>
    </row>
    <row r="168" spans="1:17" s="167" customFormat="1">
      <c r="A168" s="218"/>
      <c r="B168" s="226" t="s">
        <v>4001</v>
      </c>
      <c r="C168" s="45"/>
      <c r="D168" s="45"/>
      <c r="E168" s="201">
        <v>43377</v>
      </c>
      <c r="F168" s="75">
        <v>1454576.75</v>
      </c>
      <c r="G168" s="75">
        <v>1018203.73</v>
      </c>
      <c r="H168" s="75">
        <v>865473.17050000001</v>
      </c>
      <c r="I168" s="75">
        <v>152730.55949999997</v>
      </c>
      <c r="J168" s="75">
        <v>436373.02</v>
      </c>
      <c r="K168" s="205" t="s">
        <v>4392</v>
      </c>
      <c r="L168" s="196" t="s">
        <v>28</v>
      </c>
      <c r="M168" s="124" t="s">
        <v>3096</v>
      </c>
      <c r="N168" s="218"/>
      <c r="O168" s="225">
        <f>IFERROR(VLOOKUP(TRIM(PRR[[#This Row],[Lokacija provedbe
grad ili općina]]),[1]Koordinate!B:E,2,FALSE),"")</f>
        <v>31433</v>
      </c>
      <c r="P168" s="225">
        <f>IFERROR(VLOOKUP(TRIM(PRR[[#This Row],[Lokacija provedbe
grad ili općina]]),[1]Koordinate!B:E,3,FALSE),"")</f>
        <v>45.458650400000003</v>
      </c>
      <c r="Q168" s="225">
        <f>IFERROR(VLOOKUP(TRIM(PRR[[#This Row],[Lokacija provedbe
grad ili općina]]),[1]Koordinate!B:E,4,FALSE),"")</f>
        <v>18.2178387999999</v>
      </c>
    </row>
    <row r="169" spans="1:17" s="167" customFormat="1">
      <c r="A169" s="218"/>
      <c r="B169" s="226" t="s">
        <v>4001</v>
      </c>
      <c r="C169" s="45"/>
      <c r="D169" s="45"/>
      <c r="E169" s="201">
        <v>43377</v>
      </c>
      <c r="F169" s="75">
        <v>1962000</v>
      </c>
      <c r="G169" s="75">
        <v>1373400</v>
      </c>
      <c r="H169" s="75">
        <v>1167390</v>
      </c>
      <c r="I169" s="75">
        <v>206010</v>
      </c>
      <c r="J169" s="75">
        <v>588600</v>
      </c>
      <c r="K169" s="205" t="s">
        <v>4393</v>
      </c>
      <c r="L169" s="196" t="s">
        <v>28</v>
      </c>
      <c r="M169" s="124" t="s">
        <v>2372</v>
      </c>
      <c r="N169" s="218"/>
      <c r="O169" s="225">
        <f>IFERROR(VLOOKUP(TRIM(PRR[[#This Row],[Lokacija provedbe
grad ili općina]]),[1]Koordinate!B:E,2,FALSE),"")</f>
        <v>31424</v>
      </c>
      <c r="P169" s="225">
        <f>IFERROR(VLOOKUP(TRIM(PRR[[#This Row],[Lokacija provedbe
grad ili općina]]),[1]Koordinate!B:E,3,FALSE),"")</f>
        <v>45.4329939</v>
      </c>
      <c r="Q169" s="225">
        <f>IFERROR(VLOOKUP(TRIM(PRR[[#This Row],[Lokacija provedbe
grad ili općina]]),[1]Koordinate!B:E,4,FALSE),"")</f>
        <v>18.4113468</v>
      </c>
    </row>
    <row r="170" spans="1:17" s="167" customFormat="1">
      <c r="A170" s="218"/>
      <c r="B170" s="226" t="s">
        <v>4001</v>
      </c>
      <c r="C170" s="45"/>
      <c r="D170" s="45"/>
      <c r="E170" s="201">
        <v>43377</v>
      </c>
      <c r="F170" s="75">
        <v>1387534</v>
      </c>
      <c r="G170" s="75">
        <v>971273.8</v>
      </c>
      <c r="H170" s="75">
        <v>825582.73</v>
      </c>
      <c r="I170" s="75">
        <v>145691.07000000007</v>
      </c>
      <c r="J170" s="75">
        <v>416260.19999999995</v>
      </c>
      <c r="K170" s="205" t="s">
        <v>4394</v>
      </c>
      <c r="L170" s="196" t="s">
        <v>28</v>
      </c>
      <c r="M170" s="124" t="s">
        <v>1748</v>
      </c>
      <c r="N170" s="218"/>
      <c r="O170" s="225">
        <f>IFERROR(VLOOKUP(TRIM(PRR[[#This Row],[Lokacija provedbe
grad ili općina]]),[1]Koordinate!B:E,2,FALSE),"")</f>
        <v>31224</v>
      </c>
      <c r="P170" s="225">
        <f>IFERROR(VLOOKUP(TRIM(PRR[[#This Row],[Lokacija provedbe
grad ili općina]]),[1]Koordinate!B:E,3,FALSE),"")</f>
        <v>45.545440199999902</v>
      </c>
      <c r="Q170" s="225">
        <f>IFERROR(VLOOKUP(TRIM(PRR[[#This Row],[Lokacija provedbe
grad ili općina]]),[1]Koordinate!B:E,4,FALSE),"")</f>
        <v>18.283311599999902</v>
      </c>
    </row>
    <row r="171" spans="1:17" s="167" customFormat="1">
      <c r="A171" s="218"/>
      <c r="B171" s="226" t="s">
        <v>4001</v>
      </c>
      <c r="C171" s="45"/>
      <c r="D171" s="45"/>
      <c r="E171" s="201">
        <v>43377</v>
      </c>
      <c r="F171" s="75">
        <v>404943.85</v>
      </c>
      <c r="G171" s="75">
        <v>202471.93</v>
      </c>
      <c r="H171" s="75">
        <v>172101.14049999998</v>
      </c>
      <c r="I171" s="75">
        <v>30370.789500000014</v>
      </c>
      <c r="J171" s="75">
        <v>202471.91999999998</v>
      </c>
      <c r="K171" s="205" t="s">
        <v>4395</v>
      </c>
      <c r="L171" s="196" t="s">
        <v>28</v>
      </c>
      <c r="M171" s="124" t="s">
        <v>3096</v>
      </c>
      <c r="N171" s="218"/>
      <c r="O171" s="225">
        <f>IFERROR(VLOOKUP(TRIM(PRR[[#This Row],[Lokacija provedbe
grad ili općina]]),[1]Koordinate!B:E,2,FALSE),"")</f>
        <v>31433</v>
      </c>
      <c r="P171" s="225">
        <f>IFERROR(VLOOKUP(TRIM(PRR[[#This Row],[Lokacija provedbe
grad ili općina]]),[1]Koordinate!B:E,3,FALSE),"")</f>
        <v>45.458650400000003</v>
      </c>
      <c r="Q171" s="225">
        <f>IFERROR(VLOOKUP(TRIM(PRR[[#This Row],[Lokacija provedbe
grad ili općina]]),[1]Koordinate!B:E,4,FALSE),"")</f>
        <v>18.2178387999999</v>
      </c>
    </row>
    <row r="172" spans="1:17" s="167" customFormat="1">
      <c r="A172" s="218"/>
      <c r="B172" s="226" t="s">
        <v>4001</v>
      </c>
      <c r="C172" s="45"/>
      <c r="D172" s="45"/>
      <c r="E172" s="201">
        <v>43377</v>
      </c>
      <c r="F172" s="75">
        <v>1166000</v>
      </c>
      <c r="G172" s="75">
        <v>744000</v>
      </c>
      <c r="H172" s="75">
        <v>632400</v>
      </c>
      <c r="I172" s="75">
        <v>111600</v>
      </c>
      <c r="J172" s="75">
        <v>422000</v>
      </c>
      <c r="K172" s="205" t="s">
        <v>279</v>
      </c>
      <c r="L172" s="196" t="s">
        <v>28</v>
      </c>
      <c r="M172" s="124" t="s">
        <v>4302</v>
      </c>
      <c r="N172" s="218"/>
      <c r="O172" s="225">
        <f>IFERROR(VLOOKUP(TRIM(PRR[[#This Row],[Lokacija provedbe
grad ili općina]]),[1]Koordinate!B:E,2,FALSE),"")</f>
        <v>31418</v>
      </c>
      <c r="P172" s="225">
        <f>IFERROR(VLOOKUP(TRIM(PRR[[#This Row],[Lokacija provedbe
grad ili općina]]),[1]Koordinate!B:E,3,FALSE),"")</f>
        <v>45.380248899999998</v>
      </c>
      <c r="Q172" s="225">
        <f>IFERROR(VLOOKUP(TRIM(PRR[[#This Row],[Lokacija provedbe
grad ili općina]]),[1]Koordinate!B:E,4,FALSE),"")</f>
        <v>18.277489699999901</v>
      </c>
    </row>
    <row r="173" spans="1:17" s="167" customFormat="1">
      <c r="A173" s="218"/>
      <c r="B173" s="226" t="s">
        <v>4001</v>
      </c>
      <c r="C173" s="45"/>
      <c r="D173" s="45"/>
      <c r="E173" s="201">
        <v>43377</v>
      </c>
      <c r="F173" s="75">
        <v>3389000</v>
      </c>
      <c r="G173" s="75">
        <v>1694500</v>
      </c>
      <c r="H173" s="75">
        <v>1440325</v>
      </c>
      <c r="I173" s="75">
        <v>254175</v>
      </c>
      <c r="J173" s="75">
        <v>1694500</v>
      </c>
      <c r="K173" s="205" t="s">
        <v>4396</v>
      </c>
      <c r="L173" s="196" t="s">
        <v>28</v>
      </c>
      <c r="M173" s="124" t="s">
        <v>1308</v>
      </c>
      <c r="N173" s="218"/>
      <c r="O173" s="225">
        <f>IFERROR(VLOOKUP(TRIM(PRR[[#This Row],[Lokacija provedbe
grad ili općina]]),[1]Koordinate!B:E,2,FALSE),"")</f>
        <v>31402</v>
      </c>
      <c r="P173" s="225">
        <f>IFERROR(VLOOKUP(TRIM(PRR[[#This Row],[Lokacija provedbe
grad ili općina]]),[1]Koordinate!B:E,3,FALSE),"")</f>
        <v>45.361364399999999</v>
      </c>
      <c r="Q173" s="225">
        <f>IFERROR(VLOOKUP(TRIM(PRR[[#This Row],[Lokacija provedbe
grad ili općina]]),[1]Koordinate!B:E,4,FALSE),"")</f>
        <v>18.542214099999999</v>
      </c>
    </row>
    <row r="174" spans="1:17" s="167" customFormat="1">
      <c r="A174" s="218"/>
      <c r="B174" s="226" t="s">
        <v>4001</v>
      </c>
      <c r="C174" s="45"/>
      <c r="D174" s="45"/>
      <c r="E174" s="201">
        <v>43377</v>
      </c>
      <c r="F174" s="75">
        <v>295360</v>
      </c>
      <c r="G174" s="75">
        <v>147680</v>
      </c>
      <c r="H174" s="75">
        <v>125528</v>
      </c>
      <c r="I174" s="75">
        <v>22152</v>
      </c>
      <c r="J174" s="75">
        <v>147680</v>
      </c>
      <c r="K174" s="205" t="s">
        <v>4397</v>
      </c>
      <c r="L174" s="196" t="s">
        <v>28</v>
      </c>
      <c r="M174" s="124" t="s">
        <v>2657</v>
      </c>
      <c r="N174" s="218"/>
      <c r="O174" s="225">
        <f>IFERROR(VLOOKUP(TRIM(PRR[[#This Row],[Lokacija provedbe
grad ili općina]]),[1]Koordinate!B:E,2,FALSE),"")</f>
        <v>31411</v>
      </c>
      <c r="P174" s="225">
        <f>IFERROR(VLOOKUP(TRIM(PRR[[#This Row],[Lokacija provedbe
grad ili općina]]),[1]Koordinate!B:E,3,FALSE),"")</f>
        <v>45.257777599999997</v>
      </c>
      <c r="Q174" s="225">
        <f>IFERROR(VLOOKUP(TRIM(PRR[[#This Row],[Lokacija provedbe
grad ili općina]]),[1]Koordinate!B:E,4,FALSE),"")</f>
        <v>18.242228000000001</v>
      </c>
    </row>
    <row r="175" spans="1:17" s="167" customFormat="1">
      <c r="A175" s="218"/>
      <c r="B175" s="226" t="s">
        <v>4001</v>
      </c>
      <c r="C175" s="45"/>
      <c r="D175" s="45"/>
      <c r="E175" s="201">
        <v>43377</v>
      </c>
      <c r="F175" s="75">
        <v>873000</v>
      </c>
      <c r="G175" s="75">
        <v>436500</v>
      </c>
      <c r="H175" s="75">
        <v>371025</v>
      </c>
      <c r="I175" s="75">
        <v>65475</v>
      </c>
      <c r="J175" s="75">
        <v>436500</v>
      </c>
      <c r="K175" s="205" t="s">
        <v>4398</v>
      </c>
      <c r="L175" s="196" t="s">
        <v>28</v>
      </c>
      <c r="M175" s="124" t="s">
        <v>1748</v>
      </c>
      <c r="N175" s="218"/>
      <c r="O175" s="225">
        <f>IFERROR(VLOOKUP(TRIM(PRR[[#This Row],[Lokacija provedbe
grad ili općina]]),[1]Koordinate!B:E,2,FALSE),"")</f>
        <v>31224</v>
      </c>
      <c r="P175" s="225">
        <f>IFERROR(VLOOKUP(TRIM(PRR[[#This Row],[Lokacija provedbe
grad ili općina]]),[1]Koordinate!B:E,3,FALSE),"")</f>
        <v>45.545440199999902</v>
      </c>
      <c r="Q175" s="225">
        <f>IFERROR(VLOOKUP(TRIM(PRR[[#This Row],[Lokacija provedbe
grad ili općina]]),[1]Koordinate!B:E,4,FALSE),"")</f>
        <v>18.283311599999902</v>
      </c>
    </row>
    <row r="176" spans="1:17" s="167" customFormat="1">
      <c r="A176" s="218"/>
      <c r="B176" s="226" t="s">
        <v>4001</v>
      </c>
      <c r="C176" s="45"/>
      <c r="D176" s="45"/>
      <c r="E176" s="201">
        <v>43377</v>
      </c>
      <c r="F176" s="75">
        <v>671000</v>
      </c>
      <c r="G176" s="75">
        <v>469700</v>
      </c>
      <c r="H176" s="75">
        <v>399245</v>
      </c>
      <c r="I176" s="75">
        <v>70455</v>
      </c>
      <c r="J176" s="75">
        <v>201300</v>
      </c>
      <c r="K176" s="205" t="s">
        <v>4399</v>
      </c>
      <c r="L176" s="196" t="s">
        <v>28</v>
      </c>
      <c r="M176" s="124" t="s">
        <v>2374</v>
      </c>
      <c r="N176" s="218"/>
      <c r="O176" s="225">
        <f>IFERROR(VLOOKUP(TRIM(PRR[[#This Row],[Lokacija provedbe
grad ili općina]]),[1]Koordinate!B:E,2,FALSE),"")</f>
        <v>31422</v>
      </c>
      <c r="P176" s="225">
        <f>IFERROR(VLOOKUP(TRIM(PRR[[#This Row],[Lokacija provedbe
grad ili općina]]),[1]Koordinate!B:E,3,FALSE),"")</f>
        <v>45.398088999999999</v>
      </c>
      <c r="Q176" s="225">
        <f>IFERROR(VLOOKUP(TRIM(PRR[[#This Row],[Lokacija provedbe
grad ili općina]]),[1]Koordinate!B:E,4,FALSE),"")</f>
        <v>18.3761978</v>
      </c>
    </row>
    <row r="177" spans="1:17" s="167" customFormat="1">
      <c r="A177" s="218"/>
      <c r="B177" s="226" t="s">
        <v>4001</v>
      </c>
      <c r="C177" s="45"/>
      <c r="D177" s="45"/>
      <c r="E177" s="201">
        <v>43377</v>
      </c>
      <c r="F177" s="75">
        <v>4504500</v>
      </c>
      <c r="G177" s="75">
        <v>2232000</v>
      </c>
      <c r="H177" s="75">
        <v>1897200</v>
      </c>
      <c r="I177" s="75">
        <v>334800</v>
      </c>
      <c r="J177" s="75">
        <v>2272500</v>
      </c>
      <c r="K177" s="205" t="s">
        <v>4400</v>
      </c>
      <c r="L177" s="196" t="s">
        <v>28</v>
      </c>
      <c r="M177" s="124" t="s">
        <v>1225</v>
      </c>
      <c r="N177" s="218"/>
      <c r="O177" s="225">
        <f>IFERROR(VLOOKUP(TRIM(PRR[[#This Row],[Lokacija provedbe
grad ili općina]]),[1]Koordinate!B:E,2,FALSE),"")</f>
        <v>31206</v>
      </c>
      <c r="P177" s="225">
        <f>IFERROR(VLOOKUP(TRIM(PRR[[#This Row],[Lokacija provedbe
grad ili općina]]),[1]Koordinate!B:E,3,FALSE),"")</f>
        <v>45.5248372</v>
      </c>
      <c r="Q177" s="225">
        <f>IFERROR(VLOOKUP(TRIM(PRR[[#This Row],[Lokacija provedbe
grad ili općina]]),[1]Koordinate!B:E,4,FALSE),"")</f>
        <v>19.060096999999999</v>
      </c>
    </row>
    <row r="178" spans="1:17" s="167" customFormat="1" ht="30">
      <c r="A178" s="218"/>
      <c r="B178" s="226" t="s">
        <v>4001</v>
      </c>
      <c r="C178" s="45"/>
      <c r="D178" s="45"/>
      <c r="E178" s="201">
        <v>43377</v>
      </c>
      <c r="F178" s="75">
        <v>1071990</v>
      </c>
      <c r="G178" s="75">
        <v>535995</v>
      </c>
      <c r="H178" s="75">
        <v>455595.75</v>
      </c>
      <c r="I178" s="75">
        <v>80399.25</v>
      </c>
      <c r="J178" s="75">
        <v>535995</v>
      </c>
      <c r="K178" s="205" t="s">
        <v>4401</v>
      </c>
      <c r="L178" s="196" t="s">
        <v>28</v>
      </c>
      <c r="M178" s="124" t="s">
        <v>3096</v>
      </c>
      <c r="N178" s="218"/>
      <c r="O178" s="225">
        <f>IFERROR(VLOOKUP(TRIM(PRR[[#This Row],[Lokacija provedbe
grad ili općina]]),[1]Koordinate!B:E,2,FALSE),"")</f>
        <v>31433</v>
      </c>
      <c r="P178" s="225">
        <f>IFERROR(VLOOKUP(TRIM(PRR[[#This Row],[Lokacija provedbe
grad ili općina]]),[1]Koordinate!B:E,3,FALSE),"")</f>
        <v>45.458650400000003</v>
      </c>
      <c r="Q178" s="225">
        <f>IFERROR(VLOOKUP(TRIM(PRR[[#This Row],[Lokacija provedbe
grad ili općina]]),[1]Koordinate!B:E,4,FALSE),"")</f>
        <v>18.2178387999999</v>
      </c>
    </row>
    <row r="179" spans="1:17" s="167" customFormat="1">
      <c r="A179" s="218"/>
      <c r="B179" s="226" t="s">
        <v>4001</v>
      </c>
      <c r="C179" s="45"/>
      <c r="D179" s="45"/>
      <c r="E179" s="201">
        <v>43377</v>
      </c>
      <c r="F179" s="75">
        <v>3058109.54</v>
      </c>
      <c r="G179" s="75">
        <v>1529054.97</v>
      </c>
      <c r="H179" s="75">
        <v>1299696.7245</v>
      </c>
      <c r="I179" s="75">
        <v>229358.24549999996</v>
      </c>
      <c r="J179" s="75">
        <v>1529054.57</v>
      </c>
      <c r="K179" s="205" t="s">
        <v>4402</v>
      </c>
      <c r="L179" s="196" t="s">
        <v>28</v>
      </c>
      <c r="M179" s="124" t="s">
        <v>131</v>
      </c>
      <c r="N179" s="218"/>
      <c r="O179" s="225">
        <f>IFERROR(VLOOKUP(TRIM(PRR[[#This Row],[Lokacija provedbe
grad ili općina]]),[1]Koordinate!B:E,2,FALSE),"")</f>
        <v>31309</v>
      </c>
      <c r="P179" s="225">
        <f>IFERROR(VLOOKUP(TRIM(PRR[[#This Row],[Lokacija provedbe
grad ili općina]]),[1]Koordinate!B:E,3,FALSE),"")</f>
        <v>45.751590700000001</v>
      </c>
      <c r="Q179" s="225">
        <f>IFERROR(VLOOKUP(TRIM(PRR[[#This Row],[Lokacija provedbe
grad ili općina]]),[1]Koordinate!B:E,4,FALSE),"")</f>
        <v>18.737473999999999</v>
      </c>
    </row>
    <row r="180" spans="1:17" s="167" customFormat="1" ht="30">
      <c r="A180" s="218"/>
      <c r="B180" s="226" t="s">
        <v>4001</v>
      </c>
      <c r="C180" s="45"/>
      <c r="D180" s="45"/>
      <c r="E180" s="201">
        <v>43377</v>
      </c>
      <c r="F180" s="75">
        <v>2750000</v>
      </c>
      <c r="G180" s="75">
        <v>1375000</v>
      </c>
      <c r="H180" s="75">
        <v>1168750</v>
      </c>
      <c r="I180" s="75">
        <v>206250</v>
      </c>
      <c r="J180" s="75">
        <v>1375000</v>
      </c>
      <c r="K180" s="205" t="s">
        <v>4403</v>
      </c>
      <c r="L180" s="196" t="s">
        <v>28</v>
      </c>
      <c r="M180" s="124" t="s">
        <v>30</v>
      </c>
      <c r="N180" s="218"/>
      <c r="O180" s="225">
        <f>IFERROR(VLOOKUP(TRIM(PRR[[#This Row],[Lokacija provedbe
grad ili općina]]),[1]Koordinate!B:E,2,FALSE),"")</f>
        <v>31400</v>
      </c>
      <c r="P180" s="225">
        <f>IFERROR(VLOOKUP(TRIM(PRR[[#This Row],[Lokacija provedbe
grad ili općina]]),[1]Koordinate!B:E,3,FALSE),"")</f>
        <v>45.309996899999902</v>
      </c>
      <c r="Q180" s="225">
        <f>IFERROR(VLOOKUP(TRIM(PRR[[#This Row],[Lokacija provedbe
grad ili općina]]),[1]Koordinate!B:E,4,FALSE),"")</f>
        <v>18.4097819999999</v>
      </c>
    </row>
    <row r="181" spans="1:17" s="167" customFormat="1">
      <c r="A181" s="218"/>
      <c r="B181" s="226" t="s">
        <v>4001</v>
      </c>
      <c r="C181" s="45"/>
      <c r="D181" s="45"/>
      <c r="E181" s="201">
        <v>43377</v>
      </c>
      <c r="F181" s="75">
        <v>275600</v>
      </c>
      <c r="G181" s="75">
        <v>137800</v>
      </c>
      <c r="H181" s="75">
        <v>117130</v>
      </c>
      <c r="I181" s="75">
        <v>20670</v>
      </c>
      <c r="J181" s="75">
        <v>137800</v>
      </c>
      <c r="K181" s="205" t="s">
        <v>4404</v>
      </c>
      <c r="L181" s="196" t="s">
        <v>28</v>
      </c>
      <c r="M181" s="124" t="s">
        <v>1308</v>
      </c>
      <c r="N181" s="218"/>
      <c r="O181" s="225">
        <f>IFERROR(VLOOKUP(TRIM(PRR[[#This Row],[Lokacija provedbe
grad ili općina]]),[1]Koordinate!B:E,2,FALSE),"")</f>
        <v>31402</v>
      </c>
      <c r="P181" s="225">
        <f>IFERROR(VLOOKUP(TRIM(PRR[[#This Row],[Lokacija provedbe
grad ili općina]]),[1]Koordinate!B:E,3,FALSE),"")</f>
        <v>45.361364399999999</v>
      </c>
      <c r="Q181" s="225">
        <f>IFERROR(VLOOKUP(TRIM(PRR[[#This Row],[Lokacija provedbe
grad ili općina]]),[1]Koordinate!B:E,4,FALSE),"")</f>
        <v>18.542214099999999</v>
      </c>
    </row>
    <row r="182" spans="1:17" s="167" customFormat="1">
      <c r="A182" s="218"/>
      <c r="B182" s="226" t="s">
        <v>4001</v>
      </c>
      <c r="C182" s="45"/>
      <c r="D182" s="45"/>
      <c r="E182" s="201">
        <v>43377</v>
      </c>
      <c r="F182" s="75">
        <v>1346000</v>
      </c>
      <c r="G182" s="75">
        <v>673000</v>
      </c>
      <c r="H182" s="75">
        <v>572050</v>
      </c>
      <c r="I182" s="75">
        <v>100950</v>
      </c>
      <c r="J182" s="75">
        <v>673000</v>
      </c>
      <c r="K182" s="205" t="s">
        <v>4405</v>
      </c>
      <c r="L182" s="196" t="s">
        <v>28</v>
      </c>
      <c r="M182" s="124" t="s">
        <v>2372</v>
      </c>
      <c r="N182" s="218"/>
      <c r="O182" s="225">
        <f>IFERROR(VLOOKUP(TRIM(PRR[[#This Row],[Lokacija provedbe
grad ili općina]]),[1]Koordinate!B:E,2,FALSE),"")</f>
        <v>31424</v>
      </c>
      <c r="P182" s="225">
        <f>IFERROR(VLOOKUP(TRIM(PRR[[#This Row],[Lokacija provedbe
grad ili općina]]),[1]Koordinate!B:E,3,FALSE),"")</f>
        <v>45.4329939</v>
      </c>
      <c r="Q182" s="225">
        <f>IFERROR(VLOOKUP(TRIM(PRR[[#This Row],[Lokacija provedbe
grad ili općina]]),[1]Koordinate!B:E,4,FALSE),"")</f>
        <v>18.4113468</v>
      </c>
    </row>
    <row r="183" spans="1:17" s="167" customFormat="1">
      <c r="A183" s="218"/>
      <c r="B183" s="226" t="s">
        <v>4001</v>
      </c>
      <c r="C183" s="45"/>
      <c r="D183" s="45"/>
      <c r="E183" s="201">
        <v>43377</v>
      </c>
      <c r="F183" s="75">
        <v>2907126.47</v>
      </c>
      <c r="G183" s="75">
        <v>1453563.24</v>
      </c>
      <c r="H183" s="75">
        <v>1235528.754</v>
      </c>
      <c r="I183" s="75">
        <v>218034.48600000003</v>
      </c>
      <c r="J183" s="75">
        <v>1453563.2300000002</v>
      </c>
      <c r="K183" s="205" t="s">
        <v>4406</v>
      </c>
      <c r="L183" s="196" t="s">
        <v>28</v>
      </c>
      <c r="M183" s="124" t="s">
        <v>1308</v>
      </c>
      <c r="N183" s="218"/>
      <c r="O183" s="225">
        <f>IFERROR(VLOOKUP(TRIM(PRR[[#This Row],[Lokacija provedbe
grad ili općina]]),[1]Koordinate!B:E,2,FALSE),"")</f>
        <v>31402</v>
      </c>
      <c r="P183" s="225">
        <f>IFERROR(VLOOKUP(TRIM(PRR[[#This Row],[Lokacija provedbe
grad ili općina]]),[1]Koordinate!B:E,3,FALSE),"")</f>
        <v>45.361364399999999</v>
      </c>
      <c r="Q183" s="225">
        <f>IFERROR(VLOOKUP(TRIM(PRR[[#This Row],[Lokacija provedbe
grad ili općina]]),[1]Koordinate!B:E,4,FALSE),"")</f>
        <v>18.542214099999999</v>
      </c>
    </row>
    <row r="184" spans="1:17" s="167" customFormat="1">
      <c r="A184" s="218"/>
      <c r="B184" s="226" t="s">
        <v>4001</v>
      </c>
      <c r="C184" s="45"/>
      <c r="D184" s="45"/>
      <c r="E184" s="201">
        <v>43377</v>
      </c>
      <c r="F184" s="75">
        <v>1200880</v>
      </c>
      <c r="G184" s="75">
        <v>600440</v>
      </c>
      <c r="H184" s="75">
        <v>510374</v>
      </c>
      <c r="I184" s="75">
        <v>90066</v>
      </c>
      <c r="J184" s="75">
        <v>600440</v>
      </c>
      <c r="K184" s="205" t="s">
        <v>4407</v>
      </c>
      <c r="L184" s="196" t="s">
        <v>28</v>
      </c>
      <c r="M184" s="124" t="s">
        <v>1308</v>
      </c>
      <c r="N184" s="218"/>
      <c r="O184" s="225">
        <f>IFERROR(VLOOKUP(TRIM(PRR[[#This Row],[Lokacija provedbe
grad ili općina]]),[1]Koordinate!B:E,2,FALSE),"")</f>
        <v>31402</v>
      </c>
      <c r="P184" s="225">
        <f>IFERROR(VLOOKUP(TRIM(PRR[[#This Row],[Lokacija provedbe
grad ili općina]]),[1]Koordinate!B:E,3,FALSE),"")</f>
        <v>45.361364399999999</v>
      </c>
      <c r="Q184" s="225">
        <f>IFERROR(VLOOKUP(TRIM(PRR[[#This Row],[Lokacija provedbe
grad ili općina]]),[1]Koordinate!B:E,4,FALSE),"")</f>
        <v>18.542214099999999</v>
      </c>
    </row>
    <row r="185" spans="1:17" s="167" customFormat="1">
      <c r="A185" s="218"/>
      <c r="B185" s="226" t="s">
        <v>4001</v>
      </c>
      <c r="C185" s="218"/>
      <c r="D185" s="218"/>
      <c r="E185" s="227">
        <v>43385</v>
      </c>
      <c r="F185" s="75">
        <v>1300800</v>
      </c>
      <c r="G185" s="75">
        <v>650400</v>
      </c>
      <c r="H185" s="75">
        <v>552840</v>
      </c>
      <c r="I185" s="75">
        <v>97560</v>
      </c>
      <c r="J185" s="75">
        <v>650400</v>
      </c>
      <c r="K185" s="205" t="s">
        <v>4590</v>
      </c>
      <c r="L185" s="417" t="s">
        <v>28</v>
      </c>
      <c r="M185" s="205" t="s">
        <v>2657</v>
      </c>
      <c r="N185" s="218"/>
      <c r="O185" s="225">
        <f>IFERROR(VLOOKUP(TRIM(PRR[[#This Row],[Lokacija provedbe
grad ili općina]]),[1]Koordinate!B:E,2,FALSE),"")</f>
        <v>31411</v>
      </c>
      <c r="P185" s="225">
        <f>IFERROR(VLOOKUP(TRIM(PRR[[#This Row],[Lokacija provedbe
grad ili općina]]),[1]Koordinate!B:E,3,FALSE),"")</f>
        <v>45.257777599999997</v>
      </c>
      <c r="Q185" s="225">
        <f>IFERROR(VLOOKUP(TRIM(PRR[[#This Row],[Lokacija provedbe
grad ili općina]]),[1]Koordinate!B:E,4,FALSE),"")</f>
        <v>18.242228000000001</v>
      </c>
    </row>
    <row r="186" spans="1:17" s="167" customFormat="1">
      <c r="A186" s="218"/>
      <c r="B186" s="226" t="s">
        <v>4001</v>
      </c>
      <c r="C186" s="218"/>
      <c r="D186" s="218"/>
      <c r="E186" s="227">
        <v>43385</v>
      </c>
      <c r="F186" s="75">
        <v>1392500</v>
      </c>
      <c r="G186" s="75">
        <v>696250</v>
      </c>
      <c r="H186" s="75">
        <v>591812.5</v>
      </c>
      <c r="I186" s="75">
        <v>104437.5</v>
      </c>
      <c r="J186" s="75">
        <v>696250</v>
      </c>
      <c r="K186" s="205" t="s">
        <v>4591</v>
      </c>
      <c r="L186" s="417" t="s">
        <v>28</v>
      </c>
      <c r="M186" s="205" t="s">
        <v>3096</v>
      </c>
      <c r="N186" s="218"/>
      <c r="O186" s="225">
        <f>IFERROR(VLOOKUP(TRIM(PRR[[#This Row],[Lokacija provedbe
grad ili općina]]),[1]Koordinate!B:E,2,FALSE),"")</f>
        <v>31433</v>
      </c>
      <c r="P186" s="225">
        <f>IFERROR(VLOOKUP(TRIM(PRR[[#This Row],[Lokacija provedbe
grad ili općina]]),[1]Koordinate!B:E,3,FALSE),"")</f>
        <v>45.458650400000003</v>
      </c>
      <c r="Q186" s="225">
        <f>IFERROR(VLOOKUP(TRIM(PRR[[#This Row],[Lokacija provedbe
grad ili općina]]),[1]Koordinate!B:E,4,FALSE),"")</f>
        <v>18.2178387999999</v>
      </c>
    </row>
    <row r="187" spans="1:17" s="167" customFormat="1">
      <c r="A187" s="218"/>
      <c r="B187" s="226" t="s">
        <v>4001</v>
      </c>
      <c r="C187" s="218"/>
      <c r="D187" s="218"/>
      <c r="E187" s="227">
        <v>43384</v>
      </c>
      <c r="F187" s="75">
        <v>352807.07</v>
      </c>
      <c r="G187" s="75">
        <v>176403.54</v>
      </c>
      <c r="H187" s="75">
        <v>149943.01</v>
      </c>
      <c r="I187" s="75">
        <v>26460.53</v>
      </c>
      <c r="J187" s="75">
        <v>176403.53</v>
      </c>
      <c r="K187" s="205" t="s">
        <v>4592</v>
      </c>
      <c r="L187" s="417" t="s">
        <v>28</v>
      </c>
      <c r="M187" s="205" t="s">
        <v>1308</v>
      </c>
      <c r="N187" s="218"/>
      <c r="O187" s="225">
        <f>IFERROR(VLOOKUP(TRIM(PRR[[#This Row],[Lokacija provedbe
grad ili općina]]),[1]Koordinate!B:E,2,FALSE),"")</f>
        <v>31402</v>
      </c>
      <c r="P187" s="225">
        <f>IFERROR(VLOOKUP(TRIM(PRR[[#This Row],[Lokacija provedbe
grad ili općina]]),[1]Koordinate!B:E,3,FALSE),"")</f>
        <v>45.361364399999999</v>
      </c>
      <c r="Q187" s="225">
        <f>IFERROR(VLOOKUP(TRIM(PRR[[#This Row],[Lokacija provedbe
grad ili općina]]),[1]Koordinate!B:E,4,FALSE),"")</f>
        <v>18.542214099999999</v>
      </c>
    </row>
    <row r="188" spans="1:17" s="167" customFormat="1">
      <c r="A188" s="218"/>
      <c r="B188" s="226" t="s">
        <v>4001</v>
      </c>
      <c r="C188" s="218"/>
      <c r="D188" s="218"/>
      <c r="E188" s="227">
        <v>43389</v>
      </c>
      <c r="F188" s="75">
        <v>987990</v>
      </c>
      <c r="G188" s="75">
        <v>691593</v>
      </c>
      <c r="H188" s="75">
        <v>587854.05000000005</v>
      </c>
      <c r="I188" s="75">
        <v>103738.94999999995</v>
      </c>
      <c r="J188" s="75">
        <v>296397</v>
      </c>
      <c r="K188" s="205" t="s">
        <v>4593</v>
      </c>
      <c r="L188" s="417" t="s">
        <v>28</v>
      </c>
      <c r="M188" s="205" t="s">
        <v>3096</v>
      </c>
      <c r="N188" s="218"/>
      <c r="O188" s="225">
        <f>IFERROR(VLOOKUP(TRIM(PRR[[#This Row],[Lokacija provedbe
grad ili općina]]),[1]Koordinate!B:E,2,FALSE),"")</f>
        <v>31433</v>
      </c>
      <c r="P188" s="225">
        <f>IFERROR(VLOOKUP(TRIM(PRR[[#This Row],[Lokacija provedbe
grad ili općina]]),[1]Koordinate!B:E,3,FALSE),"")</f>
        <v>45.458650400000003</v>
      </c>
      <c r="Q188" s="225">
        <f>IFERROR(VLOOKUP(TRIM(PRR[[#This Row],[Lokacija provedbe
grad ili općina]]),[1]Koordinate!B:E,4,FALSE),"")</f>
        <v>18.2178387999999</v>
      </c>
    </row>
    <row r="189" spans="1:17" s="167" customFormat="1">
      <c r="A189" s="218"/>
      <c r="B189" s="226" t="s">
        <v>4001</v>
      </c>
      <c r="C189" s="218"/>
      <c r="D189" s="218"/>
      <c r="E189" s="227">
        <v>43388</v>
      </c>
      <c r="F189" s="75">
        <v>1111082.5</v>
      </c>
      <c r="G189" s="75">
        <v>555541.25</v>
      </c>
      <c r="H189" s="75">
        <v>472210.06</v>
      </c>
      <c r="I189" s="75">
        <v>83331.19</v>
      </c>
      <c r="J189" s="75">
        <v>555541.25</v>
      </c>
      <c r="K189" s="205" t="s">
        <v>4594</v>
      </c>
      <c r="L189" s="417" t="s">
        <v>28</v>
      </c>
      <c r="M189" s="205" t="s">
        <v>29</v>
      </c>
      <c r="N189" s="218"/>
      <c r="O189" s="225">
        <f>IFERROR(VLOOKUP(TRIM(PRR[[#This Row],[Lokacija provedbe
grad ili općina]]),[1]Koordinate!B:E,2,FALSE),"")</f>
        <v>31000</v>
      </c>
      <c r="P189" s="225">
        <f>IFERROR(VLOOKUP(TRIM(PRR[[#This Row],[Lokacija provedbe
grad ili općina]]),[1]Koordinate!B:E,3,FALSE),"")</f>
        <v>45.554962400000001</v>
      </c>
      <c r="Q189" s="225">
        <f>IFERROR(VLOOKUP(TRIM(PRR[[#This Row],[Lokacija provedbe
grad ili općina]]),[1]Koordinate!B:E,4,FALSE),"")</f>
        <v>18.695514399999901</v>
      </c>
    </row>
    <row r="190" spans="1:17" s="167" customFormat="1">
      <c r="A190" s="218"/>
      <c r="B190" s="226" t="s">
        <v>4001</v>
      </c>
      <c r="C190" s="218"/>
      <c r="D190" s="218"/>
      <c r="E190" s="227">
        <v>43389</v>
      </c>
      <c r="F190" s="75">
        <v>2155000</v>
      </c>
      <c r="G190" s="75">
        <v>1077500</v>
      </c>
      <c r="H190" s="75">
        <v>915875</v>
      </c>
      <c r="I190" s="75">
        <v>161625</v>
      </c>
      <c r="J190" s="75">
        <v>1077500</v>
      </c>
      <c r="K190" s="205" t="s">
        <v>4595</v>
      </c>
      <c r="L190" s="417" t="s">
        <v>28</v>
      </c>
      <c r="M190" s="205" t="s">
        <v>2657</v>
      </c>
      <c r="N190" s="218"/>
      <c r="O190" s="225">
        <f>IFERROR(VLOOKUP(TRIM(PRR[[#This Row],[Lokacija provedbe
grad ili općina]]),[1]Koordinate!B:E,2,FALSE),"")</f>
        <v>31411</v>
      </c>
      <c r="P190" s="225">
        <f>IFERROR(VLOOKUP(TRIM(PRR[[#This Row],[Lokacija provedbe
grad ili općina]]),[1]Koordinate!B:E,3,FALSE),"")</f>
        <v>45.257777599999997</v>
      </c>
      <c r="Q190" s="225">
        <f>IFERROR(VLOOKUP(TRIM(PRR[[#This Row],[Lokacija provedbe
grad ili općina]]),[1]Koordinate!B:E,4,FALSE),"")</f>
        <v>18.242228000000001</v>
      </c>
    </row>
    <row r="191" spans="1:17" s="167" customFormat="1">
      <c r="A191" s="218"/>
      <c r="B191" s="226" t="s">
        <v>4001</v>
      </c>
      <c r="C191" s="218"/>
      <c r="D191" s="218"/>
      <c r="E191" s="227">
        <v>43389</v>
      </c>
      <c r="F191" s="75">
        <v>2460000</v>
      </c>
      <c r="G191" s="75">
        <v>1230000</v>
      </c>
      <c r="H191" s="75">
        <v>1045500</v>
      </c>
      <c r="I191" s="75">
        <v>184500</v>
      </c>
      <c r="J191" s="75">
        <v>1230000</v>
      </c>
      <c r="K191" s="205" t="s">
        <v>4596</v>
      </c>
      <c r="L191" s="417" t="s">
        <v>28</v>
      </c>
      <c r="M191" s="205" t="s">
        <v>1748</v>
      </c>
      <c r="N191" s="218"/>
      <c r="O191" s="225">
        <f>IFERROR(VLOOKUP(TRIM(PRR[[#This Row],[Lokacija provedbe
grad ili općina]]),[1]Koordinate!B:E,2,FALSE),"")</f>
        <v>31224</v>
      </c>
      <c r="P191" s="225">
        <f>IFERROR(VLOOKUP(TRIM(PRR[[#This Row],[Lokacija provedbe
grad ili općina]]),[1]Koordinate!B:E,3,FALSE),"")</f>
        <v>45.545440199999902</v>
      </c>
      <c r="Q191" s="225">
        <f>IFERROR(VLOOKUP(TRIM(PRR[[#This Row],[Lokacija provedbe
grad ili općina]]),[1]Koordinate!B:E,4,FALSE),"")</f>
        <v>18.283311599999902</v>
      </c>
    </row>
    <row r="192" spans="1:17" s="167" customFormat="1">
      <c r="A192" s="218"/>
      <c r="B192" s="226" t="s">
        <v>4001</v>
      </c>
      <c r="C192" s="218"/>
      <c r="D192" s="218"/>
      <c r="E192" s="227">
        <v>43388</v>
      </c>
      <c r="F192" s="75">
        <v>2346890</v>
      </c>
      <c r="G192" s="75">
        <v>1164945</v>
      </c>
      <c r="H192" s="75">
        <v>990203.25</v>
      </c>
      <c r="I192" s="75">
        <v>174741.75</v>
      </c>
      <c r="J192" s="75">
        <v>1181945</v>
      </c>
      <c r="K192" s="205" t="s">
        <v>4597</v>
      </c>
      <c r="L192" s="417" t="s">
        <v>28</v>
      </c>
      <c r="M192" s="205" t="s">
        <v>4308</v>
      </c>
      <c r="N192" s="218"/>
      <c r="O192" s="225">
        <f>IFERROR(VLOOKUP(TRIM(PRR[[#This Row],[Lokacija provedbe
grad ili općina]]),[1]Koordinate!B:E,2,FALSE),"")</f>
        <v>31542</v>
      </c>
      <c r="P192" s="225">
        <f>IFERROR(VLOOKUP(TRIM(PRR[[#This Row],[Lokacija provedbe
grad ili općina]]),[1]Koordinate!B:E,3,FALSE),"")</f>
        <v>45.662298999999997</v>
      </c>
      <c r="Q192" s="225">
        <f>IFERROR(VLOOKUP(TRIM(PRR[[#This Row],[Lokacija provedbe
grad ili općina]]),[1]Koordinate!B:E,4,FALSE),"")</f>
        <v>18.186986599999901</v>
      </c>
    </row>
    <row r="193" spans="1:17" s="167" customFormat="1">
      <c r="A193" s="218"/>
      <c r="B193" s="226" t="s">
        <v>4001</v>
      </c>
      <c r="C193" s="218"/>
      <c r="D193" s="218"/>
      <c r="E193" s="227">
        <v>43389</v>
      </c>
      <c r="F193" s="75">
        <v>1053990</v>
      </c>
      <c r="G193" s="75">
        <v>547995</v>
      </c>
      <c r="H193" s="75">
        <v>465795.75</v>
      </c>
      <c r="I193" s="75">
        <v>82199.25</v>
      </c>
      <c r="J193" s="75">
        <v>505995</v>
      </c>
      <c r="K193" s="205" t="s">
        <v>4598</v>
      </c>
      <c r="L193" s="417" t="s">
        <v>28</v>
      </c>
      <c r="M193" s="205" t="s">
        <v>3096</v>
      </c>
      <c r="N193" s="218"/>
      <c r="O193" s="225">
        <f>IFERROR(VLOOKUP(TRIM(PRR[[#This Row],[Lokacija provedbe
grad ili općina]]),[1]Koordinate!B:E,2,FALSE),"")</f>
        <v>31433</v>
      </c>
      <c r="P193" s="225">
        <f>IFERROR(VLOOKUP(TRIM(PRR[[#This Row],[Lokacija provedbe
grad ili općina]]),[1]Koordinate!B:E,3,FALSE),"")</f>
        <v>45.458650400000003</v>
      </c>
      <c r="Q193" s="225">
        <f>IFERROR(VLOOKUP(TRIM(PRR[[#This Row],[Lokacija provedbe
grad ili općina]]),[1]Koordinate!B:E,4,FALSE),"")</f>
        <v>18.2178387999999</v>
      </c>
    </row>
    <row r="194" spans="1:17" s="167" customFormat="1">
      <c r="A194" s="218"/>
      <c r="B194" s="226" t="s">
        <v>4001</v>
      </c>
      <c r="C194" s="218"/>
      <c r="D194" s="218"/>
      <c r="E194" s="227">
        <v>43392</v>
      </c>
      <c r="F194" s="75">
        <v>591946.80000000005</v>
      </c>
      <c r="G194" s="75">
        <v>414362.76</v>
      </c>
      <c r="H194" s="75">
        <v>352208.35</v>
      </c>
      <c r="I194" s="75">
        <v>62154.410000000033</v>
      </c>
      <c r="J194" s="75">
        <v>177584.04000000004</v>
      </c>
      <c r="K194" s="205" t="s">
        <v>4599</v>
      </c>
      <c r="L194" s="417" t="s">
        <v>28</v>
      </c>
      <c r="M194" s="205" t="s">
        <v>1225</v>
      </c>
      <c r="N194" s="218"/>
      <c r="O194" s="225">
        <f>IFERROR(VLOOKUP(TRIM(PRR[[#This Row],[Lokacija provedbe
grad ili općina]]),[1]Koordinate!B:E,2,FALSE),"")</f>
        <v>31206</v>
      </c>
      <c r="P194" s="225">
        <f>IFERROR(VLOOKUP(TRIM(PRR[[#This Row],[Lokacija provedbe
grad ili općina]]),[1]Koordinate!B:E,3,FALSE),"")</f>
        <v>45.5248372</v>
      </c>
      <c r="Q194" s="225">
        <f>IFERROR(VLOOKUP(TRIM(PRR[[#This Row],[Lokacija provedbe
grad ili općina]]),[1]Koordinate!B:E,4,FALSE),"")</f>
        <v>19.060096999999999</v>
      </c>
    </row>
    <row r="195" spans="1:17" s="167" customFormat="1">
      <c r="A195" s="218"/>
      <c r="B195" s="226" t="s">
        <v>4001</v>
      </c>
      <c r="C195" s="218"/>
      <c r="D195" s="218"/>
      <c r="E195" s="227">
        <v>43423</v>
      </c>
      <c r="F195" s="75">
        <v>779272</v>
      </c>
      <c r="G195" s="75">
        <v>371421.44</v>
      </c>
      <c r="H195" s="75">
        <v>315708.21999999997</v>
      </c>
      <c r="I195" s="75">
        <v>55713.22000000003</v>
      </c>
      <c r="J195" s="75">
        <v>407850.56</v>
      </c>
      <c r="K195" s="205" t="s">
        <v>4817</v>
      </c>
      <c r="L195" s="417" t="s">
        <v>28</v>
      </c>
      <c r="M195" s="205" t="s">
        <v>4240</v>
      </c>
      <c r="N195" s="218"/>
      <c r="O195" s="225">
        <f>IFERROR(VLOOKUP(TRIM(PRR[[#This Row],[Lokacija provedbe
grad ili općina]]),[1]Koordinate!B:E,2,FALSE),"")</f>
        <v>32224</v>
      </c>
      <c r="P195" s="225">
        <f>IFERROR(VLOOKUP(TRIM(PRR[[#This Row],[Lokacija provedbe
grad ili općina]]),[1]Koordinate!B:E,3,FALSE),"")</f>
        <v>45.419167100000003</v>
      </c>
      <c r="Q195" s="225">
        <f>IFERROR(VLOOKUP(TRIM(PRR[[#This Row],[Lokacija provedbe
grad ili općina]]),[1]Koordinate!B:E,4,FALSE),"")</f>
        <v>18.899151100000001</v>
      </c>
    </row>
    <row r="196" spans="1:17" s="167" customFormat="1">
      <c r="A196" s="218"/>
      <c r="B196" s="226" t="s">
        <v>4001</v>
      </c>
      <c r="C196" s="218"/>
      <c r="D196" s="218"/>
      <c r="E196" s="227">
        <v>43420</v>
      </c>
      <c r="F196" s="75">
        <v>442410</v>
      </c>
      <c r="G196" s="75">
        <v>221205</v>
      </c>
      <c r="H196" s="75">
        <v>188024.25</v>
      </c>
      <c r="I196" s="75">
        <v>33180.75</v>
      </c>
      <c r="J196" s="75">
        <v>221205</v>
      </c>
      <c r="K196" s="205" t="s">
        <v>4818</v>
      </c>
      <c r="L196" s="417" t="s">
        <v>28</v>
      </c>
      <c r="M196" s="205" t="s">
        <v>3096</v>
      </c>
      <c r="N196" s="218"/>
      <c r="O196" s="225">
        <f>IFERROR(VLOOKUP(TRIM(PRR[[#This Row],[Lokacija provedbe
grad ili općina]]),[1]Koordinate!B:E,2,FALSE),"")</f>
        <v>31433</v>
      </c>
      <c r="P196" s="225">
        <f>IFERROR(VLOOKUP(TRIM(PRR[[#This Row],[Lokacija provedbe
grad ili općina]]),[1]Koordinate!B:E,3,FALSE),"")</f>
        <v>45.458650400000003</v>
      </c>
      <c r="Q196" s="225">
        <f>IFERROR(VLOOKUP(TRIM(PRR[[#This Row],[Lokacija provedbe
grad ili općina]]),[1]Koordinate!B:E,4,FALSE),"")</f>
        <v>18.2178387999999</v>
      </c>
    </row>
    <row r="197" spans="1:17" s="167" customFormat="1">
      <c r="A197" s="218"/>
      <c r="B197" s="226" t="s">
        <v>4001</v>
      </c>
      <c r="C197" s="218"/>
      <c r="D197" s="218"/>
      <c r="E197" s="227">
        <v>43424</v>
      </c>
      <c r="F197" s="75">
        <v>5979436.9199999999</v>
      </c>
      <c r="G197" s="75">
        <v>2232000</v>
      </c>
      <c r="H197" s="75">
        <v>1897200</v>
      </c>
      <c r="I197" s="75">
        <v>334800</v>
      </c>
      <c r="J197" s="75">
        <v>3747436.92</v>
      </c>
      <c r="K197" s="205" t="s">
        <v>4819</v>
      </c>
      <c r="L197" s="417" t="s">
        <v>28</v>
      </c>
      <c r="M197" s="205" t="s">
        <v>4313</v>
      </c>
      <c r="N197" s="218"/>
      <c r="O197" s="225">
        <f>IFERROR(VLOOKUP(TRIM(PRR[[#This Row],[Lokacija provedbe
grad ili općina]]),[1]Koordinate!B:E,2,FALSE),"")</f>
        <v>31324</v>
      </c>
      <c r="P197" s="225">
        <f>IFERROR(VLOOKUP(TRIM(PRR[[#This Row],[Lokacija provedbe
grad ili općina]]),[1]Koordinate!B:E,3,FALSE),"")</f>
        <v>45.700160699999998</v>
      </c>
      <c r="Q197" s="225">
        <f>IFERROR(VLOOKUP(TRIM(PRR[[#This Row],[Lokacija provedbe
grad ili općina]]),[1]Koordinate!B:E,4,FALSE),"")</f>
        <v>18.580216799999999</v>
      </c>
    </row>
    <row r="198" spans="1:17" s="167" customFormat="1">
      <c r="A198" s="218"/>
      <c r="B198" s="226" t="s">
        <v>4001</v>
      </c>
      <c r="C198" s="218"/>
      <c r="D198" s="218"/>
      <c r="E198" s="227">
        <v>43425</v>
      </c>
      <c r="F198" s="75">
        <v>3773760</v>
      </c>
      <c r="G198" s="75">
        <v>1886880</v>
      </c>
      <c r="H198" s="75">
        <v>1603848</v>
      </c>
      <c r="I198" s="75">
        <v>283032</v>
      </c>
      <c r="J198" s="75">
        <v>1886880</v>
      </c>
      <c r="K198" s="205" t="s">
        <v>4820</v>
      </c>
      <c r="L198" s="417" t="s">
        <v>28</v>
      </c>
      <c r="M198" s="205" t="s">
        <v>1308</v>
      </c>
      <c r="N198" s="218"/>
      <c r="O198" s="225">
        <f>IFERROR(VLOOKUP(TRIM(PRR[[#This Row],[Lokacija provedbe
grad ili općina]]),[1]Koordinate!B:E,2,FALSE),"")</f>
        <v>31402</v>
      </c>
      <c r="P198" s="225">
        <f>IFERROR(VLOOKUP(TRIM(PRR[[#This Row],[Lokacija provedbe
grad ili općina]]),[1]Koordinate!B:E,3,FALSE),"")</f>
        <v>45.361364399999999</v>
      </c>
      <c r="Q198" s="225">
        <f>IFERROR(VLOOKUP(TRIM(PRR[[#This Row],[Lokacija provedbe
grad ili općina]]),[1]Koordinate!B:E,4,FALSE),"")</f>
        <v>18.542214099999999</v>
      </c>
    </row>
    <row r="199" spans="1:17" s="167" customFormat="1">
      <c r="A199" s="218"/>
      <c r="B199" s="226" t="s">
        <v>4001</v>
      </c>
      <c r="C199" s="218"/>
      <c r="D199" s="218"/>
      <c r="E199" s="227">
        <v>43423</v>
      </c>
      <c r="F199" s="75">
        <v>2498375</v>
      </c>
      <c r="G199" s="75">
        <v>992206.25</v>
      </c>
      <c r="H199" s="75">
        <v>843375.31</v>
      </c>
      <c r="I199" s="75">
        <v>148830.93999999994</v>
      </c>
      <c r="J199" s="75">
        <v>1506168.75</v>
      </c>
      <c r="K199" s="205" t="s">
        <v>4821</v>
      </c>
      <c r="L199" s="417" t="s">
        <v>28</v>
      </c>
      <c r="M199" s="205" t="s">
        <v>1717</v>
      </c>
      <c r="N199" s="218"/>
      <c r="O199" s="225">
        <f>IFERROR(VLOOKUP(TRIM(PRR[[#This Row],[Lokacija provedbe
grad ili općina]]),[1]Koordinate!B:E,2,FALSE),"")</f>
        <v>31511</v>
      </c>
      <c r="P199" s="225">
        <f>IFERROR(VLOOKUP(TRIM(PRR[[#This Row],[Lokacija provedbe
grad ili općina]]),[1]Koordinate!B:E,3,FALSE),"")</f>
        <v>45.540887699999999</v>
      </c>
      <c r="Q199" s="225">
        <f>IFERROR(VLOOKUP(TRIM(PRR[[#This Row],[Lokacija provedbe
grad ili općina]]),[1]Koordinate!B:E,4,FALSE),"")</f>
        <v>18.0528961999999</v>
      </c>
    </row>
    <row r="200" spans="1:17" s="167" customFormat="1">
      <c r="A200" s="218"/>
      <c r="B200" s="226" t="s">
        <v>4001</v>
      </c>
      <c r="C200" s="218"/>
      <c r="D200" s="218"/>
      <c r="E200" s="227">
        <v>43423</v>
      </c>
      <c r="F200" s="75">
        <v>2985780</v>
      </c>
      <c r="G200" s="75">
        <v>2090046</v>
      </c>
      <c r="H200" s="75">
        <v>1776539.1</v>
      </c>
      <c r="I200" s="75">
        <v>313506.89999999991</v>
      </c>
      <c r="J200" s="75">
        <v>895734</v>
      </c>
      <c r="K200" s="205" t="s">
        <v>4822</v>
      </c>
      <c r="L200" s="417" t="s">
        <v>28</v>
      </c>
      <c r="M200" s="205" t="s">
        <v>1717</v>
      </c>
      <c r="N200" s="218"/>
      <c r="O200" s="225">
        <f>IFERROR(VLOOKUP(TRIM(PRR[[#This Row],[Lokacija provedbe
grad ili općina]]),[1]Koordinate!B:E,2,FALSE),"")</f>
        <v>31511</v>
      </c>
      <c r="P200" s="225">
        <f>IFERROR(VLOOKUP(TRIM(PRR[[#This Row],[Lokacija provedbe
grad ili općina]]),[1]Koordinate!B:E,3,FALSE),"")</f>
        <v>45.540887699999999</v>
      </c>
      <c r="Q200" s="225">
        <f>IFERROR(VLOOKUP(TRIM(PRR[[#This Row],[Lokacija provedbe
grad ili općina]]),[1]Koordinate!B:E,4,FALSE),"")</f>
        <v>18.0528961999999</v>
      </c>
    </row>
    <row r="201" spans="1:17" s="167" customFormat="1">
      <c r="A201" s="218"/>
      <c r="B201" s="226" t="s">
        <v>4001</v>
      </c>
      <c r="C201" s="45"/>
      <c r="D201" s="45"/>
      <c r="E201" s="95">
        <v>43453</v>
      </c>
      <c r="F201" s="75">
        <v>2148900</v>
      </c>
      <c r="G201" s="75">
        <v>997360</v>
      </c>
      <c r="H201" s="75">
        <v>847756</v>
      </c>
      <c r="I201" s="75">
        <v>149604</v>
      </c>
      <c r="J201" s="75">
        <v>1151540</v>
      </c>
      <c r="K201" s="205" t="s">
        <v>5207</v>
      </c>
      <c r="L201" s="196" t="s">
        <v>28</v>
      </c>
      <c r="M201" s="124" t="s">
        <v>1225</v>
      </c>
      <c r="N201" s="218"/>
      <c r="O201" s="225">
        <f>IFERROR(VLOOKUP(TRIM(PRR[[#This Row],[Lokacija provedbe
grad ili općina]]),[1]Koordinate!B:E,2,FALSE),"")</f>
        <v>31206</v>
      </c>
      <c r="P201" s="225">
        <f>IFERROR(VLOOKUP(TRIM(PRR[[#This Row],[Lokacija provedbe
grad ili općina]]),[1]Koordinate!B:E,3,FALSE),"")</f>
        <v>45.5248372</v>
      </c>
      <c r="Q201" s="225">
        <f>IFERROR(VLOOKUP(TRIM(PRR[[#This Row],[Lokacija provedbe
grad ili općina]]),[1]Koordinate!B:E,4,FALSE),"")</f>
        <v>19.060096999999999</v>
      </c>
    </row>
    <row r="202" spans="1:17" s="167" customFormat="1">
      <c r="A202" s="225"/>
      <c r="B202" s="423" t="s">
        <v>4001</v>
      </c>
      <c r="C202" s="225"/>
      <c r="D202" s="225"/>
      <c r="E202" s="231">
        <v>43448</v>
      </c>
      <c r="F202" s="424">
        <v>2240000</v>
      </c>
      <c r="G202" s="424">
        <v>1120000</v>
      </c>
      <c r="H202" s="424">
        <v>952000</v>
      </c>
      <c r="I202" s="424">
        <v>168000</v>
      </c>
      <c r="J202" s="424">
        <v>1120000</v>
      </c>
      <c r="K202" s="142" t="s">
        <v>5208</v>
      </c>
      <c r="L202" s="419" t="s">
        <v>28</v>
      </c>
      <c r="M202" s="142" t="s">
        <v>1279</v>
      </c>
      <c r="N202" s="225"/>
      <c r="O202" s="225">
        <f>IFERROR(VLOOKUP(TRIM(PRR[[#This Row],[Lokacija provedbe
grad ili općina]]),[1]Koordinate!B:E,2,FALSE),"")</f>
        <v>31550</v>
      </c>
      <c r="P202" s="225">
        <f>IFERROR(VLOOKUP(TRIM(PRR[[#This Row],[Lokacija provedbe
grad ili općina]]),[1]Koordinate!B:E,3,FALSE),"")</f>
        <v>45.659016899999997</v>
      </c>
      <c r="Q202" s="225">
        <f>IFERROR(VLOOKUP(TRIM(PRR[[#This Row],[Lokacija provedbe
grad ili općina]]),[1]Koordinate!B:E,4,FALSE),"")</f>
        <v>18.415552899999899</v>
      </c>
    </row>
    <row r="203" spans="1:17" s="167" customFormat="1">
      <c r="A203" s="225"/>
      <c r="B203" s="423" t="s">
        <v>4001</v>
      </c>
      <c r="C203" s="225"/>
      <c r="D203" s="225"/>
      <c r="E203" s="231">
        <v>43501</v>
      </c>
      <c r="F203" s="424">
        <v>748000</v>
      </c>
      <c r="G203" s="424">
        <v>374000</v>
      </c>
      <c r="H203" s="424">
        <v>317900</v>
      </c>
      <c r="I203" s="424">
        <v>56100</v>
      </c>
      <c r="J203" s="424">
        <v>374000</v>
      </c>
      <c r="K203" s="142" t="s">
        <v>5518</v>
      </c>
      <c r="L203" s="419" t="s">
        <v>28</v>
      </c>
      <c r="M203" s="142" t="s">
        <v>2374</v>
      </c>
      <c r="N203" s="225"/>
      <c r="O203" s="225">
        <f>IFERROR(VLOOKUP(TRIM(PRR[[#This Row],[Lokacija provedbe
grad ili općina]]),[1]Koordinate!B:E,2,FALSE),"")</f>
        <v>31422</v>
      </c>
      <c r="P203" s="225">
        <f>IFERROR(VLOOKUP(TRIM(PRR[[#This Row],[Lokacija provedbe
grad ili općina]]),[1]Koordinate!B:E,3,FALSE),"")</f>
        <v>45.398088999999999</v>
      </c>
      <c r="Q203" s="225">
        <f>IFERROR(VLOOKUP(TRIM(PRR[[#This Row],[Lokacija provedbe
grad ili općina]]),[1]Koordinate!B:E,4,FALSE),"")</f>
        <v>18.3761978</v>
      </c>
    </row>
    <row r="204" spans="1:17" s="167" customFormat="1">
      <c r="A204" s="225"/>
      <c r="B204" s="423" t="s">
        <v>4001</v>
      </c>
      <c r="C204" s="225"/>
      <c r="D204" s="225"/>
      <c r="E204" s="231">
        <v>43500</v>
      </c>
      <c r="F204" s="424">
        <v>1010000</v>
      </c>
      <c r="G204" s="424">
        <v>707000</v>
      </c>
      <c r="H204" s="424">
        <v>600950</v>
      </c>
      <c r="I204" s="424">
        <v>106050</v>
      </c>
      <c r="J204" s="424">
        <v>303000</v>
      </c>
      <c r="K204" s="142" t="s">
        <v>5519</v>
      </c>
      <c r="L204" s="419" t="s">
        <v>28</v>
      </c>
      <c r="M204" s="142" t="s">
        <v>1677</v>
      </c>
      <c r="N204" s="225"/>
      <c r="O204" s="225">
        <f>IFERROR(VLOOKUP(TRIM(PRR[[#This Row],[Lokacija provedbe
grad ili općina]]),[1]Koordinate!B:E,2,FALSE),"")</f>
        <v>31421</v>
      </c>
      <c r="P204" s="225">
        <f>IFERROR(VLOOKUP(TRIM(PRR[[#This Row],[Lokacija provedbe
grad ili općina]]),[1]Koordinate!B:E,3,FALSE),"")</f>
        <v>45.353201800000001</v>
      </c>
      <c r="Q204" s="225">
        <f>IFERROR(VLOOKUP(TRIM(PRR[[#This Row],[Lokacija provedbe
grad ili općina]]),[1]Koordinate!B:E,4,FALSE),"")</f>
        <v>18.377091499999999</v>
      </c>
    </row>
    <row r="205" spans="1:17" s="167" customFormat="1">
      <c r="A205" s="225"/>
      <c r="B205" s="423" t="s">
        <v>4001</v>
      </c>
      <c r="C205" s="225"/>
      <c r="D205" s="225"/>
      <c r="E205" s="231">
        <v>43501</v>
      </c>
      <c r="F205" s="424">
        <v>1161260</v>
      </c>
      <c r="G205" s="424">
        <v>580630</v>
      </c>
      <c r="H205" s="424">
        <v>493535.5</v>
      </c>
      <c r="I205" s="424">
        <v>87094.5</v>
      </c>
      <c r="J205" s="424">
        <v>580630</v>
      </c>
      <c r="K205" s="142" t="s">
        <v>5520</v>
      </c>
      <c r="L205" s="419" t="s">
        <v>28</v>
      </c>
      <c r="M205" s="142" t="s">
        <v>4308</v>
      </c>
      <c r="N205" s="225"/>
      <c r="O205" s="225">
        <f>IFERROR(VLOOKUP(TRIM(PRR[[#This Row],[Lokacija provedbe
grad ili općina]]),[1]Koordinate!B:E,2,FALSE),"")</f>
        <v>31542</v>
      </c>
      <c r="P205" s="225">
        <f>IFERROR(VLOOKUP(TRIM(PRR[[#This Row],[Lokacija provedbe
grad ili općina]]),[1]Koordinate!B:E,3,FALSE),"")</f>
        <v>45.662298999999997</v>
      </c>
      <c r="Q205" s="225">
        <f>IFERROR(VLOOKUP(TRIM(PRR[[#This Row],[Lokacija provedbe
grad ili općina]]),[1]Koordinate!B:E,4,FALSE),"")</f>
        <v>18.186986599999901</v>
      </c>
    </row>
    <row r="206" spans="1:17" s="167" customFormat="1">
      <c r="A206" s="225"/>
      <c r="B206" s="423" t="s">
        <v>4001</v>
      </c>
      <c r="C206" s="225"/>
      <c r="D206" s="225"/>
      <c r="E206" s="231">
        <v>43511</v>
      </c>
      <c r="F206" s="424">
        <v>906043.75</v>
      </c>
      <c r="G206" s="424">
        <v>453021.88</v>
      </c>
      <c r="H206" s="424">
        <v>385068.598</v>
      </c>
      <c r="I206" s="424">
        <v>67953.282000000007</v>
      </c>
      <c r="J206" s="424">
        <v>453021.87</v>
      </c>
      <c r="K206" s="142" t="s">
        <v>6184</v>
      </c>
      <c r="L206" s="419" t="s">
        <v>28</v>
      </c>
      <c r="M206" s="142" t="s">
        <v>131</v>
      </c>
      <c r="N206" s="225"/>
      <c r="O206" s="225">
        <f>IFERROR(VLOOKUP(TRIM(PRR[[#This Row],[Lokacija provedbe
grad ili općina]]),[1]Koordinate!B:E,2,FALSE),"")</f>
        <v>31309</v>
      </c>
      <c r="P206" s="225">
        <f>IFERROR(VLOOKUP(TRIM(PRR[[#This Row],[Lokacija provedbe
grad ili općina]]),[1]Koordinate!B:E,3,FALSE),"")</f>
        <v>45.751590700000001</v>
      </c>
      <c r="Q206" s="225">
        <f>IFERROR(VLOOKUP(TRIM(PRR[[#This Row],[Lokacija provedbe
grad ili općina]]),[1]Koordinate!B:E,4,FALSE),"")</f>
        <v>18.737473999999999</v>
      </c>
    </row>
    <row r="207" spans="1:17" s="167" customFormat="1">
      <c r="A207" s="225"/>
      <c r="B207" s="423" t="s">
        <v>4001</v>
      </c>
      <c r="C207" s="225"/>
      <c r="D207" s="225"/>
      <c r="E207" s="231">
        <v>43549</v>
      </c>
      <c r="F207" s="424">
        <v>3770700</v>
      </c>
      <c r="G207" s="424">
        <v>1617600</v>
      </c>
      <c r="H207" s="424">
        <v>1374960</v>
      </c>
      <c r="I207" s="424">
        <v>242640</v>
      </c>
      <c r="J207" s="424">
        <v>2153100</v>
      </c>
      <c r="K207" s="142" t="s">
        <v>6185</v>
      </c>
      <c r="L207" s="419" t="s">
        <v>28</v>
      </c>
      <c r="M207" s="142" t="s">
        <v>3096</v>
      </c>
      <c r="N207" s="225"/>
      <c r="O207" s="225">
        <f>IFERROR(VLOOKUP(TRIM(PRR[[#This Row],[Lokacija provedbe
grad ili općina]]),[1]Koordinate!B:E,2,FALSE),"")</f>
        <v>31433</v>
      </c>
      <c r="P207" s="225">
        <f>IFERROR(VLOOKUP(TRIM(PRR[[#This Row],[Lokacija provedbe
grad ili općina]]),[1]Koordinate!B:E,3,FALSE),"")</f>
        <v>45.458650400000003</v>
      </c>
      <c r="Q207" s="225">
        <f>IFERROR(VLOOKUP(TRIM(PRR[[#This Row],[Lokacija provedbe
grad ili općina]]),[1]Koordinate!B:E,4,FALSE),"")</f>
        <v>18.2178387999999</v>
      </c>
    </row>
    <row r="208" spans="1:17" s="167" customFormat="1">
      <c r="A208" s="151"/>
      <c r="B208" s="255" t="s">
        <v>4001</v>
      </c>
      <c r="C208" s="151"/>
      <c r="D208" s="151"/>
      <c r="E208" s="151">
        <v>43510</v>
      </c>
      <c r="F208" s="75">
        <v>1533223.33</v>
      </c>
      <c r="G208" s="75">
        <v>766611.66</v>
      </c>
      <c r="H208" s="75">
        <v>651619.91099999996</v>
      </c>
      <c r="I208" s="75">
        <v>114991.74900000007</v>
      </c>
      <c r="J208" s="75">
        <v>766611.67</v>
      </c>
      <c r="K208" s="205" t="s">
        <v>6186</v>
      </c>
      <c r="L208" s="418" t="s">
        <v>28</v>
      </c>
      <c r="M208" s="124" t="s">
        <v>1717</v>
      </c>
      <c r="N208" s="218"/>
      <c r="O208" s="225">
        <f>IFERROR(VLOOKUP(TRIM(PRR[[#This Row],[Lokacija provedbe
grad ili općina]]),[1]Koordinate!B:E,2,FALSE),"")</f>
        <v>31511</v>
      </c>
      <c r="P208" s="225">
        <f>IFERROR(VLOOKUP(TRIM(PRR[[#This Row],[Lokacija provedbe
grad ili općina]]),[1]Koordinate!B:E,3,FALSE),"")</f>
        <v>45.540887699999999</v>
      </c>
      <c r="Q208" s="225">
        <f>IFERROR(VLOOKUP(TRIM(PRR[[#This Row],[Lokacija provedbe
grad ili općina]]),[1]Koordinate!B:E,4,FALSE),"")</f>
        <v>18.0528961999999</v>
      </c>
    </row>
    <row r="209" spans="1:17" s="167" customFormat="1">
      <c r="A209" s="151"/>
      <c r="B209" s="254" t="s">
        <v>4001</v>
      </c>
      <c r="C209" s="44"/>
      <c r="D209" s="44"/>
      <c r="E209" s="95">
        <v>43502</v>
      </c>
      <c r="F209" s="75">
        <v>221520</v>
      </c>
      <c r="G209" s="75">
        <v>110760</v>
      </c>
      <c r="H209" s="75">
        <v>94146</v>
      </c>
      <c r="I209" s="75">
        <v>16614</v>
      </c>
      <c r="J209" s="75">
        <v>110760</v>
      </c>
      <c r="K209" s="205" t="s">
        <v>6187</v>
      </c>
      <c r="L209" s="196" t="s">
        <v>28</v>
      </c>
      <c r="M209" s="136" t="s">
        <v>2372</v>
      </c>
      <c r="N209" s="218"/>
      <c r="O209" s="225">
        <f>IFERROR(VLOOKUP(TRIM(PRR[[#This Row],[Lokacija provedbe
grad ili općina]]),[1]Koordinate!B:E,2,FALSE),"")</f>
        <v>31424</v>
      </c>
      <c r="P209" s="225">
        <f>IFERROR(VLOOKUP(TRIM(PRR[[#This Row],[Lokacija provedbe
grad ili općina]]),[1]Koordinate!B:E,3,FALSE),"")</f>
        <v>45.4329939</v>
      </c>
      <c r="Q209" s="225">
        <f>IFERROR(VLOOKUP(TRIM(PRR[[#This Row],[Lokacija provedbe
grad ili općina]]),[1]Koordinate!B:E,4,FALSE),"")</f>
        <v>18.4113468</v>
      </c>
    </row>
    <row r="210" spans="1:17" s="167" customFormat="1">
      <c r="A210" s="218"/>
      <c r="B210" s="254" t="s">
        <v>4001</v>
      </c>
      <c r="C210" s="44"/>
      <c r="D210" s="44"/>
      <c r="E210" s="95">
        <v>43508</v>
      </c>
      <c r="F210" s="75">
        <v>1476200</v>
      </c>
      <c r="G210" s="75">
        <v>738100</v>
      </c>
      <c r="H210" s="75">
        <v>627385</v>
      </c>
      <c r="I210" s="75">
        <v>110715</v>
      </c>
      <c r="J210" s="75">
        <v>738100</v>
      </c>
      <c r="K210" s="205" t="s">
        <v>6188</v>
      </c>
      <c r="L210" s="196" t="s">
        <v>28</v>
      </c>
      <c r="M210" s="136" t="s">
        <v>4310</v>
      </c>
      <c r="N210" s="218"/>
      <c r="O210" s="225">
        <f>IFERROR(VLOOKUP(TRIM(PRR[[#This Row],[Lokacija provedbe
grad ili općina]]),[1]Koordinate!B:E,2,FALSE),"")</f>
        <v>31208</v>
      </c>
      <c r="P210" s="225">
        <f>IFERROR(VLOOKUP(TRIM(PRR[[#This Row],[Lokacija provedbe
grad ili općina]]),[1]Koordinate!B:E,3,FALSE),"")</f>
        <v>45.758516299999997</v>
      </c>
      <c r="Q210" s="225">
        <f>IFERROR(VLOOKUP(TRIM(PRR[[#This Row],[Lokacija provedbe
grad ili općina]]),[1]Koordinate!B:E,4,FALSE),"")</f>
        <v>18.5280731</v>
      </c>
    </row>
    <row r="211" spans="1:17" s="167" customFormat="1" ht="30">
      <c r="A211" s="218"/>
      <c r="B211" s="254" t="s">
        <v>4001</v>
      </c>
      <c r="C211" s="44"/>
      <c r="D211" s="44"/>
      <c r="E211" s="95">
        <v>43502</v>
      </c>
      <c r="F211" s="75">
        <v>448000</v>
      </c>
      <c r="G211" s="75">
        <v>224000</v>
      </c>
      <c r="H211" s="75">
        <v>190400</v>
      </c>
      <c r="I211" s="75">
        <v>33600</v>
      </c>
      <c r="J211" s="75">
        <v>224000</v>
      </c>
      <c r="K211" s="205" t="s">
        <v>6189</v>
      </c>
      <c r="L211" s="196" t="s">
        <v>28</v>
      </c>
      <c r="M211" s="136" t="s">
        <v>2374</v>
      </c>
      <c r="N211" s="218"/>
      <c r="O211" s="225">
        <f>IFERROR(VLOOKUP(TRIM(PRR[[#This Row],[Lokacija provedbe
grad ili općina]]),[1]Koordinate!B:E,2,FALSE),"")</f>
        <v>31422</v>
      </c>
      <c r="P211" s="225">
        <f>IFERROR(VLOOKUP(TRIM(PRR[[#This Row],[Lokacija provedbe
grad ili općina]]),[1]Koordinate!B:E,3,FALSE),"")</f>
        <v>45.398088999999999</v>
      </c>
      <c r="Q211" s="225">
        <f>IFERROR(VLOOKUP(TRIM(PRR[[#This Row],[Lokacija provedbe
grad ili općina]]),[1]Koordinate!B:E,4,FALSE),"")</f>
        <v>18.3761978</v>
      </c>
    </row>
    <row r="212" spans="1:17" s="167" customFormat="1">
      <c r="A212" s="218"/>
      <c r="B212" s="254" t="s">
        <v>4001</v>
      </c>
      <c r="C212" s="44"/>
      <c r="D212" s="44"/>
      <c r="E212" s="95">
        <v>43504</v>
      </c>
      <c r="F212" s="75">
        <v>2228984</v>
      </c>
      <c r="G212" s="75">
        <v>1114492</v>
      </c>
      <c r="H212" s="75">
        <v>947318.2</v>
      </c>
      <c r="I212" s="75">
        <v>167173.80000000005</v>
      </c>
      <c r="J212" s="75">
        <v>1114492</v>
      </c>
      <c r="K212" s="205" t="s">
        <v>6190</v>
      </c>
      <c r="L212" s="196" t="s">
        <v>28</v>
      </c>
      <c r="M212" s="136" t="s">
        <v>4313</v>
      </c>
      <c r="N212" s="218"/>
      <c r="O212" s="225">
        <f>IFERROR(VLOOKUP(TRIM(PRR[[#This Row],[Lokacija provedbe
grad ili općina]]),[1]Koordinate!B:E,2,FALSE),"")</f>
        <v>31324</v>
      </c>
      <c r="P212" s="225">
        <f>IFERROR(VLOOKUP(TRIM(PRR[[#This Row],[Lokacija provedbe
grad ili općina]]),[1]Koordinate!B:E,3,FALSE),"")</f>
        <v>45.700160699999998</v>
      </c>
      <c r="Q212" s="225">
        <f>IFERROR(VLOOKUP(TRIM(PRR[[#This Row],[Lokacija provedbe
grad ili općina]]),[1]Koordinate!B:E,4,FALSE),"")</f>
        <v>18.580216799999999</v>
      </c>
    </row>
    <row r="213" spans="1:17" s="167" customFormat="1">
      <c r="A213" s="218"/>
      <c r="B213" s="254" t="s">
        <v>4001</v>
      </c>
      <c r="C213" s="44"/>
      <c r="D213" s="44"/>
      <c r="E213" s="95">
        <v>43504</v>
      </c>
      <c r="F213" s="75">
        <v>597000</v>
      </c>
      <c r="G213" s="75">
        <v>298500</v>
      </c>
      <c r="H213" s="75">
        <v>253725</v>
      </c>
      <c r="I213" s="75">
        <v>44775</v>
      </c>
      <c r="J213" s="75">
        <v>298500</v>
      </c>
      <c r="K213" s="205" t="s">
        <v>6191</v>
      </c>
      <c r="L213" s="196" t="s">
        <v>28</v>
      </c>
      <c r="M213" s="136" t="s">
        <v>2372</v>
      </c>
      <c r="N213" s="218"/>
      <c r="O213" s="225">
        <f>IFERROR(VLOOKUP(TRIM(PRR[[#This Row],[Lokacija provedbe
grad ili općina]]),[1]Koordinate!B:E,2,FALSE),"")</f>
        <v>31424</v>
      </c>
      <c r="P213" s="225">
        <f>IFERROR(VLOOKUP(TRIM(PRR[[#This Row],[Lokacija provedbe
grad ili općina]]),[1]Koordinate!B:E,3,FALSE),"")</f>
        <v>45.4329939</v>
      </c>
      <c r="Q213" s="225">
        <f>IFERROR(VLOOKUP(TRIM(PRR[[#This Row],[Lokacija provedbe
grad ili općina]]),[1]Koordinate!B:E,4,FALSE),"")</f>
        <v>18.4113468</v>
      </c>
    </row>
    <row r="214" spans="1:17" s="167" customFormat="1">
      <c r="A214" s="151"/>
      <c r="B214" s="255" t="s">
        <v>4001</v>
      </c>
      <c r="C214" s="151"/>
      <c r="D214" s="151"/>
      <c r="E214" s="151">
        <v>43502</v>
      </c>
      <c r="F214" s="75">
        <v>1005000</v>
      </c>
      <c r="G214" s="75">
        <v>502500</v>
      </c>
      <c r="H214" s="75">
        <v>427125</v>
      </c>
      <c r="I214" s="75">
        <v>75375</v>
      </c>
      <c r="J214" s="75">
        <v>502500</v>
      </c>
      <c r="K214" s="205" t="s">
        <v>6192</v>
      </c>
      <c r="L214" s="418" t="s">
        <v>28</v>
      </c>
      <c r="M214" s="124" t="s">
        <v>1677</v>
      </c>
      <c r="N214" s="218"/>
      <c r="O214" s="225">
        <f>IFERROR(VLOOKUP(TRIM(PRR[[#This Row],[Lokacija provedbe
grad ili općina]]),[1]Koordinate!B:E,2,FALSE),"")</f>
        <v>31421</v>
      </c>
      <c r="P214" s="225">
        <f>IFERROR(VLOOKUP(TRIM(PRR[[#This Row],[Lokacija provedbe
grad ili općina]]),[1]Koordinate!B:E,3,FALSE),"")</f>
        <v>45.353201800000001</v>
      </c>
      <c r="Q214" s="225">
        <f>IFERROR(VLOOKUP(TRIM(PRR[[#This Row],[Lokacija provedbe
grad ili općina]]),[1]Koordinate!B:E,4,FALSE),"")</f>
        <v>18.377091499999999</v>
      </c>
    </row>
    <row r="215" spans="1:17" s="167" customFormat="1">
      <c r="A215" s="151"/>
      <c r="B215" s="226" t="s">
        <v>4001</v>
      </c>
      <c r="C215" s="45"/>
      <c r="D215" s="45"/>
      <c r="E215" s="95">
        <v>43511</v>
      </c>
      <c r="F215" s="75">
        <v>874655.82</v>
      </c>
      <c r="G215" s="75">
        <v>437327.91</v>
      </c>
      <c r="H215" s="75">
        <v>371728.72349999996</v>
      </c>
      <c r="I215" s="75">
        <v>65599.186500000011</v>
      </c>
      <c r="J215" s="75">
        <v>437327.91</v>
      </c>
      <c r="K215" s="205" t="s">
        <v>6193</v>
      </c>
      <c r="L215" s="196" t="s">
        <v>28</v>
      </c>
      <c r="M215" s="124" t="s">
        <v>396</v>
      </c>
      <c r="N215" s="218"/>
      <c r="O215" s="225">
        <f>IFERROR(VLOOKUP(TRIM(PRR[[#This Row],[Lokacija provedbe
grad ili općina]]),[1]Koordinate!B:E,2,FALSE),"")</f>
        <v>31531</v>
      </c>
      <c r="P215" s="225">
        <f>IFERROR(VLOOKUP(TRIM(PRR[[#This Row],[Lokacija provedbe
grad ili općina]]),[1]Koordinate!B:E,3,FALSE),"")</f>
        <v>45.751403799999999</v>
      </c>
      <c r="Q215" s="225">
        <f>IFERROR(VLOOKUP(TRIM(PRR[[#This Row],[Lokacija provedbe
grad ili općina]]),[1]Koordinate!B:E,4,FALSE),"")</f>
        <v>18.063269200000001</v>
      </c>
    </row>
    <row r="216" spans="1:17" s="167" customFormat="1">
      <c r="A216" s="151"/>
      <c r="B216" s="226" t="s">
        <v>4001</v>
      </c>
      <c r="C216" s="45"/>
      <c r="D216" s="45"/>
      <c r="E216" s="95">
        <v>43507</v>
      </c>
      <c r="F216" s="75">
        <v>2039303</v>
      </c>
      <c r="G216" s="75">
        <v>1019651.5</v>
      </c>
      <c r="H216" s="75">
        <v>866703.77500000002</v>
      </c>
      <c r="I216" s="75">
        <v>152947.72499999998</v>
      </c>
      <c r="J216" s="75">
        <v>1019651.5</v>
      </c>
      <c r="K216" s="205" t="s">
        <v>6194</v>
      </c>
      <c r="L216" s="196" t="s">
        <v>28</v>
      </c>
      <c r="M216" s="124" t="s">
        <v>4313</v>
      </c>
      <c r="N216" s="218"/>
      <c r="O216" s="225">
        <f>IFERROR(VLOOKUP(TRIM(PRR[[#This Row],[Lokacija provedbe
grad ili općina]]),[1]Koordinate!B:E,2,FALSE),"")</f>
        <v>31324</v>
      </c>
      <c r="P216" s="225">
        <f>IFERROR(VLOOKUP(TRIM(PRR[[#This Row],[Lokacija provedbe
grad ili općina]]),[1]Koordinate!B:E,3,FALSE),"")</f>
        <v>45.700160699999998</v>
      </c>
      <c r="Q216" s="225">
        <f>IFERROR(VLOOKUP(TRIM(PRR[[#This Row],[Lokacija provedbe
grad ili općina]]),[1]Koordinate!B:E,4,FALSE),"")</f>
        <v>18.580216799999999</v>
      </c>
    </row>
    <row r="217" spans="1:17" s="167" customFormat="1">
      <c r="A217" s="151"/>
      <c r="B217" s="423" t="s">
        <v>4001</v>
      </c>
      <c r="C217" s="225"/>
      <c r="D217" s="225"/>
      <c r="E217" s="231">
        <v>43570</v>
      </c>
      <c r="F217" s="424">
        <v>2484500</v>
      </c>
      <c r="G217" s="424">
        <v>1242250</v>
      </c>
      <c r="H217" s="424">
        <v>1055912.5</v>
      </c>
      <c r="I217" s="424">
        <v>186337.5</v>
      </c>
      <c r="J217" s="424">
        <v>1242250</v>
      </c>
      <c r="K217" s="142" t="s">
        <v>6534</v>
      </c>
      <c r="L217" s="419" t="s">
        <v>28</v>
      </c>
      <c r="M217" s="142" t="s">
        <v>2641</v>
      </c>
      <c r="N217" s="218"/>
      <c r="O217" s="225">
        <f>IFERROR(VLOOKUP(TRIM(PRR[[#This Row],[Lokacija provedbe
grad ili općina]]),[1]Koordinate!B:E,2,FALSE),"")</f>
        <v>31208</v>
      </c>
      <c r="P217" s="225">
        <f>IFERROR(VLOOKUP(TRIM(PRR[[#This Row],[Lokacija provedbe
grad ili općina]]),[1]Koordinate!B:E,3,FALSE),"")</f>
        <v>45.614237000000003</v>
      </c>
      <c r="Q217" s="225">
        <f>IFERROR(VLOOKUP(TRIM(PRR[[#This Row],[Lokacija provedbe
grad ili općina]]),[1]Koordinate!B:E,4,FALSE),"")</f>
        <v>18.5367289</v>
      </c>
    </row>
    <row r="218" spans="1:17" s="167" customFormat="1">
      <c r="A218" s="151"/>
      <c r="B218" s="423" t="s">
        <v>6535</v>
      </c>
      <c r="C218" s="225"/>
      <c r="D218" s="225"/>
      <c r="E218" s="231">
        <v>43578</v>
      </c>
      <c r="F218" s="424">
        <v>15421329.640000001</v>
      </c>
      <c r="G218" s="424">
        <v>7412500</v>
      </c>
      <c r="H218" s="424">
        <v>6300625</v>
      </c>
      <c r="I218" s="424">
        <v>1111875</v>
      </c>
      <c r="J218" s="424">
        <v>8008829.6400000006</v>
      </c>
      <c r="K218" s="142" t="s">
        <v>4380</v>
      </c>
      <c r="L218" s="419" t="s">
        <v>28</v>
      </c>
      <c r="M218" s="142" t="s">
        <v>4307</v>
      </c>
      <c r="N218" s="218"/>
      <c r="O218" s="225">
        <f>IFERROR(VLOOKUP(TRIM(PRR[[#This Row],[Lokacija provedbe
grad ili općina]]),[1]Koordinate!B:E,2,FALSE),"")</f>
        <v>31401</v>
      </c>
      <c r="P218" s="225">
        <f>IFERROR(VLOOKUP(TRIM(PRR[[#This Row],[Lokacija provedbe
grad ili općina]]),[1]Koordinate!B:E,3,FALSE),"")</f>
        <v>45.343469300000002</v>
      </c>
      <c r="Q218" s="225">
        <f>IFERROR(VLOOKUP(TRIM(PRR[[#This Row],[Lokacija provedbe
grad ili općina]]),[1]Koordinate!B:E,4,FALSE),"")</f>
        <v>18.456381499999999</v>
      </c>
    </row>
    <row r="219" spans="1:17" s="167" customFormat="1">
      <c r="A219" s="151"/>
      <c r="B219" s="423" t="s">
        <v>6535</v>
      </c>
      <c r="C219" s="225"/>
      <c r="D219" s="225"/>
      <c r="E219" s="231">
        <v>43578</v>
      </c>
      <c r="F219" s="424">
        <v>15694671.84</v>
      </c>
      <c r="G219" s="424">
        <v>7412500</v>
      </c>
      <c r="H219" s="424">
        <v>6300625</v>
      </c>
      <c r="I219" s="424">
        <v>1111875</v>
      </c>
      <c r="J219" s="424">
        <v>8282171.8399999999</v>
      </c>
      <c r="K219" s="142" t="s">
        <v>6536</v>
      </c>
      <c r="L219" s="419" t="s">
        <v>28</v>
      </c>
      <c r="M219" s="142" t="s">
        <v>1308</v>
      </c>
      <c r="N219" s="218"/>
      <c r="O219" s="225">
        <f>IFERROR(VLOOKUP(TRIM(PRR[[#This Row],[Lokacija provedbe
grad ili općina]]),[1]Koordinate!B:E,2,FALSE),"")</f>
        <v>31402</v>
      </c>
      <c r="P219" s="225">
        <f>IFERROR(VLOOKUP(TRIM(PRR[[#This Row],[Lokacija provedbe
grad ili općina]]),[1]Koordinate!B:E,3,FALSE),"")</f>
        <v>45.361364399999999</v>
      </c>
      <c r="Q219" s="225">
        <f>IFERROR(VLOOKUP(TRIM(PRR[[#This Row],[Lokacija provedbe
grad ili općina]]),[1]Koordinate!B:E,4,FALSE),"")</f>
        <v>18.542214099999999</v>
      </c>
    </row>
    <row r="220" spans="1:17" s="167" customFormat="1">
      <c r="A220" s="151"/>
      <c r="B220" s="423" t="s">
        <v>6535</v>
      </c>
      <c r="C220" s="225"/>
      <c r="D220" s="225"/>
      <c r="E220" s="231">
        <v>43578</v>
      </c>
      <c r="F220" s="424">
        <v>10080003.73</v>
      </c>
      <c r="G220" s="424">
        <v>4818599.37</v>
      </c>
      <c r="H220" s="424">
        <v>4095809.4644999998</v>
      </c>
      <c r="I220" s="424">
        <v>722789.90550000034</v>
      </c>
      <c r="J220" s="424">
        <v>5261404.3600000003</v>
      </c>
      <c r="K220" s="142" t="s">
        <v>6537</v>
      </c>
      <c r="L220" s="419" t="s">
        <v>28</v>
      </c>
      <c r="M220" s="142" t="s">
        <v>1325</v>
      </c>
      <c r="N220" s="218"/>
      <c r="O220" s="225">
        <f>IFERROR(VLOOKUP(TRIM(PRR[[#This Row],[Lokacija provedbe
grad ili općina]]),[1]Koordinate!B:E,2,FALSE),"")</f>
        <v>31431</v>
      </c>
      <c r="P220" s="225">
        <f>IFERROR(VLOOKUP(TRIM(PRR[[#This Row],[Lokacija provedbe
grad ili općina]]),[1]Koordinate!B:E,3,FALSE),"")</f>
        <v>45.523744299999997</v>
      </c>
      <c r="Q220" s="225">
        <f>IFERROR(VLOOKUP(TRIM(PRR[[#This Row],[Lokacija provedbe
grad ili općina]]),[1]Koordinate!B:E,4,FALSE),"")</f>
        <v>18.577044000000001</v>
      </c>
    </row>
    <row r="221" spans="1:17" s="167" customFormat="1">
      <c r="A221" s="151"/>
      <c r="B221" s="423" t="s">
        <v>6535</v>
      </c>
      <c r="C221" s="225"/>
      <c r="D221" s="225"/>
      <c r="E221" s="231">
        <v>43578</v>
      </c>
      <c r="F221" s="424">
        <v>14424316.35</v>
      </c>
      <c r="G221" s="424">
        <v>6563075.6200000001</v>
      </c>
      <c r="H221" s="424">
        <v>5578614.2769999998</v>
      </c>
      <c r="I221" s="424">
        <v>984461.34300000034</v>
      </c>
      <c r="J221" s="424">
        <v>7861240.7299999995</v>
      </c>
      <c r="K221" s="142" t="s">
        <v>3006</v>
      </c>
      <c r="L221" s="419" t="s">
        <v>28</v>
      </c>
      <c r="M221" s="142" t="s">
        <v>169</v>
      </c>
      <c r="N221" s="218"/>
      <c r="O221" s="225">
        <f>IFERROR(VLOOKUP(TRIM(PRR[[#This Row],[Lokacija provedbe
grad ili općina]]),[1]Koordinate!B:E,2,FALSE),"")</f>
        <v>31540</v>
      </c>
      <c r="P221" s="225">
        <f>IFERROR(VLOOKUP(TRIM(PRR[[#This Row],[Lokacija provedbe
grad ili općina]]),[1]Koordinate!B:E,3,FALSE),"")</f>
        <v>45.762141999999997</v>
      </c>
      <c r="Q221" s="225">
        <f>IFERROR(VLOOKUP(TRIM(PRR[[#This Row],[Lokacija provedbe
grad ili općina]]),[1]Koordinate!B:E,4,FALSE),"")</f>
        <v>18.165137899999898</v>
      </c>
    </row>
    <row r="222" spans="1:17" s="167" customFormat="1">
      <c r="A222" s="151"/>
      <c r="B222" s="423" t="s">
        <v>6535</v>
      </c>
      <c r="C222" s="225"/>
      <c r="D222" s="225"/>
      <c r="E222" s="231">
        <v>43578</v>
      </c>
      <c r="F222" s="424">
        <v>5260696.6100000003</v>
      </c>
      <c r="G222" s="424">
        <v>2630348.31</v>
      </c>
      <c r="H222" s="424">
        <v>2235796.0635000002</v>
      </c>
      <c r="I222" s="424">
        <v>394552.24649999989</v>
      </c>
      <c r="J222" s="424">
        <v>2630348.3000000003</v>
      </c>
      <c r="K222" s="142" t="s">
        <v>6538</v>
      </c>
      <c r="L222" s="419" t="s">
        <v>28</v>
      </c>
      <c r="M222" s="142" t="s">
        <v>386</v>
      </c>
      <c r="N222" s="218"/>
      <c r="O222" s="225">
        <f>IFERROR(VLOOKUP(TRIM(PRR[[#This Row],[Lokacija provedbe
grad ili općina]]),[1]Koordinate!B:E,2,FALSE),"")</f>
        <v>31500</v>
      </c>
      <c r="P222" s="225">
        <f>IFERROR(VLOOKUP(TRIM(PRR[[#This Row],[Lokacija provedbe
grad ili općina]]),[1]Koordinate!B:E,3,FALSE),"")</f>
        <v>45.494686100000003</v>
      </c>
      <c r="Q222" s="225">
        <f>IFERROR(VLOOKUP(TRIM(PRR[[#This Row],[Lokacija provedbe
grad ili općina]]),[1]Koordinate!B:E,4,FALSE),"")</f>
        <v>18.095111800000002</v>
      </c>
    </row>
    <row r="223" spans="1:17" s="167" customFormat="1">
      <c r="A223" s="151"/>
      <c r="B223" s="423" t="s">
        <v>6535</v>
      </c>
      <c r="C223" s="225"/>
      <c r="D223" s="225"/>
      <c r="E223" s="231">
        <v>43578</v>
      </c>
      <c r="F223" s="424">
        <v>642500</v>
      </c>
      <c r="G223" s="424">
        <v>321250</v>
      </c>
      <c r="H223" s="424">
        <v>273062.5</v>
      </c>
      <c r="I223" s="424">
        <v>48187.5</v>
      </c>
      <c r="J223" s="424">
        <v>321250</v>
      </c>
      <c r="K223" s="142" t="s">
        <v>4382</v>
      </c>
      <c r="L223" s="419" t="s">
        <v>28</v>
      </c>
      <c r="M223" s="142" t="s">
        <v>4307</v>
      </c>
      <c r="N223" s="218"/>
      <c r="O223" s="225">
        <f>IFERROR(VLOOKUP(TRIM(PRR[[#This Row],[Lokacija provedbe
grad ili općina]]),[1]Koordinate!B:E,2,FALSE),"")</f>
        <v>31401</v>
      </c>
      <c r="P223" s="225">
        <f>IFERROR(VLOOKUP(TRIM(PRR[[#This Row],[Lokacija provedbe
grad ili općina]]),[1]Koordinate!B:E,3,FALSE),"")</f>
        <v>45.343469300000002</v>
      </c>
      <c r="Q223" s="225">
        <f>IFERROR(VLOOKUP(TRIM(PRR[[#This Row],[Lokacija provedbe
grad ili općina]]),[1]Koordinate!B:E,4,FALSE),"")</f>
        <v>18.456381499999999</v>
      </c>
    </row>
    <row r="224" spans="1:17" s="167" customFormat="1">
      <c r="A224" s="225"/>
      <c r="B224" s="423" t="s">
        <v>6535</v>
      </c>
      <c r="C224" s="225"/>
      <c r="D224" s="225"/>
      <c r="E224" s="231">
        <v>43599</v>
      </c>
      <c r="F224" s="424">
        <v>5346100</v>
      </c>
      <c r="G224" s="424">
        <v>2673050</v>
      </c>
      <c r="H224" s="424">
        <v>2272092.5</v>
      </c>
      <c r="I224" s="424">
        <v>400957.5</v>
      </c>
      <c r="J224" s="424">
        <v>2673050</v>
      </c>
      <c r="K224" s="142" t="s">
        <v>6226</v>
      </c>
      <c r="L224" s="419" t="s">
        <v>28</v>
      </c>
      <c r="M224" s="142" t="s">
        <v>30</v>
      </c>
      <c r="N224" s="225"/>
      <c r="O224" s="425">
        <f>IFERROR(VLOOKUP(TRIM(PRR[[#This Row],[Lokacija provedbe
grad ili općina]]),[1]Koordinate!B:E,2,FALSE),"")</f>
        <v>31400</v>
      </c>
      <c r="P224" s="425">
        <f>IFERROR(VLOOKUP(TRIM(PRR[[#This Row],[Lokacija provedbe
grad ili općina]]),[1]Koordinate!B:E,3,FALSE),"")</f>
        <v>45.309996899999902</v>
      </c>
      <c r="Q224" s="425">
        <f>IFERROR(VLOOKUP(TRIM(PRR[[#This Row],[Lokacija provedbe
grad ili općina]]),[1]Koordinate!B:E,4,FALSE),"")</f>
        <v>18.4097819999999</v>
      </c>
    </row>
    <row r="225" spans="1:17" s="167" customFormat="1">
      <c r="A225" s="225"/>
      <c r="B225" s="423" t="s">
        <v>6535</v>
      </c>
      <c r="C225" s="225"/>
      <c r="D225" s="225"/>
      <c r="E225" s="231">
        <v>43599</v>
      </c>
      <c r="F225" s="424">
        <v>8153205.9400000004</v>
      </c>
      <c r="G225" s="424">
        <v>5707244.1600000001</v>
      </c>
      <c r="H225" s="424">
        <v>4851157.5360000003</v>
      </c>
      <c r="I225" s="424">
        <v>856086.62399999984</v>
      </c>
      <c r="J225" s="424">
        <v>2445961.7800000003</v>
      </c>
      <c r="K225" s="142" t="s">
        <v>4376</v>
      </c>
      <c r="L225" s="419" t="s">
        <v>28</v>
      </c>
      <c r="M225" s="142" t="s">
        <v>4153</v>
      </c>
      <c r="N225" s="225"/>
      <c r="O225" s="425">
        <f>IFERROR(VLOOKUP(TRIM(PRR[[#This Row],[Lokacija provedbe
grad ili općina]]),[1]Koordinate!B:E,2,FALSE),"")</f>
        <v>31403</v>
      </c>
      <c r="P225" s="425">
        <f>IFERROR(VLOOKUP(TRIM(PRR[[#This Row],[Lokacija provedbe
grad ili općina]]),[1]Koordinate!B:E,3,FALSE),"")</f>
        <v>45.439178099999999</v>
      </c>
      <c r="Q225" s="425">
        <f>IFERROR(VLOOKUP(TRIM(PRR[[#This Row],[Lokacija provedbe
grad ili općina]]),[1]Koordinate!B:E,4,FALSE),"")</f>
        <v>18.506617499999901</v>
      </c>
    </row>
    <row r="226" spans="1:17" s="167" customFormat="1">
      <c r="A226" s="225"/>
      <c r="B226" s="423" t="s">
        <v>6535</v>
      </c>
      <c r="C226" s="225"/>
      <c r="D226" s="225"/>
      <c r="E226" s="231">
        <v>43599</v>
      </c>
      <c r="F226" s="424">
        <v>795000</v>
      </c>
      <c r="G226" s="424">
        <v>556500</v>
      </c>
      <c r="H226" s="424">
        <v>473025</v>
      </c>
      <c r="I226" s="424">
        <v>83475</v>
      </c>
      <c r="J226" s="424">
        <v>238500</v>
      </c>
      <c r="K226" s="142" t="s">
        <v>295</v>
      </c>
      <c r="L226" s="419" t="s">
        <v>28</v>
      </c>
      <c r="M226" s="142" t="s">
        <v>29</v>
      </c>
      <c r="N226" s="225"/>
      <c r="O226" s="425">
        <f>IFERROR(VLOOKUP(TRIM(PRR[[#This Row],[Lokacija provedbe
grad ili općina]]),[1]Koordinate!B:E,2,FALSE),"")</f>
        <v>31000</v>
      </c>
      <c r="P226" s="425">
        <f>IFERROR(VLOOKUP(TRIM(PRR[[#This Row],[Lokacija provedbe
grad ili općina]]),[1]Koordinate!B:E,3,FALSE),"")</f>
        <v>45.554962400000001</v>
      </c>
      <c r="Q226" s="425">
        <f>IFERROR(VLOOKUP(TRIM(PRR[[#This Row],[Lokacija provedbe
grad ili općina]]),[1]Koordinate!B:E,4,FALSE),"")</f>
        <v>18.695514399999901</v>
      </c>
    </row>
    <row r="227" spans="1:17" s="167" customFormat="1">
      <c r="A227" s="225"/>
      <c r="B227" s="423" t="s">
        <v>6535</v>
      </c>
      <c r="C227" s="225"/>
      <c r="D227" s="225"/>
      <c r="E227" s="231">
        <v>43599</v>
      </c>
      <c r="F227" s="424">
        <v>1060000</v>
      </c>
      <c r="G227" s="424">
        <v>741250</v>
      </c>
      <c r="H227" s="424">
        <v>630062.5</v>
      </c>
      <c r="I227" s="424">
        <v>111187.5</v>
      </c>
      <c r="J227" s="424">
        <v>318750</v>
      </c>
      <c r="K227" s="142" t="s">
        <v>3195</v>
      </c>
      <c r="L227" s="419" t="s">
        <v>28</v>
      </c>
      <c r="M227" s="142" t="s">
        <v>1308</v>
      </c>
      <c r="N227" s="225"/>
      <c r="O227" s="425">
        <f>IFERROR(VLOOKUP(TRIM(PRR[[#This Row],[Lokacija provedbe
grad ili općina]]),[1]Koordinate!B:E,2,FALSE),"")</f>
        <v>31402</v>
      </c>
      <c r="P227" s="425">
        <f>IFERROR(VLOOKUP(TRIM(PRR[[#This Row],[Lokacija provedbe
grad ili općina]]),[1]Koordinate!B:E,3,FALSE),"")</f>
        <v>45.361364399999999</v>
      </c>
      <c r="Q227" s="425">
        <f>IFERROR(VLOOKUP(TRIM(PRR[[#This Row],[Lokacija provedbe
grad ili općina]]),[1]Koordinate!B:E,4,FALSE),"")</f>
        <v>18.542214099999999</v>
      </c>
    </row>
    <row r="228" spans="1:17" s="167" customFormat="1">
      <c r="A228" s="225"/>
      <c r="B228" s="423" t="s">
        <v>6535</v>
      </c>
      <c r="C228" s="225"/>
      <c r="D228" s="225"/>
      <c r="E228" s="231">
        <v>43599</v>
      </c>
      <c r="F228" s="424">
        <v>2992661.08</v>
      </c>
      <c r="G228" s="424">
        <v>2094862.76</v>
      </c>
      <c r="H228" s="424">
        <v>1780633.3459999999</v>
      </c>
      <c r="I228" s="424">
        <v>314229.41400000011</v>
      </c>
      <c r="J228" s="424">
        <v>897798.32000000007</v>
      </c>
      <c r="K228" s="142" t="s">
        <v>6620</v>
      </c>
      <c r="L228" s="419" t="s">
        <v>28</v>
      </c>
      <c r="M228" s="142" t="s">
        <v>1279</v>
      </c>
      <c r="N228" s="225"/>
      <c r="O228" s="425">
        <f>IFERROR(VLOOKUP(TRIM(PRR[[#This Row],[Lokacija provedbe
grad ili općina]]),[1]Koordinate!B:E,2,FALSE),"")</f>
        <v>31550</v>
      </c>
      <c r="P228" s="425">
        <f>IFERROR(VLOOKUP(TRIM(PRR[[#This Row],[Lokacija provedbe
grad ili općina]]),[1]Koordinate!B:E,3,FALSE),"")</f>
        <v>45.659016899999997</v>
      </c>
      <c r="Q228" s="425">
        <f>IFERROR(VLOOKUP(TRIM(PRR[[#This Row],[Lokacija provedbe
grad ili općina]]),[1]Koordinate!B:E,4,FALSE),"")</f>
        <v>18.415552899999899</v>
      </c>
    </row>
    <row r="229" spans="1:17" s="167" customFormat="1">
      <c r="A229" s="225"/>
      <c r="B229" s="423" t="s">
        <v>6621</v>
      </c>
      <c r="C229" s="225"/>
      <c r="D229" s="225"/>
      <c r="E229" s="231">
        <v>43599</v>
      </c>
      <c r="F229" s="424">
        <v>7592989.4000000004</v>
      </c>
      <c r="G229" s="424">
        <v>5315092.58</v>
      </c>
      <c r="H229" s="424">
        <v>4517828.693</v>
      </c>
      <c r="I229" s="424">
        <v>797263.8870000001</v>
      </c>
      <c r="J229" s="424">
        <v>2277896.8200000003</v>
      </c>
      <c r="K229" s="142" t="s">
        <v>6622</v>
      </c>
      <c r="L229" s="419" t="s">
        <v>28</v>
      </c>
      <c r="M229" s="142" t="s">
        <v>1279</v>
      </c>
      <c r="N229" s="225"/>
      <c r="O229" s="425">
        <f>IFERROR(VLOOKUP(TRIM(PRR[[#This Row],[Lokacija provedbe
grad ili općina]]),[1]Koordinate!B:E,2,FALSE),"")</f>
        <v>31550</v>
      </c>
      <c r="P229" s="425">
        <f>IFERROR(VLOOKUP(TRIM(PRR[[#This Row],[Lokacija provedbe
grad ili općina]]),[1]Koordinate!B:E,3,FALSE),"")</f>
        <v>45.659016899999997</v>
      </c>
      <c r="Q229" s="425">
        <f>IFERROR(VLOOKUP(TRIM(PRR[[#This Row],[Lokacija provedbe
grad ili općina]]),[1]Koordinate!B:E,4,FALSE),"")</f>
        <v>18.415552899999899</v>
      </c>
    </row>
    <row r="230" spans="1:17" s="167" customFormat="1" ht="45">
      <c r="A230" s="225"/>
      <c r="B230" s="423" t="s">
        <v>6621</v>
      </c>
      <c r="C230" s="225"/>
      <c r="D230" s="225"/>
      <c r="E230" s="231">
        <v>43599</v>
      </c>
      <c r="F230" s="424">
        <v>6325700.2999999998</v>
      </c>
      <c r="G230" s="424">
        <v>4427990.21</v>
      </c>
      <c r="H230" s="424">
        <v>3763791.6784999999</v>
      </c>
      <c r="I230" s="424">
        <v>664198.53150000004</v>
      </c>
      <c r="J230" s="424">
        <v>1897710.0899999999</v>
      </c>
      <c r="K230" s="142" t="s">
        <v>2988</v>
      </c>
      <c r="L230" s="419" t="s">
        <v>28</v>
      </c>
      <c r="M230" s="142" t="s">
        <v>4308</v>
      </c>
      <c r="N230" s="225"/>
      <c r="O230" s="425">
        <f>IFERROR(VLOOKUP(TRIM(PRR[[#This Row],[Lokacija provedbe
grad ili općina]]),[1]Koordinate!B:E,2,FALSE),"")</f>
        <v>31542</v>
      </c>
      <c r="P230" s="425">
        <f>IFERROR(VLOOKUP(TRIM(PRR[[#This Row],[Lokacija provedbe
grad ili općina]]),[1]Koordinate!B:E,3,FALSE),"")</f>
        <v>45.662298999999997</v>
      </c>
      <c r="Q230" s="425">
        <f>IFERROR(VLOOKUP(TRIM(PRR[[#This Row],[Lokacija provedbe
grad ili općina]]),[1]Koordinate!B:E,4,FALSE),"")</f>
        <v>18.186986599999901</v>
      </c>
    </row>
    <row r="231" spans="1:17" s="167" customFormat="1">
      <c r="A231" s="225"/>
      <c r="B231" s="423" t="s">
        <v>6623</v>
      </c>
      <c r="C231" s="225"/>
      <c r="D231" s="225"/>
      <c r="E231" s="231">
        <v>43599</v>
      </c>
      <c r="F231" s="424">
        <v>229104.15</v>
      </c>
      <c r="G231" s="424">
        <v>114552.08</v>
      </c>
      <c r="H231" s="424">
        <v>97369.267999999996</v>
      </c>
      <c r="I231" s="424">
        <v>17182.812000000005</v>
      </c>
      <c r="J231" s="424">
        <v>114552.06999999999</v>
      </c>
      <c r="K231" s="142" t="s">
        <v>253</v>
      </c>
      <c r="L231" s="419" t="s">
        <v>28</v>
      </c>
      <c r="M231" s="142" t="s">
        <v>204</v>
      </c>
      <c r="N231" s="225"/>
      <c r="O231" s="425">
        <f>IFERROR(VLOOKUP(TRIM(PRR[[#This Row],[Lokacija provedbe
grad ili općina]]),[1]Koordinate!B:E,2,FALSE),"")</f>
        <v>31551</v>
      </c>
      <c r="P231" s="425">
        <f>IFERROR(VLOOKUP(TRIM(PRR[[#This Row],[Lokacija provedbe
grad ili općina]]),[1]Koordinate!B:E,3,FALSE),"")</f>
        <v>45.684501599999997</v>
      </c>
      <c r="Q231" s="425">
        <f>IFERROR(VLOOKUP(TRIM(PRR[[#This Row],[Lokacija provedbe
grad ili općina]]),[1]Koordinate!B:E,4,FALSE),"")</f>
        <v>18.402356699999899</v>
      </c>
    </row>
    <row r="232" spans="1:17" s="167" customFormat="1">
      <c r="A232" s="225"/>
      <c r="B232" s="423" t="s">
        <v>6623</v>
      </c>
      <c r="C232" s="225"/>
      <c r="D232" s="225"/>
      <c r="E232" s="231">
        <v>43599</v>
      </c>
      <c r="F232" s="424">
        <v>2773246.48</v>
      </c>
      <c r="G232" s="424">
        <v>1386623.24</v>
      </c>
      <c r="H232" s="424">
        <v>1178629.754</v>
      </c>
      <c r="I232" s="424">
        <v>207993.48600000003</v>
      </c>
      <c r="J232" s="424">
        <v>1386623.24</v>
      </c>
      <c r="K232" s="142" t="s">
        <v>261</v>
      </c>
      <c r="L232" s="419" t="s">
        <v>28</v>
      </c>
      <c r="M232" s="142" t="s">
        <v>29</v>
      </c>
      <c r="N232" s="225"/>
      <c r="O232" s="425">
        <f>IFERROR(VLOOKUP(TRIM(PRR[[#This Row],[Lokacija provedbe
grad ili općina]]),[1]Koordinate!B:E,2,FALSE),"")</f>
        <v>31000</v>
      </c>
      <c r="P232" s="425">
        <f>IFERROR(VLOOKUP(TRIM(PRR[[#This Row],[Lokacija provedbe
grad ili općina]]),[1]Koordinate!B:E,3,FALSE),"")</f>
        <v>45.554962400000001</v>
      </c>
      <c r="Q232" s="425">
        <f>IFERROR(VLOOKUP(TRIM(PRR[[#This Row],[Lokacija provedbe
grad ili općina]]),[1]Koordinate!B:E,4,FALSE),"")</f>
        <v>18.695514399999901</v>
      </c>
    </row>
    <row r="233" spans="1:17" s="167" customFormat="1">
      <c r="A233" s="225"/>
      <c r="B233" s="423" t="s">
        <v>6623</v>
      </c>
      <c r="C233" s="225"/>
      <c r="D233" s="225"/>
      <c r="E233" s="231">
        <v>43599</v>
      </c>
      <c r="F233" s="424">
        <v>5050850</v>
      </c>
      <c r="G233" s="424">
        <v>2525425</v>
      </c>
      <c r="H233" s="424">
        <v>2146611.25</v>
      </c>
      <c r="I233" s="424">
        <v>378813.75</v>
      </c>
      <c r="J233" s="424">
        <v>2525425</v>
      </c>
      <c r="K233" s="142" t="s">
        <v>6624</v>
      </c>
      <c r="L233" s="419" t="s">
        <v>28</v>
      </c>
      <c r="M233" s="142" t="s">
        <v>29</v>
      </c>
      <c r="N233" s="225"/>
      <c r="O233" s="425">
        <f>IFERROR(VLOOKUP(TRIM(PRR[[#This Row],[Lokacija provedbe
grad ili općina]]),[1]Koordinate!B:E,2,FALSE),"")</f>
        <v>31000</v>
      </c>
      <c r="P233" s="425">
        <f>IFERROR(VLOOKUP(TRIM(PRR[[#This Row],[Lokacija provedbe
grad ili općina]]),[1]Koordinate!B:E,3,FALSE),"")</f>
        <v>45.554962400000001</v>
      </c>
      <c r="Q233" s="425">
        <f>IFERROR(VLOOKUP(TRIM(PRR[[#This Row],[Lokacija provedbe
grad ili općina]]),[1]Koordinate!B:E,4,FALSE),"")</f>
        <v>18.695514399999901</v>
      </c>
    </row>
    <row r="234" spans="1:17" s="167" customFormat="1" ht="30">
      <c r="A234" s="151"/>
      <c r="B234" s="226" t="s">
        <v>3000</v>
      </c>
      <c r="C234" s="45"/>
      <c r="D234" s="45"/>
      <c r="E234" s="95">
        <v>43454</v>
      </c>
      <c r="F234" s="75">
        <v>323200</v>
      </c>
      <c r="G234" s="75">
        <v>237150</v>
      </c>
      <c r="H234" s="75">
        <v>201577.5</v>
      </c>
      <c r="I234" s="75">
        <v>35572.5</v>
      </c>
      <c r="J234" s="75">
        <v>86050</v>
      </c>
      <c r="K234" s="205" t="s">
        <v>5209</v>
      </c>
      <c r="L234" s="196" t="s">
        <v>28</v>
      </c>
      <c r="M234" s="124" t="s">
        <v>4302</v>
      </c>
      <c r="N234" s="218"/>
      <c r="O234" s="225">
        <f>IFERROR(VLOOKUP(TRIM(PRR[[#This Row],[Lokacija provedbe
grad ili općina]]),[1]Koordinate!B:E,2,FALSE),"")</f>
        <v>31418</v>
      </c>
      <c r="P234" s="225">
        <f>IFERROR(VLOOKUP(TRIM(PRR[[#This Row],[Lokacija provedbe
grad ili općina]]),[1]Koordinate!B:E,3,FALSE),"")</f>
        <v>45.380248899999998</v>
      </c>
      <c r="Q234" s="225">
        <f>IFERROR(VLOOKUP(TRIM(PRR[[#This Row],[Lokacija provedbe
grad ili općina]]),[1]Koordinate!B:E,4,FALSE),"")</f>
        <v>18.277489699999901</v>
      </c>
    </row>
    <row r="235" spans="1:17" s="167" customFormat="1">
      <c r="A235" s="151"/>
      <c r="B235" s="254" t="s">
        <v>4034</v>
      </c>
      <c r="C235" s="44"/>
      <c r="D235" s="44"/>
      <c r="E235" s="95">
        <v>43308</v>
      </c>
      <c r="F235" s="75">
        <v>1321618.19</v>
      </c>
      <c r="G235" s="75">
        <v>1321618.19</v>
      </c>
      <c r="H235" s="75">
        <v>1123375.46</v>
      </c>
      <c r="I235" s="75">
        <v>198242.72999999998</v>
      </c>
      <c r="J235" s="75">
        <v>0</v>
      </c>
      <c r="K235" s="205" t="s">
        <v>501</v>
      </c>
      <c r="L235" s="196" t="s">
        <v>28</v>
      </c>
      <c r="M235" s="136" t="s">
        <v>1225</v>
      </c>
      <c r="N235" s="218"/>
      <c r="O235" s="225">
        <f>IFERROR(VLOOKUP(TRIM(PRR[[#This Row],[Lokacija provedbe
grad ili općina]]),[1]Koordinate!B:E,2,FALSE),"")</f>
        <v>31206</v>
      </c>
      <c r="P235" s="225">
        <f>IFERROR(VLOOKUP(TRIM(PRR[[#This Row],[Lokacija provedbe
grad ili općina]]),[1]Koordinate!B:E,3,FALSE),"")</f>
        <v>45.5248372</v>
      </c>
      <c r="Q235" s="225">
        <f>IFERROR(VLOOKUP(TRIM(PRR[[#This Row],[Lokacija provedbe
grad ili općina]]),[1]Koordinate!B:E,4,FALSE),"")</f>
        <v>19.060096999999999</v>
      </c>
    </row>
    <row r="236" spans="1:17" s="167" customFormat="1">
      <c r="A236" s="225"/>
      <c r="B236" s="423" t="s">
        <v>6535</v>
      </c>
      <c r="C236" s="225"/>
      <c r="D236" s="225"/>
      <c r="E236" s="231">
        <v>43612</v>
      </c>
      <c r="F236" s="424">
        <v>1313750</v>
      </c>
      <c r="G236" s="424">
        <v>735700</v>
      </c>
      <c r="H236" s="424">
        <v>625345</v>
      </c>
      <c r="I236" s="424">
        <v>110355</v>
      </c>
      <c r="J236" s="424">
        <v>578050</v>
      </c>
      <c r="K236" s="142" t="s">
        <v>6753</v>
      </c>
      <c r="L236" s="419" t="s">
        <v>28</v>
      </c>
      <c r="M236" s="142" t="s">
        <v>161</v>
      </c>
      <c r="N236" s="225"/>
      <c r="O236" s="425">
        <f>IFERROR(VLOOKUP(TRIM(PRR[[#This Row],[Lokacija provedbe
grad ili općina]]),[1]Koordinate!B:E,2,FALSE),"")</f>
        <v>31327</v>
      </c>
      <c r="P236" s="425">
        <f>IFERROR(VLOOKUP(TRIM(PRR[[#This Row],[Lokacija provedbe
grad ili općina]]),[1]Koordinate!B:E,3,FALSE),"")</f>
        <v>45.604430399999998</v>
      </c>
      <c r="Q236" s="425">
        <f>IFERROR(VLOOKUP(TRIM(PRR[[#This Row],[Lokacija provedbe
grad ili općina]]),[1]Koordinate!B:E,4,FALSE),"")</f>
        <v>18.7441976</v>
      </c>
    </row>
    <row r="237" spans="1:17" s="167" customFormat="1">
      <c r="A237" s="225"/>
      <c r="B237" s="423" t="s">
        <v>6664</v>
      </c>
      <c r="C237" s="225"/>
      <c r="D237" s="225"/>
      <c r="E237" s="231">
        <v>43608</v>
      </c>
      <c r="F237" s="424">
        <v>934000</v>
      </c>
      <c r="G237" s="424">
        <v>653800</v>
      </c>
      <c r="H237" s="424">
        <v>555730</v>
      </c>
      <c r="I237" s="424">
        <v>98070</v>
      </c>
      <c r="J237" s="424">
        <v>280200</v>
      </c>
      <c r="K237" s="142" t="s">
        <v>3231</v>
      </c>
      <c r="L237" s="419" t="s">
        <v>28</v>
      </c>
      <c r="M237" s="142" t="s">
        <v>1677</v>
      </c>
      <c r="N237" s="225"/>
      <c r="O237" s="425">
        <f>IFERROR(VLOOKUP(TRIM(PRR[[#This Row],[Lokacija provedbe
grad ili općina]]),[1]Koordinate!B:E,2,FALSE),"")</f>
        <v>31421</v>
      </c>
      <c r="P237" s="425">
        <f>IFERROR(VLOOKUP(TRIM(PRR[[#This Row],[Lokacija provedbe
grad ili općina]]),[1]Koordinate!B:E,3,FALSE),"")</f>
        <v>45.353201800000001</v>
      </c>
      <c r="Q237" s="425">
        <f>IFERROR(VLOOKUP(TRIM(PRR[[#This Row],[Lokacija provedbe
grad ili općina]]),[1]Koordinate!B:E,4,FALSE),"")</f>
        <v>18.377091499999999</v>
      </c>
    </row>
    <row r="238" spans="1:17" s="167" customFormat="1">
      <c r="A238" s="225"/>
      <c r="B238" s="423" t="s">
        <v>6621</v>
      </c>
      <c r="C238" s="225"/>
      <c r="D238" s="225"/>
      <c r="E238" s="231">
        <v>43663</v>
      </c>
      <c r="F238" s="424">
        <v>436000</v>
      </c>
      <c r="G238" s="424">
        <v>218000</v>
      </c>
      <c r="H238" s="424">
        <v>185300</v>
      </c>
      <c r="I238" s="424">
        <v>32700</v>
      </c>
      <c r="J238" s="424">
        <v>218000</v>
      </c>
      <c r="K238" s="142" t="s">
        <v>2998</v>
      </c>
      <c r="L238" s="419" t="s">
        <v>28</v>
      </c>
      <c r="M238" s="142" t="s">
        <v>4302</v>
      </c>
      <c r="N238" s="225"/>
      <c r="O238" s="425">
        <f>IFERROR(VLOOKUP(TRIM(PRR[[#This Row],[Lokacija provedbe
grad ili općina]]),[1]Koordinate!B:E,2,FALSE),"")</f>
        <v>31418</v>
      </c>
      <c r="P238" s="425">
        <f>IFERROR(VLOOKUP(TRIM(PRR[[#This Row],[Lokacija provedbe
grad ili općina]]),[1]Koordinate!B:E,3,FALSE),"")</f>
        <v>45.380248899999998</v>
      </c>
      <c r="Q238" s="425">
        <f>IFERROR(VLOOKUP(TRIM(PRR[[#This Row],[Lokacija provedbe
grad ili općina]]),[1]Koordinate!B:E,4,FALSE),"")</f>
        <v>18.277489699999901</v>
      </c>
    </row>
    <row r="239" spans="1:17" s="167" customFormat="1">
      <c r="A239" s="225"/>
      <c r="B239" s="423" t="s">
        <v>6621</v>
      </c>
      <c r="C239" s="225"/>
      <c r="D239" s="225"/>
      <c r="E239" s="231">
        <v>43663</v>
      </c>
      <c r="F239" s="424">
        <v>1177250</v>
      </c>
      <c r="G239" s="424">
        <v>588625</v>
      </c>
      <c r="H239" s="424">
        <v>500331.25</v>
      </c>
      <c r="I239" s="424">
        <v>88293.75</v>
      </c>
      <c r="J239" s="424">
        <v>588625</v>
      </c>
      <c r="K239" s="142" t="s">
        <v>2996</v>
      </c>
      <c r="L239" s="419" t="s">
        <v>28</v>
      </c>
      <c r="M239" s="142" t="s">
        <v>30</v>
      </c>
      <c r="N239" s="225"/>
      <c r="O239" s="425">
        <f>IFERROR(VLOOKUP(TRIM(PRR[[#This Row],[Lokacija provedbe
grad ili općina]]),[1]Koordinate!B:E,2,FALSE),"")</f>
        <v>31400</v>
      </c>
      <c r="P239" s="425">
        <f>IFERROR(VLOOKUP(TRIM(PRR[[#This Row],[Lokacija provedbe
grad ili općina]]),[1]Koordinate!B:E,3,FALSE),"")</f>
        <v>45.309996899999902</v>
      </c>
      <c r="Q239" s="425">
        <f>IFERROR(VLOOKUP(TRIM(PRR[[#This Row],[Lokacija provedbe
grad ili općina]]),[1]Koordinate!B:E,4,FALSE),"")</f>
        <v>18.4097819999999</v>
      </c>
    </row>
    <row r="240" spans="1:17" s="167" customFormat="1">
      <c r="A240" s="225"/>
      <c r="B240" s="423" t="s">
        <v>6621</v>
      </c>
      <c r="C240" s="225"/>
      <c r="D240" s="225"/>
      <c r="E240" s="231">
        <v>43663</v>
      </c>
      <c r="F240" s="424">
        <v>297000</v>
      </c>
      <c r="G240" s="424">
        <v>148500</v>
      </c>
      <c r="H240" s="424">
        <v>126225</v>
      </c>
      <c r="I240" s="424">
        <v>22275</v>
      </c>
      <c r="J240" s="424">
        <v>148500</v>
      </c>
      <c r="K240" s="142" t="s">
        <v>3172</v>
      </c>
      <c r="L240" s="419" t="s">
        <v>28</v>
      </c>
      <c r="M240" s="142" t="s">
        <v>2374</v>
      </c>
      <c r="N240" s="225"/>
      <c r="O240" s="425">
        <f>IFERROR(VLOOKUP(TRIM(PRR[[#This Row],[Lokacija provedbe
grad ili općina]]),[1]Koordinate!B:E,2,FALSE),"")</f>
        <v>31422</v>
      </c>
      <c r="P240" s="425">
        <f>IFERROR(VLOOKUP(TRIM(PRR[[#This Row],[Lokacija provedbe
grad ili općina]]),[1]Koordinate!B:E,3,FALSE),"")</f>
        <v>45.398088999999999</v>
      </c>
      <c r="Q240" s="425">
        <f>IFERROR(VLOOKUP(TRIM(PRR[[#This Row],[Lokacija provedbe
grad ili općina]]),[1]Koordinate!B:E,4,FALSE),"")</f>
        <v>18.3761978</v>
      </c>
    </row>
    <row r="241" spans="1:17" s="167" customFormat="1">
      <c r="A241" s="225"/>
      <c r="B241" s="423" t="s">
        <v>6621</v>
      </c>
      <c r="C241" s="225"/>
      <c r="D241" s="225"/>
      <c r="E241" s="231">
        <v>43663</v>
      </c>
      <c r="F241" s="424">
        <v>869375.43</v>
      </c>
      <c r="G241" s="424">
        <v>434687.72</v>
      </c>
      <c r="H241" s="424">
        <v>369484.56199999998</v>
      </c>
      <c r="I241" s="424">
        <v>65203.157999999996</v>
      </c>
      <c r="J241" s="424">
        <v>434687.71000000008</v>
      </c>
      <c r="K241" s="142" t="s">
        <v>903</v>
      </c>
      <c r="L241" s="419" t="s">
        <v>28</v>
      </c>
      <c r="M241" s="142" t="s">
        <v>2372</v>
      </c>
      <c r="N241" s="225"/>
      <c r="O241" s="425">
        <f>IFERROR(VLOOKUP(TRIM(PRR[[#This Row],[Lokacija provedbe
grad ili općina]]),[1]Koordinate!B:E,2,FALSE),"")</f>
        <v>31424</v>
      </c>
      <c r="P241" s="425">
        <f>IFERROR(VLOOKUP(TRIM(PRR[[#This Row],[Lokacija provedbe
grad ili općina]]),[1]Koordinate!B:E,3,FALSE),"")</f>
        <v>45.4329939</v>
      </c>
      <c r="Q241" s="425">
        <f>IFERROR(VLOOKUP(TRIM(PRR[[#This Row],[Lokacija provedbe
grad ili općina]]),[1]Koordinate!B:E,4,FALSE),"")</f>
        <v>18.4113468</v>
      </c>
    </row>
    <row r="242" spans="1:17" s="167" customFormat="1">
      <c r="A242" s="225"/>
      <c r="B242" s="423" t="s">
        <v>6621</v>
      </c>
      <c r="C242" s="225"/>
      <c r="D242" s="225"/>
      <c r="E242" s="231">
        <v>43663</v>
      </c>
      <c r="F242" s="424">
        <v>1704903.78</v>
      </c>
      <c r="G242" s="424">
        <v>852451.89</v>
      </c>
      <c r="H242" s="424">
        <v>724584.10649999999</v>
      </c>
      <c r="I242" s="424">
        <v>127867.78350000002</v>
      </c>
      <c r="J242" s="424">
        <v>852451.89</v>
      </c>
      <c r="K242" s="142" t="s">
        <v>261</v>
      </c>
      <c r="L242" s="419" t="s">
        <v>28</v>
      </c>
      <c r="M242" s="142" t="s">
        <v>29</v>
      </c>
      <c r="N242" s="225"/>
      <c r="O242" s="425">
        <f>IFERROR(VLOOKUP(TRIM(PRR[[#This Row],[Lokacija provedbe
grad ili općina]]),[1]Koordinate!B:E,2,FALSE),"")</f>
        <v>31000</v>
      </c>
      <c r="P242" s="425">
        <f>IFERROR(VLOOKUP(TRIM(PRR[[#This Row],[Lokacija provedbe
grad ili općina]]),[1]Koordinate!B:E,3,FALSE),"")</f>
        <v>45.554962400000001</v>
      </c>
      <c r="Q242" s="425">
        <f>IFERROR(VLOOKUP(TRIM(PRR[[#This Row],[Lokacija provedbe
grad ili općina]]),[1]Koordinate!B:E,4,FALSE),"")</f>
        <v>18.695514399999901</v>
      </c>
    </row>
    <row r="243" spans="1:17" s="167" customFormat="1">
      <c r="A243" s="151"/>
      <c r="B243" s="113" t="s">
        <v>6535</v>
      </c>
      <c r="C243" s="151"/>
      <c r="D243" s="151"/>
      <c r="E243" s="78"/>
      <c r="F243" s="517">
        <v>1379744.75</v>
      </c>
      <c r="G243" s="517">
        <v>689872.38</v>
      </c>
      <c r="H243" s="517">
        <v>586391.52300000004</v>
      </c>
      <c r="I243" s="517">
        <v>103480.85699999996</v>
      </c>
      <c r="J243" s="517">
        <v>689872.37</v>
      </c>
      <c r="K243" s="124" t="s">
        <v>7661</v>
      </c>
      <c r="L243" s="418" t="s">
        <v>28</v>
      </c>
      <c r="M243" s="124" t="s">
        <v>396</v>
      </c>
      <c r="N243" s="151"/>
      <c r="O243" s="79">
        <f>IFERROR(VLOOKUP(TRIM(PRR[[#This Row],[Lokacija provedbe
grad ili općina]]),[1]Koordinate!B:E,2,FALSE),"")</f>
        <v>31531</v>
      </c>
      <c r="P243" s="79">
        <f>IFERROR(VLOOKUP(TRIM(PRR[[#This Row],[Lokacija provedbe
grad ili općina]]),[1]Koordinate!B:E,3,FALSE),"")</f>
        <v>45.751403799999999</v>
      </c>
      <c r="Q243" s="79">
        <f>IFERROR(VLOOKUP(TRIM(PRR[[#This Row],[Lokacija provedbe
grad ili općina]]),[1]Koordinate!B:E,4,FALSE),"")</f>
        <v>18.063269200000001</v>
      </c>
    </row>
    <row r="244" spans="1:17" s="167" customFormat="1">
      <c r="A244" s="151"/>
      <c r="B244" s="113" t="s">
        <v>6535</v>
      </c>
      <c r="C244" s="151"/>
      <c r="D244" s="151"/>
      <c r="E244" s="78">
        <v>43675</v>
      </c>
      <c r="F244" s="517">
        <v>10574124.720000001</v>
      </c>
      <c r="G244" s="517">
        <v>7401887.2999999998</v>
      </c>
      <c r="H244" s="517">
        <v>6291604.2050000001</v>
      </c>
      <c r="I244" s="517">
        <v>1110283.0949999997</v>
      </c>
      <c r="J244" s="517">
        <v>3172237.4200000009</v>
      </c>
      <c r="K244" s="124" t="s">
        <v>7662</v>
      </c>
      <c r="L244" s="418" t="s">
        <v>28</v>
      </c>
      <c r="M244" s="124" t="s">
        <v>2337</v>
      </c>
      <c r="N244" s="151"/>
      <c r="O244" s="79">
        <f>IFERROR(VLOOKUP(TRIM(PRR[[#This Row],[Lokacija provedbe
grad ili općina]]),[1]Koordinate!B:E,2,FALSE),"")</f>
        <v>31305</v>
      </c>
      <c r="P244" s="79">
        <f>IFERROR(VLOOKUP(TRIM(PRR[[#This Row],[Lokacija provedbe
grad ili općina]]),[1]Koordinate!B:E,3,FALSE),"")</f>
        <v>45.841599799999997</v>
      </c>
      <c r="Q244" s="79">
        <f>IFERROR(VLOOKUP(TRIM(PRR[[#This Row],[Lokacija provedbe
grad ili općina]]),[1]Koordinate!B:E,4,FALSE),"")</f>
        <v>18.788329299999901</v>
      </c>
    </row>
    <row r="245" spans="1:17" s="167" customFormat="1">
      <c r="A245" s="151"/>
      <c r="B245" s="113" t="s">
        <v>6535</v>
      </c>
      <c r="C245" s="151"/>
      <c r="D245" s="151"/>
      <c r="E245" s="78">
        <v>43675</v>
      </c>
      <c r="F245" s="517">
        <v>1060805.1399999999</v>
      </c>
      <c r="G245" s="517">
        <v>741250</v>
      </c>
      <c r="H245" s="517">
        <v>630062.5</v>
      </c>
      <c r="I245" s="517">
        <v>111187.5</v>
      </c>
      <c r="J245" s="517">
        <v>319555.1399999999</v>
      </c>
      <c r="K245" s="124" t="s">
        <v>7663</v>
      </c>
      <c r="L245" s="418" t="s">
        <v>28</v>
      </c>
      <c r="M245" s="124" t="s">
        <v>1225</v>
      </c>
      <c r="N245" s="151"/>
      <c r="O245" s="79">
        <f>IFERROR(VLOOKUP(TRIM(PRR[[#This Row],[Lokacija provedbe
grad ili općina]]),[1]Koordinate!B:E,2,FALSE),"")</f>
        <v>31206</v>
      </c>
      <c r="P245" s="79">
        <f>IFERROR(VLOOKUP(TRIM(PRR[[#This Row],[Lokacija provedbe
grad ili općina]]),[1]Koordinate!B:E,3,FALSE),"")</f>
        <v>45.5248372</v>
      </c>
      <c r="Q245" s="79">
        <f>IFERROR(VLOOKUP(TRIM(PRR[[#This Row],[Lokacija provedbe
grad ili općina]]),[1]Koordinate!B:E,4,FALSE),"")</f>
        <v>19.060096999999999</v>
      </c>
    </row>
    <row r="246" spans="1:17" s="167" customFormat="1">
      <c r="A246" s="151"/>
      <c r="B246" s="113" t="s">
        <v>6650</v>
      </c>
      <c r="C246" s="151"/>
      <c r="D246" s="151"/>
      <c r="E246" s="78">
        <v>43675</v>
      </c>
      <c r="F246" s="517">
        <v>15344791.35</v>
      </c>
      <c r="G246" s="517">
        <v>7412500</v>
      </c>
      <c r="H246" s="517">
        <v>6300625</v>
      </c>
      <c r="I246" s="517">
        <v>1111875</v>
      </c>
      <c r="J246" s="517">
        <v>7932291.3499999996</v>
      </c>
      <c r="K246" s="124" t="s">
        <v>6536</v>
      </c>
      <c r="L246" s="418" t="s">
        <v>28</v>
      </c>
      <c r="M246" s="124" t="s">
        <v>1308</v>
      </c>
      <c r="N246" s="151"/>
      <c r="O246" s="79">
        <f>IFERROR(VLOOKUP(TRIM(PRR[[#This Row],[Lokacija provedbe
grad ili općina]]),[1]Koordinate!B:E,2,FALSE),"")</f>
        <v>31402</v>
      </c>
      <c r="P246" s="79">
        <f>IFERROR(VLOOKUP(TRIM(PRR[[#This Row],[Lokacija provedbe
grad ili općina]]),[1]Koordinate!B:E,3,FALSE),"")</f>
        <v>45.361364399999999</v>
      </c>
      <c r="Q246" s="79">
        <f>IFERROR(VLOOKUP(TRIM(PRR[[#This Row],[Lokacija provedbe
grad ili općina]]),[1]Koordinate!B:E,4,FALSE),"")</f>
        <v>18.542214099999999</v>
      </c>
    </row>
    <row r="247" spans="1:17" s="167" customFormat="1">
      <c r="A247" s="151"/>
      <c r="B247" s="113" t="s">
        <v>6650</v>
      </c>
      <c r="C247" s="151"/>
      <c r="D247" s="151"/>
      <c r="E247" s="78">
        <v>43675</v>
      </c>
      <c r="F247" s="517">
        <v>197021.52</v>
      </c>
      <c r="G247" s="517">
        <v>137915.06</v>
      </c>
      <c r="H247" s="517">
        <v>117227.80099999999</v>
      </c>
      <c r="I247" s="517">
        <v>20687.259000000005</v>
      </c>
      <c r="J247" s="517">
        <v>59106.459999999992</v>
      </c>
      <c r="K247" s="124" t="s">
        <v>6620</v>
      </c>
      <c r="L247" s="418" t="s">
        <v>28</v>
      </c>
      <c r="M247" s="124" t="s">
        <v>1279</v>
      </c>
      <c r="N247" s="151"/>
      <c r="O247" s="79">
        <f>IFERROR(VLOOKUP(TRIM(PRR[[#This Row],[Lokacija provedbe
grad ili općina]]),[1]Koordinate!B:E,2,FALSE),"")</f>
        <v>31550</v>
      </c>
      <c r="P247" s="79">
        <f>IFERROR(VLOOKUP(TRIM(PRR[[#This Row],[Lokacija provedbe
grad ili općina]]),[1]Koordinate!B:E,3,FALSE),"")</f>
        <v>45.659016899999997</v>
      </c>
      <c r="Q247" s="79">
        <f>IFERROR(VLOOKUP(TRIM(PRR[[#This Row],[Lokacija provedbe
grad ili općina]]),[1]Koordinate!B:E,4,FALSE),"")</f>
        <v>18.415552899999899</v>
      </c>
    </row>
    <row r="248" spans="1:17" s="167" customFormat="1">
      <c r="A248" s="151"/>
      <c r="B248" s="113" t="s">
        <v>6650</v>
      </c>
      <c r="C248" s="151"/>
      <c r="D248" s="151"/>
      <c r="E248" s="78">
        <v>43675</v>
      </c>
      <c r="F248" s="517">
        <v>618000</v>
      </c>
      <c r="G248" s="517">
        <v>309000</v>
      </c>
      <c r="H248" s="517">
        <v>262650</v>
      </c>
      <c r="I248" s="517">
        <v>46350</v>
      </c>
      <c r="J248" s="517">
        <v>309000</v>
      </c>
      <c r="K248" s="124" t="s">
        <v>6226</v>
      </c>
      <c r="L248" s="418" t="s">
        <v>28</v>
      </c>
      <c r="M248" s="124" t="s">
        <v>30</v>
      </c>
      <c r="N248" s="151"/>
      <c r="O248" s="79">
        <f>IFERROR(VLOOKUP(TRIM(PRR[[#This Row],[Lokacija provedbe
grad ili općina]]),[1]Koordinate!B:E,2,FALSE),"")</f>
        <v>31400</v>
      </c>
      <c r="P248" s="79">
        <f>IFERROR(VLOOKUP(TRIM(PRR[[#This Row],[Lokacija provedbe
grad ili općina]]),[1]Koordinate!B:E,3,FALSE),"")</f>
        <v>45.309996899999902</v>
      </c>
      <c r="Q248" s="79">
        <f>IFERROR(VLOOKUP(TRIM(PRR[[#This Row],[Lokacija provedbe
grad ili općina]]),[1]Koordinate!B:E,4,FALSE),"")</f>
        <v>18.4097819999999</v>
      </c>
    </row>
    <row r="249" spans="1:17" s="167" customFormat="1">
      <c r="A249" s="151"/>
      <c r="B249" s="254" t="s">
        <v>272</v>
      </c>
      <c r="C249" s="44"/>
      <c r="D249" s="44"/>
      <c r="E249" s="95"/>
      <c r="F249" s="75"/>
      <c r="G249" s="75"/>
      <c r="H249" s="75"/>
      <c r="I249" s="75"/>
      <c r="J249" s="75"/>
      <c r="K249" s="205"/>
      <c r="L249" s="196"/>
      <c r="M249" s="136"/>
      <c r="N249" s="218"/>
      <c r="O249" s="225" t="str">
        <f>IFERROR(VLOOKUP(TRIM(PRR[[#This Row],[Lokacija provedbe
grad ili općina]]),[1]Koordinate!B:E,2,FALSE),"")</f>
        <v/>
      </c>
      <c r="P249" s="225" t="str">
        <f>IFERROR(VLOOKUP(TRIM(PRR[[#This Row],[Lokacija provedbe
grad ili općina]]),[1]Koordinate!B:E,3,FALSE),"")</f>
        <v/>
      </c>
      <c r="Q249" s="225" t="str">
        <f>IFERROR(VLOOKUP(TRIM(PRR[[#This Row],[Lokacija provedbe
grad ili općina]]),[1]Koordinate!B:E,4,FALSE),"")</f>
        <v/>
      </c>
    </row>
    <row r="250" spans="1:17" s="167" customFormat="1">
      <c r="A250" s="151"/>
      <c r="B250" s="254" t="s">
        <v>273</v>
      </c>
      <c r="C250" s="44"/>
      <c r="D250" s="44"/>
      <c r="E250" s="95">
        <v>42697</v>
      </c>
      <c r="F250" s="75">
        <v>7162787.4500000002</v>
      </c>
      <c r="G250" s="75">
        <v>7162787.4500000002</v>
      </c>
      <c r="H250" s="75">
        <v>6088369.3300000001</v>
      </c>
      <c r="I250" s="75">
        <v>1074418.1200000001</v>
      </c>
      <c r="J250" s="75">
        <v>0</v>
      </c>
      <c r="K250" s="205" t="s">
        <v>55</v>
      </c>
      <c r="L250" s="196" t="s">
        <v>28</v>
      </c>
      <c r="M250" s="136" t="s">
        <v>29</v>
      </c>
      <c r="N250" s="218"/>
      <c r="O250" s="225">
        <f>IFERROR(VLOOKUP(TRIM(PRR[[#This Row],[Lokacija provedbe
grad ili općina]]),[1]Koordinate!B:E,2,FALSE),"")</f>
        <v>31000</v>
      </c>
      <c r="P250" s="225">
        <f>IFERROR(VLOOKUP(TRIM(PRR[[#This Row],[Lokacija provedbe
grad ili općina]]),[1]Koordinate!B:E,3,FALSE),"")</f>
        <v>45.554962400000001</v>
      </c>
      <c r="Q250" s="225">
        <f>IFERROR(VLOOKUP(TRIM(PRR[[#This Row],[Lokacija provedbe
grad ili općina]]),[1]Koordinate!B:E,4,FALSE),"")</f>
        <v>18.695514399999901</v>
      </c>
    </row>
    <row r="251" spans="1:17" s="167" customFormat="1">
      <c r="A251" s="151"/>
      <c r="B251" s="254" t="s">
        <v>3849</v>
      </c>
      <c r="C251" s="44"/>
      <c r="D251" s="44"/>
      <c r="E251" s="95">
        <v>43182</v>
      </c>
      <c r="F251" s="75">
        <v>89709.75</v>
      </c>
      <c r="G251" s="75">
        <v>89709.75</v>
      </c>
      <c r="H251" s="75">
        <v>76253.289999999994</v>
      </c>
      <c r="I251" s="75">
        <v>13456.460000000006</v>
      </c>
      <c r="J251" s="75">
        <v>0</v>
      </c>
      <c r="K251" s="205" t="s">
        <v>3850</v>
      </c>
      <c r="L251" s="196" t="s">
        <v>28</v>
      </c>
      <c r="M251" s="136" t="s">
        <v>1308</v>
      </c>
      <c r="N251" s="218"/>
      <c r="O251" s="225">
        <f>IFERROR(VLOOKUP(TRIM(PRR[[#This Row],[Lokacija provedbe
grad ili općina]]),[1]Koordinate!B:E,2,FALSE),"")</f>
        <v>31402</v>
      </c>
      <c r="P251" s="225">
        <f>IFERROR(VLOOKUP(TRIM(PRR[[#This Row],[Lokacija provedbe
grad ili općina]]),[1]Koordinate!B:E,3,FALSE),"")</f>
        <v>45.361364399999999</v>
      </c>
      <c r="Q251" s="225">
        <f>IFERROR(VLOOKUP(TRIM(PRR[[#This Row],[Lokacija provedbe
grad ili općina]]),[1]Koordinate!B:E,4,FALSE),"")</f>
        <v>18.542214099999999</v>
      </c>
    </row>
    <row r="252" spans="1:17" s="167" customFormat="1">
      <c r="A252" s="151"/>
      <c r="B252" s="254" t="s">
        <v>3849</v>
      </c>
      <c r="C252" s="44"/>
      <c r="D252" s="44"/>
      <c r="E252" s="95">
        <v>43341</v>
      </c>
      <c r="F252" s="75">
        <v>5120</v>
      </c>
      <c r="G252" s="75">
        <v>5120</v>
      </c>
      <c r="H252" s="75">
        <v>4352</v>
      </c>
      <c r="I252" s="75">
        <v>768</v>
      </c>
      <c r="J252" s="75">
        <v>0</v>
      </c>
      <c r="K252" s="205" t="s">
        <v>3851</v>
      </c>
      <c r="L252" s="196" t="s">
        <v>28</v>
      </c>
      <c r="M252" s="136" t="s">
        <v>2661</v>
      </c>
      <c r="N252" s="218"/>
      <c r="O252" s="225">
        <f>IFERROR(VLOOKUP(TRIM(PRR[[#This Row],[Lokacija provedbe
grad ili općina]]),[1]Koordinate!B:E,2,FALSE),"")</f>
        <v>31416</v>
      </c>
      <c r="P252" s="225">
        <f>IFERROR(VLOOKUP(TRIM(PRR[[#This Row],[Lokacija provedbe
grad ili općina]]),[1]Koordinate!B:E,3,FALSE),"")</f>
        <v>45.315128899999998</v>
      </c>
      <c r="Q252" s="225">
        <f>IFERROR(VLOOKUP(TRIM(PRR[[#This Row],[Lokacija provedbe
grad ili općina]]),[1]Koordinate!B:E,4,FALSE),"")</f>
        <v>18.180403599999899</v>
      </c>
    </row>
    <row r="253" spans="1:17" s="167" customFormat="1">
      <c r="A253" s="151"/>
      <c r="B253" s="254" t="s">
        <v>3849</v>
      </c>
      <c r="C253" s="44"/>
      <c r="D253" s="44"/>
      <c r="E253" s="95">
        <v>43231</v>
      </c>
      <c r="F253" s="75">
        <v>31500</v>
      </c>
      <c r="G253" s="75">
        <v>31500</v>
      </c>
      <c r="H253" s="75">
        <v>26775</v>
      </c>
      <c r="I253" s="75">
        <v>4725</v>
      </c>
      <c r="J253" s="75">
        <v>0</v>
      </c>
      <c r="K253" s="205" t="s">
        <v>3852</v>
      </c>
      <c r="L253" s="196" t="s">
        <v>28</v>
      </c>
      <c r="M253" s="136" t="s">
        <v>1221</v>
      </c>
      <c r="N253" s="218"/>
      <c r="O253" s="225">
        <f>IFERROR(VLOOKUP(TRIM(PRR[[#This Row],[Lokacija provedbe
grad ili općina]]),[1]Koordinate!B:E,2,FALSE),"")</f>
        <v>31216</v>
      </c>
      <c r="P253" s="225">
        <f>IFERROR(VLOOKUP(TRIM(PRR[[#This Row],[Lokacija provedbe
grad ili općina]]),[1]Koordinate!B:E,3,FALSE),"")</f>
        <v>45.4893778</v>
      </c>
      <c r="Q253" s="225">
        <f>IFERROR(VLOOKUP(TRIM(PRR[[#This Row],[Lokacija provedbe
grad ili općina]]),[1]Koordinate!B:E,4,FALSE),"")</f>
        <v>18.672802300000001</v>
      </c>
    </row>
    <row r="254" spans="1:17" s="167" customFormat="1">
      <c r="A254" s="151"/>
      <c r="B254" s="254" t="s">
        <v>3849</v>
      </c>
      <c r="C254" s="44"/>
      <c r="D254" s="44"/>
      <c r="E254" s="95">
        <v>43237</v>
      </c>
      <c r="F254" s="75">
        <v>32530.63</v>
      </c>
      <c r="G254" s="75">
        <v>32530.63</v>
      </c>
      <c r="H254" s="75">
        <v>27651.040000000001</v>
      </c>
      <c r="I254" s="75">
        <v>4879.59</v>
      </c>
      <c r="J254" s="75">
        <v>0</v>
      </c>
      <c r="K254" s="205" t="s">
        <v>3853</v>
      </c>
      <c r="L254" s="196" t="s">
        <v>28</v>
      </c>
      <c r="M254" s="136" t="s">
        <v>1221</v>
      </c>
      <c r="N254" s="218"/>
      <c r="O254" s="225">
        <f>IFERROR(VLOOKUP(TRIM(PRR[[#This Row],[Lokacija provedbe
grad ili općina]]),[1]Koordinate!B:E,2,FALSE),"")</f>
        <v>31216</v>
      </c>
      <c r="P254" s="225">
        <f>IFERROR(VLOOKUP(TRIM(PRR[[#This Row],[Lokacija provedbe
grad ili općina]]),[1]Koordinate!B:E,3,FALSE),"")</f>
        <v>45.4893778</v>
      </c>
      <c r="Q254" s="225">
        <f>IFERROR(VLOOKUP(TRIM(PRR[[#This Row],[Lokacija provedbe
grad ili općina]]),[1]Koordinate!B:E,4,FALSE),"")</f>
        <v>18.672802300000001</v>
      </c>
    </row>
    <row r="255" spans="1:17" s="167" customFormat="1">
      <c r="A255" s="225"/>
      <c r="B255" s="423" t="s">
        <v>6462</v>
      </c>
      <c r="C255" s="225"/>
      <c r="D255" s="225"/>
      <c r="E255" s="231">
        <v>43565</v>
      </c>
      <c r="F255" s="424">
        <v>28100</v>
      </c>
      <c r="G255" s="424">
        <v>28100</v>
      </c>
      <c r="H255" s="424">
        <v>23885</v>
      </c>
      <c r="I255" s="424">
        <v>4215</v>
      </c>
      <c r="J255" s="424">
        <v>0</v>
      </c>
      <c r="K255" s="142" t="s">
        <v>6463</v>
      </c>
      <c r="L255" s="419" t="s">
        <v>28</v>
      </c>
      <c r="M255" s="142" t="s">
        <v>1221</v>
      </c>
      <c r="N255" s="225"/>
      <c r="O255" s="425">
        <f>IFERROR(VLOOKUP(TRIM(PRR[[#This Row],[Lokacija provedbe
grad ili općina]]),[1]Koordinate!B:E,2,FALSE),"")</f>
        <v>31216</v>
      </c>
      <c r="P255" s="425">
        <f>IFERROR(VLOOKUP(TRIM(PRR[[#This Row],[Lokacija provedbe
grad ili općina]]),[1]Koordinate!B:E,3,FALSE),"")</f>
        <v>45.4893778</v>
      </c>
      <c r="Q255" s="425">
        <f>IFERROR(VLOOKUP(TRIM(PRR[[#This Row],[Lokacija provedbe
grad ili općina]]),[1]Koordinate!B:E,4,FALSE),"")</f>
        <v>18.672802300000001</v>
      </c>
    </row>
    <row r="256" spans="1:17" s="167" customFormat="1">
      <c r="A256" s="151"/>
      <c r="B256" s="254" t="s">
        <v>274</v>
      </c>
      <c r="C256" s="44"/>
      <c r="D256" s="44"/>
      <c r="E256" s="242"/>
      <c r="F256" s="75"/>
      <c r="G256" s="75"/>
      <c r="H256" s="75"/>
      <c r="I256" s="75"/>
      <c r="J256" s="75"/>
      <c r="K256" s="205"/>
      <c r="L256" s="196"/>
      <c r="M256" s="136"/>
      <c r="N256" s="218"/>
      <c r="O256" s="225" t="str">
        <f>IFERROR(VLOOKUP(TRIM(PRR[[#This Row],[Lokacija provedbe
grad ili općina]]),[1]Koordinate!B:E,2,FALSE),"")</f>
        <v/>
      </c>
      <c r="P256" s="225" t="str">
        <f>IFERROR(VLOOKUP(TRIM(PRR[[#This Row],[Lokacija provedbe
grad ili općina]]),[1]Koordinate!B:E,3,FALSE),"")</f>
        <v/>
      </c>
      <c r="Q256" s="225" t="str">
        <f>IFERROR(VLOOKUP(TRIM(PRR[[#This Row],[Lokacija provedbe
grad ili općina]]),[1]Koordinate!B:E,4,FALSE),"")</f>
        <v/>
      </c>
    </row>
    <row r="257" spans="1:17" s="167" customFormat="1">
      <c r="A257" s="151"/>
      <c r="B257" s="254" t="s">
        <v>275</v>
      </c>
      <c r="C257" s="44"/>
      <c r="D257" s="44"/>
      <c r="E257" s="242">
        <v>42661</v>
      </c>
      <c r="F257" s="75">
        <v>381150</v>
      </c>
      <c r="G257" s="75">
        <v>381150</v>
      </c>
      <c r="H257" s="75">
        <v>343035</v>
      </c>
      <c r="I257" s="75">
        <v>38115</v>
      </c>
      <c r="J257" s="75">
        <v>0</v>
      </c>
      <c r="K257" s="205" t="s">
        <v>276</v>
      </c>
      <c r="L257" s="196" t="s">
        <v>28</v>
      </c>
      <c r="M257" s="136" t="s">
        <v>1225</v>
      </c>
      <c r="N257" s="218"/>
      <c r="O257" s="225">
        <f>IFERROR(VLOOKUP(TRIM(PRR[[#This Row],[Lokacija provedbe
grad ili općina]]),[1]Koordinate!B:E,2,FALSE),"")</f>
        <v>31206</v>
      </c>
      <c r="P257" s="225">
        <f>IFERROR(VLOOKUP(TRIM(PRR[[#This Row],[Lokacija provedbe
grad ili općina]]),[1]Koordinate!B:E,3,FALSE),"")</f>
        <v>45.5248372</v>
      </c>
      <c r="Q257" s="225">
        <f>IFERROR(VLOOKUP(TRIM(PRR[[#This Row],[Lokacija provedbe
grad ili općina]]),[1]Koordinate!B:E,4,FALSE),"")</f>
        <v>19.060096999999999</v>
      </c>
    </row>
    <row r="258" spans="1:17" s="167" customFormat="1">
      <c r="A258" s="151"/>
      <c r="B258" s="254" t="s">
        <v>275</v>
      </c>
      <c r="C258" s="44"/>
      <c r="D258" s="44"/>
      <c r="E258" s="242">
        <v>42668</v>
      </c>
      <c r="F258" s="75">
        <v>381150</v>
      </c>
      <c r="G258" s="75">
        <v>381150</v>
      </c>
      <c r="H258" s="75">
        <v>343035</v>
      </c>
      <c r="I258" s="75">
        <v>38115</v>
      </c>
      <c r="J258" s="75">
        <v>0</v>
      </c>
      <c r="K258" s="205" t="s">
        <v>277</v>
      </c>
      <c r="L258" s="196" t="s">
        <v>28</v>
      </c>
      <c r="M258" s="136" t="s">
        <v>386</v>
      </c>
      <c r="N258" s="218"/>
      <c r="O258" s="225">
        <f>IFERROR(VLOOKUP(TRIM(PRR[[#This Row],[Lokacija provedbe
grad ili općina]]),[1]Koordinate!B:E,2,FALSE),"")</f>
        <v>31500</v>
      </c>
      <c r="P258" s="225">
        <f>IFERROR(VLOOKUP(TRIM(PRR[[#This Row],[Lokacija provedbe
grad ili općina]]),[1]Koordinate!B:E,3,FALSE),"")</f>
        <v>45.494686100000003</v>
      </c>
      <c r="Q258" s="225">
        <f>IFERROR(VLOOKUP(TRIM(PRR[[#This Row],[Lokacija provedbe
grad ili općina]]),[1]Koordinate!B:E,4,FALSE),"")</f>
        <v>18.095111800000002</v>
      </c>
    </row>
    <row r="259" spans="1:17" s="167" customFormat="1">
      <c r="A259" s="218"/>
      <c r="B259" s="254" t="s">
        <v>275</v>
      </c>
      <c r="C259" s="44"/>
      <c r="D259" s="44"/>
      <c r="E259" s="242">
        <v>42664</v>
      </c>
      <c r="F259" s="75">
        <v>380250</v>
      </c>
      <c r="G259" s="75">
        <v>380250</v>
      </c>
      <c r="H259" s="75">
        <v>342225</v>
      </c>
      <c r="I259" s="75">
        <v>38025</v>
      </c>
      <c r="J259" s="75">
        <v>0</v>
      </c>
      <c r="K259" s="205" t="s">
        <v>3380</v>
      </c>
      <c r="L259" s="196" t="s">
        <v>28</v>
      </c>
      <c r="M259" s="136" t="s">
        <v>4153</v>
      </c>
      <c r="N259" s="218"/>
      <c r="O259" s="225">
        <f>IFERROR(VLOOKUP(TRIM(PRR[[#This Row],[Lokacija provedbe
grad ili općina]]),[1]Koordinate!B:E,2,FALSE),"")</f>
        <v>31403</v>
      </c>
      <c r="P259" s="225">
        <f>IFERROR(VLOOKUP(TRIM(PRR[[#This Row],[Lokacija provedbe
grad ili općina]]),[1]Koordinate!B:E,3,FALSE),"")</f>
        <v>45.439178099999999</v>
      </c>
      <c r="Q259" s="225">
        <f>IFERROR(VLOOKUP(TRIM(PRR[[#This Row],[Lokacija provedbe
grad ili općina]]),[1]Koordinate!B:E,4,FALSE),"")</f>
        <v>18.506617499999901</v>
      </c>
    </row>
    <row r="260" spans="1:17" s="167" customFormat="1">
      <c r="A260" s="218"/>
      <c r="B260" s="254" t="s">
        <v>275</v>
      </c>
      <c r="C260" s="44"/>
      <c r="D260" s="44"/>
      <c r="E260" s="242">
        <v>42671</v>
      </c>
      <c r="F260" s="75">
        <v>382675</v>
      </c>
      <c r="G260" s="75">
        <v>382675</v>
      </c>
      <c r="H260" s="75">
        <v>344407.5</v>
      </c>
      <c r="I260" s="75">
        <v>38267.5</v>
      </c>
      <c r="J260" s="75">
        <v>0</v>
      </c>
      <c r="K260" s="205" t="s">
        <v>279</v>
      </c>
      <c r="L260" s="196" t="s">
        <v>28</v>
      </c>
      <c r="M260" s="136" t="s">
        <v>4302</v>
      </c>
      <c r="N260" s="218"/>
      <c r="O260" s="225">
        <f>IFERROR(VLOOKUP(TRIM(PRR[[#This Row],[Lokacija provedbe
grad ili općina]]),[1]Koordinate!B:E,2,FALSE),"")</f>
        <v>31418</v>
      </c>
      <c r="P260" s="225">
        <f>IFERROR(VLOOKUP(TRIM(PRR[[#This Row],[Lokacija provedbe
grad ili općina]]),[1]Koordinate!B:E,3,FALSE),"")</f>
        <v>45.380248899999998</v>
      </c>
      <c r="Q260" s="225">
        <f>IFERROR(VLOOKUP(TRIM(PRR[[#This Row],[Lokacija provedbe
grad ili općina]]),[1]Koordinate!B:E,4,FALSE),"")</f>
        <v>18.277489699999901</v>
      </c>
    </row>
    <row r="261" spans="1:17" s="167" customFormat="1">
      <c r="A261" s="218"/>
      <c r="B261" s="254" t="s">
        <v>275</v>
      </c>
      <c r="C261" s="44"/>
      <c r="D261" s="44"/>
      <c r="E261" s="242">
        <v>42671</v>
      </c>
      <c r="F261" s="75">
        <v>380250</v>
      </c>
      <c r="G261" s="75">
        <v>380250</v>
      </c>
      <c r="H261" s="75">
        <v>342225</v>
      </c>
      <c r="I261" s="75">
        <v>38025</v>
      </c>
      <c r="J261" s="75">
        <v>0</v>
      </c>
      <c r="K261" s="205" t="s">
        <v>280</v>
      </c>
      <c r="L261" s="196" t="s">
        <v>28</v>
      </c>
      <c r="M261" s="136" t="s">
        <v>30</v>
      </c>
      <c r="N261" s="218"/>
      <c r="O261" s="225">
        <f>IFERROR(VLOOKUP(TRIM(PRR[[#This Row],[Lokacija provedbe
grad ili općina]]),[1]Koordinate!B:E,2,FALSE),"")</f>
        <v>31400</v>
      </c>
      <c r="P261" s="225">
        <f>IFERROR(VLOOKUP(TRIM(PRR[[#This Row],[Lokacija provedbe
grad ili općina]]),[1]Koordinate!B:E,3,FALSE),"")</f>
        <v>45.309996899999902</v>
      </c>
      <c r="Q261" s="225">
        <f>IFERROR(VLOOKUP(TRIM(PRR[[#This Row],[Lokacija provedbe
grad ili općina]]),[1]Koordinate!B:E,4,FALSE),"")</f>
        <v>18.4097819999999</v>
      </c>
    </row>
    <row r="262" spans="1:17" s="167" customFormat="1">
      <c r="A262" s="218"/>
      <c r="B262" s="254" t="s">
        <v>275</v>
      </c>
      <c r="C262" s="44"/>
      <c r="D262" s="44"/>
      <c r="E262" s="242">
        <v>42671</v>
      </c>
      <c r="F262" s="75">
        <v>380250</v>
      </c>
      <c r="G262" s="75">
        <v>380250</v>
      </c>
      <c r="H262" s="75">
        <v>342225</v>
      </c>
      <c r="I262" s="75">
        <v>38025</v>
      </c>
      <c r="J262" s="75">
        <v>0</v>
      </c>
      <c r="K262" s="205" t="s">
        <v>281</v>
      </c>
      <c r="L262" s="196" t="s">
        <v>28</v>
      </c>
      <c r="M262" s="136" t="s">
        <v>1717</v>
      </c>
      <c r="N262" s="218"/>
      <c r="O262" s="225">
        <f>IFERROR(VLOOKUP(TRIM(PRR[[#This Row],[Lokacija provedbe
grad ili općina]]),[1]Koordinate!B:E,2,FALSE),"")</f>
        <v>31511</v>
      </c>
      <c r="P262" s="225">
        <f>IFERROR(VLOOKUP(TRIM(PRR[[#This Row],[Lokacija provedbe
grad ili općina]]),[1]Koordinate!B:E,3,FALSE),"")</f>
        <v>45.540887699999999</v>
      </c>
      <c r="Q262" s="225">
        <f>IFERROR(VLOOKUP(TRIM(PRR[[#This Row],[Lokacija provedbe
grad ili općina]]),[1]Koordinate!B:E,4,FALSE),"")</f>
        <v>18.0528961999999</v>
      </c>
    </row>
    <row r="263" spans="1:17" s="167" customFormat="1">
      <c r="A263" s="218"/>
      <c r="B263" s="254" t="s">
        <v>275</v>
      </c>
      <c r="C263" s="44"/>
      <c r="D263" s="44"/>
      <c r="E263" s="242">
        <v>42671</v>
      </c>
      <c r="F263" s="75">
        <v>381150</v>
      </c>
      <c r="G263" s="75">
        <v>381150</v>
      </c>
      <c r="H263" s="75">
        <v>343035</v>
      </c>
      <c r="I263" s="75">
        <v>38115</v>
      </c>
      <c r="J263" s="75">
        <v>0</v>
      </c>
      <c r="K263" s="205" t="s">
        <v>4028</v>
      </c>
      <c r="L263" s="196" t="s">
        <v>28</v>
      </c>
      <c r="M263" s="136" t="s">
        <v>1308</v>
      </c>
      <c r="N263" s="218"/>
      <c r="O263" s="225">
        <f>IFERROR(VLOOKUP(TRIM(PRR[[#This Row],[Lokacija provedbe
grad ili općina]]),[1]Koordinate!B:E,2,FALSE),"")</f>
        <v>31402</v>
      </c>
      <c r="P263" s="225">
        <f>IFERROR(VLOOKUP(TRIM(PRR[[#This Row],[Lokacija provedbe
grad ili općina]]),[1]Koordinate!B:E,3,FALSE),"")</f>
        <v>45.361364399999999</v>
      </c>
      <c r="Q263" s="225">
        <f>IFERROR(VLOOKUP(TRIM(PRR[[#This Row],[Lokacija provedbe
grad ili općina]]),[1]Koordinate!B:E,4,FALSE),"")</f>
        <v>18.542214099999999</v>
      </c>
    </row>
    <row r="264" spans="1:17" s="167" customFormat="1">
      <c r="A264" s="218"/>
      <c r="B264" s="254" t="s">
        <v>275</v>
      </c>
      <c r="C264" s="44"/>
      <c r="D264" s="44"/>
      <c r="E264" s="242">
        <v>42709</v>
      </c>
      <c r="F264" s="75">
        <v>381150</v>
      </c>
      <c r="G264" s="75">
        <v>381150</v>
      </c>
      <c r="H264" s="75">
        <v>343035</v>
      </c>
      <c r="I264" s="75">
        <v>38115</v>
      </c>
      <c r="J264" s="75">
        <v>0</v>
      </c>
      <c r="K264" s="205" t="s">
        <v>282</v>
      </c>
      <c r="L264" s="196" t="s">
        <v>28</v>
      </c>
      <c r="M264" s="136" t="s">
        <v>1279</v>
      </c>
      <c r="N264" s="218"/>
      <c r="O264" s="225">
        <f>IFERROR(VLOOKUP(TRIM(PRR[[#This Row],[Lokacija provedbe
grad ili općina]]),[1]Koordinate!B:E,2,FALSE),"")</f>
        <v>31550</v>
      </c>
      <c r="P264" s="225">
        <f>IFERROR(VLOOKUP(TRIM(PRR[[#This Row],[Lokacija provedbe
grad ili općina]]),[1]Koordinate!B:E,3,FALSE),"")</f>
        <v>45.659016899999997</v>
      </c>
      <c r="Q264" s="225">
        <f>IFERROR(VLOOKUP(TRIM(PRR[[#This Row],[Lokacija provedbe
grad ili općina]]),[1]Koordinate!B:E,4,FALSE),"")</f>
        <v>18.415552899999899</v>
      </c>
    </row>
    <row r="265" spans="1:17" s="167" customFormat="1">
      <c r="A265" s="218"/>
      <c r="B265" s="254" t="s">
        <v>275</v>
      </c>
      <c r="C265" s="44"/>
      <c r="D265" s="44"/>
      <c r="E265" s="242">
        <v>42709</v>
      </c>
      <c r="F265" s="75">
        <v>381150</v>
      </c>
      <c r="G265" s="75">
        <v>381150</v>
      </c>
      <c r="H265" s="75">
        <v>343035</v>
      </c>
      <c r="I265" s="75">
        <v>38115</v>
      </c>
      <c r="J265" s="75">
        <v>0</v>
      </c>
      <c r="K265" s="205" t="s">
        <v>4312</v>
      </c>
      <c r="L265" s="196" t="s">
        <v>28</v>
      </c>
      <c r="M265" s="136" t="s">
        <v>29</v>
      </c>
      <c r="N265" s="218"/>
      <c r="O265" s="225">
        <f>IFERROR(VLOOKUP(TRIM(PRR[[#This Row],[Lokacija provedbe
grad ili općina]]),[1]Koordinate!B:E,2,FALSE),"")</f>
        <v>31000</v>
      </c>
      <c r="P265" s="225">
        <f>IFERROR(VLOOKUP(TRIM(PRR[[#This Row],[Lokacija provedbe
grad ili općina]]),[1]Koordinate!B:E,3,FALSE),"")</f>
        <v>45.554962400000001</v>
      </c>
      <c r="Q265" s="225">
        <f>IFERROR(VLOOKUP(TRIM(PRR[[#This Row],[Lokacija provedbe
grad ili općina]]),[1]Koordinate!B:E,4,FALSE),"")</f>
        <v>18.695514399999901</v>
      </c>
    </row>
    <row r="266" spans="1:17" s="167" customFormat="1">
      <c r="A266" s="218"/>
      <c r="B266" s="254" t="s">
        <v>275</v>
      </c>
      <c r="C266" s="44"/>
      <c r="D266" s="44"/>
      <c r="E266" s="242">
        <v>42709</v>
      </c>
      <c r="F266" s="75">
        <v>381150</v>
      </c>
      <c r="G266" s="75">
        <v>381150</v>
      </c>
      <c r="H266" s="75">
        <v>343035</v>
      </c>
      <c r="I266" s="75">
        <v>38115</v>
      </c>
      <c r="J266" s="75">
        <v>0</v>
      </c>
      <c r="K266" s="205" t="s">
        <v>283</v>
      </c>
      <c r="L266" s="196" t="s">
        <v>28</v>
      </c>
      <c r="M266" s="136" t="s">
        <v>1279</v>
      </c>
      <c r="N266" s="218"/>
      <c r="O266" s="225">
        <f>IFERROR(VLOOKUP(TRIM(PRR[[#This Row],[Lokacija provedbe
grad ili općina]]),[1]Koordinate!B:E,2,FALSE),"")</f>
        <v>31550</v>
      </c>
      <c r="P266" s="225">
        <f>IFERROR(VLOOKUP(TRIM(PRR[[#This Row],[Lokacija provedbe
grad ili općina]]),[1]Koordinate!B:E,3,FALSE),"")</f>
        <v>45.659016899999997</v>
      </c>
      <c r="Q266" s="225">
        <f>IFERROR(VLOOKUP(TRIM(PRR[[#This Row],[Lokacija provedbe
grad ili općina]]),[1]Koordinate!B:E,4,FALSE),"")</f>
        <v>18.415552899999899</v>
      </c>
    </row>
    <row r="267" spans="1:17" s="167" customFormat="1">
      <c r="A267" s="218"/>
      <c r="B267" s="254" t="s">
        <v>275</v>
      </c>
      <c r="C267" s="44"/>
      <c r="D267" s="44"/>
      <c r="E267" s="242">
        <v>42709</v>
      </c>
      <c r="F267" s="75">
        <v>380250</v>
      </c>
      <c r="G267" s="75">
        <v>380250</v>
      </c>
      <c r="H267" s="75">
        <v>342225</v>
      </c>
      <c r="I267" s="75">
        <v>38025</v>
      </c>
      <c r="J267" s="75">
        <v>0</v>
      </c>
      <c r="K267" s="205" t="s">
        <v>284</v>
      </c>
      <c r="L267" s="196" t="s">
        <v>28</v>
      </c>
      <c r="M267" s="136" t="s">
        <v>4153</v>
      </c>
      <c r="N267" s="218"/>
      <c r="O267" s="225">
        <f>IFERROR(VLOOKUP(TRIM(PRR[[#This Row],[Lokacija provedbe
grad ili općina]]),[1]Koordinate!B:E,2,FALSE),"")</f>
        <v>31403</v>
      </c>
      <c r="P267" s="225">
        <f>IFERROR(VLOOKUP(TRIM(PRR[[#This Row],[Lokacija provedbe
grad ili općina]]),[1]Koordinate!B:E,3,FALSE),"")</f>
        <v>45.439178099999999</v>
      </c>
      <c r="Q267" s="225">
        <f>IFERROR(VLOOKUP(TRIM(PRR[[#This Row],[Lokacija provedbe
grad ili općina]]),[1]Koordinate!B:E,4,FALSE),"")</f>
        <v>18.506617499999901</v>
      </c>
    </row>
    <row r="268" spans="1:17" s="167" customFormat="1">
      <c r="A268" s="218"/>
      <c r="B268" s="254" t="s">
        <v>275</v>
      </c>
      <c r="C268" s="44"/>
      <c r="D268" s="44"/>
      <c r="E268" s="242">
        <v>42720</v>
      </c>
      <c r="F268" s="75">
        <v>381150</v>
      </c>
      <c r="G268" s="75">
        <v>381150</v>
      </c>
      <c r="H268" s="75">
        <v>343035</v>
      </c>
      <c r="I268" s="75">
        <v>38115</v>
      </c>
      <c r="J268" s="75">
        <v>0</v>
      </c>
      <c r="K268" s="205" t="s">
        <v>285</v>
      </c>
      <c r="L268" s="196" t="s">
        <v>28</v>
      </c>
      <c r="M268" s="136" t="s">
        <v>4302</v>
      </c>
      <c r="N268" s="218"/>
      <c r="O268" s="225">
        <f>IFERROR(VLOOKUP(TRIM(PRR[[#This Row],[Lokacija provedbe
grad ili općina]]),[1]Koordinate!B:E,2,FALSE),"")</f>
        <v>31418</v>
      </c>
      <c r="P268" s="225">
        <f>IFERROR(VLOOKUP(TRIM(PRR[[#This Row],[Lokacija provedbe
grad ili općina]]),[1]Koordinate!B:E,3,FALSE),"")</f>
        <v>45.380248899999998</v>
      </c>
      <c r="Q268" s="225">
        <f>IFERROR(VLOOKUP(TRIM(PRR[[#This Row],[Lokacija provedbe
grad ili općina]]),[1]Koordinate!B:E,4,FALSE),"")</f>
        <v>18.277489699999901</v>
      </c>
    </row>
    <row r="269" spans="1:17" s="167" customFormat="1">
      <c r="A269" s="218"/>
      <c r="B269" s="254" t="s">
        <v>275</v>
      </c>
      <c r="C269" s="44"/>
      <c r="D269" s="44"/>
      <c r="E269" s="242">
        <v>42830</v>
      </c>
      <c r="F269" s="75">
        <v>381150</v>
      </c>
      <c r="G269" s="75">
        <v>381150</v>
      </c>
      <c r="H269" s="75">
        <v>343035</v>
      </c>
      <c r="I269" s="75">
        <v>38115</v>
      </c>
      <c r="J269" s="75">
        <v>0</v>
      </c>
      <c r="K269" s="205" t="s">
        <v>636</v>
      </c>
      <c r="L269" s="196" t="s">
        <v>28</v>
      </c>
      <c r="M269" s="136" t="s">
        <v>1279</v>
      </c>
      <c r="N269" s="218"/>
      <c r="O269" s="225">
        <f>IFERROR(VLOOKUP(TRIM(PRR[[#This Row],[Lokacija provedbe
grad ili općina]]),[1]Koordinate!B:E,2,FALSE),"")</f>
        <v>31550</v>
      </c>
      <c r="P269" s="225">
        <f>IFERROR(VLOOKUP(TRIM(PRR[[#This Row],[Lokacija provedbe
grad ili općina]]),[1]Koordinate!B:E,3,FALSE),"")</f>
        <v>45.659016899999997</v>
      </c>
      <c r="Q269" s="225">
        <f>IFERROR(VLOOKUP(TRIM(PRR[[#This Row],[Lokacija provedbe
grad ili općina]]),[1]Koordinate!B:E,4,FALSE),"")</f>
        <v>18.415552899999899</v>
      </c>
    </row>
    <row r="270" spans="1:17" s="167" customFormat="1">
      <c r="A270" s="218"/>
      <c r="B270" s="254" t="s">
        <v>3180</v>
      </c>
      <c r="C270" s="44"/>
      <c r="D270" s="44"/>
      <c r="E270" s="242">
        <v>43195.647592592592</v>
      </c>
      <c r="F270" s="75">
        <v>372000</v>
      </c>
      <c r="G270" s="75">
        <v>372000</v>
      </c>
      <c r="H270" s="75">
        <v>334800</v>
      </c>
      <c r="I270" s="75">
        <v>37200</v>
      </c>
      <c r="J270" s="75">
        <v>0</v>
      </c>
      <c r="K270" s="205" t="s">
        <v>3181</v>
      </c>
      <c r="L270" s="196" t="s">
        <v>28</v>
      </c>
      <c r="M270" s="136" t="s">
        <v>2230</v>
      </c>
      <c r="N270" s="218"/>
      <c r="O270" s="225">
        <f>IFERROR(VLOOKUP(TRIM(PRR[[#This Row],[Lokacija provedbe
grad ili općina]]),[1]Koordinate!B:E,2,FALSE),"")</f>
        <v>31410</v>
      </c>
      <c r="P270" s="225">
        <f>IFERROR(VLOOKUP(TRIM(PRR[[#This Row],[Lokacija provedbe
grad ili općina]]),[1]Koordinate!B:E,3,FALSE),"")</f>
        <v>45.226056999999997</v>
      </c>
      <c r="Q270" s="225">
        <f>IFERROR(VLOOKUP(TRIM(PRR[[#This Row],[Lokacija provedbe
grad ili općina]]),[1]Koordinate!B:E,4,FALSE),"")</f>
        <v>18.432524599999901</v>
      </c>
    </row>
    <row r="271" spans="1:17" s="167" customFormat="1">
      <c r="A271" s="218"/>
      <c r="B271" s="254" t="s">
        <v>3180</v>
      </c>
      <c r="C271" s="44"/>
      <c r="D271" s="44"/>
      <c r="E271" s="242">
        <v>43195.646932870368</v>
      </c>
      <c r="F271" s="75">
        <v>372000</v>
      </c>
      <c r="G271" s="75">
        <v>372000</v>
      </c>
      <c r="H271" s="75">
        <v>334800</v>
      </c>
      <c r="I271" s="75">
        <v>37200</v>
      </c>
      <c r="J271" s="75">
        <v>0</v>
      </c>
      <c r="K271" s="205" t="s">
        <v>3182</v>
      </c>
      <c r="L271" s="196" t="s">
        <v>28</v>
      </c>
      <c r="M271" s="136" t="s">
        <v>2661</v>
      </c>
      <c r="N271" s="218"/>
      <c r="O271" s="225">
        <f>IFERROR(VLOOKUP(TRIM(PRR[[#This Row],[Lokacija provedbe
grad ili općina]]),[1]Koordinate!B:E,2,FALSE),"")</f>
        <v>31416</v>
      </c>
      <c r="P271" s="225">
        <f>IFERROR(VLOOKUP(TRIM(PRR[[#This Row],[Lokacija provedbe
grad ili općina]]),[1]Koordinate!B:E,3,FALSE),"")</f>
        <v>45.315128899999998</v>
      </c>
      <c r="Q271" s="225">
        <f>IFERROR(VLOOKUP(TRIM(PRR[[#This Row],[Lokacija provedbe
grad ili općina]]),[1]Koordinate!B:E,4,FALSE),"")</f>
        <v>18.180403599999899</v>
      </c>
    </row>
    <row r="272" spans="1:17" s="167" customFormat="1">
      <c r="A272" s="218"/>
      <c r="B272" s="254" t="s">
        <v>3180</v>
      </c>
      <c r="C272" s="44"/>
      <c r="D272" s="44"/>
      <c r="E272" s="242">
        <v>43195.651724537034</v>
      </c>
      <c r="F272" s="75">
        <v>372000</v>
      </c>
      <c r="G272" s="75">
        <v>372000</v>
      </c>
      <c r="H272" s="75">
        <v>334800</v>
      </c>
      <c r="I272" s="75">
        <v>37200</v>
      </c>
      <c r="J272" s="75">
        <v>0</v>
      </c>
      <c r="K272" s="205" t="s">
        <v>3183</v>
      </c>
      <c r="L272" s="196" t="s">
        <v>28</v>
      </c>
      <c r="M272" s="136" t="s">
        <v>2230</v>
      </c>
      <c r="N272" s="218"/>
      <c r="O272" s="225">
        <f>IFERROR(VLOOKUP(TRIM(PRR[[#This Row],[Lokacija provedbe
grad ili općina]]),[1]Koordinate!B:E,2,FALSE),"")</f>
        <v>31410</v>
      </c>
      <c r="P272" s="225">
        <f>IFERROR(VLOOKUP(TRIM(PRR[[#This Row],[Lokacija provedbe
grad ili općina]]),[1]Koordinate!B:E,3,FALSE),"")</f>
        <v>45.226056999999997</v>
      </c>
      <c r="Q272" s="225">
        <f>IFERROR(VLOOKUP(TRIM(PRR[[#This Row],[Lokacija provedbe
grad ili općina]]),[1]Koordinate!B:E,4,FALSE),"")</f>
        <v>18.432524599999901</v>
      </c>
    </row>
    <row r="273" spans="1:17" s="167" customFormat="1">
      <c r="A273" s="218"/>
      <c r="B273" s="254" t="s">
        <v>3180</v>
      </c>
      <c r="C273" s="44"/>
      <c r="D273" s="44"/>
      <c r="E273" s="242">
        <v>43195.646990740737</v>
      </c>
      <c r="F273" s="75">
        <v>372000</v>
      </c>
      <c r="G273" s="75">
        <v>372000</v>
      </c>
      <c r="H273" s="75">
        <v>334800</v>
      </c>
      <c r="I273" s="75">
        <v>37200</v>
      </c>
      <c r="J273" s="75">
        <v>0</v>
      </c>
      <c r="K273" s="205" t="s">
        <v>3184</v>
      </c>
      <c r="L273" s="196" t="s">
        <v>28</v>
      </c>
      <c r="M273" s="136" t="s">
        <v>3096</v>
      </c>
      <c r="N273" s="218"/>
      <c r="O273" s="225">
        <f>IFERROR(VLOOKUP(TRIM(PRR[[#This Row],[Lokacija provedbe
grad ili općina]]),[1]Koordinate!B:E,2,FALSE),"")</f>
        <v>31433</v>
      </c>
      <c r="P273" s="225">
        <f>IFERROR(VLOOKUP(TRIM(PRR[[#This Row],[Lokacija provedbe
grad ili općina]]),[1]Koordinate!B:E,3,FALSE),"")</f>
        <v>45.458650400000003</v>
      </c>
      <c r="Q273" s="225">
        <f>IFERROR(VLOOKUP(TRIM(PRR[[#This Row],[Lokacija provedbe
grad ili općina]]),[1]Koordinate!B:E,4,FALSE),"")</f>
        <v>18.2178387999999</v>
      </c>
    </row>
    <row r="274" spans="1:17" s="167" customFormat="1">
      <c r="A274" s="218"/>
      <c r="B274" s="254" t="s">
        <v>3180</v>
      </c>
      <c r="C274" s="44"/>
      <c r="D274" s="44"/>
      <c r="E274" s="242">
        <v>43195.650405092594</v>
      </c>
      <c r="F274" s="75">
        <v>372000</v>
      </c>
      <c r="G274" s="75">
        <v>372000</v>
      </c>
      <c r="H274" s="75">
        <v>334800</v>
      </c>
      <c r="I274" s="75">
        <v>37200</v>
      </c>
      <c r="J274" s="75">
        <v>0</v>
      </c>
      <c r="K274" s="205" t="s">
        <v>3185</v>
      </c>
      <c r="L274" s="196" t="s">
        <v>28</v>
      </c>
      <c r="M274" s="136" t="s">
        <v>29</v>
      </c>
      <c r="N274" s="218"/>
      <c r="O274" s="225">
        <f>IFERROR(VLOOKUP(TRIM(PRR[[#This Row],[Lokacija provedbe
grad ili općina]]),[1]Koordinate!B:E,2,FALSE),"")</f>
        <v>31000</v>
      </c>
      <c r="P274" s="225">
        <f>IFERROR(VLOOKUP(TRIM(PRR[[#This Row],[Lokacija provedbe
grad ili općina]]),[1]Koordinate!B:E,3,FALSE),"")</f>
        <v>45.554962400000001</v>
      </c>
      <c r="Q274" s="225">
        <f>IFERROR(VLOOKUP(TRIM(PRR[[#This Row],[Lokacija provedbe
grad ili općina]]),[1]Koordinate!B:E,4,FALSE),"")</f>
        <v>18.695514399999901</v>
      </c>
    </row>
    <row r="275" spans="1:17" s="167" customFormat="1">
      <c r="A275" s="218"/>
      <c r="B275" s="254" t="s">
        <v>3180</v>
      </c>
      <c r="C275" s="44"/>
      <c r="D275" s="44"/>
      <c r="E275" s="242">
        <v>43195.646886574075</v>
      </c>
      <c r="F275" s="75">
        <v>372000</v>
      </c>
      <c r="G275" s="75">
        <v>372000</v>
      </c>
      <c r="H275" s="75">
        <v>334800</v>
      </c>
      <c r="I275" s="75">
        <v>37200</v>
      </c>
      <c r="J275" s="75">
        <v>0</v>
      </c>
      <c r="K275" s="205" t="s">
        <v>3186</v>
      </c>
      <c r="L275" s="196" t="s">
        <v>28</v>
      </c>
      <c r="M275" s="136" t="s">
        <v>396</v>
      </c>
      <c r="N275" s="218"/>
      <c r="O275" s="225">
        <f>IFERROR(VLOOKUP(TRIM(PRR[[#This Row],[Lokacija provedbe
grad ili općina]]),[1]Koordinate!B:E,2,FALSE),"")</f>
        <v>31531</v>
      </c>
      <c r="P275" s="225">
        <f>IFERROR(VLOOKUP(TRIM(PRR[[#This Row],[Lokacija provedbe
grad ili općina]]),[1]Koordinate!B:E,3,FALSE),"")</f>
        <v>45.751403799999999</v>
      </c>
      <c r="Q275" s="225">
        <f>IFERROR(VLOOKUP(TRIM(PRR[[#This Row],[Lokacija provedbe
grad ili općina]]),[1]Koordinate!B:E,4,FALSE),"")</f>
        <v>18.063269200000001</v>
      </c>
    </row>
    <row r="276" spans="1:17" s="167" customFormat="1">
      <c r="A276" s="218"/>
      <c r="B276" s="254" t="s">
        <v>3180</v>
      </c>
      <c r="C276" s="44"/>
      <c r="D276" s="44"/>
      <c r="E276" s="242">
        <v>43195.651180555556</v>
      </c>
      <c r="F276" s="75">
        <v>372000</v>
      </c>
      <c r="G276" s="75">
        <v>372000</v>
      </c>
      <c r="H276" s="75">
        <v>334800</v>
      </c>
      <c r="I276" s="75">
        <v>37200</v>
      </c>
      <c r="J276" s="75">
        <v>0</v>
      </c>
      <c r="K276" s="205" t="s">
        <v>3187</v>
      </c>
      <c r="L276" s="196" t="s">
        <v>28</v>
      </c>
      <c r="M276" s="136" t="s">
        <v>1308</v>
      </c>
      <c r="N276" s="218"/>
      <c r="O276" s="225">
        <f>IFERROR(VLOOKUP(TRIM(PRR[[#This Row],[Lokacija provedbe
grad ili općina]]),[1]Koordinate!B:E,2,FALSE),"")</f>
        <v>31402</v>
      </c>
      <c r="P276" s="225">
        <f>IFERROR(VLOOKUP(TRIM(PRR[[#This Row],[Lokacija provedbe
grad ili općina]]),[1]Koordinate!B:E,3,FALSE),"")</f>
        <v>45.361364399999999</v>
      </c>
      <c r="Q276" s="225">
        <f>IFERROR(VLOOKUP(TRIM(PRR[[#This Row],[Lokacija provedbe
grad ili općina]]),[1]Koordinate!B:E,4,FALSE),"")</f>
        <v>18.542214099999999</v>
      </c>
    </row>
    <row r="277" spans="1:17" s="167" customFormat="1">
      <c r="A277" s="218"/>
      <c r="B277" s="254" t="s">
        <v>3180</v>
      </c>
      <c r="C277" s="44"/>
      <c r="D277" s="44"/>
      <c r="E277" s="242">
        <v>43195.650960648149</v>
      </c>
      <c r="F277" s="75">
        <v>372000</v>
      </c>
      <c r="G277" s="75">
        <v>372000</v>
      </c>
      <c r="H277" s="75">
        <v>334800</v>
      </c>
      <c r="I277" s="75">
        <v>37200</v>
      </c>
      <c r="J277" s="75">
        <v>0</v>
      </c>
      <c r="K277" s="205" t="s">
        <v>3188</v>
      </c>
      <c r="L277" s="196" t="s">
        <v>28</v>
      </c>
      <c r="M277" s="136" t="s">
        <v>30</v>
      </c>
      <c r="N277" s="218"/>
      <c r="O277" s="225">
        <f>IFERROR(VLOOKUP(TRIM(PRR[[#This Row],[Lokacija provedbe
grad ili općina]]),[1]Koordinate!B:E,2,FALSE),"")</f>
        <v>31400</v>
      </c>
      <c r="P277" s="225">
        <f>IFERROR(VLOOKUP(TRIM(PRR[[#This Row],[Lokacija provedbe
grad ili općina]]),[1]Koordinate!B:E,3,FALSE),"")</f>
        <v>45.309996899999902</v>
      </c>
      <c r="Q277" s="225">
        <f>IFERROR(VLOOKUP(TRIM(PRR[[#This Row],[Lokacija provedbe
grad ili općina]]),[1]Koordinate!B:E,4,FALSE),"")</f>
        <v>18.4097819999999</v>
      </c>
    </row>
    <row r="278" spans="1:17" s="167" customFormat="1">
      <c r="A278" s="218"/>
      <c r="B278" s="254" t="s">
        <v>3180</v>
      </c>
      <c r="C278" s="44"/>
      <c r="D278" s="44"/>
      <c r="E278" s="242">
        <v>43195.65084490741</v>
      </c>
      <c r="F278" s="75">
        <v>372000</v>
      </c>
      <c r="G278" s="75">
        <v>372000</v>
      </c>
      <c r="H278" s="75">
        <v>334800</v>
      </c>
      <c r="I278" s="75">
        <v>37200</v>
      </c>
      <c r="J278" s="75">
        <v>0</v>
      </c>
      <c r="K278" s="205" t="s">
        <v>3189</v>
      </c>
      <c r="L278" s="196" t="s">
        <v>28</v>
      </c>
      <c r="M278" s="136" t="s">
        <v>1308</v>
      </c>
      <c r="N278" s="218"/>
      <c r="O278" s="225">
        <f>IFERROR(VLOOKUP(TRIM(PRR[[#This Row],[Lokacija provedbe
grad ili općina]]),[1]Koordinate!B:E,2,FALSE),"")</f>
        <v>31402</v>
      </c>
      <c r="P278" s="225">
        <f>IFERROR(VLOOKUP(TRIM(PRR[[#This Row],[Lokacija provedbe
grad ili općina]]),[1]Koordinate!B:E,3,FALSE),"")</f>
        <v>45.361364399999999</v>
      </c>
      <c r="Q278" s="225">
        <f>IFERROR(VLOOKUP(TRIM(PRR[[#This Row],[Lokacija provedbe
grad ili općina]]),[1]Koordinate!B:E,4,FALSE),"")</f>
        <v>18.542214099999999</v>
      </c>
    </row>
    <row r="279" spans="1:17" s="167" customFormat="1">
      <c r="A279" s="218"/>
      <c r="B279" s="254" t="s">
        <v>3180</v>
      </c>
      <c r="C279" s="44"/>
      <c r="D279" s="44"/>
      <c r="E279" s="242">
        <v>43195.650729166664</v>
      </c>
      <c r="F279" s="75">
        <v>372000</v>
      </c>
      <c r="G279" s="75">
        <v>372000</v>
      </c>
      <c r="H279" s="75">
        <v>334800</v>
      </c>
      <c r="I279" s="75">
        <v>37200</v>
      </c>
      <c r="J279" s="75">
        <v>0</v>
      </c>
      <c r="K279" s="205" t="s">
        <v>3190</v>
      </c>
      <c r="L279" s="196" t="s">
        <v>28</v>
      </c>
      <c r="M279" s="136" t="s">
        <v>4153</v>
      </c>
      <c r="N279" s="218"/>
      <c r="O279" s="225">
        <f>IFERROR(VLOOKUP(TRIM(PRR[[#This Row],[Lokacija provedbe
grad ili općina]]),[1]Koordinate!B:E,2,FALSE),"")</f>
        <v>31403</v>
      </c>
      <c r="P279" s="225">
        <f>IFERROR(VLOOKUP(TRIM(PRR[[#This Row],[Lokacija provedbe
grad ili općina]]),[1]Koordinate!B:E,3,FALSE),"")</f>
        <v>45.439178099999999</v>
      </c>
      <c r="Q279" s="225">
        <f>IFERROR(VLOOKUP(TRIM(PRR[[#This Row],[Lokacija provedbe
grad ili općina]]),[1]Koordinate!B:E,4,FALSE),"")</f>
        <v>18.506617499999901</v>
      </c>
    </row>
    <row r="280" spans="1:17" s="167" customFormat="1">
      <c r="A280" s="218"/>
      <c r="B280" s="254" t="s">
        <v>3180</v>
      </c>
      <c r="C280" s="44"/>
      <c r="D280" s="44"/>
      <c r="E280" s="242">
        <v>43195.649675925924</v>
      </c>
      <c r="F280" s="75">
        <v>372000</v>
      </c>
      <c r="G280" s="75">
        <v>372000</v>
      </c>
      <c r="H280" s="75">
        <v>334800</v>
      </c>
      <c r="I280" s="75">
        <v>37200</v>
      </c>
      <c r="J280" s="75">
        <v>0</v>
      </c>
      <c r="K280" s="205" t="s">
        <v>3191</v>
      </c>
      <c r="L280" s="196" t="s">
        <v>28</v>
      </c>
      <c r="M280" s="136" t="s">
        <v>30</v>
      </c>
      <c r="N280" s="218"/>
      <c r="O280" s="225">
        <f>IFERROR(VLOOKUP(TRIM(PRR[[#This Row],[Lokacija provedbe
grad ili općina]]),[1]Koordinate!B:E,2,FALSE),"")</f>
        <v>31400</v>
      </c>
      <c r="P280" s="225">
        <f>IFERROR(VLOOKUP(TRIM(PRR[[#This Row],[Lokacija provedbe
grad ili općina]]),[1]Koordinate!B:E,3,FALSE),"")</f>
        <v>45.309996899999902</v>
      </c>
      <c r="Q280" s="225">
        <f>IFERROR(VLOOKUP(TRIM(PRR[[#This Row],[Lokacija provedbe
grad ili općina]]),[1]Koordinate!B:E,4,FALSE),"")</f>
        <v>18.4097819999999</v>
      </c>
    </row>
    <row r="281" spans="1:17" s="167" customFormat="1">
      <c r="A281" s="218"/>
      <c r="B281" s="254" t="s">
        <v>3180</v>
      </c>
      <c r="C281" s="44"/>
      <c r="D281" s="44"/>
      <c r="E281" s="242">
        <v>43195.649062500001</v>
      </c>
      <c r="F281" s="75">
        <v>372000</v>
      </c>
      <c r="G281" s="75">
        <v>372000</v>
      </c>
      <c r="H281" s="75">
        <v>334800</v>
      </c>
      <c r="I281" s="75">
        <v>37200</v>
      </c>
      <c r="J281" s="75">
        <v>0</v>
      </c>
      <c r="K281" s="205" t="s">
        <v>3192</v>
      </c>
      <c r="L281" s="196" t="s">
        <v>28</v>
      </c>
      <c r="M281" s="136" t="s">
        <v>1677</v>
      </c>
      <c r="N281" s="218"/>
      <c r="O281" s="225">
        <f>IFERROR(VLOOKUP(TRIM(PRR[[#This Row],[Lokacija provedbe
grad ili općina]]),[1]Koordinate!B:E,2,FALSE),"")</f>
        <v>31421</v>
      </c>
      <c r="P281" s="225">
        <f>IFERROR(VLOOKUP(TRIM(PRR[[#This Row],[Lokacija provedbe
grad ili općina]]),[1]Koordinate!B:E,3,FALSE),"")</f>
        <v>45.353201800000001</v>
      </c>
      <c r="Q281" s="225">
        <f>IFERROR(VLOOKUP(TRIM(PRR[[#This Row],[Lokacija provedbe
grad ili općina]]),[1]Koordinate!B:E,4,FALSE),"")</f>
        <v>18.377091499999999</v>
      </c>
    </row>
    <row r="282" spans="1:17" s="167" customFormat="1">
      <c r="A282" s="218"/>
      <c r="B282" s="254" t="s">
        <v>3180</v>
      </c>
      <c r="C282" s="44"/>
      <c r="D282" s="44"/>
      <c r="E282" s="242">
        <v>43195.648599537039</v>
      </c>
      <c r="F282" s="75">
        <v>372000</v>
      </c>
      <c r="G282" s="75">
        <v>372000</v>
      </c>
      <c r="H282" s="75">
        <v>334800</v>
      </c>
      <c r="I282" s="75">
        <v>37200</v>
      </c>
      <c r="J282" s="75">
        <v>0</v>
      </c>
      <c r="K282" s="205" t="s">
        <v>3193</v>
      </c>
      <c r="L282" s="196" t="s">
        <v>28</v>
      </c>
      <c r="M282" s="136" t="s">
        <v>2230</v>
      </c>
      <c r="N282" s="218"/>
      <c r="O282" s="225">
        <f>IFERROR(VLOOKUP(TRIM(PRR[[#This Row],[Lokacija provedbe
grad ili općina]]),[1]Koordinate!B:E,2,FALSE),"")</f>
        <v>31410</v>
      </c>
      <c r="P282" s="225">
        <f>IFERROR(VLOOKUP(TRIM(PRR[[#This Row],[Lokacija provedbe
grad ili općina]]),[1]Koordinate!B:E,3,FALSE),"")</f>
        <v>45.226056999999997</v>
      </c>
      <c r="Q282" s="225">
        <f>IFERROR(VLOOKUP(TRIM(PRR[[#This Row],[Lokacija provedbe
grad ili općina]]),[1]Koordinate!B:E,4,FALSE),"")</f>
        <v>18.432524599999901</v>
      </c>
    </row>
    <row r="283" spans="1:17" s="167" customFormat="1">
      <c r="A283" s="218"/>
      <c r="B283" s="254" t="s">
        <v>3180</v>
      </c>
      <c r="C283" s="44"/>
      <c r="D283" s="44"/>
      <c r="E283" s="242">
        <v>43195.647488425922</v>
      </c>
      <c r="F283" s="75">
        <v>372000</v>
      </c>
      <c r="G283" s="75">
        <v>372000</v>
      </c>
      <c r="H283" s="75">
        <v>334800</v>
      </c>
      <c r="I283" s="75">
        <v>37200</v>
      </c>
      <c r="J283" s="75">
        <v>0</v>
      </c>
      <c r="K283" s="205" t="s">
        <v>3194</v>
      </c>
      <c r="L283" s="196" t="s">
        <v>28</v>
      </c>
      <c r="M283" s="136" t="s">
        <v>2427</v>
      </c>
      <c r="N283" s="218"/>
      <c r="O283" s="225">
        <f>IFERROR(VLOOKUP(TRIM(PRR[[#This Row],[Lokacija provedbe
grad ili općina]]),[1]Koordinate!B:E,2,FALSE),"")</f>
        <v>31215</v>
      </c>
      <c r="P283" s="225">
        <f>IFERROR(VLOOKUP(TRIM(PRR[[#This Row],[Lokacija provedbe
grad ili općina]]),[1]Koordinate!B:E,3,FALSE),"")</f>
        <v>45.451441099999997</v>
      </c>
      <c r="Q283" s="225">
        <f>IFERROR(VLOOKUP(TRIM(PRR[[#This Row],[Lokacija provedbe
grad ili općina]]),[1]Koordinate!B:E,4,FALSE),"")</f>
        <v>18.6589341</v>
      </c>
    </row>
    <row r="284" spans="1:17" s="167" customFormat="1">
      <c r="A284" s="218"/>
      <c r="B284" s="254" t="s">
        <v>3180</v>
      </c>
      <c r="C284" s="44"/>
      <c r="D284" s="44"/>
      <c r="E284" s="242">
        <v>43195.647280092591</v>
      </c>
      <c r="F284" s="75">
        <v>372000</v>
      </c>
      <c r="G284" s="75">
        <v>372000</v>
      </c>
      <c r="H284" s="75">
        <v>334800</v>
      </c>
      <c r="I284" s="75">
        <v>37200</v>
      </c>
      <c r="J284" s="75">
        <v>0</v>
      </c>
      <c r="K284" s="205" t="s">
        <v>3195</v>
      </c>
      <c r="L284" s="196" t="s">
        <v>28</v>
      </c>
      <c r="M284" s="136" t="s">
        <v>1308</v>
      </c>
      <c r="N284" s="218"/>
      <c r="O284" s="225">
        <f>IFERROR(VLOOKUP(TRIM(PRR[[#This Row],[Lokacija provedbe
grad ili općina]]),[1]Koordinate!B:E,2,FALSE),"")</f>
        <v>31402</v>
      </c>
      <c r="P284" s="225">
        <f>IFERROR(VLOOKUP(TRIM(PRR[[#This Row],[Lokacija provedbe
grad ili općina]]),[1]Koordinate!B:E,3,FALSE),"")</f>
        <v>45.361364399999999</v>
      </c>
      <c r="Q284" s="225">
        <f>IFERROR(VLOOKUP(TRIM(PRR[[#This Row],[Lokacija provedbe
grad ili općina]]),[1]Koordinate!B:E,4,FALSE),"")</f>
        <v>18.542214099999999</v>
      </c>
    </row>
    <row r="285" spans="1:17" s="167" customFormat="1">
      <c r="A285" s="218"/>
      <c r="B285" s="254" t="s">
        <v>3180</v>
      </c>
      <c r="C285" s="44"/>
      <c r="D285" s="44"/>
      <c r="E285" s="242">
        <v>43195.673055555555</v>
      </c>
      <c r="F285" s="75">
        <v>372000</v>
      </c>
      <c r="G285" s="75">
        <v>372000</v>
      </c>
      <c r="H285" s="75">
        <v>334800</v>
      </c>
      <c r="I285" s="75">
        <v>37200</v>
      </c>
      <c r="J285" s="75">
        <v>0</v>
      </c>
      <c r="K285" s="205" t="s">
        <v>3196</v>
      </c>
      <c r="L285" s="196" t="s">
        <v>28</v>
      </c>
      <c r="M285" s="136" t="s">
        <v>396</v>
      </c>
      <c r="N285" s="218"/>
      <c r="O285" s="225">
        <f>IFERROR(VLOOKUP(TRIM(PRR[[#This Row],[Lokacija provedbe
grad ili općina]]),[1]Koordinate!B:E,2,FALSE),"")</f>
        <v>31531</v>
      </c>
      <c r="P285" s="225">
        <f>IFERROR(VLOOKUP(TRIM(PRR[[#This Row],[Lokacija provedbe
grad ili općina]]),[1]Koordinate!B:E,3,FALSE),"")</f>
        <v>45.751403799999999</v>
      </c>
      <c r="Q285" s="225">
        <f>IFERROR(VLOOKUP(TRIM(PRR[[#This Row],[Lokacija provedbe
grad ili općina]]),[1]Koordinate!B:E,4,FALSE),"")</f>
        <v>18.063269200000001</v>
      </c>
    </row>
    <row r="286" spans="1:17" s="167" customFormat="1">
      <c r="A286" s="218"/>
      <c r="B286" s="254" t="s">
        <v>3180</v>
      </c>
      <c r="C286" s="44"/>
      <c r="D286" s="44"/>
      <c r="E286" s="242">
        <v>43195.672129629631</v>
      </c>
      <c r="F286" s="75">
        <v>372000</v>
      </c>
      <c r="G286" s="75">
        <v>372000</v>
      </c>
      <c r="H286" s="75">
        <v>334800</v>
      </c>
      <c r="I286" s="75">
        <v>37200</v>
      </c>
      <c r="J286" s="75">
        <v>0</v>
      </c>
      <c r="K286" s="205" t="s">
        <v>3197</v>
      </c>
      <c r="L286" s="196" t="s">
        <v>28</v>
      </c>
      <c r="M286" s="136" t="s">
        <v>30</v>
      </c>
      <c r="N286" s="218"/>
      <c r="O286" s="225">
        <f>IFERROR(VLOOKUP(TRIM(PRR[[#This Row],[Lokacija provedbe
grad ili općina]]),[1]Koordinate!B:E,2,FALSE),"")</f>
        <v>31400</v>
      </c>
      <c r="P286" s="225">
        <f>IFERROR(VLOOKUP(TRIM(PRR[[#This Row],[Lokacija provedbe
grad ili općina]]),[1]Koordinate!B:E,3,FALSE),"")</f>
        <v>45.309996899999902</v>
      </c>
      <c r="Q286" s="225">
        <f>IFERROR(VLOOKUP(TRIM(PRR[[#This Row],[Lokacija provedbe
grad ili općina]]),[1]Koordinate!B:E,4,FALSE),"")</f>
        <v>18.4097819999999</v>
      </c>
    </row>
    <row r="287" spans="1:17" s="167" customFormat="1">
      <c r="A287" s="218"/>
      <c r="B287" s="254" t="s">
        <v>3180</v>
      </c>
      <c r="C287" s="44"/>
      <c r="D287" s="44"/>
      <c r="E287" s="242">
        <v>43195.67769675926</v>
      </c>
      <c r="F287" s="75">
        <v>372000</v>
      </c>
      <c r="G287" s="75">
        <v>372000</v>
      </c>
      <c r="H287" s="75">
        <v>334800</v>
      </c>
      <c r="I287" s="75">
        <v>37200</v>
      </c>
      <c r="J287" s="75">
        <v>0</v>
      </c>
      <c r="K287" s="205" t="s">
        <v>3198</v>
      </c>
      <c r="L287" s="196" t="s">
        <v>28</v>
      </c>
      <c r="M287" s="136" t="s">
        <v>1677</v>
      </c>
      <c r="N287" s="218"/>
      <c r="O287" s="225">
        <f>IFERROR(VLOOKUP(TRIM(PRR[[#This Row],[Lokacija provedbe
grad ili općina]]),[1]Koordinate!B:E,2,FALSE),"")</f>
        <v>31421</v>
      </c>
      <c r="P287" s="225">
        <f>IFERROR(VLOOKUP(TRIM(PRR[[#This Row],[Lokacija provedbe
grad ili općina]]),[1]Koordinate!B:E,3,FALSE),"")</f>
        <v>45.353201800000001</v>
      </c>
      <c r="Q287" s="225">
        <f>IFERROR(VLOOKUP(TRIM(PRR[[#This Row],[Lokacija provedbe
grad ili općina]]),[1]Koordinate!B:E,4,FALSE),"")</f>
        <v>18.377091499999999</v>
      </c>
    </row>
    <row r="288" spans="1:17" s="167" customFormat="1" ht="30">
      <c r="A288" s="218"/>
      <c r="B288" s="254" t="s">
        <v>3180</v>
      </c>
      <c r="C288" s="44"/>
      <c r="D288" s="44"/>
      <c r="E288" s="242">
        <v>43195.674340277779</v>
      </c>
      <c r="F288" s="75">
        <v>372000</v>
      </c>
      <c r="G288" s="75">
        <v>372000</v>
      </c>
      <c r="H288" s="75">
        <v>334800</v>
      </c>
      <c r="I288" s="75">
        <v>37200</v>
      </c>
      <c r="J288" s="75">
        <v>0</v>
      </c>
      <c r="K288" s="205" t="s">
        <v>3199</v>
      </c>
      <c r="L288" s="196" t="s">
        <v>28</v>
      </c>
      <c r="M288" s="136" t="s">
        <v>2657</v>
      </c>
      <c r="N288" s="218"/>
      <c r="O288" s="225">
        <f>IFERROR(VLOOKUP(TRIM(PRR[[#This Row],[Lokacija provedbe
grad ili općina]]),[1]Koordinate!B:E,2,FALSE),"")</f>
        <v>31411</v>
      </c>
      <c r="P288" s="225">
        <f>IFERROR(VLOOKUP(TRIM(PRR[[#This Row],[Lokacija provedbe
grad ili općina]]),[1]Koordinate!B:E,3,FALSE),"")</f>
        <v>45.257777599999997</v>
      </c>
      <c r="Q288" s="225">
        <f>IFERROR(VLOOKUP(TRIM(PRR[[#This Row],[Lokacija provedbe
grad ili općina]]),[1]Koordinate!B:E,4,FALSE),"")</f>
        <v>18.242228000000001</v>
      </c>
    </row>
    <row r="289" spans="1:17" s="167" customFormat="1">
      <c r="A289" s="218"/>
      <c r="B289" s="254" t="s">
        <v>3180</v>
      </c>
      <c r="C289" s="44"/>
      <c r="D289" s="44"/>
      <c r="E289" s="242">
        <v>43195.677488425928</v>
      </c>
      <c r="F289" s="75">
        <v>372000</v>
      </c>
      <c r="G289" s="75">
        <v>372000</v>
      </c>
      <c r="H289" s="75">
        <v>334800</v>
      </c>
      <c r="I289" s="75">
        <v>37200</v>
      </c>
      <c r="J289" s="75">
        <v>0</v>
      </c>
      <c r="K289" s="205" t="s">
        <v>3200</v>
      </c>
      <c r="L289" s="196" t="s">
        <v>28</v>
      </c>
      <c r="M289" s="136" t="s">
        <v>3096</v>
      </c>
      <c r="N289" s="218"/>
      <c r="O289" s="225">
        <f>IFERROR(VLOOKUP(TRIM(PRR[[#This Row],[Lokacija provedbe
grad ili općina]]),[1]Koordinate!B:E,2,FALSE),"")</f>
        <v>31433</v>
      </c>
      <c r="P289" s="225">
        <f>IFERROR(VLOOKUP(TRIM(PRR[[#This Row],[Lokacija provedbe
grad ili općina]]),[1]Koordinate!B:E,3,FALSE),"")</f>
        <v>45.458650400000003</v>
      </c>
      <c r="Q289" s="225">
        <f>IFERROR(VLOOKUP(TRIM(PRR[[#This Row],[Lokacija provedbe
grad ili općina]]),[1]Koordinate!B:E,4,FALSE),"")</f>
        <v>18.2178387999999</v>
      </c>
    </row>
    <row r="290" spans="1:17" s="167" customFormat="1">
      <c r="A290" s="218"/>
      <c r="B290" s="254" t="s">
        <v>3180</v>
      </c>
      <c r="C290" s="44"/>
      <c r="D290" s="44"/>
      <c r="E290" s="242">
        <v>43195.676631944443</v>
      </c>
      <c r="F290" s="75">
        <v>372000</v>
      </c>
      <c r="G290" s="75">
        <v>372000</v>
      </c>
      <c r="H290" s="75">
        <v>334800</v>
      </c>
      <c r="I290" s="75">
        <v>37200</v>
      </c>
      <c r="J290" s="75">
        <v>0</v>
      </c>
      <c r="K290" s="205" t="s">
        <v>3201</v>
      </c>
      <c r="L290" s="196" t="s">
        <v>28</v>
      </c>
      <c r="M290" s="136" t="s">
        <v>4302</v>
      </c>
      <c r="N290" s="218"/>
      <c r="O290" s="225">
        <f>IFERROR(VLOOKUP(TRIM(PRR[[#This Row],[Lokacija provedbe
grad ili općina]]),[1]Koordinate!B:E,2,FALSE),"")</f>
        <v>31418</v>
      </c>
      <c r="P290" s="225">
        <f>IFERROR(VLOOKUP(TRIM(PRR[[#This Row],[Lokacija provedbe
grad ili općina]]),[1]Koordinate!B:E,3,FALSE),"")</f>
        <v>45.380248899999998</v>
      </c>
      <c r="Q290" s="225">
        <f>IFERROR(VLOOKUP(TRIM(PRR[[#This Row],[Lokacija provedbe
grad ili općina]]),[1]Koordinate!B:E,4,FALSE),"")</f>
        <v>18.277489699999901</v>
      </c>
    </row>
    <row r="291" spans="1:17" s="167" customFormat="1">
      <c r="A291" s="218"/>
      <c r="B291" s="254" t="s">
        <v>3180</v>
      </c>
      <c r="C291" s="44"/>
      <c r="D291" s="44"/>
      <c r="E291" s="242">
        <v>43195.676516203705</v>
      </c>
      <c r="F291" s="75">
        <v>372000</v>
      </c>
      <c r="G291" s="75">
        <v>372000</v>
      </c>
      <c r="H291" s="75">
        <v>334800</v>
      </c>
      <c r="I291" s="75">
        <v>37200</v>
      </c>
      <c r="J291" s="75">
        <v>0</v>
      </c>
      <c r="K291" s="205" t="s">
        <v>3202</v>
      </c>
      <c r="L291" s="196" t="s">
        <v>28</v>
      </c>
      <c r="M291" s="136" t="s">
        <v>1279</v>
      </c>
      <c r="N291" s="218"/>
      <c r="O291" s="225">
        <f>IFERROR(VLOOKUP(TRIM(PRR[[#This Row],[Lokacija provedbe
grad ili općina]]),[1]Koordinate!B:E,2,FALSE),"")</f>
        <v>31550</v>
      </c>
      <c r="P291" s="225">
        <f>IFERROR(VLOOKUP(TRIM(PRR[[#This Row],[Lokacija provedbe
grad ili općina]]),[1]Koordinate!B:E,3,FALSE),"")</f>
        <v>45.659016899999997</v>
      </c>
      <c r="Q291" s="225">
        <f>IFERROR(VLOOKUP(TRIM(PRR[[#This Row],[Lokacija provedbe
grad ili općina]]),[1]Koordinate!B:E,4,FALSE),"")</f>
        <v>18.415552899999899</v>
      </c>
    </row>
    <row r="292" spans="1:17" s="167" customFormat="1">
      <c r="A292" s="218"/>
      <c r="B292" s="254" t="s">
        <v>3180</v>
      </c>
      <c r="C292" s="44"/>
      <c r="D292" s="44"/>
      <c r="E292" s="242">
        <v>43195.676400462966</v>
      </c>
      <c r="F292" s="75">
        <v>372000</v>
      </c>
      <c r="G292" s="75">
        <v>372000</v>
      </c>
      <c r="H292" s="75">
        <v>334800</v>
      </c>
      <c r="I292" s="75">
        <v>37200</v>
      </c>
      <c r="J292" s="75">
        <v>0</v>
      </c>
      <c r="K292" s="205" t="s">
        <v>3203</v>
      </c>
      <c r="L292" s="196" t="s">
        <v>28</v>
      </c>
      <c r="M292" s="136" t="s">
        <v>4302</v>
      </c>
      <c r="N292" s="218"/>
      <c r="O292" s="225">
        <f>IFERROR(VLOOKUP(TRIM(PRR[[#This Row],[Lokacija provedbe
grad ili općina]]),[1]Koordinate!B:E,2,FALSE),"")</f>
        <v>31418</v>
      </c>
      <c r="P292" s="225">
        <f>IFERROR(VLOOKUP(TRIM(PRR[[#This Row],[Lokacija provedbe
grad ili općina]]),[1]Koordinate!B:E,3,FALSE),"")</f>
        <v>45.380248899999998</v>
      </c>
      <c r="Q292" s="225">
        <f>IFERROR(VLOOKUP(TRIM(PRR[[#This Row],[Lokacija provedbe
grad ili općina]]),[1]Koordinate!B:E,4,FALSE),"")</f>
        <v>18.277489699999901</v>
      </c>
    </row>
    <row r="293" spans="1:17" s="167" customFormat="1">
      <c r="A293" s="218"/>
      <c r="B293" s="254" t="s">
        <v>3180</v>
      </c>
      <c r="C293" s="44"/>
      <c r="D293" s="44"/>
      <c r="E293" s="242">
        <v>43195.67465277778</v>
      </c>
      <c r="F293" s="75">
        <v>372000</v>
      </c>
      <c r="G293" s="75">
        <v>372000</v>
      </c>
      <c r="H293" s="75">
        <v>334800</v>
      </c>
      <c r="I293" s="75">
        <v>37200</v>
      </c>
      <c r="J293" s="75">
        <v>0</v>
      </c>
      <c r="K293" s="205" t="s">
        <v>3204</v>
      </c>
      <c r="L293" s="196" t="s">
        <v>28</v>
      </c>
      <c r="M293" s="136" t="s">
        <v>4302</v>
      </c>
      <c r="N293" s="218"/>
      <c r="O293" s="225">
        <f>IFERROR(VLOOKUP(TRIM(PRR[[#This Row],[Lokacija provedbe
grad ili općina]]),[1]Koordinate!B:E,2,FALSE),"")</f>
        <v>31418</v>
      </c>
      <c r="P293" s="225">
        <f>IFERROR(VLOOKUP(TRIM(PRR[[#This Row],[Lokacija provedbe
grad ili općina]]),[1]Koordinate!B:E,3,FALSE),"")</f>
        <v>45.380248899999998</v>
      </c>
      <c r="Q293" s="225">
        <f>IFERROR(VLOOKUP(TRIM(PRR[[#This Row],[Lokacija provedbe
grad ili općina]]),[1]Koordinate!B:E,4,FALSE),"")</f>
        <v>18.277489699999901</v>
      </c>
    </row>
    <row r="294" spans="1:17" s="167" customFormat="1">
      <c r="A294" s="218"/>
      <c r="B294" s="254" t="s">
        <v>3180</v>
      </c>
      <c r="C294" s="44"/>
      <c r="D294" s="44"/>
      <c r="E294" s="242">
        <v>43195.674062500002</v>
      </c>
      <c r="F294" s="75">
        <v>372000</v>
      </c>
      <c r="G294" s="75">
        <v>372000</v>
      </c>
      <c r="H294" s="75">
        <v>334800</v>
      </c>
      <c r="I294" s="75">
        <v>37200</v>
      </c>
      <c r="J294" s="75">
        <v>0</v>
      </c>
      <c r="K294" s="205" t="s">
        <v>3205</v>
      </c>
      <c r="L294" s="196" t="s">
        <v>28</v>
      </c>
      <c r="M294" s="136" t="s">
        <v>4302</v>
      </c>
      <c r="N294" s="218"/>
      <c r="O294" s="225">
        <f>IFERROR(VLOOKUP(TRIM(PRR[[#This Row],[Lokacija provedbe
grad ili općina]]),[1]Koordinate!B:E,2,FALSE),"")</f>
        <v>31418</v>
      </c>
      <c r="P294" s="225">
        <f>IFERROR(VLOOKUP(TRIM(PRR[[#This Row],[Lokacija provedbe
grad ili općina]]),[1]Koordinate!B:E,3,FALSE),"")</f>
        <v>45.380248899999998</v>
      </c>
      <c r="Q294" s="225">
        <f>IFERROR(VLOOKUP(TRIM(PRR[[#This Row],[Lokacija provedbe
grad ili općina]]),[1]Koordinate!B:E,4,FALSE),"")</f>
        <v>18.277489699999901</v>
      </c>
    </row>
    <row r="295" spans="1:17" s="167" customFormat="1">
      <c r="A295" s="218"/>
      <c r="B295" s="254" t="s">
        <v>3180</v>
      </c>
      <c r="C295" s="44"/>
      <c r="D295" s="44"/>
      <c r="E295" s="242">
        <v>43195.678402777776</v>
      </c>
      <c r="F295" s="75">
        <v>372000</v>
      </c>
      <c r="G295" s="75">
        <v>372000</v>
      </c>
      <c r="H295" s="75">
        <v>334800</v>
      </c>
      <c r="I295" s="75">
        <v>37200</v>
      </c>
      <c r="J295" s="75">
        <v>0</v>
      </c>
      <c r="K295" s="205" t="s">
        <v>3206</v>
      </c>
      <c r="L295" s="196" t="s">
        <v>28</v>
      </c>
      <c r="M295" s="136" t="s">
        <v>1677</v>
      </c>
      <c r="N295" s="218"/>
      <c r="O295" s="225">
        <f>IFERROR(VLOOKUP(TRIM(PRR[[#This Row],[Lokacija provedbe
grad ili općina]]),[1]Koordinate!B:E,2,FALSE),"")</f>
        <v>31421</v>
      </c>
      <c r="P295" s="225">
        <f>IFERROR(VLOOKUP(TRIM(PRR[[#This Row],[Lokacija provedbe
grad ili općina]]),[1]Koordinate!B:E,3,FALSE),"")</f>
        <v>45.353201800000001</v>
      </c>
      <c r="Q295" s="225">
        <f>IFERROR(VLOOKUP(TRIM(PRR[[#This Row],[Lokacija provedbe
grad ili općina]]),[1]Koordinate!B:E,4,FALSE),"")</f>
        <v>18.377091499999999</v>
      </c>
    </row>
    <row r="296" spans="1:17" s="167" customFormat="1">
      <c r="A296" s="218"/>
      <c r="B296" s="254" t="s">
        <v>3180</v>
      </c>
      <c r="C296" s="44"/>
      <c r="D296" s="44"/>
      <c r="E296" s="242">
        <v>43195.677615740744</v>
      </c>
      <c r="F296" s="75">
        <v>372000</v>
      </c>
      <c r="G296" s="75">
        <v>372000</v>
      </c>
      <c r="H296" s="75">
        <v>334800</v>
      </c>
      <c r="I296" s="75">
        <v>37200</v>
      </c>
      <c r="J296" s="75">
        <v>0</v>
      </c>
      <c r="K296" s="205" t="s">
        <v>3207</v>
      </c>
      <c r="L296" s="196" t="s">
        <v>28</v>
      </c>
      <c r="M296" s="136" t="s">
        <v>29</v>
      </c>
      <c r="N296" s="218"/>
      <c r="O296" s="225">
        <f>IFERROR(VLOOKUP(TRIM(PRR[[#This Row],[Lokacija provedbe
grad ili općina]]),[1]Koordinate!B:E,2,FALSE),"")</f>
        <v>31000</v>
      </c>
      <c r="P296" s="225">
        <f>IFERROR(VLOOKUP(TRIM(PRR[[#This Row],[Lokacija provedbe
grad ili općina]]),[1]Koordinate!B:E,3,FALSE),"")</f>
        <v>45.554962400000001</v>
      </c>
      <c r="Q296" s="225">
        <f>IFERROR(VLOOKUP(TRIM(PRR[[#This Row],[Lokacija provedbe
grad ili općina]]),[1]Koordinate!B:E,4,FALSE),"")</f>
        <v>18.695514399999901</v>
      </c>
    </row>
    <row r="297" spans="1:17" s="167" customFormat="1">
      <c r="A297" s="218"/>
      <c r="B297" s="254" t="s">
        <v>3180</v>
      </c>
      <c r="C297" s="44"/>
      <c r="D297" s="44"/>
      <c r="E297" s="242">
        <v>43195.677060185182</v>
      </c>
      <c r="F297" s="75">
        <v>372000</v>
      </c>
      <c r="G297" s="75">
        <v>372000</v>
      </c>
      <c r="H297" s="75">
        <v>334800</v>
      </c>
      <c r="I297" s="75">
        <v>37200</v>
      </c>
      <c r="J297" s="75">
        <v>0</v>
      </c>
      <c r="K297" s="205" t="s">
        <v>3208</v>
      </c>
      <c r="L297" s="196" t="s">
        <v>28</v>
      </c>
      <c r="M297" s="136" t="s">
        <v>4307</v>
      </c>
      <c r="N297" s="218"/>
      <c r="O297" s="225">
        <f>IFERROR(VLOOKUP(TRIM(PRR[[#This Row],[Lokacija provedbe
grad ili općina]]),[1]Koordinate!B:E,2,FALSE),"")</f>
        <v>31401</v>
      </c>
      <c r="P297" s="225">
        <f>IFERROR(VLOOKUP(TRIM(PRR[[#This Row],[Lokacija provedbe
grad ili općina]]),[1]Koordinate!B:E,3,FALSE),"")</f>
        <v>45.343469300000002</v>
      </c>
      <c r="Q297" s="225">
        <f>IFERROR(VLOOKUP(TRIM(PRR[[#This Row],[Lokacija provedbe
grad ili općina]]),[1]Koordinate!B:E,4,FALSE),"")</f>
        <v>18.456381499999999</v>
      </c>
    </row>
    <row r="298" spans="1:17" s="167" customFormat="1">
      <c r="A298" s="218"/>
      <c r="B298" s="254" t="s">
        <v>3180</v>
      </c>
      <c r="C298" s="44"/>
      <c r="D298" s="44"/>
      <c r="E298" s="242">
        <v>43195.676817129628</v>
      </c>
      <c r="F298" s="75">
        <v>372000</v>
      </c>
      <c r="G298" s="75">
        <v>372000</v>
      </c>
      <c r="H298" s="75">
        <v>334800</v>
      </c>
      <c r="I298" s="75">
        <v>37200</v>
      </c>
      <c r="J298" s="75">
        <v>0</v>
      </c>
      <c r="K298" s="205" t="s">
        <v>3209</v>
      </c>
      <c r="L298" s="196" t="s">
        <v>28</v>
      </c>
      <c r="M298" s="136" t="s">
        <v>1677</v>
      </c>
      <c r="N298" s="218"/>
      <c r="O298" s="225">
        <f>IFERROR(VLOOKUP(TRIM(PRR[[#This Row],[Lokacija provedbe
grad ili općina]]),[1]Koordinate!B:E,2,FALSE),"")</f>
        <v>31421</v>
      </c>
      <c r="P298" s="225">
        <f>IFERROR(VLOOKUP(TRIM(PRR[[#This Row],[Lokacija provedbe
grad ili općina]]),[1]Koordinate!B:E,3,FALSE),"")</f>
        <v>45.353201800000001</v>
      </c>
      <c r="Q298" s="225">
        <f>IFERROR(VLOOKUP(TRIM(PRR[[#This Row],[Lokacija provedbe
grad ili općina]]),[1]Koordinate!B:E,4,FALSE),"")</f>
        <v>18.377091499999999</v>
      </c>
    </row>
    <row r="299" spans="1:17" s="167" customFormat="1">
      <c r="A299" s="218"/>
      <c r="B299" s="254" t="s">
        <v>3180</v>
      </c>
      <c r="C299" s="44"/>
      <c r="D299" s="44"/>
      <c r="E299" s="242">
        <v>43195.676759259259</v>
      </c>
      <c r="F299" s="75">
        <v>372000</v>
      </c>
      <c r="G299" s="75">
        <v>372000</v>
      </c>
      <c r="H299" s="75">
        <v>334800</v>
      </c>
      <c r="I299" s="75">
        <v>37200</v>
      </c>
      <c r="J299" s="75">
        <v>0</v>
      </c>
      <c r="K299" s="205" t="s">
        <v>3210</v>
      </c>
      <c r="L299" s="196" t="s">
        <v>28</v>
      </c>
      <c r="M299" s="136" t="s">
        <v>1677</v>
      </c>
      <c r="N299" s="218"/>
      <c r="O299" s="225">
        <f>IFERROR(VLOOKUP(TRIM(PRR[[#This Row],[Lokacija provedbe
grad ili općina]]),[1]Koordinate!B:E,2,FALSE),"")</f>
        <v>31421</v>
      </c>
      <c r="P299" s="225">
        <f>IFERROR(VLOOKUP(TRIM(PRR[[#This Row],[Lokacija provedbe
grad ili općina]]),[1]Koordinate!B:E,3,FALSE),"")</f>
        <v>45.353201800000001</v>
      </c>
      <c r="Q299" s="225">
        <f>IFERROR(VLOOKUP(TRIM(PRR[[#This Row],[Lokacija provedbe
grad ili općina]]),[1]Koordinate!B:E,4,FALSE),"")</f>
        <v>18.377091499999999</v>
      </c>
    </row>
    <row r="300" spans="1:17" s="167" customFormat="1">
      <c r="A300" s="218"/>
      <c r="B300" s="254" t="s">
        <v>3180</v>
      </c>
      <c r="C300" s="44"/>
      <c r="D300" s="44"/>
      <c r="E300" s="242">
        <v>43195.675578703704</v>
      </c>
      <c r="F300" s="75">
        <v>372000</v>
      </c>
      <c r="G300" s="75">
        <v>372000</v>
      </c>
      <c r="H300" s="75">
        <v>334800</v>
      </c>
      <c r="I300" s="75">
        <v>37200</v>
      </c>
      <c r="J300" s="75">
        <v>0</v>
      </c>
      <c r="K300" s="205" t="s">
        <v>3211</v>
      </c>
      <c r="L300" s="196" t="s">
        <v>28</v>
      </c>
      <c r="M300" s="136" t="s">
        <v>1748</v>
      </c>
      <c r="N300" s="218"/>
      <c r="O300" s="225">
        <f>IFERROR(VLOOKUP(TRIM(PRR[[#This Row],[Lokacija provedbe
grad ili općina]]),[1]Koordinate!B:E,2,FALSE),"")</f>
        <v>31224</v>
      </c>
      <c r="P300" s="225">
        <f>IFERROR(VLOOKUP(TRIM(PRR[[#This Row],[Lokacija provedbe
grad ili općina]]),[1]Koordinate!B:E,3,FALSE),"")</f>
        <v>45.545440199999902</v>
      </c>
      <c r="Q300" s="225">
        <f>IFERROR(VLOOKUP(TRIM(PRR[[#This Row],[Lokacija provedbe
grad ili općina]]),[1]Koordinate!B:E,4,FALSE),"")</f>
        <v>18.283311599999902</v>
      </c>
    </row>
    <row r="301" spans="1:17" s="167" customFormat="1">
      <c r="A301" s="218"/>
      <c r="B301" s="254" t="s">
        <v>3180</v>
      </c>
      <c r="C301" s="44"/>
      <c r="D301" s="44"/>
      <c r="E301" s="242">
        <v>43195.675532407404</v>
      </c>
      <c r="F301" s="75">
        <v>372000</v>
      </c>
      <c r="G301" s="75">
        <v>372000</v>
      </c>
      <c r="H301" s="75">
        <v>334800</v>
      </c>
      <c r="I301" s="75">
        <v>37200</v>
      </c>
      <c r="J301" s="75">
        <v>0</v>
      </c>
      <c r="K301" s="205" t="s">
        <v>3212</v>
      </c>
      <c r="L301" s="196" t="s">
        <v>28</v>
      </c>
      <c r="M301" s="136" t="s">
        <v>1717</v>
      </c>
      <c r="N301" s="218"/>
      <c r="O301" s="225">
        <f>IFERROR(VLOOKUP(TRIM(PRR[[#This Row],[Lokacija provedbe
grad ili općina]]),[1]Koordinate!B:E,2,FALSE),"")</f>
        <v>31511</v>
      </c>
      <c r="P301" s="225">
        <f>IFERROR(VLOOKUP(TRIM(PRR[[#This Row],[Lokacija provedbe
grad ili općina]]),[1]Koordinate!B:E,3,FALSE),"")</f>
        <v>45.540887699999999</v>
      </c>
      <c r="Q301" s="225">
        <f>IFERROR(VLOOKUP(TRIM(PRR[[#This Row],[Lokacija provedbe
grad ili općina]]),[1]Koordinate!B:E,4,FALSE),"")</f>
        <v>18.0528961999999</v>
      </c>
    </row>
    <row r="302" spans="1:17" s="167" customFormat="1">
      <c r="A302" s="218"/>
      <c r="B302" s="254" t="s">
        <v>3180</v>
      </c>
      <c r="C302" s="44"/>
      <c r="D302" s="44"/>
      <c r="E302" s="242">
        <v>43195.674513888887</v>
      </c>
      <c r="F302" s="75">
        <v>372000</v>
      </c>
      <c r="G302" s="75">
        <v>372000</v>
      </c>
      <c r="H302" s="75">
        <v>334800</v>
      </c>
      <c r="I302" s="75">
        <v>37200</v>
      </c>
      <c r="J302" s="75">
        <v>0</v>
      </c>
      <c r="K302" s="205" t="s">
        <v>3213</v>
      </c>
      <c r="L302" s="196" t="s">
        <v>28</v>
      </c>
      <c r="M302" s="136" t="s">
        <v>851</v>
      </c>
      <c r="N302" s="218"/>
      <c r="O302" s="225">
        <f>IFERROR(VLOOKUP(TRIM(PRR[[#This Row],[Lokacija provedbe
grad ili općina]]),[1]Koordinate!B:E,2,FALSE),"")</f>
        <v>31326</v>
      </c>
      <c r="P302" s="225">
        <f>IFERROR(VLOOKUP(TRIM(PRR[[#This Row],[Lokacija provedbe
grad ili općina]]),[1]Koordinate!B:E,3,FALSE),"")</f>
        <v>45.625062300000003</v>
      </c>
      <c r="Q302" s="225">
        <f>IFERROR(VLOOKUP(TRIM(PRR[[#This Row],[Lokacija provedbe
grad ili općina]]),[1]Koordinate!B:E,4,FALSE),"")</f>
        <v>18.689217399999901</v>
      </c>
    </row>
    <row r="303" spans="1:17" s="167" customFormat="1">
      <c r="A303" s="218"/>
      <c r="B303" s="254" t="s">
        <v>3180</v>
      </c>
      <c r="C303" s="44"/>
      <c r="D303" s="44"/>
      <c r="E303" s="242">
        <v>43195.673773148148</v>
      </c>
      <c r="F303" s="75">
        <v>372000</v>
      </c>
      <c r="G303" s="75">
        <v>372000</v>
      </c>
      <c r="H303" s="75">
        <v>334800</v>
      </c>
      <c r="I303" s="75">
        <v>37200</v>
      </c>
      <c r="J303" s="75">
        <v>0</v>
      </c>
      <c r="K303" s="205" t="s">
        <v>3214</v>
      </c>
      <c r="L303" s="196" t="s">
        <v>28</v>
      </c>
      <c r="M303" s="136" t="s">
        <v>386</v>
      </c>
      <c r="N303" s="218"/>
      <c r="O303" s="225">
        <f>IFERROR(VLOOKUP(TRIM(PRR[[#This Row],[Lokacija provedbe
grad ili općina]]),[1]Koordinate!B:E,2,FALSE),"")</f>
        <v>31500</v>
      </c>
      <c r="P303" s="225">
        <f>IFERROR(VLOOKUP(TRIM(PRR[[#This Row],[Lokacija provedbe
grad ili općina]]),[1]Koordinate!B:E,3,FALSE),"")</f>
        <v>45.494686100000003</v>
      </c>
      <c r="Q303" s="225">
        <f>IFERROR(VLOOKUP(TRIM(PRR[[#This Row],[Lokacija provedbe
grad ili općina]]),[1]Koordinate!B:E,4,FALSE),"")</f>
        <v>18.095111800000002</v>
      </c>
    </row>
    <row r="304" spans="1:17" s="167" customFormat="1">
      <c r="A304" s="218"/>
      <c r="B304" s="254" t="s">
        <v>3180</v>
      </c>
      <c r="C304" s="44"/>
      <c r="D304" s="44"/>
      <c r="E304" s="242">
        <v>43195.673275462963</v>
      </c>
      <c r="F304" s="75">
        <v>372000</v>
      </c>
      <c r="G304" s="75">
        <v>372000</v>
      </c>
      <c r="H304" s="75">
        <v>334800</v>
      </c>
      <c r="I304" s="75">
        <v>37200</v>
      </c>
      <c r="J304" s="75">
        <v>0</v>
      </c>
      <c r="K304" s="205" t="s">
        <v>3215</v>
      </c>
      <c r="L304" s="196" t="s">
        <v>28</v>
      </c>
      <c r="M304" s="136" t="s">
        <v>30</v>
      </c>
      <c r="N304" s="218"/>
      <c r="O304" s="225">
        <f>IFERROR(VLOOKUP(TRIM(PRR[[#This Row],[Lokacija provedbe
grad ili općina]]),[1]Koordinate!B:E,2,FALSE),"")</f>
        <v>31400</v>
      </c>
      <c r="P304" s="225">
        <f>IFERROR(VLOOKUP(TRIM(PRR[[#This Row],[Lokacija provedbe
grad ili općina]]),[1]Koordinate!B:E,3,FALSE),"")</f>
        <v>45.309996899999902</v>
      </c>
      <c r="Q304" s="225">
        <f>IFERROR(VLOOKUP(TRIM(PRR[[#This Row],[Lokacija provedbe
grad ili općina]]),[1]Koordinate!B:E,4,FALSE),"")</f>
        <v>18.4097819999999</v>
      </c>
    </row>
    <row r="305" spans="1:17" s="167" customFormat="1">
      <c r="A305" s="218"/>
      <c r="B305" s="254" t="s">
        <v>3180</v>
      </c>
      <c r="C305" s="44"/>
      <c r="D305" s="44"/>
      <c r="E305" s="242">
        <v>43195.672743055555</v>
      </c>
      <c r="F305" s="75">
        <v>372000</v>
      </c>
      <c r="G305" s="75">
        <v>372000</v>
      </c>
      <c r="H305" s="75">
        <v>334800</v>
      </c>
      <c r="I305" s="75">
        <v>37200</v>
      </c>
      <c r="J305" s="75">
        <v>0</v>
      </c>
      <c r="K305" s="205" t="s">
        <v>3216</v>
      </c>
      <c r="L305" s="196" t="s">
        <v>28</v>
      </c>
      <c r="M305" s="136" t="s">
        <v>3782</v>
      </c>
      <c r="N305" s="218"/>
      <c r="O305" s="225">
        <f>IFERROR(VLOOKUP(TRIM(PRR[[#This Row],[Lokacija provedbe
grad ili općina]]),[1]Koordinate!B:E,2,FALSE),"")</f>
        <v>31555</v>
      </c>
      <c r="P305" s="225">
        <f>IFERROR(VLOOKUP(TRIM(PRR[[#This Row],[Lokacija provedbe
grad ili općina]]),[1]Koordinate!B:E,3,FALSE),"")</f>
        <v>45.666861699999998</v>
      </c>
      <c r="Q305" s="225">
        <f>IFERROR(VLOOKUP(TRIM(PRR[[#This Row],[Lokacija provedbe
grad ili općina]]),[1]Koordinate!B:E,4,FALSE),"")</f>
        <v>18.292702299999899</v>
      </c>
    </row>
    <row r="306" spans="1:17" s="167" customFormat="1">
      <c r="A306" s="218"/>
      <c r="B306" s="254" t="s">
        <v>3180</v>
      </c>
      <c r="C306" s="44"/>
      <c r="D306" s="44"/>
      <c r="E306" s="242">
        <v>43195.671863425923</v>
      </c>
      <c r="F306" s="75">
        <v>372000</v>
      </c>
      <c r="G306" s="75">
        <v>372000</v>
      </c>
      <c r="H306" s="75">
        <v>334800</v>
      </c>
      <c r="I306" s="75">
        <v>37200</v>
      </c>
      <c r="J306" s="75">
        <v>0</v>
      </c>
      <c r="K306" s="205" t="s">
        <v>3217</v>
      </c>
      <c r="L306" s="196" t="s">
        <v>28</v>
      </c>
      <c r="M306" s="136" t="s">
        <v>4308</v>
      </c>
      <c r="N306" s="218"/>
      <c r="O306" s="225">
        <f>IFERROR(VLOOKUP(TRIM(PRR[[#This Row],[Lokacija provedbe
grad ili općina]]),[1]Koordinate!B:E,2,FALSE),"")</f>
        <v>31542</v>
      </c>
      <c r="P306" s="225">
        <f>IFERROR(VLOOKUP(TRIM(PRR[[#This Row],[Lokacija provedbe
grad ili općina]]),[1]Koordinate!B:E,3,FALSE),"")</f>
        <v>45.662298999999997</v>
      </c>
      <c r="Q306" s="225">
        <f>IFERROR(VLOOKUP(TRIM(PRR[[#This Row],[Lokacija provedbe
grad ili općina]]),[1]Koordinate!B:E,4,FALSE),"")</f>
        <v>18.186986599999901</v>
      </c>
    </row>
    <row r="307" spans="1:17" s="167" customFormat="1">
      <c r="A307" s="218"/>
      <c r="B307" s="254" t="s">
        <v>3180</v>
      </c>
      <c r="C307" s="44"/>
      <c r="D307" s="44"/>
      <c r="E307" s="242">
        <v>43195.756550925929</v>
      </c>
      <c r="F307" s="75">
        <v>372000</v>
      </c>
      <c r="G307" s="75">
        <v>372000</v>
      </c>
      <c r="H307" s="75">
        <v>334800</v>
      </c>
      <c r="I307" s="75">
        <v>37200</v>
      </c>
      <c r="J307" s="75">
        <v>0</v>
      </c>
      <c r="K307" s="205" t="s">
        <v>3218</v>
      </c>
      <c r="L307" s="196" t="s">
        <v>28</v>
      </c>
      <c r="M307" s="136" t="s">
        <v>2337</v>
      </c>
      <c r="N307" s="218"/>
      <c r="O307" s="225">
        <f>IFERROR(VLOOKUP(TRIM(PRR[[#This Row],[Lokacija provedbe
grad ili općina]]),[1]Koordinate!B:E,2,FALSE),"")</f>
        <v>31305</v>
      </c>
      <c r="P307" s="225">
        <f>IFERROR(VLOOKUP(TRIM(PRR[[#This Row],[Lokacija provedbe
grad ili općina]]),[1]Koordinate!B:E,3,FALSE),"")</f>
        <v>45.841599799999997</v>
      </c>
      <c r="Q307" s="225">
        <f>IFERROR(VLOOKUP(TRIM(PRR[[#This Row],[Lokacija provedbe
grad ili općina]]),[1]Koordinate!B:E,4,FALSE),"")</f>
        <v>18.788329299999901</v>
      </c>
    </row>
    <row r="308" spans="1:17" s="167" customFormat="1">
      <c r="A308" s="218"/>
      <c r="B308" s="254" t="s">
        <v>3180</v>
      </c>
      <c r="C308" s="44"/>
      <c r="D308" s="44"/>
      <c r="E308" s="242">
        <v>43195.718310185184</v>
      </c>
      <c r="F308" s="75">
        <v>372000</v>
      </c>
      <c r="G308" s="75">
        <v>372000</v>
      </c>
      <c r="H308" s="75">
        <v>334800</v>
      </c>
      <c r="I308" s="75">
        <v>37200</v>
      </c>
      <c r="J308" s="75">
        <v>0</v>
      </c>
      <c r="K308" s="205" t="s">
        <v>3219</v>
      </c>
      <c r="L308" s="196" t="s">
        <v>28</v>
      </c>
      <c r="M308" s="136" t="s">
        <v>169</v>
      </c>
      <c r="N308" s="218"/>
      <c r="O308" s="225">
        <f>IFERROR(VLOOKUP(TRIM(PRR[[#This Row],[Lokacija provedbe
grad ili općina]]),[1]Koordinate!B:E,2,FALSE),"")</f>
        <v>31540</v>
      </c>
      <c r="P308" s="225">
        <f>IFERROR(VLOOKUP(TRIM(PRR[[#This Row],[Lokacija provedbe
grad ili općina]]),[1]Koordinate!B:E,3,FALSE),"")</f>
        <v>45.762141999999997</v>
      </c>
      <c r="Q308" s="225">
        <f>IFERROR(VLOOKUP(TRIM(PRR[[#This Row],[Lokacija provedbe
grad ili općina]]),[1]Koordinate!B:E,4,FALSE),"")</f>
        <v>18.165137899999898</v>
      </c>
    </row>
    <row r="309" spans="1:17" s="167" customFormat="1">
      <c r="A309" s="218"/>
      <c r="B309" s="254" t="s">
        <v>3180</v>
      </c>
      <c r="C309" s="44"/>
      <c r="D309" s="44"/>
      <c r="E309" s="242">
        <v>43196.374282407407</v>
      </c>
      <c r="F309" s="75">
        <v>372000</v>
      </c>
      <c r="G309" s="75">
        <v>372000</v>
      </c>
      <c r="H309" s="75">
        <v>334800</v>
      </c>
      <c r="I309" s="75">
        <v>37200</v>
      </c>
      <c r="J309" s="75">
        <v>0</v>
      </c>
      <c r="K309" s="205" t="s">
        <v>3220</v>
      </c>
      <c r="L309" s="196" t="s">
        <v>28</v>
      </c>
      <c r="M309" s="136" t="s">
        <v>29</v>
      </c>
      <c r="N309" s="218"/>
      <c r="O309" s="225">
        <f>IFERROR(VLOOKUP(TRIM(PRR[[#This Row],[Lokacija provedbe
grad ili općina]]),[1]Koordinate!B:E,2,FALSE),"")</f>
        <v>31000</v>
      </c>
      <c r="P309" s="225">
        <f>IFERROR(VLOOKUP(TRIM(PRR[[#This Row],[Lokacija provedbe
grad ili općina]]),[1]Koordinate!B:E,3,FALSE),"")</f>
        <v>45.554962400000001</v>
      </c>
      <c r="Q309" s="225">
        <f>IFERROR(VLOOKUP(TRIM(PRR[[#This Row],[Lokacija provedbe
grad ili općina]]),[1]Koordinate!B:E,4,FALSE),"")</f>
        <v>18.695514399999901</v>
      </c>
    </row>
    <row r="310" spans="1:17" s="167" customFormat="1">
      <c r="A310" s="218"/>
      <c r="B310" s="254" t="s">
        <v>3180</v>
      </c>
      <c r="C310" s="44"/>
      <c r="D310" s="44"/>
      <c r="E310" s="242">
        <v>43196.375462962962</v>
      </c>
      <c r="F310" s="75">
        <v>372000</v>
      </c>
      <c r="G310" s="75">
        <v>372000</v>
      </c>
      <c r="H310" s="75">
        <v>334800</v>
      </c>
      <c r="I310" s="75">
        <v>37200</v>
      </c>
      <c r="J310" s="75">
        <v>0</v>
      </c>
      <c r="K310" s="205" t="s">
        <v>3221</v>
      </c>
      <c r="L310" s="196" t="s">
        <v>28</v>
      </c>
      <c r="M310" s="136" t="s">
        <v>2657</v>
      </c>
      <c r="N310" s="218"/>
      <c r="O310" s="225">
        <f>IFERROR(VLOOKUP(TRIM(PRR[[#This Row],[Lokacija provedbe
grad ili općina]]),[1]Koordinate!B:E,2,FALSE),"")</f>
        <v>31411</v>
      </c>
      <c r="P310" s="225">
        <f>IFERROR(VLOOKUP(TRIM(PRR[[#This Row],[Lokacija provedbe
grad ili općina]]),[1]Koordinate!B:E,3,FALSE),"")</f>
        <v>45.257777599999997</v>
      </c>
      <c r="Q310" s="225">
        <f>IFERROR(VLOOKUP(TRIM(PRR[[#This Row],[Lokacija provedbe
grad ili općina]]),[1]Koordinate!B:E,4,FALSE),"")</f>
        <v>18.242228000000001</v>
      </c>
    </row>
    <row r="311" spans="1:17" s="167" customFormat="1">
      <c r="A311" s="218"/>
      <c r="B311" s="254" t="s">
        <v>3180</v>
      </c>
      <c r="C311" s="44"/>
      <c r="D311" s="44"/>
      <c r="E311" s="242">
        <v>43196.3747337963</v>
      </c>
      <c r="F311" s="75">
        <v>372000</v>
      </c>
      <c r="G311" s="75">
        <v>372000</v>
      </c>
      <c r="H311" s="75">
        <v>334800</v>
      </c>
      <c r="I311" s="75">
        <v>37200</v>
      </c>
      <c r="J311" s="75">
        <v>0</v>
      </c>
      <c r="K311" s="205" t="s">
        <v>3222</v>
      </c>
      <c r="L311" s="196" t="s">
        <v>28</v>
      </c>
      <c r="M311" s="136" t="s">
        <v>1677</v>
      </c>
      <c r="N311" s="218"/>
      <c r="O311" s="225">
        <f>IFERROR(VLOOKUP(TRIM(PRR[[#This Row],[Lokacija provedbe
grad ili općina]]),[1]Koordinate!B:E,2,FALSE),"")</f>
        <v>31421</v>
      </c>
      <c r="P311" s="225">
        <f>IFERROR(VLOOKUP(TRIM(PRR[[#This Row],[Lokacija provedbe
grad ili općina]]),[1]Koordinate!B:E,3,FALSE),"")</f>
        <v>45.353201800000001</v>
      </c>
      <c r="Q311" s="225">
        <f>IFERROR(VLOOKUP(TRIM(PRR[[#This Row],[Lokacija provedbe
grad ili općina]]),[1]Koordinate!B:E,4,FALSE),"")</f>
        <v>18.377091499999999</v>
      </c>
    </row>
    <row r="312" spans="1:17" s="167" customFormat="1">
      <c r="A312" s="218"/>
      <c r="B312" s="254" t="s">
        <v>3180</v>
      </c>
      <c r="C312" s="44"/>
      <c r="D312" s="44"/>
      <c r="E312" s="242">
        <v>43196.374525462961</v>
      </c>
      <c r="F312" s="75">
        <v>372000</v>
      </c>
      <c r="G312" s="75">
        <v>372000</v>
      </c>
      <c r="H312" s="75">
        <v>334800</v>
      </c>
      <c r="I312" s="75">
        <v>37200</v>
      </c>
      <c r="J312" s="75">
        <v>0</v>
      </c>
      <c r="K312" s="205" t="s">
        <v>3223</v>
      </c>
      <c r="L312" s="196" t="s">
        <v>28</v>
      </c>
      <c r="M312" s="136" t="s">
        <v>1308</v>
      </c>
      <c r="N312" s="218"/>
      <c r="O312" s="225">
        <f>IFERROR(VLOOKUP(TRIM(PRR[[#This Row],[Lokacija provedbe
grad ili općina]]),[1]Koordinate!B:E,2,FALSE),"")</f>
        <v>31402</v>
      </c>
      <c r="P312" s="225">
        <f>IFERROR(VLOOKUP(TRIM(PRR[[#This Row],[Lokacija provedbe
grad ili općina]]),[1]Koordinate!B:E,3,FALSE),"")</f>
        <v>45.361364399999999</v>
      </c>
      <c r="Q312" s="225">
        <f>IFERROR(VLOOKUP(TRIM(PRR[[#This Row],[Lokacija provedbe
grad ili općina]]),[1]Koordinate!B:E,4,FALSE),"")</f>
        <v>18.542214099999999</v>
      </c>
    </row>
    <row r="313" spans="1:17" s="167" customFormat="1">
      <c r="A313" s="218"/>
      <c r="B313" s="254" t="s">
        <v>3180</v>
      </c>
      <c r="C313" s="44"/>
      <c r="D313" s="44"/>
      <c r="E313" s="242">
        <v>43196.373923611114</v>
      </c>
      <c r="F313" s="75">
        <v>372000</v>
      </c>
      <c r="G313" s="75">
        <v>372000</v>
      </c>
      <c r="H313" s="75">
        <v>334800</v>
      </c>
      <c r="I313" s="75">
        <v>37200</v>
      </c>
      <c r="J313" s="75">
        <v>0</v>
      </c>
      <c r="K313" s="205" t="s">
        <v>3224</v>
      </c>
      <c r="L313" s="196" t="s">
        <v>28</v>
      </c>
      <c r="M313" s="136" t="s">
        <v>4309</v>
      </c>
      <c r="N313" s="218"/>
      <c r="O313" s="225">
        <f>IFERROR(VLOOKUP(TRIM(PRR[[#This Row],[Lokacija provedbe
grad ili općina]]),[1]Koordinate!B:E,2,FALSE),"")</f>
        <v>31530</v>
      </c>
      <c r="P313" s="225">
        <f>IFERROR(VLOOKUP(TRIM(PRR[[#This Row],[Lokacija provedbe
grad ili općina]]),[1]Koordinate!B:E,3,FALSE),"")</f>
        <v>45.785408400000001</v>
      </c>
      <c r="Q313" s="225">
        <f>IFERROR(VLOOKUP(TRIM(PRR[[#This Row],[Lokacija provedbe
grad ili općina]]),[1]Koordinate!B:E,4,FALSE),"")</f>
        <v>17.981833499999901</v>
      </c>
    </row>
    <row r="314" spans="1:17" s="167" customFormat="1">
      <c r="A314" s="218"/>
      <c r="B314" s="254" t="s">
        <v>3180</v>
      </c>
      <c r="C314" s="44"/>
      <c r="D314" s="44"/>
      <c r="E314" s="242">
        <v>43196.373252314814</v>
      </c>
      <c r="F314" s="75">
        <v>372000</v>
      </c>
      <c r="G314" s="75">
        <v>372000</v>
      </c>
      <c r="H314" s="75">
        <v>334800</v>
      </c>
      <c r="I314" s="75">
        <v>37200</v>
      </c>
      <c r="J314" s="75">
        <v>0</v>
      </c>
      <c r="K314" s="205" t="s">
        <v>3225</v>
      </c>
      <c r="L314" s="196" t="s">
        <v>28</v>
      </c>
      <c r="M314" s="136" t="s">
        <v>4300</v>
      </c>
      <c r="N314" s="218"/>
      <c r="O314" s="225">
        <f>IFERROR(VLOOKUP(TRIM(PRR[[#This Row],[Lokacija provedbe
grad ili općina]]),[1]Koordinate!B:E,2,FALSE),"")</f>
        <v>31215</v>
      </c>
      <c r="P314" s="225">
        <f>IFERROR(VLOOKUP(TRIM(PRR[[#This Row],[Lokacija provedbe
grad ili općina]]),[1]Koordinate!B:E,3,FALSE),"")</f>
        <v>453998995</v>
      </c>
      <c r="Q314" s="225">
        <f>IFERROR(VLOOKUP(TRIM(PRR[[#This Row],[Lokacija provedbe
grad ili općina]]),[1]Koordinate!B:E,4,FALSE),"")</f>
        <v>18.620987899999999</v>
      </c>
    </row>
    <row r="315" spans="1:17" s="167" customFormat="1">
      <c r="A315" s="218"/>
      <c r="B315" s="254" t="s">
        <v>3180</v>
      </c>
      <c r="C315" s="44"/>
      <c r="D315" s="44"/>
      <c r="E315" s="242">
        <v>43196.371967592589</v>
      </c>
      <c r="F315" s="75">
        <v>372000</v>
      </c>
      <c r="G315" s="75">
        <v>372000</v>
      </c>
      <c r="H315" s="75">
        <v>334800</v>
      </c>
      <c r="I315" s="75">
        <v>37200</v>
      </c>
      <c r="J315" s="75">
        <v>0</v>
      </c>
      <c r="K315" s="205" t="s">
        <v>3226</v>
      </c>
      <c r="L315" s="196" t="s">
        <v>28</v>
      </c>
      <c r="M315" s="136" t="s">
        <v>3096</v>
      </c>
      <c r="N315" s="218"/>
      <c r="O315" s="225">
        <f>IFERROR(VLOOKUP(TRIM(PRR[[#This Row],[Lokacija provedbe
grad ili općina]]),[1]Koordinate!B:E,2,FALSE),"")</f>
        <v>31433</v>
      </c>
      <c r="P315" s="225">
        <f>IFERROR(VLOOKUP(TRIM(PRR[[#This Row],[Lokacija provedbe
grad ili općina]]),[1]Koordinate!B:E,3,FALSE),"")</f>
        <v>45.458650400000003</v>
      </c>
      <c r="Q315" s="225">
        <f>IFERROR(VLOOKUP(TRIM(PRR[[#This Row],[Lokacija provedbe
grad ili općina]]),[1]Koordinate!B:E,4,FALSE),"")</f>
        <v>18.2178387999999</v>
      </c>
    </row>
    <row r="316" spans="1:17" s="167" customFormat="1">
      <c r="A316" s="218"/>
      <c r="B316" s="254" t="s">
        <v>3180</v>
      </c>
      <c r="C316" s="44"/>
      <c r="D316" s="44"/>
      <c r="E316" s="242">
        <v>43196.377650462964</v>
      </c>
      <c r="F316" s="75">
        <v>372000</v>
      </c>
      <c r="G316" s="75">
        <v>372000</v>
      </c>
      <c r="H316" s="75">
        <v>334800</v>
      </c>
      <c r="I316" s="75">
        <v>37200</v>
      </c>
      <c r="J316" s="75">
        <v>0</v>
      </c>
      <c r="K316" s="205" t="s">
        <v>3227</v>
      </c>
      <c r="L316" s="196" t="s">
        <v>28</v>
      </c>
      <c r="M316" s="136" t="s">
        <v>2374</v>
      </c>
      <c r="N316" s="218"/>
      <c r="O316" s="225">
        <f>IFERROR(VLOOKUP(TRIM(PRR[[#This Row],[Lokacija provedbe
grad ili općina]]),[1]Koordinate!B:E,2,FALSE),"")</f>
        <v>31422</v>
      </c>
      <c r="P316" s="225">
        <f>IFERROR(VLOOKUP(TRIM(PRR[[#This Row],[Lokacija provedbe
grad ili općina]]),[1]Koordinate!B:E,3,FALSE),"")</f>
        <v>45.398088999999999</v>
      </c>
      <c r="Q316" s="225">
        <f>IFERROR(VLOOKUP(TRIM(PRR[[#This Row],[Lokacija provedbe
grad ili općina]]),[1]Koordinate!B:E,4,FALSE),"")</f>
        <v>18.3761978</v>
      </c>
    </row>
    <row r="317" spans="1:17" s="167" customFormat="1">
      <c r="A317" s="225"/>
      <c r="B317" s="423" t="s">
        <v>3180</v>
      </c>
      <c r="C317" s="225"/>
      <c r="D317" s="225"/>
      <c r="E317" s="231">
        <v>43196.377476851849</v>
      </c>
      <c r="F317" s="424">
        <v>372000</v>
      </c>
      <c r="G317" s="424">
        <v>372000</v>
      </c>
      <c r="H317" s="424">
        <v>334800</v>
      </c>
      <c r="I317" s="424">
        <v>37200</v>
      </c>
      <c r="J317" s="424">
        <v>0</v>
      </c>
      <c r="K317" s="142" t="s">
        <v>3228</v>
      </c>
      <c r="L317" s="419" t="s">
        <v>28</v>
      </c>
      <c r="M317" s="142" t="s">
        <v>30</v>
      </c>
      <c r="N317" s="225"/>
      <c r="O317" s="225">
        <f>IFERROR(VLOOKUP(TRIM(PRR[[#This Row],[Lokacija provedbe
grad ili općina]]),[1]Koordinate!B:E,2,FALSE),"")</f>
        <v>31400</v>
      </c>
      <c r="P317" s="225">
        <f>IFERROR(VLOOKUP(TRIM(PRR[[#This Row],[Lokacija provedbe
grad ili općina]]),[1]Koordinate!B:E,3,FALSE),"")</f>
        <v>45.309996899999902</v>
      </c>
      <c r="Q317" s="225">
        <f>IFERROR(VLOOKUP(TRIM(PRR[[#This Row],[Lokacija provedbe
grad ili općina]]),[1]Koordinate!B:E,4,FALSE),"")</f>
        <v>18.4097819999999</v>
      </c>
    </row>
    <row r="318" spans="1:17" s="167" customFormat="1">
      <c r="A318" s="225"/>
      <c r="B318" s="423" t="s">
        <v>3180</v>
      </c>
      <c r="C318" s="225"/>
      <c r="D318" s="225"/>
      <c r="E318" s="231">
        <v>43196.376331018517</v>
      </c>
      <c r="F318" s="424">
        <v>372000</v>
      </c>
      <c r="G318" s="424">
        <v>372000</v>
      </c>
      <c r="H318" s="424">
        <v>334800</v>
      </c>
      <c r="I318" s="424">
        <v>37200</v>
      </c>
      <c r="J318" s="424">
        <v>0</v>
      </c>
      <c r="K318" s="142" t="s">
        <v>3229</v>
      </c>
      <c r="L318" s="419" t="s">
        <v>28</v>
      </c>
      <c r="M318" s="142" t="s">
        <v>4307</v>
      </c>
      <c r="N318" s="225"/>
      <c r="O318" s="225">
        <f>IFERROR(VLOOKUP(TRIM(PRR[[#This Row],[Lokacija provedbe
grad ili općina]]),[1]Koordinate!B:E,2,FALSE),"")</f>
        <v>31401</v>
      </c>
      <c r="P318" s="225">
        <f>IFERROR(VLOOKUP(TRIM(PRR[[#This Row],[Lokacija provedbe
grad ili općina]]),[1]Koordinate!B:E,3,FALSE),"")</f>
        <v>45.343469300000002</v>
      </c>
      <c r="Q318" s="225">
        <f>IFERROR(VLOOKUP(TRIM(PRR[[#This Row],[Lokacija provedbe
grad ili općina]]),[1]Koordinate!B:E,4,FALSE),"")</f>
        <v>18.456381499999999</v>
      </c>
    </row>
    <row r="319" spans="1:17" s="167" customFormat="1">
      <c r="A319" s="225"/>
      <c r="B319" s="423" t="s">
        <v>3180</v>
      </c>
      <c r="C319" s="225"/>
      <c r="D319" s="225"/>
      <c r="E319" s="231">
        <v>43196.375706018516</v>
      </c>
      <c r="F319" s="424">
        <v>372000</v>
      </c>
      <c r="G319" s="424">
        <v>372000</v>
      </c>
      <c r="H319" s="424">
        <v>334800</v>
      </c>
      <c r="I319" s="424">
        <v>37200</v>
      </c>
      <c r="J319" s="424">
        <v>0</v>
      </c>
      <c r="K319" s="142" t="s">
        <v>3230</v>
      </c>
      <c r="L319" s="419" t="s">
        <v>28</v>
      </c>
      <c r="M319" s="142" t="s">
        <v>396</v>
      </c>
      <c r="N319" s="225"/>
      <c r="O319" s="225">
        <f>IFERROR(VLOOKUP(TRIM(PRR[[#This Row],[Lokacija provedbe
grad ili općina]]),[1]Koordinate!B:E,2,FALSE),"")</f>
        <v>31531</v>
      </c>
      <c r="P319" s="225">
        <f>IFERROR(VLOOKUP(TRIM(PRR[[#This Row],[Lokacija provedbe
grad ili općina]]),[1]Koordinate!B:E,3,FALSE),"")</f>
        <v>45.751403799999999</v>
      </c>
      <c r="Q319" s="225">
        <f>IFERROR(VLOOKUP(TRIM(PRR[[#This Row],[Lokacija provedbe
grad ili općina]]),[1]Koordinate!B:E,4,FALSE),"")</f>
        <v>18.063269200000001</v>
      </c>
    </row>
    <row r="320" spans="1:17" s="167" customFormat="1">
      <c r="A320" s="225"/>
      <c r="B320" s="423" t="s">
        <v>3180</v>
      </c>
      <c r="C320" s="225"/>
      <c r="D320" s="225"/>
      <c r="E320" s="231">
        <v>43196.375173611108</v>
      </c>
      <c r="F320" s="424">
        <v>372000</v>
      </c>
      <c r="G320" s="424">
        <v>372000</v>
      </c>
      <c r="H320" s="424">
        <v>334800</v>
      </c>
      <c r="I320" s="424">
        <v>37200</v>
      </c>
      <c r="J320" s="424">
        <v>0</v>
      </c>
      <c r="K320" s="142" t="s">
        <v>3231</v>
      </c>
      <c r="L320" s="419" t="s">
        <v>28</v>
      </c>
      <c r="M320" s="142" t="s">
        <v>1677</v>
      </c>
      <c r="N320" s="225"/>
      <c r="O320" s="225">
        <f>IFERROR(VLOOKUP(TRIM(PRR[[#This Row],[Lokacija provedbe
grad ili općina]]),[1]Koordinate!B:E,2,FALSE),"")</f>
        <v>31421</v>
      </c>
      <c r="P320" s="225">
        <f>IFERROR(VLOOKUP(TRIM(PRR[[#This Row],[Lokacija provedbe
grad ili općina]]),[1]Koordinate!B:E,3,FALSE),"")</f>
        <v>45.353201800000001</v>
      </c>
      <c r="Q320" s="225">
        <f>IFERROR(VLOOKUP(TRIM(PRR[[#This Row],[Lokacija provedbe
grad ili općina]]),[1]Koordinate!B:E,4,FALSE),"")</f>
        <v>18.377091499999999</v>
      </c>
    </row>
    <row r="321" spans="1:17" s="167" customFormat="1">
      <c r="A321" s="225"/>
      <c r="B321" s="423" t="s">
        <v>3180</v>
      </c>
      <c r="C321" s="225"/>
      <c r="D321" s="225"/>
      <c r="E321" s="231">
        <v>43196.374062499999</v>
      </c>
      <c r="F321" s="424">
        <v>372000</v>
      </c>
      <c r="G321" s="424">
        <v>372000</v>
      </c>
      <c r="H321" s="424">
        <v>334800</v>
      </c>
      <c r="I321" s="424">
        <v>37200</v>
      </c>
      <c r="J321" s="424">
        <v>0</v>
      </c>
      <c r="K321" s="142" t="s">
        <v>3232</v>
      </c>
      <c r="L321" s="419" t="s">
        <v>28</v>
      </c>
      <c r="M321" s="142" t="s">
        <v>1717</v>
      </c>
      <c r="N321" s="225"/>
      <c r="O321" s="225">
        <f>IFERROR(VLOOKUP(TRIM(PRR[[#This Row],[Lokacija provedbe
grad ili općina]]),[1]Koordinate!B:E,2,FALSE),"")</f>
        <v>31511</v>
      </c>
      <c r="P321" s="225">
        <f>IFERROR(VLOOKUP(TRIM(PRR[[#This Row],[Lokacija provedbe
grad ili općina]]),[1]Koordinate!B:E,3,FALSE),"")</f>
        <v>45.540887699999999</v>
      </c>
      <c r="Q321" s="225">
        <f>IFERROR(VLOOKUP(TRIM(PRR[[#This Row],[Lokacija provedbe
grad ili općina]]),[1]Koordinate!B:E,4,FALSE),"")</f>
        <v>18.0528961999999</v>
      </c>
    </row>
    <row r="322" spans="1:17" s="167" customFormat="1">
      <c r="A322" s="225"/>
      <c r="B322" s="423" t="s">
        <v>3180</v>
      </c>
      <c r="C322" s="225"/>
      <c r="D322" s="225"/>
      <c r="E322" s="231">
        <v>43196.373726851853</v>
      </c>
      <c r="F322" s="424">
        <v>372000</v>
      </c>
      <c r="G322" s="424">
        <v>372000</v>
      </c>
      <c r="H322" s="424">
        <v>334800</v>
      </c>
      <c r="I322" s="424">
        <v>37200</v>
      </c>
      <c r="J322" s="424">
        <v>0</v>
      </c>
      <c r="K322" s="142" t="s">
        <v>3233</v>
      </c>
      <c r="L322" s="419" t="s">
        <v>28</v>
      </c>
      <c r="M322" s="142" t="s">
        <v>29</v>
      </c>
      <c r="N322" s="225"/>
      <c r="O322" s="225">
        <f>IFERROR(VLOOKUP(TRIM(PRR[[#This Row],[Lokacija provedbe
grad ili općina]]),[1]Koordinate!B:E,2,FALSE),"")</f>
        <v>31000</v>
      </c>
      <c r="P322" s="225">
        <f>IFERROR(VLOOKUP(TRIM(PRR[[#This Row],[Lokacija provedbe
grad ili općina]]),[1]Koordinate!B:E,3,FALSE),"")</f>
        <v>45.554962400000001</v>
      </c>
      <c r="Q322" s="225">
        <f>IFERROR(VLOOKUP(TRIM(PRR[[#This Row],[Lokacija provedbe
grad ili općina]]),[1]Koordinate!B:E,4,FALSE),"")</f>
        <v>18.695514399999901</v>
      </c>
    </row>
    <row r="323" spans="1:17" s="167" customFormat="1">
      <c r="A323" s="225"/>
      <c r="B323" s="423" t="s">
        <v>3180</v>
      </c>
      <c r="C323" s="225"/>
      <c r="D323" s="225"/>
      <c r="E323" s="231">
        <v>43196.373055555552</v>
      </c>
      <c r="F323" s="424">
        <v>372000</v>
      </c>
      <c r="G323" s="424">
        <v>372000</v>
      </c>
      <c r="H323" s="424">
        <v>334800</v>
      </c>
      <c r="I323" s="424">
        <v>37200</v>
      </c>
      <c r="J323" s="424">
        <v>0</v>
      </c>
      <c r="K323" s="142" t="s">
        <v>3234</v>
      </c>
      <c r="L323" s="419" t="s">
        <v>28</v>
      </c>
      <c r="M323" s="142" t="s">
        <v>3782</v>
      </c>
      <c r="N323" s="225"/>
      <c r="O323" s="225">
        <f>IFERROR(VLOOKUP(TRIM(PRR[[#This Row],[Lokacija provedbe
grad ili općina]]),[1]Koordinate!B:E,2,FALSE),"")</f>
        <v>31555</v>
      </c>
      <c r="P323" s="225">
        <f>IFERROR(VLOOKUP(TRIM(PRR[[#This Row],[Lokacija provedbe
grad ili općina]]),[1]Koordinate!B:E,3,FALSE),"")</f>
        <v>45.666861699999998</v>
      </c>
      <c r="Q323" s="225">
        <f>IFERROR(VLOOKUP(TRIM(PRR[[#This Row],[Lokacija provedbe
grad ili općina]]),[1]Koordinate!B:E,4,FALSE),"")</f>
        <v>18.292702299999899</v>
      </c>
    </row>
    <row r="324" spans="1:17" s="167" customFormat="1">
      <c r="A324" s="225"/>
      <c r="B324" s="423" t="s">
        <v>3180</v>
      </c>
      <c r="C324" s="225"/>
      <c r="D324" s="225"/>
      <c r="E324" s="231">
        <v>43196.372418981482</v>
      </c>
      <c r="F324" s="424">
        <v>372000</v>
      </c>
      <c r="G324" s="424">
        <v>372000</v>
      </c>
      <c r="H324" s="424">
        <v>334800</v>
      </c>
      <c r="I324" s="424">
        <v>37200</v>
      </c>
      <c r="J324" s="424">
        <v>0</v>
      </c>
      <c r="K324" s="142" t="s">
        <v>3235</v>
      </c>
      <c r="L324" s="419" t="s">
        <v>28</v>
      </c>
      <c r="M324" s="142" t="s">
        <v>2374</v>
      </c>
      <c r="N324" s="225"/>
      <c r="O324" s="225">
        <f>IFERROR(VLOOKUP(TRIM(PRR[[#This Row],[Lokacija provedbe
grad ili općina]]),[1]Koordinate!B:E,2,FALSE),"")</f>
        <v>31422</v>
      </c>
      <c r="P324" s="225">
        <f>IFERROR(VLOOKUP(TRIM(PRR[[#This Row],[Lokacija provedbe
grad ili općina]]),[1]Koordinate!B:E,3,FALSE),"")</f>
        <v>45.398088999999999</v>
      </c>
      <c r="Q324" s="225">
        <f>IFERROR(VLOOKUP(TRIM(PRR[[#This Row],[Lokacija provedbe
grad ili općina]]),[1]Koordinate!B:E,4,FALSE),"")</f>
        <v>18.3761978</v>
      </c>
    </row>
    <row r="325" spans="1:17" s="167" customFormat="1">
      <c r="A325" s="225"/>
      <c r="B325" s="423" t="s">
        <v>3180</v>
      </c>
      <c r="C325" s="225"/>
      <c r="D325" s="225"/>
      <c r="E325" s="231">
        <v>43195.75744212963</v>
      </c>
      <c r="F325" s="424">
        <v>372000</v>
      </c>
      <c r="G325" s="424">
        <v>372000</v>
      </c>
      <c r="H325" s="424">
        <v>334800</v>
      </c>
      <c r="I325" s="424">
        <v>37200</v>
      </c>
      <c r="J325" s="424">
        <v>0</v>
      </c>
      <c r="K325" s="142" t="s">
        <v>3236</v>
      </c>
      <c r="L325" s="419" t="s">
        <v>28</v>
      </c>
      <c r="M325" s="142" t="s">
        <v>1748</v>
      </c>
      <c r="N325" s="225"/>
      <c r="O325" s="225">
        <f>IFERROR(VLOOKUP(TRIM(PRR[[#This Row],[Lokacija provedbe
grad ili općina]]),[1]Koordinate!B:E,2,FALSE),"")</f>
        <v>31224</v>
      </c>
      <c r="P325" s="225">
        <f>IFERROR(VLOOKUP(TRIM(PRR[[#This Row],[Lokacija provedbe
grad ili općina]]),[1]Koordinate!B:E,3,FALSE),"")</f>
        <v>45.545440199999902</v>
      </c>
      <c r="Q325" s="225">
        <f>IFERROR(VLOOKUP(TRIM(PRR[[#This Row],[Lokacija provedbe
grad ili općina]]),[1]Koordinate!B:E,4,FALSE),"")</f>
        <v>18.283311599999902</v>
      </c>
    </row>
    <row r="326" spans="1:17" s="167" customFormat="1">
      <c r="A326" s="225"/>
      <c r="B326" s="423" t="s">
        <v>3180</v>
      </c>
      <c r="C326" s="225"/>
      <c r="D326" s="225"/>
      <c r="E326" s="231">
        <v>43195.757210648146</v>
      </c>
      <c r="F326" s="424">
        <v>372000</v>
      </c>
      <c r="G326" s="424">
        <v>372000</v>
      </c>
      <c r="H326" s="424">
        <v>334800</v>
      </c>
      <c r="I326" s="424">
        <v>37200</v>
      </c>
      <c r="J326" s="424">
        <v>0</v>
      </c>
      <c r="K326" s="142" t="s">
        <v>3237</v>
      </c>
      <c r="L326" s="419" t="s">
        <v>28</v>
      </c>
      <c r="M326" s="142" t="s">
        <v>3975</v>
      </c>
      <c r="N326" s="225"/>
      <c r="O326" s="225">
        <f>IFERROR(VLOOKUP(TRIM(PRR[[#This Row],[Lokacija provedbe
grad ili općina]]),[1]Koordinate!B:E,2,FALSE),"")</f>
        <v>31512</v>
      </c>
      <c r="P326" s="225">
        <f>IFERROR(VLOOKUP(TRIM(PRR[[#This Row],[Lokacija provedbe
grad ili općina]]),[1]Koordinate!B:E,3,FALSE),"")</f>
        <v>45.523389299999998</v>
      </c>
      <c r="Q326" s="225">
        <f>IFERROR(VLOOKUP(TRIM(PRR[[#This Row],[Lokacija provedbe
grad ili općina]]),[1]Koordinate!B:E,4,FALSE),"")</f>
        <v>17.976535699999999</v>
      </c>
    </row>
    <row r="327" spans="1:17" s="167" customFormat="1">
      <c r="A327" s="225"/>
      <c r="B327" s="423" t="s">
        <v>3180</v>
      </c>
      <c r="C327" s="225"/>
      <c r="D327" s="225"/>
      <c r="E327" s="231">
        <v>43195.757118055553</v>
      </c>
      <c r="F327" s="424">
        <v>372000</v>
      </c>
      <c r="G327" s="424">
        <v>372000</v>
      </c>
      <c r="H327" s="424">
        <v>334800</v>
      </c>
      <c r="I327" s="424">
        <v>37200</v>
      </c>
      <c r="J327" s="424">
        <v>0</v>
      </c>
      <c r="K327" s="142" t="s">
        <v>3238</v>
      </c>
      <c r="L327" s="419" t="s">
        <v>28</v>
      </c>
      <c r="M327" s="142" t="s">
        <v>4310</v>
      </c>
      <c r="N327" s="225"/>
      <c r="O327" s="225">
        <f>IFERROR(VLOOKUP(TRIM(PRR[[#This Row],[Lokacija provedbe
grad ili općina]]),[1]Koordinate!B:E,2,FALSE),"")</f>
        <v>31208</v>
      </c>
      <c r="P327" s="225">
        <f>IFERROR(VLOOKUP(TRIM(PRR[[#This Row],[Lokacija provedbe
grad ili općina]]),[1]Koordinate!B:E,3,FALSE),"")</f>
        <v>45.758516299999997</v>
      </c>
      <c r="Q327" s="225">
        <f>IFERROR(VLOOKUP(TRIM(PRR[[#This Row],[Lokacija provedbe
grad ili općina]]),[1]Koordinate!B:E,4,FALSE),"")</f>
        <v>18.5280731</v>
      </c>
    </row>
    <row r="328" spans="1:17" s="167" customFormat="1">
      <c r="A328" s="225"/>
      <c r="B328" s="423" t="s">
        <v>5521</v>
      </c>
      <c r="C328" s="225"/>
      <c r="D328" s="225"/>
      <c r="E328" s="231">
        <v>43507</v>
      </c>
      <c r="F328" s="424">
        <v>372000</v>
      </c>
      <c r="G328" s="424">
        <v>372000</v>
      </c>
      <c r="H328" s="424">
        <v>334800</v>
      </c>
      <c r="I328" s="424">
        <v>37200</v>
      </c>
      <c r="J328" s="424">
        <v>0</v>
      </c>
      <c r="K328" s="142" t="s">
        <v>5522</v>
      </c>
      <c r="L328" s="419" t="s">
        <v>28</v>
      </c>
      <c r="M328" s="142" t="s">
        <v>3782</v>
      </c>
      <c r="N328" s="225"/>
      <c r="O328" s="225">
        <f>IFERROR(VLOOKUP(TRIM(PRR[[#This Row],[Lokacija provedbe
grad ili općina]]),[1]Koordinate!B:E,2,FALSE),"")</f>
        <v>31555</v>
      </c>
      <c r="P328" s="225">
        <f>IFERROR(VLOOKUP(TRIM(PRR[[#This Row],[Lokacija provedbe
grad ili općina]]),[1]Koordinate!B:E,3,FALSE),"")</f>
        <v>45.666861699999998</v>
      </c>
      <c r="Q328" s="225">
        <f>IFERROR(VLOOKUP(TRIM(PRR[[#This Row],[Lokacija provedbe
grad ili općina]]),[1]Koordinate!B:E,4,FALSE),"")</f>
        <v>18.292702299999899</v>
      </c>
    </row>
    <row r="329" spans="1:17" s="167" customFormat="1">
      <c r="A329" s="225"/>
      <c r="B329" s="423" t="s">
        <v>5521</v>
      </c>
      <c r="C329" s="225"/>
      <c r="D329" s="225"/>
      <c r="E329" s="231">
        <v>43507</v>
      </c>
      <c r="F329" s="424">
        <v>148800</v>
      </c>
      <c r="G329" s="424">
        <v>148800</v>
      </c>
      <c r="H329" s="424">
        <v>133920</v>
      </c>
      <c r="I329" s="424">
        <v>14880</v>
      </c>
      <c r="J329" s="424">
        <v>0</v>
      </c>
      <c r="K329" s="142" t="s">
        <v>5523</v>
      </c>
      <c r="L329" s="419" t="s">
        <v>28</v>
      </c>
      <c r="M329" s="142" t="s">
        <v>30</v>
      </c>
      <c r="N329" s="225"/>
      <c r="O329" s="225">
        <f>IFERROR(VLOOKUP(TRIM(PRR[[#This Row],[Lokacija provedbe
grad ili općina]]),[1]Koordinate!B:E,2,FALSE),"")</f>
        <v>31400</v>
      </c>
      <c r="P329" s="225">
        <f>IFERROR(VLOOKUP(TRIM(PRR[[#This Row],[Lokacija provedbe
grad ili općina]]),[1]Koordinate!B:E,3,FALSE),"")</f>
        <v>45.309996899999902</v>
      </c>
      <c r="Q329" s="225">
        <f>IFERROR(VLOOKUP(TRIM(PRR[[#This Row],[Lokacija provedbe
grad ili općina]]),[1]Koordinate!B:E,4,FALSE),"")</f>
        <v>18.4097819999999</v>
      </c>
    </row>
    <row r="330" spans="1:17" s="167" customFormat="1">
      <c r="A330" s="225"/>
      <c r="B330" s="423" t="s">
        <v>5521</v>
      </c>
      <c r="C330" s="225"/>
      <c r="D330" s="225"/>
      <c r="E330" s="231">
        <v>43507</v>
      </c>
      <c r="F330" s="424">
        <v>372000</v>
      </c>
      <c r="G330" s="424">
        <v>372000</v>
      </c>
      <c r="H330" s="424">
        <v>334800</v>
      </c>
      <c r="I330" s="424">
        <v>37200</v>
      </c>
      <c r="J330" s="424">
        <v>0</v>
      </c>
      <c r="K330" s="142" t="s">
        <v>5524</v>
      </c>
      <c r="L330" s="419" t="s">
        <v>28</v>
      </c>
      <c r="M330" s="142" t="s">
        <v>396</v>
      </c>
      <c r="N330" s="225"/>
      <c r="O330" s="225">
        <f>IFERROR(VLOOKUP(TRIM(PRR[[#This Row],[Lokacija provedbe
grad ili općina]]),[1]Koordinate!B:E,2,FALSE),"")</f>
        <v>31531</v>
      </c>
      <c r="P330" s="225">
        <f>IFERROR(VLOOKUP(TRIM(PRR[[#This Row],[Lokacija provedbe
grad ili općina]]),[1]Koordinate!B:E,3,FALSE),"")</f>
        <v>45.751403799999999</v>
      </c>
      <c r="Q330" s="225">
        <f>IFERROR(VLOOKUP(TRIM(PRR[[#This Row],[Lokacija provedbe
grad ili općina]]),[1]Koordinate!B:E,4,FALSE),"")</f>
        <v>18.063269200000001</v>
      </c>
    </row>
    <row r="331" spans="1:17" s="167" customFormat="1">
      <c r="A331" s="225"/>
      <c r="B331" s="423" t="s">
        <v>5521</v>
      </c>
      <c r="C331" s="225"/>
      <c r="D331" s="225"/>
      <c r="E331" s="231">
        <v>43507</v>
      </c>
      <c r="F331" s="424">
        <v>372000</v>
      </c>
      <c r="G331" s="424">
        <v>372000</v>
      </c>
      <c r="H331" s="424">
        <v>334800</v>
      </c>
      <c r="I331" s="424">
        <v>37200</v>
      </c>
      <c r="J331" s="424">
        <v>0</v>
      </c>
      <c r="K331" s="142" t="s">
        <v>5525</v>
      </c>
      <c r="L331" s="419" t="s">
        <v>28</v>
      </c>
      <c r="M331" s="142" t="s">
        <v>2230</v>
      </c>
      <c r="N331" s="225"/>
      <c r="O331" s="225">
        <f>IFERROR(VLOOKUP(TRIM(PRR[[#This Row],[Lokacija provedbe
grad ili općina]]),[1]Koordinate!B:E,2,FALSE),"")</f>
        <v>31410</v>
      </c>
      <c r="P331" s="225">
        <f>IFERROR(VLOOKUP(TRIM(PRR[[#This Row],[Lokacija provedbe
grad ili općina]]),[1]Koordinate!B:E,3,FALSE),"")</f>
        <v>45.226056999999997</v>
      </c>
      <c r="Q331" s="225">
        <f>IFERROR(VLOOKUP(TRIM(PRR[[#This Row],[Lokacija provedbe
grad ili općina]]),[1]Koordinate!B:E,4,FALSE),"")</f>
        <v>18.432524599999901</v>
      </c>
    </row>
    <row r="332" spans="1:17" s="167" customFormat="1">
      <c r="A332" s="225"/>
      <c r="B332" s="423" t="s">
        <v>5521</v>
      </c>
      <c r="C332" s="225"/>
      <c r="D332" s="225"/>
      <c r="E332" s="231">
        <v>43507</v>
      </c>
      <c r="F332" s="424">
        <v>372000</v>
      </c>
      <c r="G332" s="424">
        <v>372000</v>
      </c>
      <c r="H332" s="424">
        <v>334800</v>
      </c>
      <c r="I332" s="424">
        <v>37200</v>
      </c>
      <c r="J332" s="424">
        <v>0</v>
      </c>
      <c r="K332" s="142" t="s">
        <v>5526</v>
      </c>
      <c r="L332" s="419" t="s">
        <v>28</v>
      </c>
      <c r="M332" s="142" t="s">
        <v>4313</v>
      </c>
      <c r="N332" s="225"/>
      <c r="O332" s="225">
        <f>IFERROR(VLOOKUP(TRIM(PRR[[#This Row],[Lokacija provedbe
grad ili općina]]),[1]Koordinate!B:E,2,FALSE),"")</f>
        <v>31324</v>
      </c>
      <c r="P332" s="225">
        <f>IFERROR(VLOOKUP(TRIM(PRR[[#This Row],[Lokacija provedbe
grad ili općina]]),[1]Koordinate!B:E,3,FALSE),"")</f>
        <v>45.700160699999998</v>
      </c>
      <c r="Q332" s="225">
        <f>IFERROR(VLOOKUP(TRIM(PRR[[#This Row],[Lokacija provedbe
grad ili općina]]),[1]Koordinate!B:E,4,FALSE),"")</f>
        <v>18.580216799999999</v>
      </c>
    </row>
    <row r="333" spans="1:17" s="167" customFormat="1">
      <c r="A333" s="225"/>
      <c r="B333" s="423" t="s">
        <v>5521</v>
      </c>
      <c r="C333" s="225"/>
      <c r="D333" s="225"/>
      <c r="E333" s="231">
        <v>43507</v>
      </c>
      <c r="F333" s="424">
        <v>372000</v>
      </c>
      <c r="G333" s="424">
        <v>372000</v>
      </c>
      <c r="H333" s="424">
        <v>334800</v>
      </c>
      <c r="I333" s="424">
        <v>37200</v>
      </c>
      <c r="J333" s="424">
        <v>0</v>
      </c>
      <c r="K333" s="142" t="s">
        <v>5527</v>
      </c>
      <c r="L333" s="419" t="s">
        <v>28</v>
      </c>
      <c r="M333" s="142" t="s">
        <v>3096</v>
      </c>
      <c r="N333" s="225"/>
      <c r="O333" s="225">
        <f>IFERROR(VLOOKUP(TRIM(PRR[[#This Row],[Lokacija provedbe
grad ili općina]]),[1]Koordinate!B:E,2,FALSE),"")</f>
        <v>31433</v>
      </c>
      <c r="P333" s="225">
        <f>IFERROR(VLOOKUP(TRIM(PRR[[#This Row],[Lokacija provedbe
grad ili općina]]),[1]Koordinate!B:E,3,FALSE),"")</f>
        <v>45.458650400000003</v>
      </c>
      <c r="Q333" s="225">
        <f>IFERROR(VLOOKUP(TRIM(PRR[[#This Row],[Lokacija provedbe
grad ili općina]]),[1]Koordinate!B:E,4,FALSE),"")</f>
        <v>18.2178387999999</v>
      </c>
    </row>
    <row r="334" spans="1:17" s="167" customFormat="1">
      <c r="A334" s="225"/>
      <c r="B334" s="423" t="s">
        <v>5521</v>
      </c>
      <c r="C334" s="225"/>
      <c r="D334" s="225"/>
      <c r="E334" s="231">
        <v>43507</v>
      </c>
      <c r="F334" s="424">
        <v>372000</v>
      </c>
      <c r="G334" s="424">
        <v>372000</v>
      </c>
      <c r="H334" s="424">
        <v>334800</v>
      </c>
      <c r="I334" s="424">
        <v>37200</v>
      </c>
      <c r="J334" s="424">
        <v>0</v>
      </c>
      <c r="K334" s="142" t="s">
        <v>5528</v>
      </c>
      <c r="L334" s="419" t="s">
        <v>28</v>
      </c>
      <c r="M334" s="142" t="s">
        <v>1468</v>
      </c>
      <c r="N334" s="225"/>
      <c r="O334" s="225">
        <f>IFERROR(VLOOKUP(TRIM(PRR[[#This Row],[Lokacija provedbe
grad ili općina]]),[1]Koordinate!B:E,2,FALSE),"")</f>
        <v>34350</v>
      </c>
      <c r="P334" s="225">
        <f>IFERROR(VLOOKUP(TRIM(PRR[[#This Row],[Lokacija provedbe
grad ili općina]]),[1]Koordinate!B:E,3,FALSE),"")</f>
        <v>45.350836100000002</v>
      </c>
      <c r="Q334" s="225">
        <f>IFERROR(VLOOKUP(TRIM(PRR[[#This Row],[Lokacija provedbe
grad ili općina]]),[1]Koordinate!B:E,4,FALSE),"")</f>
        <v>17.988119299999902</v>
      </c>
    </row>
    <row r="335" spans="1:17" s="167" customFormat="1">
      <c r="A335" s="225"/>
      <c r="B335" s="423" t="s">
        <v>5521</v>
      </c>
      <c r="C335" s="225"/>
      <c r="D335" s="225"/>
      <c r="E335" s="231">
        <v>43507</v>
      </c>
      <c r="F335" s="424">
        <v>372000</v>
      </c>
      <c r="G335" s="424">
        <v>372000</v>
      </c>
      <c r="H335" s="424">
        <v>334800</v>
      </c>
      <c r="I335" s="424">
        <v>37200</v>
      </c>
      <c r="J335" s="424">
        <v>0</v>
      </c>
      <c r="K335" s="142" t="s">
        <v>5529</v>
      </c>
      <c r="L335" s="419" t="s">
        <v>28</v>
      </c>
      <c r="M335" s="142" t="s">
        <v>1225</v>
      </c>
      <c r="N335" s="225"/>
      <c r="O335" s="225">
        <f>IFERROR(VLOOKUP(TRIM(PRR[[#This Row],[Lokacija provedbe
grad ili općina]]),[1]Koordinate!B:E,2,FALSE),"")</f>
        <v>31206</v>
      </c>
      <c r="P335" s="225">
        <f>IFERROR(VLOOKUP(TRIM(PRR[[#This Row],[Lokacija provedbe
grad ili općina]]),[1]Koordinate!B:E,3,FALSE),"")</f>
        <v>45.5248372</v>
      </c>
      <c r="Q335" s="225">
        <f>IFERROR(VLOOKUP(TRIM(PRR[[#This Row],[Lokacija provedbe
grad ili općina]]),[1]Koordinate!B:E,4,FALSE),"")</f>
        <v>19.060096999999999</v>
      </c>
    </row>
    <row r="336" spans="1:17" s="167" customFormat="1">
      <c r="A336" s="225"/>
      <c r="B336" s="423" t="s">
        <v>5521</v>
      </c>
      <c r="C336" s="225"/>
      <c r="D336" s="225"/>
      <c r="E336" s="231">
        <v>43507</v>
      </c>
      <c r="F336" s="424">
        <v>148800</v>
      </c>
      <c r="G336" s="424">
        <v>148800</v>
      </c>
      <c r="H336" s="424">
        <v>133920</v>
      </c>
      <c r="I336" s="424">
        <v>14880</v>
      </c>
      <c r="J336" s="424">
        <v>0</v>
      </c>
      <c r="K336" s="142" t="s">
        <v>5530</v>
      </c>
      <c r="L336" s="419" t="s">
        <v>28</v>
      </c>
      <c r="M336" s="142" t="s">
        <v>30</v>
      </c>
      <c r="N336" s="225"/>
      <c r="O336" s="225">
        <f>IFERROR(VLOOKUP(TRIM(PRR[[#This Row],[Lokacija provedbe
grad ili općina]]),[1]Koordinate!B:E,2,FALSE),"")</f>
        <v>31400</v>
      </c>
      <c r="P336" s="225">
        <f>IFERROR(VLOOKUP(TRIM(PRR[[#This Row],[Lokacija provedbe
grad ili općina]]),[1]Koordinate!B:E,3,FALSE),"")</f>
        <v>45.309996899999902</v>
      </c>
      <c r="Q336" s="225">
        <f>IFERROR(VLOOKUP(TRIM(PRR[[#This Row],[Lokacija provedbe
grad ili općina]]),[1]Koordinate!B:E,4,FALSE),"")</f>
        <v>18.4097819999999</v>
      </c>
    </row>
    <row r="337" spans="1:17" s="167" customFormat="1">
      <c r="A337" s="225"/>
      <c r="B337" s="423" t="s">
        <v>5521</v>
      </c>
      <c r="C337" s="225"/>
      <c r="D337" s="225"/>
      <c r="E337" s="231">
        <v>43507</v>
      </c>
      <c r="F337" s="424">
        <v>372000</v>
      </c>
      <c r="G337" s="424">
        <v>372000</v>
      </c>
      <c r="H337" s="424">
        <v>334800</v>
      </c>
      <c r="I337" s="424">
        <v>37200</v>
      </c>
      <c r="J337" s="424">
        <v>0</v>
      </c>
      <c r="K337" s="142" t="s">
        <v>5531</v>
      </c>
      <c r="L337" s="419" t="s">
        <v>28</v>
      </c>
      <c r="M337" s="142" t="s">
        <v>1308</v>
      </c>
      <c r="N337" s="225"/>
      <c r="O337" s="225">
        <f>IFERROR(VLOOKUP(TRIM(PRR[[#This Row],[Lokacija provedbe
grad ili općina]]),[1]Koordinate!B:E,2,FALSE),"")</f>
        <v>31402</v>
      </c>
      <c r="P337" s="225">
        <f>IFERROR(VLOOKUP(TRIM(PRR[[#This Row],[Lokacija provedbe
grad ili općina]]),[1]Koordinate!B:E,3,FALSE),"")</f>
        <v>45.361364399999999</v>
      </c>
      <c r="Q337" s="225">
        <f>IFERROR(VLOOKUP(TRIM(PRR[[#This Row],[Lokacija provedbe
grad ili općina]]),[1]Koordinate!B:E,4,FALSE),"")</f>
        <v>18.542214099999999</v>
      </c>
    </row>
    <row r="338" spans="1:17" s="167" customFormat="1">
      <c r="A338" s="225"/>
      <c r="B338" s="423" t="s">
        <v>5521</v>
      </c>
      <c r="C338" s="225"/>
      <c r="D338" s="225"/>
      <c r="E338" s="231">
        <v>43507</v>
      </c>
      <c r="F338" s="424">
        <v>372000</v>
      </c>
      <c r="G338" s="424">
        <v>372000</v>
      </c>
      <c r="H338" s="424">
        <v>334800</v>
      </c>
      <c r="I338" s="424">
        <v>37200</v>
      </c>
      <c r="J338" s="424">
        <v>0</v>
      </c>
      <c r="K338" s="142" t="s">
        <v>5532</v>
      </c>
      <c r="L338" s="419" t="s">
        <v>28</v>
      </c>
      <c r="M338" s="142" t="s">
        <v>3972</v>
      </c>
      <c r="N338" s="225"/>
      <c r="O338" s="225">
        <f>IFERROR(VLOOKUP(TRIM(PRR[[#This Row],[Lokacija provedbe
grad ili općina]]),[1]Koordinate!B:E,2,FALSE),"")</f>
        <v>32213</v>
      </c>
      <c r="P338" s="225">
        <f>IFERROR(VLOOKUP(TRIM(PRR[[#This Row],[Lokacija provedbe
grad ili općina]]),[1]Koordinate!B:E,3,FALSE),"")</f>
        <v>45.374082700000002</v>
      </c>
      <c r="Q338" s="225">
        <f>IFERROR(VLOOKUP(TRIM(PRR[[#This Row],[Lokacija provedbe
grad ili općina]]),[1]Koordinate!B:E,4,FALSE),"")</f>
        <v>18.704673499999998</v>
      </c>
    </row>
    <row r="339" spans="1:17" s="167" customFormat="1">
      <c r="A339" s="225"/>
      <c r="B339" s="423" t="s">
        <v>5521</v>
      </c>
      <c r="C339" s="225"/>
      <c r="D339" s="225"/>
      <c r="E339" s="231">
        <v>43507</v>
      </c>
      <c r="F339" s="424">
        <v>372000</v>
      </c>
      <c r="G339" s="424">
        <v>372000</v>
      </c>
      <c r="H339" s="424">
        <v>334800</v>
      </c>
      <c r="I339" s="424">
        <v>37200</v>
      </c>
      <c r="J339" s="424">
        <v>0</v>
      </c>
      <c r="K339" s="142" t="s">
        <v>5533</v>
      </c>
      <c r="L339" s="419" t="s">
        <v>28</v>
      </c>
      <c r="M339" s="142" t="s">
        <v>851</v>
      </c>
      <c r="N339" s="225"/>
      <c r="O339" s="225">
        <f>IFERROR(VLOOKUP(TRIM(PRR[[#This Row],[Lokacija provedbe
grad ili općina]]),[1]Koordinate!B:E,2,FALSE),"")</f>
        <v>31326</v>
      </c>
      <c r="P339" s="225">
        <f>IFERROR(VLOOKUP(TRIM(PRR[[#This Row],[Lokacija provedbe
grad ili općina]]),[1]Koordinate!B:E,3,FALSE),"")</f>
        <v>45.625062300000003</v>
      </c>
      <c r="Q339" s="225">
        <f>IFERROR(VLOOKUP(TRIM(PRR[[#This Row],[Lokacija provedbe
grad ili općina]]),[1]Koordinate!B:E,4,FALSE),"")</f>
        <v>18.689217399999901</v>
      </c>
    </row>
    <row r="340" spans="1:17" s="167" customFormat="1">
      <c r="A340" s="225"/>
      <c r="B340" s="423" t="s">
        <v>5521</v>
      </c>
      <c r="C340" s="225"/>
      <c r="D340" s="225"/>
      <c r="E340" s="231">
        <v>43507</v>
      </c>
      <c r="F340" s="424">
        <v>370625</v>
      </c>
      <c r="G340" s="424">
        <v>370625</v>
      </c>
      <c r="H340" s="424">
        <v>333562.5</v>
      </c>
      <c r="I340" s="424">
        <v>37062.5</v>
      </c>
      <c r="J340" s="424">
        <v>0</v>
      </c>
      <c r="K340" s="142" t="s">
        <v>5534</v>
      </c>
      <c r="L340" s="419" t="s">
        <v>28</v>
      </c>
      <c r="M340" s="142" t="s">
        <v>4310</v>
      </c>
      <c r="N340" s="225"/>
      <c r="O340" s="225">
        <f>IFERROR(VLOOKUP(TRIM(PRR[[#This Row],[Lokacija provedbe
grad ili općina]]),[1]Koordinate!B:E,2,FALSE),"")</f>
        <v>31208</v>
      </c>
      <c r="P340" s="225">
        <f>IFERROR(VLOOKUP(TRIM(PRR[[#This Row],[Lokacija provedbe
grad ili općina]]),[1]Koordinate!B:E,3,FALSE),"")</f>
        <v>45.758516299999997</v>
      </c>
      <c r="Q340" s="225">
        <f>IFERROR(VLOOKUP(TRIM(PRR[[#This Row],[Lokacija provedbe
grad ili općina]]),[1]Koordinate!B:E,4,FALSE),"")</f>
        <v>18.5280731</v>
      </c>
    </row>
    <row r="341" spans="1:17" s="167" customFormat="1">
      <c r="A341" s="225"/>
      <c r="B341" s="423" t="s">
        <v>5521</v>
      </c>
      <c r="C341" s="225"/>
      <c r="D341" s="225"/>
      <c r="E341" s="231">
        <v>43507</v>
      </c>
      <c r="F341" s="424">
        <v>372000</v>
      </c>
      <c r="G341" s="424">
        <v>372000</v>
      </c>
      <c r="H341" s="424">
        <v>334800</v>
      </c>
      <c r="I341" s="424">
        <v>37200</v>
      </c>
      <c r="J341" s="424">
        <v>0</v>
      </c>
      <c r="K341" s="142" t="s">
        <v>5535</v>
      </c>
      <c r="L341" s="419" t="s">
        <v>28</v>
      </c>
      <c r="M341" s="142" t="s">
        <v>1325</v>
      </c>
      <c r="N341" s="225"/>
      <c r="O341" s="225">
        <f>IFERROR(VLOOKUP(TRIM(PRR[[#This Row],[Lokacija provedbe
grad ili općina]]),[1]Koordinate!B:E,2,FALSE),"")</f>
        <v>31431</v>
      </c>
      <c r="P341" s="225">
        <f>IFERROR(VLOOKUP(TRIM(PRR[[#This Row],[Lokacija provedbe
grad ili općina]]),[1]Koordinate!B:E,3,FALSE),"")</f>
        <v>45.523744299999997</v>
      </c>
      <c r="Q341" s="225">
        <f>IFERROR(VLOOKUP(TRIM(PRR[[#This Row],[Lokacija provedbe
grad ili općina]]),[1]Koordinate!B:E,4,FALSE),"")</f>
        <v>18.577044000000001</v>
      </c>
    </row>
    <row r="342" spans="1:17" s="167" customFormat="1">
      <c r="A342" s="225"/>
      <c r="B342" s="423" t="s">
        <v>5521</v>
      </c>
      <c r="C342" s="225"/>
      <c r="D342" s="225"/>
      <c r="E342" s="231">
        <v>43507</v>
      </c>
      <c r="F342" s="424">
        <v>372000</v>
      </c>
      <c r="G342" s="424">
        <v>372000</v>
      </c>
      <c r="H342" s="424">
        <v>334800</v>
      </c>
      <c r="I342" s="424">
        <v>37200</v>
      </c>
      <c r="J342" s="424">
        <v>0</v>
      </c>
      <c r="K342" s="142" t="s">
        <v>5536</v>
      </c>
      <c r="L342" s="419" t="s">
        <v>28</v>
      </c>
      <c r="M342" s="142" t="s">
        <v>3353</v>
      </c>
      <c r="N342" s="225"/>
      <c r="O342" s="225">
        <f>IFERROR(VLOOKUP(TRIM(PRR[[#This Row],[Lokacija provedbe
grad ili općina]]),[1]Koordinate!B:E,2,FALSE),"")</f>
        <v>31513</v>
      </c>
      <c r="P342" s="225">
        <f>IFERROR(VLOOKUP(TRIM(PRR[[#This Row],[Lokacija provedbe
grad ili općina]]),[1]Koordinate!B:E,3,FALSE),"")</f>
        <v>45.495359099999902</v>
      </c>
      <c r="Q342" s="225">
        <f>IFERROR(VLOOKUP(TRIM(PRR[[#This Row],[Lokacija provedbe
grad ili općina]]),[1]Koordinate!B:E,4,FALSE),"")</f>
        <v>18.018962800000001</v>
      </c>
    </row>
    <row r="343" spans="1:17" s="167" customFormat="1">
      <c r="A343" s="225"/>
      <c r="B343" s="423" t="s">
        <v>5521</v>
      </c>
      <c r="C343" s="225"/>
      <c r="D343" s="225"/>
      <c r="E343" s="231">
        <v>43507</v>
      </c>
      <c r="F343" s="424">
        <v>372000</v>
      </c>
      <c r="G343" s="424">
        <v>372000</v>
      </c>
      <c r="H343" s="424">
        <v>334800</v>
      </c>
      <c r="I343" s="424">
        <v>37200</v>
      </c>
      <c r="J343" s="424">
        <v>0</v>
      </c>
      <c r="K343" s="142" t="s">
        <v>5537</v>
      </c>
      <c r="L343" s="419" t="s">
        <v>28</v>
      </c>
      <c r="M343" s="142" t="s">
        <v>1225</v>
      </c>
      <c r="N343" s="225"/>
      <c r="O343" s="225">
        <f>IFERROR(VLOOKUP(TRIM(PRR[[#This Row],[Lokacija provedbe
grad ili općina]]),[1]Koordinate!B:E,2,FALSE),"")</f>
        <v>31206</v>
      </c>
      <c r="P343" s="225">
        <f>IFERROR(VLOOKUP(TRIM(PRR[[#This Row],[Lokacija provedbe
grad ili općina]]),[1]Koordinate!B:E,3,FALSE),"")</f>
        <v>45.5248372</v>
      </c>
      <c r="Q343" s="225">
        <f>IFERROR(VLOOKUP(TRIM(PRR[[#This Row],[Lokacija provedbe
grad ili općina]]),[1]Koordinate!B:E,4,FALSE),"")</f>
        <v>19.060096999999999</v>
      </c>
    </row>
    <row r="344" spans="1:17" s="167" customFormat="1">
      <c r="A344" s="225"/>
      <c r="B344" s="423" t="s">
        <v>5521</v>
      </c>
      <c r="C344" s="225"/>
      <c r="D344" s="225"/>
      <c r="E344" s="231">
        <v>43507</v>
      </c>
      <c r="F344" s="424">
        <v>372000</v>
      </c>
      <c r="G344" s="424">
        <v>372000</v>
      </c>
      <c r="H344" s="424">
        <v>334800</v>
      </c>
      <c r="I344" s="424">
        <v>37200</v>
      </c>
      <c r="J344" s="424">
        <v>0</v>
      </c>
      <c r="K344" s="142" t="s">
        <v>5538</v>
      </c>
      <c r="L344" s="419" t="s">
        <v>28</v>
      </c>
      <c r="M344" s="142" t="s">
        <v>1225</v>
      </c>
      <c r="N344" s="225"/>
      <c r="O344" s="225">
        <f>IFERROR(VLOOKUP(TRIM(PRR[[#This Row],[Lokacija provedbe
grad ili općina]]),[1]Koordinate!B:E,2,FALSE),"")</f>
        <v>31206</v>
      </c>
      <c r="P344" s="225">
        <f>IFERROR(VLOOKUP(TRIM(PRR[[#This Row],[Lokacija provedbe
grad ili općina]]),[1]Koordinate!B:E,3,FALSE),"")</f>
        <v>45.5248372</v>
      </c>
      <c r="Q344" s="225">
        <f>IFERROR(VLOOKUP(TRIM(PRR[[#This Row],[Lokacija provedbe
grad ili općina]]),[1]Koordinate!B:E,4,FALSE),"")</f>
        <v>19.060096999999999</v>
      </c>
    </row>
    <row r="345" spans="1:17" s="167" customFormat="1">
      <c r="A345" s="225"/>
      <c r="B345" s="423" t="s">
        <v>5521</v>
      </c>
      <c r="C345" s="225"/>
      <c r="D345" s="225"/>
      <c r="E345" s="231">
        <v>43507</v>
      </c>
      <c r="F345" s="424">
        <v>372000</v>
      </c>
      <c r="G345" s="424">
        <v>372000</v>
      </c>
      <c r="H345" s="424">
        <v>334800</v>
      </c>
      <c r="I345" s="424">
        <v>37200</v>
      </c>
      <c r="J345" s="424">
        <v>0</v>
      </c>
      <c r="K345" s="142" t="s">
        <v>5539</v>
      </c>
      <c r="L345" s="419" t="s">
        <v>28</v>
      </c>
      <c r="M345" s="142" t="s">
        <v>2230</v>
      </c>
      <c r="N345" s="225"/>
      <c r="O345" s="225">
        <f>IFERROR(VLOOKUP(TRIM(PRR[[#This Row],[Lokacija provedbe
grad ili općina]]),[1]Koordinate!B:E,2,FALSE),"")</f>
        <v>31410</v>
      </c>
      <c r="P345" s="225">
        <f>IFERROR(VLOOKUP(TRIM(PRR[[#This Row],[Lokacija provedbe
grad ili općina]]),[1]Koordinate!B:E,3,FALSE),"")</f>
        <v>45.226056999999997</v>
      </c>
      <c r="Q345" s="225">
        <f>IFERROR(VLOOKUP(TRIM(PRR[[#This Row],[Lokacija provedbe
grad ili općina]]),[1]Koordinate!B:E,4,FALSE),"")</f>
        <v>18.432524599999901</v>
      </c>
    </row>
    <row r="346" spans="1:17" s="167" customFormat="1" ht="30">
      <c r="A346" s="225"/>
      <c r="B346" s="423" t="s">
        <v>5521</v>
      </c>
      <c r="C346" s="225"/>
      <c r="D346" s="225"/>
      <c r="E346" s="231">
        <v>43507</v>
      </c>
      <c r="F346" s="424">
        <v>372000</v>
      </c>
      <c r="G346" s="424">
        <v>372000</v>
      </c>
      <c r="H346" s="424">
        <v>334800</v>
      </c>
      <c r="I346" s="424">
        <v>37200</v>
      </c>
      <c r="J346" s="424">
        <v>0</v>
      </c>
      <c r="K346" s="142" t="s">
        <v>5540</v>
      </c>
      <c r="L346" s="419" t="s">
        <v>28</v>
      </c>
      <c r="M346" s="142" t="s">
        <v>396</v>
      </c>
      <c r="N346" s="225"/>
      <c r="O346" s="225">
        <f>IFERROR(VLOOKUP(TRIM(PRR[[#This Row],[Lokacija provedbe
grad ili općina]]),[1]Koordinate!B:E,2,FALSE),"")</f>
        <v>31531</v>
      </c>
      <c r="P346" s="225">
        <f>IFERROR(VLOOKUP(TRIM(PRR[[#This Row],[Lokacija provedbe
grad ili općina]]),[1]Koordinate!B:E,3,FALSE),"")</f>
        <v>45.751403799999999</v>
      </c>
      <c r="Q346" s="225">
        <f>IFERROR(VLOOKUP(TRIM(PRR[[#This Row],[Lokacija provedbe
grad ili općina]]),[1]Koordinate!B:E,4,FALSE),"")</f>
        <v>18.063269200000001</v>
      </c>
    </row>
    <row r="347" spans="1:17" s="167" customFormat="1">
      <c r="A347" s="225"/>
      <c r="B347" s="423" t="s">
        <v>5521</v>
      </c>
      <c r="C347" s="225"/>
      <c r="D347" s="225"/>
      <c r="E347" s="231">
        <v>43507</v>
      </c>
      <c r="F347" s="424">
        <v>372000</v>
      </c>
      <c r="G347" s="424">
        <v>372000</v>
      </c>
      <c r="H347" s="424">
        <v>334800</v>
      </c>
      <c r="I347" s="424">
        <v>37200</v>
      </c>
      <c r="J347" s="424">
        <v>0</v>
      </c>
      <c r="K347" s="142" t="s">
        <v>5541</v>
      </c>
      <c r="L347" s="419" t="s">
        <v>28</v>
      </c>
      <c r="M347" s="142" t="s">
        <v>2641</v>
      </c>
      <c r="N347" s="225"/>
      <c r="O347" s="225">
        <f>IFERROR(VLOOKUP(TRIM(PRR[[#This Row],[Lokacija provedbe
grad ili općina]]),[1]Koordinate!B:E,2,FALSE),"")</f>
        <v>31208</v>
      </c>
      <c r="P347" s="225">
        <f>IFERROR(VLOOKUP(TRIM(PRR[[#This Row],[Lokacija provedbe
grad ili općina]]),[1]Koordinate!B:E,3,FALSE),"")</f>
        <v>45.614237000000003</v>
      </c>
      <c r="Q347" s="225">
        <f>IFERROR(VLOOKUP(TRIM(PRR[[#This Row],[Lokacija provedbe
grad ili općina]]),[1]Koordinate!B:E,4,FALSE),"")</f>
        <v>18.5367289</v>
      </c>
    </row>
    <row r="348" spans="1:17" s="167" customFormat="1">
      <c r="A348" s="225"/>
      <c r="B348" s="423" t="s">
        <v>5521</v>
      </c>
      <c r="C348" s="225"/>
      <c r="D348" s="225"/>
      <c r="E348" s="231">
        <v>43507</v>
      </c>
      <c r="F348" s="424">
        <v>372000</v>
      </c>
      <c r="G348" s="424">
        <v>372000</v>
      </c>
      <c r="H348" s="424">
        <v>334800</v>
      </c>
      <c r="I348" s="424">
        <v>37200</v>
      </c>
      <c r="J348" s="424">
        <v>0</v>
      </c>
      <c r="K348" s="142" t="s">
        <v>5542</v>
      </c>
      <c r="L348" s="419" t="s">
        <v>28</v>
      </c>
      <c r="M348" s="142" t="s">
        <v>4300</v>
      </c>
      <c r="N348" s="225"/>
      <c r="O348" s="225">
        <f>IFERROR(VLOOKUP(TRIM(PRR[[#This Row],[Lokacija provedbe
grad ili općina]]),[1]Koordinate!B:E,2,FALSE),"")</f>
        <v>31215</v>
      </c>
      <c r="P348" s="225">
        <f>IFERROR(VLOOKUP(TRIM(PRR[[#This Row],[Lokacija provedbe
grad ili općina]]),[1]Koordinate!B:E,3,FALSE),"")</f>
        <v>453998995</v>
      </c>
      <c r="Q348" s="225">
        <f>IFERROR(VLOOKUP(TRIM(PRR[[#This Row],[Lokacija provedbe
grad ili općina]]),[1]Koordinate!B:E,4,FALSE),"")</f>
        <v>18.620987899999999</v>
      </c>
    </row>
    <row r="349" spans="1:17" s="167" customFormat="1">
      <c r="A349" s="225"/>
      <c r="B349" s="423" t="s">
        <v>5521</v>
      </c>
      <c r="C349" s="225"/>
      <c r="D349" s="225"/>
      <c r="E349" s="231">
        <v>43507</v>
      </c>
      <c r="F349" s="424">
        <v>372000</v>
      </c>
      <c r="G349" s="424">
        <v>372000</v>
      </c>
      <c r="H349" s="424">
        <v>334800</v>
      </c>
      <c r="I349" s="424">
        <v>37200</v>
      </c>
      <c r="J349" s="424">
        <v>0</v>
      </c>
      <c r="K349" s="142" t="s">
        <v>5543</v>
      </c>
      <c r="L349" s="419" t="s">
        <v>28</v>
      </c>
      <c r="M349" s="142" t="s">
        <v>1398</v>
      </c>
      <c r="N349" s="225"/>
      <c r="O349" s="225">
        <f>IFERROR(VLOOKUP(TRIM(PRR[[#This Row],[Lokacija provedbe
grad ili općina]]),[1]Koordinate!B:E,2,FALSE),"")</f>
        <v>32281</v>
      </c>
      <c r="P349" s="225">
        <f>IFERROR(VLOOKUP(TRIM(PRR[[#This Row],[Lokacija provedbe
grad ili općina]]),[1]Koordinate!B:E,3,FALSE),"")</f>
        <v>45.288244499999998</v>
      </c>
      <c r="Q349" s="225">
        <f>IFERROR(VLOOKUP(TRIM(PRR[[#This Row],[Lokacija provedbe
grad ili općina]]),[1]Koordinate!B:E,4,FALSE),"")</f>
        <v>18.6841136</v>
      </c>
    </row>
    <row r="350" spans="1:17" s="167" customFormat="1" ht="30">
      <c r="A350" s="225"/>
      <c r="B350" s="423" t="s">
        <v>5521</v>
      </c>
      <c r="C350" s="225"/>
      <c r="D350" s="225"/>
      <c r="E350" s="231">
        <v>43507</v>
      </c>
      <c r="F350" s="424">
        <v>372000</v>
      </c>
      <c r="G350" s="424">
        <v>372000</v>
      </c>
      <c r="H350" s="424">
        <v>334800</v>
      </c>
      <c r="I350" s="424">
        <v>37200</v>
      </c>
      <c r="J350" s="424">
        <v>0</v>
      </c>
      <c r="K350" s="142" t="s">
        <v>5544</v>
      </c>
      <c r="L350" s="419" t="s">
        <v>28</v>
      </c>
      <c r="M350" s="142" t="s">
        <v>2657</v>
      </c>
      <c r="N350" s="225"/>
      <c r="O350" s="225">
        <f>IFERROR(VLOOKUP(TRIM(PRR[[#This Row],[Lokacija provedbe
grad ili općina]]),[1]Koordinate!B:E,2,FALSE),"")</f>
        <v>31411</v>
      </c>
      <c r="P350" s="225">
        <f>IFERROR(VLOOKUP(TRIM(PRR[[#This Row],[Lokacija provedbe
grad ili općina]]),[1]Koordinate!B:E,3,FALSE),"")</f>
        <v>45.257777599999997</v>
      </c>
      <c r="Q350" s="225">
        <f>IFERROR(VLOOKUP(TRIM(PRR[[#This Row],[Lokacija provedbe
grad ili općina]]),[1]Koordinate!B:E,4,FALSE),"")</f>
        <v>18.242228000000001</v>
      </c>
    </row>
    <row r="351" spans="1:17" s="167" customFormat="1">
      <c r="A351" s="225"/>
      <c r="B351" s="423" t="s">
        <v>5521</v>
      </c>
      <c r="C351" s="225"/>
      <c r="D351" s="225"/>
      <c r="E351" s="231">
        <v>43507</v>
      </c>
      <c r="F351" s="424">
        <v>372000</v>
      </c>
      <c r="G351" s="424">
        <v>372000</v>
      </c>
      <c r="H351" s="424">
        <v>334800</v>
      </c>
      <c r="I351" s="424">
        <v>37200</v>
      </c>
      <c r="J351" s="424">
        <v>0</v>
      </c>
      <c r="K351" s="142" t="s">
        <v>5545</v>
      </c>
      <c r="L351" s="419" t="s">
        <v>28</v>
      </c>
      <c r="M351" s="142" t="s">
        <v>396</v>
      </c>
      <c r="N351" s="225"/>
      <c r="O351" s="225">
        <f>IFERROR(VLOOKUP(TRIM(PRR[[#This Row],[Lokacija provedbe
grad ili općina]]),[1]Koordinate!B:E,2,FALSE),"")</f>
        <v>31531</v>
      </c>
      <c r="P351" s="225">
        <f>IFERROR(VLOOKUP(TRIM(PRR[[#This Row],[Lokacija provedbe
grad ili općina]]),[1]Koordinate!B:E,3,FALSE),"")</f>
        <v>45.751403799999999</v>
      </c>
      <c r="Q351" s="225">
        <f>IFERROR(VLOOKUP(TRIM(PRR[[#This Row],[Lokacija provedbe
grad ili općina]]),[1]Koordinate!B:E,4,FALSE),"")</f>
        <v>18.063269200000001</v>
      </c>
    </row>
    <row r="352" spans="1:17" s="167" customFormat="1">
      <c r="A352" s="225"/>
      <c r="B352" s="423" t="s">
        <v>5521</v>
      </c>
      <c r="C352" s="225"/>
      <c r="D352" s="225"/>
      <c r="E352" s="231">
        <v>43507</v>
      </c>
      <c r="F352" s="424">
        <v>372000</v>
      </c>
      <c r="G352" s="424">
        <v>372000</v>
      </c>
      <c r="H352" s="424">
        <v>334800</v>
      </c>
      <c r="I352" s="424">
        <v>37200</v>
      </c>
      <c r="J352" s="424">
        <v>0</v>
      </c>
      <c r="K352" s="142" t="s">
        <v>5546</v>
      </c>
      <c r="L352" s="419" t="s">
        <v>28</v>
      </c>
      <c r="M352" s="142" t="s">
        <v>1308</v>
      </c>
      <c r="N352" s="225"/>
      <c r="O352" s="225">
        <f>IFERROR(VLOOKUP(TRIM(PRR[[#This Row],[Lokacija provedbe
grad ili općina]]),[1]Koordinate!B:E,2,FALSE),"")</f>
        <v>31402</v>
      </c>
      <c r="P352" s="225">
        <f>IFERROR(VLOOKUP(TRIM(PRR[[#This Row],[Lokacija provedbe
grad ili općina]]),[1]Koordinate!B:E,3,FALSE),"")</f>
        <v>45.361364399999999</v>
      </c>
      <c r="Q352" s="225">
        <f>IFERROR(VLOOKUP(TRIM(PRR[[#This Row],[Lokacija provedbe
grad ili općina]]),[1]Koordinate!B:E,4,FALSE),"")</f>
        <v>18.542214099999999</v>
      </c>
    </row>
    <row r="353" spans="1:17" s="167" customFormat="1">
      <c r="A353" s="225"/>
      <c r="B353" s="423" t="s">
        <v>5521</v>
      </c>
      <c r="C353" s="225"/>
      <c r="D353" s="225"/>
      <c r="E353" s="231">
        <v>43507</v>
      </c>
      <c r="F353" s="424">
        <v>372000</v>
      </c>
      <c r="G353" s="424">
        <v>372000</v>
      </c>
      <c r="H353" s="424">
        <v>334800</v>
      </c>
      <c r="I353" s="424">
        <v>37200</v>
      </c>
      <c r="J353" s="424">
        <v>0</v>
      </c>
      <c r="K353" s="142" t="s">
        <v>5547</v>
      </c>
      <c r="L353" s="419" t="s">
        <v>28</v>
      </c>
      <c r="M353" s="142" t="s">
        <v>1748</v>
      </c>
      <c r="N353" s="225"/>
      <c r="O353" s="225">
        <f>IFERROR(VLOOKUP(TRIM(PRR[[#This Row],[Lokacija provedbe
grad ili općina]]),[1]Koordinate!B:E,2,FALSE),"")</f>
        <v>31224</v>
      </c>
      <c r="P353" s="225">
        <f>IFERROR(VLOOKUP(TRIM(PRR[[#This Row],[Lokacija provedbe
grad ili općina]]),[1]Koordinate!B:E,3,FALSE),"")</f>
        <v>45.545440199999902</v>
      </c>
      <c r="Q353" s="225">
        <f>IFERROR(VLOOKUP(TRIM(PRR[[#This Row],[Lokacija provedbe
grad ili općina]]),[1]Koordinate!B:E,4,FALSE),"")</f>
        <v>18.283311599999902</v>
      </c>
    </row>
    <row r="354" spans="1:17" s="167" customFormat="1">
      <c r="A354" s="225"/>
      <c r="B354" s="423" t="s">
        <v>5521</v>
      </c>
      <c r="C354" s="225"/>
      <c r="D354" s="225"/>
      <c r="E354" s="231">
        <v>43507</v>
      </c>
      <c r="F354" s="424">
        <v>372000</v>
      </c>
      <c r="G354" s="424">
        <v>372000</v>
      </c>
      <c r="H354" s="424">
        <v>334800</v>
      </c>
      <c r="I354" s="424">
        <v>37200</v>
      </c>
      <c r="J354" s="424">
        <v>0</v>
      </c>
      <c r="K354" s="142" t="s">
        <v>5548</v>
      </c>
      <c r="L354" s="419" t="s">
        <v>28</v>
      </c>
      <c r="M354" s="142" t="s">
        <v>3096</v>
      </c>
      <c r="N354" s="225"/>
      <c r="O354" s="225">
        <f>IFERROR(VLOOKUP(TRIM(PRR[[#This Row],[Lokacija provedbe
grad ili općina]]),[1]Koordinate!B:E,2,FALSE),"")</f>
        <v>31433</v>
      </c>
      <c r="P354" s="225">
        <f>IFERROR(VLOOKUP(TRIM(PRR[[#This Row],[Lokacija provedbe
grad ili općina]]),[1]Koordinate!B:E,3,FALSE),"")</f>
        <v>45.458650400000003</v>
      </c>
      <c r="Q354" s="225">
        <f>IFERROR(VLOOKUP(TRIM(PRR[[#This Row],[Lokacija provedbe
grad ili općina]]),[1]Koordinate!B:E,4,FALSE),"")</f>
        <v>18.2178387999999</v>
      </c>
    </row>
    <row r="355" spans="1:17" s="167" customFormat="1">
      <c r="A355" s="225"/>
      <c r="B355" s="423" t="s">
        <v>5521</v>
      </c>
      <c r="C355" s="225"/>
      <c r="D355" s="225"/>
      <c r="E355" s="231">
        <v>43507</v>
      </c>
      <c r="F355" s="424">
        <v>372000</v>
      </c>
      <c r="G355" s="424">
        <v>372000</v>
      </c>
      <c r="H355" s="424">
        <v>334800</v>
      </c>
      <c r="I355" s="424">
        <v>37200</v>
      </c>
      <c r="J355" s="424">
        <v>0</v>
      </c>
      <c r="K355" s="142" t="s">
        <v>5549</v>
      </c>
      <c r="L355" s="419" t="s">
        <v>28</v>
      </c>
      <c r="M355" s="142" t="s">
        <v>386</v>
      </c>
      <c r="N355" s="225"/>
      <c r="O355" s="225">
        <f>IFERROR(VLOOKUP(TRIM(PRR[[#This Row],[Lokacija provedbe
grad ili općina]]),[1]Koordinate!B:E,2,FALSE),"")</f>
        <v>31500</v>
      </c>
      <c r="P355" s="225">
        <f>IFERROR(VLOOKUP(TRIM(PRR[[#This Row],[Lokacija provedbe
grad ili općina]]),[1]Koordinate!B:E,3,FALSE),"")</f>
        <v>45.494686100000003</v>
      </c>
      <c r="Q355" s="225">
        <f>IFERROR(VLOOKUP(TRIM(PRR[[#This Row],[Lokacija provedbe
grad ili općina]]),[1]Koordinate!B:E,4,FALSE),"")</f>
        <v>18.095111800000002</v>
      </c>
    </row>
    <row r="356" spans="1:17" s="167" customFormat="1">
      <c r="A356" s="225"/>
      <c r="B356" s="423" t="s">
        <v>5521</v>
      </c>
      <c r="C356" s="225"/>
      <c r="D356" s="225"/>
      <c r="E356" s="231">
        <v>43507</v>
      </c>
      <c r="F356" s="424">
        <v>370625</v>
      </c>
      <c r="G356" s="424">
        <v>370625</v>
      </c>
      <c r="H356" s="424">
        <v>333562.5</v>
      </c>
      <c r="I356" s="424">
        <v>37062.5</v>
      </c>
      <c r="J356" s="424">
        <v>0</v>
      </c>
      <c r="K356" s="142" t="s">
        <v>5550</v>
      </c>
      <c r="L356" s="419" t="s">
        <v>28</v>
      </c>
      <c r="M356" s="142" t="s">
        <v>5551</v>
      </c>
      <c r="N356" s="225"/>
      <c r="O356" s="225" t="str">
        <f>IFERROR(VLOOKUP(TRIM(PRR[[#This Row],[Lokacija provedbe
grad ili općina]]),[1]Koordinate!B:E,2,FALSE),"")</f>
        <v/>
      </c>
      <c r="P356" s="225" t="str">
        <f>IFERROR(VLOOKUP(TRIM(PRR[[#This Row],[Lokacija provedbe
grad ili općina]]),[1]Koordinate!B:E,3,FALSE),"")</f>
        <v/>
      </c>
      <c r="Q356" s="225" t="str">
        <f>IFERROR(VLOOKUP(TRIM(PRR[[#This Row],[Lokacija provedbe
grad ili općina]]),[1]Koordinate!B:E,4,FALSE),"")</f>
        <v/>
      </c>
    </row>
    <row r="357" spans="1:17" s="167" customFormat="1">
      <c r="A357" s="225"/>
      <c r="B357" s="423" t="s">
        <v>5521</v>
      </c>
      <c r="C357" s="225"/>
      <c r="D357" s="225"/>
      <c r="E357" s="231">
        <v>43507</v>
      </c>
      <c r="F357" s="424">
        <v>372000</v>
      </c>
      <c r="G357" s="424">
        <v>372000</v>
      </c>
      <c r="H357" s="424">
        <v>334800</v>
      </c>
      <c r="I357" s="424">
        <v>37200</v>
      </c>
      <c r="J357" s="424">
        <v>0</v>
      </c>
      <c r="K357" s="142" t="s">
        <v>5552</v>
      </c>
      <c r="L357" s="419" t="s">
        <v>28</v>
      </c>
      <c r="M357" s="142" t="s">
        <v>4302</v>
      </c>
      <c r="N357" s="225"/>
      <c r="O357" s="225">
        <f>IFERROR(VLOOKUP(TRIM(PRR[[#This Row],[Lokacija provedbe
grad ili općina]]),[1]Koordinate!B:E,2,FALSE),"")</f>
        <v>31418</v>
      </c>
      <c r="P357" s="225">
        <f>IFERROR(VLOOKUP(TRIM(PRR[[#This Row],[Lokacija provedbe
grad ili općina]]),[1]Koordinate!B:E,3,FALSE),"")</f>
        <v>45.380248899999998</v>
      </c>
      <c r="Q357" s="225">
        <f>IFERROR(VLOOKUP(TRIM(PRR[[#This Row],[Lokacija provedbe
grad ili općina]]),[1]Koordinate!B:E,4,FALSE),"")</f>
        <v>18.277489699999901</v>
      </c>
    </row>
    <row r="358" spans="1:17" s="167" customFormat="1">
      <c r="A358" s="225"/>
      <c r="B358" s="423" t="s">
        <v>5521</v>
      </c>
      <c r="C358" s="225"/>
      <c r="D358" s="225"/>
      <c r="E358" s="231">
        <v>43507</v>
      </c>
      <c r="F358" s="424">
        <v>372000</v>
      </c>
      <c r="G358" s="424">
        <v>372000</v>
      </c>
      <c r="H358" s="424">
        <v>334800</v>
      </c>
      <c r="I358" s="424">
        <v>37200</v>
      </c>
      <c r="J358" s="424">
        <v>0</v>
      </c>
      <c r="K358" s="142" t="s">
        <v>5553</v>
      </c>
      <c r="L358" s="419" t="s">
        <v>28</v>
      </c>
      <c r="M358" s="142" t="s">
        <v>1748</v>
      </c>
      <c r="N358" s="225"/>
      <c r="O358" s="225">
        <f>IFERROR(VLOOKUP(TRIM(PRR[[#This Row],[Lokacija provedbe
grad ili općina]]),[1]Koordinate!B:E,2,FALSE),"")</f>
        <v>31224</v>
      </c>
      <c r="P358" s="225">
        <f>IFERROR(VLOOKUP(TRIM(PRR[[#This Row],[Lokacija provedbe
grad ili općina]]),[1]Koordinate!B:E,3,FALSE),"")</f>
        <v>45.545440199999902</v>
      </c>
      <c r="Q358" s="225">
        <f>IFERROR(VLOOKUP(TRIM(PRR[[#This Row],[Lokacija provedbe
grad ili općina]]),[1]Koordinate!B:E,4,FALSE),"")</f>
        <v>18.283311599999902</v>
      </c>
    </row>
    <row r="359" spans="1:17" s="167" customFormat="1">
      <c r="A359" s="225"/>
      <c r="B359" s="423" t="s">
        <v>5521</v>
      </c>
      <c r="C359" s="225"/>
      <c r="D359" s="225"/>
      <c r="E359" s="231">
        <v>43507</v>
      </c>
      <c r="F359" s="424">
        <v>372000</v>
      </c>
      <c r="G359" s="424">
        <v>372000</v>
      </c>
      <c r="H359" s="424">
        <v>334800</v>
      </c>
      <c r="I359" s="424">
        <v>37200</v>
      </c>
      <c r="J359" s="424">
        <v>0</v>
      </c>
      <c r="K359" s="142" t="s">
        <v>5554</v>
      </c>
      <c r="L359" s="419" t="s">
        <v>28</v>
      </c>
      <c r="M359" s="142" t="s">
        <v>29</v>
      </c>
      <c r="N359" s="225"/>
      <c r="O359" s="225">
        <f>IFERROR(VLOOKUP(TRIM(PRR[[#This Row],[Lokacija provedbe
grad ili općina]]),[1]Koordinate!B:E,2,FALSE),"")</f>
        <v>31000</v>
      </c>
      <c r="P359" s="225">
        <f>IFERROR(VLOOKUP(TRIM(PRR[[#This Row],[Lokacija provedbe
grad ili općina]]),[1]Koordinate!B:E,3,FALSE),"")</f>
        <v>45.554962400000001</v>
      </c>
      <c r="Q359" s="225">
        <f>IFERROR(VLOOKUP(TRIM(PRR[[#This Row],[Lokacija provedbe
grad ili općina]]),[1]Koordinate!B:E,4,FALSE),"")</f>
        <v>18.695514399999901</v>
      </c>
    </row>
    <row r="360" spans="1:17" s="167" customFormat="1">
      <c r="A360" s="225"/>
      <c r="B360" s="423" t="s">
        <v>5521</v>
      </c>
      <c r="C360" s="225"/>
      <c r="D360" s="225"/>
      <c r="E360" s="231">
        <v>43507</v>
      </c>
      <c r="F360" s="424">
        <v>370625</v>
      </c>
      <c r="G360" s="424">
        <v>370625</v>
      </c>
      <c r="H360" s="424">
        <v>333562.5</v>
      </c>
      <c r="I360" s="424">
        <v>37062.5</v>
      </c>
      <c r="J360" s="424">
        <v>0</v>
      </c>
      <c r="K360" s="142" t="s">
        <v>5555</v>
      </c>
      <c r="L360" s="419" t="s">
        <v>28</v>
      </c>
      <c r="M360" s="142" t="s">
        <v>169</v>
      </c>
      <c r="N360" s="225"/>
      <c r="O360" s="225">
        <f>IFERROR(VLOOKUP(TRIM(PRR[[#This Row],[Lokacija provedbe
grad ili općina]]),[1]Koordinate!B:E,2,FALSE),"")</f>
        <v>31540</v>
      </c>
      <c r="P360" s="225">
        <f>IFERROR(VLOOKUP(TRIM(PRR[[#This Row],[Lokacija provedbe
grad ili općina]]),[1]Koordinate!B:E,3,FALSE),"")</f>
        <v>45.762141999999997</v>
      </c>
      <c r="Q360" s="225">
        <f>IFERROR(VLOOKUP(TRIM(PRR[[#This Row],[Lokacija provedbe
grad ili općina]]),[1]Koordinate!B:E,4,FALSE),"")</f>
        <v>18.165137899999898</v>
      </c>
    </row>
    <row r="361" spans="1:17" s="167" customFormat="1">
      <c r="A361" s="225"/>
      <c r="B361" s="423" t="s">
        <v>5521</v>
      </c>
      <c r="C361" s="225"/>
      <c r="D361" s="225"/>
      <c r="E361" s="231">
        <v>43507</v>
      </c>
      <c r="F361" s="424">
        <v>372000</v>
      </c>
      <c r="G361" s="424">
        <v>372000</v>
      </c>
      <c r="H361" s="424">
        <v>334800</v>
      </c>
      <c r="I361" s="424">
        <v>37200</v>
      </c>
      <c r="J361" s="424">
        <v>0</v>
      </c>
      <c r="K361" s="142" t="s">
        <v>5556</v>
      </c>
      <c r="L361" s="419" t="s">
        <v>28</v>
      </c>
      <c r="M361" s="142" t="s">
        <v>4300</v>
      </c>
      <c r="N361" s="225"/>
      <c r="O361" s="225">
        <f>IFERROR(VLOOKUP(TRIM(PRR[[#This Row],[Lokacija provedbe
grad ili općina]]),[1]Koordinate!B:E,2,FALSE),"")</f>
        <v>31215</v>
      </c>
      <c r="P361" s="225">
        <f>IFERROR(VLOOKUP(TRIM(PRR[[#This Row],[Lokacija provedbe
grad ili općina]]),[1]Koordinate!B:E,3,FALSE),"")</f>
        <v>453998995</v>
      </c>
      <c r="Q361" s="225">
        <f>IFERROR(VLOOKUP(TRIM(PRR[[#This Row],[Lokacija provedbe
grad ili općina]]),[1]Koordinate!B:E,4,FALSE),"")</f>
        <v>18.620987899999999</v>
      </c>
    </row>
    <row r="362" spans="1:17" s="167" customFormat="1">
      <c r="A362" s="225"/>
      <c r="B362" s="423" t="s">
        <v>5521</v>
      </c>
      <c r="C362" s="225"/>
      <c r="D362" s="225"/>
      <c r="E362" s="231">
        <v>43507</v>
      </c>
      <c r="F362" s="424">
        <v>372000</v>
      </c>
      <c r="G362" s="424">
        <v>372000</v>
      </c>
      <c r="H362" s="424">
        <v>334800</v>
      </c>
      <c r="I362" s="424">
        <v>37200</v>
      </c>
      <c r="J362" s="424">
        <v>0</v>
      </c>
      <c r="K362" s="142" t="s">
        <v>5557</v>
      </c>
      <c r="L362" s="419" t="s">
        <v>28</v>
      </c>
      <c r="M362" s="142" t="s">
        <v>204</v>
      </c>
      <c r="N362" s="225"/>
      <c r="O362" s="225">
        <f>IFERROR(VLOOKUP(TRIM(PRR[[#This Row],[Lokacija provedbe
grad ili općina]]),[1]Koordinate!B:E,2,FALSE),"")</f>
        <v>31551</v>
      </c>
      <c r="P362" s="225">
        <f>IFERROR(VLOOKUP(TRIM(PRR[[#This Row],[Lokacija provedbe
grad ili općina]]),[1]Koordinate!B:E,3,FALSE),"")</f>
        <v>45.684501599999997</v>
      </c>
      <c r="Q362" s="225">
        <f>IFERROR(VLOOKUP(TRIM(PRR[[#This Row],[Lokacija provedbe
grad ili općina]]),[1]Koordinate!B:E,4,FALSE),"")</f>
        <v>18.402356699999899</v>
      </c>
    </row>
    <row r="363" spans="1:17" s="167" customFormat="1">
      <c r="A363" s="225"/>
      <c r="B363" s="423" t="s">
        <v>5521</v>
      </c>
      <c r="C363" s="225"/>
      <c r="D363" s="225"/>
      <c r="E363" s="231">
        <v>43507</v>
      </c>
      <c r="F363" s="424">
        <v>372000</v>
      </c>
      <c r="G363" s="424">
        <v>372000</v>
      </c>
      <c r="H363" s="424">
        <v>334800</v>
      </c>
      <c r="I363" s="424">
        <v>37200</v>
      </c>
      <c r="J363" s="424">
        <v>0</v>
      </c>
      <c r="K363" s="142" t="s">
        <v>5558</v>
      </c>
      <c r="L363" s="419" t="s">
        <v>28</v>
      </c>
      <c r="M363" s="142" t="s">
        <v>4300</v>
      </c>
      <c r="N363" s="225"/>
      <c r="O363" s="225">
        <f>IFERROR(VLOOKUP(TRIM(PRR[[#This Row],[Lokacija provedbe
grad ili općina]]),[1]Koordinate!B:E,2,FALSE),"")</f>
        <v>31215</v>
      </c>
      <c r="P363" s="225">
        <f>IFERROR(VLOOKUP(TRIM(PRR[[#This Row],[Lokacija provedbe
grad ili općina]]),[1]Koordinate!B:E,3,FALSE),"")</f>
        <v>453998995</v>
      </c>
      <c r="Q363" s="225">
        <f>IFERROR(VLOOKUP(TRIM(PRR[[#This Row],[Lokacija provedbe
grad ili općina]]),[1]Koordinate!B:E,4,FALSE),"")</f>
        <v>18.620987899999999</v>
      </c>
    </row>
    <row r="364" spans="1:17" s="167" customFormat="1">
      <c r="A364" s="225"/>
      <c r="B364" s="423" t="s">
        <v>5521</v>
      </c>
      <c r="C364" s="225"/>
      <c r="D364" s="225"/>
      <c r="E364" s="231">
        <v>43507</v>
      </c>
      <c r="F364" s="424">
        <v>370625</v>
      </c>
      <c r="G364" s="424">
        <v>370625</v>
      </c>
      <c r="H364" s="424">
        <v>333562.5</v>
      </c>
      <c r="I364" s="424">
        <v>37062.5</v>
      </c>
      <c r="J364" s="424">
        <v>0</v>
      </c>
      <c r="K364" s="142" t="s">
        <v>5559</v>
      </c>
      <c r="L364" s="419" t="s">
        <v>28</v>
      </c>
      <c r="M364" s="142" t="s">
        <v>131</v>
      </c>
      <c r="N364" s="225"/>
      <c r="O364" s="225">
        <f>IFERROR(VLOOKUP(TRIM(PRR[[#This Row],[Lokacija provedbe
grad ili općina]]),[1]Koordinate!B:E,2,FALSE),"")</f>
        <v>31309</v>
      </c>
      <c r="P364" s="225">
        <f>IFERROR(VLOOKUP(TRIM(PRR[[#This Row],[Lokacija provedbe
grad ili općina]]),[1]Koordinate!B:E,3,FALSE),"")</f>
        <v>45.751590700000001</v>
      </c>
      <c r="Q364" s="225">
        <f>IFERROR(VLOOKUP(TRIM(PRR[[#This Row],[Lokacija provedbe
grad ili općina]]),[1]Koordinate!B:E,4,FALSE),"")</f>
        <v>18.737473999999999</v>
      </c>
    </row>
    <row r="365" spans="1:17" s="167" customFormat="1">
      <c r="A365" s="225"/>
      <c r="B365" s="423" t="s">
        <v>5521</v>
      </c>
      <c r="C365" s="225"/>
      <c r="D365" s="225"/>
      <c r="E365" s="231">
        <v>43507</v>
      </c>
      <c r="F365" s="424">
        <v>372000</v>
      </c>
      <c r="G365" s="424">
        <v>372000</v>
      </c>
      <c r="H365" s="424">
        <v>334800</v>
      </c>
      <c r="I365" s="424">
        <v>37200</v>
      </c>
      <c r="J365" s="424">
        <v>0</v>
      </c>
      <c r="K365" s="142" t="s">
        <v>5560</v>
      </c>
      <c r="L365" s="419" t="s">
        <v>28</v>
      </c>
      <c r="M365" s="142" t="s">
        <v>4311</v>
      </c>
      <c r="N365" s="225"/>
      <c r="O365" s="225">
        <f>IFERROR(VLOOKUP(TRIM(PRR[[#This Row],[Lokacija provedbe
grad ili općina]]),[1]Koordinate!B:E,2,FALSE),"")</f>
        <v>31303</v>
      </c>
      <c r="P365" s="225">
        <f>IFERROR(VLOOKUP(TRIM(PRR[[#This Row],[Lokacija provedbe
grad ili općina]]),[1]Koordinate!B:E,3,FALSE),"")</f>
        <v>45.8061212</v>
      </c>
      <c r="Q365" s="225">
        <f>IFERROR(VLOOKUP(TRIM(PRR[[#This Row],[Lokacija provedbe
grad ili općina]]),[1]Koordinate!B:E,4,FALSE),"")</f>
        <v>18.659507899999898</v>
      </c>
    </row>
    <row r="366" spans="1:17" s="167" customFormat="1">
      <c r="A366" s="225"/>
      <c r="B366" s="423" t="s">
        <v>5521</v>
      </c>
      <c r="C366" s="225"/>
      <c r="D366" s="225"/>
      <c r="E366" s="231">
        <v>43507</v>
      </c>
      <c r="F366" s="424">
        <v>372000</v>
      </c>
      <c r="G366" s="424">
        <v>372000</v>
      </c>
      <c r="H366" s="424">
        <v>334800</v>
      </c>
      <c r="I366" s="424">
        <v>37200</v>
      </c>
      <c r="J366" s="424">
        <v>0</v>
      </c>
      <c r="K366" s="142" t="s">
        <v>5561</v>
      </c>
      <c r="L366" s="419" t="s">
        <v>28</v>
      </c>
      <c r="M366" s="142" t="s">
        <v>29</v>
      </c>
      <c r="N366" s="225"/>
      <c r="O366" s="225">
        <f>IFERROR(VLOOKUP(TRIM(PRR[[#This Row],[Lokacija provedbe
grad ili općina]]),[1]Koordinate!B:E,2,FALSE),"")</f>
        <v>31000</v>
      </c>
      <c r="P366" s="225">
        <f>IFERROR(VLOOKUP(TRIM(PRR[[#This Row],[Lokacija provedbe
grad ili općina]]),[1]Koordinate!B:E,3,FALSE),"")</f>
        <v>45.554962400000001</v>
      </c>
      <c r="Q366" s="225">
        <f>IFERROR(VLOOKUP(TRIM(PRR[[#This Row],[Lokacija provedbe
grad ili općina]]),[1]Koordinate!B:E,4,FALSE),"")</f>
        <v>18.695514399999901</v>
      </c>
    </row>
    <row r="367" spans="1:17" s="167" customFormat="1">
      <c r="A367" s="225"/>
      <c r="B367" s="423" t="s">
        <v>5521</v>
      </c>
      <c r="C367" s="225"/>
      <c r="D367" s="225"/>
      <c r="E367" s="231">
        <v>43507</v>
      </c>
      <c r="F367" s="424">
        <v>372000</v>
      </c>
      <c r="G367" s="424">
        <v>372000</v>
      </c>
      <c r="H367" s="424">
        <v>334800</v>
      </c>
      <c r="I367" s="424">
        <v>37200</v>
      </c>
      <c r="J367" s="424">
        <v>0</v>
      </c>
      <c r="K367" s="142" t="s">
        <v>5562</v>
      </c>
      <c r="L367" s="419" t="s">
        <v>28</v>
      </c>
      <c r="M367" s="142" t="s">
        <v>169</v>
      </c>
      <c r="N367" s="225"/>
      <c r="O367" s="225">
        <f>IFERROR(VLOOKUP(TRIM(PRR[[#This Row],[Lokacija provedbe
grad ili općina]]),[1]Koordinate!B:E,2,FALSE),"")</f>
        <v>31540</v>
      </c>
      <c r="P367" s="225">
        <f>IFERROR(VLOOKUP(TRIM(PRR[[#This Row],[Lokacija provedbe
grad ili općina]]),[1]Koordinate!B:E,3,FALSE),"")</f>
        <v>45.762141999999997</v>
      </c>
      <c r="Q367" s="225">
        <f>IFERROR(VLOOKUP(TRIM(PRR[[#This Row],[Lokacija provedbe
grad ili općina]]),[1]Koordinate!B:E,4,FALSE),"")</f>
        <v>18.165137899999898</v>
      </c>
    </row>
    <row r="368" spans="1:17" s="167" customFormat="1">
      <c r="A368" s="225"/>
      <c r="B368" s="423" t="s">
        <v>5521</v>
      </c>
      <c r="C368" s="225"/>
      <c r="D368" s="225"/>
      <c r="E368" s="231">
        <v>43518</v>
      </c>
      <c r="F368" s="424">
        <v>372000</v>
      </c>
      <c r="G368" s="424">
        <v>372000</v>
      </c>
      <c r="H368" s="424">
        <v>334800</v>
      </c>
      <c r="I368" s="424">
        <v>37200</v>
      </c>
      <c r="J368" s="424">
        <v>0</v>
      </c>
      <c r="K368" s="142" t="s">
        <v>5563</v>
      </c>
      <c r="L368" s="419" t="s">
        <v>28</v>
      </c>
      <c r="M368" s="142" t="s">
        <v>1717</v>
      </c>
      <c r="N368" s="225"/>
      <c r="O368" s="225">
        <f>IFERROR(VLOOKUP(TRIM(PRR[[#This Row],[Lokacija provedbe
grad ili općina]]),[1]Koordinate!B:E,2,FALSE),"")</f>
        <v>31511</v>
      </c>
      <c r="P368" s="225">
        <f>IFERROR(VLOOKUP(TRIM(PRR[[#This Row],[Lokacija provedbe
grad ili općina]]),[1]Koordinate!B:E,3,FALSE),"")</f>
        <v>45.540887699999999</v>
      </c>
      <c r="Q368" s="225">
        <f>IFERROR(VLOOKUP(TRIM(PRR[[#This Row],[Lokacija provedbe
grad ili općina]]),[1]Koordinate!B:E,4,FALSE),"")</f>
        <v>18.0528961999999</v>
      </c>
    </row>
    <row r="369" spans="1:17" s="167" customFormat="1">
      <c r="A369" s="225"/>
      <c r="B369" s="423" t="s">
        <v>5521</v>
      </c>
      <c r="C369" s="225"/>
      <c r="D369" s="225"/>
      <c r="E369" s="231">
        <v>43517</v>
      </c>
      <c r="F369" s="424">
        <v>372000</v>
      </c>
      <c r="G369" s="424">
        <v>372000</v>
      </c>
      <c r="H369" s="424">
        <v>334800</v>
      </c>
      <c r="I369" s="424">
        <v>37200</v>
      </c>
      <c r="J369" s="424">
        <v>0</v>
      </c>
      <c r="K369" s="142" t="s">
        <v>5564</v>
      </c>
      <c r="L369" s="419" t="s">
        <v>28</v>
      </c>
      <c r="M369" s="142" t="s">
        <v>1717</v>
      </c>
      <c r="N369" s="225"/>
      <c r="O369" s="225">
        <f>IFERROR(VLOOKUP(TRIM(PRR[[#This Row],[Lokacija provedbe
grad ili općina]]),[1]Koordinate!B:E,2,FALSE),"")</f>
        <v>31511</v>
      </c>
      <c r="P369" s="225">
        <f>IFERROR(VLOOKUP(TRIM(PRR[[#This Row],[Lokacija provedbe
grad ili općina]]),[1]Koordinate!B:E,3,FALSE),"")</f>
        <v>45.540887699999999</v>
      </c>
      <c r="Q369" s="225">
        <f>IFERROR(VLOOKUP(TRIM(PRR[[#This Row],[Lokacija provedbe
grad ili općina]]),[1]Koordinate!B:E,4,FALSE),"")</f>
        <v>18.0528961999999</v>
      </c>
    </row>
    <row r="370" spans="1:17" s="167" customFormat="1">
      <c r="A370" s="225"/>
      <c r="B370" s="423" t="s">
        <v>5521</v>
      </c>
      <c r="C370" s="225"/>
      <c r="D370" s="225"/>
      <c r="E370" s="231">
        <v>43550</v>
      </c>
      <c r="F370" s="424">
        <v>148800</v>
      </c>
      <c r="G370" s="424">
        <v>148800</v>
      </c>
      <c r="H370" s="424">
        <v>133920</v>
      </c>
      <c r="I370" s="424">
        <v>14880</v>
      </c>
      <c r="J370" s="424">
        <v>0</v>
      </c>
      <c r="K370" s="142" t="s">
        <v>5565</v>
      </c>
      <c r="L370" s="419" t="s">
        <v>28</v>
      </c>
      <c r="M370" s="142" t="s">
        <v>143</v>
      </c>
      <c r="N370" s="225"/>
      <c r="O370" s="225">
        <f>IFERROR(VLOOKUP(TRIM(PRR[[#This Row],[Lokacija provedbe
grad ili općina]]),[1]Koordinate!B:E,2,FALSE),"")</f>
        <v>32100</v>
      </c>
      <c r="P370" s="225">
        <f>IFERROR(VLOOKUP(TRIM(PRR[[#This Row],[Lokacija provedbe
grad ili općina]]),[1]Koordinate!B:E,3,FALSE),"")</f>
        <v>45.287905799999997</v>
      </c>
      <c r="Q370" s="225">
        <f>IFERROR(VLOOKUP(TRIM(PRR[[#This Row],[Lokacija provedbe
grad ili općina]]),[1]Koordinate!B:E,4,FALSE),"")</f>
        <v>18.805678100000002</v>
      </c>
    </row>
    <row r="371" spans="1:17" s="167" customFormat="1">
      <c r="A371" s="225"/>
      <c r="B371" s="423" t="s">
        <v>5521</v>
      </c>
      <c r="C371" s="225"/>
      <c r="D371" s="225"/>
      <c r="E371" s="231">
        <v>43539</v>
      </c>
      <c r="F371" s="424">
        <v>372000</v>
      </c>
      <c r="G371" s="424">
        <v>372000</v>
      </c>
      <c r="H371" s="424">
        <v>334800</v>
      </c>
      <c r="I371" s="424">
        <v>37200</v>
      </c>
      <c r="J371" s="424">
        <v>0</v>
      </c>
      <c r="K371" s="142" t="s">
        <v>6195</v>
      </c>
      <c r="L371" s="419" t="s">
        <v>28</v>
      </c>
      <c r="M371" s="142" t="s">
        <v>3096</v>
      </c>
      <c r="N371" s="225"/>
      <c r="O371" s="225">
        <f>IFERROR(VLOOKUP(TRIM(PRR[[#This Row],[Lokacija provedbe
grad ili općina]]),[1]Koordinate!B:E,2,FALSE),"")</f>
        <v>31433</v>
      </c>
      <c r="P371" s="225">
        <f>IFERROR(VLOOKUP(TRIM(PRR[[#This Row],[Lokacija provedbe
grad ili općina]]),[1]Koordinate!B:E,3,FALSE),"")</f>
        <v>45.458650400000003</v>
      </c>
      <c r="Q371" s="225">
        <f>IFERROR(VLOOKUP(TRIM(PRR[[#This Row],[Lokacija provedbe
grad ili općina]]),[1]Koordinate!B:E,4,FALSE),"")</f>
        <v>18.2178387999999</v>
      </c>
    </row>
    <row r="372" spans="1:17" s="167" customFormat="1">
      <c r="A372" s="225"/>
      <c r="B372" s="423" t="s">
        <v>5521</v>
      </c>
      <c r="C372" s="225"/>
      <c r="D372" s="225"/>
      <c r="E372" s="231">
        <v>43539</v>
      </c>
      <c r="F372" s="424">
        <v>372000</v>
      </c>
      <c r="G372" s="424">
        <v>372000</v>
      </c>
      <c r="H372" s="424">
        <v>334800</v>
      </c>
      <c r="I372" s="424">
        <v>37200</v>
      </c>
      <c r="J372" s="424">
        <v>0</v>
      </c>
      <c r="K372" s="142" t="s">
        <v>6196</v>
      </c>
      <c r="L372" s="419" t="s">
        <v>28</v>
      </c>
      <c r="M372" s="142" t="s">
        <v>4314</v>
      </c>
      <c r="N372" s="225"/>
      <c r="O372" s="225">
        <f>IFERROR(VLOOKUP(TRIM(PRR[[#This Row],[Lokacija provedbe
grad ili općina]]),[1]Koordinate!B:E,2,FALSE),"")</f>
        <v>31325</v>
      </c>
      <c r="P372" s="225">
        <f>IFERROR(VLOOKUP(TRIM(PRR[[#This Row],[Lokacija provedbe
grad ili općina]]),[1]Koordinate!B:E,3,FALSE),"")</f>
        <v>45.6866044</v>
      </c>
      <c r="Q372" s="225">
        <f>IFERROR(VLOOKUP(TRIM(PRR[[#This Row],[Lokacija provedbe
grad ili općina]]),[1]Koordinate!B:E,4,FALSE),"")</f>
        <v>18.668215700000001</v>
      </c>
    </row>
    <row r="373" spans="1:17" s="167" customFormat="1">
      <c r="A373" s="225"/>
      <c r="B373" s="423" t="s">
        <v>5521</v>
      </c>
      <c r="C373" s="225"/>
      <c r="D373" s="225"/>
      <c r="E373" s="231">
        <v>43542</v>
      </c>
      <c r="F373" s="424">
        <v>370625</v>
      </c>
      <c r="G373" s="424">
        <v>370625</v>
      </c>
      <c r="H373" s="424">
        <v>333562.5</v>
      </c>
      <c r="I373" s="424">
        <v>37062.5</v>
      </c>
      <c r="J373" s="424">
        <v>0</v>
      </c>
      <c r="K373" s="142" t="s">
        <v>6197</v>
      </c>
      <c r="L373" s="419" t="s">
        <v>28</v>
      </c>
      <c r="M373" s="142" t="s">
        <v>2657</v>
      </c>
      <c r="N373" s="225"/>
      <c r="O373" s="225">
        <f>IFERROR(VLOOKUP(TRIM(PRR[[#This Row],[Lokacija provedbe
grad ili općina]]),[1]Koordinate!B:E,2,FALSE),"")</f>
        <v>31411</v>
      </c>
      <c r="P373" s="225">
        <f>IFERROR(VLOOKUP(TRIM(PRR[[#This Row],[Lokacija provedbe
grad ili općina]]),[1]Koordinate!B:E,3,FALSE),"")</f>
        <v>45.257777599999997</v>
      </c>
      <c r="Q373" s="225">
        <f>IFERROR(VLOOKUP(TRIM(PRR[[#This Row],[Lokacija provedbe
grad ili općina]]),[1]Koordinate!B:E,4,FALSE),"")</f>
        <v>18.242228000000001</v>
      </c>
    </row>
    <row r="374" spans="1:17" s="167" customFormat="1">
      <c r="A374" s="225"/>
      <c r="B374" s="423" t="s">
        <v>5521</v>
      </c>
      <c r="C374" s="225"/>
      <c r="D374" s="225"/>
      <c r="E374" s="231">
        <v>43546</v>
      </c>
      <c r="F374" s="424">
        <v>372000</v>
      </c>
      <c r="G374" s="424">
        <v>372000</v>
      </c>
      <c r="H374" s="424">
        <v>334800</v>
      </c>
      <c r="I374" s="424">
        <v>37200</v>
      </c>
      <c r="J374" s="424">
        <v>0</v>
      </c>
      <c r="K374" s="142" t="s">
        <v>6198</v>
      </c>
      <c r="L374" s="419" t="s">
        <v>28</v>
      </c>
      <c r="M374" s="142" t="s">
        <v>204</v>
      </c>
      <c r="N374" s="225"/>
      <c r="O374" s="225">
        <f>IFERROR(VLOOKUP(TRIM(PRR[[#This Row],[Lokacija provedbe
grad ili općina]]),[1]Koordinate!B:E,2,FALSE),"")</f>
        <v>31551</v>
      </c>
      <c r="P374" s="225">
        <f>IFERROR(VLOOKUP(TRIM(PRR[[#This Row],[Lokacija provedbe
grad ili općina]]),[1]Koordinate!B:E,3,FALSE),"")</f>
        <v>45.684501599999997</v>
      </c>
      <c r="Q374" s="225">
        <f>IFERROR(VLOOKUP(TRIM(PRR[[#This Row],[Lokacija provedbe
grad ili općina]]),[1]Koordinate!B:E,4,FALSE),"")</f>
        <v>18.402356699999899</v>
      </c>
    </row>
    <row r="375" spans="1:17" s="167" customFormat="1">
      <c r="A375" s="225"/>
      <c r="B375" s="423" t="s">
        <v>5521</v>
      </c>
      <c r="C375" s="225"/>
      <c r="D375" s="225"/>
      <c r="E375" s="231">
        <v>43546</v>
      </c>
      <c r="F375" s="424">
        <v>372000</v>
      </c>
      <c r="G375" s="424">
        <v>372000</v>
      </c>
      <c r="H375" s="424">
        <v>334800</v>
      </c>
      <c r="I375" s="424">
        <v>37200</v>
      </c>
      <c r="J375" s="424">
        <v>0</v>
      </c>
      <c r="K375" s="142" t="s">
        <v>6199</v>
      </c>
      <c r="L375" s="419" t="s">
        <v>28</v>
      </c>
      <c r="M375" s="142" t="s">
        <v>30</v>
      </c>
      <c r="N375" s="225"/>
      <c r="O375" s="225">
        <f>IFERROR(VLOOKUP(TRIM(PRR[[#This Row],[Lokacija provedbe
grad ili općina]]),[1]Koordinate!B:E,2,FALSE),"")</f>
        <v>31400</v>
      </c>
      <c r="P375" s="225">
        <f>IFERROR(VLOOKUP(TRIM(PRR[[#This Row],[Lokacija provedbe
grad ili općina]]),[1]Koordinate!B:E,3,FALSE),"")</f>
        <v>45.309996899999902</v>
      </c>
      <c r="Q375" s="225">
        <f>IFERROR(VLOOKUP(TRIM(PRR[[#This Row],[Lokacija provedbe
grad ili općina]]),[1]Koordinate!B:E,4,FALSE),"")</f>
        <v>18.4097819999999</v>
      </c>
    </row>
    <row r="376" spans="1:17" s="167" customFormat="1">
      <c r="A376" s="225"/>
      <c r="B376" s="423" t="s">
        <v>5521</v>
      </c>
      <c r="C376" s="225"/>
      <c r="D376" s="225"/>
      <c r="E376" s="231">
        <v>43549</v>
      </c>
      <c r="F376" s="424">
        <v>372000</v>
      </c>
      <c r="G376" s="424">
        <v>372000</v>
      </c>
      <c r="H376" s="424">
        <v>334800</v>
      </c>
      <c r="I376" s="424">
        <v>37200</v>
      </c>
      <c r="J376" s="424">
        <v>0</v>
      </c>
      <c r="K376" s="142" t="s">
        <v>6200</v>
      </c>
      <c r="L376" s="419" t="s">
        <v>28</v>
      </c>
      <c r="M376" s="142" t="s">
        <v>2372</v>
      </c>
      <c r="N376" s="225"/>
      <c r="O376" s="225">
        <f>IFERROR(VLOOKUP(TRIM(PRR[[#This Row],[Lokacija provedbe
grad ili općina]]),[1]Koordinate!B:E,2,FALSE),"")</f>
        <v>31424</v>
      </c>
      <c r="P376" s="225">
        <f>IFERROR(VLOOKUP(TRIM(PRR[[#This Row],[Lokacija provedbe
grad ili općina]]),[1]Koordinate!B:E,3,FALSE),"")</f>
        <v>45.4329939</v>
      </c>
      <c r="Q376" s="225">
        <f>IFERROR(VLOOKUP(TRIM(PRR[[#This Row],[Lokacija provedbe
grad ili općina]]),[1]Koordinate!B:E,4,FALSE),"")</f>
        <v>18.4113468</v>
      </c>
    </row>
    <row r="377" spans="1:17" s="167" customFormat="1">
      <c r="A377" s="225"/>
      <c r="B377" s="423" t="s">
        <v>5521</v>
      </c>
      <c r="C377" s="225"/>
      <c r="D377" s="225"/>
      <c r="E377" s="231">
        <v>43546</v>
      </c>
      <c r="F377" s="424">
        <v>372000</v>
      </c>
      <c r="G377" s="424">
        <v>372000</v>
      </c>
      <c r="H377" s="424">
        <v>334800</v>
      </c>
      <c r="I377" s="424">
        <v>37200</v>
      </c>
      <c r="J377" s="424">
        <v>0</v>
      </c>
      <c r="K377" s="142" t="s">
        <v>6201</v>
      </c>
      <c r="L377" s="419" t="s">
        <v>28</v>
      </c>
      <c r="M377" s="142" t="s">
        <v>4310</v>
      </c>
      <c r="N377" s="225"/>
      <c r="O377" s="225">
        <f>IFERROR(VLOOKUP(TRIM(PRR[[#This Row],[Lokacija provedbe
grad ili općina]]),[1]Koordinate!B:E,2,FALSE),"")</f>
        <v>31208</v>
      </c>
      <c r="P377" s="225">
        <f>IFERROR(VLOOKUP(TRIM(PRR[[#This Row],[Lokacija provedbe
grad ili općina]]),[1]Koordinate!B:E,3,FALSE),"")</f>
        <v>45.758516299999997</v>
      </c>
      <c r="Q377" s="225">
        <f>IFERROR(VLOOKUP(TRIM(PRR[[#This Row],[Lokacija provedbe
grad ili općina]]),[1]Koordinate!B:E,4,FALSE),"")</f>
        <v>18.5280731</v>
      </c>
    </row>
    <row r="378" spans="1:17" s="167" customFormat="1">
      <c r="A378" s="225"/>
      <c r="B378" s="423" t="s">
        <v>5521</v>
      </c>
      <c r="C378" s="225"/>
      <c r="D378" s="225"/>
      <c r="E378" s="231">
        <v>43544</v>
      </c>
      <c r="F378" s="424">
        <v>370625</v>
      </c>
      <c r="G378" s="424">
        <v>370625</v>
      </c>
      <c r="H378" s="424">
        <v>333562.5</v>
      </c>
      <c r="I378" s="424">
        <v>37062.5</v>
      </c>
      <c r="J378" s="424">
        <v>0</v>
      </c>
      <c r="K378" s="142" t="s">
        <v>6202</v>
      </c>
      <c r="L378" s="419" t="s">
        <v>28</v>
      </c>
      <c r="M378" s="142" t="s">
        <v>4307</v>
      </c>
      <c r="N378" s="225"/>
      <c r="O378" s="225">
        <f>IFERROR(VLOOKUP(TRIM(PRR[[#This Row],[Lokacija provedbe
grad ili općina]]),[1]Koordinate!B:E,2,FALSE),"")</f>
        <v>31401</v>
      </c>
      <c r="P378" s="225">
        <f>IFERROR(VLOOKUP(TRIM(PRR[[#This Row],[Lokacija provedbe
grad ili općina]]),[1]Koordinate!B:E,3,FALSE),"")</f>
        <v>45.343469300000002</v>
      </c>
      <c r="Q378" s="225">
        <f>IFERROR(VLOOKUP(TRIM(PRR[[#This Row],[Lokacija provedbe
grad ili općina]]),[1]Koordinate!B:E,4,FALSE),"")</f>
        <v>18.456381499999999</v>
      </c>
    </row>
    <row r="379" spans="1:17" s="167" customFormat="1">
      <c r="A379" s="218"/>
      <c r="B379" s="254" t="s">
        <v>5521</v>
      </c>
      <c r="C379" s="44"/>
      <c r="D379" s="44"/>
      <c r="E379" s="242">
        <v>43538</v>
      </c>
      <c r="F379" s="75">
        <v>372000</v>
      </c>
      <c r="G379" s="75">
        <v>372000</v>
      </c>
      <c r="H379" s="75">
        <v>334800</v>
      </c>
      <c r="I379" s="75">
        <v>37200</v>
      </c>
      <c r="J379" s="75">
        <v>0</v>
      </c>
      <c r="K379" s="205" t="s">
        <v>6203</v>
      </c>
      <c r="L379" s="196" t="s">
        <v>28</v>
      </c>
      <c r="M379" s="136" t="s">
        <v>4302</v>
      </c>
      <c r="N379" s="218"/>
      <c r="O379" s="225">
        <f>IFERROR(VLOOKUP(TRIM(PRR[[#This Row],[Lokacija provedbe
grad ili općina]]),[1]Koordinate!B:E,2,FALSE),"")</f>
        <v>31418</v>
      </c>
      <c r="P379" s="225">
        <f>IFERROR(VLOOKUP(TRIM(PRR[[#This Row],[Lokacija provedbe
grad ili općina]]),[1]Koordinate!B:E,3,FALSE),"")</f>
        <v>45.380248899999998</v>
      </c>
      <c r="Q379" s="225">
        <f>IFERROR(VLOOKUP(TRIM(PRR[[#This Row],[Lokacija provedbe
grad ili općina]]),[1]Koordinate!B:E,4,FALSE),"")</f>
        <v>18.277489699999901</v>
      </c>
    </row>
    <row r="380" spans="1:17" s="167" customFormat="1">
      <c r="A380" s="225"/>
      <c r="B380" s="254" t="s">
        <v>5521</v>
      </c>
      <c r="C380" s="44"/>
      <c r="D380" s="44"/>
      <c r="E380" s="242">
        <v>43539</v>
      </c>
      <c r="F380" s="75">
        <v>370625</v>
      </c>
      <c r="G380" s="75">
        <v>370625</v>
      </c>
      <c r="H380" s="75">
        <v>333562.5</v>
      </c>
      <c r="I380" s="75">
        <v>37062.5</v>
      </c>
      <c r="J380" s="75">
        <v>0</v>
      </c>
      <c r="K380" s="205" t="s">
        <v>6204</v>
      </c>
      <c r="L380" s="196" t="s">
        <v>28</v>
      </c>
      <c r="M380" s="136" t="s">
        <v>396</v>
      </c>
      <c r="N380" s="218"/>
      <c r="O380" s="225">
        <f>IFERROR(VLOOKUP(TRIM(PRR[[#This Row],[Lokacija provedbe
grad ili općina]]),[1]Koordinate!B:E,2,FALSE),"")</f>
        <v>31531</v>
      </c>
      <c r="P380" s="225">
        <f>IFERROR(VLOOKUP(TRIM(PRR[[#This Row],[Lokacija provedbe
grad ili općina]]),[1]Koordinate!B:E,3,FALSE),"")</f>
        <v>45.751403799999999</v>
      </c>
      <c r="Q380" s="225">
        <f>IFERROR(VLOOKUP(TRIM(PRR[[#This Row],[Lokacija provedbe
grad ili općina]]),[1]Koordinate!B:E,4,FALSE),"")</f>
        <v>18.063269200000001</v>
      </c>
    </row>
    <row r="381" spans="1:17" s="167" customFormat="1">
      <c r="A381" s="225"/>
      <c r="B381" s="254" t="s">
        <v>5521</v>
      </c>
      <c r="C381" s="44"/>
      <c r="D381" s="44"/>
      <c r="E381" s="242">
        <v>43550</v>
      </c>
      <c r="F381" s="75">
        <v>372000</v>
      </c>
      <c r="G381" s="75">
        <v>372000</v>
      </c>
      <c r="H381" s="75">
        <v>334800</v>
      </c>
      <c r="I381" s="75">
        <v>37200</v>
      </c>
      <c r="J381" s="75">
        <v>0</v>
      </c>
      <c r="K381" s="205" t="s">
        <v>6205</v>
      </c>
      <c r="L381" s="196" t="s">
        <v>28</v>
      </c>
      <c r="M381" s="136" t="s">
        <v>2247</v>
      </c>
      <c r="N381" s="218"/>
      <c r="O381" s="225">
        <f>IFERROR(VLOOKUP(TRIM(PRR[[#This Row],[Lokacija provedbe
grad ili općina]]),[1]Koordinate!B:E,2,FALSE),"")</f>
        <v>31222</v>
      </c>
      <c r="P381" s="225">
        <f>IFERROR(VLOOKUP(TRIM(PRR[[#This Row],[Lokacija provedbe
grad ili općina]]),[1]Koordinate!B:E,3,FALSE),"")</f>
        <v>45.592432600000002</v>
      </c>
      <c r="Q381" s="225">
        <f>IFERROR(VLOOKUP(TRIM(PRR[[#This Row],[Lokacija provedbe
grad ili općina]]),[1]Koordinate!B:E,4,FALSE),"")</f>
        <v>18.459617399999999</v>
      </c>
    </row>
    <row r="382" spans="1:17" s="167" customFormat="1">
      <c r="A382" s="225"/>
      <c r="B382" s="254" t="s">
        <v>5521</v>
      </c>
      <c r="C382" s="44"/>
      <c r="D382" s="44"/>
      <c r="E382" s="242">
        <v>43544</v>
      </c>
      <c r="F382" s="75">
        <v>372000</v>
      </c>
      <c r="G382" s="75">
        <v>372000</v>
      </c>
      <c r="H382" s="75">
        <v>334800</v>
      </c>
      <c r="I382" s="75">
        <v>37200</v>
      </c>
      <c r="J382" s="75">
        <v>0</v>
      </c>
      <c r="K382" s="205" t="s">
        <v>6206</v>
      </c>
      <c r="L382" s="196" t="s">
        <v>28</v>
      </c>
      <c r="M382" s="136" t="s">
        <v>1334</v>
      </c>
      <c r="N382" s="218"/>
      <c r="O382" s="225">
        <f>IFERROR(VLOOKUP(TRIM(PRR[[#This Row],[Lokacija provedbe
grad ili općina]]),[1]Koordinate!B:E,2,FALSE),"")</f>
        <v>35210</v>
      </c>
      <c r="P382" s="225">
        <f>IFERROR(VLOOKUP(TRIM(PRR[[#This Row],[Lokacija provedbe
grad ili općina]]),[1]Koordinate!B:E,3,FALSE),"")</f>
        <v>45.210194399999999</v>
      </c>
      <c r="Q382" s="225">
        <f>IFERROR(VLOOKUP(TRIM(PRR[[#This Row],[Lokacija provedbe
grad ili općina]]),[1]Koordinate!B:E,4,FALSE),"")</f>
        <v>18.4053916999999</v>
      </c>
    </row>
    <row r="383" spans="1:17" s="167" customFormat="1">
      <c r="A383" s="225"/>
      <c r="B383" s="254" t="s">
        <v>5521</v>
      </c>
      <c r="C383" s="44"/>
      <c r="D383" s="44"/>
      <c r="E383" s="242">
        <v>43545</v>
      </c>
      <c r="F383" s="75">
        <v>370625</v>
      </c>
      <c r="G383" s="75">
        <v>370625</v>
      </c>
      <c r="H383" s="75">
        <v>333562.5</v>
      </c>
      <c r="I383" s="75">
        <v>37062.5</v>
      </c>
      <c r="J383" s="75">
        <v>0</v>
      </c>
      <c r="K383" s="205" t="s">
        <v>6207</v>
      </c>
      <c r="L383" s="196" t="s">
        <v>28</v>
      </c>
      <c r="M383" s="136" t="s">
        <v>1308</v>
      </c>
      <c r="N383" s="218"/>
      <c r="O383" s="225">
        <f>IFERROR(VLOOKUP(TRIM(PRR[[#This Row],[Lokacija provedbe
grad ili općina]]),[1]Koordinate!B:E,2,FALSE),"")</f>
        <v>31402</v>
      </c>
      <c r="P383" s="225">
        <f>IFERROR(VLOOKUP(TRIM(PRR[[#This Row],[Lokacija provedbe
grad ili općina]]),[1]Koordinate!B:E,3,FALSE),"")</f>
        <v>45.361364399999999</v>
      </c>
      <c r="Q383" s="225">
        <f>IFERROR(VLOOKUP(TRIM(PRR[[#This Row],[Lokacija provedbe
grad ili općina]]),[1]Koordinate!B:E,4,FALSE),"")</f>
        <v>18.542214099999999</v>
      </c>
    </row>
    <row r="384" spans="1:17" s="167" customFormat="1">
      <c r="A384" s="225"/>
      <c r="B384" s="254" t="s">
        <v>5521</v>
      </c>
      <c r="C384" s="44"/>
      <c r="D384" s="44"/>
      <c r="E384" s="242">
        <v>43546</v>
      </c>
      <c r="F384" s="75">
        <v>372000</v>
      </c>
      <c r="G384" s="75">
        <v>372000</v>
      </c>
      <c r="H384" s="75">
        <v>334800</v>
      </c>
      <c r="I384" s="75">
        <v>37200</v>
      </c>
      <c r="J384" s="75">
        <v>0</v>
      </c>
      <c r="K384" s="205" t="s">
        <v>6208</v>
      </c>
      <c r="L384" s="196" t="s">
        <v>28</v>
      </c>
      <c r="M384" s="136" t="s">
        <v>134</v>
      </c>
      <c r="N384" s="218"/>
      <c r="O384" s="225">
        <f>IFERROR(VLOOKUP(TRIM(PRR[[#This Row],[Lokacija provedbe
grad ili općina]]),[1]Koordinate!B:E,2,FALSE),"")</f>
        <v>31300</v>
      </c>
      <c r="P384" s="225">
        <f>IFERROR(VLOOKUP(TRIM(PRR[[#This Row],[Lokacija provedbe
grad ili općina]]),[1]Koordinate!B:E,3,FALSE),"")</f>
        <v>45.772866399999998</v>
      </c>
      <c r="Q384" s="225">
        <f>IFERROR(VLOOKUP(TRIM(PRR[[#This Row],[Lokacija provedbe
grad ili općina]]),[1]Koordinate!B:E,4,FALSE),"")</f>
        <v>18.610752399999999</v>
      </c>
    </row>
    <row r="385" spans="1:17" s="167" customFormat="1">
      <c r="A385" s="225"/>
      <c r="B385" s="254" t="s">
        <v>5521</v>
      </c>
      <c r="C385" s="44"/>
      <c r="D385" s="44"/>
      <c r="E385" s="242">
        <v>43549</v>
      </c>
      <c r="F385" s="75">
        <v>372000</v>
      </c>
      <c r="G385" s="75">
        <v>372000</v>
      </c>
      <c r="H385" s="75">
        <v>334800</v>
      </c>
      <c r="I385" s="75">
        <v>37200</v>
      </c>
      <c r="J385" s="75">
        <v>0</v>
      </c>
      <c r="K385" s="205" t="s">
        <v>6209</v>
      </c>
      <c r="L385" s="196" t="s">
        <v>28</v>
      </c>
      <c r="M385" s="136" t="s">
        <v>3782</v>
      </c>
      <c r="N385" s="218"/>
      <c r="O385" s="225">
        <f>IFERROR(VLOOKUP(TRIM(PRR[[#This Row],[Lokacija provedbe
grad ili općina]]),[1]Koordinate!B:E,2,FALSE),"")</f>
        <v>31555</v>
      </c>
      <c r="P385" s="225">
        <f>IFERROR(VLOOKUP(TRIM(PRR[[#This Row],[Lokacija provedbe
grad ili općina]]),[1]Koordinate!B:E,3,FALSE),"")</f>
        <v>45.666861699999998</v>
      </c>
      <c r="Q385" s="225">
        <f>IFERROR(VLOOKUP(TRIM(PRR[[#This Row],[Lokacija provedbe
grad ili općina]]),[1]Koordinate!B:E,4,FALSE),"")</f>
        <v>18.292702299999899</v>
      </c>
    </row>
    <row r="386" spans="1:17" s="167" customFormat="1">
      <c r="A386" s="225"/>
      <c r="B386" s="254" t="s">
        <v>5521</v>
      </c>
      <c r="C386" s="44"/>
      <c r="D386" s="44"/>
      <c r="E386" s="242">
        <v>43551</v>
      </c>
      <c r="F386" s="75">
        <v>372000</v>
      </c>
      <c r="G386" s="75">
        <v>372000</v>
      </c>
      <c r="H386" s="75">
        <v>334800</v>
      </c>
      <c r="I386" s="75">
        <v>37200</v>
      </c>
      <c r="J386" s="75">
        <v>0</v>
      </c>
      <c r="K386" s="205" t="s">
        <v>6210</v>
      </c>
      <c r="L386" s="196" t="s">
        <v>28</v>
      </c>
      <c r="M386" s="136" t="s">
        <v>2247</v>
      </c>
      <c r="N386" s="218"/>
      <c r="O386" s="225">
        <f>IFERROR(VLOOKUP(TRIM(PRR[[#This Row],[Lokacija provedbe
grad ili općina]]),[1]Koordinate!B:E,2,FALSE),"")</f>
        <v>31222</v>
      </c>
      <c r="P386" s="225">
        <f>IFERROR(VLOOKUP(TRIM(PRR[[#This Row],[Lokacija provedbe
grad ili općina]]),[1]Koordinate!B:E,3,FALSE),"")</f>
        <v>45.592432600000002</v>
      </c>
      <c r="Q386" s="225">
        <f>IFERROR(VLOOKUP(TRIM(PRR[[#This Row],[Lokacija provedbe
grad ili općina]]),[1]Koordinate!B:E,4,FALSE),"")</f>
        <v>18.459617399999999</v>
      </c>
    </row>
    <row r="387" spans="1:17" s="167" customFormat="1">
      <c r="A387" s="225"/>
      <c r="B387" s="254" t="s">
        <v>5521</v>
      </c>
      <c r="C387" s="44"/>
      <c r="D387" s="44"/>
      <c r="E387" s="242">
        <v>43549</v>
      </c>
      <c r="F387" s="75">
        <v>372000</v>
      </c>
      <c r="G387" s="75">
        <v>372000</v>
      </c>
      <c r="H387" s="75">
        <v>334800</v>
      </c>
      <c r="I387" s="75">
        <v>37200</v>
      </c>
      <c r="J387" s="75">
        <v>0</v>
      </c>
      <c r="K387" s="205" t="s">
        <v>6211</v>
      </c>
      <c r="L387" s="196" t="s">
        <v>28</v>
      </c>
      <c r="M387" s="136" t="s">
        <v>3782</v>
      </c>
      <c r="N387" s="218"/>
      <c r="O387" s="225">
        <f>IFERROR(VLOOKUP(TRIM(PRR[[#This Row],[Lokacija provedbe
grad ili općina]]),[1]Koordinate!B:E,2,FALSE),"")</f>
        <v>31555</v>
      </c>
      <c r="P387" s="225">
        <f>IFERROR(VLOOKUP(TRIM(PRR[[#This Row],[Lokacija provedbe
grad ili općina]]),[1]Koordinate!B:E,3,FALSE),"")</f>
        <v>45.666861699999998</v>
      </c>
      <c r="Q387" s="225">
        <f>IFERROR(VLOOKUP(TRIM(PRR[[#This Row],[Lokacija provedbe
grad ili općina]]),[1]Koordinate!B:E,4,FALSE),"")</f>
        <v>18.292702299999899</v>
      </c>
    </row>
    <row r="388" spans="1:17" s="167" customFormat="1">
      <c r="A388" s="225"/>
      <c r="B388" s="254" t="s">
        <v>5521</v>
      </c>
      <c r="C388" s="44"/>
      <c r="D388" s="44"/>
      <c r="E388" s="242">
        <v>43545</v>
      </c>
      <c r="F388" s="75">
        <v>370625</v>
      </c>
      <c r="G388" s="75">
        <v>370625</v>
      </c>
      <c r="H388" s="75">
        <v>333562.5</v>
      </c>
      <c r="I388" s="75">
        <v>37062.5</v>
      </c>
      <c r="J388" s="75">
        <v>0</v>
      </c>
      <c r="K388" s="205" t="s">
        <v>6212</v>
      </c>
      <c r="L388" s="196" t="s">
        <v>28</v>
      </c>
      <c r="M388" s="136" t="s">
        <v>1308</v>
      </c>
      <c r="N388" s="218"/>
      <c r="O388" s="225">
        <f>IFERROR(VLOOKUP(TRIM(PRR[[#This Row],[Lokacija provedbe
grad ili općina]]),[1]Koordinate!B:E,2,FALSE),"")</f>
        <v>31402</v>
      </c>
      <c r="P388" s="225">
        <f>IFERROR(VLOOKUP(TRIM(PRR[[#This Row],[Lokacija provedbe
grad ili općina]]),[1]Koordinate!B:E,3,FALSE),"")</f>
        <v>45.361364399999999</v>
      </c>
      <c r="Q388" s="225">
        <f>IFERROR(VLOOKUP(TRIM(PRR[[#This Row],[Lokacija provedbe
grad ili općina]]),[1]Koordinate!B:E,4,FALSE),"")</f>
        <v>18.542214099999999</v>
      </c>
    </row>
    <row r="389" spans="1:17" s="167" customFormat="1">
      <c r="A389" s="225"/>
      <c r="B389" s="254" t="s">
        <v>5521</v>
      </c>
      <c r="C389" s="44"/>
      <c r="D389" s="44"/>
      <c r="E389" s="242">
        <v>43545</v>
      </c>
      <c r="F389" s="75">
        <v>370625</v>
      </c>
      <c r="G389" s="75">
        <v>370625</v>
      </c>
      <c r="H389" s="75">
        <v>333562.5</v>
      </c>
      <c r="I389" s="75">
        <v>37062.5</v>
      </c>
      <c r="J389" s="75">
        <v>0</v>
      </c>
      <c r="K389" s="205" t="s">
        <v>6213</v>
      </c>
      <c r="L389" s="196" t="s">
        <v>28</v>
      </c>
      <c r="M389" s="136" t="s">
        <v>3782</v>
      </c>
      <c r="N389" s="218"/>
      <c r="O389" s="225">
        <f>IFERROR(VLOOKUP(TRIM(PRR[[#This Row],[Lokacija provedbe
grad ili općina]]),[1]Koordinate!B:E,2,FALSE),"")</f>
        <v>31555</v>
      </c>
      <c r="P389" s="225">
        <f>IFERROR(VLOOKUP(TRIM(PRR[[#This Row],[Lokacija provedbe
grad ili općina]]),[1]Koordinate!B:E,3,FALSE),"")</f>
        <v>45.666861699999998</v>
      </c>
      <c r="Q389" s="225">
        <f>IFERROR(VLOOKUP(TRIM(PRR[[#This Row],[Lokacija provedbe
grad ili općina]]),[1]Koordinate!B:E,4,FALSE),"")</f>
        <v>18.292702299999899</v>
      </c>
    </row>
    <row r="390" spans="1:17" s="167" customFormat="1">
      <c r="A390" s="225"/>
      <c r="B390" s="254" t="s">
        <v>5521</v>
      </c>
      <c r="C390" s="44"/>
      <c r="D390" s="44"/>
      <c r="E390" s="242">
        <v>43546</v>
      </c>
      <c r="F390" s="75">
        <v>372000</v>
      </c>
      <c r="G390" s="75">
        <v>372000</v>
      </c>
      <c r="H390" s="75">
        <v>334800</v>
      </c>
      <c r="I390" s="75">
        <v>37200</v>
      </c>
      <c r="J390" s="75">
        <v>0</v>
      </c>
      <c r="K390" s="205" t="s">
        <v>6214</v>
      </c>
      <c r="L390" s="196" t="s">
        <v>28</v>
      </c>
      <c r="M390" s="136" t="s">
        <v>851</v>
      </c>
      <c r="N390" s="218"/>
      <c r="O390" s="225">
        <f>IFERROR(VLOOKUP(TRIM(PRR[[#This Row],[Lokacija provedbe
grad ili općina]]),[1]Koordinate!B:E,2,FALSE),"")</f>
        <v>31326</v>
      </c>
      <c r="P390" s="225">
        <f>IFERROR(VLOOKUP(TRIM(PRR[[#This Row],[Lokacija provedbe
grad ili općina]]),[1]Koordinate!B:E,3,FALSE),"")</f>
        <v>45.625062300000003</v>
      </c>
      <c r="Q390" s="225">
        <f>IFERROR(VLOOKUP(TRIM(PRR[[#This Row],[Lokacija provedbe
grad ili općina]]),[1]Koordinate!B:E,4,FALSE),"")</f>
        <v>18.689217399999901</v>
      </c>
    </row>
    <row r="391" spans="1:17" s="167" customFormat="1">
      <c r="A391" s="225"/>
      <c r="B391" s="254" t="s">
        <v>5521</v>
      </c>
      <c r="C391" s="44"/>
      <c r="D391" s="44"/>
      <c r="E391" s="242">
        <v>43542</v>
      </c>
      <c r="F391" s="75">
        <v>148800</v>
      </c>
      <c r="G391" s="75">
        <v>148800</v>
      </c>
      <c r="H391" s="75">
        <v>133920</v>
      </c>
      <c r="I391" s="75">
        <v>14880</v>
      </c>
      <c r="J391" s="75">
        <v>0</v>
      </c>
      <c r="K391" s="205" t="s">
        <v>6215</v>
      </c>
      <c r="L391" s="196" t="s">
        <v>28</v>
      </c>
      <c r="M391" s="136" t="s">
        <v>3096</v>
      </c>
      <c r="N391" s="218"/>
      <c r="O391" s="225">
        <f>IFERROR(VLOOKUP(TRIM(PRR[[#This Row],[Lokacija provedbe
grad ili općina]]),[1]Koordinate!B:E,2,FALSE),"")</f>
        <v>31433</v>
      </c>
      <c r="P391" s="225">
        <f>IFERROR(VLOOKUP(TRIM(PRR[[#This Row],[Lokacija provedbe
grad ili općina]]),[1]Koordinate!B:E,3,FALSE),"")</f>
        <v>45.458650400000003</v>
      </c>
      <c r="Q391" s="225">
        <f>IFERROR(VLOOKUP(TRIM(PRR[[#This Row],[Lokacija provedbe
grad ili općina]]),[1]Koordinate!B:E,4,FALSE),"")</f>
        <v>18.2178387999999</v>
      </c>
    </row>
    <row r="392" spans="1:17" s="167" customFormat="1">
      <c r="A392" s="225"/>
      <c r="B392" s="254" t="s">
        <v>5521</v>
      </c>
      <c r="C392" s="44"/>
      <c r="D392" s="44"/>
      <c r="E392" s="242">
        <v>43550</v>
      </c>
      <c r="F392" s="75">
        <v>370625</v>
      </c>
      <c r="G392" s="75">
        <v>370625</v>
      </c>
      <c r="H392" s="75">
        <v>333562.5</v>
      </c>
      <c r="I392" s="75">
        <v>37062.5</v>
      </c>
      <c r="J392" s="75">
        <v>0</v>
      </c>
      <c r="K392" s="205" t="s">
        <v>6216</v>
      </c>
      <c r="L392" s="196" t="s">
        <v>28</v>
      </c>
      <c r="M392" s="136" t="s">
        <v>169</v>
      </c>
      <c r="N392" s="218"/>
      <c r="O392" s="225">
        <f>IFERROR(VLOOKUP(TRIM(PRR[[#This Row],[Lokacija provedbe
grad ili općina]]),[1]Koordinate!B:E,2,FALSE),"")</f>
        <v>31540</v>
      </c>
      <c r="P392" s="225">
        <f>IFERROR(VLOOKUP(TRIM(PRR[[#This Row],[Lokacija provedbe
grad ili općina]]),[1]Koordinate!B:E,3,FALSE),"")</f>
        <v>45.762141999999997</v>
      </c>
      <c r="Q392" s="225">
        <f>IFERROR(VLOOKUP(TRIM(PRR[[#This Row],[Lokacija provedbe
grad ili općina]]),[1]Koordinate!B:E,4,FALSE),"")</f>
        <v>18.165137899999898</v>
      </c>
    </row>
    <row r="393" spans="1:17" s="167" customFormat="1">
      <c r="A393" s="225"/>
      <c r="B393" s="254" t="s">
        <v>5521</v>
      </c>
      <c r="C393" s="44"/>
      <c r="D393" s="44"/>
      <c r="E393" s="242">
        <v>43550</v>
      </c>
      <c r="F393" s="75">
        <v>370625</v>
      </c>
      <c r="G393" s="75">
        <v>370625</v>
      </c>
      <c r="H393" s="75">
        <v>333562.5</v>
      </c>
      <c r="I393" s="75">
        <v>37062.5</v>
      </c>
      <c r="J393" s="75">
        <v>0</v>
      </c>
      <c r="K393" s="205" t="s">
        <v>6217</v>
      </c>
      <c r="L393" s="196" t="s">
        <v>28</v>
      </c>
      <c r="M393" s="136" t="s">
        <v>1308</v>
      </c>
      <c r="N393" s="218"/>
      <c r="O393" s="225">
        <f>IFERROR(VLOOKUP(TRIM(PRR[[#This Row],[Lokacija provedbe
grad ili općina]]),[1]Koordinate!B:E,2,FALSE),"")</f>
        <v>31402</v>
      </c>
      <c r="P393" s="225">
        <f>IFERROR(VLOOKUP(TRIM(PRR[[#This Row],[Lokacija provedbe
grad ili općina]]),[1]Koordinate!B:E,3,FALSE),"")</f>
        <v>45.361364399999999</v>
      </c>
      <c r="Q393" s="225">
        <f>IFERROR(VLOOKUP(TRIM(PRR[[#This Row],[Lokacija provedbe
grad ili općina]]),[1]Koordinate!B:E,4,FALSE),"")</f>
        <v>18.542214099999999</v>
      </c>
    </row>
    <row r="394" spans="1:17" s="167" customFormat="1">
      <c r="A394" s="225"/>
      <c r="B394" s="254" t="s">
        <v>5521</v>
      </c>
      <c r="C394" s="44"/>
      <c r="D394" s="44"/>
      <c r="E394" s="242">
        <v>43549</v>
      </c>
      <c r="F394" s="75">
        <v>148250</v>
      </c>
      <c r="G394" s="75">
        <v>148250</v>
      </c>
      <c r="H394" s="75">
        <v>133425</v>
      </c>
      <c r="I394" s="75">
        <v>14825</v>
      </c>
      <c r="J394" s="75">
        <v>0</v>
      </c>
      <c r="K394" s="205" t="s">
        <v>6218</v>
      </c>
      <c r="L394" s="196" t="s">
        <v>28</v>
      </c>
      <c r="M394" s="136" t="s">
        <v>4302</v>
      </c>
      <c r="N394" s="218"/>
      <c r="O394" s="225">
        <f>IFERROR(VLOOKUP(TRIM(PRR[[#This Row],[Lokacija provedbe
grad ili općina]]),[1]Koordinate!B:E,2,FALSE),"")</f>
        <v>31418</v>
      </c>
      <c r="P394" s="225">
        <f>IFERROR(VLOOKUP(TRIM(PRR[[#This Row],[Lokacija provedbe
grad ili općina]]),[1]Koordinate!B:E,3,FALSE),"")</f>
        <v>45.380248899999998</v>
      </c>
      <c r="Q394" s="225">
        <f>IFERROR(VLOOKUP(TRIM(PRR[[#This Row],[Lokacija provedbe
grad ili općina]]),[1]Koordinate!B:E,4,FALSE),"")</f>
        <v>18.277489699999901</v>
      </c>
    </row>
    <row r="395" spans="1:17" s="167" customFormat="1">
      <c r="A395" s="225"/>
      <c r="B395" s="254" t="s">
        <v>5521</v>
      </c>
      <c r="C395" s="44"/>
      <c r="D395" s="44"/>
      <c r="E395" s="242">
        <v>43549</v>
      </c>
      <c r="F395" s="75">
        <v>148250</v>
      </c>
      <c r="G395" s="75">
        <v>148250</v>
      </c>
      <c r="H395" s="75">
        <v>133425</v>
      </c>
      <c r="I395" s="75">
        <v>14825</v>
      </c>
      <c r="J395" s="75">
        <v>0</v>
      </c>
      <c r="K395" s="205" t="s">
        <v>6219</v>
      </c>
      <c r="L395" s="196" t="s">
        <v>28</v>
      </c>
      <c r="M395" s="136" t="s">
        <v>396</v>
      </c>
      <c r="N395" s="218"/>
      <c r="O395" s="225">
        <f>IFERROR(VLOOKUP(TRIM(PRR[[#This Row],[Lokacija provedbe
grad ili općina]]),[1]Koordinate!B:E,2,FALSE),"")</f>
        <v>31531</v>
      </c>
      <c r="P395" s="225">
        <f>IFERROR(VLOOKUP(TRIM(PRR[[#This Row],[Lokacija provedbe
grad ili općina]]),[1]Koordinate!B:E,3,FALSE),"")</f>
        <v>45.751403799999999</v>
      </c>
      <c r="Q395" s="225">
        <f>IFERROR(VLOOKUP(TRIM(PRR[[#This Row],[Lokacija provedbe
grad ili općina]]),[1]Koordinate!B:E,4,FALSE),"")</f>
        <v>18.063269200000001</v>
      </c>
    </row>
    <row r="396" spans="1:17" s="167" customFormat="1">
      <c r="A396" s="225"/>
      <c r="B396" s="254" t="s">
        <v>5521</v>
      </c>
      <c r="C396" s="44"/>
      <c r="D396" s="44"/>
      <c r="E396" s="242">
        <v>43550</v>
      </c>
      <c r="F396" s="75">
        <v>370625</v>
      </c>
      <c r="G396" s="75">
        <v>370625</v>
      </c>
      <c r="H396" s="75">
        <v>333562.5</v>
      </c>
      <c r="I396" s="75">
        <v>37062.5</v>
      </c>
      <c r="J396" s="75">
        <v>0</v>
      </c>
      <c r="K396" s="205" t="s">
        <v>6220</v>
      </c>
      <c r="L396" s="196" t="s">
        <v>28</v>
      </c>
      <c r="M396" s="136" t="s">
        <v>4307</v>
      </c>
      <c r="N396" s="218"/>
      <c r="O396" s="225">
        <f>IFERROR(VLOOKUP(TRIM(PRR[[#This Row],[Lokacija provedbe
grad ili općina]]),[1]Koordinate!B:E,2,FALSE),"")</f>
        <v>31401</v>
      </c>
      <c r="P396" s="225">
        <f>IFERROR(VLOOKUP(TRIM(PRR[[#This Row],[Lokacija provedbe
grad ili općina]]),[1]Koordinate!B:E,3,FALSE),"")</f>
        <v>45.343469300000002</v>
      </c>
      <c r="Q396" s="225">
        <f>IFERROR(VLOOKUP(TRIM(PRR[[#This Row],[Lokacija provedbe
grad ili općina]]),[1]Koordinate!B:E,4,FALSE),"")</f>
        <v>18.456381499999999</v>
      </c>
    </row>
    <row r="397" spans="1:17" s="167" customFormat="1">
      <c r="A397" s="225"/>
      <c r="B397" s="254" t="s">
        <v>5521</v>
      </c>
      <c r="C397" s="44"/>
      <c r="D397" s="44"/>
      <c r="E397" s="242">
        <v>43550</v>
      </c>
      <c r="F397" s="75">
        <v>370625</v>
      </c>
      <c r="G397" s="75">
        <v>370625</v>
      </c>
      <c r="H397" s="75">
        <v>333562.5</v>
      </c>
      <c r="I397" s="75">
        <v>37062.5</v>
      </c>
      <c r="J397" s="75">
        <v>0</v>
      </c>
      <c r="K397" s="205" t="s">
        <v>6221</v>
      </c>
      <c r="L397" s="196" t="s">
        <v>28</v>
      </c>
      <c r="M397" s="136" t="s">
        <v>1748</v>
      </c>
      <c r="N397" s="218"/>
      <c r="O397" s="225">
        <f>IFERROR(VLOOKUP(TRIM(PRR[[#This Row],[Lokacija provedbe
grad ili općina]]),[1]Koordinate!B:E,2,FALSE),"")</f>
        <v>31224</v>
      </c>
      <c r="P397" s="225">
        <f>IFERROR(VLOOKUP(TRIM(PRR[[#This Row],[Lokacija provedbe
grad ili općina]]),[1]Koordinate!B:E,3,FALSE),"")</f>
        <v>45.545440199999902</v>
      </c>
      <c r="Q397" s="225">
        <f>IFERROR(VLOOKUP(TRIM(PRR[[#This Row],[Lokacija provedbe
grad ili općina]]),[1]Koordinate!B:E,4,FALSE),"")</f>
        <v>18.283311599999902</v>
      </c>
    </row>
    <row r="398" spans="1:17" s="167" customFormat="1">
      <c r="A398" s="225"/>
      <c r="B398" s="254" t="s">
        <v>5521</v>
      </c>
      <c r="C398" s="44"/>
      <c r="D398" s="44"/>
      <c r="E398" s="242">
        <v>43553</v>
      </c>
      <c r="F398" s="75">
        <v>370625</v>
      </c>
      <c r="G398" s="75">
        <v>370625</v>
      </c>
      <c r="H398" s="75">
        <v>333562.5</v>
      </c>
      <c r="I398" s="75">
        <v>37062.5</v>
      </c>
      <c r="J398" s="75">
        <v>0</v>
      </c>
      <c r="K398" s="205" t="s">
        <v>6222</v>
      </c>
      <c r="L398" s="196" t="s">
        <v>28</v>
      </c>
      <c r="M398" s="136" t="s">
        <v>1325</v>
      </c>
      <c r="N398" s="218"/>
      <c r="O398" s="225">
        <f>IFERROR(VLOOKUP(TRIM(PRR[[#This Row],[Lokacija provedbe
grad ili općina]]),[1]Koordinate!B:E,2,FALSE),"")</f>
        <v>31431</v>
      </c>
      <c r="P398" s="225">
        <f>IFERROR(VLOOKUP(TRIM(PRR[[#This Row],[Lokacija provedbe
grad ili općina]]),[1]Koordinate!B:E,3,FALSE),"")</f>
        <v>45.523744299999997</v>
      </c>
      <c r="Q398" s="225">
        <f>IFERROR(VLOOKUP(TRIM(PRR[[#This Row],[Lokacija provedbe
grad ili općina]]),[1]Koordinate!B:E,4,FALSE),"")</f>
        <v>18.577044000000001</v>
      </c>
    </row>
    <row r="399" spans="1:17" s="167" customFormat="1">
      <c r="A399" s="225"/>
      <c r="B399" s="254" t="s">
        <v>5521</v>
      </c>
      <c r="C399" s="44"/>
      <c r="D399" s="44"/>
      <c r="E399" s="242">
        <v>43551</v>
      </c>
      <c r="F399" s="75">
        <v>370625</v>
      </c>
      <c r="G399" s="75">
        <v>370625</v>
      </c>
      <c r="H399" s="75">
        <v>333562.5</v>
      </c>
      <c r="I399" s="75">
        <v>37062.5</v>
      </c>
      <c r="J399" s="75">
        <v>0</v>
      </c>
      <c r="K399" s="205" t="s">
        <v>6223</v>
      </c>
      <c r="L399" s="196" t="s">
        <v>28</v>
      </c>
      <c r="M399" s="136" t="s">
        <v>169</v>
      </c>
      <c r="N399" s="218"/>
      <c r="O399" s="225">
        <f>IFERROR(VLOOKUP(TRIM(PRR[[#This Row],[Lokacija provedbe
grad ili općina]]),[1]Koordinate!B:E,2,FALSE),"")</f>
        <v>31540</v>
      </c>
      <c r="P399" s="225">
        <f>IFERROR(VLOOKUP(TRIM(PRR[[#This Row],[Lokacija provedbe
grad ili općina]]),[1]Koordinate!B:E,3,FALSE),"")</f>
        <v>45.762141999999997</v>
      </c>
      <c r="Q399" s="225">
        <f>IFERROR(VLOOKUP(TRIM(PRR[[#This Row],[Lokacija provedbe
grad ili općina]]),[1]Koordinate!B:E,4,FALSE),"")</f>
        <v>18.165137899999898</v>
      </c>
    </row>
    <row r="400" spans="1:17" s="167" customFormat="1">
      <c r="A400" s="225"/>
      <c r="B400" s="423" t="s">
        <v>5521</v>
      </c>
      <c r="C400" s="225"/>
      <c r="D400" s="225"/>
      <c r="E400" s="231">
        <v>43560</v>
      </c>
      <c r="F400" s="424">
        <v>148250</v>
      </c>
      <c r="G400" s="424">
        <v>148250</v>
      </c>
      <c r="H400" s="424">
        <v>133425</v>
      </c>
      <c r="I400" s="424">
        <v>14825</v>
      </c>
      <c r="J400" s="424">
        <v>0</v>
      </c>
      <c r="K400" s="142" t="s">
        <v>6539</v>
      </c>
      <c r="L400" s="419" t="s">
        <v>28</v>
      </c>
      <c r="M400" s="142" t="s">
        <v>1717</v>
      </c>
      <c r="N400" s="218"/>
      <c r="O400" s="225">
        <f>IFERROR(VLOOKUP(TRIM(PRR[[#This Row],[Lokacija provedbe
grad ili općina]]),[1]Koordinate!B:E,2,FALSE),"")</f>
        <v>31511</v>
      </c>
      <c r="P400" s="225">
        <f>IFERROR(VLOOKUP(TRIM(PRR[[#This Row],[Lokacija provedbe
grad ili općina]]),[1]Koordinate!B:E,3,FALSE),"")</f>
        <v>45.540887699999999</v>
      </c>
      <c r="Q400" s="225">
        <f>IFERROR(VLOOKUP(TRIM(PRR[[#This Row],[Lokacija provedbe
grad ili općina]]),[1]Koordinate!B:E,4,FALSE),"")</f>
        <v>18.0528961999999</v>
      </c>
    </row>
    <row r="401" spans="1:17" s="167" customFormat="1">
      <c r="A401" s="225"/>
      <c r="B401" s="423" t="s">
        <v>5521</v>
      </c>
      <c r="C401" s="225"/>
      <c r="D401" s="225"/>
      <c r="E401" s="231">
        <v>43558</v>
      </c>
      <c r="F401" s="424">
        <v>372000</v>
      </c>
      <c r="G401" s="424">
        <v>372000</v>
      </c>
      <c r="H401" s="424">
        <v>334800</v>
      </c>
      <c r="I401" s="424">
        <v>37200</v>
      </c>
      <c r="J401" s="424">
        <v>0</v>
      </c>
      <c r="K401" s="142" t="s">
        <v>6540</v>
      </c>
      <c r="L401" s="419" t="s">
        <v>28</v>
      </c>
      <c r="M401" s="142" t="s">
        <v>1325</v>
      </c>
      <c r="N401" s="218"/>
      <c r="O401" s="225">
        <f>IFERROR(VLOOKUP(TRIM(PRR[[#This Row],[Lokacija provedbe
grad ili općina]]),[1]Koordinate!B:E,2,FALSE),"")</f>
        <v>31431</v>
      </c>
      <c r="P401" s="225">
        <f>IFERROR(VLOOKUP(TRIM(PRR[[#This Row],[Lokacija provedbe
grad ili općina]]),[1]Koordinate!B:E,3,FALSE),"")</f>
        <v>45.523744299999997</v>
      </c>
      <c r="Q401" s="225">
        <f>IFERROR(VLOOKUP(TRIM(PRR[[#This Row],[Lokacija provedbe
grad ili općina]]),[1]Koordinate!B:E,4,FALSE),"")</f>
        <v>18.577044000000001</v>
      </c>
    </row>
    <row r="402" spans="1:17" s="167" customFormat="1">
      <c r="A402" s="225"/>
      <c r="B402" s="423" t="s">
        <v>5521</v>
      </c>
      <c r="C402" s="225"/>
      <c r="D402" s="225"/>
      <c r="E402" s="231">
        <v>43558</v>
      </c>
      <c r="F402" s="424">
        <v>148250</v>
      </c>
      <c r="G402" s="424">
        <v>148250</v>
      </c>
      <c r="H402" s="424">
        <v>133425</v>
      </c>
      <c r="I402" s="424">
        <v>14825</v>
      </c>
      <c r="J402" s="424">
        <v>0</v>
      </c>
      <c r="K402" s="142" t="s">
        <v>6541</v>
      </c>
      <c r="L402" s="419" t="s">
        <v>28</v>
      </c>
      <c r="M402" s="142" t="s">
        <v>4300</v>
      </c>
      <c r="N402" s="218"/>
      <c r="O402" s="225">
        <f>IFERROR(VLOOKUP(TRIM(PRR[[#This Row],[Lokacija provedbe
grad ili općina]]),[1]Koordinate!B:E,2,FALSE),"")</f>
        <v>31215</v>
      </c>
      <c r="P402" s="225">
        <f>IFERROR(VLOOKUP(TRIM(PRR[[#This Row],[Lokacija provedbe
grad ili općina]]),[1]Koordinate!B:E,3,FALSE),"")</f>
        <v>453998995</v>
      </c>
      <c r="Q402" s="225">
        <f>IFERROR(VLOOKUP(TRIM(PRR[[#This Row],[Lokacija provedbe
grad ili općina]]),[1]Koordinate!B:E,4,FALSE),"")</f>
        <v>18.620987899999999</v>
      </c>
    </row>
    <row r="403" spans="1:17" s="167" customFormat="1">
      <c r="A403" s="225"/>
      <c r="B403" s="423" t="s">
        <v>5521</v>
      </c>
      <c r="C403" s="225"/>
      <c r="D403" s="225"/>
      <c r="E403" s="231">
        <v>43557</v>
      </c>
      <c r="F403" s="424">
        <v>370625</v>
      </c>
      <c r="G403" s="424">
        <v>370625</v>
      </c>
      <c r="H403" s="424">
        <v>333562.5</v>
      </c>
      <c r="I403" s="424">
        <v>37062.5</v>
      </c>
      <c r="J403" s="424">
        <v>0</v>
      </c>
      <c r="K403" s="142" t="s">
        <v>6542</v>
      </c>
      <c r="L403" s="419" t="s">
        <v>28</v>
      </c>
      <c r="M403" s="142" t="s">
        <v>131</v>
      </c>
      <c r="N403" s="218"/>
      <c r="O403" s="225">
        <f>IFERROR(VLOOKUP(TRIM(PRR[[#This Row],[Lokacija provedbe
grad ili općina]]),[1]Koordinate!B:E,2,FALSE),"")</f>
        <v>31309</v>
      </c>
      <c r="P403" s="225">
        <f>IFERROR(VLOOKUP(TRIM(PRR[[#This Row],[Lokacija provedbe
grad ili općina]]),[1]Koordinate!B:E,3,FALSE),"")</f>
        <v>45.751590700000001</v>
      </c>
      <c r="Q403" s="225">
        <f>IFERROR(VLOOKUP(TRIM(PRR[[#This Row],[Lokacija provedbe
grad ili općina]]),[1]Koordinate!B:E,4,FALSE),"")</f>
        <v>18.737473999999999</v>
      </c>
    </row>
    <row r="404" spans="1:17" s="167" customFormat="1">
      <c r="A404" s="225"/>
      <c r="B404" s="423" t="s">
        <v>5521</v>
      </c>
      <c r="C404" s="225"/>
      <c r="D404" s="225"/>
      <c r="E404" s="231">
        <v>43580</v>
      </c>
      <c r="F404" s="424">
        <v>370625</v>
      </c>
      <c r="G404" s="424">
        <v>370625</v>
      </c>
      <c r="H404" s="424">
        <v>333562.5</v>
      </c>
      <c r="I404" s="424">
        <v>37062.5</v>
      </c>
      <c r="J404" s="424">
        <v>0</v>
      </c>
      <c r="K404" s="142" t="s">
        <v>6625</v>
      </c>
      <c r="L404" s="419" t="s">
        <v>28</v>
      </c>
      <c r="M404" s="142" t="s">
        <v>2372</v>
      </c>
      <c r="N404" s="225"/>
      <c r="O404" s="425">
        <f>IFERROR(VLOOKUP(TRIM(PRR[[#This Row],[Lokacija provedbe
grad ili općina]]),[1]Koordinate!B:E,2,FALSE),"")</f>
        <v>31424</v>
      </c>
      <c r="P404" s="425">
        <f>IFERROR(VLOOKUP(TRIM(PRR[[#This Row],[Lokacija provedbe
grad ili općina]]),[1]Koordinate!B:E,3,FALSE),"")</f>
        <v>45.4329939</v>
      </c>
      <c r="Q404" s="425">
        <f>IFERROR(VLOOKUP(TRIM(PRR[[#This Row],[Lokacija provedbe
grad ili općina]]),[1]Koordinate!B:E,4,FALSE),"")</f>
        <v>18.4113468</v>
      </c>
    </row>
    <row r="405" spans="1:17" s="167" customFormat="1">
      <c r="A405" s="225"/>
      <c r="B405" s="423" t="s">
        <v>5521</v>
      </c>
      <c r="C405" s="225"/>
      <c r="D405" s="225"/>
      <c r="E405" s="231">
        <v>43650</v>
      </c>
      <c r="F405" s="424">
        <v>370625</v>
      </c>
      <c r="G405" s="424">
        <v>370625</v>
      </c>
      <c r="H405" s="424">
        <v>333562.5</v>
      </c>
      <c r="I405" s="424">
        <v>37062.5</v>
      </c>
      <c r="J405" s="424">
        <v>0</v>
      </c>
      <c r="K405" s="142" t="s">
        <v>7326</v>
      </c>
      <c r="L405" s="418" t="s">
        <v>28</v>
      </c>
      <c r="M405" s="142" t="s">
        <v>1748</v>
      </c>
      <c r="N405" s="225"/>
      <c r="O405" s="425">
        <f>IFERROR(VLOOKUP(TRIM(PRR[[#This Row],[Lokacija provedbe
grad ili općina]]),[1]Koordinate!B:E,2,FALSE),"")</f>
        <v>31224</v>
      </c>
      <c r="P405" s="425">
        <f>IFERROR(VLOOKUP(TRIM(PRR[[#This Row],[Lokacija provedbe
grad ili općina]]),[1]Koordinate!B:E,3,FALSE),"")</f>
        <v>45.545440199999902</v>
      </c>
      <c r="Q405" s="425">
        <f>IFERROR(VLOOKUP(TRIM(PRR[[#This Row],[Lokacija provedbe
grad ili općina]]),[1]Koordinate!B:E,4,FALSE),"")</f>
        <v>18.283311599999902</v>
      </c>
    </row>
    <row r="406" spans="1:17" s="167" customFormat="1">
      <c r="A406" s="225"/>
      <c r="B406" s="423" t="s">
        <v>5521</v>
      </c>
      <c r="C406" s="225"/>
      <c r="D406" s="225"/>
      <c r="E406" s="231">
        <v>43650</v>
      </c>
      <c r="F406" s="424">
        <v>370625</v>
      </c>
      <c r="G406" s="424">
        <v>370625</v>
      </c>
      <c r="H406" s="424">
        <v>333562.5</v>
      </c>
      <c r="I406" s="424">
        <v>37062.5</v>
      </c>
      <c r="J406" s="424">
        <v>0</v>
      </c>
      <c r="K406" s="142" t="s">
        <v>7327</v>
      </c>
      <c r="L406" s="418" t="s">
        <v>28</v>
      </c>
      <c r="M406" s="142" t="s">
        <v>1748</v>
      </c>
      <c r="N406" s="225"/>
      <c r="O406" s="425">
        <f>IFERROR(VLOOKUP(TRIM(PRR[[#This Row],[Lokacija provedbe
grad ili općina]]),[1]Koordinate!B:E,2,FALSE),"")</f>
        <v>31224</v>
      </c>
      <c r="P406" s="425">
        <f>IFERROR(VLOOKUP(TRIM(PRR[[#This Row],[Lokacija provedbe
grad ili općina]]),[1]Koordinate!B:E,3,FALSE),"")</f>
        <v>45.545440199999902</v>
      </c>
      <c r="Q406" s="425">
        <f>IFERROR(VLOOKUP(TRIM(PRR[[#This Row],[Lokacija provedbe
grad ili općina]]),[1]Koordinate!B:E,4,FALSE),"")</f>
        <v>18.283311599999902</v>
      </c>
    </row>
    <row r="407" spans="1:17" s="167" customFormat="1">
      <c r="A407" s="225"/>
      <c r="B407" s="423" t="s">
        <v>5521</v>
      </c>
      <c r="C407" s="225"/>
      <c r="D407" s="225"/>
      <c r="E407" s="231">
        <v>43650</v>
      </c>
      <c r="F407" s="424">
        <v>370625</v>
      </c>
      <c r="G407" s="424">
        <v>370625</v>
      </c>
      <c r="H407" s="424">
        <v>333562.5</v>
      </c>
      <c r="I407" s="424">
        <v>37062.5</v>
      </c>
      <c r="J407" s="424">
        <v>0</v>
      </c>
      <c r="K407" s="142" t="s">
        <v>7328</v>
      </c>
      <c r="L407" s="419" t="s">
        <v>28</v>
      </c>
      <c r="M407" s="142" t="s">
        <v>4302</v>
      </c>
      <c r="N407" s="225"/>
      <c r="O407" s="425">
        <f>IFERROR(VLOOKUP(TRIM(PRR[[#This Row],[Lokacija provedbe
grad ili općina]]),[1]Koordinate!B:E,2,FALSE),"")</f>
        <v>31418</v>
      </c>
      <c r="P407" s="425">
        <f>IFERROR(VLOOKUP(TRIM(PRR[[#This Row],[Lokacija provedbe
grad ili općina]]),[1]Koordinate!B:E,3,FALSE),"")</f>
        <v>45.380248899999998</v>
      </c>
      <c r="Q407" s="425">
        <f>IFERROR(VLOOKUP(TRIM(PRR[[#This Row],[Lokacija provedbe
grad ili općina]]),[1]Koordinate!B:E,4,FALSE),"")</f>
        <v>18.277489699999901</v>
      </c>
    </row>
    <row r="408" spans="1:17" s="167" customFormat="1">
      <c r="A408" s="225"/>
      <c r="B408" s="423" t="s">
        <v>5521</v>
      </c>
      <c r="C408" s="225"/>
      <c r="D408" s="225"/>
      <c r="E408" s="231">
        <v>43650</v>
      </c>
      <c r="F408" s="424">
        <v>148250</v>
      </c>
      <c r="G408" s="424">
        <v>148250</v>
      </c>
      <c r="H408" s="424">
        <v>133425</v>
      </c>
      <c r="I408" s="424">
        <v>14825</v>
      </c>
      <c r="J408" s="424">
        <v>0</v>
      </c>
      <c r="K408" s="142" t="s">
        <v>7329</v>
      </c>
      <c r="L408" s="419" t="s">
        <v>28</v>
      </c>
      <c r="M408" s="142" t="s">
        <v>169</v>
      </c>
      <c r="N408" s="225"/>
      <c r="O408" s="425">
        <f>IFERROR(VLOOKUP(TRIM(PRR[[#This Row],[Lokacija provedbe
grad ili općina]]),[1]Koordinate!B:E,2,FALSE),"")</f>
        <v>31540</v>
      </c>
      <c r="P408" s="425">
        <f>IFERROR(VLOOKUP(TRIM(PRR[[#This Row],[Lokacija provedbe
grad ili općina]]),[1]Koordinate!B:E,3,FALSE),"")</f>
        <v>45.762141999999997</v>
      </c>
      <c r="Q408" s="425">
        <f>IFERROR(VLOOKUP(TRIM(PRR[[#This Row],[Lokacija provedbe
grad ili općina]]),[1]Koordinate!B:E,4,FALSE),"")</f>
        <v>18.165137899999898</v>
      </c>
    </row>
    <row r="409" spans="1:17" s="167" customFormat="1">
      <c r="A409" s="225"/>
      <c r="B409" s="423" t="s">
        <v>5521</v>
      </c>
      <c r="C409" s="225"/>
      <c r="D409" s="225"/>
      <c r="E409" s="231">
        <v>43650</v>
      </c>
      <c r="F409" s="424">
        <v>370625</v>
      </c>
      <c r="G409" s="424">
        <v>370625</v>
      </c>
      <c r="H409" s="424">
        <v>333562.5</v>
      </c>
      <c r="I409" s="424">
        <v>37062.5</v>
      </c>
      <c r="J409" s="424">
        <v>0</v>
      </c>
      <c r="K409" s="142" t="s">
        <v>7330</v>
      </c>
      <c r="L409" s="419" t="s">
        <v>28</v>
      </c>
      <c r="M409" s="142" t="s">
        <v>30</v>
      </c>
      <c r="N409" s="225"/>
      <c r="O409" s="425">
        <f>IFERROR(VLOOKUP(TRIM(PRR[[#This Row],[Lokacija provedbe
grad ili općina]]),[1]Koordinate!B:E,2,FALSE),"")</f>
        <v>31400</v>
      </c>
      <c r="P409" s="425">
        <f>IFERROR(VLOOKUP(TRIM(PRR[[#This Row],[Lokacija provedbe
grad ili općina]]),[1]Koordinate!B:E,3,FALSE),"")</f>
        <v>45.309996899999902</v>
      </c>
      <c r="Q409" s="425">
        <f>IFERROR(VLOOKUP(TRIM(PRR[[#This Row],[Lokacija provedbe
grad ili općina]]),[1]Koordinate!B:E,4,FALSE),"")</f>
        <v>18.4097819999999</v>
      </c>
    </row>
    <row r="410" spans="1:17" s="167" customFormat="1">
      <c r="A410" s="225"/>
      <c r="B410" s="423" t="s">
        <v>5521</v>
      </c>
      <c r="C410" s="225"/>
      <c r="D410" s="225"/>
      <c r="E410" s="231">
        <v>43650</v>
      </c>
      <c r="F410" s="424">
        <v>148250</v>
      </c>
      <c r="G410" s="424">
        <v>148250</v>
      </c>
      <c r="H410" s="424">
        <v>133425</v>
      </c>
      <c r="I410" s="424">
        <v>14825</v>
      </c>
      <c r="J410" s="424">
        <v>0</v>
      </c>
      <c r="K410" s="142" t="s">
        <v>7331</v>
      </c>
      <c r="L410" s="419" t="s">
        <v>28</v>
      </c>
      <c r="M410" s="142" t="s">
        <v>30</v>
      </c>
      <c r="N410" s="225"/>
      <c r="O410" s="425">
        <f>IFERROR(VLOOKUP(TRIM(PRR[[#This Row],[Lokacija provedbe
grad ili općina]]),[1]Koordinate!B:E,2,FALSE),"")</f>
        <v>31400</v>
      </c>
      <c r="P410" s="425">
        <f>IFERROR(VLOOKUP(TRIM(PRR[[#This Row],[Lokacija provedbe
grad ili općina]]),[1]Koordinate!B:E,3,FALSE),"")</f>
        <v>45.309996899999902</v>
      </c>
      <c r="Q410" s="425">
        <f>IFERROR(VLOOKUP(TRIM(PRR[[#This Row],[Lokacija provedbe
grad ili općina]]),[1]Koordinate!B:E,4,FALSE),"")</f>
        <v>18.4097819999999</v>
      </c>
    </row>
    <row r="411" spans="1:17" s="167" customFormat="1">
      <c r="A411" s="225"/>
      <c r="B411" s="423" t="s">
        <v>5521</v>
      </c>
      <c r="C411" s="225"/>
      <c r="D411" s="225"/>
      <c r="E411" s="231">
        <v>43650</v>
      </c>
      <c r="F411" s="424">
        <v>370625</v>
      </c>
      <c r="G411" s="424">
        <v>370625</v>
      </c>
      <c r="H411" s="424">
        <v>333562.5</v>
      </c>
      <c r="I411" s="424">
        <v>37062.5</v>
      </c>
      <c r="J411" s="424">
        <v>0</v>
      </c>
      <c r="K411" s="142" t="s">
        <v>7332</v>
      </c>
      <c r="L411" s="419" t="s">
        <v>28</v>
      </c>
      <c r="M411" s="142" t="s">
        <v>1325</v>
      </c>
      <c r="N411" s="225"/>
      <c r="O411" s="425">
        <f>IFERROR(VLOOKUP(TRIM(PRR[[#This Row],[Lokacija provedbe
grad ili općina]]),[1]Koordinate!B:E,2,FALSE),"")</f>
        <v>31431</v>
      </c>
      <c r="P411" s="425">
        <f>IFERROR(VLOOKUP(TRIM(PRR[[#This Row],[Lokacija provedbe
grad ili općina]]),[1]Koordinate!B:E,3,FALSE),"")</f>
        <v>45.523744299999997</v>
      </c>
      <c r="Q411" s="425">
        <f>IFERROR(VLOOKUP(TRIM(PRR[[#This Row],[Lokacija provedbe
grad ili općina]]),[1]Koordinate!B:E,4,FALSE),"")</f>
        <v>18.577044000000001</v>
      </c>
    </row>
    <row r="412" spans="1:17" s="167" customFormat="1">
      <c r="A412" s="225"/>
      <c r="B412" s="423" t="s">
        <v>5521</v>
      </c>
      <c r="C412" s="225"/>
      <c r="D412" s="225"/>
      <c r="E412" s="231">
        <v>43650</v>
      </c>
      <c r="F412" s="424">
        <v>148250</v>
      </c>
      <c r="G412" s="424">
        <v>148250</v>
      </c>
      <c r="H412" s="424">
        <v>133425</v>
      </c>
      <c r="I412" s="424">
        <v>14825</v>
      </c>
      <c r="J412" s="424">
        <v>0</v>
      </c>
      <c r="K412" s="142" t="s">
        <v>3853</v>
      </c>
      <c r="L412" s="419" t="s">
        <v>28</v>
      </c>
      <c r="M412" s="142" t="s">
        <v>1221</v>
      </c>
      <c r="N412" s="225"/>
      <c r="O412" s="425">
        <f>IFERROR(VLOOKUP(TRIM(PRR[[#This Row],[Lokacija provedbe
grad ili općina]]),[1]Koordinate!B:E,2,FALSE),"")</f>
        <v>31216</v>
      </c>
      <c r="P412" s="425">
        <f>IFERROR(VLOOKUP(TRIM(PRR[[#This Row],[Lokacija provedbe
grad ili općina]]),[1]Koordinate!B:E,3,FALSE),"")</f>
        <v>45.4893778</v>
      </c>
      <c r="Q412" s="425">
        <f>IFERROR(VLOOKUP(TRIM(PRR[[#This Row],[Lokacija provedbe
grad ili općina]]),[1]Koordinate!B:E,4,FALSE),"")</f>
        <v>18.672802300000001</v>
      </c>
    </row>
    <row r="413" spans="1:17" s="167" customFormat="1">
      <c r="A413" s="225"/>
      <c r="B413" s="423" t="s">
        <v>5521</v>
      </c>
      <c r="C413" s="225"/>
      <c r="D413" s="225"/>
      <c r="E413" s="231">
        <v>43650</v>
      </c>
      <c r="F413" s="424">
        <v>370625</v>
      </c>
      <c r="G413" s="424">
        <v>370625</v>
      </c>
      <c r="H413" s="424">
        <v>333562.5</v>
      </c>
      <c r="I413" s="424">
        <v>37062.5</v>
      </c>
      <c r="J413" s="424">
        <v>0</v>
      </c>
      <c r="K413" s="142" t="s">
        <v>7333</v>
      </c>
      <c r="L413" s="419" t="s">
        <v>28</v>
      </c>
      <c r="M413" s="142" t="s">
        <v>169</v>
      </c>
      <c r="N413" s="225"/>
      <c r="O413" s="425">
        <f>IFERROR(VLOOKUP(TRIM(PRR[[#This Row],[Lokacija provedbe
grad ili općina]]),[1]Koordinate!B:E,2,FALSE),"")</f>
        <v>31540</v>
      </c>
      <c r="P413" s="425">
        <f>IFERROR(VLOOKUP(TRIM(PRR[[#This Row],[Lokacija provedbe
grad ili općina]]),[1]Koordinate!B:E,3,FALSE),"")</f>
        <v>45.762141999999997</v>
      </c>
      <c r="Q413" s="425">
        <f>IFERROR(VLOOKUP(TRIM(PRR[[#This Row],[Lokacija provedbe
grad ili općina]]),[1]Koordinate!B:E,4,FALSE),"")</f>
        <v>18.165137899999898</v>
      </c>
    </row>
    <row r="414" spans="1:17" s="167" customFormat="1">
      <c r="A414" s="225"/>
      <c r="B414" s="423" t="s">
        <v>5521</v>
      </c>
      <c r="C414" s="225"/>
      <c r="D414" s="225"/>
      <c r="E414" s="231">
        <v>43650</v>
      </c>
      <c r="F414" s="424">
        <v>370625</v>
      </c>
      <c r="G414" s="424">
        <v>370625</v>
      </c>
      <c r="H414" s="424">
        <v>333562.5</v>
      </c>
      <c r="I414" s="424">
        <v>37062.5</v>
      </c>
      <c r="J414" s="424">
        <v>0</v>
      </c>
      <c r="K414" s="142" t="s">
        <v>7334</v>
      </c>
      <c r="L414" s="419" t="s">
        <v>28</v>
      </c>
      <c r="M414" s="142" t="s">
        <v>1279</v>
      </c>
      <c r="N414" s="225"/>
      <c r="O414" s="425">
        <f>IFERROR(VLOOKUP(TRIM(PRR[[#This Row],[Lokacija provedbe
grad ili općina]]),[1]Koordinate!B:E,2,FALSE),"")</f>
        <v>31550</v>
      </c>
      <c r="P414" s="425">
        <f>IFERROR(VLOOKUP(TRIM(PRR[[#This Row],[Lokacija provedbe
grad ili općina]]),[1]Koordinate!B:E,3,FALSE),"")</f>
        <v>45.659016899999997</v>
      </c>
      <c r="Q414" s="425">
        <f>IFERROR(VLOOKUP(TRIM(PRR[[#This Row],[Lokacija provedbe
grad ili općina]]),[1]Koordinate!B:E,4,FALSE),"")</f>
        <v>18.415552899999899</v>
      </c>
    </row>
    <row r="415" spans="1:17" s="167" customFormat="1">
      <c r="A415" s="225"/>
      <c r="B415" s="423" t="s">
        <v>5521</v>
      </c>
      <c r="C415" s="225"/>
      <c r="D415" s="225"/>
      <c r="E415" s="231">
        <v>43650</v>
      </c>
      <c r="F415" s="424">
        <v>370625</v>
      </c>
      <c r="G415" s="424">
        <v>370625</v>
      </c>
      <c r="H415" s="424">
        <v>333562.5</v>
      </c>
      <c r="I415" s="424">
        <v>37062.5</v>
      </c>
      <c r="J415" s="424">
        <v>0</v>
      </c>
      <c r="K415" s="142" t="s">
        <v>7335</v>
      </c>
      <c r="L415" s="418" t="s">
        <v>28</v>
      </c>
      <c r="M415" s="142" t="s">
        <v>3353</v>
      </c>
      <c r="N415" s="225"/>
      <c r="O415" s="425">
        <f>IFERROR(VLOOKUP(TRIM(PRR[[#This Row],[Lokacija provedbe
grad ili općina]]),[1]Koordinate!B:E,2,FALSE),"")</f>
        <v>31513</v>
      </c>
      <c r="P415" s="425">
        <f>IFERROR(VLOOKUP(TRIM(PRR[[#This Row],[Lokacija provedbe
grad ili općina]]),[1]Koordinate!B:E,3,FALSE),"")</f>
        <v>45.495359099999902</v>
      </c>
      <c r="Q415" s="425">
        <f>IFERROR(VLOOKUP(TRIM(PRR[[#This Row],[Lokacija provedbe
grad ili općina]]),[1]Koordinate!B:E,4,FALSE),"")</f>
        <v>18.018962800000001</v>
      </c>
    </row>
    <row r="416" spans="1:17" s="167" customFormat="1">
      <c r="A416" s="225"/>
      <c r="B416" s="423" t="s">
        <v>5521</v>
      </c>
      <c r="C416" s="225"/>
      <c r="D416" s="225"/>
      <c r="E416" s="231">
        <v>43650</v>
      </c>
      <c r="F416" s="424">
        <v>148250</v>
      </c>
      <c r="G416" s="424">
        <v>148250</v>
      </c>
      <c r="H416" s="424">
        <v>133425</v>
      </c>
      <c r="I416" s="424">
        <v>14825</v>
      </c>
      <c r="J416" s="424">
        <v>0</v>
      </c>
      <c r="K416" s="142" t="s">
        <v>7336</v>
      </c>
      <c r="L416" s="418" t="s">
        <v>28</v>
      </c>
      <c r="M416" s="142" t="s">
        <v>30</v>
      </c>
      <c r="N416" s="225"/>
      <c r="O416" s="425">
        <f>IFERROR(VLOOKUP(TRIM(PRR[[#This Row],[Lokacija provedbe
grad ili općina]]),[1]Koordinate!B:E,2,FALSE),"")</f>
        <v>31400</v>
      </c>
      <c r="P416" s="425">
        <f>IFERROR(VLOOKUP(TRIM(PRR[[#This Row],[Lokacija provedbe
grad ili općina]]),[1]Koordinate!B:E,3,FALSE),"")</f>
        <v>45.309996899999902</v>
      </c>
      <c r="Q416" s="425">
        <f>IFERROR(VLOOKUP(TRIM(PRR[[#This Row],[Lokacija provedbe
grad ili općina]]),[1]Koordinate!B:E,4,FALSE),"")</f>
        <v>18.4097819999999</v>
      </c>
    </row>
    <row r="417" spans="1:17" s="167" customFormat="1">
      <c r="A417" s="225"/>
      <c r="B417" s="423" t="s">
        <v>5521</v>
      </c>
      <c r="C417" s="225"/>
      <c r="D417" s="225"/>
      <c r="E417" s="231">
        <v>43650</v>
      </c>
      <c r="F417" s="424">
        <v>148250</v>
      </c>
      <c r="G417" s="424">
        <v>148250</v>
      </c>
      <c r="H417" s="424">
        <v>133425</v>
      </c>
      <c r="I417" s="424">
        <v>14825</v>
      </c>
      <c r="J417" s="424">
        <v>0</v>
      </c>
      <c r="K417" s="142" t="s">
        <v>7337</v>
      </c>
      <c r="L417" s="418" t="s">
        <v>28</v>
      </c>
      <c r="M417" s="142" t="s">
        <v>386</v>
      </c>
      <c r="N417" s="225"/>
      <c r="O417" s="425">
        <f>IFERROR(VLOOKUP(TRIM(PRR[[#This Row],[Lokacija provedbe
grad ili općina]]),[1]Koordinate!B:E,2,FALSE),"")</f>
        <v>31500</v>
      </c>
      <c r="P417" s="425">
        <f>IFERROR(VLOOKUP(TRIM(PRR[[#This Row],[Lokacija provedbe
grad ili općina]]),[1]Koordinate!B:E,3,FALSE),"")</f>
        <v>45.494686100000003</v>
      </c>
      <c r="Q417" s="425">
        <f>IFERROR(VLOOKUP(TRIM(PRR[[#This Row],[Lokacija provedbe
grad ili općina]]),[1]Koordinate!B:E,4,FALSE),"")</f>
        <v>18.095111800000002</v>
      </c>
    </row>
    <row r="418" spans="1:17" s="167" customFormat="1">
      <c r="A418" s="225"/>
      <c r="B418" s="423" t="s">
        <v>5521</v>
      </c>
      <c r="C418" s="225"/>
      <c r="D418" s="225"/>
      <c r="E418" s="231">
        <v>43650</v>
      </c>
      <c r="F418" s="424">
        <v>370625</v>
      </c>
      <c r="G418" s="424">
        <v>370625</v>
      </c>
      <c r="H418" s="424">
        <v>333562.5</v>
      </c>
      <c r="I418" s="424">
        <v>37062.5</v>
      </c>
      <c r="J418" s="424">
        <v>0</v>
      </c>
      <c r="K418" s="142" t="s">
        <v>7338</v>
      </c>
      <c r="L418" s="418" t="s">
        <v>28</v>
      </c>
      <c r="M418" s="142" t="s">
        <v>4153</v>
      </c>
      <c r="N418" s="225"/>
      <c r="O418" s="425">
        <f>IFERROR(VLOOKUP(TRIM(PRR[[#This Row],[Lokacija provedbe
grad ili općina]]),[1]Koordinate!B:E,2,FALSE),"")</f>
        <v>31403</v>
      </c>
      <c r="P418" s="425">
        <f>IFERROR(VLOOKUP(TRIM(PRR[[#This Row],[Lokacija provedbe
grad ili općina]]),[1]Koordinate!B:E,3,FALSE),"")</f>
        <v>45.439178099999999</v>
      </c>
      <c r="Q418" s="425">
        <f>IFERROR(VLOOKUP(TRIM(PRR[[#This Row],[Lokacija provedbe
grad ili općina]]),[1]Koordinate!B:E,4,FALSE),"")</f>
        <v>18.506617499999901</v>
      </c>
    </row>
    <row r="419" spans="1:17" s="167" customFormat="1">
      <c r="A419" s="225"/>
      <c r="B419" s="423" t="s">
        <v>5521</v>
      </c>
      <c r="C419" s="225"/>
      <c r="D419" s="225"/>
      <c r="E419" s="231">
        <v>43650</v>
      </c>
      <c r="F419" s="424">
        <v>370625</v>
      </c>
      <c r="G419" s="424">
        <v>370625</v>
      </c>
      <c r="H419" s="424">
        <v>333562.5</v>
      </c>
      <c r="I419" s="424">
        <v>37062.5</v>
      </c>
      <c r="J419" s="424">
        <v>0</v>
      </c>
      <c r="K419" s="142" t="s">
        <v>7339</v>
      </c>
      <c r="L419" s="418" t="s">
        <v>28</v>
      </c>
      <c r="M419" s="142" t="s">
        <v>386</v>
      </c>
      <c r="N419" s="225"/>
      <c r="O419" s="425">
        <f>IFERROR(VLOOKUP(TRIM(PRR[[#This Row],[Lokacija provedbe
grad ili općina]]),[1]Koordinate!B:E,2,FALSE),"")</f>
        <v>31500</v>
      </c>
      <c r="P419" s="425">
        <f>IFERROR(VLOOKUP(TRIM(PRR[[#This Row],[Lokacija provedbe
grad ili općina]]),[1]Koordinate!B:E,3,FALSE),"")</f>
        <v>45.494686100000003</v>
      </c>
      <c r="Q419" s="425">
        <f>IFERROR(VLOOKUP(TRIM(PRR[[#This Row],[Lokacija provedbe
grad ili općina]]),[1]Koordinate!B:E,4,FALSE),"")</f>
        <v>18.095111800000002</v>
      </c>
    </row>
    <row r="420" spans="1:17" s="167" customFormat="1">
      <c r="A420" s="225"/>
      <c r="B420" s="254" t="s">
        <v>5566</v>
      </c>
      <c r="C420" s="44"/>
      <c r="D420" s="44"/>
      <c r="E420" s="242">
        <v>43507</v>
      </c>
      <c r="F420" s="75">
        <v>372000</v>
      </c>
      <c r="G420" s="75">
        <v>372000</v>
      </c>
      <c r="H420" s="75">
        <v>316200</v>
      </c>
      <c r="I420" s="75">
        <v>55800</v>
      </c>
      <c r="J420" s="75">
        <v>0</v>
      </c>
      <c r="K420" s="205" t="s">
        <v>5567</v>
      </c>
      <c r="L420" s="196" t="s">
        <v>28</v>
      </c>
      <c r="M420" s="136" t="s">
        <v>1325</v>
      </c>
      <c r="N420" s="218"/>
      <c r="O420" s="225">
        <f>IFERROR(VLOOKUP(TRIM(PRR[[#This Row],[Lokacija provedbe
grad ili općina]]),[1]Koordinate!B:E,2,FALSE),"")</f>
        <v>31431</v>
      </c>
      <c r="P420" s="225">
        <f>IFERROR(VLOOKUP(TRIM(PRR[[#This Row],[Lokacija provedbe
grad ili općina]]),[1]Koordinate!B:E,3,FALSE),"")</f>
        <v>45.523744299999997</v>
      </c>
      <c r="Q420" s="225">
        <f>IFERROR(VLOOKUP(TRIM(PRR[[#This Row],[Lokacija provedbe
grad ili općina]]),[1]Koordinate!B:E,4,FALSE),"")</f>
        <v>18.577044000000001</v>
      </c>
    </row>
    <row r="421" spans="1:17" s="167" customFormat="1">
      <c r="A421" s="225"/>
      <c r="B421" s="254" t="s">
        <v>5566</v>
      </c>
      <c r="C421" s="44"/>
      <c r="D421" s="44"/>
      <c r="E421" s="242">
        <v>43507</v>
      </c>
      <c r="F421" s="75">
        <v>372000</v>
      </c>
      <c r="G421" s="75">
        <v>372000</v>
      </c>
      <c r="H421" s="75">
        <v>316200</v>
      </c>
      <c r="I421" s="75">
        <v>55800</v>
      </c>
      <c r="J421" s="75">
        <v>0</v>
      </c>
      <c r="K421" s="205" t="s">
        <v>5568</v>
      </c>
      <c r="L421" s="196" t="s">
        <v>28</v>
      </c>
      <c r="M421" s="136" t="s">
        <v>1225</v>
      </c>
      <c r="N421" s="218"/>
      <c r="O421" s="225">
        <f>IFERROR(VLOOKUP(TRIM(PRR[[#This Row],[Lokacija provedbe
grad ili općina]]),[1]Koordinate!B:E,2,FALSE),"")</f>
        <v>31206</v>
      </c>
      <c r="P421" s="225">
        <f>IFERROR(VLOOKUP(TRIM(PRR[[#This Row],[Lokacija provedbe
grad ili općina]]),[1]Koordinate!B:E,3,FALSE),"")</f>
        <v>45.5248372</v>
      </c>
      <c r="Q421" s="225">
        <f>IFERROR(VLOOKUP(TRIM(PRR[[#This Row],[Lokacija provedbe
grad ili općina]]),[1]Koordinate!B:E,4,FALSE),"")</f>
        <v>19.060096999999999</v>
      </c>
    </row>
    <row r="422" spans="1:17" s="167" customFormat="1">
      <c r="A422" s="225"/>
      <c r="B422" s="254" t="s">
        <v>5566</v>
      </c>
      <c r="C422" s="44"/>
      <c r="D422" s="44"/>
      <c r="E422" s="242">
        <v>43507</v>
      </c>
      <c r="F422" s="75">
        <v>372000</v>
      </c>
      <c r="G422" s="75">
        <v>372000</v>
      </c>
      <c r="H422" s="75">
        <v>316200</v>
      </c>
      <c r="I422" s="75">
        <v>55800</v>
      </c>
      <c r="J422" s="75">
        <v>0</v>
      </c>
      <c r="K422" s="205" t="s">
        <v>5569</v>
      </c>
      <c r="L422" s="196" t="s">
        <v>28</v>
      </c>
      <c r="M422" s="136" t="s">
        <v>1225</v>
      </c>
      <c r="N422" s="218"/>
      <c r="O422" s="225">
        <f>IFERROR(VLOOKUP(TRIM(PRR[[#This Row],[Lokacija provedbe
grad ili općina]]),[1]Koordinate!B:E,2,FALSE),"")</f>
        <v>31206</v>
      </c>
      <c r="P422" s="225">
        <f>IFERROR(VLOOKUP(TRIM(PRR[[#This Row],[Lokacija provedbe
grad ili općina]]),[1]Koordinate!B:E,3,FALSE),"")</f>
        <v>45.5248372</v>
      </c>
      <c r="Q422" s="225">
        <f>IFERROR(VLOOKUP(TRIM(PRR[[#This Row],[Lokacija provedbe
grad ili općina]]),[1]Koordinate!B:E,4,FALSE),"")</f>
        <v>19.060096999999999</v>
      </c>
    </row>
    <row r="423" spans="1:17" s="167" customFormat="1">
      <c r="A423" s="225"/>
      <c r="B423" s="254" t="s">
        <v>5566</v>
      </c>
      <c r="C423" s="44"/>
      <c r="D423" s="44"/>
      <c r="E423" s="242">
        <v>43507</v>
      </c>
      <c r="F423" s="75">
        <v>372000</v>
      </c>
      <c r="G423" s="75">
        <v>372000</v>
      </c>
      <c r="H423" s="75">
        <v>316200</v>
      </c>
      <c r="I423" s="75">
        <v>55800</v>
      </c>
      <c r="J423" s="75">
        <v>0</v>
      </c>
      <c r="K423" s="205" t="s">
        <v>5570</v>
      </c>
      <c r="L423" s="196" t="s">
        <v>28</v>
      </c>
      <c r="M423" s="136" t="s">
        <v>3782</v>
      </c>
      <c r="N423" s="218"/>
      <c r="O423" s="225">
        <f>IFERROR(VLOOKUP(TRIM(PRR[[#This Row],[Lokacija provedbe
grad ili općina]]),[1]Koordinate!B:E,2,FALSE),"")</f>
        <v>31555</v>
      </c>
      <c r="P423" s="225">
        <f>IFERROR(VLOOKUP(TRIM(PRR[[#This Row],[Lokacija provedbe
grad ili općina]]),[1]Koordinate!B:E,3,FALSE),"")</f>
        <v>45.666861699999998</v>
      </c>
      <c r="Q423" s="225">
        <f>IFERROR(VLOOKUP(TRIM(PRR[[#This Row],[Lokacija provedbe
grad ili općina]]),[1]Koordinate!B:E,4,FALSE),"")</f>
        <v>18.292702299999899</v>
      </c>
    </row>
    <row r="424" spans="1:17" s="167" customFormat="1">
      <c r="A424" s="225"/>
      <c r="B424" s="254" t="s">
        <v>5566</v>
      </c>
      <c r="C424" s="44"/>
      <c r="D424" s="44"/>
      <c r="E424" s="242">
        <v>43507</v>
      </c>
      <c r="F424" s="75">
        <v>372000</v>
      </c>
      <c r="G424" s="75">
        <v>372000</v>
      </c>
      <c r="H424" s="75">
        <v>316200</v>
      </c>
      <c r="I424" s="75">
        <v>55800</v>
      </c>
      <c r="J424" s="75">
        <v>0</v>
      </c>
      <c r="K424" s="205" t="s">
        <v>5571</v>
      </c>
      <c r="L424" s="196" t="s">
        <v>28</v>
      </c>
      <c r="M424" s="136" t="s">
        <v>2230</v>
      </c>
      <c r="N424" s="218"/>
      <c r="O424" s="225">
        <f>IFERROR(VLOOKUP(TRIM(PRR[[#This Row],[Lokacija provedbe
grad ili općina]]),[1]Koordinate!B:E,2,FALSE),"")</f>
        <v>31410</v>
      </c>
      <c r="P424" s="225">
        <f>IFERROR(VLOOKUP(TRIM(PRR[[#This Row],[Lokacija provedbe
grad ili općina]]),[1]Koordinate!B:E,3,FALSE),"")</f>
        <v>45.226056999999997</v>
      </c>
      <c r="Q424" s="225">
        <f>IFERROR(VLOOKUP(TRIM(PRR[[#This Row],[Lokacija provedbe
grad ili općina]]),[1]Koordinate!B:E,4,FALSE),"")</f>
        <v>18.432524599999901</v>
      </c>
    </row>
    <row r="425" spans="1:17" s="167" customFormat="1">
      <c r="A425" s="225"/>
      <c r="B425" s="254" t="s">
        <v>5566</v>
      </c>
      <c r="C425" s="44"/>
      <c r="D425" s="44"/>
      <c r="E425" s="242">
        <v>43507</v>
      </c>
      <c r="F425" s="75">
        <v>372000</v>
      </c>
      <c r="G425" s="75">
        <v>372000</v>
      </c>
      <c r="H425" s="75">
        <v>316200</v>
      </c>
      <c r="I425" s="75">
        <v>55800</v>
      </c>
      <c r="J425" s="75">
        <v>0</v>
      </c>
      <c r="K425" s="205" t="s">
        <v>5572</v>
      </c>
      <c r="L425" s="196" t="s">
        <v>28</v>
      </c>
      <c r="M425" s="136" t="s">
        <v>1225</v>
      </c>
      <c r="N425" s="218"/>
      <c r="O425" s="225">
        <f>IFERROR(VLOOKUP(TRIM(PRR[[#This Row],[Lokacija provedbe
grad ili općina]]),[1]Koordinate!B:E,2,FALSE),"")</f>
        <v>31206</v>
      </c>
      <c r="P425" s="225">
        <f>IFERROR(VLOOKUP(TRIM(PRR[[#This Row],[Lokacija provedbe
grad ili općina]]),[1]Koordinate!B:E,3,FALSE),"")</f>
        <v>45.5248372</v>
      </c>
      <c r="Q425" s="225">
        <f>IFERROR(VLOOKUP(TRIM(PRR[[#This Row],[Lokacija provedbe
grad ili općina]]),[1]Koordinate!B:E,4,FALSE),"")</f>
        <v>19.060096999999999</v>
      </c>
    </row>
    <row r="426" spans="1:17" s="167" customFormat="1">
      <c r="A426" s="225"/>
      <c r="B426" s="254" t="s">
        <v>5566</v>
      </c>
      <c r="C426" s="44"/>
      <c r="D426" s="44"/>
      <c r="E426" s="242">
        <v>43507</v>
      </c>
      <c r="F426" s="75">
        <v>372000</v>
      </c>
      <c r="G426" s="75">
        <v>372000</v>
      </c>
      <c r="H426" s="75">
        <v>316200</v>
      </c>
      <c r="I426" s="75">
        <v>55800</v>
      </c>
      <c r="J426" s="75">
        <v>0</v>
      </c>
      <c r="K426" s="205" t="s">
        <v>5573</v>
      </c>
      <c r="L426" s="196" t="s">
        <v>28</v>
      </c>
      <c r="M426" s="136" t="s">
        <v>4302</v>
      </c>
      <c r="N426" s="218"/>
      <c r="O426" s="225">
        <f>IFERROR(VLOOKUP(TRIM(PRR[[#This Row],[Lokacija provedbe
grad ili općina]]),[1]Koordinate!B:E,2,FALSE),"")</f>
        <v>31418</v>
      </c>
      <c r="P426" s="225">
        <f>IFERROR(VLOOKUP(TRIM(PRR[[#This Row],[Lokacija provedbe
grad ili općina]]),[1]Koordinate!B:E,3,FALSE),"")</f>
        <v>45.380248899999998</v>
      </c>
      <c r="Q426" s="225">
        <f>IFERROR(VLOOKUP(TRIM(PRR[[#This Row],[Lokacija provedbe
grad ili općina]]),[1]Koordinate!B:E,4,FALSE),"")</f>
        <v>18.277489699999901</v>
      </c>
    </row>
    <row r="427" spans="1:17" s="167" customFormat="1">
      <c r="A427" s="225"/>
      <c r="B427" s="254" t="s">
        <v>5566</v>
      </c>
      <c r="C427" s="44"/>
      <c r="D427" s="44"/>
      <c r="E427" s="242">
        <v>43507</v>
      </c>
      <c r="F427" s="75">
        <v>372000</v>
      </c>
      <c r="G427" s="75">
        <v>372000</v>
      </c>
      <c r="H427" s="75">
        <v>316200</v>
      </c>
      <c r="I427" s="75">
        <v>55800</v>
      </c>
      <c r="J427" s="75">
        <v>0</v>
      </c>
      <c r="K427" s="205" t="s">
        <v>5574</v>
      </c>
      <c r="L427" s="196" t="s">
        <v>28</v>
      </c>
      <c r="M427" s="136" t="s">
        <v>1216</v>
      </c>
      <c r="N427" s="218"/>
      <c r="O427" s="225">
        <f>IFERROR(VLOOKUP(TRIM(PRR[[#This Row],[Lokacija provedbe
grad ili općina]]),[1]Koordinate!B:E,2,FALSE),"")</f>
        <v>32257</v>
      </c>
      <c r="P427" s="225">
        <f>IFERROR(VLOOKUP(TRIM(PRR[[#This Row],[Lokacija provedbe
grad ili općina]]),[1]Koordinate!B:E,3,FALSE),"")</f>
        <v>44.919718199999998</v>
      </c>
      <c r="Q427" s="225">
        <f>IFERROR(VLOOKUP(TRIM(PRR[[#This Row],[Lokacija provedbe
grad ili općina]]),[1]Koordinate!B:E,4,FALSE),"")</f>
        <v>18.910618199999998</v>
      </c>
    </row>
    <row r="428" spans="1:17" s="167" customFormat="1">
      <c r="A428" s="225"/>
      <c r="B428" s="254" t="s">
        <v>5566</v>
      </c>
      <c r="C428" s="44"/>
      <c r="D428" s="44"/>
      <c r="E428" s="242">
        <v>43507</v>
      </c>
      <c r="F428" s="75">
        <v>372000</v>
      </c>
      <c r="G428" s="75">
        <v>372000</v>
      </c>
      <c r="H428" s="75">
        <v>316200</v>
      </c>
      <c r="I428" s="75">
        <v>55800</v>
      </c>
      <c r="J428" s="75">
        <v>0</v>
      </c>
      <c r="K428" s="205" t="s">
        <v>5575</v>
      </c>
      <c r="L428" s="196" t="s">
        <v>28</v>
      </c>
      <c r="M428" s="136" t="s">
        <v>1677</v>
      </c>
      <c r="N428" s="218"/>
      <c r="O428" s="225">
        <f>IFERROR(VLOOKUP(TRIM(PRR[[#This Row],[Lokacija provedbe
grad ili općina]]),[1]Koordinate!B:E,2,FALSE),"")</f>
        <v>31421</v>
      </c>
      <c r="P428" s="225">
        <f>IFERROR(VLOOKUP(TRIM(PRR[[#This Row],[Lokacija provedbe
grad ili općina]]),[1]Koordinate!B:E,3,FALSE),"")</f>
        <v>45.353201800000001</v>
      </c>
      <c r="Q428" s="225">
        <f>IFERROR(VLOOKUP(TRIM(PRR[[#This Row],[Lokacija provedbe
grad ili općina]]),[1]Koordinate!B:E,4,FALSE),"")</f>
        <v>18.377091499999999</v>
      </c>
    </row>
    <row r="429" spans="1:17" s="167" customFormat="1">
      <c r="A429" s="225"/>
      <c r="B429" s="254" t="s">
        <v>5566</v>
      </c>
      <c r="C429" s="44"/>
      <c r="D429" s="44"/>
      <c r="E429" s="242">
        <v>43507</v>
      </c>
      <c r="F429" s="75">
        <v>372000</v>
      </c>
      <c r="G429" s="75">
        <v>372000</v>
      </c>
      <c r="H429" s="75">
        <v>316200</v>
      </c>
      <c r="I429" s="75">
        <v>55800</v>
      </c>
      <c r="J429" s="75">
        <v>0</v>
      </c>
      <c r="K429" s="205" t="s">
        <v>5576</v>
      </c>
      <c r="L429" s="196" t="s">
        <v>28</v>
      </c>
      <c r="M429" s="136" t="s">
        <v>2657</v>
      </c>
      <c r="N429" s="218"/>
      <c r="O429" s="225">
        <f>IFERROR(VLOOKUP(TRIM(PRR[[#This Row],[Lokacija provedbe
grad ili općina]]),[1]Koordinate!B:E,2,FALSE),"")</f>
        <v>31411</v>
      </c>
      <c r="P429" s="225">
        <f>IFERROR(VLOOKUP(TRIM(PRR[[#This Row],[Lokacija provedbe
grad ili općina]]),[1]Koordinate!B:E,3,FALSE),"")</f>
        <v>45.257777599999997</v>
      </c>
      <c r="Q429" s="225">
        <f>IFERROR(VLOOKUP(TRIM(PRR[[#This Row],[Lokacija provedbe
grad ili općina]]),[1]Koordinate!B:E,4,FALSE),"")</f>
        <v>18.242228000000001</v>
      </c>
    </row>
    <row r="430" spans="1:17" s="167" customFormat="1">
      <c r="A430" s="225"/>
      <c r="B430" s="254" t="s">
        <v>5566</v>
      </c>
      <c r="C430" s="44"/>
      <c r="D430" s="44"/>
      <c r="E430" s="242">
        <v>43507</v>
      </c>
      <c r="F430" s="75">
        <v>372000</v>
      </c>
      <c r="G430" s="75">
        <v>372000</v>
      </c>
      <c r="H430" s="75">
        <v>316200</v>
      </c>
      <c r="I430" s="75">
        <v>55800</v>
      </c>
      <c r="J430" s="75">
        <v>0</v>
      </c>
      <c r="K430" s="205" t="s">
        <v>5577</v>
      </c>
      <c r="L430" s="196" t="s">
        <v>28</v>
      </c>
      <c r="M430" s="136" t="s">
        <v>1308</v>
      </c>
      <c r="N430" s="218"/>
      <c r="O430" s="225">
        <f>IFERROR(VLOOKUP(TRIM(PRR[[#This Row],[Lokacija provedbe
grad ili općina]]),[1]Koordinate!B:E,2,FALSE),"")</f>
        <v>31402</v>
      </c>
      <c r="P430" s="225">
        <f>IFERROR(VLOOKUP(TRIM(PRR[[#This Row],[Lokacija provedbe
grad ili općina]]),[1]Koordinate!B:E,3,FALSE),"")</f>
        <v>45.361364399999999</v>
      </c>
      <c r="Q430" s="225">
        <f>IFERROR(VLOOKUP(TRIM(PRR[[#This Row],[Lokacija provedbe
grad ili općina]]),[1]Koordinate!B:E,4,FALSE),"")</f>
        <v>18.542214099999999</v>
      </c>
    </row>
    <row r="431" spans="1:17" s="167" customFormat="1">
      <c r="A431" s="225"/>
      <c r="B431" s="254" t="s">
        <v>5566</v>
      </c>
      <c r="C431" s="44"/>
      <c r="D431" s="44"/>
      <c r="E431" s="242">
        <v>43507</v>
      </c>
      <c r="F431" s="75">
        <v>372000</v>
      </c>
      <c r="G431" s="75">
        <v>372000</v>
      </c>
      <c r="H431" s="75">
        <v>316200</v>
      </c>
      <c r="I431" s="75">
        <v>55800</v>
      </c>
      <c r="J431" s="75">
        <v>0</v>
      </c>
      <c r="K431" s="205" t="s">
        <v>4819</v>
      </c>
      <c r="L431" s="196" t="s">
        <v>28</v>
      </c>
      <c r="M431" s="136" t="s">
        <v>4313</v>
      </c>
      <c r="N431" s="218"/>
      <c r="O431" s="225">
        <f>IFERROR(VLOOKUP(TRIM(PRR[[#This Row],[Lokacija provedbe
grad ili općina]]),[1]Koordinate!B:E,2,FALSE),"")</f>
        <v>31324</v>
      </c>
      <c r="P431" s="225">
        <f>IFERROR(VLOOKUP(TRIM(PRR[[#This Row],[Lokacija provedbe
grad ili općina]]),[1]Koordinate!B:E,3,FALSE),"")</f>
        <v>45.700160699999998</v>
      </c>
      <c r="Q431" s="225">
        <f>IFERROR(VLOOKUP(TRIM(PRR[[#This Row],[Lokacija provedbe
grad ili općina]]),[1]Koordinate!B:E,4,FALSE),"")</f>
        <v>18.580216799999999</v>
      </c>
    </row>
    <row r="432" spans="1:17" s="167" customFormat="1">
      <c r="A432" s="225"/>
      <c r="B432" s="254" t="s">
        <v>5566</v>
      </c>
      <c r="C432" s="44"/>
      <c r="D432" s="44"/>
      <c r="E432" s="242">
        <v>43507</v>
      </c>
      <c r="F432" s="75">
        <v>372000</v>
      </c>
      <c r="G432" s="75">
        <v>372000</v>
      </c>
      <c r="H432" s="75">
        <v>316200</v>
      </c>
      <c r="I432" s="75">
        <v>55800</v>
      </c>
      <c r="J432" s="75">
        <v>0</v>
      </c>
      <c r="K432" s="205" t="s">
        <v>5578</v>
      </c>
      <c r="L432" s="196" t="s">
        <v>28</v>
      </c>
      <c r="M432" s="136" t="s">
        <v>4310</v>
      </c>
      <c r="N432" s="218"/>
      <c r="O432" s="225">
        <f>IFERROR(VLOOKUP(TRIM(PRR[[#This Row],[Lokacija provedbe
grad ili općina]]),[1]Koordinate!B:E,2,FALSE),"")</f>
        <v>31208</v>
      </c>
      <c r="P432" s="225">
        <f>IFERROR(VLOOKUP(TRIM(PRR[[#This Row],[Lokacija provedbe
grad ili općina]]),[1]Koordinate!B:E,3,FALSE),"")</f>
        <v>45.758516299999997</v>
      </c>
      <c r="Q432" s="225">
        <f>IFERROR(VLOOKUP(TRIM(PRR[[#This Row],[Lokacija provedbe
grad ili općina]]),[1]Koordinate!B:E,4,FALSE),"")</f>
        <v>18.5280731</v>
      </c>
    </row>
    <row r="433" spans="1:17" s="167" customFormat="1">
      <c r="A433" s="225"/>
      <c r="B433" s="254" t="s">
        <v>5566</v>
      </c>
      <c r="C433" s="44"/>
      <c r="D433" s="44"/>
      <c r="E433" s="242">
        <v>43507</v>
      </c>
      <c r="F433" s="75">
        <v>372000</v>
      </c>
      <c r="G433" s="75">
        <v>372000</v>
      </c>
      <c r="H433" s="75">
        <v>316200</v>
      </c>
      <c r="I433" s="75">
        <v>55800</v>
      </c>
      <c r="J433" s="75">
        <v>0</v>
      </c>
      <c r="K433" s="205" t="s">
        <v>5519</v>
      </c>
      <c r="L433" s="196" t="s">
        <v>28</v>
      </c>
      <c r="M433" s="136" t="s">
        <v>1677</v>
      </c>
      <c r="N433" s="218"/>
      <c r="O433" s="225">
        <f>IFERROR(VLOOKUP(TRIM(PRR[[#This Row],[Lokacija provedbe
grad ili općina]]),[1]Koordinate!B:E,2,FALSE),"")</f>
        <v>31421</v>
      </c>
      <c r="P433" s="225">
        <f>IFERROR(VLOOKUP(TRIM(PRR[[#This Row],[Lokacija provedbe
grad ili općina]]),[1]Koordinate!B:E,3,FALSE),"")</f>
        <v>45.353201800000001</v>
      </c>
      <c r="Q433" s="225">
        <f>IFERROR(VLOOKUP(TRIM(PRR[[#This Row],[Lokacija provedbe
grad ili općina]]),[1]Koordinate!B:E,4,FALSE),"")</f>
        <v>18.377091499999999</v>
      </c>
    </row>
    <row r="434" spans="1:17" s="167" customFormat="1">
      <c r="A434" s="225"/>
      <c r="B434" s="254" t="s">
        <v>5566</v>
      </c>
      <c r="C434" s="44"/>
      <c r="D434" s="44"/>
      <c r="E434" s="242">
        <v>43507</v>
      </c>
      <c r="F434" s="75">
        <v>372000</v>
      </c>
      <c r="G434" s="75">
        <v>372000</v>
      </c>
      <c r="H434" s="75">
        <v>316200</v>
      </c>
      <c r="I434" s="75">
        <v>55800</v>
      </c>
      <c r="J434" s="75">
        <v>0</v>
      </c>
      <c r="K434" s="205" t="s">
        <v>5579</v>
      </c>
      <c r="L434" s="196" t="s">
        <v>28</v>
      </c>
      <c r="M434" s="136" t="s">
        <v>4302</v>
      </c>
      <c r="N434" s="218"/>
      <c r="O434" s="225">
        <f>IFERROR(VLOOKUP(TRIM(PRR[[#This Row],[Lokacija provedbe
grad ili općina]]),[1]Koordinate!B:E,2,FALSE),"")</f>
        <v>31418</v>
      </c>
      <c r="P434" s="225">
        <f>IFERROR(VLOOKUP(TRIM(PRR[[#This Row],[Lokacija provedbe
grad ili općina]]),[1]Koordinate!B:E,3,FALSE),"")</f>
        <v>45.380248899999998</v>
      </c>
      <c r="Q434" s="225">
        <f>IFERROR(VLOOKUP(TRIM(PRR[[#This Row],[Lokacija provedbe
grad ili općina]]),[1]Koordinate!B:E,4,FALSE),"")</f>
        <v>18.277489699999901</v>
      </c>
    </row>
    <row r="435" spans="1:17" s="167" customFormat="1">
      <c r="A435" s="225"/>
      <c r="B435" s="254" t="s">
        <v>5566</v>
      </c>
      <c r="C435" s="44"/>
      <c r="D435" s="44"/>
      <c r="E435" s="242">
        <v>43507</v>
      </c>
      <c r="F435" s="75">
        <v>372000</v>
      </c>
      <c r="G435" s="75">
        <v>372000</v>
      </c>
      <c r="H435" s="75">
        <v>316200</v>
      </c>
      <c r="I435" s="75">
        <v>55800</v>
      </c>
      <c r="J435" s="75">
        <v>0</v>
      </c>
      <c r="K435" s="205" t="s">
        <v>5580</v>
      </c>
      <c r="L435" s="196" t="s">
        <v>28</v>
      </c>
      <c r="M435" s="136" t="s">
        <v>4302</v>
      </c>
      <c r="N435" s="218"/>
      <c r="O435" s="225">
        <f>IFERROR(VLOOKUP(TRIM(PRR[[#This Row],[Lokacija provedbe
grad ili općina]]),[1]Koordinate!B:E,2,FALSE),"")</f>
        <v>31418</v>
      </c>
      <c r="P435" s="225">
        <f>IFERROR(VLOOKUP(TRIM(PRR[[#This Row],[Lokacija provedbe
grad ili općina]]),[1]Koordinate!B:E,3,FALSE),"")</f>
        <v>45.380248899999998</v>
      </c>
      <c r="Q435" s="225">
        <f>IFERROR(VLOOKUP(TRIM(PRR[[#This Row],[Lokacija provedbe
grad ili općina]]),[1]Koordinate!B:E,4,FALSE),"")</f>
        <v>18.277489699999901</v>
      </c>
    </row>
    <row r="436" spans="1:17" s="167" customFormat="1">
      <c r="A436" s="225"/>
      <c r="B436" s="254" t="s">
        <v>5566</v>
      </c>
      <c r="C436" s="44"/>
      <c r="D436" s="44"/>
      <c r="E436" s="242">
        <v>43507</v>
      </c>
      <c r="F436" s="75">
        <v>372000</v>
      </c>
      <c r="G436" s="75">
        <v>372000</v>
      </c>
      <c r="H436" s="75">
        <v>316200</v>
      </c>
      <c r="I436" s="75">
        <v>55800</v>
      </c>
      <c r="J436" s="75">
        <v>0</v>
      </c>
      <c r="K436" s="205" t="s">
        <v>5581</v>
      </c>
      <c r="L436" s="196" t="s">
        <v>28</v>
      </c>
      <c r="M436" s="136" t="s">
        <v>1225</v>
      </c>
      <c r="N436" s="218"/>
      <c r="O436" s="225">
        <f>IFERROR(VLOOKUP(TRIM(PRR[[#This Row],[Lokacija provedbe
grad ili općina]]),[1]Koordinate!B:E,2,FALSE),"")</f>
        <v>31206</v>
      </c>
      <c r="P436" s="225">
        <f>IFERROR(VLOOKUP(TRIM(PRR[[#This Row],[Lokacija provedbe
grad ili općina]]),[1]Koordinate!B:E,3,FALSE),"")</f>
        <v>45.5248372</v>
      </c>
      <c r="Q436" s="225">
        <f>IFERROR(VLOOKUP(TRIM(PRR[[#This Row],[Lokacija provedbe
grad ili općina]]),[1]Koordinate!B:E,4,FALSE),"")</f>
        <v>19.060096999999999</v>
      </c>
    </row>
    <row r="437" spans="1:17" s="167" customFormat="1">
      <c r="A437" s="225"/>
      <c r="B437" s="254" t="s">
        <v>5566</v>
      </c>
      <c r="C437" s="44"/>
      <c r="D437" s="44"/>
      <c r="E437" s="242">
        <v>43507</v>
      </c>
      <c r="F437" s="75">
        <v>372000</v>
      </c>
      <c r="G437" s="75">
        <v>372000</v>
      </c>
      <c r="H437" s="75">
        <v>316200</v>
      </c>
      <c r="I437" s="75">
        <v>55800</v>
      </c>
      <c r="J437" s="75">
        <v>0</v>
      </c>
      <c r="K437" s="205" t="s">
        <v>5582</v>
      </c>
      <c r="L437" s="196" t="s">
        <v>28</v>
      </c>
      <c r="M437" s="136" t="s">
        <v>1225</v>
      </c>
      <c r="N437" s="218"/>
      <c r="O437" s="225">
        <f>IFERROR(VLOOKUP(TRIM(PRR[[#This Row],[Lokacija provedbe
grad ili općina]]),[1]Koordinate!B:E,2,FALSE),"")</f>
        <v>31206</v>
      </c>
      <c r="P437" s="225">
        <f>IFERROR(VLOOKUP(TRIM(PRR[[#This Row],[Lokacija provedbe
grad ili općina]]),[1]Koordinate!B:E,3,FALSE),"")</f>
        <v>45.5248372</v>
      </c>
      <c r="Q437" s="225">
        <f>IFERROR(VLOOKUP(TRIM(PRR[[#This Row],[Lokacija provedbe
grad ili općina]]),[1]Koordinate!B:E,4,FALSE),"")</f>
        <v>19.060096999999999</v>
      </c>
    </row>
    <row r="438" spans="1:17" s="167" customFormat="1">
      <c r="A438" s="225"/>
      <c r="B438" s="254" t="s">
        <v>5566</v>
      </c>
      <c r="C438" s="44"/>
      <c r="D438" s="44"/>
      <c r="E438" s="242">
        <v>43522</v>
      </c>
      <c r="F438" s="75">
        <v>372000</v>
      </c>
      <c r="G438" s="75">
        <v>372000</v>
      </c>
      <c r="H438" s="75">
        <v>316200</v>
      </c>
      <c r="I438" s="75">
        <v>55800</v>
      </c>
      <c r="J438" s="75">
        <v>0</v>
      </c>
      <c r="K438" s="205" t="s">
        <v>5583</v>
      </c>
      <c r="L438" s="196" t="s">
        <v>28</v>
      </c>
      <c r="M438" s="136" t="s">
        <v>386</v>
      </c>
      <c r="N438" s="218"/>
      <c r="O438" s="225">
        <f>IFERROR(VLOOKUP(TRIM(PRR[[#This Row],[Lokacija provedbe
grad ili općina]]),[1]Koordinate!B:E,2,FALSE),"")</f>
        <v>31500</v>
      </c>
      <c r="P438" s="225">
        <f>IFERROR(VLOOKUP(TRIM(PRR[[#This Row],[Lokacija provedbe
grad ili općina]]),[1]Koordinate!B:E,3,FALSE),"")</f>
        <v>45.494686100000003</v>
      </c>
      <c r="Q438" s="225">
        <f>IFERROR(VLOOKUP(TRIM(PRR[[#This Row],[Lokacija provedbe
grad ili općina]]),[1]Koordinate!B:E,4,FALSE),"")</f>
        <v>18.095111800000002</v>
      </c>
    </row>
    <row r="439" spans="1:17" s="167" customFormat="1">
      <c r="A439" s="225"/>
      <c r="B439" s="254" t="s">
        <v>5566</v>
      </c>
      <c r="C439" s="44"/>
      <c r="D439" s="44"/>
      <c r="E439" s="242">
        <v>43543</v>
      </c>
      <c r="F439" s="75">
        <v>372000</v>
      </c>
      <c r="G439" s="75">
        <v>372000</v>
      </c>
      <c r="H439" s="75">
        <v>316200</v>
      </c>
      <c r="I439" s="75">
        <v>55800</v>
      </c>
      <c r="J439" s="75">
        <v>0</v>
      </c>
      <c r="K439" s="205" t="s">
        <v>6224</v>
      </c>
      <c r="L439" s="196" t="s">
        <v>28</v>
      </c>
      <c r="M439" s="136" t="s">
        <v>2657</v>
      </c>
      <c r="N439" s="218"/>
      <c r="O439" s="225">
        <f>IFERROR(VLOOKUP(TRIM(PRR[[#This Row],[Lokacija provedbe
grad ili općina]]),[1]Koordinate!B:E,2,FALSE),"")</f>
        <v>31411</v>
      </c>
      <c r="P439" s="225">
        <f>IFERROR(VLOOKUP(TRIM(PRR[[#This Row],[Lokacija provedbe
grad ili općina]]),[1]Koordinate!B:E,3,FALSE),"")</f>
        <v>45.257777599999997</v>
      </c>
      <c r="Q439" s="225">
        <f>IFERROR(VLOOKUP(TRIM(PRR[[#This Row],[Lokacija provedbe
grad ili općina]]),[1]Koordinate!B:E,4,FALSE),"")</f>
        <v>18.242228000000001</v>
      </c>
    </row>
    <row r="440" spans="1:17" s="167" customFormat="1">
      <c r="A440" s="225"/>
      <c r="B440" s="254" t="s">
        <v>5566</v>
      </c>
      <c r="C440" s="44"/>
      <c r="D440" s="44"/>
      <c r="E440" s="242">
        <v>43543</v>
      </c>
      <c r="F440" s="75">
        <v>372000</v>
      </c>
      <c r="G440" s="75">
        <v>372000</v>
      </c>
      <c r="H440" s="75">
        <v>316200</v>
      </c>
      <c r="I440" s="75">
        <v>55800</v>
      </c>
      <c r="J440" s="75">
        <v>0</v>
      </c>
      <c r="K440" s="205" t="s">
        <v>240</v>
      </c>
      <c r="L440" s="196" t="s">
        <v>28</v>
      </c>
      <c r="M440" s="136" t="s">
        <v>3096</v>
      </c>
      <c r="N440" s="218"/>
      <c r="O440" s="225">
        <f>IFERROR(VLOOKUP(TRIM(PRR[[#This Row],[Lokacija provedbe
grad ili općina]]),[1]Koordinate!B:E,2,FALSE),"")</f>
        <v>31433</v>
      </c>
      <c r="P440" s="225">
        <f>IFERROR(VLOOKUP(TRIM(PRR[[#This Row],[Lokacija provedbe
grad ili općina]]),[1]Koordinate!B:E,3,FALSE),"")</f>
        <v>45.458650400000003</v>
      </c>
      <c r="Q440" s="225">
        <f>IFERROR(VLOOKUP(TRIM(PRR[[#This Row],[Lokacija provedbe
grad ili općina]]),[1]Koordinate!B:E,4,FALSE),"")</f>
        <v>18.2178387999999</v>
      </c>
    </row>
    <row r="441" spans="1:17" s="167" customFormat="1">
      <c r="A441" s="225"/>
      <c r="B441" s="254" t="s">
        <v>5566</v>
      </c>
      <c r="C441" s="44"/>
      <c r="D441" s="44"/>
      <c r="E441" s="242">
        <v>43551</v>
      </c>
      <c r="F441" s="75">
        <v>372000</v>
      </c>
      <c r="G441" s="75">
        <v>372000</v>
      </c>
      <c r="H441" s="75">
        <v>316200</v>
      </c>
      <c r="I441" s="75">
        <v>55800</v>
      </c>
      <c r="J441" s="75">
        <v>0</v>
      </c>
      <c r="K441" s="205" t="s">
        <v>6225</v>
      </c>
      <c r="L441" s="196" t="s">
        <v>28</v>
      </c>
      <c r="M441" s="136" t="s">
        <v>386</v>
      </c>
      <c r="N441" s="218"/>
      <c r="O441" s="225">
        <f>IFERROR(VLOOKUP(TRIM(PRR[[#This Row],[Lokacija provedbe
grad ili općina]]),[1]Koordinate!B:E,2,FALSE),"")</f>
        <v>31500</v>
      </c>
      <c r="P441" s="225">
        <f>IFERROR(VLOOKUP(TRIM(PRR[[#This Row],[Lokacija provedbe
grad ili općina]]),[1]Koordinate!B:E,3,FALSE),"")</f>
        <v>45.494686100000003</v>
      </c>
      <c r="Q441" s="225">
        <f>IFERROR(VLOOKUP(TRIM(PRR[[#This Row],[Lokacija provedbe
grad ili općina]]),[1]Koordinate!B:E,4,FALSE),"")</f>
        <v>18.095111800000002</v>
      </c>
    </row>
    <row r="442" spans="1:17" s="167" customFormat="1">
      <c r="A442" s="225"/>
      <c r="B442" s="254" t="s">
        <v>5566</v>
      </c>
      <c r="C442" s="44"/>
      <c r="D442" s="44"/>
      <c r="E442" s="242">
        <v>43550</v>
      </c>
      <c r="F442" s="75">
        <v>372000</v>
      </c>
      <c r="G442" s="75">
        <v>372000</v>
      </c>
      <c r="H442" s="75">
        <v>316200</v>
      </c>
      <c r="I442" s="75">
        <v>55800</v>
      </c>
      <c r="J442" s="75">
        <v>0</v>
      </c>
      <c r="K442" s="205" t="s">
        <v>2764</v>
      </c>
      <c r="L442" s="196" t="s">
        <v>28</v>
      </c>
      <c r="M442" s="136" t="s">
        <v>851</v>
      </c>
      <c r="N442" s="218"/>
      <c r="O442" s="225">
        <f>IFERROR(VLOOKUP(TRIM(PRR[[#This Row],[Lokacija provedbe
grad ili općina]]),[1]Koordinate!B:E,2,FALSE),"")</f>
        <v>31326</v>
      </c>
      <c r="P442" s="225">
        <f>IFERROR(VLOOKUP(TRIM(PRR[[#This Row],[Lokacija provedbe
grad ili općina]]),[1]Koordinate!B:E,3,FALSE),"")</f>
        <v>45.625062300000003</v>
      </c>
      <c r="Q442" s="225">
        <f>IFERROR(VLOOKUP(TRIM(PRR[[#This Row],[Lokacija provedbe
grad ili općina]]),[1]Koordinate!B:E,4,FALSE),"")</f>
        <v>18.689217399999901</v>
      </c>
    </row>
    <row r="443" spans="1:17" s="167" customFormat="1">
      <c r="A443" s="225"/>
      <c r="B443" s="254" t="s">
        <v>5566</v>
      </c>
      <c r="C443" s="44"/>
      <c r="D443" s="44"/>
      <c r="E443" s="242">
        <v>43549</v>
      </c>
      <c r="F443" s="75">
        <v>372000</v>
      </c>
      <c r="G443" s="75">
        <v>372000</v>
      </c>
      <c r="H443" s="75">
        <v>316200</v>
      </c>
      <c r="I443" s="75">
        <v>55800</v>
      </c>
      <c r="J443" s="75">
        <v>0</v>
      </c>
      <c r="K443" s="205" t="s">
        <v>6226</v>
      </c>
      <c r="L443" s="196" t="s">
        <v>28</v>
      </c>
      <c r="M443" s="136" t="s">
        <v>30</v>
      </c>
      <c r="N443" s="218"/>
      <c r="O443" s="225">
        <f>IFERROR(VLOOKUP(TRIM(PRR[[#This Row],[Lokacija provedbe
grad ili općina]]),[1]Koordinate!B:E,2,FALSE),"")</f>
        <v>31400</v>
      </c>
      <c r="P443" s="225">
        <f>IFERROR(VLOOKUP(TRIM(PRR[[#This Row],[Lokacija provedbe
grad ili općina]]),[1]Koordinate!B:E,3,FALSE),"")</f>
        <v>45.309996899999902</v>
      </c>
      <c r="Q443" s="225">
        <f>IFERROR(VLOOKUP(TRIM(PRR[[#This Row],[Lokacija provedbe
grad ili općina]]),[1]Koordinate!B:E,4,FALSE),"")</f>
        <v>18.4097819999999</v>
      </c>
    </row>
    <row r="444" spans="1:17" s="167" customFormat="1">
      <c r="A444" s="225"/>
      <c r="B444" s="254" t="s">
        <v>5566</v>
      </c>
      <c r="C444" s="44"/>
      <c r="D444" s="44"/>
      <c r="E444" s="242">
        <v>43543</v>
      </c>
      <c r="F444" s="75">
        <v>372000</v>
      </c>
      <c r="G444" s="75">
        <v>372000</v>
      </c>
      <c r="H444" s="75">
        <v>316200</v>
      </c>
      <c r="I444" s="75">
        <v>55800</v>
      </c>
      <c r="J444" s="75">
        <v>0</v>
      </c>
      <c r="K444" s="205" t="s">
        <v>6227</v>
      </c>
      <c r="L444" s="196" t="s">
        <v>28</v>
      </c>
      <c r="M444" s="136" t="s">
        <v>134</v>
      </c>
      <c r="N444" s="218"/>
      <c r="O444" s="225">
        <f>IFERROR(VLOOKUP(TRIM(PRR[[#This Row],[Lokacija provedbe
grad ili općina]]),[1]Koordinate!B:E,2,FALSE),"")</f>
        <v>31300</v>
      </c>
      <c r="P444" s="225">
        <f>IFERROR(VLOOKUP(TRIM(PRR[[#This Row],[Lokacija provedbe
grad ili općina]]),[1]Koordinate!B:E,3,FALSE),"")</f>
        <v>45.772866399999998</v>
      </c>
      <c r="Q444" s="225">
        <f>IFERROR(VLOOKUP(TRIM(PRR[[#This Row],[Lokacija provedbe
grad ili općina]]),[1]Koordinate!B:E,4,FALSE),"")</f>
        <v>18.610752399999999</v>
      </c>
    </row>
    <row r="445" spans="1:17" s="167" customFormat="1">
      <c r="A445" s="225"/>
      <c r="B445" s="254" t="s">
        <v>5566</v>
      </c>
      <c r="C445" s="44"/>
      <c r="D445" s="44"/>
      <c r="E445" s="242">
        <v>43551</v>
      </c>
      <c r="F445" s="75">
        <v>372000</v>
      </c>
      <c r="G445" s="75">
        <v>372000</v>
      </c>
      <c r="H445" s="75">
        <v>316200</v>
      </c>
      <c r="I445" s="75">
        <v>55800</v>
      </c>
      <c r="J445" s="75">
        <v>0</v>
      </c>
      <c r="K445" s="205" t="s">
        <v>6228</v>
      </c>
      <c r="L445" s="196" t="s">
        <v>28</v>
      </c>
      <c r="M445" s="136" t="s">
        <v>161</v>
      </c>
      <c r="N445" s="218"/>
      <c r="O445" s="225">
        <f>IFERROR(VLOOKUP(TRIM(PRR[[#This Row],[Lokacija provedbe
grad ili općina]]),[1]Koordinate!B:E,2,FALSE),"")</f>
        <v>31327</v>
      </c>
      <c r="P445" s="225">
        <f>IFERROR(VLOOKUP(TRIM(PRR[[#This Row],[Lokacija provedbe
grad ili općina]]),[1]Koordinate!B:E,3,FALSE),"")</f>
        <v>45.604430399999998</v>
      </c>
      <c r="Q445" s="225">
        <f>IFERROR(VLOOKUP(TRIM(PRR[[#This Row],[Lokacija provedbe
grad ili općina]]),[1]Koordinate!B:E,4,FALSE),"")</f>
        <v>18.7441976</v>
      </c>
    </row>
    <row r="446" spans="1:17" s="167" customFormat="1">
      <c r="A446" s="225"/>
      <c r="B446" s="254" t="s">
        <v>5566</v>
      </c>
      <c r="C446" s="44"/>
      <c r="D446" s="44"/>
      <c r="E446" s="242">
        <v>43544</v>
      </c>
      <c r="F446" s="75">
        <v>372000</v>
      </c>
      <c r="G446" s="75">
        <v>372000</v>
      </c>
      <c r="H446" s="75">
        <v>316200</v>
      </c>
      <c r="I446" s="75">
        <v>55800</v>
      </c>
      <c r="J446" s="75">
        <v>0</v>
      </c>
      <c r="K446" s="205" t="s">
        <v>6229</v>
      </c>
      <c r="L446" s="196" t="s">
        <v>28</v>
      </c>
      <c r="M446" s="136" t="s">
        <v>4302</v>
      </c>
      <c r="N446" s="218"/>
      <c r="O446" s="225">
        <f>IFERROR(VLOOKUP(TRIM(PRR[[#This Row],[Lokacija provedbe
grad ili općina]]),[1]Koordinate!B:E,2,FALSE),"")</f>
        <v>31418</v>
      </c>
      <c r="P446" s="225">
        <f>IFERROR(VLOOKUP(TRIM(PRR[[#This Row],[Lokacija provedbe
grad ili općina]]),[1]Koordinate!B:E,3,FALSE),"")</f>
        <v>45.380248899999998</v>
      </c>
      <c r="Q446" s="225">
        <f>IFERROR(VLOOKUP(TRIM(PRR[[#This Row],[Lokacija provedbe
grad ili općina]]),[1]Koordinate!B:E,4,FALSE),"")</f>
        <v>18.277489699999901</v>
      </c>
    </row>
    <row r="447" spans="1:17" s="167" customFormat="1">
      <c r="A447" s="225"/>
      <c r="B447" s="254" t="s">
        <v>5566</v>
      </c>
      <c r="C447" s="44"/>
      <c r="D447" s="44"/>
      <c r="E447" s="242">
        <v>43542</v>
      </c>
      <c r="F447" s="75">
        <v>372000</v>
      </c>
      <c r="G447" s="75">
        <v>372000</v>
      </c>
      <c r="H447" s="75">
        <v>316200</v>
      </c>
      <c r="I447" s="75">
        <v>55800</v>
      </c>
      <c r="J447" s="75">
        <v>0</v>
      </c>
      <c r="K447" s="205" t="s">
        <v>6212</v>
      </c>
      <c r="L447" s="196" t="s">
        <v>28</v>
      </c>
      <c r="M447" s="136" t="s">
        <v>1308</v>
      </c>
      <c r="N447" s="218"/>
      <c r="O447" s="225">
        <f>IFERROR(VLOOKUP(TRIM(PRR[[#This Row],[Lokacija provedbe
grad ili općina]]),[1]Koordinate!B:E,2,FALSE),"")</f>
        <v>31402</v>
      </c>
      <c r="P447" s="225">
        <f>IFERROR(VLOOKUP(TRIM(PRR[[#This Row],[Lokacija provedbe
grad ili općina]]),[1]Koordinate!B:E,3,FALSE),"")</f>
        <v>45.361364399999999</v>
      </c>
      <c r="Q447" s="225">
        <f>IFERROR(VLOOKUP(TRIM(PRR[[#This Row],[Lokacija provedbe
grad ili općina]]),[1]Koordinate!B:E,4,FALSE),"")</f>
        <v>18.542214099999999</v>
      </c>
    </row>
    <row r="448" spans="1:17" s="167" customFormat="1">
      <c r="A448" s="225"/>
      <c r="B448" s="254" t="s">
        <v>5566</v>
      </c>
      <c r="C448" s="44"/>
      <c r="D448" s="44"/>
      <c r="E448" s="242">
        <v>43542</v>
      </c>
      <c r="F448" s="75">
        <v>372000</v>
      </c>
      <c r="G448" s="75">
        <v>372000</v>
      </c>
      <c r="H448" s="75">
        <v>316200</v>
      </c>
      <c r="I448" s="75">
        <v>55800</v>
      </c>
      <c r="J448" s="75">
        <v>0</v>
      </c>
      <c r="K448" s="205" t="s">
        <v>4400</v>
      </c>
      <c r="L448" s="196" t="s">
        <v>28</v>
      </c>
      <c r="M448" s="136" t="s">
        <v>1225</v>
      </c>
      <c r="N448" s="218"/>
      <c r="O448" s="225">
        <f>IFERROR(VLOOKUP(TRIM(PRR[[#This Row],[Lokacija provedbe
grad ili općina]]),[1]Koordinate!B:E,2,FALSE),"")</f>
        <v>31206</v>
      </c>
      <c r="P448" s="225">
        <f>IFERROR(VLOOKUP(TRIM(PRR[[#This Row],[Lokacija provedbe
grad ili općina]]),[1]Koordinate!B:E,3,FALSE),"")</f>
        <v>45.5248372</v>
      </c>
      <c r="Q448" s="225">
        <f>IFERROR(VLOOKUP(TRIM(PRR[[#This Row],[Lokacija provedbe
grad ili općina]]),[1]Koordinate!B:E,4,FALSE),"")</f>
        <v>19.060096999999999</v>
      </c>
    </row>
    <row r="449" spans="1:17" s="167" customFormat="1">
      <c r="A449" s="225"/>
      <c r="B449" s="254" t="s">
        <v>5566</v>
      </c>
      <c r="C449" s="44"/>
      <c r="D449" s="44"/>
      <c r="E449" s="242">
        <v>43547</v>
      </c>
      <c r="F449" s="75">
        <v>372000</v>
      </c>
      <c r="G449" s="75">
        <v>372000</v>
      </c>
      <c r="H449" s="75">
        <v>316200</v>
      </c>
      <c r="I449" s="75">
        <v>55800</v>
      </c>
      <c r="J449" s="75">
        <v>0</v>
      </c>
      <c r="K449" s="205" t="s">
        <v>3192</v>
      </c>
      <c r="L449" s="196" t="s">
        <v>28</v>
      </c>
      <c r="M449" s="136" t="s">
        <v>1677</v>
      </c>
      <c r="N449" s="218"/>
      <c r="O449" s="225">
        <f>IFERROR(VLOOKUP(TRIM(PRR[[#This Row],[Lokacija provedbe
grad ili općina]]),[1]Koordinate!B:E,2,FALSE),"")</f>
        <v>31421</v>
      </c>
      <c r="P449" s="225">
        <f>IFERROR(VLOOKUP(TRIM(PRR[[#This Row],[Lokacija provedbe
grad ili općina]]),[1]Koordinate!B:E,3,FALSE),"")</f>
        <v>45.353201800000001</v>
      </c>
      <c r="Q449" s="225">
        <f>IFERROR(VLOOKUP(TRIM(PRR[[#This Row],[Lokacija provedbe
grad ili općina]]),[1]Koordinate!B:E,4,FALSE),"")</f>
        <v>18.377091499999999</v>
      </c>
    </row>
    <row r="450" spans="1:17" s="167" customFormat="1">
      <c r="A450" s="225"/>
      <c r="B450" s="254" t="s">
        <v>5566</v>
      </c>
      <c r="C450" s="44"/>
      <c r="D450" s="44"/>
      <c r="E450" s="242">
        <v>43542</v>
      </c>
      <c r="F450" s="75">
        <v>372000</v>
      </c>
      <c r="G450" s="75">
        <v>372000</v>
      </c>
      <c r="H450" s="75">
        <v>316200</v>
      </c>
      <c r="I450" s="75">
        <v>55800</v>
      </c>
      <c r="J450" s="75">
        <v>0</v>
      </c>
      <c r="K450" s="205" t="s">
        <v>6230</v>
      </c>
      <c r="L450" s="196" t="s">
        <v>28</v>
      </c>
      <c r="M450" s="136" t="s">
        <v>4314</v>
      </c>
      <c r="N450" s="218"/>
      <c r="O450" s="225">
        <f>IFERROR(VLOOKUP(TRIM(PRR[[#This Row],[Lokacija provedbe
grad ili općina]]),[1]Koordinate!B:E,2,FALSE),"")</f>
        <v>31325</v>
      </c>
      <c r="P450" s="225">
        <f>IFERROR(VLOOKUP(TRIM(PRR[[#This Row],[Lokacija provedbe
grad ili općina]]),[1]Koordinate!B:E,3,FALSE),"")</f>
        <v>45.6866044</v>
      </c>
      <c r="Q450" s="225">
        <f>IFERROR(VLOOKUP(TRIM(PRR[[#This Row],[Lokacija provedbe
grad ili općina]]),[1]Koordinate!B:E,4,FALSE),"")</f>
        <v>18.668215700000001</v>
      </c>
    </row>
    <row r="451" spans="1:17" s="167" customFormat="1">
      <c r="A451" s="218"/>
      <c r="B451" s="254" t="s">
        <v>5566</v>
      </c>
      <c r="C451" s="44"/>
      <c r="D451" s="44"/>
      <c r="E451" s="242">
        <v>43544</v>
      </c>
      <c r="F451" s="75">
        <v>372000</v>
      </c>
      <c r="G451" s="75">
        <v>372000</v>
      </c>
      <c r="H451" s="75">
        <v>316200</v>
      </c>
      <c r="I451" s="75">
        <v>55800</v>
      </c>
      <c r="J451" s="75">
        <v>0</v>
      </c>
      <c r="K451" s="205" t="s">
        <v>6231</v>
      </c>
      <c r="L451" s="196" t="s">
        <v>28</v>
      </c>
      <c r="M451" s="136" t="s">
        <v>1225</v>
      </c>
      <c r="N451" s="218"/>
      <c r="O451" s="225">
        <f>IFERROR(VLOOKUP(TRIM(PRR[[#This Row],[Lokacija provedbe
grad ili općina]]),[1]Koordinate!B:E,2,FALSE),"")</f>
        <v>31206</v>
      </c>
      <c r="P451" s="225">
        <f>IFERROR(VLOOKUP(TRIM(PRR[[#This Row],[Lokacija provedbe
grad ili općina]]),[1]Koordinate!B:E,3,FALSE),"")</f>
        <v>45.5248372</v>
      </c>
      <c r="Q451" s="225">
        <f>IFERROR(VLOOKUP(TRIM(PRR[[#This Row],[Lokacija provedbe
grad ili općina]]),[1]Koordinate!B:E,4,FALSE),"")</f>
        <v>19.060096999999999</v>
      </c>
    </row>
    <row r="452" spans="1:17" s="167" customFormat="1">
      <c r="A452" s="225"/>
      <c r="B452" s="255" t="s">
        <v>5566</v>
      </c>
      <c r="C452" s="225"/>
      <c r="D452" s="225"/>
      <c r="E452" s="231">
        <v>43545</v>
      </c>
      <c r="F452" s="75">
        <v>372000</v>
      </c>
      <c r="G452" s="75">
        <v>372000</v>
      </c>
      <c r="H452" s="75">
        <v>316200</v>
      </c>
      <c r="I452" s="75">
        <v>55800</v>
      </c>
      <c r="J452" s="75">
        <v>0</v>
      </c>
      <c r="K452" s="205" t="s">
        <v>3002</v>
      </c>
      <c r="L452" s="419" t="s">
        <v>28</v>
      </c>
      <c r="M452" s="124" t="s">
        <v>1677</v>
      </c>
      <c r="N452" s="218"/>
      <c r="O452" s="225">
        <f>IFERROR(VLOOKUP(TRIM(PRR[[#This Row],[Lokacija provedbe
grad ili općina]]),[1]Koordinate!B:E,2,FALSE),"")</f>
        <v>31421</v>
      </c>
      <c r="P452" s="225">
        <f>IFERROR(VLOOKUP(TRIM(PRR[[#This Row],[Lokacija provedbe
grad ili općina]]),[1]Koordinate!B:E,3,FALSE),"")</f>
        <v>45.353201800000001</v>
      </c>
      <c r="Q452" s="225">
        <f>IFERROR(VLOOKUP(TRIM(PRR[[#This Row],[Lokacija provedbe
grad ili općina]]),[1]Koordinate!B:E,4,FALSE),"")</f>
        <v>18.377091499999999</v>
      </c>
    </row>
    <row r="453" spans="1:17" s="167" customFormat="1">
      <c r="A453" s="225"/>
      <c r="B453" s="254" t="s">
        <v>5566</v>
      </c>
      <c r="C453" s="45"/>
      <c r="D453" s="45"/>
      <c r="E453" s="95">
        <v>43549</v>
      </c>
      <c r="F453" s="75">
        <v>372000</v>
      </c>
      <c r="G453" s="75">
        <v>372000</v>
      </c>
      <c r="H453" s="75">
        <v>316200</v>
      </c>
      <c r="I453" s="75">
        <v>55800</v>
      </c>
      <c r="J453" s="75">
        <v>0</v>
      </c>
      <c r="K453" s="205" t="s">
        <v>902</v>
      </c>
      <c r="L453" s="196" t="s">
        <v>28</v>
      </c>
      <c r="M453" s="124" t="s">
        <v>2337</v>
      </c>
      <c r="N453" s="218"/>
      <c r="O453" s="225">
        <f>IFERROR(VLOOKUP(TRIM(PRR[[#This Row],[Lokacija provedbe
grad ili općina]]),[1]Koordinate!B:E,2,FALSE),"")</f>
        <v>31305</v>
      </c>
      <c r="P453" s="225">
        <f>IFERROR(VLOOKUP(TRIM(PRR[[#This Row],[Lokacija provedbe
grad ili općina]]),[1]Koordinate!B:E,3,FALSE),"")</f>
        <v>45.841599799999997</v>
      </c>
      <c r="Q453" s="225">
        <f>IFERROR(VLOOKUP(TRIM(PRR[[#This Row],[Lokacija provedbe
grad ili općina]]),[1]Koordinate!B:E,4,FALSE),"")</f>
        <v>18.788329299999901</v>
      </c>
    </row>
    <row r="454" spans="1:17" s="167" customFormat="1">
      <c r="A454" s="151"/>
      <c r="B454" s="254" t="s">
        <v>5566</v>
      </c>
      <c r="C454" s="44"/>
      <c r="D454" s="44"/>
      <c r="E454" s="242">
        <v>43546</v>
      </c>
      <c r="F454" s="75">
        <v>372000</v>
      </c>
      <c r="G454" s="75">
        <v>372000</v>
      </c>
      <c r="H454" s="75">
        <v>316200</v>
      </c>
      <c r="I454" s="75">
        <v>55800</v>
      </c>
      <c r="J454" s="75">
        <v>0</v>
      </c>
      <c r="K454" s="205" t="s">
        <v>3233</v>
      </c>
      <c r="L454" s="196" t="s">
        <v>28</v>
      </c>
      <c r="M454" s="136" t="s">
        <v>2374</v>
      </c>
      <c r="N454" s="218"/>
      <c r="O454" s="225">
        <f>IFERROR(VLOOKUP(TRIM(PRR[[#This Row],[Lokacija provedbe
grad ili općina]]),[1]Koordinate!B:E,2,FALSE),"")</f>
        <v>31422</v>
      </c>
      <c r="P454" s="225">
        <f>IFERROR(VLOOKUP(TRIM(PRR[[#This Row],[Lokacija provedbe
grad ili općina]]),[1]Koordinate!B:E,3,FALSE),"")</f>
        <v>45.398088999999999</v>
      </c>
      <c r="Q454" s="225">
        <f>IFERROR(VLOOKUP(TRIM(PRR[[#This Row],[Lokacija provedbe
grad ili općina]]),[1]Koordinate!B:E,4,FALSE),"")</f>
        <v>18.3761978</v>
      </c>
    </row>
    <row r="455" spans="1:17" s="167" customFormat="1">
      <c r="A455" s="151"/>
      <c r="B455" s="254" t="s">
        <v>5566</v>
      </c>
      <c r="C455" s="44"/>
      <c r="D455" s="44"/>
      <c r="E455" s="242">
        <v>43539</v>
      </c>
      <c r="F455" s="75">
        <v>372000</v>
      </c>
      <c r="G455" s="75">
        <v>372000</v>
      </c>
      <c r="H455" s="75">
        <v>316200</v>
      </c>
      <c r="I455" s="75">
        <v>55800</v>
      </c>
      <c r="J455" s="75">
        <v>0</v>
      </c>
      <c r="K455" s="205" t="s">
        <v>279</v>
      </c>
      <c r="L455" s="196" t="s">
        <v>28</v>
      </c>
      <c r="M455" s="136" t="s">
        <v>4302</v>
      </c>
      <c r="N455" s="218"/>
      <c r="O455" s="225">
        <f>IFERROR(VLOOKUP(TRIM(PRR[[#This Row],[Lokacija provedbe
grad ili općina]]),[1]Koordinate!B:E,2,FALSE),"")</f>
        <v>31418</v>
      </c>
      <c r="P455" s="225">
        <f>IFERROR(VLOOKUP(TRIM(PRR[[#This Row],[Lokacija provedbe
grad ili općina]]),[1]Koordinate!B:E,3,FALSE),"")</f>
        <v>45.380248899999998</v>
      </c>
      <c r="Q455" s="225">
        <f>IFERROR(VLOOKUP(TRIM(PRR[[#This Row],[Lokacija provedbe
grad ili općina]]),[1]Koordinate!B:E,4,FALSE),"")</f>
        <v>18.277489699999901</v>
      </c>
    </row>
    <row r="456" spans="1:17" s="167" customFormat="1">
      <c r="A456" s="151"/>
      <c r="B456" s="254" t="s">
        <v>5566</v>
      </c>
      <c r="C456" s="44"/>
      <c r="D456" s="44"/>
      <c r="E456" s="242">
        <v>43549</v>
      </c>
      <c r="F456" s="75">
        <v>372000</v>
      </c>
      <c r="G456" s="75">
        <v>372000</v>
      </c>
      <c r="H456" s="75">
        <v>316200</v>
      </c>
      <c r="I456" s="75">
        <v>55800</v>
      </c>
      <c r="J456" s="75">
        <v>0</v>
      </c>
      <c r="K456" s="205" t="s">
        <v>6232</v>
      </c>
      <c r="L456" s="196" t="s">
        <v>28</v>
      </c>
      <c r="M456" s="136" t="s">
        <v>161</v>
      </c>
      <c r="N456" s="218"/>
      <c r="O456" s="225">
        <f>IFERROR(VLOOKUP(TRIM(PRR[[#This Row],[Lokacija provedbe
grad ili općina]]),[1]Koordinate!B:E,2,FALSE),"")</f>
        <v>31327</v>
      </c>
      <c r="P456" s="225">
        <f>IFERROR(VLOOKUP(TRIM(PRR[[#This Row],[Lokacija provedbe
grad ili općina]]),[1]Koordinate!B:E,3,FALSE),"")</f>
        <v>45.604430399999998</v>
      </c>
      <c r="Q456" s="225">
        <f>IFERROR(VLOOKUP(TRIM(PRR[[#This Row],[Lokacija provedbe
grad ili općina]]),[1]Koordinate!B:E,4,FALSE),"")</f>
        <v>18.7441976</v>
      </c>
    </row>
    <row r="457" spans="1:17" s="167" customFormat="1">
      <c r="A457" s="151"/>
      <c r="B457" s="254" t="s">
        <v>5566</v>
      </c>
      <c r="C457" s="44"/>
      <c r="D457" s="44"/>
      <c r="E457" s="242">
        <v>43546</v>
      </c>
      <c r="F457" s="75">
        <v>372000</v>
      </c>
      <c r="G457" s="75">
        <v>372000</v>
      </c>
      <c r="H457" s="75">
        <v>316200</v>
      </c>
      <c r="I457" s="75">
        <v>55800</v>
      </c>
      <c r="J457" s="75">
        <v>0</v>
      </c>
      <c r="K457" s="205" t="s">
        <v>2994</v>
      </c>
      <c r="L457" s="196" t="s">
        <v>28</v>
      </c>
      <c r="M457" s="136" t="s">
        <v>2348</v>
      </c>
      <c r="N457" s="218"/>
      <c r="O457" s="225">
        <f>IFERROR(VLOOKUP(TRIM(PRR[[#This Row],[Lokacija provedbe
grad ili općina]]),[1]Koordinate!B:E,2,FALSE),"")</f>
        <v>31404</v>
      </c>
      <c r="P457" s="225">
        <f>IFERROR(VLOOKUP(TRIM(PRR[[#This Row],[Lokacija provedbe
grad ili općina]]),[1]Koordinate!B:E,3,FALSE),"")</f>
        <v>45.460471499999997</v>
      </c>
      <c r="Q457" s="225">
        <f>IFERROR(VLOOKUP(TRIM(PRR[[#This Row],[Lokacija provedbe
grad ili općina]]),[1]Koordinate!B:E,4,FALSE),"")</f>
        <v>18.5723375</v>
      </c>
    </row>
    <row r="458" spans="1:17" s="167" customFormat="1" ht="30">
      <c r="A458" s="151"/>
      <c r="B458" s="254" t="s">
        <v>5566</v>
      </c>
      <c r="C458" s="44"/>
      <c r="D458" s="44"/>
      <c r="E458" s="242">
        <v>43542</v>
      </c>
      <c r="F458" s="75">
        <v>372000</v>
      </c>
      <c r="G458" s="75">
        <v>372000</v>
      </c>
      <c r="H458" s="75">
        <v>316200</v>
      </c>
      <c r="I458" s="75">
        <v>55800</v>
      </c>
      <c r="J458" s="75">
        <v>0</v>
      </c>
      <c r="K458" s="205" t="s">
        <v>6233</v>
      </c>
      <c r="L458" s="196" t="s">
        <v>28</v>
      </c>
      <c r="M458" s="136" t="s">
        <v>1677</v>
      </c>
      <c r="N458" s="218"/>
      <c r="O458" s="225">
        <f>IFERROR(VLOOKUP(TRIM(PRR[[#This Row],[Lokacija provedbe
grad ili općina]]),[1]Koordinate!B:E,2,FALSE),"")</f>
        <v>31421</v>
      </c>
      <c r="P458" s="225">
        <f>IFERROR(VLOOKUP(TRIM(PRR[[#This Row],[Lokacija provedbe
grad ili općina]]),[1]Koordinate!B:E,3,FALSE),"")</f>
        <v>45.353201800000001</v>
      </c>
      <c r="Q458" s="225">
        <f>IFERROR(VLOOKUP(TRIM(PRR[[#This Row],[Lokacija provedbe
grad ili općina]]),[1]Koordinate!B:E,4,FALSE),"")</f>
        <v>18.377091499999999</v>
      </c>
    </row>
    <row r="459" spans="1:17" s="167" customFormat="1">
      <c r="A459" s="151"/>
      <c r="B459" s="254" t="s">
        <v>5566</v>
      </c>
      <c r="C459" s="44"/>
      <c r="D459" s="44"/>
      <c r="E459" s="242">
        <v>43549</v>
      </c>
      <c r="F459" s="75">
        <v>372000</v>
      </c>
      <c r="G459" s="75">
        <v>372000</v>
      </c>
      <c r="H459" s="75">
        <v>316200</v>
      </c>
      <c r="I459" s="75">
        <v>55800</v>
      </c>
      <c r="J459" s="75">
        <v>0</v>
      </c>
      <c r="K459" s="205" t="s">
        <v>6234</v>
      </c>
      <c r="L459" s="196" t="s">
        <v>28</v>
      </c>
      <c r="M459" s="136" t="s">
        <v>4314</v>
      </c>
      <c r="N459" s="218"/>
      <c r="O459" s="225">
        <f>IFERROR(VLOOKUP(TRIM(PRR[[#This Row],[Lokacija provedbe
grad ili općina]]),[1]Koordinate!B:E,2,FALSE),"")</f>
        <v>31325</v>
      </c>
      <c r="P459" s="225">
        <f>IFERROR(VLOOKUP(TRIM(PRR[[#This Row],[Lokacija provedbe
grad ili općina]]),[1]Koordinate!B:E,3,FALSE),"")</f>
        <v>45.6866044</v>
      </c>
      <c r="Q459" s="225">
        <f>IFERROR(VLOOKUP(TRIM(PRR[[#This Row],[Lokacija provedbe
grad ili općina]]),[1]Koordinate!B:E,4,FALSE),"")</f>
        <v>18.668215700000001</v>
      </c>
    </row>
    <row r="460" spans="1:17" s="167" customFormat="1">
      <c r="A460" s="151"/>
      <c r="B460" s="254" t="s">
        <v>5566</v>
      </c>
      <c r="C460" s="44"/>
      <c r="D460" s="44"/>
      <c r="E460" s="242">
        <v>43542</v>
      </c>
      <c r="F460" s="75">
        <v>372000</v>
      </c>
      <c r="G460" s="75">
        <v>372000</v>
      </c>
      <c r="H460" s="75">
        <v>316200</v>
      </c>
      <c r="I460" s="75">
        <v>55800</v>
      </c>
      <c r="J460" s="75">
        <v>0</v>
      </c>
      <c r="K460" s="205" t="s">
        <v>6235</v>
      </c>
      <c r="L460" s="196" t="s">
        <v>28</v>
      </c>
      <c r="M460" s="136" t="s">
        <v>4302</v>
      </c>
      <c r="N460" s="218"/>
      <c r="O460" s="225">
        <f>IFERROR(VLOOKUP(TRIM(PRR[[#This Row],[Lokacija provedbe
grad ili općina]]),[1]Koordinate!B:E,2,FALSE),"")</f>
        <v>31418</v>
      </c>
      <c r="P460" s="225">
        <f>IFERROR(VLOOKUP(TRIM(PRR[[#This Row],[Lokacija provedbe
grad ili općina]]),[1]Koordinate!B:E,3,FALSE),"")</f>
        <v>45.380248899999998</v>
      </c>
      <c r="Q460" s="225">
        <f>IFERROR(VLOOKUP(TRIM(PRR[[#This Row],[Lokacija provedbe
grad ili općina]]),[1]Koordinate!B:E,4,FALSE),"")</f>
        <v>18.277489699999901</v>
      </c>
    </row>
    <row r="461" spans="1:17" s="167" customFormat="1">
      <c r="A461" s="151"/>
      <c r="B461" s="254" t="s">
        <v>5566</v>
      </c>
      <c r="C461" s="44"/>
      <c r="D461" s="44"/>
      <c r="E461" s="242">
        <v>43545</v>
      </c>
      <c r="F461" s="75">
        <v>372000</v>
      </c>
      <c r="G461" s="75">
        <v>372000</v>
      </c>
      <c r="H461" s="75">
        <v>316200</v>
      </c>
      <c r="I461" s="75">
        <v>55800</v>
      </c>
      <c r="J461" s="75">
        <v>0</v>
      </c>
      <c r="K461" s="205" t="s">
        <v>2761</v>
      </c>
      <c r="L461" s="196" t="s">
        <v>28</v>
      </c>
      <c r="M461" s="136" t="s">
        <v>3975</v>
      </c>
      <c r="N461" s="218"/>
      <c r="O461" s="225">
        <f>IFERROR(VLOOKUP(TRIM(PRR[[#This Row],[Lokacija provedbe
grad ili općina]]),[1]Koordinate!B:E,2,FALSE),"")</f>
        <v>31512</v>
      </c>
      <c r="P461" s="225">
        <f>IFERROR(VLOOKUP(TRIM(PRR[[#This Row],[Lokacija provedbe
grad ili općina]]),[1]Koordinate!B:E,3,FALSE),"")</f>
        <v>45.523389299999998</v>
      </c>
      <c r="Q461" s="225">
        <f>IFERROR(VLOOKUP(TRIM(PRR[[#This Row],[Lokacija provedbe
grad ili općina]]),[1]Koordinate!B:E,4,FALSE),"")</f>
        <v>17.976535699999999</v>
      </c>
    </row>
    <row r="462" spans="1:17" s="167" customFormat="1">
      <c r="A462" s="151"/>
      <c r="B462" s="254" t="s">
        <v>5566</v>
      </c>
      <c r="C462" s="44"/>
      <c r="D462" s="44"/>
      <c r="E462" s="242">
        <v>43552</v>
      </c>
      <c r="F462" s="75">
        <v>372000</v>
      </c>
      <c r="G462" s="75">
        <v>372000</v>
      </c>
      <c r="H462" s="75">
        <v>316200</v>
      </c>
      <c r="I462" s="75">
        <v>55800</v>
      </c>
      <c r="J462" s="75">
        <v>0</v>
      </c>
      <c r="K462" s="205" t="s">
        <v>6236</v>
      </c>
      <c r="L462" s="196" t="s">
        <v>28</v>
      </c>
      <c r="M462" s="136" t="s">
        <v>2661</v>
      </c>
      <c r="N462" s="218"/>
      <c r="O462" s="225">
        <f>IFERROR(VLOOKUP(TRIM(PRR[[#This Row],[Lokacija provedbe
grad ili općina]]),[1]Koordinate!B:E,2,FALSE),"")</f>
        <v>31416</v>
      </c>
      <c r="P462" s="225">
        <f>IFERROR(VLOOKUP(TRIM(PRR[[#This Row],[Lokacija provedbe
grad ili općina]]),[1]Koordinate!B:E,3,FALSE),"")</f>
        <v>45.315128899999998</v>
      </c>
      <c r="Q462" s="225">
        <f>IFERROR(VLOOKUP(TRIM(PRR[[#This Row],[Lokacija provedbe
grad ili općina]]),[1]Koordinate!B:E,4,FALSE),"")</f>
        <v>18.180403599999899</v>
      </c>
    </row>
    <row r="463" spans="1:17" s="167" customFormat="1">
      <c r="A463" s="151"/>
      <c r="B463" s="254" t="s">
        <v>5566</v>
      </c>
      <c r="C463" s="44"/>
      <c r="D463" s="44"/>
      <c r="E463" s="242">
        <v>43556</v>
      </c>
      <c r="F463" s="75">
        <v>372000</v>
      </c>
      <c r="G463" s="75">
        <v>372000</v>
      </c>
      <c r="H463" s="75">
        <v>316200</v>
      </c>
      <c r="I463" s="75">
        <v>55800</v>
      </c>
      <c r="J463" s="75">
        <v>0</v>
      </c>
      <c r="K463" s="205" t="s">
        <v>6237</v>
      </c>
      <c r="L463" s="196" t="s">
        <v>28</v>
      </c>
      <c r="M463" s="136" t="s">
        <v>134</v>
      </c>
      <c r="N463" s="218"/>
      <c r="O463" s="225">
        <f>IFERROR(VLOOKUP(TRIM(PRR[[#This Row],[Lokacija provedbe
grad ili općina]]),[1]Koordinate!B:E,2,FALSE),"")</f>
        <v>31300</v>
      </c>
      <c r="P463" s="225">
        <f>IFERROR(VLOOKUP(TRIM(PRR[[#This Row],[Lokacija provedbe
grad ili općina]]),[1]Koordinate!B:E,3,FALSE),"")</f>
        <v>45.772866399999998</v>
      </c>
      <c r="Q463" s="225">
        <f>IFERROR(VLOOKUP(TRIM(PRR[[#This Row],[Lokacija provedbe
grad ili općina]]),[1]Koordinate!B:E,4,FALSE),"")</f>
        <v>18.610752399999999</v>
      </c>
    </row>
    <row r="464" spans="1:17" s="167" customFormat="1">
      <c r="A464" s="151"/>
      <c r="B464" s="254" t="s">
        <v>5566</v>
      </c>
      <c r="C464" s="44"/>
      <c r="D464" s="44"/>
      <c r="E464" s="242">
        <v>43553</v>
      </c>
      <c r="F464" s="75">
        <v>372000</v>
      </c>
      <c r="G464" s="75">
        <v>372000</v>
      </c>
      <c r="H464" s="75">
        <v>316200</v>
      </c>
      <c r="I464" s="75">
        <v>55800</v>
      </c>
      <c r="J464" s="75">
        <v>0</v>
      </c>
      <c r="K464" s="205" t="s">
        <v>6238</v>
      </c>
      <c r="L464" s="196" t="s">
        <v>28</v>
      </c>
      <c r="M464" s="136" t="s">
        <v>1677</v>
      </c>
      <c r="N464" s="218"/>
      <c r="O464" s="225">
        <f>IFERROR(VLOOKUP(TRIM(PRR[[#This Row],[Lokacija provedbe
grad ili općina]]),[1]Koordinate!B:E,2,FALSE),"")</f>
        <v>31421</v>
      </c>
      <c r="P464" s="225">
        <f>IFERROR(VLOOKUP(TRIM(PRR[[#This Row],[Lokacija provedbe
grad ili općina]]),[1]Koordinate!B:E,3,FALSE),"")</f>
        <v>45.353201800000001</v>
      </c>
      <c r="Q464" s="225">
        <f>IFERROR(VLOOKUP(TRIM(PRR[[#This Row],[Lokacija provedbe
grad ili općina]]),[1]Koordinate!B:E,4,FALSE),"")</f>
        <v>18.377091499999999</v>
      </c>
    </row>
    <row r="465" spans="1:17" s="167" customFormat="1">
      <c r="A465" s="151"/>
      <c r="B465" s="254" t="s">
        <v>5566</v>
      </c>
      <c r="C465" s="44"/>
      <c r="D465" s="44"/>
      <c r="E465" s="242">
        <v>43553</v>
      </c>
      <c r="F465" s="75">
        <v>370625</v>
      </c>
      <c r="G465" s="75">
        <v>370625</v>
      </c>
      <c r="H465" s="75">
        <v>315031.25</v>
      </c>
      <c r="I465" s="75">
        <v>55593.75</v>
      </c>
      <c r="J465" s="75">
        <v>0</v>
      </c>
      <c r="K465" s="205" t="s">
        <v>4595</v>
      </c>
      <c r="L465" s="196" t="s">
        <v>28</v>
      </c>
      <c r="M465" s="136" t="s">
        <v>2657</v>
      </c>
      <c r="N465" s="218"/>
      <c r="O465" s="225">
        <f>IFERROR(VLOOKUP(TRIM(PRR[[#This Row],[Lokacija provedbe
grad ili općina]]),[1]Koordinate!B:E,2,FALSE),"")</f>
        <v>31411</v>
      </c>
      <c r="P465" s="225">
        <f>IFERROR(VLOOKUP(TRIM(PRR[[#This Row],[Lokacija provedbe
grad ili općina]]),[1]Koordinate!B:E,3,FALSE),"")</f>
        <v>45.257777599999997</v>
      </c>
      <c r="Q465" s="225">
        <f>IFERROR(VLOOKUP(TRIM(PRR[[#This Row],[Lokacija provedbe
grad ili općina]]),[1]Koordinate!B:E,4,FALSE),"")</f>
        <v>18.242228000000001</v>
      </c>
    </row>
    <row r="466" spans="1:17" s="167" customFormat="1">
      <c r="A466" s="151"/>
      <c r="B466" s="254" t="s">
        <v>5566</v>
      </c>
      <c r="C466" s="44"/>
      <c r="D466" s="44"/>
      <c r="E466" s="242">
        <v>43550</v>
      </c>
      <c r="F466" s="75">
        <v>372000</v>
      </c>
      <c r="G466" s="75">
        <v>372000</v>
      </c>
      <c r="H466" s="75">
        <v>316200</v>
      </c>
      <c r="I466" s="75">
        <v>55800</v>
      </c>
      <c r="J466" s="75">
        <v>0</v>
      </c>
      <c r="K466" s="205" t="s">
        <v>6239</v>
      </c>
      <c r="L466" s="196" t="s">
        <v>28</v>
      </c>
      <c r="M466" s="136" t="s">
        <v>2247</v>
      </c>
      <c r="N466" s="218"/>
      <c r="O466" s="225">
        <f>IFERROR(VLOOKUP(TRIM(PRR[[#This Row],[Lokacija provedbe
grad ili općina]]),[1]Koordinate!B:E,2,FALSE),"")</f>
        <v>31222</v>
      </c>
      <c r="P466" s="225">
        <f>IFERROR(VLOOKUP(TRIM(PRR[[#This Row],[Lokacija provedbe
grad ili općina]]),[1]Koordinate!B:E,3,FALSE),"")</f>
        <v>45.592432600000002</v>
      </c>
      <c r="Q466" s="225">
        <f>IFERROR(VLOOKUP(TRIM(PRR[[#This Row],[Lokacija provedbe
grad ili općina]]),[1]Koordinate!B:E,4,FALSE),"")</f>
        <v>18.459617399999999</v>
      </c>
    </row>
    <row r="467" spans="1:17" s="167" customFormat="1">
      <c r="A467" s="151"/>
      <c r="B467" s="423" t="s">
        <v>5566</v>
      </c>
      <c r="C467" s="225"/>
      <c r="D467" s="225"/>
      <c r="E467" s="231">
        <v>43557</v>
      </c>
      <c r="F467" s="424">
        <v>372000</v>
      </c>
      <c r="G467" s="424">
        <v>372000</v>
      </c>
      <c r="H467" s="424">
        <v>316200</v>
      </c>
      <c r="I467" s="424">
        <v>55800</v>
      </c>
      <c r="J467" s="424">
        <v>0</v>
      </c>
      <c r="K467" s="142" t="s">
        <v>6543</v>
      </c>
      <c r="L467" s="419" t="s">
        <v>28</v>
      </c>
      <c r="M467" s="142" t="s">
        <v>131</v>
      </c>
      <c r="N467" s="218"/>
      <c r="O467" s="225">
        <f>IFERROR(VLOOKUP(TRIM(PRR[[#This Row],[Lokacija provedbe
grad ili općina]]),[1]Koordinate!B:E,2,FALSE),"")</f>
        <v>31309</v>
      </c>
      <c r="P467" s="225">
        <f>IFERROR(VLOOKUP(TRIM(PRR[[#This Row],[Lokacija provedbe
grad ili općina]]),[1]Koordinate!B:E,3,FALSE),"")</f>
        <v>45.751590700000001</v>
      </c>
      <c r="Q467" s="225">
        <f>IFERROR(VLOOKUP(TRIM(PRR[[#This Row],[Lokacija provedbe
grad ili općina]]),[1]Koordinate!B:E,4,FALSE),"")</f>
        <v>18.737473999999999</v>
      </c>
    </row>
    <row r="468" spans="1:17" s="167" customFormat="1">
      <c r="A468" s="225"/>
      <c r="B468" s="423" t="s">
        <v>5566</v>
      </c>
      <c r="C468" s="225"/>
      <c r="D468" s="225"/>
      <c r="E468" s="231">
        <v>43584</v>
      </c>
      <c r="F468" s="424">
        <v>370625</v>
      </c>
      <c r="G468" s="424">
        <v>370625</v>
      </c>
      <c r="H468" s="424">
        <v>315031.25</v>
      </c>
      <c r="I468" s="424">
        <v>55593.75</v>
      </c>
      <c r="J468" s="424">
        <v>0</v>
      </c>
      <c r="K468" s="142" t="s">
        <v>6626</v>
      </c>
      <c r="L468" s="419" t="s">
        <v>28</v>
      </c>
      <c r="M468" s="142" t="s">
        <v>1279</v>
      </c>
      <c r="N468" s="225"/>
      <c r="O468" s="425">
        <f>IFERROR(VLOOKUP(TRIM(PRR[[#This Row],[Lokacija provedbe
grad ili općina]]),[1]Koordinate!B:E,2,FALSE),"")</f>
        <v>31550</v>
      </c>
      <c r="P468" s="425">
        <f>IFERROR(VLOOKUP(TRIM(PRR[[#This Row],[Lokacija provedbe
grad ili općina]]),[1]Koordinate!B:E,3,FALSE),"")</f>
        <v>45.659016899999997</v>
      </c>
      <c r="Q468" s="425">
        <f>IFERROR(VLOOKUP(TRIM(PRR[[#This Row],[Lokacija provedbe
grad ili općina]]),[1]Koordinate!B:E,4,FALSE),"")</f>
        <v>18.415552899999899</v>
      </c>
    </row>
    <row r="469" spans="1:17" s="167" customFormat="1">
      <c r="A469" s="225"/>
      <c r="B469" s="423" t="s">
        <v>5566</v>
      </c>
      <c r="C469" s="225"/>
      <c r="D469" s="225"/>
      <c r="E469" s="231">
        <v>43584</v>
      </c>
      <c r="F469" s="424">
        <v>372000</v>
      </c>
      <c r="G469" s="424">
        <v>372000</v>
      </c>
      <c r="H469" s="424">
        <v>316200</v>
      </c>
      <c r="I469" s="424">
        <v>55800</v>
      </c>
      <c r="J469" s="424">
        <v>0</v>
      </c>
      <c r="K469" s="142" t="s">
        <v>6627</v>
      </c>
      <c r="L469" s="419" t="s">
        <v>28</v>
      </c>
      <c r="M469" s="142" t="s">
        <v>1225</v>
      </c>
      <c r="N469" s="225"/>
      <c r="O469" s="425">
        <f>IFERROR(VLOOKUP(TRIM(PRR[[#This Row],[Lokacija provedbe
grad ili općina]]),[1]Koordinate!B:E,2,FALSE),"")</f>
        <v>31206</v>
      </c>
      <c r="P469" s="425">
        <f>IFERROR(VLOOKUP(TRIM(PRR[[#This Row],[Lokacija provedbe
grad ili općina]]),[1]Koordinate!B:E,3,FALSE),"")</f>
        <v>45.5248372</v>
      </c>
      <c r="Q469" s="425">
        <f>IFERROR(VLOOKUP(TRIM(PRR[[#This Row],[Lokacija provedbe
grad ili općina]]),[1]Koordinate!B:E,4,FALSE),"")</f>
        <v>19.060096999999999</v>
      </c>
    </row>
    <row r="470" spans="1:17" s="167" customFormat="1">
      <c r="A470" s="151"/>
      <c r="B470" s="254" t="s">
        <v>2742</v>
      </c>
      <c r="C470" s="44"/>
      <c r="D470" s="44"/>
      <c r="E470" s="242">
        <v>43152</v>
      </c>
      <c r="F470" s="75">
        <v>111600</v>
      </c>
      <c r="G470" s="75">
        <v>111600</v>
      </c>
      <c r="H470" s="75">
        <v>94860</v>
      </c>
      <c r="I470" s="75">
        <v>16740</v>
      </c>
      <c r="J470" s="75">
        <v>0</v>
      </c>
      <c r="K470" s="205" t="s">
        <v>2743</v>
      </c>
      <c r="L470" s="196" t="s">
        <v>28</v>
      </c>
      <c r="M470" s="136" t="s">
        <v>2661</v>
      </c>
      <c r="N470" s="218"/>
      <c r="O470" s="225">
        <f>IFERROR(VLOOKUP(TRIM(PRR[[#This Row],[Lokacija provedbe
grad ili općina]]),[1]Koordinate!B:E,2,FALSE),"")</f>
        <v>31416</v>
      </c>
      <c r="P470" s="225">
        <f>IFERROR(VLOOKUP(TRIM(PRR[[#This Row],[Lokacija provedbe
grad ili općina]]),[1]Koordinate!B:E,3,FALSE),"")</f>
        <v>45.315128899999998</v>
      </c>
      <c r="Q470" s="225">
        <f>IFERROR(VLOOKUP(TRIM(PRR[[#This Row],[Lokacija provedbe
grad ili općina]]),[1]Koordinate!B:E,4,FALSE),"")</f>
        <v>18.180403599999899</v>
      </c>
    </row>
    <row r="471" spans="1:17" s="167" customFormat="1">
      <c r="A471" s="151"/>
      <c r="B471" s="254" t="s">
        <v>2742</v>
      </c>
      <c r="C471" s="44"/>
      <c r="D471" s="44"/>
      <c r="E471" s="242">
        <v>43152</v>
      </c>
      <c r="F471" s="75">
        <v>111600</v>
      </c>
      <c r="G471" s="75">
        <v>111600</v>
      </c>
      <c r="H471" s="75">
        <v>94860</v>
      </c>
      <c r="I471" s="75">
        <v>16740</v>
      </c>
      <c r="J471" s="75">
        <v>0</v>
      </c>
      <c r="K471" s="205" t="s">
        <v>2744</v>
      </c>
      <c r="L471" s="196" t="s">
        <v>28</v>
      </c>
      <c r="M471" s="136" t="s">
        <v>169</v>
      </c>
      <c r="N471" s="218"/>
      <c r="O471" s="225">
        <f>IFERROR(VLOOKUP(TRIM(PRR[[#This Row],[Lokacija provedbe
grad ili općina]]),[1]Koordinate!B:E,2,FALSE),"")</f>
        <v>31540</v>
      </c>
      <c r="P471" s="225">
        <f>IFERROR(VLOOKUP(TRIM(PRR[[#This Row],[Lokacija provedbe
grad ili općina]]),[1]Koordinate!B:E,3,FALSE),"")</f>
        <v>45.762141999999997</v>
      </c>
      <c r="Q471" s="225">
        <f>IFERROR(VLOOKUP(TRIM(PRR[[#This Row],[Lokacija provedbe
grad ili općina]]),[1]Koordinate!B:E,4,FALSE),"")</f>
        <v>18.165137899999898</v>
      </c>
    </row>
    <row r="472" spans="1:17" s="167" customFormat="1">
      <c r="A472" s="151"/>
      <c r="B472" s="254" t="s">
        <v>2742</v>
      </c>
      <c r="C472" s="44"/>
      <c r="D472" s="44"/>
      <c r="E472" s="242">
        <v>43152</v>
      </c>
      <c r="F472" s="75">
        <v>111600</v>
      </c>
      <c r="G472" s="75">
        <v>111600</v>
      </c>
      <c r="H472" s="75">
        <v>94860</v>
      </c>
      <c r="I472" s="75">
        <v>16740</v>
      </c>
      <c r="J472" s="75">
        <v>0</v>
      </c>
      <c r="K472" s="205" t="s">
        <v>2745</v>
      </c>
      <c r="L472" s="196" t="s">
        <v>28</v>
      </c>
      <c r="M472" s="136" t="s">
        <v>386</v>
      </c>
      <c r="N472" s="218"/>
      <c r="O472" s="225">
        <f>IFERROR(VLOOKUP(TRIM(PRR[[#This Row],[Lokacija provedbe
grad ili općina]]),[1]Koordinate!B:E,2,FALSE),"")</f>
        <v>31500</v>
      </c>
      <c r="P472" s="225">
        <f>IFERROR(VLOOKUP(TRIM(PRR[[#This Row],[Lokacija provedbe
grad ili općina]]),[1]Koordinate!B:E,3,FALSE),"")</f>
        <v>45.494686100000003</v>
      </c>
      <c r="Q472" s="225">
        <f>IFERROR(VLOOKUP(TRIM(PRR[[#This Row],[Lokacija provedbe
grad ili općina]]),[1]Koordinate!B:E,4,FALSE),"")</f>
        <v>18.095111800000002</v>
      </c>
    </row>
    <row r="473" spans="1:17" s="167" customFormat="1">
      <c r="A473" s="151"/>
      <c r="B473" s="254" t="s">
        <v>2742</v>
      </c>
      <c r="C473" s="44"/>
      <c r="D473" s="44"/>
      <c r="E473" s="242">
        <v>43152</v>
      </c>
      <c r="F473" s="75">
        <v>111600</v>
      </c>
      <c r="G473" s="75">
        <v>111600</v>
      </c>
      <c r="H473" s="75">
        <v>94860</v>
      </c>
      <c r="I473" s="75">
        <v>16740</v>
      </c>
      <c r="J473" s="75">
        <v>0</v>
      </c>
      <c r="K473" s="205" t="s">
        <v>2746</v>
      </c>
      <c r="L473" s="196" t="s">
        <v>28</v>
      </c>
      <c r="M473" s="136" t="s">
        <v>204</v>
      </c>
      <c r="N473" s="218"/>
      <c r="O473" s="225">
        <f>IFERROR(VLOOKUP(TRIM(PRR[[#This Row],[Lokacija provedbe
grad ili općina]]),[1]Koordinate!B:E,2,FALSE),"")</f>
        <v>31551</v>
      </c>
      <c r="P473" s="225">
        <f>IFERROR(VLOOKUP(TRIM(PRR[[#This Row],[Lokacija provedbe
grad ili općina]]),[1]Koordinate!B:E,3,FALSE),"")</f>
        <v>45.684501599999997</v>
      </c>
      <c r="Q473" s="225">
        <f>IFERROR(VLOOKUP(TRIM(PRR[[#This Row],[Lokacija provedbe
grad ili općina]]),[1]Koordinate!B:E,4,FALSE),"")</f>
        <v>18.402356699999899</v>
      </c>
    </row>
    <row r="474" spans="1:17" s="167" customFormat="1">
      <c r="A474" s="151"/>
      <c r="B474" s="254" t="s">
        <v>2742</v>
      </c>
      <c r="C474" s="44"/>
      <c r="D474" s="44"/>
      <c r="E474" s="242">
        <v>43152</v>
      </c>
      <c r="F474" s="75">
        <v>111600</v>
      </c>
      <c r="G474" s="75">
        <v>111600</v>
      </c>
      <c r="H474" s="75">
        <v>94860</v>
      </c>
      <c r="I474" s="75">
        <v>16740</v>
      </c>
      <c r="J474" s="75">
        <v>0</v>
      </c>
      <c r="K474" s="205" t="s">
        <v>2747</v>
      </c>
      <c r="L474" s="196" t="s">
        <v>28</v>
      </c>
      <c r="M474" s="136" t="s">
        <v>30</v>
      </c>
      <c r="N474" s="218"/>
      <c r="O474" s="225">
        <f>IFERROR(VLOOKUP(TRIM(PRR[[#This Row],[Lokacija provedbe
grad ili općina]]),[1]Koordinate!B:E,2,FALSE),"")</f>
        <v>31400</v>
      </c>
      <c r="P474" s="225">
        <f>IFERROR(VLOOKUP(TRIM(PRR[[#This Row],[Lokacija provedbe
grad ili općina]]),[1]Koordinate!B:E,3,FALSE),"")</f>
        <v>45.309996899999902</v>
      </c>
      <c r="Q474" s="225">
        <f>IFERROR(VLOOKUP(TRIM(PRR[[#This Row],[Lokacija provedbe
grad ili općina]]),[1]Koordinate!B:E,4,FALSE),"")</f>
        <v>18.4097819999999</v>
      </c>
    </row>
    <row r="475" spans="1:17" s="167" customFormat="1">
      <c r="A475" s="151"/>
      <c r="B475" s="254" t="s">
        <v>2742</v>
      </c>
      <c r="C475" s="44"/>
      <c r="D475" s="44"/>
      <c r="E475" s="242">
        <v>43152</v>
      </c>
      <c r="F475" s="75">
        <v>111600</v>
      </c>
      <c r="G475" s="75">
        <v>111600</v>
      </c>
      <c r="H475" s="75">
        <v>94860</v>
      </c>
      <c r="I475" s="75">
        <v>16740</v>
      </c>
      <c r="J475" s="75">
        <v>0</v>
      </c>
      <c r="K475" s="205" t="s">
        <v>2748</v>
      </c>
      <c r="L475" s="196" t="s">
        <v>28</v>
      </c>
      <c r="M475" s="136" t="s">
        <v>851</v>
      </c>
      <c r="N475" s="218"/>
      <c r="O475" s="225">
        <f>IFERROR(VLOOKUP(TRIM(PRR[[#This Row],[Lokacija provedbe
grad ili općina]]),[1]Koordinate!B:E,2,FALSE),"")</f>
        <v>31326</v>
      </c>
      <c r="P475" s="225">
        <f>IFERROR(VLOOKUP(TRIM(PRR[[#This Row],[Lokacija provedbe
grad ili općina]]),[1]Koordinate!B:E,3,FALSE),"")</f>
        <v>45.625062300000003</v>
      </c>
      <c r="Q475" s="225">
        <f>IFERROR(VLOOKUP(TRIM(PRR[[#This Row],[Lokacija provedbe
grad ili općina]]),[1]Koordinate!B:E,4,FALSE),"")</f>
        <v>18.689217399999901</v>
      </c>
    </row>
    <row r="476" spans="1:17" s="167" customFormat="1">
      <c r="A476" s="151"/>
      <c r="B476" s="254" t="s">
        <v>2742</v>
      </c>
      <c r="C476" s="44"/>
      <c r="D476" s="44"/>
      <c r="E476" s="242">
        <v>43152</v>
      </c>
      <c r="F476" s="75">
        <v>111600</v>
      </c>
      <c r="G476" s="75">
        <v>111600</v>
      </c>
      <c r="H476" s="75">
        <v>94860</v>
      </c>
      <c r="I476" s="75">
        <v>16740</v>
      </c>
      <c r="J476" s="75">
        <v>0</v>
      </c>
      <c r="K476" s="205" t="s">
        <v>2749</v>
      </c>
      <c r="L476" s="196" t="s">
        <v>28</v>
      </c>
      <c r="M476" s="136" t="s">
        <v>3096</v>
      </c>
      <c r="N476" s="218"/>
      <c r="O476" s="225">
        <f>IFERROR(VLOOKUP(TRIM(PRR[[#This Row],[Lokacija provedbe
grad ili općina]]),[1]Koordinate!B:E,2,FALSE),"")</f>
        <v>31433</v>
      </c>
      <c r="P476" s="225">
        <f>IFERROR(VLOOKUP(TRIM(PRR[[#This Row],[Lokacija provedbe
grad ili općina]]),[1]Koordinate!B:E,3,FALSE),"")</f>
        <v>45.458650400000003</v>
      </c>
      <c r="Q476" s="225">
        <f>IFERROR(VLOOKUP(TRIM(PRR[[#This Row],[Lokacija provedbe
grad ili općina]]),[1]Koordinate!B:E,4,FALSE),"")</f>
        <v>18.2178387999999</v>
      </c>
    </row>
    <row r="477" spans="1:17" s="167" customFormat="1">
      <c r="A477" s="151"/>
      <c r="B477" s="254" t="s">
        <v>2742</v>
      </c>
      <c r="C477" s="44"/>
      <c r="D477" s="44"/>
      <c r="E477" s="242">
        <v>43152</v>
      </c>
      <c r="F477" s="75">
        <v>111600</v>
      </c>
      <c r="G477" s="75">
        <v>111600</v>
      </c>
      <c r="H477" s="75">
        <v>94860</v>
      </c>
      <c r="I477" s="75">
        <v>16740</v>
      </c>
      <c r="J477" s="75">
        <v>0</v>
      </c>
      <c r="K477" s="205" t="s">
        <v>2750</v>
      </c>
      <c r="L477" s="196" t="s">
        <v>28</v>
      </c>
      <c r="M477" s="136" t="s">
        <v>3096</v>
      </c>
      <c r="N477" s="218"/>
      <c r="O477" s="225">
        <f>IFERROR(VLOOKUP(TRIM(PRR[[#This Row],[Lokacija provedbe
grad ili općina]]),[1]Koordinate!B:E,2,FALSE),"")</f>
        <v>31433</v>
      </c>
      <c r="P477" s="225">
        <f>IFERROR(VLOOKUP(TRIM(PRR[[#This Row],[Lokacija provedbe
grad ili općina]]),[1]Koordinate!B:E,3,FALSE),"")</f>
        <v>45.458650400000003</v>
      </c>
      <c r="Q477" s="225">
        <f>IFERROR(VLOOKUP(TRIM(PRR[[#This Row],[Lokacija provedbe
grad ili općina]]),[1]Koordinate!B:E,4,FALSE),"")</f>
        <v>18.2178387999999</v>
      </c>
    </row>
    <row r="478" spans="1:17" s="167" customFormat="1">
      <c r="A478" s="151"/>
      <c r="B478" s="254" t="s">
        <v>2742</v>
      </c>
      <c r="C478" s="44"/>
      <c r="D478" s="44"/>
      <c r="E478" s="242">
        <v>43152</v>
      </c>
      <c r="F478" s="75">
        <v>111600</v>
      </c>
      <c r="G478" s="75">
        <v>111600</v>
      </c>
      <c r="H478" s="75">
        <v>94860</v>
      </c>
      <c r="I478" s="75">
        <v>16740</v>
      </c>
      <c r="J478" s="75">
        <v>0</v>
      </c>
      <c r="K478" s="205" t="s">
        <v>2751</v>
      </c>
      <c r="L478" s="196" t="s">
        <v>28</v>
      </c>
      <c r="M478" s="136" t="s">
        <v>30</v>
      </c>
      <c r="N478" s="218"/>
      <c r="O478" s="225">
        <f>IFERROR(VLOOKUP(TRIM(PRR[[#This Row],[Lokacija provedbe
grad ili općina]]),[1]Koordinate!B:E,2,FALSE),"")</f>
        <v>31400</v>
      </c>
      <c r="P478" s="225">
        <f>IFERROR(VLOOKUP(TRIM(PRR[[#This Row],[Lokacija provedbe
grad ili općina]]),[1]Koordinate!B:E,3,FALSE),"")</f>
        <v>45.309996899999902</v>
      </c>
      <c r="Q478" s="225">
        <f>IFERROR(VLOOKUP(TRIM(PRR[[#This Row],[Lokacija provedbe
grad ili općina]]),[1]Koordinate!B:E,4,FALSE),"")</f>
        <v>18.4097819999999</v>
      </c>
    </row>
    <row r="479" spans="1:17" s="167" customFormat="1">
      <c r="A479" s="151"/>
      <c r="B479" s="254" t="s">
        <v>2742</v>
      </c>
      <c r="C479" s="44"/>
      <c r="D479" s="44"/>
      <c r="E479" s="242">
        <v>43152</v>
      </c>
      <c r="F479" s="75">
        <v>111600</v>
      </c>
      <c r="G479" s="75">
        <v>111600</v>
      </c>
      <c r="H479" s="75">
        <v>94860</v>
      </c>
      <c r="I479" s="75">
        <v>16740</v>
      </c>
      <c r="J479" s="75">
        <v>0</v>
      </c>
      <c r="K479" s="205" t="s">
        <v>2752</v>
      </c>
      <c r="L479" s="196" t="s">
        <v>28</v>
      </c>
      <c r="M479" s="136" t="s">
        <v>2657</v>
      </c>
      <c r="N479" s="218"/>
      <c r="O479" s="225">
        <f>IFERROR(VLOOKUP(TRIM(PRR[[#This Row],[Lokacija provedbe
grad ili općina]]),[1]Koordinate!B:E,2,FALSE),"")</f>
        <v>31411</v>
      </c>
      <c r="P479" s="225">
        <f>IFERROR(VLOOKUP(TRIM(PRR[[#This Row],[Lokacija provedbe
grad ili općina]]),[1]Koordinate!B:E,3,FALSE),"")</f>
        <v>45.257777599999997</v>
      </c>
      <c r="Q479" s="225">
        <f>IFERROR(VLOOKUP(TRIM(PRR[[#This Row],[Lokacija provedbe
grad ili općina]]),[1]Koordinate!B:E,4,FALSE),"")</f>
        <v>18.242228000000001</v>
      </c>
    </row>
    <row r="480" spans="1:17" s="167" customFormat="1">
      <c r="A480" s="151"/>
      <c r="B480" s="254" t="s">
        <v>2742</v>
      </c>
      <c r="C480" s="44"/>
      <c r="D480" s="44"/>
      <c r="E480" s="242">
        <v>43152</v>
      </c>
      <c r="F480" s="75">
        <v>111600</v>
      </c>
      <c r="G480" s="75">
        <v>111600</v>
      </c>
      <c r="H480" s="75">
        <v>94860</v>
      </c>
      <c r="I480" s="75">
        <v>16740</v>
      </c>
      <c r="J480" s="75">
        <v>0</v>
      </c>
      <c r="K480" s="205" t="s">
        <v>2753</v>
      </c>
      <c r="L480" s="196" t="s">
        <v>28</v>
      </c>
      <c r="M480" s="136" t="s">
        <v>4313</v>
      </c>
      <c r="N480" s="218"/>
      <c r="O480" s="225">
        <f>IFERROR(VLOOKUP(TRIM(PRR[[#This Row],[Lokacija provedbe
grad ili općina]]),[1]Koordinate!B:E,2,FALSE),"")</f>
        <v>31324</v>
      </c>
      <c r="P480" s="225">
        <f>IFERROR(VLOOKUP(TRIM(PRR[[#This Row],[Lokacija provedbe
grad ili općina]]),[1]Koordinate!B:E,3,FALSE),"")</f>
        <v>45.700160699999998</v>
      </c>
      <c r="Q480" s="225">
        <f>IFERROR(VLOOKUP(TRIM(PRR[[#This Row],[Lokacija provedbe
grad ili općina]]),[1]Koordinate!B:E,4,FALSE),"")</f>
        <v>18.580216799999999</v>
      </c>
    </row>
    <row r="481" spans="1:17" s="167" customFormat="1">
      <c r="A481" s="151"/>
      <c r="B481" s="254" t="s">
        <v>2742</v>
      </c>
      <c r="C481" s="44"/>
      <c r="D481" s="44"/>
      <c r="E481" s="242">
        <v>43152</v>
      </c>
      <c r="F481" s="75">
        <v>111600</v>
      </c>
      <c r="G481" s="75">
        <v>111600</v>
      </c>
      <c r="H481" s="75">
        <v>94860</v>
      </c>
      <c r="I481" s="75">
        <v>16740</v>
      </c>
      <c r="J481" s="75">
        <v>0</v>
      </c>
      <c r="K481" s="205" t="s">
        <v>2754</v>
      </c>
      <c r="L481" s="196" t="s">
        <v>28</v>
      </c>
      <c r="M481" s="136" t="s">
        <v>4313</v>
      </c>
      <c r="N481" s="218"/>
      <c r="O481" s="225">
        <f>IFERROR(VLOOKUP(TRIM(PRR[[#This Row],[Lokacija provedbe
grad ili općina]]),[1]Koordinate!B:E,2,FALSE),"")</f>
        <v>31324</v>
      </c>
      <c r="P481" s="225">
        <f>IFERROR(VLOOKUP(TRIM(PRR[[#This Row],[Lokacija provedbe
grad ili općina]]),[1]Koordinate!B:E,3,FALSE),"")</f>
        <v>45.700160699999998</v>
      </c>
      <c r="Q481" s="225">
        <f>IFERROR(VLOOKUP(TRIM(PRR[[#This Row],[Lokacija provedbe
grad ili općina]]),[1]Koordinate!B:E,4,FALSE),"")</f>
        <v>18.580216799999999</v>
      </c>
    </row>
    <row r="482" spans="1:17" s="167" customFormat="1" ht="15" customHeight="1">
      <c r="A482" s="225"/>
      <c r="B482" s="254" t="s">
        <v>2742</v>
      </c>
      <c r="C482" s="44"/>
      <c r="D482" s="44"/>
      <c r="E482" s="242">
        <v>43152</v>
      </c>
      <c r="F482" s="75">
        <v>111600</v>
      </c>
      <c r="G482" s="75">
        <v>111600</v>
      </c>
      <c r="H482" s="75">
        <v>94860</v>
      </c>
      <c r="I482" s="75">
        <v>16740</v>
      </c>
      <c r="J482" s="75">
        <v>0</v>
      </c>
      <c r="K482" s="205" t="s">
        <v>2755</v>
      </c>
      <c r="L482" s="196" t="s">
        <v>28</v>
      </c>
      <c r="M482" s="136" t="s">
        <v>169</v>
      </c>
      <c r="N482" s="218"/>
      <c r="O482" s="225">
        <f>IFERROR(VLOOKUP(TRIM(PRR[[#This Row],[Lokacija provedbe
grad ili općina]]),[1]Koordinate!B:E,2,FALSE),"")</f>
        <v>31540</v>
      </c>
      <c r="P482" s="225">
        <f>IFERROR(VLOOKUP(TRIM(PRR[[#This Row],[Lokacija provedbe
grad ili općina]]),[1]Koordinate!B:E,3,FALSE),"")</f>
        <v>45.762141999999997</v>
      </c>
      <c r="Q482" s="225">
        <f>IFERROR(VLOOKUP(TRIM(PRR[[#This Row],[Lokacija provedbe
grad ili općina]]),[1]Koordinate!B:E,4,FALSE),"")</f>
        <v>18.165137899999898</v>
      </c>
    </row>
    <row r="483" spans="1:17" s="167" customFormat="1" ht="15" customHeight="1">
      <c r="A483" s="225"/>
      <c r="B483" s="254" t="s">
        <v>2742</v>
      </c>
      <c r="C483" s="44"/>
      <c r="D483" s="44"/>
      <c r="E483" s="242">
        <v>43152</v>
      </c>
      <c r="F483" s="75">
        <v>111600</v>
      </c>
      <c r="G483" s="75">
        <v>111600</v>
      </c>
      <c r="H483" s="75">
        <v>94860</v>
      </c>
      <c r="I483" s="75">
        <v>16740</v>
      </c>
      <c r="J483" s="75">
        <v>0</v>
      </c>
      <c r="K483" s="205" t="s">
        <v>2756</v>
      </c>
      <c r="L483" s="196" t="s">
        <v>28</v>
      </c>
      <c r="M483" s="136" t="s">
        <v>3096</v>
      </c>
      <c r="N483" s="218"/>
      <c r="O483" s="225">
        <f>IFERROR(VLOOKUP(TRIM(PRR[[#This Row],[Lokacija provedbe
grad ili općina]]),[1]Koordinate!B:E,2,FALSE),"")</f>
        <v>31433</v>
      </c>
      <c r="P483" s="225">
        <f>IFERROR(VLOOKUP(TRIM(PRR[[#This Row],[Lokacija provedbe
grad ili općina]]),[1]Koordinate!B:E,3,FALSE),"")</f>
        <v>45.458650400000003</v>
      </c>
      <c r="Q483" s="225">
        <f>IFERROR(VLOOKUP(TRIM(PRR[[#This Row],[Lokacija provedbe
grad ili općina]]),[1]Koordinate!B:E,4,FALSE),"")</f>
        <v>18.2178387999999</v>
      </c>
    </row>
    <row r="484" spans="1:17" s="167" customFormat="1" ht="15" customHeight="1">
      <c r="A484" s="225"/>
      <c r="B484" s="254" t="s">
        <v>2742</v>
      </c>
      <c r="C484" s="44"/>
      <c r="D484" s="44"/>
      <c r="E484" s="242">
        <v>43152</v>
      </c>
      <c r="F484" s="75">
        <v>111600</v>
      </c>
      <c r="G484" s="75">
        <v>111600</v>
      </c>
      <c r="H484" s="75">
        <v>94860</v>
      </c>
      <c r="I484" s="75">
        <v>16740</v>
      </c>
      <c r="J484" s="75">
        <v>0</v>
      </c>
      <c r="K484" s="205" t="s">
        <v>2757</v>
      </c>
      <c r="L484" s="196" t="s">
        <v>28</v>
      </c>
      <c r="M484" s="136" t="s">
        <v>30</v>
      </c>
      <c r="N484" s="218"/>
      <c r="O484" s="225">
        <f>IFERROR(VLOOKUP(TRIM(PRR[[#This Row],[Lokacija provedbe
grad ili općina]]),[1]Koordinate!B:E,2,FALSE),"")</f>
        <v>31400</v>
      </c>
      <c r="P484" s="225">
        <f>IFERROR(VLOOKUP(TRIM(PRR[[#This Row],[Lokacija provedbe
grad ili općina]]),[1]Koordinate!B:E,3,FALSE),"")</f>
        <v>45.309996899999902</v>
      </c>
      <c r="Q484" s="225">
        <f>IFERROR(VLOOKUP(TRIM(PRR[[#This Row],[Lokacija provedbe
grad ili općina]]),[1]Koordinate!B:E,4,FALSE),"")</f>
        <v>18.4097819999999</v>
      </c>
    </row>
    <row r="485" spans="1:17" s="167" customFormat="1" ht="15" customHeight="1">
      <c r="A485" s="225"/>
      <c r="B485" s="254" t="s">
        <v>2742</v>
      </c>
      <c r="C485" s="44"/>
      <c r="D485" s="44"/>
      <c r="E485" s="242">
        <v>43152</v>
      </c>
      <c r="F485" s="75">
        <v>111600</v>
      </c>
      <c r="G485" s="75">
        <v>111600</v>
      </c>
      <c r="H485" s="75">
        <v>94860</v>
      </c>
      <c r="I485" s="75">
        <v>16740</v>
      </c>
      <c r="J485" s="75">
        <v>0</v>
      </c>
      <c r="K485" s="205" t="s">
        <v>2758</v>
      </c>
      <c r="L485" s="196" t="s">
        <v>28</v>
      </c>
      <c r="M485" s="136" t="s">
        <v>4300</v>
      </c>
      <c r="N485" s="218"/>
      <c r="O485" s="225">
        <f>IFERROR(VLOOKUP(TRIM(PRR[[#This Row],[Lokacija provedbe
grad ili općina]]),[1]Koordinate!B:E,2,FALSE),"")</f>
        <v>31215</v>
      </c>
      <c r="P485" s="225">
        <f>IFERROR(VLOOKUP(TRIM(PRR[[#This Row],[Lokacija provedbe
grad ili općina]]),[1]Koordinate!B:E,3,FALSE),"")</f>
        <v>453998995</v>
      </c>
      <c r="Q485" s="225">
        <f>IFERROR(VLOOKUP(TRIM(PRR[[#This Row],[Lokacija provedbe
grad ili općina]]),[1]Koordinate!B:E,4,FALSE),"")</f>
        <v>18.620987899999999</v>
      </c>
    </row>
    <row r="486" spans="1:17" s="167" customFormat="1">
      <c r="A486" s="225"/>
      <c r="B486" s="254" t="s">
        <v>2742</v>
      </c>
      <c r="C486" s="44"/>
      <c r="D486" s="44"/>
      <c r="E486" s="242">
        <v>43152</v>
      </c>
      <c r="F486" s="75">
        <v>111600</v>
      </c>
      <c r="G486" s="75">
        <v>111600</v>
      </c>
      <c r="H486" s="75">
        <v>94860</v>
      </c>
      <c r="I486" s="75">
        <v>16740</v>
      </c>
      <c r="J486" s="75">
        <v>0</v>
      </c>
      <c r="K486" s="205" t="s">
        <v>2759</v>
      </c>
      <c r="L486" s="196" t="s">
        <v>28</v>
      </c>
      <c r="M486" s="136" t="s">
        <v>1717</v>
      </c>
      <c r="N486" s="218"/>
      <c r="O486" s="225">
        <f>IFERROR(VLOOKUP(TRIM(PRR[[#This Row],[Lokacija provedbe
grad ili općina]]),[1]Koordinate!B:E,2,FALSE),"")</f>
        <v>31511</v>
      </c>
      <c r="P486" s="225">
        <f>IFERROR(VLOOKUP(TRIM(PRR[[#This Row],[Lokacija provedbe
grad ili općina]]),[1]Koordinate!B:E,3,FALSE),"")</f>
        <v>45.540887699999999</v>
      </c>
      <c r="Q486" s="225">
        <f>IFERROR(VLOOKUP(TRIM(PRR[[#This Row],[Lokacija provedbe
grad ili općina]]),[1]Koordinate!B:E,4,FALSE),"")</f>
        <v>18.0528961999999</v>
      </c>
    </row>
    <row r="487" spans="1:17" s="167" customFormat="1">
      <c r="A487" s="225"/>
      <c r="B487" s="254" t="s">
        <v>2742</v>
      </c>
      <c r="C487" s="44"/>
      <c r="D487" s="44"/>
      <c r="E487" s="242">
        <v>43152</v>
      </c>
      <c r="F487" s="75">
        <v>111600</v>
      </c>
      <c r="G487" s="75">
        <v>111600</v>
      </c>
      <c r="H487" s="75">
        <v>94860</v>
      </c>
      <c r="I487" s="75">
        <v>16740</v>
      </c>
      <c r="J487" s="75">
        <v>0</v>
      </c>
      <c r="K487" s="205" t="s">
        <v>2760</v>
      </c>
      <c r="L487" s="196" t="s">
        <v>28</v>
      </c>
      <c r="M487" s="136" t="s">
        <v>169</v>
      </c>
      <c r="N487" s="218"/>
      <c r="O487" s="225">
        <f>IFERROR(VLOOKUP(TRIM(PRR[[#This Row],[Lokacija provedbe
grad ili općina]]),[1]Koordinate!B:E,2,FALSE),"")</f>
        <v>31540</v>
      </c>
      <c r="P487" s="225">
        <f>IFERROR(VLOOKUP(TRIM(PRR[[#This Row],[Lokacija provedbe
grad ili općina]]),[1]Koordinate!B:E,3,FALSE),"")</f>
        <v>45.762141999999997</v>
      </c>
      <c r="Q487" s="225">
        <f>IFERROR(VLOOKUP(TRIM(PRR[[#This Row],[Lokacija provedbe
grad ili općina]]),[1]Koordinate!B:E,4,FALSE),"")</f>
        <v>18.165137899999898</v>
      </c>
    </row>
    <row r="488" spans="1:17" s="167" customFormat="1">
      <c r="A488" s="225"/>
      <c r="B488" s="254" t="s">
        <v>2742</v>
      </c>
      <c r="C488" s="44"/>
      <c r="D488" s="44"/>
      <c r="E488" s="242">
        <v>43152</v>
      </c>
      <c r="F488" s="75">
        <v>111600</v>
      </c>
      <c r="G488" s="75">
        <v>111600</v>
      </c>
      <c r="H488" s="75">
        <v>94860</v>
      </c>
      <c r="I488" s="75">
        <v>16740</v>
      </c>
      <c r="J488" s="75">
        <v>0</v>
      </c>
      <c r="K488" s="205" t="s">
        <v>2761</v>
      </c>
      <c r="L488" s="196" t="s">
        <v>28</v>
      </c>
      <c r="M488" s="136" t="s">
        <v>3975</v>
      </c>
      <c r="N488" s="218"/>
      <c r="O488" s="225">
        <f>IFERROR(VLOOKUP(TRIM(PRR[[#This Row],[Lokacija provedbe
grad ili općina]]),[1]Koordinate!B:E,2,FALSE),"")</f>
        <v>31512</v>
      </c>
      <c r="P488" s="225">
        <f>IFERROR(VLOOKUP(TRIM(PRR[[#This Row],[Lokacija provedbe
grad ili općina]]),[1]Koordinate!B:E,3,FALSE),"")</f>
        <v>45.523389299999998</v>
      </c>
      <c r="Q488" s="225">
        <f>IFERROR(VLOOKUP(TRIM(PRR[[#This Row],[Lokacija provedbe
grad ili općina]]),[1]Koordinate!B:E,4,FALSE),"")</f>
        <v>17.976535699999999</v>
      </c>
    </row>
    <row r="489" spans="1:17" s="167" customFormat="1" ht="15" customHeight="1">
      <c r="A489" s="218"/>
      <c r="B489" s="254" t="s">
        <v>2742</v>
      </c>
      <c r="C489" s="44"/>
      <c r="D489" s="44"/>
      <c r="E489" s="242">
        <v>43152</v>
      </c>
      <c r="F489" s="75">
        <v>111600</v>
      </c>
      <c r="G489" s="75">
        <v>111600</v>
      </c>
      <c r="H489" s="75">
        <v>94860</v>
      </c>
      <c r="I489" s="75">
        <v>16740</v>
      </c>
      <c r="J489" s="75">
        <v>0</v>
      </c>
      <c r="K489" s="205" t="s">
        <v>2762</v>
      </c>
      <c r="L489" s="196" t="s">
        <v>28</v>
      </c>
      <c r="M489" s="136" t="s">
        <v>1677</v>
      </c>
      <c r="N489" s="218"/>
      <c r="O489" s="225">
        <f>IFERROR(VLOOKUP(TRIM(PRR[[#This Row],[Lokacija provedbe
grad ili općina]]),[1]Koordinate!B:E,2,FALSE),"")</f>
        <v>31421</v>
      </c>
      <c r="P489" s="225">
        <f>IFERROR(VLOOKUP(TRIM(PRR[[#This Row],[Lokacija provedbe
grad ili općina]]),[1]Koordinate!B:E,3,FALSE),"")</f>
        <v>45.353201800000001</v>
      </c>
      <c r="Q489" s="225">
        <f>IFERROR(VLOOKUP(TRIM(PRR[[#This Row],[Lokacija provedbe
grad ili općina]]),[1]Koordinate!B:E,4,FALSE),"")</f>
        <v>18.377091499999999</v>
      </c>
    </row>
    <row r="490" spans="1:17" s="167" customFormat="1" ht="15" customHeight="1">
      <c r="A490" s="218"/>
      <c r="B490" s="254" t="s">
        <v>2742</v>
      </c>
      <c r="C490" s="44"/>
      <c r="D490" s="44"/>
      <c r="E490" s="242">
        <v>43152</v>
      </c>
      <c r="F490" s="75">
        <v>111600</v>
      </c>
      <c r="G490" s="75">
        <v>111600</v>
      </c>
      <c r="H490" s="75">
        <v>94860</v>
      </c>
      <c r="I490" s="75">
        <v>16740</v>
      </c>
      <c r="J490" s="75">
        <v>0</v>
      </c>
      <c r="K490" s="205" t="s">
        <v>2763</v>
      </c>
      <c r="L490" s="196" t="s">
        <v>28</v>
      </c>
      <c r="M490" s="136" t="s">
        <v>29</v>
      </c>
      <c r="N490" s="218"/>
      <c r="O490" s="225">
        <f>IFERROR(VLOOKUP(TRIM(PRR[[#This Row],[Lokacija provedbe
grad ili općina]]),[1]Koordinate!B:E,2,FALSE),"")</f>
        <v>31000</v>
      </c>
      <c r="P490" s="225">
        <f>IFERROR(VLOOKUP(TRIM(PRR[[#This Row],[Lokacija provedbe
grad ili općina]]),[1]Koordinate!B:E,3,FALSE),"")</f>
        <v>45.554962400000001</v>
      </c>
      <c r="Q490" s="225">
        <f>IFERROR(VLOOKUP(TRIM(PRR[[#This Row],[Lokacija provedbe
grad ili općina]]),[1]Koordinate!B:E,4,FALSE),"")</f>
        <v>18.695514399999901</v>
      </c>
    </row>
    <row r="491" spans="1:17" s="167" customFormat="1" ht="15" customHeight="1">
      <c r="A491" s="218"/>
      <c r="B491" s="254" t="s">
        <v>2742</v>
      </c>
      <c r="C491" s="44"/>
      <c r="D491" s="44"/>
      <c r="E491" s="242">
        <v>43152</v>
      </c>
      <c r="F491" s="75">
        <v>111600</v>
      </c>
      <c r="G491" s="75">
        <v>111600</v>
      </c>
      <c r="H491" s="75">
        <v>94860</v>
      </c>
      <c r="I491" s="75">
        <v>16740</v>
      </c>
      <c r="J491" s="75">
        <v>0</v>
      </c>
      <c r="K491" s="205" t="s">
        <v>2764</v>
      </c>
      <c r="L491" s="196" t="s">
        <v>28</v>
      </c>
      <c r="M491" s="136" t="s">
        <v>851</v>
      </c>
      <c r="N491" s="218"/>
      <c r="O491" s="225">
        <f>IFERROR(VLOOKUP(TRIM(PRR[[#This Row],[Lokacija provedbe
grad ili općina]]),[1]Koordinate!B:E,2,FALSE),"")</f>
        <v>31326</v>
      </c>
      <c r="P491" s="225">
        <f>IFERROR(VLOOKUP(TRIM(PRR[[#This Row],[Lokacija provedbe
grad ili općina]]),[1]Koordinate!B:E,3,FALSE),"")</f>
        <v>45.625062300000003</v>
      </c>
      <c r="Q491" s="225">
        <f>IFERROR(VLOOKUP(TRIM(PRR[[#This Row],[Lokacija provedbe
grad ili općina]]),[1]Koordinate!B:E,4,FALSE),"")</f>
        <v>18.689217399999901</v>
      </c>
    </row>
    <row r="492" spans="1:17" s="167" customFormat="1" ht="15" customHeight="1">
      <c r="A492" s="218"/>
      <c r="B492" s="254" t="s">
        <v>2742</v>
      </c>
      <c r="C492" s="44"/>
      <c r="D492" s="44"/>
      <c r="E492" s="242">
        <v>43152</v>
      </c>
      <c r="F492" s="75">
        <v>111600</v>
      </c>
      <c r="G492" s="75">
        <v>111600</v>
      </c>
      <c r="H492" s="75">
        <v>94860</v>
      </c>
      <c r="I492" s="75">
        <v>16740</v>
      </c>
      <c r="J492" s="75">
        <v>0</v>
      </c>
      <c r="K492" s="205" t="s">
        <v>2765</v>
      </c>
      <c r="L492" s="196" t="s">
        <v>28</v>
      </c>
      <c r="M492" s="136" t="s">
        <v>4308</v>
      </c>
      <c r="N492" s="218"/>
      <c r="O492" s="225">
        <f>IFERROR(VLOOKUP(TRIM(PRR[[#This Row],[Lokacija provedbe
grad ili općina]]),[1]Koordinate!B:E,2,FALSE),"")</f>
        <v>31542</v>
      </c>
      <c r="P492" s="225">
        <f>IFERROR(VLOOKUP(TRIM(PRR[[#This Row],[Lokacija provedbe
grad ili općina]]),[1]Koordinate!B:E,3,FALSE),"")</f>
        <v>45.662298999999997</v>
      </c>
      <c r="Q492" s="225">
        <f>IFERROR(VLOOKUP(TRIM(PRR[[#This Row],[Lokacija provedbe
grad ili općina]]),[1]Koordinate!B:E,4,FALSE),"")</f>
        <v>18.186986599999901</v>
      </c>
    </row>
    <row r="493" spans="1:17" s="167" customFormat="1">
      <c r="A493" s="218"/>
      <c r="B493" s="254" t="s">
        <v>2742</v>
      </c>
      <c r="C493" s="44"/>
      <c r="D493" s="44"/>
      <c r="E493" s="242">
        <v>43152</v>
      </c>
      <c r="F493" s="75">
        <v>111600</v>
      </c>
      <c r="G493" s="75">
        <v>111600</v>
      </c>
      <c r="H493" s="75">
        <v>94860</v>
      </c>
      <c r="I493" s="75">
        <v>16740</v>
      </c>
      <c r="J493" s="75">
        <v>0</v>
      </c>
      <c r="K493" s="205" t="s">
        <v>2766</v>
      </c>
      <c r="L493" s="196" t="s">
        <v>28</v>
      </c>
      <c r="M493" s="136" t="s">
        <v>386</v>
      </c>
      <c r="N493" s="218"/>
      <c r="O493" s="225">
        <f>IFERROR(VLOOKUP(TRIM(PRR[[#This Row],[Lokacija provedbe
grad ili općina]]),[1]Koordinate!B:E,2,FALSE),"")</f>
        <v>31500</v>
      </c>
      <c r="P493" s="225">
        <f>IFERROR(VLOOKUP(TRIM(PRR[[#This Row],[Lokacija provedbe
grad ili općina]]),[1]Koordinate!B:E,3,FALSE),"")</f>
        <v>45.494686100000003</v>
      </c>
      <c r="Q493" s="225">
        <f>IFERROR(VLOOKUP(TRIM(PRR[[#This Row],[Lokacija provedbe
grad ili općina]]),[1]Koordinate!B:E,4,FALSE),"")</f>
        <v>18.095111800000002</v>
      </c>
    </row>
    <row r="494" spans="1:17" s="167" customFormat="1">
      <c r="A494" s="218"/>
      <c r="B494" s="254" t="s">
        <v>2742</v>
      </c>
      <c r="C494" s="44"/>
      <c r="D494" s="44"/>
      <c r="E494" s="242">
        <v>43152</v>
      </c>
      <c r="F494" s="75">
        <v>111600</v>
      </c>
      <c r="G494" s="75">
        <v>111600</v>
      </c>
      <c r="H494" s="75">
        <v>94860</v>
      </c>
      <c r="I494" s="75">
        <v>16740</v>
      </c>
      <c r="J494" s="75">
        <v>0</v>
      </c>
      <c r="K494" s="205" t="s">
        <v>2767</v>
      </c>
      <c r="L494" s="196" t="s">
        <v>28</v>
      </c>
      <c r="M494" s="136" t="s">
        <v>1225</v>
      </c>
      <c r="N494" s="218"/>
      <c r="O494" s="225">
        <f>IFERROR(VLOOKUP(TRIM(PRR[[#This Row],[Lokacija provedbe
grad ili općina]]),[1]Koordinate!B:E,2,FALSE),"")</f>
        <v>31206</v>
      </c>
      <c r="P494" s="225">
        <f>IFERROR(VLOOKUP(TRIM(PRR[[#This Row],[Lokacija provedbe
grad ili općina]]),[1]Koordinate!B:E,3,FALSE),"")</f>
        <v>45.5248372</v>
      </c>
      <c r="Q494" s="225">
        <f>IFERROR(VLOOKUP(TRIM(PRR[[#This Row],[Lokacija provedbe
grad ili općina]]),[1]Koordinate!B:E,4,FALSE),"")</f>
        <v>19.060096999999999</v>
      </c>
    </row>
    <row r="495" spans="1:17" s="167" customFormat="1">
      <c r="A495" s="218"/>
      <c r="B495" s="254" t="s">
        <v>2742</v>
      </c>
      <c r="C495" s="44"/>
      <c r="D495" s="44"/>
      <c r="E495" s="242">
        <v>43152</v>
      </c>
      <c r="F495" s="75">
        <v>111600</v>
      </c>
      <c r="G495" s="75">
        <v>111600</v>
      </c>
      <c r="H495" s="75">
        <v>94860</v>
      </c>
      <c r="I495" s="75">
        <v>16740</v>
      </c>
      <c r="J495" s="75">
        <v>0</v>
      </c>
      <c r="K495" s="205" t="s">
        <v>2768</v>
      </c>
      <c r="L495" s="196" t="s">
        <v>28</v>
      </c>
      <c r="M495" s="136" t="s">
        <v>1279</v>
      </c>
      <c r="N495" s="218"/>
      <c r="O495" s="225">
        <f>IFERROR(VLOOKUP(TRIM(PRR[[#This Row],[Lokacija provedbe
grad ili općina]]),[1]Koordinate!B:E,2,FALSE),"")</f>
        <v>31550</v>
      </c>
      <c r="P495" s="225">
        <f>IFERROR(VLOOKUP(TRIM(PRR[[#This Row],[Lokacija provedbe
grad ili općina]]),[1]Koordinate!B:E,3,FALSE),"")</f>
        <v>45.659016899999997</v>
      </c>
      <c r="Q495" s="225">
        <f>IFERROR(VLOOKUP(TRIM(PRR[[#This Row],[Lokacija provedbe
grad ili općina]]),[1]Koordinate!B:E,4,FALSE),"")</f>
        <v>18.415552899999899</v>
      </c>
    </row>
    <row r="496" spans="1:17" s="167" customFormat="1">
      <c r="A496" s="218"/>
      <c r="B496" s="254" t="s">
        <v>2742</v>
      </c>
      <c r="C496" s="44"/>
      <c r="D496" s="44"/>
      <c r="E496" s="242">
        <v>43152</v>
      </c>
      <c r="F496" s="75">
        <v>111600</v>
      </c>
      <c r="G496" s="75">
        <v>111600</v>
      </c>
      <c r="H496" s="75">
        <v>94860</v>
      </c>
      <c r="I496" s="75">
        <v>16740</v>
      </c>
      <c r="J496" s="75">
        <v>0</v>
      </c>
      <c r="K496" s="205" t="s">
        <v>2769</v>
      </c>
      <c r="L496" s="196" t="s">
        <v>28</v>
      </c>
      <c r="M496" s="136" t="s">
        <v>4311</v>
      </c>
      <c r="N496" s="218"/>
      <c r="O496" s="225">
        <f>IFERROR(VLOOKUP(TRIM(PRR[[#This Row],[Lokacija provedbe
grad ili općina]]),[1]Koordinate!B:E,2,FALSE),"")</f>
        <v>31303</v>
      </c>
      <c r="P496" s="225">
        <f>IFERROR(VLOOKUP(TRIM(PRR[[#This Row],[Lokacija provedbe
grad ili općina]]),[1]Koordinate!B:E,3,FALSE),"")</f>
        <v>45.8061212</v>
      </c>
      <c r="Q496" s="225">
        <f>IFERROR(VLOOKUP(TRIM(PRR[[#This Row],[Lokacija provedbe
grad ili općina]]),[1]Koordinate!B:E,4,FALSE),"")</f>
        <v>18.659507899999898</v>
      </c>
    </row>
    <row r="497" spans="1:17" s="167" customFormat="1">
      <c r="A497" s="218"/>
      <c r="B497" s="254" t="s">
        <v>2742</v>
      </c>
      <c r="C497" s="44"/>
      <c r="D497" s="44"/>
      <c r="E497" s="242">
        <v>43152</v>
      </c>
      <c r="F497" s="75">
        <v>111600</v>
      </c>
      <c r="G497" s="75">
        <v>111600</v>
      </c>
      <c r="H497" s="75">
        <v>94860</v>
      </c>
      <c r="I497" s="75">
        <v>16740</v>
      </c>
      <c r="J497" s="75">
        <v>0</v>
      </c>
      <c r="K497" s="205" t="s">
        <v>2770</v>
      </c>
      <c r="L497" s="196" t="s">
        <v>28</v>
      </c>
      <c r="M497" s="136" t="s">
        <v>1325</v>
      </c>
      <c r="N497" s="218"/>
      <c r="O497" s="225">
        <f>IFERROR(VLOOKUP(TRIM(PRR[[#This Row],[Lokacija provedbe
grad ili općina]]),[1]Koordinate!B:E,2,FALSE),"")</f>
        <v>31431</v>
      </c>
      <c r="P497" s="225">
        <f>IFERROR(VLOOKUP(TRIM(PRR[[#This Row],[Lokacija provedbe
grad ili općina]]),[1]Koordinate!B:E,3,FALSE),"")</f>
        <v>45.523744299999997</v>
      </c>
      <c r="Q497" s="225">
        <f>IFERROR(VLOOKUP(TRIM(PRR[[#This Row],[Lokacija provedbe
grad ili općina]]),[1]Koordinate!B:E,4,FALSE),"")</f>
        <v>18.577044000000001</v>
      </c>
    </row>
    <row r="498" spans="1:17" s="167" customFormat="1">
      <c r="A498" s="218"/>
      <c r="B498" s="254" t="s">
        <v>2742</v>
      </c>
      <c r="C498" s="44"/>
      <c r="D498" s="44"/>
      <c r="E498" s="242">
        <v>43152</v>
      </c>
      <c r="F498" s="75">
        <v>111600</v>
      </c>
      <c r="G498" s="75">
        <v>111600</v>
      </c>
      <c r="H498" s="75">
        <v>94860</v>
      </c>
      <c r="I498" s="75">
        <v>16740</v>
      </c>
      <c r="J498" s="75">
        <v>0</v>
      </c>
      <c r="K498" s="205" t="s">
        <v>2771</v>
      </c>
      <c r="L498" s="196" t="s">
        <v>28</v>
      </c>
      <c r="M498" s="136" t="s">
        <v>1717</v>
      </c>
      <c r="N498" s="218"/>
      <c r="O498" s="225">
        <f>IFERROR(VLOOKUP(TRIM(PRR[[#This Row],[Lokacija provedbe
grad ili općina]]),[1]Koordinate!B:E,2,FALSE),"")</f>
        <v>31511</v>
      </c>
      <c r="P498" s="225">
        <f>IFERROR(VLOOKUP(TRIM(PRR[[#This Row],[Lokacija provedbe
grad ili općina]]),[1]Koordinate!B:E,3,FALSE),"")</f>
        <v>45.540887699999999</v>
      </c>
      <c r="Q498" s="225">
        <f>IFERROR(VLOOKUP(TRIM(PRR[[#This Row],[Lokacija provedbe
grad ili općina]]),[1]Koordinate!B:E,4,FALSE),"")</f>
        <v>18.0528961999999</v>
      </c>
    </row>
    <row r="499" spans="1:17" s="167" customFormat="1">
      <c r="A499" s="218"/>
      <c r="B499" s="254" t="s">
        <v>2742</v>
      </c>
      <c r="C499" s="44"/>
      <c r="D499" s="44"/>
      <c r="E499" s="242">
        <v>43152</v>
      </c>
      <c r="F499" s="75">
        <v>111600</v>
      </c>
      <c r="G499" s="75">
        <v>111600</v>
      </c>
      <c r="H499" s="75">
        <v>94860</v>
      </c>
      <c r="I499" s="75">
        <v>16740</v>
      </c>
      <c r="J499" s="75">
        <v>0</v>
      </c>
      <c r="K499" s="205" t="s">
        <v>2772</v>
      </c>
      <c r="L499" s="196" t="s">
        <v>28</v>
      </c>
      <c r="M499" s="136" t="s">
        <v>204</v>
      </c>
      <c r="N499" s="218"/>
      <c r="O499" s="225">
        <f>IFERROR(VLOOKUP(TRIM(PRR[[#This Row],[Lokacija provedbe
grad ili općina]]),[1]Koordinate!B:E,2,FALSE),"")</f>
        <v>31551</v>
      </c>
      <c r="P499" s="225">
        <f>IFERROR(VLOOKUP(TRIM(PRR[[#This Row],[Lokacija provedbe
grad ili općina]]),[1]Koordinate!B:E,3,FALSE),"")</f>
        <v>45.684501599999997</v>
      </c>
      <c r="Q499" s="225">
        <f>IFERROR(VLOOKUP(TRIM(PRR[[#This Row],[Lokacija provedbe
grad ili općina]]),[1]Koordinate!B:E,4,FALSE),"")</f>
        <v>18.402356699999899</v>
      </c>
    </row>
    <row r="500" spans="1:17" s="167" customFormat="1">
      <c r="A500" s="218"/>
      <c r="B500" s="254" t="s">
        <v>2742</v>
      </c>
      <c r="C500" s="44"/>
      <c r="D500" s="44"/>
      <c r="E500" s="242">
        <v>43152</v>
      </c>
      <c r="F500" s="75">
        <v>111600</v>
      </c>
      <c r="G500" s="75">
        <v>111600</v>
      </c>
      <c r="H500" s="75">
        <v>94860</v>
      </c>
      <c r="I500" s="75">
        <v>16740</v>
      </c>
      <c r="J500" s="75">
        <v>0</v>
      </c>
      <c r="K500" s="205" t="s">
        <v>2773</v>
      </c>
      <c r="L500" s="196" t="s">
        <v>28</v>
      </c>
      <c r="M500" s="136" t="s">
        <v>169</v>
      </c>
      <c r="N500" s="218"/>
      <c r="O500" s="225">
        <f>IFERROR(VLOOKUP(TRIM(PRR[[#This Row],[Lokacija provedbe
grad ili općina]]),[1]Koordinate!B:E,2,FALSE),"")</f>
        <v>31540</v>
      </c>
      <c r="P500" s="225">
        <f>IFERROR(VLOOKUP(TRIM(PRR[[#This Row],[Lokacija provedbe
grad ili općina]]),[1]Koordinate!B:E,3,FALSE),"")</f>
        <v>45.762141999999997</v>
      </c>
      <c r="Q500" s="225">
        <f>IFERROR(VLOOKUP(TRIM(PRR[[#This Row],[Lokacija provedbe
grad ili općina]]),[1]Koordinate!B:E,4,FALSE),"")</f>
        <v>18.165137899999898</v>
      </c>
    </row>
    <row r="501" spans="1:17" s="167" customFormat="1">
      <c r="A501" s="218"/>
      <c r="B501" s="254" t="s">
        <v>2742</v>
      </c>
      <c r="C501" s="44"/>
      <c r="D501" s="44"/>
      <c r="E501" s="242">
        <v>43152</v>
      </c>
      <c r="F501" s="75">
        <v>111600</v>
      </c>
      <c r="G501" s="75">
        <v>111600</v>
      </c>
      <c r="H501" s="75">
        <v>94860</v>
      </c>
      <c r="I501" s="75">
        <v>16740</v>
      </c>
      <c r="J501" s="75">
        <v>0</v>
      </c>
      <c r="K501" s="205" t="s">
        <v>2774</v>
      </c>
      <c r="L501" s="196" t="s">
        <v>28</v>
      </c>
      <c r="M501" s="136" t="s">
        <v>3096</v>
      </c>
      <c r="N501" s="218"/>
      <c r="O501" s="225">
        <f>IFERROR(VLOOKUP(TRIM(PRR[[#This Row],[Lokacija provedbe
grad ili općina]]),[1]Koordinate!B:E,2,FALSE),"")</f>
        <v>31433</v>
      </c>
      <c r="P501" s="225">
        <f>IFERROR(VLOOKUP(TRIM(PRR[[#This Row],[Lokacija provedbe
grad ili općina]]),[1]Koordinate!B:E,3,FALSE),"")</f>
        <v>45.458650400000003</v>
      </c>
      <c r="Q501" s="225">
        <f>IFERROR(VLOOKUP(TRIM(PRR[[#This Row],[Lokacija provedbe
grad ili općina]]),[1]Koordinate!B:E,4,FALSE),"")</f>
        <v>18.2178387999999</v>
      </c>
    </row>
    <row r="502" spans="1:17" s="167" customFormat="1">
      <c r="A502" s="218"/>
      <c r="B502" s="254" t="s">
        <v>2742</v>
      </c>
      <c r="C502" s="44"/>
      <c r="D502" s="44"/>
      <c r="E502" s="242">
        <v>43152</v>
      </c>
      <c r="F502" s="75">
        <v>111600</v>
      </c>
      <c r="G502" s="75">
        <v>111600</v>
      </c>
      <c r="H502" s="75">
        <v>94860</v>
      </c>
      <c r="I502" s="75">
        <v>16740</v>
      </c>
      <c r="J502" s="75">
        <v>0</v>
      </c>
      <c r="K502" s="205" t="s">
        <v>2775</v>
      </c>
      <c r="L502" s="196" t="s">
        <v>28</v>
      </c>
      <c r="M502" s="136" t="s">
        <v>3096</v>
      </c>
      <c r="N502" s="218"/>
      <c r="O502" s="225">
        <f>IFERROR(VLOOKUP(TRIM(PRR[[#This Row],[Lokacija provedbe
grad ili općina]]),[1]Koordinate!B:E,2,FALSE),"")</f>
        <v>31433</v>
      </c>
      <c r="P502" s="225">
        <f>IFERROR(VLOOKUP(TRIM(PRR[[#This Row],[Lokacija provedbe
grad ili općina]]),[1]Koordinate!B:E,3,FALSE),"")</f>
        <v>45.458650400000003</v>
      </c>
      <c r="Q502" s="225">
        <f>IFERROR(VLOOKUP(TRIM(PRR[[#This Row],[Lokacija provedbe
grad ili općina]]),[1]Koordinate!B:E,4,FALSE),"")</f>
        <v>18.2178387999999</v>
      </c>
    </row>
    <row r="503" spans="1:17" s="167" customFormat="1">
      <c r="A503" s="218"/>
      <c r="B503" s="254" t="s">
        <v>2742</v>
      </c>
      <c r="C503" s="44"/>
      <c r="D503" s="44"/>
      <c r="E503" s="242">
        <v>43152</v>
      </c>
      <c r="F503" s="75">
        <v>111600</v>
      </c>
      <c r="G503" s="75">
        <v>111600</v>
      </c>
      <c r="H503" s="75">
        <v>94860</v>
      </c>
      <c r="I503" s="75">
        <v>16740</v>
      </c>
      <c r="J503" s="75">
        <v>0</v>
      </c>
      <c r="K503" s="205" t="s">
        <v>2776</v>
      </c>
      <c r="L503" s="196" t="s">
        <v>28</v>
      </c>
      <c r="M503" s="136" t="s">
        <v>29</v>
      </c>
      <c r="N503" s="218"/>
      <c r="O503" s="225">
        <f>IFERROR(VLOOKUP(TRIM(PRR[[#This Row],[Lokacija provedbe
grad ili općina]]),[1]Koordinate!B:E,2,FALSE),"")</f>
        <v>31000</v>
      </c>
      <c r="P503" s="225">
        <f>IFERROR(VLOOKUP(TRIM(PRR[[#This Row],[Lokacija provedbe
grad ili općina]]),[1]Koordinate!B:E,3,FALSE),"")</f>
        <v>45.554962400000001</v>
      </c>
      <c r="Q503" s="225">
        <f>IFERROR(VLOOKUP(TRIM(PRR[[#This Row],[Lokacija provedbe
grad ili općina]]),[1]Koordinate!B:E,4,FALSE),"")</f>
        <v>18.695514399999901</v>
      </c>
    </row>
    <row r="504" spans="1:17" s="167" customFormat="1">
      <c r="A504" s="218"/>
      <c r="B504" s="254" t="s">
        <v>2742</v>
      </c>
      <c r="C504" s="44"/>
      <c r="D504" s="44"/>
      <c r="E504" s="242">
        <v>43152</v>
      </c>
      <c r="F504" s="75">
        <v>111600</v>
      </c>
      <c r="G504" s="75">
        <v>111600</v>
      </c>
      <c r="H504" s="75">
        <v>94860</v>
      </c>
      <c r="I504" s="75">
        <v>16740</v>
      </c>
      <c r="J504" s="75">
        <v>0</v>
      </c>
      <c r="K504" s="205" t="s">
        <v>2777</v>
      </c>
      <c r="L504" s="196" t="s">
        <v>28</v>
      </c>
      <c r="M504" s="136" t="s">
        <v>3096</v>
      </c>
      <c r="N504" s="218"/>
      <c r="O504" s="225">
        <f>IFERROR(VLOOKUP(TRIM(PRR[[#This Row],[Lokacija provedbe
grad ili općina]]),[1]Koordinate!B:E,2,FALSE),"")</f>
        <v>31433</v>
      </c>
      <c r="P504" s="225">
        <f>IFERROR(VLOOKUP(TRIM(PRR[[#This Row],[Lokacija provedbe
grad ili općina]]),[1]Koordinate!B:E,3,FALSE),"")</f>
        <v>45.458650400000003</v>
      </c>
      <c r="Q504" s="225">
        <f>IFERROR(VLOOKUP(TRIM(PRR[[#This Row],[Lokacija provedbe
grad ili općina]]),[1]Koordinate!B:E,4,FALSE),"")</f>
        <v>18.2178387999999</v>
      </c>
    </row>
    <row r="505" spans="1:17" s="167" customFormat="1">
      <c r="A505" s="218"/>
      <c r="B505" s="254" t="s">
        <v>2742</v>
      </c>
      <c r="C505" s="44"/>
      <c r="D505" s="44"/>
      <c r="E505" s="242">
        <v>43152</v>
      </c>
      <c r="F505" s="75">
        <v>111600</v>
      </c>
      <c r="G505" s="75">
        <v>111600</v>
      </c>
      <c r="H505" s="75">
        <v>94860</v>
      </c>
      <c r="I505" s="75">
        <v>16740</v>
      </c>
      <c r="J505" s="75">
        <v>0</v>
      </c>
      <c r="K505" s="205" t="s">
        <v>2778</v>
      </c>
      <c r="L505" s="196" t="s">
        <v>28</v>
      </c>
      <c r="M505" s="136" t="s">
        <v>30</v>
      </c>
      <c r="N505" s="218"/>
      <c r="O505" s="225">
        <f>IFERROR(VLOOKUP(TRIM(PRR[[#This Row],[Lokacija provedbe
grad ili općina]]),[1]Koordinate!B:E,2,FALSE),"")</f>
        <v>31400</v>
      </c>
      <c r="P505" s="225">
        <f>IFERROR(VLOOKUP(TRIM(PRR[[#This Row],[Lokacija provedbe
grad ili općina]]),[1]Koordinate!B:E,3,FALSE),"")</f>
        <v>45.309996899999902</v>
      </c>
      <c r="Q505" s="225">
        <f>IFERROR(VLOOKUP(TRIM(PRR[[#This Row],[Lokacija provedbe
grad ili općina]]),[1]Koordinate!B:E,4,FALSE),"")</f>
        <v>18.4097819999999</v>
      </c>
    </row>
    <row r="506" spans="1:17" s="167" customFormat="1">
      <c r="A506" s="218"/>
      <c r="B506" s="254" t="s">
        <v>2742</v>
      </c>
      <c r="C506" s="44"/>
      <c r="D506" s="44"/>
      <c r="E506" s="242">
        <v>43152</v>
      </c>
      <c r="F506" s="75">
        <v>111600</v>
      </c>
      <c r="G506" s="75">
        <v>111600</v>
      </c>
      <c r="H506" s="75">
        <v>94860</v>
      </c>
      <c r="I506" s="75">
        <v>16740</v>
      </c>
      <c r="J506" s="75">
        <v>0</v>
      </c>
      <c r="K506" s="205" t="s">
        <v>2779</v>
      </c>
      <c r="L506" s="196" t="s">
        <v>28</v>
      </c>
      <c r="M506" s="136" t="s">
        <v>1748</v>
      </c>
      <c r="N506" s="218"/>
      <c r="O506" s="225">
        <f>IFERROR(VLOOKUP(TRIM(PRR[[#This Row],[Lokacija provedbe
grad ili općina]]),[1]Koordinate!B:E,2,FALSE),"")</f>
        <v>31224</v>
      </c>
      <c r="P506" s="225">
        <f>IFERROR(VLOOKUP(TRIM(PRR[[#This Row],[Lokacija provedbe
grad ili općina]]),[1]Koordinate!B:E,3,FALSE),"")</f>
        <v>45.545440199999902</v>
      </c>
      <c r="Q506" s="225">
        <f>IFERROR(VLOOKUP(TRIM(PRR[[#This Row],[Lokacija provedbe
grad ili općina]]),[1]Koordinate!B:E,4,FALSE),"")</f>
        <v>18.283311599999902</v>
      </c>
    </row>
    <row r="507" spans="1:17" s="167" customFormat="1">
      <c r="A507" s="218"/>
      <c r="B507" s="254" t="s">
        <v>2742</v>
      </c>
      <c r="C507" s="44"/>
      <c r="D507" s="44"/>
      <c r="E507" s="242">
        <v>43152</v>
      </c>
      <c r="F507" s="75">
        <v>111600</v>
      </c>
      <c r="G507" s="75">
        <v>111600</v>
      </c>
      <c r="H507" s="75">
        <v>94860</v>
      </c>
      <c r="I507" s="75">
        <v>16740</v>
      </c>
      <c r="J507" s="75">
        <v>0</v>
      </c>
      <c r="K507" s="205" t="s">
        <v>2780</v>
      </c>
      <c r="L507" s="196" t="s">
        <v>28</v>
      </c>
      <c r="M507" s="136" t="s">
        <v>1677</v>
      </c>
      <c r="N507" s="218"/>
      <c r="O507" s="225">
        <f>IFERROR(VLOOKUP(TRIM(PRR[[#This Row],[Lokacija provedbe
grad ili općina]]),[1]Koordinate!B:E,2,FALSE),"")</f>
        <v>31421</v>
      </c>
      <c r="P507" s="225">
        <f>IFERROR(VLOOKUP(TRIM(PRR[[#This Row],[Lokacija provedbe
grad ili općina]]),[1]Koordinate!B:E,3,FALSE),"")</f>
        <v>45.353201800000001</v>
      </c>
      <c r="Q507" s="225">
        <f>IFERROR(VLOOKUP(TRIM(PRR[[#This Row],[Lokacija provedbe
grad ili općina]]),[1]Koordinate!B:E,4,FALSE),"")</f>
        <v>18.377091499999999</v>
      </c>
    </row>
    <row r="508" spans="1:17" s="167" customFormat="1">
      <c r="A508" s="218"/>
      <c r="B508" s="226" t="s">
        <v>2742</v>
      </c>
      <c r="C508" s="218"/>
      <c r="D508" s="218"/>
      <c r="E508" s="227">
        <v>43152</v>
      </c>
      <c r="F508" s="75">
        <v>111600</v>
      </c>
      <c r="G508" s="75">
        <v>111600</v>
      </c>
      <c r="H508" s="75">
        <v>94860</v>
      </c>
      <c r="I508" s="75">
        <v>16740</v>
      </c>
      <c r="J508" s="75">
        <v>0</v>
      </c>
      <c r="K508" s="205" t="s">
        <v>2781</v>
      </c>
      <c r="L508" s="417" t="s">
        <v>28</v>
      </c>
      <c r="M508" s="205" t="s">
        <v>1279</v>
      </c>
      <c r="N508" s="218"/>
      <c r="O508" s="225">
        <f>IFERROR(VLOOKUP(TRIM(PRR[[#This Row],[Lokacija provedbe
grad ili općina]]),[1]Koordinate!B:E,2,FALSE),"")</f>
        <v>31550</v>
      </c>
      <c r="P508" s="225">
        <f>IFERROR(VLOOKUP(TRIM(PRR[[#This Row],[Lokacija provedbe
grad ili općina]]),[1]Koordinate!B:E,3,FALSE),"")</f>
        <v>45.659016899999997</v>
      </c>
      <c r="Q508" s="225">
        <f>IFERROR(VLOOKUP(TRIM(PRR[[#This Row],[Lokacija provedbe
grad ili općina]]),[1]Koordinate!B:E,4,FALSE),"")</f>
        <v>18.415552899999899</v>
      </c>
    </row>
    <row r="509" spans="1:17" s="167" customFormat="1">
      <c r="A509" s="218"/>
      <c r="B509" s="226" t="s">
        <v>2742</v>
      </c>
      <c r="C509" s="218"/>
      <c r="D509" s="218"/>
      <c r="E509" s="227">
        <v>43152</v>
      </c>
      <c r="F509" s="75">
        <v>111600</v>
      </c>
      <c r="G509" s="75">
        <v>111600</v>
      </c>
      <c r="H509" s="75">
        <v>94860</v>
      </c>
      <c r="I509" s="75">
        <v>16740</v>
      </c>
      <c r="J509" s="75">
        <v>0</v>
      </c>
      <c r="K509" s="205" t="s">
        <v>2782</v>
      </c>
      <c r="L509" s="417" t="s">
        <v>28</v>
      </c>
      <c r="M509" s="205" t="s">
        <v>1225</v>
      </c>
      <c r="N509" s="218"/>
      <c r="O509" s="225">
        <f>IFERROR(VLOOKUP(TRIM(PRR[[#This Row],[Lokacija provedbe
grad ili općina]]),[1]Koordinate!B:E,2,FALSE),"")</f>
        <v>31206</v>
      </c>
      <c r="P509" s="225">
        <f>IFERROR(VLOOKUP(TRIM(PRR[[#This Row],[Lokacija provedbe
grad ili općina]]),[1]Koordinate!B:E,3,FALSE),"")</f>
        <v>45.5248372</v>
      </c>
      <c r="Q509" s="225">
        <f>IFERROR(VLOOKUP(TRIM(PRR[[#This Row],[Lokacija provedbe
grad ili općina]]),[1]Koordinate!B:E,4,FALSE),"")</f>
        <v>19.060096999999999</v>
      </c>
    </row>
    <row r="510" spans="1:17" s="167" customFormat="1">
      <c r="A510" s="218"/>
      <c r="B510" s="226" t="s">
        <v>2742</v>
      </c>
      <c r="C510" s="218"/>
      <c r="D510" s="218"/>
      <c r="E510" s="227">
        <v>43152</v>
      </c>
      <c r="F510" s="75">
        <v>111600</v>
      </c>
      <c r="G510" s="75">
        <v>111600</v>
      </c>
      <c r="H510" s="75">
        <v>94860</v>
      </c>
      <c r="I510" s="75">
        <v>16740</v>
      </c>
      <c r="J510" s="75">
        <v>0</v>
      </c>
      <c r="K510" s="205" t="s">
        <v>2783</v>
      </c>
      <c r="L510" s="417" t="s">
        <v>28</v>
      </c>
      <c r="M510" s="205" t="s">
        <v>2348</v>
      </c>
      <c r="N510" s="218"/>
      <c r="O510" s="225">
        <f>IFERROR(VLOOKUP(TRIM(PRR[[#This Row],[Lokacija provedbe
grad ili općina]]),[1]Koordinate!B:E,2,FALSE),"")</f>
        <v>31404</v>
      </c>
      <c r="P510" s="225">
        <f>IFERROR(VLOOKUP(TRIM(PRR[[#This Row],[Lokacija provedbe
grad ili općina]]),[1]Koordinate!B:E,3,FALSE),"")</f>
        <v>45.460471499999997</v>
      </c>
      <c r="Q510" s="225">
        <f>IFERROR(VLOOKUP(TRIM(PRR[[#This Row],[Lokacija provedbe
grad ili općina]]),[1]Koordinate!B:E,4,FALSE),"")</f>
        <v>18.5723375</v>
      </c>
    </row>
    <row r="511" spans="1:17" s="167" customFormat="1">
      <c r="A511" s="218"/>
      <c r="B511" s="226" t="s">
        <v>2742</v>
      </c>
      <c r="C511" s="218"/>
      <c r="D511" s="218"/>
      <c r="E511" s="227">
        <v>43152</v>
      </c>
      <c r="F511" s="75">
        <v>111600</v>
      </c>
      <c r="G511" s="75">
        <v>111600</v>
      </c>
      <c r="H511" s="75">
        <v>94860</v>
      </c>
      <c r="I511" s="75">
        <v>16740</v>
      </c>
      <c r="J511" s="75">
        <v>0</v>
      </c>
      <c r="K511" s="205" t="s">
        <v>2784</v>
      </c>
      <c r="L511" s="417" t="s">
        <v>28</v>
      </c>
      <c r="M511" s="205" t="s">
        <v>30</v>
      </c>
      <c r="N511" s="218"/>
      <c r="O511" s="225">
        <f>IFERROR(VLOOKUP(TRIM(PRR[[#This Row],[Lokacija provedbe
grad ili općina]]),[1]Koordinate!B:E,2,FALSE),"")</f>
        <v>31400</v>
      </c>
      <c r="P511" s="225">
        <f>IFERROR(VLOOKUP(TRIM(PRR[[#This Row],[Lokacija provedbe
grad ili općina]]),[1]Koordinate!B:E,3,FALSE),"")</f>
        <v>45.309996899999902</v>
      </c>
      <c r="Q511" s="225">
        <f>IFERROR(VLOOKUP(TRIM(PRR[[#This Row],[Lokacija provedbe
grad ili općina]]),[1]Koordinate!B:E,4,FALSE),"")</f>
        <v>18.4097819999999</v>
      </c>
    </row>
    <row r="512" spans="1:17" s="167" customFormat="1">
      <c r="A512" s="218"/>
      <c r="B512" s="226" t="s">
        <v>2742</v>
      </c>
      <c r="C512" s="218"/>
      <c r="D512" s="218"/>
      <c r="E512" s="227">
        <v>43152</v>
      </c>
      <c r="F512" s="75">
        <v>111600</v>
      </c>
      <c r="G512" s="75">
        <v>111600</v>
      </c>
      <c r="H512" s="75">
        <v>94860</v>
      </c>
      <c r="I512" s="75">
        <v>16740</v>
      </c>
      <c r="J512" s="75">
        <v>0</v>
      </c>
      <c r="K512" s="205" t="s">
        <v>2785</v>
      </c>
      <c r="L512" s="417" t="s">
        <v>28</v>
      </c>
      <c r="M512" s="205" t="s">
        <v>4310</v>
      </c>
      <c r="N512" s="218"/>
      <c r="O512" s="225">
        <f>IFERROR(VLOOKUP(TRIM(PRR[[#This Row],[Lokacija provedbe
grad ili općina]]),[1]Koordinate!B:E,2,FALSE),"")</f>
        <v>31208</v>
      </c>
      <c r="P512" s="225">
        <f>IFERROR(VLOOKUP(TRIM(PRR[[#This Row],[Lokacija provedbe
grad ili općina]]),[1]Koordinate!B:E,3,FALSE),"")</f>
        <v>45.758516299999997</v>
      </c>
      <c r="Q512" s="225">
        <f>IFERROR(VLOOKUP(TRIM(PRR[[#This Row],[Lokacija provedbe
grad ili općina]]),[1]Koordinate!B:E,4,FALSE),"")</f>
        <v>18.5280731</v>
      </c>
    </row>
    <row r="513" spans="1:17" s="167" customFormat="1">
      <c r="A513" s="218"/>
      <c r="B513" s="226" t="s">
        <v>2742</v>
      </c>
      <c r="C513" s="218"/>
      <c r="D513" s="218"/>
      <c r="E513" s="227">
        <v>43152</v>
      </c>
      <c r="F513" s="75">
        <v>111600</v>
      </c>
      <c r="G513" s="75">
        <v>111600</v>
      </c>
      <c r="H513" s="75">
        <v>94860</v>
      </c>
      <c r="I513" s="75">
        <v>16740</v>
      </c>
      <c r="J513" s="75">
        <v>0</v>
      </c>
      <c r="K513" s="205" t="s">
        <v>2786</v>
      </c>
      <c r="L513" s="417" t="s">
        <v>28</v>
      </c>
      <c r="M513" s="205" t="s">
        <v>1325</v>
      </c>
      <c r="N513" s="218"/>
      <c r="O513" s="225">
        <f>IFERROR(VLOOKUP(TRIM(PRR[[#This Row],[Lokacija provedbe
grad ili općina]]),[1]Koordinate!B:E,2,FALSE),"")</f>
        <v>31431</v>
      </c>
      <c r="P513" s="225">
        <f>IFERROR(VLOOKUP(TRIM(PRR[[#This Row],[Lokacija provedbe
grad ili općina]]),[1]Koordinate!B:E,3,FALSE),"")</f>
        <v>45.523744299999997</v>
      </c>
      <c r="Q513" s="225">
        <f>IFERROR(VLOOKUP(TRIM(PRR[[#This Row],[Lokacija provedbe
grad ili općina]]),[1]Koordinate!B:E,4,FALSE),"")</f>
        <v>18.577044000000001</v>
      </c>
    </row>
    <row r="514" spans="1:17" s="167" customFormat="1">
      <c r="A514" s="218"/>
      <c r="B514" s="226" t="s">
        <v>2742</v>
      </c>
      <c r="C514" s="218"/>
      <c r="D514" s="218"/>
      <c r="E514" s="227">
        <v>43152</v>
      </c>
      <c r="F514" s="75">
        <v>111600</v>
      </c>
      <c r="G514" s="75">
        <v>111600</v>
      </c>
      <c r="H514" s="75">
        <v>94860</v>
      </c>
      <c r="I514" s="75">
        <v>16740</v>
      </c>
      <c r="J514" s="75">
        <v>0</v>
      </c>
      <c r="K514" s="205" t="s">
        <v>2787</v>
      </c>
      <c r="L514" s="417" t="s">
        <v>28</v>
      </c>
      <c r="M514" s="205" t="s">
        <v>4153</v>
      </c>
      <c r="N514" s="218"/>
      <c r="O514" s="225">
        <f>IFERROR(VLOOKUP(TRIM(PRR[[#This Row],[Lokacija provedbe
grad ili općina]]),[1]Koordinate!B:E,2,FALSE),"")</f>
        <v>31403</v>
      </c>
      <c r="P514" s="225">
        <f>IFERROR(VLOOKUP(TRIM(PRR[[#This Row],[Lokacija provedbe
grad ili općina]]),[1]Koordinate!B:E,3,FALSE),"")</f>
        <v>45.439178099999999</v>
      </c>
      <c r="Q514" s="225">
        <f>IFERROR(VLOOKUP(TRIM(PRR[[#This Row],[Lokacija provedbe
grad ili općina]]),[1]Koordinate!B:E,4,FALSE),"")</f>
        <v>18.506617499999901</v>
      </c>
    </row>
    <row r="515" spans="1:17" s="167" customFormat="1">
      <c r="A515" s="218"/>
      <c r="B515" s="226" t="s">
        <v>2742</v>
      </c>
      <c r="C515" s="218"/>
      <c r="D515" s="218"/>
      <c r="E515" s="227">
        <v>43152</v>
      </c>
      <c r="F515" s="75">
        <v>111600</v>
      </c>
      <c r="G515" s="75">
        <v>111600</v>
      </c>
      <c r="H515" s="75">
        <v>94860</v>
      </c>
      <c r="I515" s="75">
        <v>16740</v>
      </c>
      <c r="J515" s="75">
        <v>0</v>
      </c>
      <c r="K515" s="205" t="s">
        <v>2788</v>
      </c>
      <c r="L515" s="417" t="s">
        <v>28</v>
      </c>
      <c r="M515" s="205" t="s">
        <v>2374</v>
      </c>
      <c r="N515" s="218"/>
      <c r="O515" s="225">
        <f>IFERROR(VLOOKUP(TRIM(PRR[[#This Row],[Lokacija provedbe
grad ili općina]]),[1]Koordinate!B:E,2,FALSE),"")</f>
        <v>31422</v>
      </c>
      <c r="P515" s="225">
        <f>IFERROR(VLOOKUP(TRIM(PRR[[#This Row],[Lokacija provedbe
grad ili općina]]),[1]Koordinate!B:E,3,FALSE),"")</f>
        <v>45.398088999999999</v>
      </c>
      <c r="Q515" s="225">
        <f>IFERROR(VLOOKUP(TRIM(PRR[[#This Row],[Lokacija provedbe
grad ili općina]]),[1]Koordinate!B:E,4,FALSE),"")</f>
        <v>18.3761978</v>
      </c>
    </row>
    <row r="516" spans="1:17" s="167" customFormat="1">
      <c r="A516" s="218"/>
      <c r="B516" s="226" t="s">
        <v>2742</v>
      </c>
      <c r="C516" s="218"/>
      <c r="D516" s="218"/>
      <c r="E516" s="227">
        <v>43152</v>
      </c>
      <c r="F516" s="75">
        <v>111600</v>
      </c>
      <c r="G516" s="75">
        <v>111600</v>
      </c>
      <c r="H516" s="75">
        <v>94860</v>
      </c>
      <c r="I516" s="75">
        <v>16740</v>
      </c>
      <c r="J516" s="75">
        <v>0</v>
      </c>
      <c r="K516" s="205" t="s">
        <v>2789</v>
      </c>
      <c r="L516" s="417" t="s">
        <v>28</v>
      </c>
      <c r="M516" s="205" t="s">
        <v>29</v>
      </c>
      <c r="N516" s="218"/>
      <c r="O516" s="225">
        <f>IFERROR(VLOOKUP(TRIM(PRR[[#This Row],[Lokacija provedbe
grad ili općina]]),[1]Koordinate!B:E,2,FALSE),"")</f>
        <v>31000</v>
      </c>
      <c r="P516" s="225">
        <f>IFERROR(VLOOKUP(TRIM(PRR[[#This Row],[Lokacija provedbe
grad ili općina]]),[1]Koordinate!B:E,3,FALSE),"")</f>
        <v>45.554962400000001</v>
      </c>
      <c r="Q516" s="225">
        <f>IFERROR(VLOOKUP(TRIM(PRR[[#This Row],[Lokacija provedbe
grad ili općina]]),[1]Koordinate!B:E,4,FALSE),"")</f>
        <v>18.695514399999901</v>
      </c>
    </row>
    <row r="517" spans="1:17" s="167" customFormat="1">
      <c r="A517" s="218"/>
      <c r="B517" s="226" t="s">
        <v>2742</v>
      </c>
      <c r="C517" s="218"/>
      <c r="D517" s="218"/>
      <c r="E517" s="227">
        <v>43152</v>
      </c>
      <c r="F517" s="75">
        <v>111600</v>
      </c>
      <c r="G517" s="75">
        <v>111600</v>
      </c>
      <c r="H517" s="75">
        <v>94860</v>
      </c>
      <c r="I517" s="75">
        <v>16740</v>
      </c>
      <c r="J517" s="75">
        <v>0</v>
      </c>
      <c r="K517" s="205" t="s">
        <v>2790</v>
      </c>
      <c r="L517" s="417" t="s">
        <v>28</v>
      </c>
      <c r="M517" s="205" t="s">
        <v>386</v>
      </c>
      <c r="N517" s="218"/>
      <c r="O517" s="225">
        <f>IFERROR(VLOOKUP(TRIM(PRR[[#This Row],[Lokacija provedbe
grad ili općina]]),[1]Koordinate!B:E,2,FALSE),"")</f>
        <v>31500</v>
      </c>
      <c r="P517" s="225">
        <f>IFERROR(VLOOKUP(TRIM(PRR[[#This Row],[Lokacija provedbe
grad ili općina]]),[1]Koordinate!B:E,3,FALSE),"")</f>
        <v>45.494686100000003</v>
      </c>
      <c r="Q517" s="225">
        <f>IFERROR(VLOOKUP(TRIM(PRR[[#This Row],[Lokacija provedbe
grad ili općina]]),[1]Koordinate!B:E,4,FALSE),"")</f>
        <v>18.095111800000002</v>
      </c>
    </row>
    <row r="518" spans="1:17" s="167" customFormat="1">
      <c r="A518" s="218"/>
      <c r="B518" s="226" t="s">
        <v>2742</v>
      </c>
      <c r="C518" s="218"/>
      <c r="D518" s="218"/>
      <c r="E518" s="227">
        <v>43152</v>
      </c>
      <c r="F518" s="75">
        <v>111600</v>
      </c>
      <c r="G518" s="75">
        <v>111600</v>
      </c>
      <c r="H518" s="75">
        <v>94860</v>
      </c>
      <c r="I518" s="75">
        <v>16740</v>
      </c>
      <c r="J518" s="75">
        <v>0</v>
      </c>
      <c r="K518" s="205" t="s">
        <v>2791</v>
      </c>
      <c r="L518" s="417" t="s">
        <v>28</v>
      </c>
      <c r="M518" s="205" t="s">
        <v>169</v>
      </c>
      <c r="N518" s="218"/>
      <c r="O518" s="225">
        <f>IFERROR(VLOOKUP(TRIM(PRR[[#This Row],[Lokacija provedbe
grad ili općina]]),[1]Koordinate!B:E,2,FALSE),"")</f>
        <v>31540</v>
      </c>
      <c r="P518" s="225">
        <f>IFERROR(VLOOKUP(TRIM(PRR[[#This Row],[Lokacija provedbe
grad ili općina]]),[1]Koordinate!B:E,3,FALSE),"")</f>
        <v>45.762141999999997</v>
      </c>
      <c r="Q518" s="225">
        <f>IFERROR(VLOOKUP(TRIM(PRR[[#This Row],[Lokacija provedbe
grad ili općina]]),[1]Koordinate!B:E,4,FALSE),"")</f>
        <v>18.165137899999898</v>
      </c>
    </row>
    <row r="519" spans="1:17" s="167" customFormat="1">
      <c r="A519" s="225"/>
      <c r="B519" s="255" t="s">
        <v>2742</v>
      </c>
      <c r="C519" s="225"/>
      <c r="D519" s="225"/>
      <c r="E519" s="231">
        <v>43152</v>
      </c>
      <c r="F519" s="75">
        <v>111600</v>
      </c>
      <c r="G519" s="75">
        <v>111600</v>
      </c>
      <c r="H519" s="75">
        <v>94860</v>
      </c>
      <c r="I519" s="75">
        <v>16740</v>
      </c>
      <c r="J519" s="75">
        <v>0</v>
      </c>
      <c r="K519" s="205" t="s">
        <v>2792</v>
      </c>
      <c r="L519" s="419" t="s">
        <v>28</v>
      </c>
      <c r="M519" s="124" t="s">
        <v>386</v>
      </c>
      <c r="N519" s="218"/>
      <c r="O519" s="225">
        <f>IFERROR(VLOOKUP(TRIM(PRR[[#This Row],[Lokacija provedbe
grad ili općina]]),[1]Koordinate!B:E,2,FALSE),"")</f>
        <v>31500</v>
      </c>
      <c r="P519" s="225">
        <f>IFERROR(VLOOKUP(TRIM(PRR[[#This Row],[Lokacija provedbe
grad ili općina]]),[1]Koordinate!B:E,3,FALSE),"")</f>
        <v>45.494686100000003</v>
      </c>
      <c r="Q519" s="225">
        <f>IFERROR(VLOOKUP(TRIM(PRR[[#This Row],[Lokacija provedbe
grad ili općina]]),[1]Koordinate!B:E,4,FALSE),"")</f>
        <v>18.095111800000002</v>
      </c>
    </row>
    <row r="520" spans="1:17" s="167" customFormat="1">
      <c r="A520" s="225"/>
      <c r="B520" s="254" t="s">
        <v>2742</v>
      </c>
      <c r="C520" s="44"/>
      <c r="D520" s="44"/>
      <c r="E520" s="242">
        <v>43152</v>
      </c>
      <c r="F520" s="75">
        <v>111600</v>
      </c>
      <c r="G520" s="75">
        <v>111600</v>
      </c>
      <c r="H520" s="75">
        <v>94860</v>
      </c>
      <c r="I520" s="75">
        <v>16740</v>
      </c>
      <c r="J520" s="75">
        <v>0</v>
      </c>
      <c r="K520" s="280" t="s">
        <v>2793</v>
      </c>
      <c r="L520" s="196" t="s">
        <v>28</v>
      </c>
      <c r="M520" s="136" t="s">
        <v>1225</v>
      </c>
      <c r="N520" s="218"/>
      <c r="O520" s="225">
        <f>IFERROR(VLOOKUP(TRIM(PRR[[#This Row],[Lokacija provedbe
grad ili općina]]),[1]Koordinate!B:E,2,FALSE),"")</f>
        <v>31206</v>
      </c>
      <c r="P520" s="225">
        <f>IFERROR(VLOOKUP(TRIM(PRR[[#This Row],[Lokacija provedbe
grad ili općina]]),[1]Koordinate!B:E,3,FALSE),"")</f>
        <v>45.5248372</v>
      </c>
      <c r="Q520" s="225">
        <f>IFERROR(VLOOKUP(TRIM(PRR[[#This Row],[Lokacija provedbe
grad ili općina]]),[1]Koordinate!B:E,4,FALSE),"")</f>
        <v>19.060096999999999</v>
      </c>
    </row>
    <row r="521" spans="1:17" s="167" customFormat="1">
      <c r="A521" s="225"/>
      <c r="B521" s="254" t="s">
        <v>6240</v>
      </c>
      <c r="C521" s="44"/>
      <c r="D521" s="44"/>
      <c r="E521" s="242">
        <v>43565</v>
      </c>
      <c r="F521" s="75">
        <v>111187.5</v>
      </c>
      <c r="G521" s="75">
        <v>111187.5</v>
      </c>
      <c r="H521" s="75">
        <v>94509.375</v>
      </c>
      <c r="I521" s="75">
        <v>16678.125</v>
      </c>
      <c r="J521" s="75">
        <v>0</v>
      </c>
      <c r="K521" s="280" t="s">
        <v>6241</v>
      </c>
      <c r="L521" s="196" t="s">
        <v>28</v>
      </c>
      <c r="M521" s="136" t="s">
        <v>29</v>
      </c>
      <c r="N521" s="218"/>
      <c r="O521" s="225">
        <f>IFERROR(VLOOKUP(TRIM(PRR[[#This Row],[Lokacija provedbe
grad ili općina]]),[1]Koordinate!B:E,2,FALSE),"")</f>
        <v>31000</v>
      </c>
      <c r="P521" s="225">
        <f>IFERROR(VLOOKUP(TRIM(PRR[[#This Row],[Lokacija provedbe
grad ili općina]]),[1]Koordinate!B:E,3,FALSE),"")</f>
        <v>45.554962400000001</v>
      </c>
      <c r="Q521" s="225">
        <f>IFERROR(VLOOKUP(TRIM(PRR[[#This Row],[Lokacija provedbe
grad ili općina]]),[1]Koordinate!B:E,4,FALSE),"")</f>
        <v>18.695514399999901</v>
      </c>
    </row>
    <row r="522" spans="1:17" s="167" customFormat="1">
      <c r="A522" s="151"/>
      <c r="B522" s="254" t="s">
        <v>6240</v>
      </c>
      <c r="C522" s="44"/>
      <c r="D522" s="44"/>
      <c r="E522" s="242">
        <v>43565</v>
      </c>
      <c r="F522" s="75">
        <v>111187.5</v>
      </c>
      <c r="G522" s="75">
        <v>111187.5</v>
      </c>
      <c r="H522" s="75">
        <v>94509.375</v>
      </c>
      <c r="I522" s="75">
        <v>16678.125</v>
      </c>
      <c r="J522" s="75">
        <v>0</v>
      </c>
      <c r="K522" s="280" t="s">
        <v>6242</v>
      </c>
      <c r="L522" s="196" t="s">
        <v>28</v>
      </c>
      <c r="M522" s="136" t="s">
        <v>4302</v>
      </c>
      <c r="N522" s="218"/>
      <c r="O522" s="225">
        <f>IFERROR(VLOOKUP(TRIM(PRR[[#This Row],[Lokacija provedbe
grad ili općina]]),[1]Koordinate!B:E,2,FALSE),"")</f>
        <v>31418</v>
      </c>
      <c r="P522" s="225">
        <f>IFERROR(VLOOKUP(TRIM(PRR[[#This Row],[Lokacija provedbe
grad ili općina]]),[1]Koordinate!B:E,3,FALSE),"")</f>
        <v>45.380248899999998</v>
      </c>
      <c r="Q522" s="225">
        <f>IFERROR(VLOOKUP(TRIM(PRR[[#This Row],[Lokacija provedbe
grad ili općina]]),[1]Koordinate!B:E,4,FALSE),"")</f>
        <v>18.277489699999901</v>
      </c>
    </row>
    <row r="523" spans="1:17" s="167" customFormat="1">
      <c r="A523" s="151"/>
      <c r="B523" s="254" t="s">
        <v>6240</v>
      </c>
      <c r="C523" s="44"/>
      <c r="D523" s="44"/>
      <c r="E523" s="242">
        <v>43565</v>
      </c>
      <c r="F523" s="75">
        <v>111187.5</v>
      </c>
      <c r="G523" s="75">
        <v>111187.5</v>
      </c>
      <c r="H523" s="75">
        <v>94509.375</v>
      </c>
      <c r="I523" s="75">
        <v>16678.125</v>
      </c>
      <c r="J523" s="75">
        <v>0</v>
      </c>
      <c r="K523" s="280" t="s">
        <v>6243</v>
      </c>
      <c r="L523" s="196" t="s">
        <v>28</v>
      </c>
      <c r="M523" s="136" t="s">
        <v>2657</v>
      </c>
      <c r="N523" s="218"/>
      <c r="O523" s="225">
        <f>IFERROR(VLOOKUP(TRIM(PRR[[#This Row],[Lokacija provedbe
grad ili općina]]),[1]Koordinate!B:E,2,FALSE),"")</f>
        <v>31411</v>
      </c>
      <c r="P523" s="225">
        <f>IFERROR(VLOOKUP(TRIM(PRR[[#This Row],[Lokacija provedbe
grad ili općina]]),[1]Koordinate!B:E,3,FALSE),"")</f>
        <v>45.257777599999997</v>
      </c>
      <c r="Q523" s="225">
        <f>IFERROR(VLOOKUP(TRIM(PRR[[#This Row],[Lokacija provedbe
grad ili općina]]),[1]Koordinate!B:E,4,FALSE),"")</f>
        <v>18.242228000000001</v>
      </c>
    </row>
    <row r="524" spans="1:17" s="167" customFormat="1">
      <c r="A524" s="225"/>
      <c r="B524" s="254" t="s">
        <v>6240</v>
      </c>
      <c r="C524" s="44"/>
      <c r="D524" s="44"/>
      <c r="E524" s="242">
        <v>43565</v>
      </c>
      <c r="F524" s="75">
        <v>111187.5</v>
      </c>
      <c r="G524" s="75">
        <v>111187.5</v>
      </c>
      <c r="H524" s="75">
        <v>94509.375</v>
      </c>
      <c r="I524" s="75">
        <v>16678.125</v>
      </c>
      <c r="J524" s="75">
        <v>0</v>
      </c>
      <c r="K524" s="280" t="s">
        <v>6244</v>
      </c>
      <c r="L524" s="196" t="s">
        <v>28</v>
      </c>
      <c r="M524" s="136" t="s">
        <v>30</v>
      </c>
      <c r="N524" s="218"/>
      <c r="O524" s="225">
        <f>IFERROR(VLOOKUP(TRIM(PRR[[#This Row],[Lokacija provedbe
grad ili općina]]),[1]Koordinate!B:E,2,FALSE),"")</f>
        <v>31400</v>
      </c>
      <c r="P524" s="225">
        <f>IFERROR(VLOOKUP(TRIM(PRR[[#This Row],[Lokacija provedbe
grad ili općina]]),[1]Koordinate!B:E,3,FALSE),"")</f>
        <v>45.309996899999902</v>
      </c>
      <c r="Q524" s="225">
        <f>IFERROR(VLOOKUP(TRIM(PRR[[#This Row],[Lokacija provedbe
grad ili općina]]),[1]Koordinate!B:E,4,FALSE),"")</f>
        <v>18.4097819999999</v>
      </c>
    </row>
    <row r="525" spans="1:17" s="167" customFormat="1" ht="30">
      <c r="A525" s="225"/>
      <c r="B525" s="254" t="s">
        <v>6240</v>
      </c>
      <c r="C525" s="44"/>
      <c r="D525" s="44"/>
      <c r="E525" s="242">
        <v>43565</v>
      </c>
      <c r="F525" s="75">
        <v>111187.5</v>
      </c>
      <c r="G525" s="75">
        <v>111187.5</v>
      </c>
      <c r="H525" s="75">
        <v>94509.375</v>
      </c>
      <c r="I525" s="75">
        <v>16678.125</v>
      </c>
      <c r="J525" s="75">
        <v>0</v>
      </c>
      <c r="K525" s="280" t="s">
        <v>6245</v>
      </c>
      <c r="L525" s="196" t="s">
        <v>28</v>
      </c>
      <c r="M525" s="136" t="s">
        <v>30</v>
      </c>
      <c r="N525" s="218"/>
      <c r="O525" s="225">
        <f>IFERROR(VLOOKUP(TRIM(PRR[[#This Row],[Lokacija provedbe
grad ili općina]]),[1]Koordinate!B:E,2,FALSE),"")</f>
        <v>31400</v>
      </c>
      <c r="P525" s="225">
        <f>IFERROR(VLOOKUP(TRIM(PRR[[#This Row],[Lokacija provedbe
grad ili općina]]),[1]Koordinate!B:E,3,FALSE),"")</f>
        <v>45.309996899999902</v>
      </c>
      <c r="Q525" s="225">
        <f>IFERROR(VLOOKUP(TRIM(PRR[[#This Row],[Lokacija provedbe
grad ili općina]]),[1]Koordinate!B:E,4,FALSE),"")</f>
        <v>18.4097819999999</v>
      </c>
    </row>
    <row r="526" spans="1:17" s="167" customFormat="1">
      <c r="A526" s="225"/>
      <c r="B526" s="254" t="s">
        <v>6240</v>
      </c>
      <c r="C526" s="44"/>
      <c r="D526" s="44"/>
      <c r="E526" s="242">
        <v>43565</v>
      </c>
      <c r="F526" s="75">
        <v>111187.5</v>
      </c>
      <c r="G526" s="75">
        <v>111187.5</v>
      </c>
      <c r="H526" s="75">
        <v>94509.375</v>
      </c>
      <c r="I526" s="75">
        <v>16678.125</v>
      </c>
      <c r="J526" s="75">
        <v>0</v>
      </c>
      <c r="K526" s="280" t="s">
        <v>6246</v>
      </c>
      <c r="L526" s="196" t="s">
        <v>28</v>
      </c>
      <c r="M526" s="136" t="s">
        <v>2661</v>
      </c>
      <c r="N526" s="218"/>
      <c r="O526" s="225">
        <f>IFERROR(VLOOKUP(TRIM(PRR[[#This Row],[Lokacija provedbe
grad ili općina]]),[1]Koordinate!B:E,2,FALSE),"")</f>
        <v>31416</v>
      </c>
      <c r="P526" s="225">
        <f>IFERROR(VLOOKUP(TRIM(PRR[[#This Row],[Lokacija provedbe
grad ili općina]]),[1]Koordinate!B:E,3,FALSE),"")</f>
        <v>45.315128899999998</v>
      </c>
      <c r="Q526" s="225">
        <f>IFERROR(VLOOKUP(TRIM(PRR[[#This Row],[Lokacija provedbe
grad ili općina]]),[1]Koordinate!B:E,4,FALSE),"")</f>
        <v>18.180403599999899</v>
      </c>
    </row>
    <row r="527" spans="1:17" s="167" customFormat="1">
      <c r="A527" s="225"/>
      <c r="B527" s="254" t="s">
        <v>6240</v>
      </c>
      <c r="C527" s="44"/>
      <c r="D527" s="44"/>
      <c r="E527" s="242">
        <v>43565</v>
      </c>
      <c r="F527" s="75">
        <v>111187.5</v>
      </c>
      <c r="G527" s="75">
        <v>111187.5</v>
      </c>
      <c r="H527" s="75">
        <v>94509.375</v>
      </c>
      <c r="I527" s="75">
        <v>16678.125</v>
      </c>
      <c r="J527" s="75">
        <v>0</v>
      </c>
      <c r="K527" s="280" t="s">
        <v>6247</v>
      </c>
      <c r="L527" s="196" t="s">
        <v>28</v>
      </c>
      <c r="M527" s="136" t="s">
        <v>4308</v>
      </c>
      <c r="N527" s="218"/>
      <c r="O527" s="225">
        <f>IFERROR(VLOOKUP(TRIM(PRR[[#This Row],[Lokacija provedbe
grad ili općina]]),[1]Koordinate!B:E,2,FALSE),"")</f>
        <v>31542</v>
      </c>
      <c r="P527" s="225">
        <f>IFERROR(VLOOKUP(TRIM(PRR[[#This Row],[Lokacija provedbe
grad ili općina]]),[1]Koordinate!B:E,3,FALSE),"")</f>
        <v>45.662298999999997</v>
      </c>
      <c r="Q527" s="225">
        <f>IFERROR(VLOOKUP(TRIM(PRR[[#This Row],[Lokacija provedbe
grad ili općina]]),[1]Koordinate!B:E,4,FALSE),"")</f>
        <v>18.186986599999901</v>
      </c>
    </row>
    <row r="528" spans="1:17" s="167" customFormat="1">
      <c r="A528" s="225"/>
      <c r="B528" s="254" t="s">
        <v>6240</v>
      </c>
      <c r="C528" s="44"/>
      <c r="D528" s="44"/>
      <c r="E528" s="242">
        <v>43565</v>
      </c>
      <c r="F528" s="75">
        <v>111187.5</v>
      </c>
      <c r="G528" s="75">
        <v>111187.5</v>
      </c>
      <c r="H528" s="75">
        <v>94509.375</v>
      </c>
      <c r="I528" s="75">
        <v>16678.125</v>
      </c>
      <c r="J528" s="75">
        <v>0</v>
      </c>
      <c r="K528" s="280" t="s">
        <v>6248</v>
      </c>
      <c r="L528" s="196" t="s">
        <v>28</v>
      </c>
      <c r="M528" s="136" t="s">
        <v>1717</v>
      </c>
      <c r="N528" s="218"/>
      <c r="O528" s="225">
        <f>IFERROR(VLOOKUP(TRIM(PRR[[#This Row],[Lokacija provedbe
grad ili općina]]),[1]Koordinate!B:E,2,FALSE),"")</f>
        <v>31511</v>
      </c>
      <c r="P528" s="225">
        <f>IFERROR(VLOOKUP(TRIM(PRR[[#This Row],[Lokacija provedbe
grad ili općina]]),[1]Koordinate!B:E,3,FALSE),"")</f>
        <v>45.540887699999999</v>
      </c>
      <c r="Q528" s="225">
        <f>IFERROR(VLOOKUP(TRIM(PRR[[#This Row],[Lokacija provedbe
grad ili općina]]),[1]Koordinate!B:E,4,FALSE),"")</f>
        <v>18.0528961999999</v>
      </c>
    </row>
    <row r="529" spans="1:17" s="167" customFormat="1">
      <c r="A529" s="225"/>
      <c r="B529" s="254" t="s">
        <v>6240</v>
      </c>
      <c r="C529" s="44"/>
      <c r="D529" s="44"/>
      <c r="E529" s="125">
        <v>43565</v>
      </c>
      <c r="F529" s="75">
        <v>111187.5</v>
      </c>
      <c r="G529" s="75">
        <v>111187.5</v>
      </c>
      <c r="H529" s="75">
        <v>94509.375</v>
      </c>
      <c r="I529" s="75">
        <v>16678.125</v>
      </c>
      <c r="J529" s="75">
        <v>0</v>
      </c>
      <c r="K529" s="280" t="s">
        <v>6249</v>
      </c>
      <c r="L529" s="196" t="s">
        <v>28</v>
      </c>
      <c r="M529" s="136" t="s">
        <v>30</v>
      </c>
      <c r="N529" s="218"/>
      <c r="O529" s="225">
        <f>IFERROR(VLOOKUP(TRIM(PRR[[#This Row],[Lokacija provedbe
grad ili općina]]),[1]Koordinate!B:E,2,FALSE),"")</f>
        <v>31400</v>
      </c>
      <c r="P529" s="225">
        <f>IFERROR(VLOOKUP(TRIM(PRR[[#This Row],[Lokacija provedbe
grad ili općina]]),[1]Koordinate!B:E,3,FALSE),"")</f>
        <v>45.309996899999902</v>
      </c>
      <c r="Q529" s="225">
        <f>IFERROR(VLOOKUP(TRIM(PRR[[#This Row],[Lokacija provedbe
grad ili općina]]),[1]Koordinate!B:E,4,FALSE),"")</f>
        <v>18.4097819999999</v>
      </c>
    </row>
    <row r="530" spans="1:17" s="167" customFormat="1">
      <c r="A530" s="218"/>
      <c r="B530" s="254" t="s">
        <v>6240</v>
      </c>
      <c r="C530" s="44"/>
      <c r="D530" s="44"/>
      <c r="E530" s="125">
        <v>43565</v>
      </c>
      <c r="F530" s="75">
        <v>111187.5</v>
      </c>
      <c r="G530" s="75">
        <v>111187.5</v>
      </c>
      <c r="H530" s="75">
        <v>94509.375</v>
      </c>
      <c r="I530" s="75">
        <v>16678.125</v>
      </c>
      <c r="J530" s="75">
        <v>0</v>
      </c>
      <c r="K530" s="280" t="s">
        <v>6250</v>
      </c>
      <c r="L530" s="196" t="s">
        <v>28</v>
      </c>
      <c r="M530" s="136" t="s">
        <v>2661</v>
      </c>
      <c r="N530" s="218"/>
      <c r="O530" s="225">
        <f>IFERROR(VLOOKUP(TRIM(PRR[[#This Row],[Lokacija provedbe
grad ili općina]]),[1]Koordinate!B:E,2,FALSE),"")</f>
        <v>31416</v>
      </c>
      <c r="P530" s="225">
        <f>IFERROR(VLOOKUP(TRIM(PRR[[#This Row],[Lokacija provedbe
grad ili općina]]),[1]Koordinate!B:E,3,FALSE),"")</f>
        <v>45.315128899999998</v>
      </c>
      <c r="Q530" s="225">
        <f>IFERROR(VLOOKUP(TRIM(PRR[[#This Row],[Lokacija provedbe
grad ili općina]]),[1]Koordinate!B:E,4,FALSE),"")</f>
        <v>18.180403599999899</v>
      </c>
    </row>
    <row r="531" spans="1:17" s="167" customFormat="1">
      <c r="A531" s="218"/>
      <c r="B531" s="254" t="s">
        <v>6240</v>
      </c>
      <c r="C531" s="44"/>
      <c r="D531" s="44"/>
      <c r="E531" s="242">
        <v>43565</v>
      </c>
      <c r="F531" s="75">
        <v>111187.5</v>
      </c>
      <c r="G531" s="75">
        <v>111187.5</v>
      </c>
      <c r="H531" s="75">
        <v>94509.375</v>
      </c>
      <c r="I531" s="75">
        <v>16678.125</v>
      </c>
      <c r="J531" s="75">
        <v>0</v>
      </c>
      <c r="K531" s="280" t="s">
        <v>6251</v>
      </c>
      <c r="L531" s="196" t="s">
        <v>28</v>
      </c>
      <c r="M531" s="136" t="s">
        <v>30</v>
      </c>
      <c r="N531" s="218"/>
      <c r="O531" s="225">
        <f>IFERROR(VLOOKUP(TRIM(PRR[[#This Row],[Lokacija provedbe
grad ili općina]]),[1]Koordinate!B:E,2,FALSE),"")</f>
        <v>31400</v>
      </c>
      <c r="P531" s="225">
        <f>IFERROR(VLOOKUP(TRIM(PRR[[#This Row],[Lokacija provedbe
grad ili općina]]),[1]Koordinate!B:E,3,FALSE),"")</f>
        <v>45.309996899999902</v>
      </c>
      <c r="Q531" s="225">
        <f>IFERROR(VLOOKUP(TRIM(PRR[[#This Row],[Lokacija provedbe
grad ili općina]]),[1]Koordinate!B:E,4,FALSE),"")</f>
        <v>18.4097819999999</v>
      </c>
    </row>
    <row r="532" spans="1:17" s="167" customFormat="1">
      <c r="A532" s="225"/>
      <c r="B532" s="254" t="s">
        <v>6240</v>
      </c>
      <c r="C532" s="44"/>
      <c r="D532" s="44"/>
      <c r="E532" s="242">
        <v>43565</v>
      </c>
      <c r="F532" s="75">
        <v>111187.5</v>
      </c>
      <c r="G532" s="75">
        <v>111187.5</v>
      </c>
      <c r="H532" s="75">
        <v>94509.375</v>
      </c>
      <c r="I532" s="75">
        <v>16678.125</v>
      </c>
      <c r="J532" s="75">
        <v>0</v>
      </c>
      <c r="K532" s="280" t="s">
        <v>6252</v>
      </c>
      <c r="L532" s="196" t="s">
        <v>28</v>
      </c>
      <c r="M532" s="136" t="s">
        <v>30</v>
      </c>
      <c r="N532" s="218"/>
      <c r="O532" s="225">
        <f>IFERROR(VLOOKUP(TRIM(PRR[[#This Row],[Lokacija provedbe
grad ili općina]]),[1]Koordinate!B:E,2,FALSE),"")</f>
        <v>31400</v>
      </c>
      <c r="P532" s="225">
        <f>IFERROR(VLOOKUP(TRIM(PRR[[#This Row],[Lokacija provedbe
grad ili općina]]),[1]Koordinate!B:E,3,FALSE),"")</f>
        <v>45.309996899999902</v>
      </c>
      <c r="Q532" s="225">
        <f>IFERROR(VLOOKUP(TRIM(PRR[[#This Row],[Lokacija provedbe
grad ili općina]]),[1]Koordinate!B:E,4,FALSE),"")</f>
        <v>18.4097819999999</v>
      </c>
    </row>
    <row r="533" spans="1:17" s="167" customFormat="1">
      <c r="A533" s="225"/>
      <c r="B533" s="254" t="s">
        <v>6240</v>
      </c>
      <c r="C533" s="44"/>
      <c r="D533" s="44"/>
      <c r="E533" s="242">
        <v>43565</v>
      </c>
      <c r="F533" s="75">
        <v>111187.5</v>
      </c>
      <c r="G533" s="75">
        <v>111187.5</v>
      </c>
      <c r="H533" s="75">
        <v>94509.375</v>
      </c>
      <c r="I533" s="75">
        <v>16678.125</v>
      </c>
      <c r="J533" s="75">
        <v>0</v>
      </c>
      <c r="K533" s="280" t="s">
        <v>6253</v>
      </c>
      <c r="L533" s="196" t="s">
        <v>28</v>
      </c>
      <c r="M533" s="136" t="s">
        <v>4309</v>
      </c>
      <c r="N533" s="218"/>
      <c r="O533" s="225">
        <f>IFERROR(VLOOKUP(TRIM(PRR[[#This Row],[Lokacija provedbe
grad ili općina]]),[1]Koordinate!B:E,2,FALSE),"")</f>
        <v>31530</v>
      </c>
      <c r="P533" s="225">
        <f>IFERROR(VLOOKUP(TRIM(PRR[[#This Row],[Lokacija provedbe
grad ili općina]]),[1]Koordinate!B:E,3,FALSE),"")</f>
        <v>45.785408400000001</v>
      </c>
      <c r="Q533" s="225">
        <f>IFERROR(VLOOKUP(TRIM(PRR[[#This Row],[Lokacija provedbe
grad ili općina]]),[1]Koordinate!B:E,4,FALSE),"")</f>
        <v>17.981833499999901</v>
      </c>
    </row>
    <row r="534" spans="1:17" s="167" customFormat="1">
      <c r="A534" s="225"/>
      <c r="B534" s="254" t="s">
        <v>6240</v>
      </c>
      <c r="C534" s="44"/>
      <c r="D534" s="44"/>
      <c r="E534" s="242">
        <v>43565</v>
      </c>
      <c r="F534" s="75">
        <v>111187.5</v>
      </c>
      <c r="G534" s="75">
        <v>111187.5</v>
      </c>
      <c r="H534" s="75">
        <v>94509.375</v>
      </c>
      <c r="I534" s="75">
        <v>16678.125</v>
      </c>
      <c r="J534" s="75">
        <v>0</v>
      </c>
      <c r="K534" s="205" t="s">
        <v>6254</v>
      </c>
      <c r="L534" s="196" t="s">
        <v>28</v>
      </c>
      <c r="M534" s="136" t="s">
        <v>2661</v>
      </c>
      <c r="N534" s="218"/>
      <c r="O534" s="225">
        <f>IFERROR(VLOOKUP(TRIM(PRR[[#This Row],[Lokacija provedbe
grad ili općina]]),[1]Koordinate!B:E,2,FALSE),"")</f>
        <v>31416</v>
      </c>
      <c r="P534" s="225">
        <f>IFERROR(VLOOKUP(TRIM(PRR[[#This Row],[Lokacija provedbe
grad ili općina]]),[1]Koordinate!B:E,3,FALSE),"")</f>
        <v>45.315128899999998</v>
      </c>
      <c r="Q534" s="225">
        <f>IFERROR(VLOOKUP(TRIM(PRR[[#This Row],[Lokacija provedbe
grad ili općina]]),[1]Koordinate!B:E,4,FALSE),"")</f>
        <v>18.180403599999899</v>
      </c>
    </row>
    <row r="535" spans="1:17" s="167" customFormat="1">
      <c r="A535" s="151"/>
      <c r="B535" s="255" t="s">
        <v>6240</v>
      </c>
      <c r="C535" s="151"/>
      <c r="D535" s="151"/>
      <c r="E535" s="78">
        <v>43565</v>
      </c>
      <c r="F535" s="75">
        <v>111187.5</v>
      </c>
      <c r="G535" s="75">
        <v>111187.5</v>
      </c>
      <c r="H535" s="75">
        <v>94509.375</v>
      </c>
      <c r="I535" s="75">
        <v>16678.125</v>
      </c>
      <c r="J535" s="75">
        <v>0</v>
      </c>
      <c r="K535" s="205" t="s">
        <v>6255</v>
      </c>
      <c r="L535" s="418" t="s">
        <v>28</v>
      </c>
      <c r="M535" s="124" t="s">
        <v>2661</v>
      </c>
      <c r="N535" s="218"/>
      <c r="O535" s="225">
        <f>IFERROR(VLOOKUP(TRIM(PRR[[#This Row],[Lokacija provedbe
grad ili općina]]),[1]Koordinate!B:E,2,FALSE),"")</f>
        <v>31416</v>
      </c>
      <c r="P535" s="225">
        <f>IFERROR(VLOOKUP(TRIM(PRR[[#This Row],[Lokacija provedbe
grad ili općina]]),[1]Koordinate!B:E,3,FALSE),"")</f>
        <v>45.315128899999998</v>
      </c>
      <c r="Q535" s="225">
        <f>IFERROR(VLOOKUP(TRIM(PRR[[#This Row],[Lokacija provedbe
grad ili općina]]),[1]Koordinate!B:E,4,FALSE),"")</f>
        <v>18.180403599999899</v>
      </c>
    </row>
    <row r="536" spans="1:17" s="167" customFormat="1">
      <c r="A536" s="225"/>
      <c r="B536" s="254" t="s">
        <v>6240</v>
      </c>
      <c r="C536" s="44"/>
      <c r="D536" s="44"/>
      <c r="E536" s="242">
        <v>43565</v>
      </c>
      <c r="F536" s="75">
        <v>111187.5</v>
      </c>
      <c r="G536" s="75">
        <v>111187.5</v>
      </c>
      <c r="H536" s="75">
        <v>94509.375</v>
      </c>
      <c r="I536" s="75">
        <v>16678.125</v>
      </c>
      <c r="J536" s="75">
        <v>0</v>
      </c>
      <c r="K536" s="199" t="s">
        <v>6256</v>
      </c>
      <c r="L536" s="196" t="s">
        <v>28</v>
      </c>
      <c r="M536" s="136" t="s">
        <v>29</v>
      </c>
      <c r="N536" s="218"/>
      <c r="O536" s="225">
        <f>IFERROR(VLOOKUP(TRIM(PRR[[#This Row],[Lokacija provedbe
grad ili općina]]),[1]Koordinate!B:E,2,FALSE),"")</f>
        <v>31000</v>
      </c>
      <c r="P536" s="225">
        <f>IFERROR(VLOOKUP(TRIM(PRR[[#This Row],[Lokacija provedbe
grad ili općina]]),[1]Koordinate!B:E,3,FALSE),"")</f>
        <v>45.554962400000001</v>
      </c>
      <c r="Q536" s="225">
        <f>IFERROR(VLOOKUP(TRIM(PRR[[#This Row],[Lokacija provedbe
grad ili općina]]),[1]Koordinate!B:E,4,FALSE),"")</f>
        <v>18.695514399999901</v>
      </c>
    </row>
    <row r="537" spans="1:17" s="167" customFormat="1">
      <c r="A537" s="151"/>
      <c r="B537" s="255" t="s">
        <v>6240</v>
      </c>
      <c r="C537" s="151"/>
      <c r="D537" s="151"/>
      <c r="E537" s="78">
        <v>43565</v>
      </c>
      <c r="F537" s="75">
        <v>111187.5</v>
      </c>
      <c r="G537" s="75">
        <v>111187.5</v>
      </c>
      <c r="H537" s="75">
        <v>94509.375</v>
      </c>
      <c r="I537" s="75">
        <v>16678.125</v>
      </c>
      <c r="J537" s="75">
        <v>0</v>
      </c>
      <c r="K537" s="205" t="s">
        <v>6257</v>
      </c>
      <c r="L537" s="418" t="s">
        <v>28</v>
      </c>
      <c r="M537" s="124" t="s">
        <v>30</v>
      </c>
      <c r="N537" s="218"/>
      <c r="O537" s="225">
        <f>IFERROR(VLOOKUP(TRIM(PRR[[#This Row],[Lokacija provedbe
grad ili općina]]),[1]Koordinate!B:E,2,FALSE),"")</f>
        <v>31400</v>
      </c>
      <c r="P537" s="225">
        <f>IFERROR(VLOOKUP(TRIM(PRR[[#This Row],[Lokacija provedbe
grad ili općina]]),[1]Koordinate!B:E,3,FALSE),"")</f>
        <v>45.309996899999902</v>
      </c>
      <c r="Q537" s="225">
        <f>IFERROR(VLOOKUP(TRIM(PRR[[#This Row],[Lokacija provedbe
grad ili općina]]),[1]Koordinate!B:E,4,FALSE),"")</f>
        <v>18.4097819999999</v>
      </c>
    </row>
    <row r="538" spans="1:17" s="167" customFormat="1">
      <c r="A538" s="151"/>
      <c r="B538" s="226" t="s">
        <v>6240</v>
      </c>
      <c r="C538" s="151"/>
      <c r="D538" s="151"/>
      <c r="E538" s="78">
        <v>43565</v>
      </c>
      <c r="F538" s="75">
        <v>111187.5</v>
      </c>
      <c r="G538" s="75">
        <v>111187.5</v>
      </c>
      <c r="H538" s="75">
        <v>94509.375</v>
      </c>
      <c r="I538" s="75">
        <v>16678.125</v>
      </c>
      <c r="J538" s="75">
        <v>0</v>
      </c>
      <c r="K538" s="205" t="s">
        <v>6258</v>
      </c>
      <c r="L538" s="196" t="s">
        <v>28</v>
      </c>
      <c r="M538" s="124" t="s">
        <v>30</v>
      </c>
      <c r="N538" s="218"/>
      <c r="O538" s="225">
        <f>IFERROR(VLOOKUP(TRIM(PRR[[#This Row],[Lokacija provedbe
grad ili općina]]),[1]Koordinate!B:E,2,FALSE),"")</f>
        <v>31400</v>
      </c>
      <c r="P538" s="225">
        <f>IFERROR(VLOOKUP(TRIM(PRR[[#This Row],[Lokacija provedbe
grad ili općina]]),[1]Koordinate!B:E,3,FALSE),"")</f>
        <v>45.309996899999902</v>
      </c>
      <c r="Q538" s="225">
        <f>IFERROR(VLOOKUP(TRIM(PRR[[#This Row],[Lokacija provedbe
grad ili općina]]),[1]Koordinate!B:E,4,FALSE),"")</f>
        <v>18.4097819999999</v>
      </c>
    </row>
    <row r="539" spans="1:17" s="167" customFormat="1">
      <c r="A539" s="218"/>
      <c r="B539" s="255" t="s">
        <v>6240</v>
      </c>
      <c r="C539" s="218"/>
      <c r="D539" s="218"/>
      <c r="E539" s="227">
        <v>43565</v>
      </c>
      <c r="F539" s="75">
        <v>111187.5</v>
      </c>
      <c r="G539" s="75">
        <v>111187.5</v>
      </c>
      <c r="H539" s="75">
        <v>94509.375</v>
      </c>
      <c r="I539" s="75">
        <v>16678.125</v>
      </c>
      <c r="J539" s="75">
        <v>0</v>
      </c>
      <c r="K539" s="205" t="s">
        <v>6259</v>
      </c>
      <c r="L539" s="417" t="s">
        <v>28</v>
      </c>
      <c r="M539" s="205" t="s">
        <v>29</v>
      </c>
      <c r="N539" s="218"/>
      <c r="O539" s="225">
        <f>IFERROR(VLOOKUP(TRIM(PRR[[#This Row],[Lokacija provedbe
grad ili općina]]),[1]Koordinate!B:E,2,FALSE),"")</f>
        <v>31000</v>
      </c>
      <c r="P539" s="225">
        <f>IFERROR(VLOOKUP(TRIM(PRR[[#This Row],[Lokacija provedbe
grad ili općina]]),[1]Koordinate!B:E,3,FALSE),"")</f>
        <v>45.554962400000001</v>
      </c>
      <c r="Q539" s="225">
        <f>IFERROR(VLOOKUP(TRIM(PRR[[#This Row],[Lokacija provedbe
grad ili općina]]),[1]Koordinate!B:E,4,FALSE),"")</f>
        <v>18.695514399999901</v>
      </c>
    </row>
    <row r="540" spans="1:17" s="167" customFormat="1">
      <c r="A540" s="218"/>
      <c r="B540" s="254" t="s">
        <v>6240</v>
      </c>
      <c r="C540" s="44"/>
      <c r="D540" s="44"/>
      <c r="E540" s="95">
        <v>43565</v>
      </c>
      <c r="F540" s="75">
        <v>111187.5</v>
      </c>
      <c r="G540" s="75">
        <v>111187.5</v>
      </c>
      <c r="H540" s="75">
        <v>94509.375</v>
      </c>
      <c r="I540" s="75">
        <v>16678.125</v>
      </c>
      <c r="J540" s="75">
        <v>0</v>
      </c>
      <c r="K540" s="205" t="s">
        <v>6260</v>
      </c>
      <c r="L540" s="196" t="s">
        <v>28</v>
      </c>
      <c r="M540" s="136" t="s">
        <v>30</v>
      </c>
      <c r="N540" s="218"/>
      <c r="O540" s="225">
        <f>IFERROR(VLOOKUP(TRIM(PRR[[#This Row],[Lokacija provedbe
grad ili općina]]),[1]Koordinate!B:E,2,FALSE),"")</f>
        <v>31400</v>
      </c>
      <c r="P540" s="225">
        <f>IFERROR(VLOOKUP(TRIM(PRR[[#This Row],[Lokacija provedbe
grad ili općina]]),[1]Koordinate!B:E,3,FALSE),"")</f>
        <v>45.309996899999902</v>
      </c>
      <c r="Q540" s="225">
        <f>IFERROR(VLOOKUP(TRIM(PRR[[#This Row],[Lokacija provedbe
grad ili općina]]),[1]Koordinate!B:E,4,FALSE),"")</f>
        <v>18.4097819999999</v>
      </c>
    </row>
    <row r="541" spans="1:17" s="167" customFormat="1">
      <c r="A541" s="218"/>
      <c r="B541" s="254" t="s">
        <v>6240</v>
      </c>
      <c r="C541" s="44"/>
      <c r="D541" s="44"/>
      <c r="E541" s="95">
        <v>43565</v>
      </c>
      <c r="F541" s="75">
        <v>111187.5</v>
      </c>
      <c r="G541" s="75">
        <v>111187.5</v>
      </c>
      <c r="H541" s="75">
        <v>94509.375</v>
      </c>
      <c r="I541" s="75">
        <v>16678.125</v>
      </c>
      <c r="J541" s="75">
        <v>0</v>
      </c>
      <c r="K541" s="205" t="s">
        <v>6261</v>
      </c>
      <c r="L541" s="196" t="s">
        <v>28</v>
      </c>
      <c r="M541" s="136" t="s">
        <v>1325</v>
      </c>
      <c r="N541" s="218"/>
      <c r="O541" s="225">
        <f>IFERROR(VLOOKUP(TRIM(PRR[[#This Row],[Lokacija provedbe
grad ili općina]]),[1]Koordinate!B:E,2,FALSE),"")</f>
        <v>31431</v>
      </c>
      <c r="P541" s="225">
        <f>IFERROR(VLOOKUP(TRIM(PRR[[#This Row],[Lokacija provedbe
grad ili općina]]),[1]Koordinate!B:E,3,FALSE),"")</f>
        <v>45.523744299999997</v>
      </c>
      <c r="Q541" s="225">
        <f>IFERROR(VLOOKUP(TRIM(PRR[[#This Row],[Lokacija provedbe
grad ili općina]]),[1]Koordinate!B:E,4,FALSE),"")</f>
        <v>18.577044000000001</v>
      </c>
    </row>
    <row r="542" spans="1:17" s="167" customFormat="1">
      <c r="A542" s="218"/>
      <c r="B542" s="254" t="s">
        <v>6240</v>
      </c>
      <c r="C542" s="44"/>
      <c r="D542" s="44"/>
      <c r="E542" s="95">
        <v>43565</v>
      </c>
      <c r="F542" s="75">
        <v>111187.5</v>
      </c>
      <c r="G542" s="75">
        <v>111187.5</v>
      </c>
      <c r="H542" s="75">
        <v>94509.375</v>
      </c>
      <c r="I542" s="75">
        <v>16678.125</v>
      </c>
      <c r="J542" s="75">
        <v>0</v>
      </c>
      <c r="K542" s="205" t="s">
        <v>6262</v>
      </c>
      <c r="L542" s="196" t="s">
        <v>28</v>
      </c>
      <c r="M542" s="136" t="s">
        <v>29</v>
      </c>
      <c r="N542" s="218"/>
      <c r="O542" s="225">
        <f>IFERROR(VLOOKUP(TRIM(PRR[[#This Row],[Lokacija provedbe
grad ili općina]]),[1]Koordinate!B:E,2,FALSE),"")</f>
        <v>31000</v>
      </c>
      <c r="P542" s="225">
        <f>IFERROR(VLOOKUP(TRIM(PRR[[#This Row],[Lokacija provedbe
grad ili općina]]),[1]Koordinate!B:E,3,FALSE),"")</f>
        <v>45.554962400000001</v>
      </c>
      <c r="Q542" s="225">
        <f>IFERROR(VLOOKUP(TRIM(PRR[[#This Row],[Lokacija provedbe
grad ili općina]]),[1]Koordinate!B:E,4,FALSE),"")</f>
        <v>18.695514399999901</v>
      </c>
    </row>
    <row r="543" spans="1:17" s="167" customFormat="1">
      <c r="A543" s="151"/>
      <c r="B543" s="255" t="s">
        <v>6240</v>
      </c>
      <c r="C543" s="151"/>
      <c r="D543" s="151"/>
      <c r="E543" s="78">
        <v>43565</v>
      </c>
      <c r="F543" s="75">
        <v>111187.5</v>
      </c>
      <c r="G543" s="75">
        <v>111187.5</v>
      </c>
      <c r="H543" s="75">
        <v>94509.375</v>
      </c>
      <c r="I543" s="75">
        <v>16678.125</v>
      </c>
      <c r="J543" s="75">
        <v>0</v>
      </c>
      <c r="K543" s="205" t="s">
        <v>6263</v>
      </c>
      <c r="L543" s="418" t="s">
        <v>28</v>
      </c>
      <c r="M543" s="124" t="s">
        <v>1748</v>
      </c>
      <c r="N543" s="218"/>
      <c r="O543" s="225">
        <f>IFERROR(VLOOKUP(TRIM(PRR[[#This Row],[Lokacija provedbe
grad ili općina]]),[1]Koordinate!B:E,2,FALSE),"")</f>
        <v>31224</v>
      </c>
      <c r="P543" s="225">
        <f>IFERROR(VLOOKUP(TRIM(PRR[[#This Row],[Lokacija provedbe
grad ili općina]]),[1]Koordinate!B:E,3,FALSE),"")</f>
        <v>45.545440199999902</v>
      </c>
      <c r="Q543" s="225">
        <f>IFERROR(VLOOKUP(TRIM(PRR[[#This Row],[Lokacija provedbe
grad ili općina]]),[1]Koordinate!B:E,4,FALSE),"")</f>
        <v>18.283311599999902</v>
      </c>
    </row>
    <row r="544" spans="1:17" s="167" customFormat="1">
      <c r="A544" s="218"/>
      <c r="B544" s="226" t="s">
        <v>6240</v>
      </c>
      <c r="C544" s="218"/>
      <c r="D544" s="218"/>
      <c r="E544" s="227">
        <v>43565</v>
      </c>
      <c r="F544" s="75">
        <v>111187.5</v>
      </c>
      <c r="G544" s="75">
        <v>111187.5</v>
      </c>
      <c r="H544" s="75">
        <v>94509.375</v>
      </c>
      <c r="I544" s="75">
        <v>16678.125</v>
      </c>
      <c r="J544" s="75">
        <v>0</v>
      </c>
      <c r="K544" s="205" t="s">
        <v>6264</v>
      </c>
      <c r="L544" s="417" t="s">
        <v>28</v>
      </c>
      <c r="M544" s="124" t="s">
        <v>29</v>
      </c>
      <c r="N544" s="218"/>
      <c r="O544" s="225">
        <f>IFERROR(VLOOKUP(TRIM(PRR[[#This Row],[Lokacija provedbe
grad ili općina]]),[1]Koordinate!B:E,2,FALSE),"")</f>
        <v>31000</v>
      </c>
      <c r="P544" s="225">
        <f>IFERROR(VLOOKUP(TRIM(PRR[[#This Row],[Lokacija provedbe
grad ili općina]]),[1]Koordinate!B:E,3,FALSE),"")</f>
        <v>45.554962400000001</v>
      </c>
      <c r="Q544" s="225">
        <f>IFERROR(VLOOKUP(TRIM(PRR[[#This Row],[Lokacija provedbe
grad ili općina]]),[1]Koordinate!B:E,4,FALSE),"")</f>
        <v>18.695514399999901</v>
      </c>
    </row>
    <row r="545" spans="1:17" s="167" customFormat="1">
      <c r="A545" s="151"/>
      <c r="B545" s="255" t="s">
        <v>6240</v>
      </c>
      <c r="C545" s="151"/>
      <c r="D545" s="151"/>
      <c r="E545" s="78">
        <v>43565</v>
      </c>
      <c r="F545" s="75">
        <v>111187.5</v>
      </c>
      <c r="G545" s="75">
        <v>111187.5</v>
      </c>
      <c r="H545" s="75">
        <v>94509.375</v>
      </c>
      <c r="I545" s="75">
        <v>16678.125</v>
      </c>
      <c r="J545" s="75">
        <v>0</v>
      </c>
      <c r="K545" s="205" t="s">
        <v>6265</v>
      </c>
      <c r="L545" s="418" t="s">
        <v>28</v>
      </c>
      <c r="M545" s="124" t="s">
        <v>1325</v>
      </c>
      <c r="N545" s="218"/>
      <c r="O545" s="225">
        <f>IFERROR(VLOOKUP(TRIM(PRR[[#This Row],[Lokacija provedbe
grad ili općina]]),[1]Koordinate!B:E,2,FALSE),"")</f>
        <v>31431</v>
      </c>
      <c r="P545" s="225">
        <f>IFERROR(VLOOKUP(TRIM(PRR[[#This Row],[Lokacija provedbe
grad ili općina]]),[1]Koordinate!B:E,3,FALSE),"")</f>
        <v>45.523744299999997</v>
      </c>
      <c r="Q545" s="225">
        <f>IFERROR(VLOOKUP(TRIM(PRR[[#This Row],[Lokacija provedbe
grad ili općina]]),[1]Koordinate!B:E,4,FALSE),"")</f>
        <v>18.577044000000001</v>
      </c>
    </row>
    <row r="546" spans="1:17" s="167" customFormat="1">
      <c r="A546" s="151"/>
      <c r="B546" s="226" t="s">
        <v>6240</v>
      </c>
      <c r="C546" s="151"/>
      <c r="D546" s="151"/>
      <c r="E546" s="78">
        <v>43565</v>
      </c>
      <c r="F546" s="75">
        <v>111187.5</v>
      </c>
      <c r="G546" s="75">
        <v>111187.5</v>
      </c>
      <c r="H546" s="75">
        <v>94509.375</v>
      </c>
      <c r="I546" s="75">
        <v>16678.125</v>
      </c>
      <c r="J546" s="75">
        <v>0</v>
      </c>
      <c r="K546" s="205" t="s">
        <v>6266</v>
      </c>
      <c r="L546" s="196" t="s">
        <v>28</v>
      </c>
      <c r="M546" s="124" t="s">
        <v>1225</v>
      </c>
      <c r="N546" s="218"/>
      <c r="O546" s="225">
        <f>IFERROR(VLOOKUP(TRIM(PRR[[#This Row],[Lokacija provedbe
grad ili općina]]),[1]Koordinate!B:E,2,FALSE),"")</f>
        <v>31206</v>
      </c>
      <c r="P546" s="225">
        <f>IFERROR(VLOOKUP(TRIM(PRR[[#This Row],[Lokacija provedbe
grad ili općina]]),[1]Koordinate!B:E,3,FALSE),"")</f>
        <v>45.5248372</v>
      </c>
      <c r="Q546" s="225">
        <f>IFERROR(VLOOKUP(TRIM(PRR[[#This Row],[Lokacija provedbe
grad ili općina]]),[1]Koordinate!B:E,4,FALSE),"")</f>
        <v>19.060096999999999</v>
      </c>
    </row>
    <row r="547" spans="1:17" s="167" customFormat="1">
      <c r="A547" s="151"/>
      <c r="B547" s="255" t="s">
        <v>6240</v>
      </c>
      <c r="C547" s="151"/>
      <c r="D547" s="151"/>
      <c r="E547" s="80">
        <v>43565</v>
      </c>
      <c r="F547" s="75">
        <v>111187.5</v>
      </c>
      <c r="G547" s="75">
        <v>111187.5</v>
      </c>
      <c r="H547" s="75">
        <v>94509.375</v>
      </c>
      <c r="I547" s="75">
        <v>16678.125</v>
      </c>
      <c r="J547" s="75">
        <v>0</v>
      </c>
      <c r="K547" s="205" t="s">
        <v>6267</v>
      </c>
      <c r="L547" s="418" t="s">
        <v>28</v>
      </c>
      <c r="M547" s="124" t="s">
        <v>1279</v>
      </c>
      <c r="N547" s="218"/>
      <c r="O547" s="225">
        <f>IFERROR(VLOOKUP(TRIM(PRR[[#This Row],[Lokacija provedbe
grad ili općina]]),[1]Koordinate!B:E,2,FALSE),"")</f>
        <v>31550</v>
      </c>
      <c r="P547" s="225">
        <f>IFERROR(VLOOKUP(TRIM(PRR[[#This Row],[Lokacija provedbe
grad ili općina]]),[1]Koordinate!B:E,3,FALSE),"")</f>
        <v>45.659016899999997</v>
      </c>
      <c r="Q547" s="225">
        <f>IFERROR(VLOOKUP(TRIM(PRR[[#This Row],[Lokacija provedbe
grad ili općina]]),[1]Koordinate!B:E,4,FALSE),"")</f>
        <v>18.415552899999899</v>
      </c>
    </row>
    <row r="548" spans="1:17" s="167" customFormat="1">
      <c r="A548" s="151"/>
      <c r="B548" s="256" t="s">
        <v>6240</v>
      </c>
      <c r="C548" s="44"/>
      <c r="D548" s="44"/>
      <c r="E548" s="125">
        <v>43565</v>
      </c>
      <c r="F548" s="75">
        <v>111187.5</v>
      </c>
      <c r="G548" s="75">
        <v>111187.5</v>
      </c>
      <c r="H548" s="75">
        <v>94509.375</v>
      </c>
      <c r="I548" s="75">
        <v>16678.125</v>
      </c>
      <c r="J548" s="75">
        <v>0</v>
      </c>
      <c r="K548" s="205" t="s">
        <v>6268</v>
      </c>
      <c r="L548" s="196" t="s">
        <v>28</v>
      </c>
      <c r="M548" s="136" t="s">
        <v>29</v>
      </c>
      <c r="N548" s="218"/>
      <c r="O548" s="225">
        <f>IFERROR(VLOOKUP(TRIM(PRR[[#This Row],[Lokacija provedbe
grad ili općina]]),[1]Koordinate!B:E,2,FALSE),"")</f>
        <v>31000</v>
      </c>
      <c r="P548" s="225">
        <f>IFERROR(VLOOKUP(TRIM(PRR[[#This Row],[Lokacija provedbe
grad ili općina]]),[1]Koordinate!B:E,3,FALSE),"")</f>
        <v>45.554962400000001</v>
      </c>
      <c r="Q548" s="225">
        <f>IFERROR(VLOOKUP(TRIM(PRR[[#This Row],[Lokacija provedbe
grad ili općina]]),[1]Koordinate!B:E,4,FALSE),"")</f>
        <v>18.695514399999901</v>
      </c>
    </row>
    <row r="549" spans="1:17" s="167" customFormat="1">
      <c r="A549" s="225"/>
      <c r="B549" s="256" t="s">
        <v>6240</v>
      </c>
      <c r="C549" s="44"/>
      <c r="D549" s="44"/>
      <c r="E549" s="125">
        <v>43565</v>
      </c>
      <c r="F549" s="75">
        <v>111187.5</v>
      </c>
      <c r="G549" s="75">
        <v>111187.5</v>
      </c>
      <c r="H549" s="75">
        <v>94509.375</v>
      </c>
      <c r="I549" s="75">
        <v>16678.125</v>
      </c>
      <c r="J549" s="75">
        <v>0</v>
      </c>
      <c r="K549" s="205" t="s">
        <v>6269</v>
      </c>
      <c r="L549" s="196" t="s">
        <v>28</v>
      </c>
      <c r="M549" s="230" t="s">
        <v>2247</v>
      </c>
      <c r="N549" s="218"/>
      <c r="O549" s="225">
        <f>IFERROR(VLOOKUP(TRIM(PRR[[#This Row],[Lokacija provedbe
grad ili općina]]),[1]Koordinate!B:E,2,FALSE),"")</f>
        <v>31222</v>
      </c>
      <c r="P549" s="225">
        <f>IFERROR(VLOOKUP(TRIM(PRR[[#This Row],[Lokacija provedbe
grad ili općina]]),[1]Koordinate!B:E,3,FALSE),"")</f>
        <v>45.592432600000002</v>
      </c>
      <c r="Q549" s="225">
        <f>IFERROR(VLOOKUP(TRIM(PRR[[#This Row],[Lokacija provedbe
grad ili općina]]),[1]Koordinate!B:E,4,FALSE),"")</f>
        <v>18.459617399999999</v>
      </c>
    </row>
    <row r="550" spans="1:17" s="167" customFormat="1">
      <c r="A550" s="218"/>
      <c r="B550" s="256" t="s">
        <v>6240</v>
      </c>
      <c r="C550" s="44"/>
      <c r="D550" s="44"/>
      <c r="E550" s="125">
        <v>43565</v>
      </c>
      <c r="F550" s="75">
        <v>111187.5</v>
      </c>
      <c r="G550" s="75">
        <v>111187.5</v>
      </c>
      <c r="H550" s="75">
        <v>94509.375</v>
      </c>
      <c r="I550" s="75">
        <v>16678.125</v>
      </c>
      <c r="J550" s="75">
        <v>0</v>
      </c>
      <c r="K550" s="205" t="s">
        <v>6270</v>
      </c>
      <c r="L550" s="196" t="s">
        <v>28</v>
      </c>
      <c r="M550" s="230" t="s">
        <v>29</v>
      </c>
      <c r="N550" s="218"/>
      <c r="O550" s="225">
        <f>IFERROR(VLOOKUP(TRIM(PRR[[#This Row],[Lokacija provedbe
grad ili općina]]),[1]Koordinate!B:E,2,FALSE),"")</f>
        <v>31000</v>
      </c>
      <c r="P550" s="225">
        <f>IFERROR(VLOOKUP(TRIM(PRR[[#This Row],[Lokacija provedbe
grad ili općina]]),[1]Koordinate!B:E,3,FALSE),"")</f>
        <v>45.554962400000001</v>
      </c>
      <c r="Q550" s="225">
        <f>IFERROR(VLOOKUP(TRIM(PRR[[#This Row],[Lokacija provedbe
grad ili općina]]),[1]Koordinate!B:E,4,FALSE),"")</f>
        <v>18.695514399999901</v>
      </c>
    </row>
    <row r="551" spans="1:17" s="167" customFormat="1">
      <c r="A551" s="151"/>
      <c r="B551" s="255" t="s">
        <v>6240</v>
      </c>
      <c r="C551" s="151"/>
      <c r="D551" s="151"/>
      <c r="E551" s="78">
        <v>43565</v>
      </c>
      <c r="F551" s="75">
        <v>111187.5</v>
      </c>
      <c r="G551" s="75">
        <v>111187.5</v>
      </c>
      <c r="H551" s="75">
        <v>94509.375</v>
      </c>
      <c r="I551" s="75">
        <v>16678.125</v>
      </c>
      <c r="J551" s="75">
        <v>0</v>
      </c>
      <c r="K551" s="205" t="s">
        <v>6271</v>
      </c>
      <c r="L551" s="418" t="s">
        <v>28</v>
      </c>
      <c r="M551" s="124" t="s">
        <v>2661</v>
      </c>
      <c r="N551" s="218"/>
      <c r="O551" s="225">
        <f>IFERROR(VLOOKUP(TRIM(PRR[[#This Row],[Lokacija provedbe
grad ili općina]]),[1]Koordinate!B:E,2,FALSE),"")</f>
        <v>31416</v>
      </c>
      <c r="P551" s="225">
        <f>IFERROR(VLOOKUP(TRIM(PRR[[#This Row],[Lokacija provedbe
grad ili općina]]),[1]Koordinate!B:E,3,FALSE),"")</f>
        <v>45.315128899999998</v>
      </c>
      <c r="Q551" s="225">
        <f>IFERROR(VLOOKUP(TRIM(PRR[[#This Row],[Lokacija provedbe
grad ili općina]]),[1]Koordinate!B:E,4,FALSE),"")</f>
        <v>18.180403599999899</v>
      </c>
    </row>
    <row r="552" spans="1:17" s="167" customFormat="1">
      <c r="A552" s="151"/>
      <c r="B552" s="256" t="s">
        <v>6240</v>
      </c>
      <c r="C552" s="151"/>
      <c r="D552" s="151"/>
      <c r="E552" s="78">
        <v>43565</v>
      </c>
      <c r="F552" s="75">
        <v>111187.5</v>
      </c>
      <c r="G552" s="75">
        <v>111187.5</v>
      </c>
      <c r="H552" s="75">
        <v>94509.375</v>
      </c>
      <c r="I552" s="75">
        <v>16678.125</v>
      </c>
      <c r="J552" s="75">
        <v>0</v>
      </c>
      <c r="K552" s="205" t="s">
        <v>6272</v>
      </c>
      <c r="L552" s="196" t="s">
        <v>28</v>
      </c>
      <c r="M552" s="124" t="s">
        <v>396</v>
      </c>
      <c r="N552" s="218"/>
      <c r="O552" s="225">
        <f>IFERROR(VLOOKUP(TRIM(PRR[[#This Row],[Lokacija provedbe
grad ili općina]]),[1]Koordinate!B:E,2,FALSE),"")</f>
        <v>31531</v>
      </c>
      <c r="P552" s="225">
        <f>IFERROR(VLOOKUP(TRIM(PRR[[#This Row],[Lokacija provedbe
grad ili općina]]),[1]Koordinate!B:E,3,FALSE),"")</f>
        <v>45.751403799999999</v>
      </c>
      <c r="Q552" s="225">
        <f>IFERROR(VLOOKUP(TRIM(PRR[[#This Row],[Lokacija provedbe
grad ili općina]]),[1]Koordinate!B:E,4,FALSE),"")</f>
        <v>18.063269200000001</v>
      </c>
    </row>
    <row r="553" spans="1:17" s="167" customFormat="1">
      <c r="A553" s="151"/>
      <c r="B553" s="255" t="s">
        <v>6240</v>
      </c>
      <c r="C553" s="151"/>
      <c r="D553" s="151"/>
      <c r="E553" s="78">
        <v>43565</v>
      </c>
      <c r="F553" s="75">
        <v>111187.5</v>
      </c>
      <c r="G553" s="75">
        <v>111187.5</v>
      </c>
      <c r="H553" s="75">
        <v>94509.375</v>
      </c>
      <c r="I553" s="75">
        <v>16678.125</v>
      </c>
      <c r="J553" s="75">
        <v>0</v>
      </c>
      <c r="K553" s="205" t="s">
        <v>6273</v>
      </c>
      <c r="L553" s="418" t="s">
        <v>28</v>
      </c>
      <c r="M553" s="124" t="s">
        <v>29</v>
      </c>
      <c r="N553" s="218"/>
      <c r="O553" s="225">
        <f>IFERROR(VLOOKUP(TRIM(PRR[[#This Row],[Lokacija provedbe
grad ili općina]]),[1]Koordinate!B:E,2,FALSE),"")</f>
        <v>31000</v>
      </c>
      <c r="P553" s="225">
        <f>IFERROR(VLOOKUP(TRIM(PRR[[#This Row],[Lokacija provedbe
grad ili općina]]),[1]Koordinate!B:E,3,FALSE),"")</f>
        <v>45.554962400000001</v>
      </c>
      <c r="Q553" s="225">
        <f>IFERROR(VLOOKUP(TRIM(PRR[[#This Row],[Lokacija provedbe
grad ili općina]]),[1]Koordinate!B:E,4,FALSE),"")</f>
        <v>18.695514399999901</v>
      </c>
    </row>
    <row r="554" spans="1:17" s="167" customFormat="1">
      <c r="A554" s="151"/>
      <c r="B554" s="226" t="s">
        <v>6240</v>
      </c>
      <c r="C554" s="151"/>
      <c r="D554" s="151"/>
      <c r="E554" s="78">
        <v>43565</v>
      </c>
      <c r="F554" s="75">
        <v>111187.5</v>
      </c>
      <c r="G554" s="75">
        <v>111187.5</v>
      </c>
      <c r="H554" s="75">
        <v>94509.375</v>
      </c>
      <c r="I554" s="75">
        <v>16678.125</v>
      </c>
      <c r="J554" s="75">
        <v>0</v>
      </c>
      <c r="K554" s="205" t="s">
        <v>6274</v>
      </c>
      <c r="L554" s="418" t="s">
        <v>28</v>
      </c>
      <c r="M554" s="124" t="s">
        <v>29</v>
      </c>
      <c r="N554" s="218"/>
      <c r="O554" s="225">
        <f>IFERROR(VLOOKUP(TRIM(PRR[[#This Row],[Lokacija provedbe
grad ili općina]]),[1]Koordinate!B:E,2,FALSE),"")</f>
        <v>31000</v>
      </c>
      <c r="P554" s="225">
        <f>IFERROR(VLOOKUP(TRIM(PRR[[#This Row],[Lokacija provedbe
grad ili općina]]),[1]Koordinate!B:E,3,FALSE),"")</f>
        <v>45.554962400000001</v>
      </c>
      <c r="Q554" s="225">
        <f>IFERROR(VLOOKUP(TRIM(PRR[[#This Row],[Lokacija provedbe
grad ili općina]]),[1]Koordinate!B:E,4,FALSE),"")</f>
        <v>18.695514399999901</v>
      </c>
    </row>
    <row r="555" spans="1:17" s="167" customFormat="1">
      <c r="A555" s="225"/>
      <c r="B555" s="423" t="s">
        <v>6240</v>
      </c>
      <c r="C555" s="225"/>
      <c r="D555" s="225"/>
      <c r="E555" s="231">
        <v>43594</v>
      </c>
      <c r="F555" s="424">
        <v>111187.5</v>
      </c>
      <c r="G555" s="424">
        <v>111187.5</v>
      </c>
      <c r="H555" s="424">
        <v>94509.375</v>
      </c>
      <c r="I555" s="424">
        <v>16678.125</v>
      </c>
      <c r="J555" s="424">
        <v>0</v>
      </c>
      <c r="K555" s="142" t="s">
        <v>6628</v>
      </c>
      <c r="L555" s="419" t="s">
        <v>28</v>
      </c>
      <c r="M555" s="142" t="s">
        <v>396</v>
      </c>
      <c r="N555" s="225"/>
      <c r="O555" s="425">
        <f>IFERROR(VLOOKUP(TRIM(PRR[[#This Row],[Lokacija provedbe
grad ili općina]]),[1]Koordinate!B:E,2,FALSE),"")</f>
        <v>31531</v>
      </c>
      <c r="P555" s="425">
        <f>IFERROR(VLOOKUP(TRIM(PRR[[#This Row],[Lokacija provedbe
grad ili općina]]),[1]Koordinate!B:E,3,FALSE),"")</f>
        <v>45.751403799999999</v>
      </c>
      <c r="Q555" s="425">
        <f>IFERROR(VLOOKUP(TRIM(PRR[[#This Row],[Lokacija provedbe
grad ili općina]]),[1]Koordinate!B:E,4,FALSE),"")</f>
        <v>18.063269200000001</v>
      </c>
    </row>
    <row r="556" spans="1:17" s="167" customFormat="1">
      <c r="A556" s="225"/>
      <c r="B556" s="423" t="s">
        <v>6240</v>
      </c>
      <c r="C556" s="225"/>
      <c r="D556" s="225"/>
      <c r="E556" s="231">
        <v>43594</v>
      </c>
      <c r="F556" s="424">
        <v>111187.5</v>
      </c>
      <c r="G556" s="424">
        <v>111187.5</v>
      </c>
      <c r="H556" s="424">
        <v>94509.375</v>
      </c>
      <c r="I556" s="424">
        <v>16678.125</v>
      </c>
      <c r="J556" s="424">
        <v>0</v>
      </c>
      <c r="K556" s="142" t="s">
        <v>6629</v>
      </c>
      <c r="L556" s="419" t="s">
        <v>28</v>
      </c>
      <c r="M556" s="142" t="s">
        <v>851</v>
      </c>
      <c r="N556" s="225"/>
      <c r="O556" s="425">
        <f>IFERROR(VLOOKUP(TRIM(PRR[[#This Row],[Lokacija provedbe
grad ili općina]]),[1]Koordinate!B:E,2,FALSE),"")</f>
        <v>31326</v>
      </c>
      <c r="P556" s="425">
        <f>IFERROR(VLOOKUP(TRIM(PRR[[#This Row],[Lokacija provedbe
grad ili općina]]),[1]Koordinate!B:E,3,FALSE),"")</f>
        <v>45.625062300000003</v>
      </c>
      <c r="Q556" s="425">
        <f>IFERROR(VLOOKUP(TRIM(PRR[[#This Row],[Lokacija provedbe
grad ili općina]]),[1]Koordinate!B:E,4,FALSE),"")</f>
        <v>18.689217399999901</v>
      </c>
    </row>
    <row r="557" spans="1:17" s="167" customFormat="1">
      <c r="A557" s="225"/>
      <c r="B557" s="423" t="s">
        <v>6240</v>
      </c>
      <c r="C557" s="225"/>
      <c r="D557" s="225"/>
      <c r="E557" s="231">
        <v>43594</v>
      </c>
      <c r="F557" s="424">
        <v>111187.5</v>
      </c>
      <c r="G557" s="424">
        <v>111187.5</v>
      </c>
      <c r="H557" s="424">
        <v>94509.375</v>
      </c>
      <c r="I557" s="424">
        <v>16678.125</v>
      </c>
      <c r="J557" s="424">
        <v>0</v>
      </c>
      <c r="K557" s="142" t="s">
        <v>6630</v>
      </c>
      <c r="L557" s="419" t="s">
        <v>28</v>
      </c>
      <c r="M557" s="142" t="s">
        <v>396</v>
      </c>
      <c r="N557" s="225"/>
      <c r="O557" s="425">
        <f>IFERROR(VLOOKUP(TRIM(PRR[[#This Row],[Lokacija provedbe
grad ili općina]]),[1]Koordinate!B:E,2,FALSE),"")</f>
        <v>31531</v>
      </c>
      <c r="P557" s="425">
        <f>IFERROR(VLOOKUP(TRIM(PRR[[#This Row],[Lokacija provedbe
grad ili općina]]),[1]Koordinate!B:E,3,FALSE),"")</f>
        <v>45.751403799999999</v>
      </c>
      <c r="Q557" s="425">
        <f>IFERROR(VLOOKUP(TRIM(PRR[[#This Row],[Lokacija provedbe
grad ili općina]]),[1]Koordinate!B:E,4,FALSE),"")</f>
        <v>18.063269200000001</v>
      </c>
    </row>
    <row r="558" spans="1:17" s="167" customFormat="1">
      <c r="A558" s="225"/>
      <c r="B558" s="423" t="s">
        <v>6240</v>
      </c>
      <c r="C558" s="225"/>
      <c r="D558" s="225"/>
      <c r="E558" s="231">
        <v>43594</v>
      </c>
      <c r="F558" s="424">
        <v>111187.5</v>
      </c>
      <c r="G558" s="424">
        <v>111187.5</v>
      </c>
      <c r="H558" s="424">
        <v>94509.375</v>
      </c>
      <c r="I558" s="424">
        <v>16678.125</v>
      </c>
      <c r="J558" s="424">
        <v>0</v>
      </c>
      <c r="K558" s="142" t="s">
        <v>6631</v>
      </c>
      <c r="L558" s="419" t="s">
        <v>28</v>
      </c>
      <c r="M558" s="142" t="s">
        <v>134</v>
      </c>
      <c r="N558" s="225"/>
      <c r="O558" s="425">
        <f>IFERROR(VLOOKUP(TRIM(PRR[[#This Row],[Lokacija provedbe
grad ili općina]]),[1]Koordinate!B:E,2,FALSE),"")</f>
        <v>31300</v>
      </c>
      <c r="P558" s="425">
        <f>IFERROR(VLOOKUP(TRIM(PRR[[#This Row],[Lokacija provedbe
grad ili općina]]),[1]Koordinate!B:E,3,FALSE),"")</f>
        <v>45.772866399999998</v>
      </c>
      <c r="Q558" s="425">
        <f>IFERROR(VLOOKUP(TRIM(PRR[[#This Row],[Lokacija provedbe
grad ili općina]]),[1]Koordinate!B:E,4,FALSE),"")</f>
        <v>18.610752399999999</v>
      </c>
    </row>
    <row r="559" spans="1:17" s="167" customFormat="1">
      <c r="A559" s="225"/>
      <c r="B559" s="423" t="s">
        <v>6240</v>
      </c>
      <c r="C559" s="225"/>
      <c r="D559" s="225"/>
      <c r="E559" s="231">
        <v>43602</v>
      </c>
      <c r="F559" s="424">
        <v>111187.5</v>
      </c>
      <c r="G559" s="424">
        <v>111187.5</v>
      </c>
      <c r="H559" s="424">
        <v>94509.375</v>
      </c>
      <c r="I559" s="424">
        <v>16678.125</v>
      </c>
      <c r="J559" s="424">
        <v>0</v>
      </c>
      <c r="K559" s="142" t="s">
        <v>6632</v>
      </c>
      <c r="L559" s="419" t="s">
        <v>28</v>
      </c>
      <c r="M559" s="142" t="s">
        <v>851</v>
      </c>
      <c r="N559" s="225"/>
      <c r="O559" s="425">
        <f>IFERROR(VLOOKUP(TRIM(PRR[[#This Row],[Lokacija provedbe
grad ili općina]]),[1]Koordinate!B:E,2,FALSE),"")</f>
        <v>31326</v>
      </c>
      <c r="P559" s="425">
        <f>IFERROR(VLOOKUP(TRIM(PRR[[#This Row],[Lokacija provedbe
grad ili općina]]),[1]Koordinate!B:E,3,FALSE),"")</f>
        <v>45.625062300000003</v>
      </c>
      <c r="Q559" s="425">
        <f>IFERROR(VLOOKUP(TRIM(PRR[[#This Row],[Lokacija provedbe
grad ili općina]]),[1]Koordinate!B:E,4,FALSE),"")</f>
        <v>18.689217399999901</v>
      </c>
    </row>
    <row r="560" spans="1:17" s="167" customFormat="1">
      <c r="A560" s="225"/>
      <c r="B560" s="423" t="s">
        <v>6240</v>
      </c>
      <c r="C560" s="225"/>
      <c r="D560" s="225"/>
      <c r="E560" s="231">
        <v>43594</v>
      </c>
      <c r="F560" s="424">
        <v>111187.5</v>
      </c>
      <c r="G560" s="424">
        <v>111187.5</v>
      </c>
      <c r="H560" s="424">
        <v>94509.375</v>
      </c>
      <c r="I560" s="424">
        <v>16678.125</v>
      </c>
      <c r="J560" s="424">
        <v>0</v>
      </c>
      <c r="K560" s="142" t="s">
        <v>6633</v>
      </c>
      <c r="L560" s="419" t="s">
        <v>28</v>
      </c>
      <c r="M560" s="142" t="s">
        <v>386</v>
      </c>
      <c r="N560" s="225"/>
      <c r="O560" s="425">
        <f>IFERROR(VLOOKUP(TRIM(PRR[[#This Row],[Lokacija provedbe
grad ili općina]]),[1]Koordinate!B:E,2,FALSE),"")</f>
        <v>31500</v>
      </c>
      <c r="P560" s="425">
        <f>IFERROR(VLOOKUP(TRIM(PRR[[#This Row],[Lokacija provedbe
grad ili općina]]),[1]Koordinate!B:E,3,FALSE),"")</f>
        <v>45.494686100000003</v>
      </c>
      <c r="Q560" s="425">
        <f>IFERROR(VLOOKUP(TRIM(PRR[[#This Row],[Lokacija provedbe
grad ili općina]]),[1]Koordinate!B:E,4,FALSE),"")</f>
        <v>18.095111800000002</v>
      </c>
    </row>
    <row r="561" spans="1:17" s="167" customFormat="1">
      <c r="A561" s="225"/>
      <c r="B561" s="423" t="s">
        <v>6240</v>
      </c>
      <c r="C561" s="225"/>
      <c r="D561" s="225"/>
      <c r="E561" s="231">
        <v>43594</v>
      </c>
      <c r="F561" s="424">
        <v>111187.5</v>
      </c>
      <c r="G561" s="424">
        <v>111187.5</v>
      </c>
      <c r="H561" s="424">
        <v>94509.375</v>
      </c>
      <c r="I561" s="424">
        <v>16678.125</v>
      </c>
      <c r="J561" s="424">
        <v>0</v>
      </c>
      <c r="K561" s="142" t="s">
        <v>6634</v>
      </c>
      <c r="L561" s="419" t="s">
        <v>28</v>
      </c>
      <c r="M561" s="142" t="s">
        <v>1717</v>
      </c>
      <c r="N561" s="225"/>
      <c r="O561" s="425">
        <f>IFERROR(VLOOKUP(TRIM(PRR[[#This Row],[Lokacija provedbe
grad ili općina]]),[1]Koordinate!B:E,2,FALSE),"")</f>
        <v>31511</v>
      </c>
      <c r="P561" s="425">
        <f>IFERROR(VLOOKUP(TRIM(PRR[[#This Row],[Lokacija provedbe
grad ili općina]]),[1]Koordinate!B:E,3,FALSE),"")</f>
        <v>45.540887699999999</v>
      </c>
      <c r="Q561" s="425">
        <f>IFERROR(VLOOKUP(TRIM(PRR[[#This Row],[Lokacija provedbe
grad ili općina]]),[1]Koordinate!B:E,4,FALSE),"")</f>
        <v>18.0528961999999</v>
      </c>
    </row>
    <row r="562" spans="1:17" s="167" customFormat="1">
      <c r="A562" s="225"/>
      <c r="B562" s="423" t="s">
        <v>6240</v>
      </c>
      <c r="C562" s="225"/>
      <c r="D562" s="225"/>
      <c r="E562" s="231">
        <v>43594</v>
      </c>
      <c r="F562" s="424">
        <v>111187.5</v>
      </c>
      <c r="G562" s="424">
        <v>111187.5</v>
      </c>
      <c r="H562" s="424">
        <v>94509.375</v>
      </c>
      <c r="I562" s="424">
        <v>16678.125</v>
      </c>
      <c r="J562" s="424">
        <v>0</v>
      </c>
      <c r="K562" s="142" t="s">
        <v>6635</v>
      </c>
      <c r="L562" s="419" t="s">
        <v>28</v>
      </c>
      <c r="M562" s="142" t="s">
        <v>2374</v>
      </c>
      <c r="N562" s="225"/>
      <c r="O562" s="425">
        <f>IFERROR(VLOOKUP(TRIM(PRR[[#This Row],[Lokacija provedbe
grad ili općina]]),[1]Koordinate!B:E,2,FALSE),"")</f>
        <v>31422</v>
      </c>
      <c r="P562" s="425">
        <f>IFERROR(VLOOKUP(TRIM(PRR[[#This Row],[Lokacija provedbe
grad ili općina]]),[1]Koordinate!B:E,3,FALSE),"")</f>
        <v>45.398088999999999</v>
      </c>
      <c r="Q562" s="425">
        <f>IFERROR(VLOOKUP(TRIM(PRR[[#This Row],[Lokacija provedbe
grad ili općina]]),[1]Koordinate!B:E,4,FALSE),"")</f>
        <v>18.3761978</v>
      </c>
    </row>
    <row r="563" spans="1:17" s="167" customFormat="1">
      <c r="A563" s="225"/>
      <c r="B563" s="423" t="s">
        <v>6240</v>
      </c>
      <c r="C563" s="225"/>
      <c r="D563" s="225"/>
      <c r="E563" s="231">
        <v>43594</v>
      </c>
      <c r="F563" s="424">
        <v>111187.5</v>
      </c>
      <c r="G563" s="424">
        <v>111187.5</v>
      </c>
      <c r="H563" s="424">
        <v>94509.375</v>
      </c>
      <c r="I563" s="424">
        <v>16678.125</v>
      </c>
      <c r="J563" s="424">
        <v>0</v>
      </c>
      <c r="K563" s="142" t="s">
        <v>6636</v>
      </c>
      <c r="L563" s="419" t="s">
        <v>28</v>
      </c>
      <c r="M563" s="142" t="s">
        <v>1717</v>
      </c>
      <c r="N563" s="225"/>
      <c r="O563" s="425">
        <f>IFERROR(VLOOKUP(TRIM(PRR[[#This Row],[Lokacija provedbe
grad ili općina]]),[1]Koordinate!B:E,2,FALSE),"")</f>
        <v>31511</v>
      </c>
      <c r="P563" s="425">
        <f>IFERROR(VLOOKUP(TRIM(PRR[[#This Row],[Lokacija provedbe
grad ili općina]]),[1]Koordinate!B:E,3,FALSE),"")</f>
        <v>45.540887699999999</v>
      </c>
      <c r="Q563" s="425">
        <f>IFERROR(VLOOKUP(TRIM(PRR[[#This Row],[Lokacija provedbe
grad ili općina]]),[1]Koordinate!B:E,4,FALSE),"")</f>
        <v>18.0528961999999</v>
      </c>
    </row>
    <row r="564" spans="1:17" s="167" customFormat="1">
      <c r="A564" s="225"/>
      <c r="B564" s="423" t="s">
        <v>6240</v>
      </c>
      <c r="C564" s="225"/>
      <c r="D564" s="225"/>
      <c r="E564" s="231">
        <v>43594</v>
      </c>
      <c r="F564" s="424">
        <v>111187.5</v>
      </c>
      <c r="G564" s="424">
        <v>111187.5</v>
      </c>
      <c r="H564" s="424">
        <v>94509.375</v>
      </c>
      <c r="I564" s="424">
        <v>16678.125</v>
      </c>
      <c r="J564" s="424">
        <v>0</v>
      </c>
      <c r="K564" s="142" t="s">
        <v>6637</v>
      </c>
      <c r="L564" s="419" t="s">
        <v>28</v>
      </c>
      <c r="M564" s="142" t="s">
        <v>4307</v>
      </c>
      <c r="N564" s="225"/>
      <c r="O564" s="425">
        <f>IFERROR(VLOOKUP(TRIM(PRR[[#This Row],[Lokacija provedbe
grad ili općina]]),[1]Koordinate!B:E,2,FALSE),"")</f>
        <v>31401</v>
      </c>
      <c r="P564" s="425">
        <f>IFERROR(VLOOKUP(TRIM(PRR[[#This Row],[Lokacija provedbe
grad ili općina]]),[1]Koordinate!B:E,3,FALSE),"")</f>
        <v>45.343469300000002</v>
      </c>
      <c r="Q564" s="425">
        <f>IFERROR(VLOOKUP(TRIM(PRR[[#This Row],[Lokacija provedbe
grad ili općina]]),[1]Koordinate!B:E,4,FALSE),"")</f>
        <v>18.456381499999999</v>
      </c>
    </row>
    <row r="565" spans="1:17" s="167" customFormat="1">
      <c r="A565" s="151"/>
      <c r="B565" s="260" t="s">
        <v>4767</v>
      </c>
      <c r="C565" s="45"/>
      <c r="D565" s="45"/>
      <c r="E565" s="95">
        <v>42668</v>
      </c>
      <c r="F565" s="75">
        <v>113830.5</v>
      </c>
      <c r="G565" s="75">
        <v>113830.5</v>
      </c>
      <c r="H565" s="75">
        <v>96755.92</v>
      </c>
      <c r="I565" s="75">
        <v>17074.580000000002</v>
      </c>
      <c r="J565" s="75">
        <v>0</v>
      </c>
      <c r="K565" s="205" t="s">
        <v>278</v>
      </c>
      <c r="L565" s="196" t="s">
        <v>28</v>
      </c>
      <c r="M565" s="124" t="s">
        <v>29</v>
      </c>
      <c r="N565" s="218"/>
      <c r="O565" s="225">
        <f>IFERROR(VLOOKUP(TRIM(PRR[[#This Row],[Lokacija provedbe
grad ili općina]]),[1]Koordinate!B:E,2,FALSE),"")</f>
        <v>31000</v>
      </c>
      <c r="P565" s="225">
        <f>IFERROR(VLOOKUP(TRIM(PRR[[#This Row],[Lokacija provedbe
grad ili općina]]),[1]Koordinate!B:E,3,FALSE),"")</f>
        <v>45.554962400000001</v>
      </c>
      <c r="Q565" s="225">
        <f>IFERROR(VLOOKUP(TRIM(PRR[[#This Row],[Lokacija provedbe
grad ili općina]]),[1]Koordinate!B:E,4,FALSE),"")</f>
        <v>18.695514399999901</v>
      </c>
    </row>
    <row r="566" spans="1:17" s="167" customFormat="1">
      <c r="A566" s="225"/>
      <c r="B566" s="646" t="s">
        <v>6240</v>
      </c>
      <c r="C566" s="225"/>
      <c r="D566" s="225"/>
      <c r="E566" s="231">
        <v>43608</v>
      </c>
      <c r="F566" s="424">
        <v>111187.5</v>
      </c>
      <c r="G566" s="424">
        <v>111187.5</v>
      </c>
      <c r="H566" s="424">
        <v>94509.37</v>
      </c>
      <c r="I566" s="424">
        <v>16678.130000000005</v>
      </c>
      <c r="J566" s="424">
        <v>0</v>
      </c>
      <c r="K566" s="142" t="s">
        <v>6754</v>
      </c>
      <c r="L566" s="419" t="s">
        <v>28</v>
      </c>
      <c r="M566" s="142" t="s">
        <v>30</v>
      </c>
      <c r="N566" s="225"/>
      <c r="O566" s="425">
        <f>IFERROR(VLOOKUP(TRIM(PRR[[#This Row],[Lokacija provedbe
grad ili općina]]),[1]Koordinate!B:E,2,FALSE),"")</f>
        <v>31400</v>
      </c>
      <c r="P566" s="425">
        <f>IFERROR(VLOOKUP(TRIM(PRR[[#This Row],[Lokacija provedbe
grad ili općina]]),[1]Koordinate!B:E,3,FALSE),"")</f>
        <v>45.309996899999902</v>
      </c>
      <c r="Q566" s="425">
        <f>IFERROR(VLOOKUP(TRIM(PRR[[#This Row],[Lokacija provedbe
grad ili općina]]),[1]Koordinate!B:E,4,FALSE),"")</f>
        <v>18.4097819999999</v>
      </c>
    </row>
    <row r="567" spans="1:17" s="167" customFormat="1">
      <c r="A567" s="225"/>
      <c r="B567" s="646" t="s">
        <v>6240</v>
      </c>
      <c r="C567" s="225"/>
      <c r="D567" s="225"/>
      <c r="E567" s="231">
        <v>43608</v>
      </c>
      <c r="F567" s="424">
        <v>111187.5</v>
      </c>
      <c r="G567" s="424">
        <v>111187.5</v>
      </c>
      <c r="H567" s="424">
        <v>94509.37</v>
      </c>
      <c r="I567" s="424">
        <v>16678.130000000005</v>
      </c>
      <c r="J567" s="424">
        <v>0</v>
      </c>
      <c r="K567" s="142" t="s">
        <v>6755</v>
      </c>
      <c r="L567" s="419" t="s">
        <v>28</v>
      </c>
      <c r="M567" s="142" t="s">
        <v>2661</v>
      </c>
      <c r="N567" s="225"/>
      <c r="O567" s="425">
        <f>IFERROR(VLOOKUP(TRIM(PRR[[#This Row],[Lokacija provedbe
grad ili općina]]),[1]Koordinate!B:E,2,FALSE),"")</f>
        <v>31416</v>
      </c>
      <c r="P567" s="425">
        <f>IFERROR(VLOOKUP(TRIM(PRR[[#This Row],[Lokacija provedbe
grad ili općina]]),[1]Koordinate!B:E,3,FALSE),"")</f>
        <v>45.315128899999998</v>
      </c>
      <c r="Q567" s="425">
        <f>IFERROR(VLOOKUP(TRIM(PRR[[#This Row],[Lokacija provedbe
grad ili općina]]),[1]Koordinate!B:E,4,FALSE),"")</f>
        <v>18.180403599999899</v>
      </c>
    </row>
    <row r="568" spans="1:17" s="167" customFormat="1">
      <c r="A568" s="225"/>
      <c r="B568" s="646" t="s">
        <v>6240</v>
      </c>
      <c r="C568" s="225"/>
      <c r="D568" s="225"/>
      <c r="E568" s="231">
        <v>43608</v>
      </c>
      <c r="F568" s="424">
        <v>111187.5</v>
      </c>
      <c r="G568" s="424">
        <v>111187.5</v>
      </c>
      <c r="H568" s="424">
        <v>94509.37</v>
      </c>
      <c r="I568" s="424">
        <v>16678.130000000005</v>
      </c>
      <c r="J568" s="424">
        <v>0</v>
      </c>
      <c r="K568" s="142" t="s">
        <v>6756</v>
      </c>
      <c r="L568" s="419" t="s">
        <v>28</v>
      </c>
      <c r="M568" s="142" t="s">
        <v>30</v>
      </c>
      <c r="N568" s="225"/>
      <c r="O568" s="425">
        <f>IFERROR(VLOOKUP(TRIM(PRR[[#This Row],[Lokacija provedbe
grad ili općina]]),[1]Koordinate!B:E,2,FALSE),"")</f>
        <v>31400</v>
      </c>
      <c r="P568" s="425">
        <f>IFERROR(VLOOKUP(TRIM(PRR[[#This Row],[Lokacija provedbe
grad ili općina]]),[1]Koordinate!B:E,3,FALSE),"")</f>
        <v>45.309996899999902</v>
      </c>
      <c r="Q568" s="425">
        <f>IFERROR(VLOOKUP(TRIM(PRR[[#This Row],[Lokacija provedbe
grad ili općina]]),[1]Koordinate!B:E,4,FALSE),"")</f>
        <v>18.4097819999999</v>
      </c>
    </row>
    <row r="569" spans="1:17" s="167" customFormat="1">
      <c r="A569" s="225"/>
      <c r="B569" s="646" t="s">
        <v>6240</v>
      </c>
      <c r="C569" s="225"/>
      <c r="D569" s="225"/>
      <c r="E569" s="231">
        <v>43615</v>
      </c>
      <c r="F569" s="424">
        <v>111187.5</v>
      </c>
      <c r="G569" s="424">
        <v>111187.5</v>
      </c>
      <c r="H569" s="424">
        <v>94509.37</v>
      </c>
      <c r="I569" s="424">
        <v>16678.130000000005</v>
      </c>
      <c r="J569" s="424">
        <v>0</v>
      </c>
      <c r="K569" s="142" t="s">
        <v>6757</v>
      </c>
      <c r="L569" s="419" t="s">
        <v>28</v>
      </c>
      <c r="M569" s="142" t="s">
        <v>30</v>
      </c>
      <c r="N569" s="225"/>
      <c r="O569" s="425">
        <f>IFERROR(VLOOKUP(TRIM(PRR[[#This Row],[Lokacija provedbe
grad ili općina]]),[1]Koordinate!B:E,2,FALSE),"")</f>
        <v>31400</v>
      </c>
      <c r="P569" s="425">
        <f>IFERROR(VLOOKUP(TRIM(PRR[[#This Row],[Lokacija provedbe
grad ili općina]]),[1]Koordinate!B:E,3,FALSE),"")</f>
        <v>45.309996899999902</v>
      </c>
      <c r="Q569" s="425">
        <f>IFERROR(VLOOKUP(TRIM(PRR[[#This Row],[Lokacija provedbe
grad ili općina]]),[1]Koordinate!B:E,4,FALSE),"")</f>
        <v>18.4097819999999</v>
      </c>
    </row>
    <row r="570" spans="1:17" s="167" customFormat="1">
      <c r="A570" s="225"/>
      <c r="B570" s="646" t="s">
        <v>6240</v>
      </c>
      <c r="C570" s="225"/>
      <c r="D570" s="225"/>
      <c r="E570" s="231">
        <v>43609</v>
      </c>
      <c r="F570" s="424">
        <v>111187.5</v>
      </c>
      <c r="G570" s="424">
        <v>111187.5</v>
      </c>
      <c r="H570" s="424">
        <v>94509.37</v>
      </c>
      <c r="I570" s="424">
        <v>16678.130000000005</v>
      </c>
      <c r="J570" s="424">
        <v>0</v>
      </c>
      <c r="K570" s="142" t="s">
        <v>6758</v>
      </c>
      <c r="L570" s="419" t="s">
        <v>28</v>
      </c>
      <c r="M570" s="142" t="s">
        <v>1308</v>
      </c>
      <c r="N570" s="225"/>
      <c r="O570" s="425">
        <f>IFERROR(VLOOKUP(TRIM(PRR[[#This Row],[Lokacija provedbe
grad ili općina]]),[1]Koordinate!B:E,2,FALSE),"")</f>
        <v>31402</v>
      </c>
      <c r="P570" s="425">
        <f>IFERROR(VLOOKUP(TRIM(PRR[[#This Row],[Lokacija provedbe
grad ili općina]]),[1]Koordinate!B:E,3,FALSE),"")</f>
        <v>45.361364399999999</v>
      </c>
      <c r="Q570" s="425">
        <f>IFERROR(VLOOKUP(TRIM(PRR[[#This Row],[Lokacija provedbe
grad ili općina]]),[1]Koordinate!B:E,4,FALSE),"")</f>
        <v>18.542214099999999</v>
      </c>
    </row>
    <row r="571" spans="1:17" s="167" customFormat="1">
      <c r="A571" s="225"/>
      <c r="B571" s="646" t="s">
        <v>6240</v>
      </c>
      <c r="C571" s="225"/>
      <c r="D571" s="225"/>
      <c r="E571" s="231">
        <v>43608</v>
      </c>
      <c r="F571" s="424">
        <v>111187.5</v>
      </c>
      <c r="G571" s="424">
        <v>111187.5</v>
      </c>
      <c r="H571" s="424">
        <v>94509.37</v>
      </c>
      <c r="I571" s="424">
        <v>16678.130000000005</v>
      </c>
      <c r="J571" s="424">
        <v>0</v>
      </c>
      <c r="K571" s="142" t="s">
        <v>6759</v>
      </c>
      <c r="L571" s="419" t="s">
        <v>28</v>
      </c>
      <c r="M571" s="142" t="s">
        <v>3096</v>
      </c>
      <c r="N571" s="225"/>
      <c r="O571" s="425">
        <f>IFERROR(VLOOKUP(TRIM(PRR[[#This Row],[Lokacija provedbe
grad ili općina]]),[1]Koordinate!B:E,2,FALSE),"")</f>
        <v>31433</v>
      </c>
      <c r="P571" s="425">
        <f>IFERROR(VLOOKUP(TRIM(PRR[[#This Row],[Lokacija provedbe
grad ili općina]]),[1]Koordinate!B:E,3,FALSE),"")</f>
        <v>45.458650400000003</v>
      </c>
      <c r="Q571" s="425">
        <f>IFERROR(VLOOKUP(TRIM(PRR[[#This Row],[Lokacija provedbe
grad ili općina]]),[1]Koordinate!B:E,4,FALSE),"")</f>
        <v>18.2178387999999</v>
      </c>
    </row>
    <row r="572" spans="1:17" s="167" customFormat="1">
      <c r="A572" s="225"/>
      <c r="B572" s="646" t="s">
        <v>6240</v>
      </c>
      <c r="C572" s="225"/>
      <c r="D572" s="225"/>
      <c r="E572" s="231">
        <v>43608</v>
      </c>
      <c r="F572" s="424">
        <v>111187.5</v>
      </c>
      <c r="G572" s="424">
        <v>111187.5</v>
      </c>
      <c r="H572" s="424">
        <v>94509.37</v>
      </c>
      <c r="I572" s="424">
        <v>16678.130000000005</v>
      </c>
      <c r="J572" s="424">
        <v>0</v>
      </c>
      <c r="K572" s="142" t="s">
        <v>6760</v>
      </c>
      <c r="L572" s="419" t="s">
        <v>28</v>
      </c>
      <c r="M572" s="142" t="s">
        <v>30</v>
      </c>
      <c r="N572" s="225"/>
      <c r="O572" s="425">
        <f>IFERROR(VLOOKUP(TRIM(PRR[[#This Row],[Lokacija provedbe
grad ili općina]]),[1]Koordinate!B:E,2,FALSE),"")</f>
        <v>31400</v>
      </c>
      <c r="P572" s="425">
        <f>IFERROR(VLOOKUP(TRIM(PRR[[#This Row],[Lokacija provedbe
grad ili općina]]),[1]Koordinate!B:E,3,FALSE),"")</f>
        <v>45.309996899999902</v>
      </c>
      <c r="Q572" s="425">
        <f>IFERROR(VLOOKUP(TRIM(PRR[[#This Row],[Lokacija provedbe
grad ili općina]]),[1]Koordinate!B:E,4,FALSE),"")</f>
        <v>18.4097819999999</v>
      </c>
    </row>
    <row r="573" spans="1:17" s="167" customFormat="1">
      <c r="A573" s="225"/>
      <c r="B573" s="646" t="s">
        <v>6240</v>
      </c>
      <c r="C573" s="225"/>
      <c r="D573" s="225"/>
      <c r="E573" s="231">
        <v>43615</v>
      </c>
      <c r="F573" s="424">
        <v>111187.5</v>
      </c>
      <c r="G573" s="424">
        <v>111187.5</v>
      </c>
      <c r="H573" s="424">
        <v>94509.37</v>
      </c>
      <c r="I573" s="424">
        <v>16678.130000000005</v>
      </c>
      <c r="J573" s="424">
        <v>0</v>
      </c>
      <c r="K573" s="142" t="s">
        <v>6761</v>
      </c>
      <c r="L573" s="419" t="s">
        <v>28</v>
      </c>
      <c r="M573" s="142" t="s">
        <v>30</v>
      </c>
      <c r="N573" s="225"/>
      <c r="O573" s="425">
        <f>IFERROR(VLOOKUP(TRIM(PRR[[#This Row],[Lokacija provedbe
grad ili općina]]),[1]Koordinate!B:E,2,FALSE),"")</f>
        <v>31400</v>
      </c>
      <c r="P573" s="425">
        <f>IFERROR(VLOOKUP(TRIM(PRR[[#This Row],[Lokacija provedbe
grad ili općina]]),[1]Koordinate!B:E,3,FALSE),"")</f>
        <v>45.309996899999902</v>
      </c>
      <c r="Q573" s="425">
        <f>IFERROR(VLOOKUP(TRIM(PRR[[#This Row],[Lokacija provedbe
grad ili općina]]),[1]Koordinate!B:E,4,FALSE),"")</f>
        <v>18.4097819999999</v>
      </c>
    </row>
    <row r="574" spans="1:17" s="167" customFormat="1">
      <c r="A574" s="225"/>
      <c r="B574" s="646" t="s">
        <v>6240</v>
      </c>
      <c r="C574" s="225"/>
      <c r="D574" s="225"/>
      <c r="E574" s="231">
        <v>43608</v>
      </c>
      <c r="F574" s="424">
        <v>111187.5</v>
      </c>
      <c r="G574" s="424">
        <v>111187.5</v>
      </c>
      <c r="H574" s="424">
        <v>94509.37</v>
      </c>
      <c r="I574" s="424">
        <v>16678.130000000005</v>
      </c>
      <c r="J574" s="424">
        <v>0</v>
      </c>
      <c r="K574" s="142" t="s">
        <v>6762</v>
      </c>
      <c r="L574" s="419" t="s">
        <v>28</v>
      </c>
      <c r="M574" s="142" t="s">
        <v>161</v>
      </c>
      <c r="N574" s="225"/>
      <c r="O574" s="425">
        <f>IFERROR(VLOOKUP(TRIM(PRR[[#This Row],[Lokacija provedbe
grad ili općina]]),[1]Koordinate!B:E,2,FALSE),"")</f>
        <v>31327</v>
      </c>
      <c r="P574" s="425">
        <f>IFERROR(VLOOKUP(TRIM(PRR[[#This Row],[Lokacija provedbe
grad ili općina]]),[1]Koordinate!B:E,3,FALSE),"")</f>
        <v>45.604430399999998</v>
      </c>
      <c r="Q574" s="425">
        <f>IFERROR(VLOOKUP(TRIM(PRR[[#This Row],[Lokacija provedbe
grad ili općina]]),[1]Koordinate!B:E,4,FALSE),"")</f>
        <v>18.7441976</v>
      </c>
    </row>
    <row r="575" spans="1:17" s="167" customFormat="1">
      <c r="A575" s="225"/>
      <c r="B575" s="646" t="s">
        <v>6240</v>
      </c>
      <c r="C575" s="225"/>
      <c r="D575" s="225"/>
      <c r="E575" s="231">
        <v>43608</v>
      </c>
      <c r="F575" s="424">
        <v>111187.5</v>
      </c>
      <c r="G575" s="424">
        <v>111187.5</v>
      </c>
      <c r="H575" s="424">
        <v>94509.37</v>
      </c>
      <c r="I575" s="424">
        <v>16678.130000000005</v>
      </c>
      <c r="J575" s="424">
        <v>0</v>
      </c>
      <c r="K575" s="142" t="s">
        <v>6763</v>
      </c>
      <c r="L575" s="419" t="s">
        <v>28</v>
      </c>
      <c r="M575" s="142" t="s">
        <v>29</v>
      </c>
      <c r="N575" s="225"/>
      <c r="O575" s="425">
        <f>IFERROR(VLOOKUP(TRIM(PRR[[#This Row],[Lokacija provedbe
grad ili općina]]),[1]Koordinate!B:E,2,FALSE),"")</f>
        <v>31000</v>
      </c>
      <c r="P575" s="425">
        <f>IFERROR(VLOOKUP(TRIM(PRR[[#This Row],[Lokacija provedbe
grad ili općina]]),[1]Koordinate!B:E,3,FALSE),"")</f>
        <v>45.554962400000001</v>
      </c>
      <c r="Q575" s="425">
        <f>IFERROR(VLOOKUP(TRIM(PRR[[#This Row],[Lokacija provedbe
grad ili općina]]),[1]Koordinate!B:E,4,FALSE),"")</f>
        <v>18.695514399999901</v>
      </c>
    </row>
    <row r="576" spans="1:17" s="167" customFormat="1">
      <c r="A576" s="225"/>
      <c r="B576" s="646" t="s">
        <v>6240</v>
      </c>
      <c r="C576" s="225"/>
      <c r="D576" s="225"/>
      <c r="E576" s="231">
        <v>43608</v>
      </c>
      <c r="F576" s="424">
        <v>111187.5</v>
      </c>
      <c r="G576" s="424">
        <v>111187.5</v>
      </c>
      <c r="H576" s="424">
        <v>94509.37</v>
      </c>
      <c r="I576" s="424">
        <v>16678.130000000005</v>
      </c>
      <c r="J576" s="424">
        <v>0</v>
      </c>
      <c r="K576" s="142" t="s">
        <v>6764</v>
      </c>
      <c r="L576" s="419" t="s">
        <v>28</v>
      </c>
      <c r="M576" s="142" t="s">
        <v>29</v>
      </c>
      <c r="N576" s="225"/>
      <c r="O576" s="425">
        <f>IFERROR(VLOOKUP(TRIM(PRR[[#This Row],[Lokacija provedbe
grad ili općina]]),[1]Koordinate!B:E,2,FALSE),"")</f>
        <v>31000</v>
      </c>
      <c r="P576" s="425">
        <f>IFERROR(VLOOKUP(TRIM(PRR[[#This Row],[Lokacija provedbe
grad ili općina]]),[1]Koordinate!B:E,3,FALSE),"")</f>
        <v>45.554962400000001</v>
      </c>
      <c r="Q576" s="425">
        <f>IFERROR(VLOOKUP(TRIM(PRR[[#This Row],[Lokacija provedbe
grad ili općina]]),[1]Koordinate!B:E,4,FALSE),"")</f>
        <v>18.695514399999901</v>
      </c>
    </row>
    <row r="577" spans="1:17" s="167" customFormat="1">
      <c r="A577" s="225"/>
      <c r="B577" s="646" t="s">
        <v>6240</v>
      </c>
      <c r="C577" s="225"/>
      <c r="D577" s="225"/>
      <c r="E577" s="231">
        <v>43608</v>
      </c>
      <c r="F577" s="424">
        <v>111187.5</v>
      </c>
      <c r="G577" s="424">
        <v>111187.5</v>
      </c>
      <c r="H577" s="424">
        <v>94509.37</v>
      </c>
      <c r="I577" s="424">
        <v>16678.130000000005</v>
      </c>
      <c r="J577" s="424">
        <v>0</v>
      </c>
      <c r="K577" s="142" t="s">
        <v>6765</v>
      </c>
      <c r="L577" s="419" t="s">
        <v>28</v>
      </c>
      <c r="M577" s="142" t="s">
        <v>1225</v>
      </c>
      <c r="N577" s="225"/>
      <c r="O577" s="425">
        <f>IFERROR(VLOOKUP(TRIM(PRR[[#This Row],[Lokacija provedbe
grad ili općina]]),[1]Koordinate!B:E,2,FALSE),"")</f>
        <v>31206</v>
      </c>
      <c r="P577" s="425">
        <f>IFERROR(VLOOKUP(TRIM(PRR[[#This Row],[Lokacija provedbe
grad ili općina]]),[1]Koordinate!B:E,3,FALSE),"")</f>
        <v>45.5248372</v>
      </c>
      <c r="Q577" s="425">
        <f>IFERROR(VLOOKUP(TRIM(PRR[[#This Row],[Lokacija provedbe
grad ili općina]]),[1]Koordinate!B:E,4,FALSE),"")</f>
        <v>19.060096999999999</v>
      </c>
    </row>
    <row r="578" spans="1:17" s="167" customFormat="1">
      <c r="A578" s="225"/>
      <c r="B578" s="646" t="s">
        <v>6240</v>
      </c>
      <c r="C578" s="225"/>
      <c r="D578" s="225"/>
      <c r="E578" s="231">
        <v>43608</v>
      </c>
      <c r="F578" s="424">
        <v>111187.5</v>
      </c>
      <c r="G578" s="424">
        <v>111187.5</v>
      </c>
      <c r="H578" s="424">
        <v>94509.37</v>
      </c>
      <c r="I578" s="424">
        <v>16678.130000000005</v>
      </c>
      <c r="J578" s="424">
        <v>0</v>
      </c>
      <c r="K578" s="142" t="s">
        <v>6766</v>
      </c>
      <c r="L578" s="419" t="s">
        <v>28</v>
      </c>
      <c r="M578" s="142" t="s">
        <v>1717</v>
      </c>
      <c r="N578" s="225"/>
      <c r="O578" s="425">
        <f>IFERROR(VLOOKUP(TRIM(PRR[[#This Row],[Lokacija provedbe
grad ili općina]]),[1]Koordinate!B:E,2,FALSE),"")</f>
        <v>31511</v>
      </c>
      <c r="P578" s="425">
        <f>IFERROR(VLOOKUP(TRIM(PRR[[#This Row],[Lokacija provedbe
grad ili općina]]),[1]Koordinate!B:E,3,FALSE),"")</f>
        <v>45.540887699999999</v>
      </c>
      <c r="Q578" s="425">
        <f>IFERROR(VLOOKUP(TRIM(PRR[[#This Row],[Lokacija provedbe
grad ili općina]]),[1]Koordinate!B:E,4,FALSE),"")</f>
        <v>18.0528961999999</v>
      </c>
    </row>
    <row r="579" spans="1:17" s="167" customFormat="1">
      <c r="A579" s="225"/>
      <c r="B579" s="646" t="s">
        <v>6240</v>
      </c>
      <c r="C579" s="225"/>
      <c r="D579" s="225"/>
      <c r="E579" s="231">
        <v>43609</v>
      </c>
      <c r="F579" s="424">
        <v>111187.5</v>
      </c>
      <c r="G579" s="424">
        <v>111187.5</v>
      </c>
      <c r="H579" s="424">
        <v>94509.37</v>
      </c>
      <c r="I579" s="424">
        <v>16678.130000000005</v>
      </c>
      <c r="J579" s="424">
        <v>0</v>
      </c>
      <c r="K579" s="142" t="s">
        <v>6767</v>
      </c>
      <c r="L579" s="419" t="s">
        <v>28</v>
      </c>
      <c r="M579" s="142" t="s">
        <v>29</v>
      </c>
      <c r="N579" s="225"/>
      <c r="O579" s="425">
        <f>IFERROR(VLOOKUP(TRIM(PRR[[#This Row],[Lokacija provedbe
grad ili općina]]),[1]Koordinate!B:E,2,FALSE),"")</f>
        <v>31000</v>
      </c>
      <c r="P579" s="425">
        <f>IFERROR(VLOOKUP(TRIM(PRR[[#This Row],[Lokacija provedbe
grad ili općina]]),[1]Koordinate!B:E,3,FALSE),"")</f>
        <v>45.554962400000001</v>
      </c>
      <c r="Q579" s="425">
        <f>IFERROR(VLOOKUP(TRIM(PRR[[#This Row],[Lokacija provedbe
grad ili općina]]),[1]Koordinate!B:E,4,FALSE),"")</f>
        <v>18.695514399999901</v>
      </c>
    </row>
    <row r="580" spans="1:17" s="167" customFormat="1">
      <c r="A580" s="225"/>
      <c r="B580" s="646" t="s">
        <v>6240</v>
      </c>
      <c r="C580" s="225"/>
      <c r="D580" s="225"/>
      <c r="E580" s="231">
        <v>43608</v>
      </c>
      <c r="F580" s="424">
        <v>111187.5</v>
      </c>
      <c r="G580" s="424">
        <v>111187.5</v>
      </c>
      <c r="H580" s="424">
        <v>94509.37</v>
      </c>
      <c r="I580" s="424">
        <v>16678.130000000005</v>
      </c>
      <c r="J580" s="424">
        <v>0</v>
      </c>
      <c r="K580" s="142" t="s">
        <v>6768</v>
      </c>
      <c r="L580" s="419" t="s">
        <v>28</v>
      </c>
      <c r="M580" s="142" t="s">
        <v>2657</v>
      </c>
      <c r="N580" s="225"/>
      <c r="O580" s="425">
        <f>IFERROR(VLOOKUP(TRIM(PRR[[#This Row],[Lokacija provedbe
grad ili općina]]),[1]Koordinate!B:E,2,FALSE),"")</f>
        <v>31411</v>
      </c>
      <c r="P580" s="425">
        <f>IFERROR(VLOOKUP(TRIM(PRR[[#This Row],[Lokacija provedbe
grad ili općina]]),[1]Koordinate!B:E,3,FALSE),"")</f>
        <v>45.257777599999997</v>
      </c>
      <c r="Q580" s="425">
        <f>IFERROR(VLOOKUP(TRIM(PRR[[#This Row],[Lokacija provedbe
grad ili općina]]),[1]Koordinate!B:E,4,FALSE),"")</f>
        <v>18.242228000000001</v>
      </c>
    </row>
    <row r="581" spans="1:17" s="167" customFormat="1">
      <c r="A581" s="225"/>
      <c r="B581" s="646" t="s">
        <v>6240</v>
      </c>
      <c r="C581" s="225"/>
      <c r="D581" s="225"/>
      <c r="E581" s="231">
        <v>43610</v>
      </c>
      <c r="F581" s="424">
        <v>111187.5</v>
      </c>
      <c r="G581" s="424">
        <v>111187.5</v>
      </c>
      <c r="H581" s="424">
        <v>94509.37</v>
      </c>
      <c r="I581" s="424">
        <v>16678.130000000005</v>
      </c>
      <c r="J581" s="424">
        <v>0</v>
      </c>
      <c r="K581" s="142" t="s">
        <v>6769</v>
      </c>
      <c r="L581" s="419" t="s">
        <v>28</v>
      </c>
      <c r="M581" s="142" t="s">
        <v>29</v>
      </c>
      <c r="N581" s="225"/>
      <c r="O581" s="425">
        <f>IFERROR(VLOOKUP(TRIM(PRR[[#This Row],[Lokacija provedbe
grad ili općina]]),[1]Koordinate!B:E,2,FALSE),"")</f>
        <v>31000</v>
      </c>
      <c r="P581" s="425">
        <f>IFERROR(VLOOKUP(TRIM(PRR[[#This Row],[Lokacija provedbe
grad ili općina]]),[1]Koordinate!B:E,3,FALSE),"")</f>
        <v>45.554962400000001</v>
      </c>
      <c r="Q581" s="425">
        <f>IFERROR(VLOOKUP(TRIM(PRR[[#This Row],[Lokacija provedbe
grad ili općina]]),[1]Koordinate!B:E,4,FALSE),"")</f>
        <v>18.695514399999901</v>
      </c>
    </row>
    <row r="582" spans="1:17" s="167" customFormat="1">
      <c r="A582" s="225"/>
      <c r="B582" s="646" t="s">
        <v>6240</v>
      </c>
      <c r="C582" s="225"/>
      <c r="D582" s="225"/>
      <c r="E582" s="231">
        <v>43609</v>
      </c>
      <c r="F582" s="424">
        <v>111187.5</v>
      </c>
      <c r="G582" s="424">
        <v>111187.5</v>
      </c>
      <c r="H582" s="424">
        <v>94509.37</v>
      </c>
      <c r="I582" s="424">
        <v>16678.130000000005</v>
      </c>
      <c r="J582" s="424">
        <v>0</v>
      </c>
      <c r="K582" s="142" t="s">
        <v>6770</v>
      </c>
      <c r="L582" s="419" t="s">
        <v>28</v>
      </c>
      <c r="M582" s="142" t="s">
        <v>1325</v>
      </c>
      <c r="N582" s="225"/>
      <c r="O582" s="425">
        <f>IFERROR(VLOOKUP(TRIM(PRR[[#This Row],[Lokacija provedbe
grad ili općina]]),[1]Koordinate!B:E,2,FALSE),"")</f>
        <v>31431</v>
      </c>
      <c r="P582" s="425">
        <f>IFERROR(VLOOKUP(TRIM(PRR[[#This Row],[Lokacija provedbe
grad ili općina]]),[1]Koordinate!B:E,3,FALSE),"")</f>
        <v>45.523744299999997</v>
      </c>
      <c r="Q582" s="425">
        <f>IFERROR(VLOOKUP(TRIM(PRR[[#This Row],[Lokacija provedbe
grad ili općina]]),[1]Koordinate!B:E,4,FALSE),"")</f>
        <v>18.577044000000001</v>
      </c>
    </row>
    <row r="583" spans="1:17" s="167" customFormat="1">
      <c r="A583" s="225"/>
      <c r="B583" s="646" t="s">
        <v>6240</v>
      </c>
      <c r="C583" s="225"/>
      <c r="D583" s="225"/>
      <c r="E583" s="231">
        <v>43608</v>
      </c>
      <c r="F583" s="424">
        <v>111187.5</v>
      </c>
      <c r="G583" s="424">
        <v>111187.5</v>
      </c>
      <c r="H583" s="424">
        <v>94509.37</v>
      </c>
      <c r="I583" s="424">
        <v>16678.130000000005</v>
      </c>
      <c r="J583" s="424">
        <v>0</v>
      </c>
      <c r="K583" s="142" t="s">
        <v>6771</v>
      </c>
      <c r="L583" s="419" t="s">
        <v>28</v>
      </c>
      <c r="M583" s="142" t="s">
        <v>30</v>
      </c>
      <c r="N583" s="225"/>
      <c r="O583" s="425">
        <f>IFERROR(VLOOKUP(TRIM(PRR[[#This Row],[Lokacija provedbe
grad ili općina]]),[1]Koordinate!B:E,2,FALSE),"")</f>
        <v>31400</v>
      </c>
      <c r="P583" s="425">
        <f>IFERROR(VLOOKUP(TRIM(PRR[[#This Row],[Lokacija provedbe
grad ili općina]]),[1]Koordinate!B:E,3,FALSE),"")</f>
        <v>45.309996899999902</v>
      </c>
      <c r="Q583" s="425">
        <f>IFERROR(VLOOKUP(TRIM(PRR[[#This Row],[Lokacija provedbe
grad ili općina]]),[1]Koordinate!B:E,4,FALSE),"")</f>
        <v>18.4097819999999</v>
      </c>
    </row>
    <row r="584" spans="1:17" s="167" customFormat="1">
      <c r="A584" s="225"/>
      <c r="B584" s="646" t="s">
        <v>6240</v>
      </c>
      <c r="C584" s="225"/>
      <c r="D584" s="225"/>
      <c r="E584" s="231">
        <v>43608</v>
      </c>
      <c r="F584" s="424">
        <v>111187.5</v>
      </c>
      <c r="G584" s="424">
        <v>111187.5</v>
      </c>
      <c r="H584" s="424">
        <v>94509.37</v>
      </c>
      <c r="I584" s="424">
        <v>16678.130000000005</v>
      </c>
      <c r="J584" s="424">
        <v>0</v>
      </c>
      <c r="K584" s="142" t="s">
        <v>6772</v>
      </c>
      <c r="L584" s="419" t="s">
        <v>28</v>
      </c>
      <c r="M584" s="142" t="s">
        <v>30</v>
      </c>
      <c r="N584" s="225"/>
      <c r="O584" s="425">
        <f>IFERROR(VLOOKUP(TRIM(PRR[[#This Row],[Lokacija provedbe
grad ili općina]]),[1]Koordinate!B:E,2,FALSE),"")</f>
        <v>31400</v>
      </c>
      <c r="P584" s="425">
        <f>IFERROR(VLOOKUP(TRIM(PRR[[#This Row],[Lokacija provedbe
grad ili općina]]),[1]Koordinate!B:E,3,FALSE),"")</f>
        <v>45.309996899999902</v>
      </c>
      <c r="Q584" s="425">
        <f>IFERROR(VLOOKUP(TRIM(PRR[[#This Row],[Lokacija provedbe
grad ili općina]]),[1]Koordinate!B:E,4,FALSE),"")</f>
        <v>18.4097819999999</v>
      </c>
    </row>
    <row r="585" spans="1:17" s="167" customFormat="1">
      <c r="A585" s="225"/>
      <c r="B585" s="646" t="s">
        <v>6240</v>
      </c>
      <c r="C585" s="225"/>
      <c r="D585" s="225"/>
      <c r="E585" s="231">
        <v>43609</v>
      </c>
      <c r="F585" s="424">
        <v>111187.5</v>
      </c>
      <c r="G585" s="424">
        <v>111187.5</v>
      </c>
      <c r="H585" s="424">
        <v>94509.37</v>
      </c>
      <c r="I585" s="424">
        <v>16678.130000000005</v>
      </c>
      <c r="J585" s="424">
        <v>0</v>
      </c>
      <c r="K585" s="142" t="s">
        <v>6773</v>
      </c>
      <c r="L585" s="419" t="s">
        <v>28</v>
      </c>
      <c r="M585" s="142" t="s">
        <v>4302</v>
      </c>
      <c r="N585" s="225"/>
      <c r="O585" s="425">
        <f>IFERROR(VLOOKUP(TRIM(PRR[[#This Row],[Lokacija provedbe
grad ili općina]]),[1]Koordinate!B:E,2,FALSE),"")</f>
        <v>31418</v>
      </c>
      <c r="P585" s="425">
        <f>IFERROR(VLOOKUP(TRIM(PRR[[#This Row],[Lokacija provedbe
grad ili općina]]),[1]Koordinate!B:E,3,FALSE),"")</f>
        <v>45.380248899999998</v>
      </c>
      <c r="Q585" s="425">
        <f>IFERROR(VLOOKUP(TRIM(PRR[[#This Row],[Lokacija provedbe
grad ili općina]]),[1]Koordinate!B:E,4,FALSE),"")</f>
        <v>18.277489699999901</v>
      </c>
    </row>
    <row r="586" spans="1:17" s="167" customFormat="1" ht="30">
      <c r="A586" s="225"/>
      <c r="B586" s="646" t="s">
        <v>6240</v>
      </c>
      <c r="C586" s="225"/>
      <c r="D586" s="225"/>
      <c r="E586" s="231">
        <v>43608</v>
      </c>
      <c r="F586" s="424">
        <v>111187.5</v>
      </c>
      <c r="G586" s="424">
        <v>111187.5</v>
      </c>
      <c r="H586" s="424">
        <v>94509.37</v>
      </c>
      <c r="I586" s="424">
        <v>16678.130000000005</v>
      </c>
      <c r="J586" s="424">
        <v>0</v>
      </c>
      <c r="K586" s="142" t="s">
        <v>6774</v>
      </c>
      <c r="L586" s="419" t="s">
        <v>28</v>
      </c>
      <c r="M586" s="142" t="s">
        <v>30</v>
      </c>
      <c r="N586" s="225"/>
      <c r="O586" s="425">
        <f>IFERROR(VLOOKUP(TRIM(PRR[[#This Row],[Lokacija provedbe
grad ili općina]]),[1]Koordinate!B:E,2,FALSE),"")</f>
        <v>31400</v>
      </c>
      <c r="P586" s="425">
        <f>IFERROR(VLOOKUP(TRIM(PRR[[#This Row],[Lokacija provedbe
grad ili općina]]),[1]Koordinate!B:E,3,FALSE),"")</f>
        <v>45.309996899999902</v>
      </c>
      <c r="Q586" s="425">
        <f>IFERROR(VLOOKUP(TRIM(PRR[[#This Row],[Lokacija provedbe
grad ili općina]]),[1]Koordinate!B:E,4,FALSE),"")</f>
        <v>18.4097819999999</v>
      </c>
    </row>
    <row r="587" spans="1:17" s="167" customFormat="1">
      <c r="A587" s="225"/>
      <c r="B587" s="646" t="s">
        <v>6240</v>
      </c>
      <c r="C587" s="225"/>
      <c r="D587" s="225"/>
      <c r="E587" s="231">
        <v>43608</v>
      </c>
      <c r="F587" s="424">
        <v>111187.5</v>
      </c>
      <c r="G587" s="424">
        <v>111187.5</v>
      </c>
      <c r="H587" s="424">
        <v>94509.37</v>
      </c>
      <c r="I587" s="424">
        <v>16678.130000000005</v>
      </c>
      <c r="J587" s="424">
        <v>0</v>
      </c>
      <c r="K587" s="142" t="s">
        <v>6775</v>
      </c>
      <c r="L587" s="419" t="s">
        <v>28</v>
      </c>
      <c r="M587" s="142" t="s">
        <v>3353</v>
      </c>
      <c r="N587" s="225"/>
      <c r="O587" s="425">
        <f>IFERROR(VLOOKUP(TRIM(PRR[[#This Row],[Lokacija provedbe
grad ili općina]]),[1]Koordinate!B:E,2,FALSE),"")</f>
        <v>31513</v>
      </c>
      <c r="P587" s="425">
        <f>IFERROR(VLOOKUP(TRIM(PRR[[#This Row],[Lokacija provedbe
grad ili općina]]),[1]Koordinate!B:E,3,FALSE),"")</f>
        <v>45.495359099999902</v>
      </c>
      <c r="Q587" s="425">
        <f>IFERROR(VLOOKUP(TRIM(PRR[[#This Row],[Lokacija provedbe
grad ili općina]]),[1]Koordinate!B:E,4,FALSE),"")</f>
        <v>18.018962800000001</v>
      </c>
    </row>
    <row r="588" spans="1:17" s="167" customFormat="1">
      <c r="A588" s="225"/>
      <c r="B588" s="646" t="s">
        <v>6240</v>
      </c>
      <c r="C588" s="225"/>
      <c r="D588" s="225"/>
      <c r="E588" s="231">
        <v>43608</v>
      </c>
      <c r="F588" s="424">
        <v>111187.5</v>
      </c>
      <c r="G588" s="424">
        <v>111187.5</v>
      </c>
      <c r="H588" s="424">
        <v>94509.37</v>
      </c>
      <c r="I588" s="424">
        <v>16678.130000000005</v>
      </c>
      <c r="J588" s="424">
        <v>0</v>
      </c>
      <c r="K588" s="142" t="s">
        <v>6776</v>
      </c>
      <c r="L588" s="419" t="s">
        <v>28</v>
      </c>
      <c r="M588" s="142" t="s">
        <v>30</v>
      </c>
      <c r="N588" s="225"/>
      <c r="O588" s="425">
        <f>IFERROR(VLOOKUP(TRIM(PRR[[#This Row],[Lokacija provedbe
grad ili općina]]),[1]Koordinate!B:E,2,FALSE),"")</f>
        <v>31400</v>
      </c>
      <c r="P588" s="425">
        <f>IFERROR(VLOOKUP(TRIM(PRR[[#This Row],[Lokacija provedbe
grad ili općina]]),[1]Koordinate!B:E,3,FALSE),"")</f>
        <v>45.309996899999902</v>
      </c>
      <c r="Q588" s="425">
        <f>IFERROR(VLOOKUP(TRIM(PRR[[#This Row],[Lokacija provedbe
grad ili općina]]),[1]Koordinate!B:E,4,FALSE),"")</f>
        <v>18.4097819999999</v>
      </c>
    </row>
    <row r="589" spans="1:17" s="167" customFormat="1">
      <c r="A589" s="225"/>
      <c r="B589" s="646" t="s">
        <v>6240</v>
      </c>
      <c r="C589" s="225"/>
      <c r="D589" s="225"/>
      <c r="E589" s="231">
        <v>43608</v>
      </c>
      <c r="F589" s="424">
        <v>111187.5</v>
      </c>
      <c r="G589" s="424">
        <v>111187.5</v>
      </c>
      <c r="H589" s="424">
        <v>94509.37</v>
      </c>
      <c r="I589" s="424">
        <v>16678.130000000005</v>
      </c>
      <c r="J589" s="424">
        <v>0</v>
      </c>
      <c r="K589" s="142" t="s">
        <v>6777</v>
      </c>
      <c r="L589" s="419" t="s">
        <v>28</v>
      </c>
      <c r="M589" s="142" t="s">
        <v>30</v>
      </c>
      <c r="N589" s="225"/>
      <c r="O589" s="425">
        <f>IFERROR(VLOOKUP(TRIM(PRR[[#This Row],[Lokacija provedbe
grad ili općina]]),[1]Koordinate!B:E,2,FALSE),"")</f>
        <v>31400</v>
      </c>
      <c r="P589" s="425">
        <f>IFERROR(VLOOKUP(TRIM(PRR[[#This Row],[Lokacija provedbe
grad ili općina]]),[1]Koordinate!B:E,3,FALSE),"")</f>
        <v>45.309996899999902</v>
      </c>
      <c r="Q589" s="425">
        <f>IFERROR(VLOOKUP(TRIM(PRR[[#This Row],[Lokacija provedbe
grad ili općina]]),[1]Koordinate!B:E,4,FALSE),"")</f>
        <v>18.4097819999999</v>
      </c>
    </row>
    <row r="590" spans="1:17" s="167" customFormat="1">
      <c r="A590" s="225"/>
      <c r="B590" s="646" t="s">
        <v>6240</v>
      </c>
      <c r="C590" s="225"/>
      <c r="D590" s="225"/>
      <c r="E590" s="231">
        <v>43609</v>
      </c>
      <c r="F590" s="424">
        <v>111187.5</v>
      </c>
      <c r="G590" s="424">
        <v>111187.5</v>
      </c>
      <c r="H590" s="424">
        <v>94509.37</v>
      </c>
      <c r="I590" s="424">
        <v>16678.130000000005</v>
      </c>
      <c r="J590" s="424">
        <v>0</v>
      </c>
      <c r="K590" s="142" t="s">
        <v>6778</v>
      </c>
      <c r="L590" s="419" t="s">
        <v>28</v>
      </c>
      <c r="M590" s="142" t="s">
        <v>30</v>
      </c>
      <c r="N590" s="225"/>
      <c r="O590" s="425">
        <f>IFERROR(VLOOKUP(TRIM(PRR[[#This Row],[Lokacija provedbe
grad ili općina]]),[1]Koordinate!B:E,2,FALSE),"")</f>
        <v>31400</v>
      </c>
      <c r="P590" s="425">
        <f>IFERROR(VLOOKUP(TRIM(PRR[[#This Row],[Lokacija provedbe
grad ili općina]]),[1]Koordinate!B:E,3,FALSE),"")</f>
        <v>45.309996899999902</v>
      </c>
      <c r="Q590" s="425">
        <f>IFERROR(VLOOKUP(TRIM(PRR[[#This Row],[Lokacija provedbe
grad ili općina]]),[1]Koordinate!B:E,4,FALSE),"")</f>
        <v>18.4097819999999</v>
      </c>
    </row>
    <row r="591" spans="1:17" s="167" customFormat="1">
      <c r="A591" s="225"/>
      <c r="B591" s="646" t="s">
        <v>6240</v>
      </c>
      <c r="C591" s="225"/>
      <c r="D591" s="225"/>
      <c r="E591" s="231">
        <v>43609</v>
      </c>
      <c r="F591" s="424">
        <v>111187.5</v>
      </c>
      <c r="G591" s="424">
        <v>111187.5</v>
      </c>
      <c r="H591" s="424">
        <v>94509.37</v>
      </c>
      <c r="I591" s="424">
        <v>16678.130000000005</v>
      </c>
      <c r="J591" s="424">
        <v>0</v>
      </c>
      <c r="K591" s="142" t="s">
        <v>6779</v>
      </c>
      <c r="L591" s="419" t="s">
        <v>28</v>
      </c>
      <c r="M591" s="142" t="s">
        <v>30</v>
      </c>
      <c r="N591" s="225"/>
      <c r="O591" s="425">
        <f>IFERROR(VLOOKUP(TRIM(PRR[[#This Row],[Lokacija provedbe
grad ili općina]]),[1]Koordinate!B:E,2,FALSE),"")</f>
        <v>31400</v>
      </c>
      <c r="P591" s="425">
        <f>IFERROR(VLOOKUP(TRIM(PRR[[#This Row],[Lokacija provedbe
grad ili općina]]),[1]Koordinate!B:E,3,FALSE),"")</f>
        <v>45.309996899999902</v>
      </c>
      <c r="Q591" s="425">
        <f>IFERROR(VLOOKUP(TRIM(PRR[[#This Row],[Lokacija provedbe
grad ili općina]]),[1]Koordinate!B:E,4,FALSE),"")</f>
        <v>18.4097819999999</v>
      </c>
    </row>
    <row r="592" spans="1:17" s="167" customFormat="1">
      <c r="A592" s="225"/>
      <c r="B592" s="646" t="s">
        <v>6240</v>
      </c>
      <c r="C592" s="225"/>
      <c r="D592" s="225"/>
      <c r="E592" s="231">
        <v>43609</v>
      </c>
      <c r="F592" s="424">
        <v>111187.5</v>
      </c>
      <c r="G592" s="424">
        <v>111187.5</v>
      </c>
      <c r="H592" s="424">
        <v>94509.37</v>
      </c>
      <c r="I592" s="424">
        <v>16678.130000000005</v>
      </c>
      <c r="J592" s="424">
        <v>0</v>
      </c>
      <c r="K592" s="142" t="s">
        <v>6780</v>
      </c>
      <c r="L592" s="419" t="s">
        <v>28</v>
      </c>
      <c r="M592" s="142" t="s">
        <v>30</v>
      </c>
      <c r="N592" s="225"/>
      <c r="O592" s="425">
        <f>IFERROR(VLOOKUP(TRIM(PRR[[#This Row],[Lokacija provedbe
grad ili općina]]),[1]Koordinate!B:E,2,FALSE),"")</f>
        <v>31400</v>
      </c>
      <c r="P592" s="425">
        <f>IFERROR(VLOOKUP(TRIM(PRR[[#This Row],[Lokacija provedbe
grad ili općina]]),[1]Koordinate!B:E,3,FALSE),"")</f>
        <v>45.309996899999902</v>
      </c>
      <c r="Q592" s="425">
        <f>IFERROR(VLOOKUP(TRIM(PRR[[#This Row],[Lokacija provedbe
grad ili općina]]),[1]Koordinate!B:E,4,FALSE),"")</f>
        <v>18.4097819999999</v>
      </c>
    </row>
    <row r="593" spans="1:17" s="167" customFormat="1">
      <c r="A593" s="225"/>
      <c r="B593" s="646" t="s">
        <v>6240</v>
      </c>
      <c r="C593" s="225"/>
      <c r="D593" s="225"/>
      <c r="E593" s="231">
        <v>43608</v>
      </c>
      <c r="F593" s="424">
        <v>111187.5</v>
      </c>
      <c r="G593" s="424">
        <v>111187.5</v>
      </c>
      <c r="H593" s="424">
        <v>94509.37</v>
      </c>
      <c r="I593" s="424">
        <v>16678.130000000005</v>
      </c>
      <c r="J593" s="424">
        <v>0</v>
      </c>
      <c r="K593" s="142" t="s">
        <v>6781</v>
      </c>
      <c r="L593" s="419" t="s">
        <v>28</v>
      </c>
      <c r="M593" s="142" t="s">
        <v>30</v>
      </c>
      <c r="N593" s="225"/>
      <c r="O593" s="425">
        <f>IFERROR(VLOOKUP(TRIM(PRR[[#This Row],[Lokacija provedbe
grad ili općina]]),[1]Koordinate!B:E,2,FALSE),"")</f>
        <v>31400</v>
      </c>
      <c r="P593" s="425">
        <f>IFERROR(VLOOKUP(TRIM(PRR[[#This Row],[Lokacija provedbe
grad ili općina]]),[1]Koordinate!B:E,3,FALSE),"")</f>
        <v>45.309996899999902</v>
      </c>
      <c r="Q593" s="425">
        <f>IFERROR(VLOOKUP(TRIM(PRR[[#This Row],[Lokacija provedbe
grad ili općina]]),[1]Koordinate!B:E,4,FALSE),"")</f>
        <v>18.4097819999999</v>
      </c>
    </row>
    <row r="594" spans="1:17" s="167" customFormat="1" ht="30">
      <c r="A594" s="225"/>
      <c r="B594" s="646" t="s">
        <v>6240</v>
      </c>
      <c r="C594" s="225"/>
      <c r="D594" s="225"/>
      <c r="E594" s="231">
        <v>43609</v>
      </c>
      <c r="F594" s="424">
        <v>111187.5</v>
      </c>
      <c r="G594" s="424">
        <v>111187.5</v>
      </c>
      <c r="H594" s="424">
        <v>94509.37</v>
      </c>
      <c r="I594" s="424">
        <v>16678.130000000005</v>
      </c>
      <c r="J594" s="424">
        <v>0</v>
      </c>
      <c r="K594" s="142" t="s">
        <v>6782</v>
      </c>
      <c r="L594" s="419" t="s">
        <v>28</v>
      </c>
      <c r="M594" s="142" t="s">
        <v>30</v>
      </c>
      <c r="N594" s="225"/>
      <c r="O594" s="425">
        <f>IFERROR(VLOOKUP(TRIM(PRR[[#This Row],[Lokacija provedbe
grad ili općina]]),[1]Koordinate!B:E,2,FALSE),"")</f>
        <v>31400</v>
      </c>
      <c r="P594" s="425">
        <f>IFERROR(VLOOKUP(TRIM(PRR[[#This Row],[Lokacija provedbe
grad ili općina]]),[1]Koordinate!B:E,3,FALSE),"")</f>
        <v>45.309996899999902</v>
      </c>
      <c r="Q594" s="425">
        <f>IFERROR(VLOOKUP(TRIM(PRR[[#This Row],[Lokacija provedbe
grad ili općina]]),[1]Koordinate!B:E,4,FALSE),"")</f>
        <v>18.4097819999999</v>
      </c>
    </row>
    <row r="595" spans="1:17" s="167" customFormat="1">
      <c r="A595" s="225"/>
      <c r="B595" s="646" t="s">
        <v>6240</v>
      </c>
      <c r="C595" s="225"/>
      <c r="D595" s="225"/>
      <c r="E595" s="231">
        <v>43609</v>
      </c>
      <c r="F595" s="424">
        <v>111187.5</v>
      </c>
      <c r="G595" s="424">
        <v>111187.5</v>
      </c>
      <c r="H595" s="424">
        <v>94509.37</v>
      </c>
      <c r="I595" s="424">
        <v>16678.130000000005</v>
      </c>
      <c r="J595" s="424">
        <v>0</v>
      </c>
      <c r="K595" s="142" t="s">
        <v>6783</v>
      </c>
      <c r="L595" s="419" t="s">
        <v>28</v>
      </c>
      <c r="M595" s="142" t="s">
        <v>30</v>
      </c>
      <c r="N595" s="225"/>
      <c r="O595" s="425">
        <f>IFERROR(VLOOKUP(TRIM(PRR[[#This Row],[Lokacija provedbe
grad ili općina]]),[1]Koordinate!B:E,2,FALSE),"")</f>
        <v>31400</v>
      </c>
      <c r="P595" s="425">
        <f>IFERROR(VLOOKUP(TRIM(PRR[[#This Row],[Lokacija provedbe
grad ili općina]]),[1]Koordinate!B:E,3,FALSE),"")</f>
        <v>45.309996899999902</v>
      </c>
      <c r="Q595" s="425">
        <f>IFERROR(VLOOKUP(TRIM(PRR[[#This Row],[Lokacija provedbe
grad ili općina]]),[1]Koordinate!B:E,4,FALSE),"")</f>
        <v>18.4097819999999</v>
      </c>
    </row>
    <row r="596" spans="1:17" s="167" customFormat="1">
      <c r="A596" s="225"/>
      <c r="B596" s="646" t="s">
        <v>6240</v>
      </c>
      <c r="C596" s="225"/>
      <c r="D596" s="225"/>
      <c r="E596" s="231">
        <v>43609</v>
      </c>
      <c r="F596" s="424">
        <v>111187.5</v>
      </c>
      <c r="G596" s="424">
        <v>111187.5</v>
      </c>
      <c r="H596" s="424">
        <v>94509.37</v>
      </c>
      <c r="I596" s="424">
        <v>16678.130000000005</v>
      </c>
      <c r="J596" s="424">
        <v>0</v>
      </c>
      <c r="K596" s="142" t="s">
        <v>6784</v>
      </c>
      <c r="L596" s="419" t="s">
        <v>28</v>
      </c>
      <c r="M596" s="142" t="s">
        <v>30</v>
      </c>
      <c r="N596" s="225"/>
      <c r="O596" s="425">
        <f>IFERROR(VLOOKUP(TRIM(PRR[[#This Row],[Lokacija provedbe
grad ili općina]]),[1]Koordinate!B:E,2,FALSE),"")</f>
        <v>31400</v>
      </c>
      <c r="P596" s="425">
        <f>IFERROR(VLOOKUP(TRIM(PRR[[#This Row],[Lokacija provedbe
grad ili općina]]),[1]Koordinate!B:E,3,FALSE),"")</f>
        <v>45.309996899999902</v>
      </c>
      <c r="Q596" s="425">
        <f>IFERROR(VLOOKUP(TRIM(PRR[[#This Row],[Lokacija provedbe
grad ili općina]]),[1]Koordinate!B:E,4,FALSE),"")</f>
        <v>18.4097819999999</v>
      </c>
    </row>
    <row r="597" spans="1:17" s="167" customFormat="1">
      <c r="A597" s="225"/>
      <c r="B597" s="646" t="s">
        <v>6240</v>
      </c>
      <c r="C597" s="225"/>
      <c r="D597" s="225"/>
      <c r="E597" s="231">
        <v>43607</v>
      </c>
      <c r="F597" s="424">
        <v>111187.5</v>
      </c>
      <c r="G597" s="424">
        <v>111187.5</v>
      </c>
      <c r="H597" s="424">
        <v>94509.37</v>
      </c>
      <c r="I597" s="424">
        <v>16678.130000000005</v>
      </c>
      <c r="J597" s="424">
        <v>0</v>
      </c>
      <c r="K597" s="142" t="s">
        <v>6785</v>
      </c>
      <c r="L597" s="419" t="s">
        <v>28</v>
      </c>
      <c r="M597" s="142" t="s">
        <v>29</v>
      </c>
      <c r="N597" s="225"/>
      <c r="O597" s="425">
        <f>IFERROR(VLOOKUP(TRIM(PRR[[#This Row],[Lokacija provedbe
grad ili općina]]),[1]Koordinate!B:E,2,FALSE),"")</f>
        <v>31000</v>
      </c>
      <c r="P597" s="425">
        <f>IFERROR(VLOOKUP(TRIM(PRR[[#This Row],[Lokacija provedbe
grad ili općina]]),[1]Koordinate!B:E,3,FALSE),"")</f>
        <v>45.554962400000001</v>
      </c>
      <c r="Q597" s="425">
        <f>IFERROR(VLOOKUP(TRIM(PRR[[#This Row],[Lokacija provedbe
grad ili općina]]),[1]Koordinate!B:E,4,FALSE),"")</f>
        <v>18.695514399999901</v>
      </c>
    </row>
    <row r="598" spans="1:17" s="167" customFormat="1">
      <c r="A598" s="225"/>
      <c r="B598" s="646" t="s">
        <v>6240</v>
      </c>
      <c r="C598" s="225"/>
      <c r="D598" s="225"/>
      <c r="E598" s="231">
        <v>43615</v>
      </c>
      <c r="F598" s="424">
        <v>111187.5</v>
      </c>
      <c r="G598" s="424">
        <v>111187.5</v>
      </c>
      <c r="H598" s="424">
        <v>94509.37</v>
      </c>
      <c r="I598" s="424">
        <v>16678.130000000005</v>
      </c>
      <c r="J598" s="424">
        <v>0</v>
      </c>
      <c r="K598" s="142" t="s">
        <v>6786</v>
      </c>
      <c r="L598" s="419" t="s">
        <v>28</v>
      </c>
      <c r="M598" s="142" t="s">
        <v>851</v>
      </c>
      <c r="N598" s="225"/>
      <c r="O598" s="425">
        <f>IFERROR(VLOOKUP(TRIM(PRR[[#This Row],[Lokacija provedbe
grad ili općina]]),[1]Koordinate!B:E,2,FALSE),"")</f>
        <v>31326</v>
      </c>
      <c r="P598" s="425">
        <f>IFERROR(VLOOKUP(TRIM(PRR[[#This Row],[Lokacija provedbe
grad ili općina]]),[1]Koordinate!B:E,3,FALSE),"")</f>
        <v>45.625062300000003</v>
      </c>
      <c r="Q598" s="425">
        <f>IFERROR(VLOOKUP(TRIM(PRR[[#This Row],[Lokacija provedbe
grad ili općina]]),[1]Koordinate!B:E,4,FALSE),"")</f>
        <v>18.689217399999901</v>
      </c>
    </row>
    <row r="599" spans="1:17" s="167" customFormat="1">
      <c r="A599" s="225"/>
      <c r="B599" s="646" t="s">
        <v>6240</v>
      </c>
      <c r="C599" s="225"/>
      <c r="D599" s="225"/>
      <c r="E599" s="231">
        <v>43609</v>
      </c>
      <c r="F599" s="424">
        <v>111187.5</v>
      </c>
      <c r="G599" s="424">
        <v>111187.5</v>
      </c>
      <c r="H599" s="424">
        <v>94509.37</v>
      </c>
      <c r="I599" s="424">
        <v>16678.130000000005</v>
      </c>
      <c r="J599" s="424">
        <v>0</v>
      </c>
      <c r="K599" s="142" t="s">
        <v>6787</v>
      </c>
      <c r="L599" s="419" t="s">
        <v>28</v>
      </c>
      <c r="M599" s="142" t="s">
        <v>3096</v>
      </c>
      <c r="N599" s="225"/>
      <c r="O599" s="425">
        <f>IFERROR(VLOOKUP(TRIM(PRR[[#This Row],[Lokacija provedbe
grad ili općina]]),[1]Koordinate!B:E,2,FALSE),"")</f>
        <v>31433</v>
      </c>
      <c r="P599" s="425">
        <f>IFERROR(VLOOKUP(TRIM(PRR[[#This Row],[Lokacija provedbe
grad ili općina]]),[1]Koordinate!B:E,3,FALSE),"")</f>
        <v>45.458650400000003</v>
      </c>
      <c r="Q599" s="425">
        <f>IFERROR(VLOOKUP(TRIM(PRR[[#This Row],[Lokacija provedbe
grad ili općina]]),[1]Koordinate!B:E,4,FALSE),"")</f>
        <v>18.2178387999999</v>
      </c>
    </row>
    <row r="600" spans="1:17" s="167" customFormat="1">
      <c r="A600" s="225"/>
      <c r="B600" s="646" t="s">
        <v>6240</v>
      </c>
      <c r="C600" s="225"/>
      <c r="D600" s="225"/>
      <c r="E600" s="231">
        <v>43609</v>
      </c>
      <c r="F600" s="424">
        <v>111187.5</v>
      </c>
      <c r="G600" s="424">
        <v>111187.5</v>
      </c>
      <c r="H600" s="424">
        <v>94509.37</v>
      </c>
      <c r="I600" s="424">
        <v>16678.130000000005</v>
      </c>
      <c r="J600" s="424">
        <v>0</v>
      </c>
      <c r="K600" s="142" t="s">
        <v>6788</v>
      </c>
      <c r="L600" s="419" t="s">
        <v>28</v>
      </c>
      <c r="M600" s="142" t="s">
        <v>3096</v>
      </c>
      <c r="N600" s="225"/>
      <c r="O600" s="425">
        <f>IFERROR(VLOOKUP(TRIM(PRR[[#This Row],[Lokacija provedbe
grad ili općina]]),[1]Koordinate!B:E,2,FALSE),"")</f>
        <v>31433</v>
      </c>
      <c r="P600" s="425">
        <f>IFERROR(VLOOKUP(TRIM(PRR[[#This Row],[Lokacija provedbe
grad ili općina]]),[1]Koordinate!B:E,3,FALSE),"")</f>
        <v>45.458650400000003</v>
      </c>
      <c r="Q600" s="425">
        <f>IFERROR(VLOOKUP(TRIM(PRR[[#This Row],[Lokacija provedbe
grad ili općina]]),[1]Koordinate!B:E,4,FALSE),"")</f>
        <v>18.2178387999999</v>
      </c>
    </row>
    <row r="601" spans="1:17" s="167" customFormat="1">
      <c r="A601" s="151"/>
      <c r="B601" s="585" t="s">
        <v>6240</v>
      </c>
      <c r="C601" s="151"/>
      <c r="D601" s="151"/>
      <c r="E601" s="78">
        <v>43621</v>
      </c>
      <c r="F601" s="517">
        <v>111187.5</v>
      </c>
      <c r="G601" s="517">
        <v>111187.5</v>
      </c>
      <c r="H601" s="517">
        <v>94509.38</v>
      </c>
      <c r="I601" s="517">
        <v>16678.119999999995</v>
      </c>
      <c r="J601" s="517">
        <v>0</v>
      </c>
      <c r="K601" s="124" t="s">
        <v>6839</v>
      </c>
      <c r="L601" s="418" t="s">
        <v>28</v>
      </c>
      <c r="M601" s="124" t="s">
        <v>169</v>
      </c>
      <c r="N601" s="151"/>
      <c r="O601" s="79">
        <f>IFERROR(VLOOKUP(TRIM(PRR[[#This Row],[Lokacija provedbe
grad ili općina]]),[1]Koordinate!B:E,2,FALSE),"")</f>
        <v>31540</v>
      </c>
      <c r="P601" s="79">
        <f>IFERROR(VLOOKUP(TRIM(PRR[[#This Row],[Lokacija provedbe
grad ili općina]]),[1]Koordinate!B:E,3,FALSE),"")</f>
        <v>45.762141999999997</v>
      </c>
      <c r="Q601" s="79">
        <f>IFERROR(VLOOKUP(TRIM(PRR[[#This Row],[Lokacija provedbe
grad ili općina]]),[1]Koordinate!B:E,4,FALSE),"")</f>
        <v>18.165137899999898</v>
      </c>
    </row>
    <row r="602" spans="1:17" s="167" customFormat="1">
      <c r="A602" s="151"/>
      <c r="B602" s="585" t="s">
        <v>6240</v>
      </c>
      <c r="C602" s="151"/>
      <c r="D602" s="151"/>
      <c r="E602" s="78">
        <v>43621</v>
      </c>
      <c r="F602" s="517">
        <v>111187.5</v>
      </c>
      <c r="G602" s="517">
        <v>111187.5</v>
      </c>
      <c r="H602" s="517">
        <v>94509.38</v>
      </c>
      <c r="I602" s="517">
        <v>16678.119999999995</v>
      </c>
      <c r="J602" s="517">
        <v>0</v>
      </c>
      <c r="K602" s="124" t="s">
        <v>6840</v>
      </c>
      <c r="L602" s="418" t="s">
        <v>28</v>
      </c>
      <c r="M602" s="124" t="s">
        <v>1225</v>
      </c>
      <c r="N602" s="151"/>
      <c r="O602" s="79">
        <f>IFERROR(VLOOKUP(TRIM(PRR[[#This Row],[Lokacija provedbe
grad ili općina]]),[1]Koordinate!B:E,2,FALSE),"")</f>
        <v>31206</v>
      </c>
      <c r="P602" s="79">
        <f>IFERROR(VLOOKUP(TRIM(PRR[[#This Row],[Lokacija provedbe
grad ili općina]]),[1]Koordinate!B:E,3,FALSE),"")</f>
        <v>45.5248372</v>
      </c>
      <c r="Q602" s="79">
        <f>IFERROR(VLOOKUP(TRIM(PRR[[#This Row],[Lokacija provedbe
grad ili općina]]),[1]Koordinate!B:E,4,FALSE),"")</f>
        <v>19.060096999999999</v>
      </c>
    </row>
    <row r="603" spans="1:17" s="167" customFormat="1">
      <c r="A603" s="151"/>
      <c r="B603" s="585" t="s">
        <v>6240</v>
      </c>
      <c r="C603" s="151"/>
      <c r="D603" s="151"/>
      <c r="E603" s="78">
        <v>43621</v>
      </c>
      <c r="F603" s="517">
        <v>111187.5</v>
      </c>
      <c r="G603" s="517">
        <v>111187.5</v>
      </c>
      <c r="H603" s="517">
        <v>94509.38</v>
      </c>
      <c r="I603" s="517">
        <v>16678.119999999995</v>
      </c>
      <c r="J603" s="517">
        <v>0</v>
      </c>
      <c r="K603" s="124" t="s">
        <v>6841</v>
      </c>
      <c r="L603" s="418" t="s">
        <v>28</v>
      </c>
      <c r="M603" s="124" t="s">
        <v>1748</v>
      </c>
      <c r="N603" s="151"/>
      <c r="O603" s="79">
        <f>IFERROR(VLOOKUP(TRIM(PRR[[#This Row],[Lokacija provedbe
grad ili općina]]),[1]Koordinate!B:E,2,FALSE),"")</f>
        <v>31224</v>
      </c>
      <c r="P603" s="79">
        <f>IFERROR(VLOOKUP(TRIM(PRR[[#This Row],[Lokacija provedbe
grad ili općina]]),[1]Koordinate!B:E,3,FALSE),"")</f>
        <v>45.545440199999902</v>
      </c>
      <c r="Q603" s="79">
        <f>IFERROR(VLOOKUP(TRIM(PRR[[#This Row],[Lokacija provedbe
grad ili općina]]),[1]Koordinate!B:E,4,FALSE),"")</f>
        <v>18.283311599999902</v>
      </c>
    </row>
    <row r="604" spans="1:17" s="167" customFormat="1">
      <c r="A604" s="151"/>
      <c r="B604" s="585" t="s">
        <v>6240</v>
      </c>
      <c r="C604" s="151"/>
      <c r="D604" s="151"/>
      <c r="E604" s="78">
        <v>43621</v>
      </c>
      <c r="F604" s="517">
        <v>111187.5</v>
      </c>
      <c r="G604" s="517">
        <v>111187.5</v>
      </c>
      <c r="H604" s="517">
        <v>94509.38</v>
      </c>
      <c r="I604" s="517">
        <v>16678.119999999995</v>
      </c>
      <c r="J604" s="517">
        <v>0</v>
      </c>
      <c r="K604" s="124" t="s">
        <v>6842</v>
      </c>
      <c r="L604" s="418" t="s">
        <v>28</v>
      </c>
      <c r="M604" s="124" t="s">
        <v>29</v>
      </c>
      <c r="N604" s="151"/>
      <c r="O604" s="79">
        <f>IFERROR(VLOOKUP(TRIM(PRR[[#This Row],[Lokacija provedbe
grad ili općina]]),[1]Koordinate!B:E,2,FALSE),"")</f>
        <v>31000</v>
      </c>
      <c r="P604" s="79">
        <f>IFERROR(VLOOKUP(TRIM(PRR[[#This Row],[Lokacija provedbe
grad ili općina]]),[1]Koordinate!B:E,3,FALSE),"")</f>
        <v>45.554962400000001</v>
      </c>
      <c r="Q604" s="79">
        <f>IFERROR(VLOOKUP(TRIM(PRR[[#This Row],[Lokacija provedbe
grad ili općina]]),[1]Koordinate!B:E,4,FALSE),"")</f>
        <v>18.695514399999901</v>
      </c>
    </row>
    <row r="605" spans="1:17" s="167" customFormat="1">
      <c r="A605" s="151"/>
      <c r="B605" s="585" t="s">
        <v>6240</v>
      </c>
      <c r="C605" s="151"/>
      <c r="D605" s="151"/>
      <c r="E605" s="78">
        <v>43621</v>
      </c>
      <c r="F605" s="517">
        <v>111187.5</v>
      </c>
      <c r="G605" s="517">
        <v>111187.5</v>
      </c>
      <c r="H605" s="517">
        <v>94509.38</v>
      </c>
      <c r="I605" s="517">
        <v>16678.119999999995</v>
      </c>
      <c r="J605" s="517">
        <v>0</v>
      </c>
      <c r="K605" s="124" t="s">
        <v>6843</v>
      </c>
      <c r="L605" s="418" t="s">
        <v>28</v>
      </c>
      <c r="M605" s="124" t="s">
        <v>851</v>
      </c>
      <c r="N605" s="151"/>
      <c r="O605" s="79">
        <f>IFERROR(VLOOKUP(TRIM(PRR[[#This Row],[Lokacija provedbe
grad ili općina]]),[1]Koordinate!B:E,2,FALSE),"")</f>
        <v>31326</v>
      </c>
      <c r="P605" s="79">
        <f>IFERROR(VLOOKUP(TRIM(PRR[[#This Row],[Lokacija provedbe
grad ili općina]]),[1]Koordinate!B:E,3,FALSE),"")</f>
        <v>45.625062300000003</v>
      </c>
      <c r="Q605" s="79">
        <f>IFERROR(VLOOKUP(TRIM(PRR[[#This Row],[Lokacija provedbe
grad ili općina]]),[1]Koordinate!B:E,4,FALSE),"")</f>
        <v>18.689217399999901</v>
      </c>
    </row>
    <row r="606" spans="1:17" s="167" customFormat="1">
      <c r="A606" s="151"/>
      <c r="B606" s="585" t="s">
        <v>6240</v>
      </c>
      <c r="C606" s="151"/>
      <c r="D606" s="151"/>
      <c r="E606" s="78">
        <v>43621</v>
      </c>
      <c r="F606" s="517">
        <v>111187.5</v>
      </c>
      <c r="G606" s="517">
        <v>111187.5</v>
      </c>
      <c r="H606" s="517">
        <v>94509.38</v>
      </c>
      <c r="I606" s="517">
        <v>16678.119999999995</v>
      </c>
      <c r="J606" s="517">
        <v>0</v>
      </c>
      <c r="K606" s="124" t="s">
        <v>6844</v>
      </c>
      <c r="L606" s="418" t="s">
        <v>28</v>
      </c>
      <c r="M606" s="124" t="s">
        <v>134</v>
      </c>
      <c r="N606" s="151"/>
      <c r="O606" s="79">
        <f>IFERROR(VLOOKUP(TRIM(PRR[[#This Row],[Lokacija provedbe
grad ili općina]]),[1]Koordinate!B:E,2,FALSE),"")</f>
        <v>31300</v>
      </c>
      <c r="P606" s="79">
        <f>IFERROR(VLOOKUP(TRIM(PRR[[#This Row],[Lokacija provedbe
grad ili općina]]),[1]Koordinate!B:E,3,FALSE),"")</f>
        <v>45.772866399999998</v>
      </c>
      <c r="Q606" s="79">
        <f>IFERROR(VLOOKUP(TRIM(PRR[[#This Row],[Lokacija provedbe
grad ili općina]]),[1]Koordinate!B:E,4,FALSE),"")</f>
        <v>18.610752399999999</v>
      </c>
    </row>
    <row r="607" spans="1:17" s="167" customFormat="1">
      <c r="A607" s="151"/>
      <c r="B607" s="585" t="s">
        <v>6240</v>
      </c>
      <c r="C607" s="151"/>
      <c r="D607" s="151"/>
      <c r="E607" s="78">
        <v>43621</v>
      </c>
      <c r="F607" s="517">
        <v>111187.5</v>
      </c>
      <c r="G607" s="517">
        <v>111187.5</v>
      </c>
      <c r="H607" s="517">
        <v>94509.38</v>
      </c>
      <c r="I607" s="517">
        <v>16678.119999999995</v>
      </c>
      <c r="J607" s="517">
        <v>0</v>
      </c>
      <c r="K607" s="124" t="s">
        <v>6845</v>
      </c>
      <c r="L607" s="418" t="s">
        <v>28</v>
      </c>
      <c r="M607" s="124" t="s">
        <v>29</v>
      </c>
      <c r="N607" s="151"/>
      <c r="O607" s="79">
        <f>IFERROR(VLOOKUP(TRIM(PRR[[#This Row],[Lokacija provedbe
grad ili općina]]),[1]Koordinate!B:E,2,FALSE),"")</f>
        <v>31000</v>
      </c>
      <c r="P607" s="79">
        <f>IFERROR(VLOOKUP(TRIM(PRR[[#This Row],[Lokacija provedbe
grad ili općina]]),[1]Koordinate!B:E,3,FALSE),"")</f>
        <v>45.554962400000001</v>
      </c>
      <c r="Q607" s="79">
        <f>IFERROR(VLOOKUP(TRIM(PRR[[#This Row],[Lokacija provedbe
grad ili općina]]),[1]Koordinate!B:E,4,FALSE),"")</f>
        <v>18.695514399999901</v>
      </c>
    </row>
    <row r="608" spans="1:17" s="167" customFormat="1">
      <c r="A608" s="151"/>
      <c r="B608" s="585" t="s">
        <v>6240</v>
      </c>
      <c r="C608" s="151"/>
      <c r="D608" s="151"/>
      <c r="E608" s="78">
        <v>43621</v>
      </c>
      <c r="F608" s="517">
        <v>111187.5</v>
      </c>
      <c r="G608" s="517">
        <v>111187.5</v>
      </c>
      <c r="H608" s="517">
        <v>94509.38</v>
      </c>
      <c r="I608" s="517">
        <v>16678.119999999995</v>
      </c>
      <c r="J608" s="517">
        <v>0</v>
      </c>
      <c r="K608" s="124" t="s">
        <v>6846</v>
      </c>
      <c r="L608" s="418" t="s">
        <v>28</v>
      </c>
      <c r="M608" s="124" t="s">
        <v>2337</v>
      </c>
      <c r="N608" s="151"/>
      <c r="O608" s="79">
        <f>IFERROR(VLOOKUP(TRIM(PRR[[#This Row],[Lokacija provedbe
grad ili općina]]),[1]Koordinate!B:E,2,FALSE),"")</f>
        <v>31305</v>
      </c>
      <c r="P608" s="79">
        <f>IFERROR(VLOOKUP(TRIM(PRR[[#This Row],[Lokacija provedbe
grad ili općina]]),[1]Koordinate!B:E,3,FALSE),"")</f>
        <v>45.841599799999997</v>
      </c>
      <c r="Q608" s="79">
        <f>IFERROR(VLOOKUP(TRIM(PRR[[#This Row],[Lokacija provedbe
grad ili općina]]),[1]Koordinate!B:E,4,FALSE),"")</f>
        <v>18.788329299999901</v>
      </c>
    </row>
    <row r="609" spans="1:17" s="167" customFormat="1">
      <c r="A609" s="151"/>
      <c r="B609" s="585" t="s">
        <v>6240</v>
      </c>
      <c r="C609" s="151"/>
      <c r="D609" s="151"/>
      <c r="E609" s="78">
        <v>43621</v>
      </c>
      <c r="F609" s="517">
        <v>111187.5</v>
      </c>
      <c r="G609" s="517">
        <v>111187.5</v>
      </c>
      <c r="H609" s="517">
        <v>94509.38</v>
      </c>
      <c r="I609" s="517">
        <v>16678.119999999995</v>
      </c>
      <c r="J609" s="517">
        <v>0</v>
      </c>
      <c r="K609" s="124" t="s">
        <v>6847</v>
      </c>
      <c r="L609" s="418" t="s">
        <v>28</v>
      </c>
      <c r="M609" s="124" t="s">
        <v>396</v>
      </c>
      <c r="N609" s="151"/>
      <c r="O609" s="79">
        <f>IFERROR(VLOOKUP(TRIM(PRR[[#This Row],[Lokacija provedbe
grad ili općina]]),[1]Koordinate!B:E,2,FALSE),"")</f>
        <v>31531</v>
      </c>
      <c r="P609" s="79">
        <f>IFERROR(VLOOKUP(TRIM(PRR[[#This Row],[Lokacija provedbe
grad ili općina]]),[1]Koordinate!B:E,3,FALSE),"")</f>
        <v>45.751403799999999</v>
      </c>
      <c r="Q609" s="79">
        <f>IFERROR(VLOOKUP(TRIM(PRR[[#This Row],[Lokacija provedbe
grad ili općina]]),[1]Koordinate!B:E,4,FALSE),"")</f>
        <v>18.063269200000001</v>
      </c>
    </row>
    <row r="610" spans="1:17" s="167" customFormat="1">
      <c r="A610" s="151"/>
      <c r="B610" s="585" t="s">
        <v>6240</v>
      </c>
      <c r="C610" s="151"/>
      <c r="D610" s="151"/>
      <c r="E610" s="78">
        <v>43621</v>
      </c>
      <c r="F610" s="517">
        <v>111187.5</v>
      </c>
      <c r="G610" s="517">
        <v>111187.5</v>
      </c>
      <c r="H610" s="517">
        <v>94509.38</v>
      </c>
      <c r="I610" s="517">
        <v>16678.119999999995</v>
      </c>
      <c r="J610" s="517">
        <v>0</v>
      </c>
      <c r="K610" s="124" t="s">
        <v>6848</v>
      </c>
      <c r="L610" s="418" t="s">
        <v>28</v>
      </c>
      <c r="M610" s="124" t="s">
        <v>3096</v>
      </c>
      <c r="N610" s="151"/>
      <c r="O610" s="79">
        <f>IFERROR(VLOOKUP(TRIM(PRR[[#This Row],[Lokacija provedbe
grad ili općina]]),[1]Koordinate!B:E,2,FALSE),"")</f>
        <v>31433</v>
      </c>
      <c r="P610" s="79">
        <f>IFERROR(VLOOKUP(TRIM(PRR[[#This Row],[Lokacija provedbe
grad ili općina]]),[1]Koordinate!B:E,3,FALSE),"")</f>
        <v>45.458650400000003</v>
      </c>
      <c r="Q610" s="79">
        <f>IFERROR(VLOOKUP(TRIM(PRR[[#This Row],[Lokacija provedbe
grad ili općina]]),[1]Koordinate!B:E,4,FALSE),"")</f>
        <v>18.2178387999999</v>
      </c>
    </row>
    <row r="611" spans="1:17" s="167" customFormat="1">
      <c r="A611" s="151"/>
      <c r="B611" s="585" t="s">
        <v>6240</v>
      </c>
      <c r="C611" s="151"/>
      <c r="D611" s="151"/>
      <c r="E611" s="78">
        <v>43621</v>
      </c>
      <c r="F611" s="517">
        <v>111187.5</v>
      </c>
      <c r="G611" s="517">
        <v>111187.5</v>
      </c>
      <c r="H611" s="517">
        <v>94509.38</v>
      </c>
      <c r="I611" s="517">
        <v>16678.119999999995</v>
      </c>
      <c r="J611" s="517">
        <v>0</v>
      </c>
      <c r="K611" s="124" t="s">
        <v>6849</v>
      </c>
      <c r="L611" s="418" t="s">
        <v>28</v>
      </c>
      <c r="M611" s="124" t="s">
        <v>29</v>
      </c>
      <c r="N611" s="151"/>
      <c r="O611" s="79">
        <f>IFERROR(VLOOKUP(TRIM(PRR[[#This Row],[Lokacija provedbe
grad ili općina]]),[1]Koordinate!B:E,2,FALSE),"")</f>
        <v>31000</v>
      </c>
      <c r="P611" s="79">
        <f>IFERROR(VLOOKUP(TRIM(PRR[[#This Row],[Lokacija provedbe
grad ili općina]]),[1]Koordinate!B:E,3,FALSE),"")</f>
        <v>45.554962400000001</v>
      </c>
      <c r="Q611" s="79">
        <f>IFERROR(VLOOKUP(TRIM(PRR[[#This Row],[Lokacija provedbe
grad ili općina]]),[1]Koordinate!B:E,4,FALSE),"")</f>
        <v>18.695514399999901</v>
      </c>
    </row>
    <row r="612" spans="1:17" s="167" customFormat="1">
      <c r="A612" s="151"/>
      <c r="B612" s="585" t="s">
        <v>6240</v>
      </c>
      <c r="C612" s="151"/>
      <c r="D612" s="151"/>
      <c r="E612" s="78">
        <v>43621</v>
      </c>
      <c r="F612" s="517">
        <v>111187.5</v>
      </c>
      <c r="G612" s="517">
        <v>111187.5</v>
      </c>
      <c r="H612" s="517">
        <v>94509.38</v>
      </c>
      <c r="I612" s="517">
        <v>16678.119999999995</v>
      </c>
      <c r="J612" s="517">
        <v>0</v>
      </c>
      <c r="K612" s="124" t="s">
        <v>6850</v>
      </c>
      <c r="L612" s="418" t="s">
        <v>28</v>
      </c>
      <c r="M612" s="124" t="s">
        <v>386</v>
      </c>
      <c r="N612" s="151"/>
      <c r="O612" s="79">
        <f>IFERROR(VLOOKUP(TRIM(PRR[[#This Row],[Lokacija provedbe
grad ili općina]]),[1]Koordinate!B:E,2,FALSE),"")</f>
        <v>31500</v>
      </c>
      <c r="P612" s="79">
        <f>IFERROR(VLOOKUP(TRIM(PRR[[#This Row],[Lokacija provedbe
grad ili općina]]),[1]Koordinate!B:E,3,FALSE),"")</f>
        <v>45.494686100000003</v>
      </c>
      <c r="Q612" s="79">
        <f>IFERROR(VLOOKUP(TRIM(PRR[[#This Row],[Lokacija provedbe
grad ili općina]]),[1]Koordinate!B:E,4,FALSE),"")</f>
        <v>18.095111800000002</v>
      </c>
    </row>
    <row r="613" spans="1:17" s="167" customFormat="1" ht="30">
      <c r="A613" s="151"/>
      <c r="B613" s="585" t="s">
        <v>6240</v>
      </c>
      <c r="C613" s="151"/>
      <c r="D613" s="151"/>
      <c r="E613" s="78">
        <v>43621</v>
      </c>
      <c r="F613" s="517">
        <v>111187.5</v>
      </c>
      <c r="G613" s="517">
        <v>111187.5</v>
      </c>
      <c r="H613" s="517">
        <v>94509.38</v>
      </c>
      <c r="I613" s="517">
        <v>16678.119999999995</v>
      </c>
      <c r="J613" s="517">
        <v>0</v>
      </c>
      <c r="K613" s="124" t="s">
        <v>6851</v>
      </c>
      <c r="L613" s="418" t="s">
        <v>28</v>
      </c>
      <c r="M613" s="124" t="s">
        <v>4309</v>
      </c>
      <c r="N613" s="151"/>
      <c r="O613" s="79">
        <f>IFERROR(VLOOKUP(TRIM(PRR[[#This Row],[Lokacija provedbe
grad ili općina]]),[1]Koordinate!B:E,2,FALSE),"")</f>
        <v>31530</v>
      </c>
      <c r="P613" s="79">
        <f>IFERROR(VLOOKUP(TRIM(PRR[[#This Row],[Lokacija provedbe
grad ili općina]]),[1]Koordinate!B:E,3,FALSE),"")</f>
        <v>45.785408400000001</v>
      </c>
      <c r="Q613" s="79">
        <f>IFERROR(VLOOKUP(TRIM(PRR[[#This Row],[Lokacija provedbe
grad ili općina]]),[1]Koordinate!B:E,4,FALSE),"")</f>
        <v>17.981833499999901</v>
      </c>
    </row>
    <row r="614" spans="1:17" s="167" customFormat="1">
      <c r="A614" s="151"/>
      <c r="B614" s="585" t="s">
        <v>6240</v>
      </c>
      <c r="C614" s="151"/>
      <c r="D614" s="151"/>
      <c r="E614" s="78">
        <v>43621</v>
      </c>
      <c r="F614" s="517">
        <v>111187.5</v>
      </c>
      <c r="G614" s="517">
        <v>111187.5</v>
      </c>
      <c r="H614" s="517">
        <v>94509.38</v>
      </c>
      <c r="I614" s="517">
        <v>16678.119999999995</v>
      </c>
      <c r="J614" s="517">
        <v>0</v>
      </c>
      <c r="K614" s="124" t="s">
        <v>6852</v>
      </c>
      <c r="L614" s="418" t="s">
        <v>28</v>
      </c>
      <c r="M614" s="124" t="s">
        <v>30</v>
      </c>
      <c r="N614" s="151"/>
      <c r="O614" s="79">
        <f>IFERROR(VLOOKUP(TRIM(PRR[[#This Row],[Lokacija provedbe
grad ili općina]]),[1]Koordinate!B:E,2,FALSE),"")</f>
        <v>31400</v>
      </c>
      <c r="P614" s="79">
        <f>IFERROR(VLOOKUP(TRIM(PRR[[#This Row],[Lokacija provedbe
grad ili općina]]),[1]Koordinate!B:E,3,FALSE),"")</f>
        <v>45.309996899999902</v>
      </c>
      <c r="Q614" s="79">
        <f>IFERROR(VLOOKUP(TRIM(PRR[[#This Row],[Lokacija provedbe
grad ili općina]]),[1]Koordinate!B:E,4,FALSE),"")</f>
        <v>18.4097819999999</v>
      </c>
    </row>
    <row r="615" spans="1:17" s="167" customFormat="1">
      <c r="A615" s="151"/>
      <c r="B615" s="585" t="s">
        <v>6240</v>
      </c>
      <c r="C615" s="151"/>
      <c r="D615" s="151"/>
      <c r="E615" s="78">
        <v>43621</v>
      </c>
      <c r="F615" s="517">
        <v>111187.5</v>
      </c>
      <c r="G615" s="517">
        <v>111187.5</v>
      </c>
      <c r="H615" s="517">
        <v>94509.38</v>
      </c>
      <c r="I615" s="517">
        <v>16678.119999999995</v>
      </c>
      <c r="J615" s="517">
        <v>0</v>
      </c>
      <c r="K615" s="124" t="s">
        <v>6853</v>
      </c>
      <c r="L615" s="418" t="s">
        <v>28</v>
      </c>
      <c r="M615" s="124" t="s">
        <v>30</v>
      </c>
      <c r="N615" s="151"/>
      <c r="O615" s="79">
        <f>IFERROR(VLOOKUP(TRIM(PRR[[#This Row],[Lokacija provedbe
grad ili općina]]),[1]Koordinate!B:E,2,FALSE),"")</f>
        <v>31400</v>
      </c>
      <c r="P615" s="79">
        <f>IFERROR(VLOOKUP(TRIM(PRR[[#This Row],[Lokacija provedbe
grad ili općina]]),[1]Koordinate!B:E,3,FALSE),"")</f>
        <v>45.309996899999902</v>
      </c>
      <c r="Q615" s="79">
        <f>IFERROR(VLOOKUP(TRIM(PRR[[#This Row],[Lokacija provedbe
grad ili općina]]),[1]Koordinate!B:E,4,FALSE),"")</f>
        <v>18.4097819999999</v>
      </c>
    </row>
    <row r="616" spans="1:17" s="167" customFormat="1">
      <c r="A616" s="151"/>
      <c r="B616" s="585" t="s">
        <v>6240</v>
      </c>
      <c r="C616" s="151"/>
      <c r="D616" s="151"/>
      <c r="E616" s="78">
        <v>43621</v>
      </c>
      <c r="F616" s="517">
        <v>111187.5</v>
      </c>
      <c r="G616" s="517">
        <v>111187.5</v>
      </c>
      <c r="H616" s="517">
        <v>94509.38</v>
      </c>
      <c r="I616" s="517">
        <v>16678.119999999995</v>
      </c>
      <c r="J616" s="517">
        <v>0</v>
      </c>
      <c r="K616" s="124" t="s">
        <v>6854</v>
      </c>
      <c r="L616" s="418" t="s">
        <v>28</v>
      </c>
      <c r="M616" s="124" t="s">
        <v>30</v>
      </c>
      <c r="N616" s="151"/>
      <c r="O616" s="79">
        <f>IFERROR(VLOOKUP(TRIM(PRR[[#This Row],[Lokacija provedbe
grad ili općina]]),[1]Koordinate!B:E,2,FALSE),"")</f>
        <v>31400</v>
      </c>
      <c r="P616" s="79">
        <f>IFERROR(VLOOKUP(TRIM(PRR[[#This Row],[Lokacija provedbe
grad ili općina]]),[1]Koordinate!B:E,3,FALSE),"")</f>
        <v>45.309996899999902</v>
      </c>
      <c r="Q616" s="79">
        <f>IFERROR(VLOOKUP(TRIM(PRR[[#This Row],[Lokacija provedbe
grad ili općina]]),[1]Koordinate!B:E,4,FALSE),"")</f>
        <v>18.4097819999999</v>
      </c>
    </row>
    <row r="617" spans="1:17" s="167" customFormat="1">
      <c r="A617" s="225"/>
      <c r="B617" s="646" t="s">
        <v>6240</v>
      </c>
      <c r="C617" s="225"/>
      <c r="D617" s="225"/>
      <c r="E617" s="231">
        <v>43628</v>
      </c>
      <c r="F617" s="424">
        <v>111187.5</v>
      </c>
      <c r="G617" s="424">
        <v>111187.5</v>
      </c>
      <c r="H617" s="424">
        <v>94509.37</v>
      </c>
      <c r="I617" s="424">
        <v>16678.130000000005</v>
      </c>
      <c r="J617" s="424">
        <v>0</v>
      </c>
      <c r="K617" s="142" t="s">
        <v>6944</v>
      </c>
      <c r="L617" s="419" t="s">
        <v>28</v>
      </c>
      <c r="M617" s="142" t="s">
        <v>169</v>
      </c>
      <c r="N617" s="225"/>
      <c r="O617" s="425">
        <f>IFERROR(VLOOKUP(TRIM(PRR[[#This Row],[Lokacija provedbe
grad ili općina]]),[1]Koordinate!B:E,2,FALSE),"")</f>
        <v>31540</v>
      </c>
      <c r="P617" s="425">
        <f>IFERROR(VLOOKUP(TRIM(PRR[[#This Row],[Lokacija provedbe
grad ili općina]]),[1]Koordinate!B:E,3,FALSE),"")</f>
        <v>45.762141999999997</v>
      </c>
      <c r="Q617" s="425">
        <f>IFERROR(VLOOKUP(TRIM(PRR[[#This Row],[Lokacija provedbe
grad ili općina]]),[1]Koordinate!B:E,4,FALSE),"")</f>
        <v>18.165137899999898</v>
      </c>
    </row>
    <row r="618" spans="1:17" s="167" customFormat="1">
      <c r="A618" s="225"/>
      <c r="B618" s="646" t="s">
        <v>6240</v>
      </c>
      <c r="C618" s="225"/>
      <c r="D618" s="225"/>
      <c r="E618" s="231">
        <v>43628</v>
      </c>
      <c r="F618" s="424">
        <v>111187.5</v>
      </c>
      <c r="G618" s="424">
        <v>111187.5</v>
      </c>
      <c r="H618" s="424">
        <v>94509.37</v>
      </c>
      <c r="I618" s="424">
        <v>16678.130000000005</v>
      </c>
      <c r="J618" s="424">
        <v>0</v>
      </c>
      <c r="K618" s="142" t="s">
        <v>6945</v>
      </c>
      <c r="L618" s="419" t="s">
        <v>28</v>
      </c>
      <c r="M618" s="142" t="s">
        <v>4311</v>
      </c>
      <c r="N618" s="225"/>
      <c r="O618" s="425">
        <f>IFERROR(VLOOKUP(TRIM(PRR[[#This Row],[Lokacija provedbe
grad ili općina]]),[1]Koordinate!B:E,2,FALSE),"")</f>
        <v>31303</v>
      </c>
      <c r="P618" s="425">
        <f>IFERROR(VLOOKUP(TRIM(PRR[[#This Row],[Lokacija provedbe
grad ili općina]]),[1]Koordinate!B:E,3,FALSE),"")</f>
        <v>45.8061212</v>
      </c>
      <c r="Q618" s="425">
        <f>IFERROR(VLOOKUP(TRIM(PRR[[#This Row],[Lokacija provedbe
grad ili općina]]),[1]Koordinate!B:E,4,FALSE),"")</f>
        <v>18.659507899999898</v>
      </c>
    </row>
    <row r="619" spans="1:17" s="167" customFormat="1">
      <c r="A619" s="225"/>
      <c r="B619" s="646" t="s">
        <v>6240</v>
      </c>
      <c r="C619" s="225"/>
      <c r="D619" s="225"/>
      <c r="E619" s="231">
        <v>43628</v>
      </c>
      <c r="F619" s="424">
        <v>111187.5</v>
      </c>
      <c r="G619" s="424">
        <v>111187.5</v>
      </c>
      <c r="H619" s="424">
        <v>94509.37</v>
      </c>
      <c r="I619" s="424">
        <v>16678.130000000005</v>
      </c>
      <c r="J619" s="424">
        <v>0</v>
      </c>
      <c r="K619" s="142" t="s">
        <v>6946</v>
      </c>
      <c r="L619" s="419" t="s">
        <v>28</v>
      </c>
      <c r="M619" s="142" t="s">
        <v>1279</v>
      </c>
      <c r="N619" s="225"/>
      <c r="O619" s="425">
        <f>IFERROR(VLOOKUP(TRIM(PRR[[#This Row],[Lokacija provedbe
grad ili općina]]),[1]Koordinate!B:E,2,FALSE),"")</f>
        <v>31550</v>
      </c>
      <c r="P619" s="425">
        <f>IFERROR(VLOOKUP(TRIM(PRR[[#This Row],[Lokacija provedbe
grad ili općina]]),[1]Koordinate!B:E,3,FALSE),"")</f>
        <v>45.659016899999997</v>
      </c>
      <c r="Q619" s="425">
        <f>IFERROR(VLOOKUP(TRIM(PRR[[#This Row],[Lokacija provedbe
grad ili općina]]),[1]Koordinate!B:E,4,FALSE),"")</f>
        <v>18.415552899999899</v>
      </c>
    </row>
    <row r="620" spans="1:17" s="167" customFormat="1">
      <c r="A620" s="225"/>
      <c r="B620" s="646" t="s">
        <v>6240</v>
      </c>
      <c r="C620" s="225"/>
      <c r="D620" s="225"/>
      <c r="E620" s="231">
        <v>43628</v>
      </c>
      <c r="F620" s="424">
        <v>111187.5</v>
      </c>
      <c r="G620" s="424">
        <v>111187.5</v>
      </c>
      <c r="H620" s="424">
        <v>94509.37</v>
      </c>
      <c r="I620" s="424">
        <v>16678.130000000005</v>
      </c>
      <c r="J620" s="424">
        <v>0</v>
      </c>
      <c r="K620" s="142" t="s">
        <v>6947</v>
      </c>
      <c r="L620" s="419" t="s">
        <v>28</v>
      </c>
      <c r="M620" s="142" t="s">
        <v>30</v>
      </c>
      <c r="N620" s="225"/>
      <c r="O620" s="425">
        <f>IFERROR(VLOOKUP(TRIM(PRR[[#This Row],[Lokacija provedbe
grad ili općina]]),[1]Koordinate!B:E,2,FALSE),"")</f>
        <v>31400</v>
      </c>
      <c r="P620" s="425">
        <f>IFERROR(VLOOKUP(TRIM(PRR[[#This Row],[Lokacija provedbe
grad ili općina]]),[1]Koordinate!B:E,3,FALSE),"")</f>
        <v>45.309996899999902</v>
      </c>
      <c r="Q620" s="425">
        <f>IFERROR(VLOOKUP(TRIM(PRR[[#This Row],[Lokacija provedbe
grad ili općina]]),[1]Koordinate!B:E,4,FALSE),"")</f>
        <v>18.4097819999999</v>
      </c>
    </row>
    <row r="621" spans="1:17" s="167" customFormat="1">
      <c r="A621" s="225"/>
      <c r="B621" s="646" t="s">
        <v>6240</v>
      </c>
      <c r="C621" s="225"/>
      <c r="D621" s="225"/>
      <c r="E621" s="231">
        <v>43628</v>
      </c>
      <c r="F621" s="424">
        <v>111187.5</v>
      </c>
      <c r="G621" s="424">
        <v>111187.5</v>
      </c>
      <c r="H621" s="424">
        <v>94509.37</v>
      </c>
      <c r="I621" s="424">
        <v>16678.130000000005</v>
      </c>
      <c r="J621" s="424">
        <v>0</v>
      </c>
      <c r="K621" s="142" t="s">
        <v>6948</v>
      </c>
      <c r="L621" s="419" t="s">
        <v>28</v>
      </c>
      <c r="M621" s="142" t="s">
        <v>1748</v>
      </c>
      <c r="N621" s="225"/>
      <c r="O621" s="425">
        <f>IFERROR(VLOOKUP(TRIM(PRR[[#This Row],[Lokacija provedbe
grad ili općina]]),[1]Koordinate!B:E,2,FALSE),"")</f>
        <v>31224</v>
      </c>
      <c r="P621" s="425">
        <f>IFERROR(VLOOKUP(TRIM(PRR[[#This Row],[Lokacija provedbe
grad ili općina]]),[1]Koordinate!B:E,3,FALSE),"")</f>
        <v>45.545440199999902</v>
      </c>
      <c r="Q621" s="425">
        <f>IFERROR(VLOOKUP(TRIM(PRR[[#This Row],[Lokacija provedbe
grad ili općina]]),[1]Koordinate!B:E,4,FALSE),"")</f>
        <v>18.283311599999902</v>
      </c>
    </row>
    <row r="622" spans="1:17" s="167" customFormat="1">
      <c r="A622" s="225"/>
      <c r="B622" s="646" t="s">
        <v>6240</v>
      </c>
      <c r="C622" s="225"/>
      <c r="D622" s="225"/>
      <c r="E622" s="231">
        <v>43628</v>
      </c>
      <c r="F622" s="424">
        <v>111187.5</v>
      </c>
      <c r="G622" s="424">
        <v>111187.5</v>
      </c>
      <c r="H622" s="424">
        <v>94509.37</v>
      </c>
      <c r="I622" s="424">
        <v>16678.130000000005</v>
      </c>
      <c r="J622" s="424">
        <v>0</v>
      </c>
      <c r="K622" s="142" t="s">
        <v>6949</v>
      </c>
      <c r="L622" s="419" t="s">
        <v>28</v>
      </c>
      <c r="M622" s="142" t="s">
        <v>1225</v>
      </c>
      <c r="N622" s="225"/>
      <c r="O622" s="425">
        <f>IFERROR(VLOOKUP(TRIM(PRR[[#This Row],[Lokacija provedbe
grad ili općina]]),[1]Koordinate!B:E,2,FALSE),"")</f>
        <v>31206</v>
      </c>
      <c r="P622" s="425">
        <f>IFERROR(VLOOKUP(TRIM(PRR[[#This Row],[Lokacija provedbe
grad ili općina]]),[1]Koordinate!B:E,3,FALSE),"")</f>
        <v>45.5248372</v>
      </c>
      <c r="Q622" s="425">
        <f>IFERROR(VLOOKUP(TRIM(PRR[[#This Row],[Lokacija provedbe
grad ili općina]]),[1]Koordinate!B:E,4,FALSE),"")</f>
        <v>19.060096999999999</v>
      </c>
    </row>
    <row r="623" spans="1:17" s="167" customFormat="1">
      <c r="A623" s="225"/>
      <c r="B623" s="646" t="s">
        <v>6240</v>
      </c>
      <c r="C623" s="225"/>
      <c r="D623" s="225"/>
      <c r="E623" s="231">
        <v>43628</v>
      </c>
      <c r="F623" s="424">
        <v>111187.5</v>
      </c>
      <c r="G623" s="424">
        <v>111187.5</v>
      </c>
      <c r="H623" s="424">
        <v>94509.37</v>
      </c>
      <c r="I623" s="424">
        <v>16678.130000000005</v>
      </c>
      <c r="J623" s="424">
        <v>0</v>
      </c>
      <c r="K623" s="142" t="s">
        <v>6950</v>
      </c>
      <c r="L623" s="419" t="s">
        <v>28</v>
      </c>
      <c r="M623" s="142" t="s">
        <v>1717</v>
      </c>
      <c r="N623" s="225"/>
      <c r="O623" s="425">
        <f>IFERROR(VLOOKUP(TRIM(PRR[[#This Row],[Lokacija provedbe
grad ili općina]]),[1]Koordinate!B:E,2,FALSE),"")</f>
        <v>31511</v>
      </c>
      <c r="P623" s="425">
        <f>IFERROR(VLOOKUP(TRIM(PRR[[#This Row],[Lokacija provedbe
grad ili općina]]),[1]Koordinate!B:E,3,FALSE),"")</f>
        <v>45.540887699999999</v>
      </c>
      <c r="Q623" s="425">
        <f>IFERROR(VLOOKUP(TRIM(PRR[[#This Row],[Lokacija provedbe
grad ili općina]]),[1]Koordinate!B:E,4,FALSE),"")</f>
        <v>18.0528961999999</v>
      </c>
    </row>
    <row r="624" spans="1:17" s="167" customFormat="1">
      <c r="A624" s="225"/>
      <c r="B624" s="646" t="s">
        <v>6240</v>
      </c>
      <c r="C624" s="225"/>
      <c r="D624" s="225"/>
      <c r="E624" s="231">
        <v>43628</v>
      </c>
      <c r="F624" s="424">
        <v>111187.5</v>
      </c>
      <c r="G624" s="424">
        <v>111187.5</v>
      </c>
      <c r="H624" s="424">
        <v>94509.37</v>
      </c>
      <c r="I624" s="424">
        <v>16678.130000000005</v>
      </c>
      <c r="J624" s="424">
        <v>0</v>
      </c>
      <c r="K624" s="142" t="s">
        <v>6951</v>
      </c>
      <c r="L624" s="419" t="s">
        <v>28</v>
      </c>
      <c r="M624" s="142" t="s">
        <v>386</v>
      </c>
      <c r="N624" s="225"/>
      <c r="O624" s="425">
        <f>IFERROR(VLOOKUP(TRIM(PRR[[#This Row],[Lokacija provedbe
grad ili općina]]),[1]Koordinate!B:E,2,FALSE),"")</f>
        <v>31500</v>
      </c>
      <c r="P624" s="425">
        <f>IFERROR(VLOOKUP(TRIM(PRR[[#This Row],[Lokacija provedbe
grad ili općina]]),[1]Koordinate!B:E,3,FALSE),"")</f>
        <v>45.494686100000003</v>
      </c>
      <c r="Q624" s="425">
        <f>IFERROR(VLOOKUP(TRIM(PRR[[#This Row],[Lokacija provedbe
grad ili općina]]),[1]Koordinate!B:E,4,FALSE),"")</f>
        <v>18.095111800000002</v>
      </c>
    </row>
    <row r="625" spans="1:17" s="167" customFormat="1">
      <c r="A625" s="225"/>
      <c r="B625" s="646" t="s">
        <v>6240</v>
      </c>
      <c r="C625" s="225"/>
      <c r="D625" s="225"/>
      <c r="E625" s="231">
        <v>43628</v>
      </c>
      <c r="F625" s="424">
        <v>111187.5</v>
      </c>
      <c r="G625" s="424">
        <v>111187.5</v>
      </c>
      <c r="H625" s="424">
        <v>94509.37</v>
      </c>
      <c r="I625" s="424">
        <v>16678.130000000005</v>
      </c>
      <c r="J625" s="424">
        <v>0</v>
      </c>
      <c r="K625" s="142" t="s">
        <v>6952</v>
      </c>
      <c r="L625" s="419" t="s">
        <v>28</v>
      </c>
      <c r="M625" s="142" t="s">
        <v>1748</v>
      </c>
      <c r="N625" s="225"/>
      <c r="O625" s="425">
        <f>IFERROR(VLOOKUP(TRIM(PRR[[#This Row],[Lokacija provedbe
grad ili općina]]),[1]Koordinate!B:E,2,FALSE),"")</f>
        <v>31224</v>
      </c>
      <c r="P625" s="425">
        <f>IFERROR(VLOOKUP(TRIM(PRR[[#This Row],[Lokacija provedbe
grad ili općina]]),[1]Koordinate!B:E,3,FALSE),"")</f>
        <v>45.545440199999902</v>
      </c>
      <c r="Q625" s="425">
        <f>IFERROR(VLOOKUP(TRIM(PRR[[#This Row],[Lokacija provedbe
grad ili općina]]),[1]Koordinate!B:E,4,FALSE),"")</f>
        <v>18.283311599999902</v>
      </c>
    </row>
    <row r="626" spans="1:17" s="167" customFormat="1">
      <c r="A626" s="225"/>
      <c r="B626" s="646" t="s">
        <v>6240</v>
      </c>
      <c r="C626" s="225"/>
      <c r="D626" s="225"/>
      <c r="E626" s="231">
        <v>43628</v>
      </c>
      <c r="F626" s="424">
        <v>111187.5</v>
      </c>
      <c r="G626" s="424">
        <v>111187.5</v>
      </c>
      <c r="H626" s="424">
        <v>94509.37</v>
      </c>
      <c r="I626" s="424">
        <v>16678.130000000005</v>
      </c>
      <c r="J626" s="424">
        <v>0</v>
      </c>
      <c r="K626" s="142" t="s">
        <v>6953</v>
      </c>
      <c r="L626" s="419" t="s">
        <v>28</v>
      </c>
      <c r="M626" s="142" t="s">
        <v>1748</v>
      </c>
      <c r="N626" s="225"/>
      <c r="O626" s="425">
        <f>IFERROR(VLOOKUP(TRIM(PRR[[#This Row],[Lokacija provedbe
grad ili općina]]),[1]Koordinate!B:E,2,FALSE),"")</f>
        <v>31224</v>
      </c>
      <c r="P626" s="425">
        <f>IFERROR(VLOOKUP(TRIM(PRR[[#This Row],[Lokacija provedbe
grad ili općina]]),[1]Koordinate!B:E,3,FALSE),"")</f>
        <v>45.545440199999902</v>
      </c>
      <c r="Q626" s="425">
        <f>IFERROR(VLOOKUP(TRIM(PRR[[#This Row],[Lokacija provedbe
grad ili općina]]),[1]Koordinate!B:E,4,FALSE),"")</f>
        <v>18.283311599999902</v>
      </c>
    </row>
    <row r="627" spans="1:17" s="167" customFormat="1">
      <c r="A627" s="225"/>
      <c r="B627" s="646" t="s">
        <v>6240</v>
      </c>
      <c r="C627" s="225"/>
      <c r="D627" s="225"/>
      <c r="E627" s="231">
        <v>43628</v>
      </c>
      <c r="F627" s="424">
        <v>111187.5</v>
      </c>
      <c r="G627" s="424">
        <v>111187.5</v>
      </c>
      <c r="H627" s="424">
        <v>94509.37</v>
      </c>
      <c r="I627" s="424">
        <v>16678.130000000005</v>
      </c>
      <c r="J627" s="424">
        <v>0</v>
      </c>
      <c r="K627" s="142" t="s">
        <v>6954</v>
      </c>
      <c r="L627" s="419" t="s">
        <v>28</v>
      </c>
      <c r="M627" s="142" t="s">
        <v>4308</v>
      </c>
      <c r="N627" s="225"/>
      <c r="O627" s="425">
        <f>IFERROR(VLOOKUP(TRIM(PRR[[#This Row],[Lokacija provedbe
grad ili općina]]),[1]Koordinate!B:E,2,FALSE),"")</f>
        <v>31542</v>
      </c>
      <c r="P627" s="425">
        <f>IFERROR(VLOOKUP(TRIM(PRR[[#This Row],[Lokacija provedbe
grad ili općina]]),[1]Koordinate!B:E,3,FALSE),"")</f>
        <v>45.662298999999997</v>
      </c>
      <c r="Q627" s="425">
        <f>IFERROR(VLOOKUP(TRIM(PRR[[#This Row],[Lokacija provedbe
grad ili općina]]),[1]Koordinate!B:E,4,FALSE),"")</f>
        <v>18.186986599999901</v>
      </c>
    </row>
    <row r="628" spans="1:17" s="167" customFormat="1">
      <c r="A628" s="225"/>
      <c r="B628" s="646" t="s">
        <v>6240</v>
      </c>
      <c r="C628" s="225"/>
      <c r="D628" s="225"/>
      <c r="E628" s="231">
        <v>43628</v>
      </c>
      <c r="F628" s="424">
        <v>111187.5</v>
      </c>
      <c r="G628" s="424">
        <v>111187.5</v>
      </c>
      <c r="H628" s="424">
        <v>94509.37</v>
      </c>
      <c r="I628" s="424">
        <v>16678.130000000005</v>
      </c>
      <c r="J628" s="424">
        <v>0</v>
      </c>
      <c r="K628" s="142" t="s">
        <v>6955</v>
      </c>
      <c r="L628" s="419" t="s">
        <v>28</v>
      </c>
      <c r="M628" s="142" t="s">
        <v>2372</v>
      </c>
      <c r="N628" s="225"/>
      <c r="O628" s="425">
        <f>IFERROR(VLOOKUP(TRIM(PRR[[#This Row],[Lokacija provedbe
grad ili općina]]),[1]Koordinate!B:E,2,FALSE),"")</f>
        <v>31424</v>
      </c>
      <c r="P628" s="425">
        <f>IFERROR(VLOOKUP(TRIM(PRR[[#This Row],[Lokacija provedbe
grad ili općina]]),[1]Koordinate!B:E,3,FALSE),"")</f>
        <v>45.4329939</v>
      </c>
      <c r="Q628" s="425">
        <f>IFERROR(VLOOKUP(TRIM(PRR[[#This Row],[Lokacija provedbe
grad ili općina]]),[1]Koordinate!B:E,4,FALSE),"")</f>
        <v>18.4113468</v>
      </c>
    </row>
    <row r="629" spans="1:17" s="167" customFormat="1">
      <c r="A629" s="225"/>
      <c r="B629" s="646" t="s">
        <v>6240</v>
      </c>
      <c r="C629" s="225"/>
      <c r="D629" s="225"/>
      <c r="E629" s="231">
        <v>43628</v>
      </c>
      <c r="F629" s="424">
        <v>111187.5</v>
      </c>
      <c r="G629" s="424">
        <v>111187.5</v>
      </c>
      <c r="H629" s="424">
        <v>94509.37</v>
      </c>
      <c r="I629" s="424">
        <v>16678.130000000005</v>
      </c>
      <c r="J629" s="424">
        <v>0</v>
      </c>
      <c r="K629" s="142" t="s">
        <v>6956</v>
      </c>
      <c r="L629" s="419" t="s">
        <v>28</v>
      </c>
      <c r="M629" s="142" t="s">
        <v>4308</v>
      </c>
      <c r="N629" s="225"/>
      <c r="O629" s="425">
        <f>IFERROR(VLOOKUP(TRIM(PRR[[#This Row],[Lokacija provedbe
grad ili općina]]),[1]Koordinate!B:E,2,FALSE),"")</f>
        <v>31542</v>
      </c>
      <c r="P629" s="425">
        <f>IFERROR(VLOOKUP(TRIM(PRR[[#This Row],[Lokacija provedbe
grad ili općina]]),[1]Koordinate!B:E,3,FALSE),"")</f>
        <v>45.662298999999997</v>
      </c>
      <c r="Q629" s="425">
        <f>IFERROR(VLOOKUP(TRIM(PRR[[#This Row],[Lokacija provedbe
grad ili općina]]),[1]Koordinate!B:E,4,FALSE),"")</f>
        <v>18.186986599999901</v>
      </c>
    </row>
    <row r="630" spans="1:17" s="167" customFormat="1">
      <c r="A630" s="225"/>
      <c r="B630" s="646" t="s">
        <v>6240</v>
      </c>
      <c r="C630" s="225"/>
      <c r="D630" s="225"/>
      <c r="E630" s="231">
        <v>43628</v>
      </c>
      <c r="F630" s="424">
        <v>111187.5</v>
      </c>
      <c r="G630" s="424">
        <v>111187.5</v>
      </c>
      <c r="H630" s="424">
        <v>94509.37</v>
      </c>
      <c r="I630" s="424">
        <v>16678.130000000005</v>
      </c>
      <c r="J630" s="424">
        <v>0</v>
      </c>
      <c r="K630" s="142" t="s">
        <v>6957</v>
      </c>
      <c r="L630" s="419" t="s">
        <v>28</v>
      </c>
      <c r="M630" s="142" t="s">
        <v>4307</v>
      </c>
      <c r="N630" s="225"/>
      <c r="O630" s="425">
        <f>IFERROR(VLOOKUP(TRIM(PRR[[#This Row],[Lokacija provedbe
grad ili općina]]),[1]Koordinate!B:E,2,FALSE),"")</f>
        <v>31401</v>
      </c>
      <c r="P630" s="425">
        <f>IFERROR(VLOOKUP(TRIM(PRR[[#This Row],[Lokacija provedbe
grad ili općina]]),[1]Koordinate!B:E,3,FALSE),"")</f>
        <v>45.343469300000002</v>
      </c>
      <c r="Q630" s="425">
        <f>IFERROR(VLOOKUP(TRIM(PRR[[#This Row],[Lokacija provedbe
grad ili općina]]),[1]Koordinate!B:E,4,FALSE),"")</f>
        <v>18.456381499999999</v>
      </c>
    </row>
    <row r="631" spans="1:17" s="167" customFormat="1">
      <c r="A631" s="225"/>
      <c r="B631" s="646" t="s">
        <v>6240</v>
      </c>
      <c r="C631" s="225"/>
      <c r="D631" s="225"/>
      <c r="E631" s="231">
        <v>43628</v>
      </c>
      <c r="F631" s="424">
        <v>111187.5</v>
      </c>
      <c r="G631" s="424">
        <v>111187.5</v>
      </c>
      <c r="H631" s="424">
        <v>94509.37</v>
      </c>
      <c r="I631" s="424">
        <v>16678.130000000005</v>
      </c>
      <c r="J631" s="424">
        <v>0</v>
      </c>
      <c r="K631" s="142" t="s">
        <v>6958</v>
      </c>
      <c r="L631" s="419" t="s">
        <v>28</v>
      </c>
      <c r="M631" s="142" t="s">
        <v>2348</v>
      </c>
      <c r="N631" s="225"/>
      <c r="O631" s="425">
        <f>IFERROR(VLOOKUP(TRIM(PRR[[#This Row],[Lokacija provedbe
grad ili općina]]),[1]Koordinate!B:E,2,FALSE),"")</f>
        <v>31404</v>
      </c>
      <c r="P631" s="425">
        <f>IFERROR(VLOOKUP(TRIM(PRR[[#This Row],[Lokacija provedbe
grad ili općina]]),[1]Koordinate!B:E,3,FALSE),"")</f>
        <v>45.460471499999997</v>
      </c>
      <c r="Q631" s="425">
        <f>IFERROR(VLOOKUP(TRIM(PRR[[#This Row],[Lokacija provedbe
grad ili općina]]),[1]Koordinate!B:E,4,FALSE),"")</f>
        <v>18.5723375</v>
      </c>
    </row>
    <row r="632" spans="1:17" s="167" customFormat="1">
      <c r="A632" s="225"/>
      <c r="B632" s="646" t="s">
        <v>6240</v>
      </c>
      <c r="C632" s="225"/>
      <c r="D632" s="225"/>
      <c r="E632" s="231">
        <v>43629</v>
      </c>
      <c r="F632" s="424">
        <v>111187.5</v>
      </c>
      <c r="G632" s="424">
        <v>111187.5</v>
      </c>
      <c r="H632" s="424">
        <v>94509.375</v>
      </c>
      <c r="I632" s="424">
        <v>16678.125</v>
      </c>
      <c r="J632" s="424">
        <v>0</v>
      </c>
      <c r="K632" s="142" t="s">
        <v>7034</v>
      </c>
      <c r="L632" s="419" t="s">
        <v>28</v>
      </c>
      <c r="M632" s="142" t="s">
        <v>3782</v>
      </c>
      <c r="N632" s="225"/>
      <c r="O632" s="425">
        <f>IFERROR(VLOOKUP(TRIM(PRR[[#This Row],[Lokacija provedbe
grad ili općina]]),[1]Koordinate!B:E,2,FALSE),"")</f>
        <v>31555</v>
      </c>
      <c r="P632" s="425">
        <f>IFERROR(VLOOKUP(TRIM(PRR[[#This Row],[Lokacija provedbe
grad ili općina]]),[1]Koordinate!B:E,3,FALSE),"")</f>
        <v>45.666861699999998</v>
      </c>
      <c r="Q632" s="425">
        <f>IFERROR(VLOOKUP(TRIM(PRR[[#This Row],[Lokacija provedbe
grad ili općina]]),[1]Koordinate!B:E,4,FALSE),"")</f>
        <v>18.292702299999899</v>
      </c>
    </row>
    <row r="633" spans="1:17" s="167" customFormat="1">
      <c r="A633" s="225"/>
      <c r="B633" s="646" t="s">
        <v>6240</v>
      </c>
      <c r="C633" s="225"/>
      <c r="D633" s="225"/>
      <c r="E633" s="231">
        <v>43630</v>
      </c>
      <c r="F633" s="424">
        <v>111187.5</v>
      </c>
      <c r="G633" s="424">
        <v>111187.5</v>
      </c>
      <c r="H633" s="424">
        <v>94509.375</v>
      </c>
      <c r="I633" s="424">
        <v>16678.125</v>
      </c>
      <c r="J633" s="424">
        <v>0</v>
      </c>
      <c r="K633" s="142" t="s">
        <v>7035</v>
      </c>
      <c r="L633" s="419" t="s">
        <v>28</v>
      </c>
      <c r="M633" s="142" t="s">
        <v>1677</v>
      </c>
      <c r="N633" s="225"/>
      <c r="O633" s="425">
        <f>IFERROR(VLOOKUP(TRIM(PRR[[#This Row],[Lokacija provedbe
grad ili općina]]),[1]Koordinate!B:E,2,FALSE),"")</f>
        <v>31421</v>
      </c>
      <c r="P633" s="425">
        <f>IFERROR(VLOOKUP(TRIM(PRR[[#This Row],[Lokacija provedbe
grad ili općina]]),[1]Koordinate!B:E,3,FALSE),"")</f>
        <v>45.353201800000001</v>
      </c>
      <c r="Q633" s="425">
        <f>IFERROR(VLOOKUP(TRIM(PRR[[#This Row],[Lokacija provedbe
grad ili općina]]),[1]Koordinate!B:E,4,FALSE),"")</f>
        <v>18.377091499999999</v>
      </c>
    </row>
    <row r="634" spans="1:17" s="167" customFormat="1">
      <c r="A634" s="225"/>
      <c r="B634" s="646" t="s">
        <v>6240</v>
      </c>
      <c r="C634" s="225"/>
      <c r="D634" s="225"/>
      <c r="E634" s="231">
        <v>43627</v>
      </c>
      <c r="F634" s="424">
        <v>111187.5</v>
      </c>
      <c r="G634" s="424">
        <v>111187.5</v>
      </c>
      <c r="H634" s="424">
        <v>94509.375</v>
      </c>
      <c r="I634" s="424">
        <v>16678.125</v>
      </c>
      <c r="J634" s="424">
        <v>0</v>
      </c>
      <c r="K634" s="142" t="s">
        <v>7036</v>
      </c>
      <c r="L634" s="419" t="s">
        <v>28</v>
      </c>
      <c r="M634" s="142" t="s">
        <v>29</v>
      </c>
      <c r="N634" s="225"/>
      <c r="O634" s="425">
        <f>IFERROR(VLOOKUP(TRIM(PRR[[#This Row],[Lokacija provedbe
grad ili općina]]),[1]Koordinate!B:E,2,FALSE),"")</f>
        <v>31000</v>
      </c>
      <c r="P634" s="425">
        <f>IFERROR(VLOOKUP(TRIM(PRR[[#This Row],[Lokacija provedbe
grad ili općina]]),[1]Koordinate!B:E,3,FALSE),"")</f>
        <v>45.554962400000001</v>
      </c>
      <c r="Q634" s="425">
        <f>IFERROR(VLOOKUP(TRIM(PRR[[#This Row],[Lokacija provedbe
grad ili općina]]),[1]Koordinate!B:E,4,FALSE),"")</f>
        <v>18.695514399999901</v>
      </c>
    </row>
    <row r="635" spans="1:17" s="167" customFormat="1">
      <c r="A635" s="225"/>
      <c r="B635" s="646" t="s">
        <v>6240</v>
      </c>
      <c r="C635" s="225"/>
      <c r="D635" s="225"/>
      <c r="E635" s="231">
        <v>43627</v>
      </c>
      <c r="F635" s="424">
        <v>111187.5</v>
      </c>
      <c r="G635" s="424">
        <v>111187.5</v>
      </c>
      <c r="H635" s="424">
        <v>94509.375</v>
      </c>
      <c r="I635" s="424">
        <v>16678.125</v>
      </c>
      <c r="J635" s="424">
        <v>0</v>
      </c>
      <c r="K635" s="142" t="s">
        <v>7037</v>
      </c>
      <c r="L635" s="419" t="s">
        <v>28</v>
      </c>
      <c r="M635" s="142" t="s">
        <v>29</v>
      </c>
      <c r="N635" s="225"/>
      <c r="O635" s="425">
        <f>IFERROR(VLOOKUP(TRIM(PRR[[#This Row],[Lokacija provedbe
grad ili općina]]),[1]Koordinate!B:E,2,FALSE),"")</f>
        <v>31000</v>
      </c>
      <c r="P635" s="425">
        <f>IFERROR(VLOOKUP(TRIM(PRR[[#This Row],[Lokacija provedbe
grad ili općina]]),[1]Koordinate!B:E,3,FALSE),"")</f>
        <v>45.554962400000001</v>
      </c>
      <c r="Q635" s="425">
        <f>IFERROR(VLOOKUP(TRIM(PRR[[#This Row],[Lokacija provedbe
grad ili općina]]),[1]Koordinate!B:E,4,FALSE),"")</f>
        <v>18.695514399999901</v>
      </c>
    </row>
    <row r="636" spans="1:17" s="167" customFormat="1">
      <c r="A636" s="225"/>
      <c r="B636" s="646" t="s">
        <v>6240</v>
      </c>
      <c r="C636" s="225"/>
      <c r="D636" s="225"/>
      <c r="E636" s="231">
        <v>43630</v>
      </c>
      <c r="F636" s="424">
        <v>111187.5</v>
      </c>
      <c r="G636" s="424">
        <v>111187.5</v>
      </c>
      <c r="H636" s="424">
        <v>94509.375</v>
      </c>
      <c r="I636" s="424">
        <v>16678.125</v>
      </c>
      <c r="J636" s="424">
        <v>0</v>
      </c>
      <c r="K636" s="142" t="s">
        <v>7038</v>
      </c>
      <c r="L636" s="419" t="s">
        <v>28</v>
      </c>
      <c r="M636" s="142" t="s">
        <v>3096</v>
      </c>
      <c r="N636" s="225"/>
      <c r="O636" s="425">
        <f>IFERROR(VLOOKUP(TRIM(PRR[[#This Row],[Lokacija provedbe
grad ili općina]]),[1]Koordinate!B:E,2,FALSE),"")</f>
        <v>31433</v>
      </c>
      <c r="P636" s="425">
        <f>IFERROR(VLOOKUP(TRIM(PRR[[#This Row],[Lokacija provedbe
grad ili općina]]),[1]Koordinate!B:E,3,FALSE),"")</f>
        <v>45.458650400000003</v>
      </c>
      <c r="Q636" s="425">
        <f>IFERROR(VLOOKUP(TRIM(PRR[[#This Row],[Lokacija provedbe
grad ili općina]]),[1]Koordinate!B:E,4,FALSE),"")</f>
        <v>18.2178387999999</v>
      </c>
    </row>
    <row r="637" spans="1:17" s="167" customFormat="1">
      <c r="A637" s="225"/>
      <c r="B637" s="646" t="s">
        <v>6240</v>
      </c>
      <c r="C637" s="225"/>
      <c r="D637" s="225"/>
      <c r="E637" s="231">
        <v>43628</v>
      </c>
      <c r="F637" s="424">
        <v>111187.5</v>
      </c>
      <c r="G637" s="424">
        <v>111187.5</v>
      </c>
      <c r="H637" s="424">
        <v>94509.375</v>
      </c>
      <c r="I637" s="424">
        <v>16678.125</v>
      </c>
      <c r="J637" s="424">
        <v>0</v>
      </c>
      <c r="K637" s="142" t="s">
        <v>7039</v>
      </c>
      <c r="L637" s="419" t="s">
        <v>28</v>
      </c>
      <c r="M637" s="142" t="s">
        <v>2657</v>
      </c>
      <c r="N637" s="225"/>
      <c r="O637" s="425">
        <f>IFERROR(VLOOKUP(TRIM(PRR[[#This Row],[Lokacija provedbe
grad ili općina]]),[1]Koordinate!B:E,2,FALSE),"")</f>
        <v>31411</v>
      </c>
      <c r="P637" s="425">
        <f>IFERROR(VLOOKUP(TRIM(PRR[[#This Row],[Lokacija provedbe
grad ili općina]]),[1]Koordinate!B:E,3,FALSE),"")</f>
        <v>45.257777599999997</v>
      </c>
      <c r="Q637" s="425">
        <f>IFERROR(VLOOKUP(TRIM(PRR[[#This Row],[Lokacija provedbe
grad ili općina]]),[1]Koordinate!B:E,4,FALSE),"")</f>
        <v>18.242228000000001</v>
      </c>
    </row>
    <row r="638" spans="1:17" s="167" customFormat="1" ht="30">
      <c r="A638" s="225"/>
      <c r="B638" s="646" t="s">
        <v>6240</v>
      </c>
      <c r="C638" s="225"/>
      <c r="D638" s="225"/>
      <c r="E638" s="231">
        <v>43627</v>
      </c>
      <c r="F638" s="424">
        <v>111187.5</v>
      </c>
      <c r="G638" s="424">
        <v>111187.5</v>
      </c>
      <c r="H638" s="424">
        <v>94509.375</v>
      </c>
      <c r="I638" s="424">
        <v>16678.125</v>
      </c>
      <c r="J638" s="424">
        <v>0</v>
      </c>
      <c r="K638" s="142" t="s">
        <v>7040</v>
      </c>
      <c r="L638" s="419" t="s">
        <v>28</v>
      </c>
      <c r="M638" s="142" t="s">
        <v>4309</v>
      </c>
      <c r="N638" s="225"/>
      <c r="O638" s="425">
        <f>IFERROR(VLOOKUP(TRIM(PRR[[#This Row],[Lokacija provedbe
grad ili općina]]),[1]Koordinate!B:E,2,FALSE),"")</f>
        <v>31530</v>
      </c>
      <c r="P638" s="425">
        <f>IFERROR(VLOOKUP(TRIM(PRR[[#This Row],[Lokacija provedbe
grad ili općina]]),[1]Koordinate!B:E,3,FALSE),"")</f>
        <v>45.785408400000001</v>
      </c>
      <c r="Q638" s="425">
        <f>IFERROR(VLOOKUP(TRIM(PRR[[#This Row],[Lokacija provedbe
grad ili općina]]),[1]Koordinate!B:E,4,FALSE),"")</f>
        <v>17.981833499999901</v>
      </c>
    </row>
    <row r="639" spans="1:17" s="167" customFormat="1">
      <c r="A639" s="225"/>
      <c r="B639" s="646" t="s">
        <v>6240</v>
      </c>
      <c r="C639" s="225"/>
      <c r="D639" s="225"/>
      <c r="E639" s="231">
        <v>43629</v>
      </c>
      <c r="F639" s="424">
        <v>111187.5</v>
      </c>
      <c r="G639" s="424">
        <v>111187.5</v>
      </c>
      <c r="H639" s="424">
        <v>94509.375</v>
      </c>
      <c r="I639" s="424">
        <v>16678.125</v>
      </c>
      <c r="J639" s="424">
        <v>0</v>
      </c>
      <c r="K639" s="142" t="s">
        <v>7041</v>
      </c>
      <c r="L639" s="419" t="s">
        <v>28</v>
      </c>
      <c r="M639" s="142" t="s">
        <v>29</v>
      </c>
      <c r="N639" s="225"/>
      <c r="O639" s="425">
        <f>IFERROR(VLOOKUP(TRIM(PRR[[#This Row],[Lokacija provedbe
grad ili općina]]),[1]Koordinate!B:E,2,FALSE),"")</f>
        <v>31000</v>
      </c>
      <c r="P639" s="425">
        <f>IFERROR(VLOOKUP(TRIM(PRR[[#This Row],[Lokacija provedbe
grad ili općina]]),[1]Koordinate!B:E,3,FALSE),"")</f>
        <v>45.554962400000001</v>
      </c>
      <c r="Q639" s="425">
        <f>IFERROR(VLOOKUP(TRIM(PRR[[#This Row],[Lokacija provedbe
grad ili općina]]),[1]Koordinate!B:E,4,FALSE),"")</f>
        <v>18.695514399999901</v>
      </c>
    </row>
    <row r="640" spans="1:17" s="167" customFormat="1">
      <c r="A640" s="225"/>
      <c r="B640" s="646" t="s">
        <v>6240</v>
      </c>
      <c r="C640" s="225"/>
      <c r="D640" s="225"/>
      <c r="E640" s="231">
        <v>43626</v>
      </c>
      <c r="F640" s="424">
        <v>111187.5</v>
      </c>
      <c r="G640" s="424">
        <v>111187.5</v>
      </c>
      <c r="H640" s="424">
        <v>94509.375</v>
      </c>
      <c r="I640" s="424">
        <v>16678.125</v>
      </c>
      <c r="J640" s="424">
        <v>0</v>
      </c>
      <c r="K640" s="142" t="s">
        <v>7042</v>
      </c>
      <c r="L640" s="419" t="s">
        <v>28</v>
      </c>
      <c r="M640" s="142" t="s">
        <v>386</v>
      </c>
      <c r="N640" s="225"/>
      <c r="O640" s="425">
        <f>IFERROR(VLOOKUP(TRIM(PRR[[#This Row],[Lokacija provedbe
grad ili općina]]),[1]Koordinate!B:E,2,FALSE),"")</f>
        <v>31500</v>
      </c>
      <c r="P640" s="425">
        <f>IFERROR(VLOOKUP(TRIM(PRR[[#This Row],[Lokacija provedbe
grad ili općina]]),[1]Koordinate!B:E,3,FALSE),"")</f>
        <v>45.494686100000003</v>
      </c>
      <c r="Q640" s="425">
        <f>IFERROR(VLOOKUP(TRIM(PRR[[#This Row],[Lokacija provedbe
grad ili općina]]),[1]Koordinate!B:E,4,FALSE),"")</f>
        <v>18.095111800000002</v>
      </c>
    </row>
    <row r="641" spans="1:17" s="167" customFormat="1">
      <c r="A641" s="225"/>
      <c r="B641" s="646" t="s">
        <v>6240</v>
      </c>
      <c r="C641" s="225"/>
      <c r="D641" s="225"/>
      <c r="E641" s="231">
        <v>43626</v>
      </c>
      <c r="F641" s="424">
        <v>111187.5</v>
      </c>
      <c r="G641" s="424">
        <v>111187.5</v>
      </c>
      <c r="H641" s="424">
        <v>94509.375</v>
      </c>
      <c r="I641" s="424">
        <v>16678.125</v>
      </c>
      <c r="J641" s="424">
        <v>0</v>
      </c>
      <c r="K641" s="142" t="s">
        <v>7043</v>
      </c>
      <c r="L641" s="419" t="s">
        <v>28</v>
      </c>
      <c r="M641" s="142" t="s">
        <v>3096</v>
      </c>
      <c r="N641" s="225"/>
      <c r="O641" s="425">
        <f>IFERROR(VLOOKUP(TRIM(PRR[[#This Row],[Lokacija provedbe
grad ili općina]]),[1]Koordinate!B:E,2,FALSE),"")</f>
        <v>31433</v>
      </c>
      <c r="P641" s="425">
        <f>IFERROR(VLOOKUP(TRIM(PRR[[#This Row],[Lokacija provedbe
grad ili općina]]),[1]Koordinate!B:E,3,FALSE),"")</f>
        <v>45.458650400000003</v>
      </c>
      <c r="Q641" s="425">
        <f>IFERROR(VLOOKUP(TRIM(PRR[[#This Row],[Lokacija provedbe
grad ili općina]]),[1]Koordinate!B:E,4,FALSE),"")</f>
        <v>18.2178387999999</v>
      </c>
    </row>
    <row r="642" spans="1:17" s="167" customFormat="1">
      <c r="A642" s="225"/>
      <c r="B642" s="646" t="s">
        <v>6240</v>
      </c>
      <c r="C642" s="225"/>
      <c r="D642" s="225"/>
      <c r="E642" s="231">
        <v>43628</v>
      </c>
      <c r="F642" s="424">
        <v>111187.5</v>
      </c>
      <c r="G642" s="424">
        <v>111187.5</v>
      </c>
      <c r="H642" s="424">
        <v>94509.375</v>
      </c>
      <c r="I642" s="424">
        <v>16678.125</v>
      </c>
      <c r="J642" s="424">
        <v>0</v>
      </c>
      <c r="K642" s="142" t="s">
        <v>7044</v>
      </c>
      <c r="L642" s="419" t="s">
        <v>28</v>
      </c>
      <c r="M642" s="142" t="s">
        <v>4313</v>
      </c>
      <c r="N642" s="225"/>
      <c r="O642" s="425">
        <f>IFERROR(VLOOKUP(TRIM(PRR[[#This Row],[Lokacija provedbe
grad ili općina]]),[1]Koordinate!B:E,2,FALSE),"")</f>
        <v>31324</v>
      </c>
      <c r="P642" s="425">
        <f>IFERROR(VLOOKUP(TRIM(PRR[[#This Row],[Lokacija provedbe
grad ili općina]]),[1]Koordinate!B:E,3,FALSE),"")</f>
        <v>45.700160699999998</v>
      </c>
      <c r="Q642" s="425">
        <f>IFERROR(VLOOKUP(TRIM(PRR[[#This Row],[Lokacija provedbe
grad ili općina]]),[1]Koordinate!B:E,4,FALSE),"")</f>
        <v>18.580216799999999</v>
      </c>
    </row>
    <row r="643" spans="1:17" s="167" customFormat="1" ht="30">
      <c r="A643" s="225"/>
      <c r="B643" s="646" t="s">
        <v>6240</v>
      </c>
      <c r="C643" s="225"/>
      <c r="D643" s="225"/>
      <c r="E643" s="231">
        <v>43633</v>
      </c>
      <c r="F643" s="424">
        <v>111187.5</v>
      </c>
      <c r="G643" s="424">
        <v>111187.5</v>
      </c>
      <c r="H643" s="424">
        <v>94509.375</v>
      </c>
      <c r="I643" s="424">
        <v>16678.125</v>
      </c>
      <c r="J643" s="424">
        <v>0</v>
      </c>
      <c r="K643" s="142" t="s">
        <v>7045</v>
      </c>
      <c r="L643" s="419" t="s">
        <v>28</v>
      </c>
      <c r="M643" s="142" t="s">
        <v>4309</v>
      </c>
      <c r="N643" s="225"/>
      <c r="O643" s="425">
        <f>IFERROR(VLOOKUP(TRIM(PRR[[#This Row],[Lokacija provedbe
grad ili općina]]),[1]Koordinate!B:E,2,FALSE),"")</f>
        <v>31530</v>
      </c>
      <c r="P643" s="425">
        <f>IFERROR(VLOOKUP(TRIM(PRR[[#This Row],[Lokacija provedbe
grad ili općina]]),[1]Koordinate!B:E,3,FALSE),"")</f>
        <v>45.785408400000001</v>
      </c>
      <c r="Q643" s="425">
        <f>IFERROR(VLOOKUP(TRIM(PRR[[#This Row],[Lokacija provedbe
grad ili općina]]),[1]Koordinate!B:E,4,FALSE),"")</f>
        <v>17.981833499999901</v>
      </c>
    </row>
    <row r="644" spans="1:17" s="167" customFormat="1">
      <c r="A644" s="225"/>
      <c r="B644" s="646" t="s">
        <v>6240</v>
      </c>
      <c r="C644" s="225"/>
      <c r="D644" s="225"/>
      <c r="E644" s="231">
        <v>43628</v>
      </c>
      <c r="F644" s="424">
        <v>111187.5</v>
      </c>
      <c r="G644" s="424">
        <v>111187.5</v>
      </c>
      <c r="H644" s="424">
        <v>94509.375</v>
      </c>
      <c r="I644" s="424">
        <v>16678.125</v>
      </c>
      <c r="J644" s="424">
        <v>0</v>
      </c>
      <c r="K644" s="142" t="s">
        <v>7046</v>
      </c>
      <c r="L644" s="419" t="s">
        <v>28</v>
      </c>
      <c r="M644" s="142" t="s">
        <v>3096</v>
      </c>
      <c r="N644" s="225"/>
      <c r="O644" s="425">
        <f>IFERROR(VLOOKUP(TRIM(PRR[[#This Row],[Lokacija provedbe
grad ili općina]]),[1]Koordinate!B:E,2,FALSE),"")</f>
        <v>31433</v>
      </c>
      <c r="P644" s="425">
        <f>IFERROR(VLOOKUP(TRIM(PRR[[#This Row],[Lokacija provedbe
grad ili općina]]),[1]Koordinate!B:E,3,FALSE),"")</f>
        <v>45.458650400000003</v>
      </c>
      <c r="Q644" s="425">
        <f>IFERROR(VLOOKUP(TRIM(PRR[[#This Row],[Lokacija provedbe
grad ili općina]]),[1]Koordinate!B:E,4,FALSE),"")</f>
        <v>18.2178387999999</v>
      </c>
    </row>
    <row r="645" spans="1:17" s="167" customFormat="1">
      <c r="A645" s="225"/>
      <c r="B645" s="646" t="s">
        <v>6240</v>
      </c>
      <c r="C645" s="225"/>
      <c r="D645" s="225"/>
      <c r="E645" s="231">
        <v>43629</v>
      </c>
      <c r="F645" s="424">
        <v>111187.5</v>
      </c>
      <c r="G645" s="424">
        <v>111187.5</v>
      </c>
      <c r="H645" s="424">
        <v>94509.375</v>
      </c>
      <c r="I645" s="424">
        <v>16678.125</v>
      </c>
      <c r="J645" s="424">
        <v>0</v>
      </c>
      <c r="K645" s="142" t="s">
        <v>7047</v>
      </c>
      <c r="L645" s="419" t="s">
        <v>28</v>
      </c>
      <c r="M645" s="142" t="s">
        <v>4310</v>
      </c>
      <c r="N645" s="225"/>
      <c r="O645" s="425">
        <f>IFERROR(VLOOKUP(TRIM(PRR[[#This Row],[Lokacija provedbe
grad ili općina]]),[1]Koordinate!B:E,2,FALSE),"")</f>
        <v>31208</v>
      </c>
      <c r="P645" s="425">
        <f>IFERROR(VLOOKUP(TRIM(PRR[[#This Row],[Lokacija provedbe
grad ili općina]]),[1]Koordinate!B:E,3,FALSE),"")</f>
        <v>45.758516299999997</v>
      </c>
      <c r="Q645" s="425">
        <f>IFERROR(VLOOKUP(TRIM(PRR[[#This Row],[Lokacija provedbe
grad ili općina]]),[1]Koordinate!B:E,4,FALSE),"")</f>
        <v>18.5280731</v>
      </c>
    </row>
    <row r="646" spans="1:17" s="167" customFormat="1">
      <c r="A646" s="225"/>
      <c r="B646" s="646" t="s">
        <v>6240</v>
      </c>
      <c r="C646" s="225"/>
      <c r="D646" s="225"/>
      <c r="E646" s="231">
        <v>43628</v>
      </c>
      <c r="F646" s="424">
        <v>111187.5</v>
      </c>
      <c r="G646" s="424">
        <v>111187.5</v>
      </c>
      <c r="H646" s="424">
        <v>94509.375</v>
      </c>
      <c r="I646" s="424">
        <v>16678.125</v>
      </c>
      <c r="J646" s="424">
        <v>0</v>
      </c>
      <c r="K646" s="142" t="s">
        <v>7048</v>
      </c>
      <c r="L646" s="419" t="s">
        <v>28</v>
      </c>
      <c r="M646" s="142" t="s">
        <v>4300</v>
      </c>
      <c r="N646" s="225"/>
      <c r="O646" s="425">
        <f>IFERROR(VLOOKUP(TRIM(PRR[[#This Row],[Lokacija provedbe
grad ili općina]]),[1]Koordinate!B:E,2,FALSE),"")</f>
        <v>31215</v>
      </c>
      <c r="P646" s="425">
        <f>IFERROR(VLOOKUP(TRIM(PRR[[#This Row],[Lokacija provedbe
grad ili općina]]),[1]Koordinate!B:E,3,FALSE),"")</f>
        <v>453998995</v>
      </c>
      <c r="Q646" s="425">
        <f>IFERROR(VLOOKUP(TRIM(PRR[[#This Row],[Lokacija provedbe
grad ili općina]]),[1]Koordinate!B:E,4,FALSE),"")</f>
        <v>18.620987899999999</v>
      </c>
    </row>
    <row r="647" spans="1:17" s="167" customFormat="1">
      <c r="A647" s="225"/>
      <c r="B647" s="646" t="s">
        <v>6240</v>
      </c>
      <c r="C647" s="225"/>
      <c r="D647" s="225"/>
      <c r="E647" s="231">
        <v>43630</v>
      </c>
      <c r="F647" s="424">
        <v>111187.5</v>
      </c>
      <c r="G647" s="424">
        <v>111187.5</v>
      </c>
      <c r="H647" s="424">
        <v>94509.375</v>
      </c>
      <c r="I647" s="424">
        <v>16678.125</v>
      </c>
      <c r="J647" s="424">
        <v>0</v>
      </c>
      <c r="K647" s="142" t="s">
        <v>7049</v>
      </c>
      <c r="L647" s="419" t="s">
        <v>28</v>
      </c>
      <c r="M647" s="142" t="s">
        <v>29</v>
      </c>
      <c r="N647" s="225"/>
      <c r="O647" s="425">
        <f>IFERROR(VLOOKUP(TRIM(PRR[[#This Row],[Lokacija provedbe
grad ili općina]]),[1]Koordinate!B:E,2,FALSE),"")</f>
        <v>31000</v>
      </c>
      <c r="P647" s="425">
        <f>IFERROR(VLOOKUP(TRIM(PRR[[#This Row],[Lokacija provedbe
grad ili općina]]),[1]Koordinate!B:E,3,FALSE),"")</f>
        <v>45.554962400000001</v>
      </c>
      <c r="Q647" s="425">
        <f>IFERROR(VLOOKUP(TRIM(PRR[[#This Row],[Lokacija provedbe
grad ili općina]]),[1]Koordinate!B:E,4,FALSE),"")</f>
        <v>18.695514399999901</v>
      </c>
    </row>
    <row r="648" spans="1:17" s="167" customFormat="1">
      <c r="A648" s="225"/>
      <c r="B648" s="646" t="s">
        <v>6240</v>
      </c>
      <c r="C648" s="225"/>
      <c r="D648" s="225"/>
      <c r="E648" s="231">
        <v>43630</v>
      </c>
      <c r="F648" s="424">
        <v>111187.5</v>
      </c>
      <c r="G648" s="424">
        <v>111187.5</v>
      </c>
      <c r="H648" s="424">
        <v>94509.375</v>
      </c>
      <c r="I648" s="424">
        <v>16678.125</v>
      </c>
      <c r="J648" s="424">
        <v>0</v>
      </c>
      <c r="K648" s="142" t="s">
        <v>7050</v>
      </c>
      <c r="L648" s="419" t="s">
        <v>28</v>
      </c>
      <c r="M648" s="142" t="s">
        <v>3096</v>
      </c>
      <c r="N648" s="225"/>
      <c r="O648" s="425">
        <f>IFERROR(VLOOKUP(TRIM(PRR[[#This Row],[Lokacija provedbe
grad ili općina]]),[1]Koordinate!B:E,2,FALSE),"")</f>
        <v>31433</v>
      </c>
      <c r="P648" s="425">
        <f>IFERROR(VLOOKUP(TRIM(PRR[[#This Row],[Lokacija provedbe
grad ili općina]]),[1]Koordinate!B:E,3,FALSE),"")</f>
        <v>45.458650400000003</v>
      </c>
      <c r="Q648" s="425">
        <f>IFERROR(VLOOKUP(TRIM(PRR[[#This Row],[Lokacija provedbe
grad ili općina]]),[1]Koordinate!B:E,4,FALSE),"")</f>
        <v>18.2178387999999</v>
      </c>
    </row>
    <row r="649" spans="1:17" s="167" customFormat="1" ht="30">
      <c r="A649" s="225"/>
      <c r="B649" s="646" t="s">
        <v>6240</v>
      </c>
      <c r="C649" s="225"/>
      <c r="D649" s="225"/>
      <c r="E649" s="231">
        <v>43633</v>
      </c>
      <c r="F649" s="424">
        <v>111187.5</v>
      </c>
      <c r="G649" s="424">
        <v>111187.5</v>
      </c>
      <c r="H649" s="424">
        <v>94509.375</v>
      </c>
      <c r="I649" s="424">
        <v>16678.125</v>
      </c>
      <c r="J649" s="424">
        <v>0</v>
      </c>
      <c r="K649" s="142" t="s">
        <v>7051</v>
      </c>
      <c r="L649" s="419" t="s">
        <v>28</v>
      </c>
      <c r="M649" s="142" t="s">
        <v>4309</v>
      </c>
      <c r="N649" s="225"/>
      <c r="O649" s="425">
        <f>IFERROR(VLOOKUP(TRIM(PRR[[#This Row],[Lokacija provedbe
grad ili općina]]),[1]Koordinate!B:E,2,FALSE),"")</f>
        <v>31530</v>
      </c>
      <c r="P649" s="425">
        <f>IFERROR(VLOOKUP(TRIM(PRR[[#This Row],[Lokacija provedbe
grad ili općina]]),[1]Koordinate!B:E,3,FALSE),"")</f>
        <v>45.785408400000001</v>
      </c>
      <c r="Q649" s="425">
        <f>IFERROR(VLOOKUP(TRIM(PRR[[#This Row],[Lokacija provedbe
grad ili općina]]),[1]Koordinate!B:E,4,FALSE),"")</f>
        <v>17.981833499999901</v>
      </c>
    </row>
    <row r="650" spans="1:17" s="167" customFormat="1">
      <c r="A650" s="225"/>
      <c r="B650" s="646" t="s">
        <v>6240</v>
      </c>
      <c r="C650" s="225"/>
      <c r="D650" s="225"/>
      <c r="E650" s="231">
        <v>43629</v>
      </c>
      <c r="F650" s="424">
        <v>111187.5</v>
      </c>
      <c r="G650" s="424">
        <v>111187.5</v>
      </c>
      <c r="H650" s="424">
        <v>94509.375</v>
      </c>
      <c r="I650" s="424">
        <v>16678.125</v>
      </c>
      <c r="J650" s="424">
        <v>0</v>
      </c>
      <c r="K650" s="142" t="s">
        <v>7052</v>
      </c>
      <c r="L650" s="419" t="s">
        <v>28</v>
      </c>
      <c r="M650" s="142" t="s">
        <v>30</v>
      </c>
      <c r="N650" s="225"/>
      <c r="O650" s="425">
        <f>IFERROR(VLOOKUP(TRIM(PRR[[#This Row],[Lokacija provedbe
grad ili općina]]),[1]Koordinate!B:E,2,FALSE),"")</f>
        <v>31400</v>
      </c>
      <c r="P650" s="425">
        <f>IFERROR(VLOOKUP(TRIM(PRR[[#This Row],[Lokacija provedbe
grad ili općina]]),[1]Koordinate!B:E,3,FALSE),"")</f>
        <v>45.309996899999902</v>
      </c>
      <c r="Q650" s="425">
        <f>IFERROR(VLOOKUP(TRIM(PRR[[#This Row],[Lokacija provedbe
grad ili općina]]),[1]Koordinate!B:E,4,FALSE),"")</f>
        <v>18.4097819999999</v>
      </c>
    </row>
    <row r="651" spans="1:17" s="167" customFormat="1">
      <c r="A651" s="225"/>
      <c r="B651" s="646" t="s">
        <v>6240</v>
      </c>
      <c r="C651" s="225"/>
      <c r="D651" s="225"/>
      <c r="E651" s="231">
        <v>43630</v>
      </c>
      <c r="F651" s="424">
        <v>111187.5</v>
      </c>
      <c r="G651" s="424">
        <v>111187.5</v>
      </c>
      <c r="H651" s="424">
        <v>94509.375</v>
      </c>
      <c r="I651" s="424">
        <v>16678.125</v>
      </c>
      <c r="J651" s="424">
        <v>0</v>
      </c>
      <c r="K651" s="142" t="s">
        <v>7053</v>
      </c>
      <c r="L651" s="419" t="s">
        <v>28</v>
      </c>
      <c r="M651" s="142" t="s">
        <v>29</v>
      </c>
      <c r="N651" s="225"/>
      <c r="O651" s="425">
        <f>IFERROR(VLOOKUP(TRIM(PRR[[#This Row],[Lokacija provedbe
grad ili općina]]),[1]Koordinate!B:E,2,FALSE),"")</f>
        <v>31000</v>
      </c>
      <c r="P651" s="425">
        <f>IFERROR(VLOOKUP(TRIM(PRR[[#This Row],[Lokacija provedbe
grad ili općina]]),[1]Koordinate!B:E,3,FALSE),"")</f>
        <v>45.554962400000001</v>
      </c>
      <c r="Q651" s="425">
        <f>IFERROR(VLOOKUP(TRIM(PRR[[#This Row],[Lokacija provedbe
grad ili općina]]),[1]Koordinate!B:E,4,FALSE),"")</f>
        <v>18.695514399999901</v>
      </c>
    </row>
    <row r="652" spans="1:17" s="167" customFormat="1">
      <c r="A652" s="225"/>
      <c r="B652" s="646" t="s">
        <v>6240</v>
      </c>
      <c r="C652" s="225"/>
      <c r="D652" s="225"/>
      <c r="E652" s="231">
        <v>43626</v>
      </c>
      <c r="F652" s="424">
        <v>111187.5</v>
      </c>
      <c r="G652" s="424">
        <v>111187.5</v>
      </c>
      <c r="H652" s="424">
        <v>94509.375</v>
      </c>
      <c r="I652" s="424">
        <v>16678.125</v>
      </c>
      <c r="J652" s="424">
        <v>0</v>
      </c>
      <c r="K652" s="142" t="s">
        <v>7054</v>
      </c>
      <c r="L652" s="419" t="s">
        <v>28</v>
      </c>
      <c r="M652" s="142" t="s">
        <v>30</v>
      </c>
      <c r="N652" s="225"/>
      <c r="O652" s="425">
        <f>IFERROR(VLOOKUP(TRIM(PRR[[#This Row],[Lokacija provedbe
grad ili općina]]),[1]Koordinate!B:E,2,FALSE),"")</f>
        <v>31400</v>
      </c>
      <c r="P652" s="425">
        <f>IFERROR(VLOOKUP(TRIM(PRR[[#This Row],[Lokacija provedbe
grad ili općina]]),[1]Koordinate!B:E,3,FALSE),"")</f>
        <v>45.309996899999902</v>
      </c>
      <c r="Q652" s="425">
        <f>IFERROR(VLOOKUP(TRIM(PRR[[#This Row],[Lokacija provedbe
grad ili općina]]),[1]Koordinate!B:E,4,FALSE),"")</f>
        <v>18.4097819999999</v>
      </c>
    </row>
    <row r="653" spans="1:17" s="167" customFormat="1">
      <c r="A653" s="225"/>
      <c r="B653" s="646" t="s">
        <v>6240</v>
      </c>
      <c r="C653" s="225"/>
      <c r="D653" s="225"/>
      <c r="E653" s="231">
        <v>43633</v>
      </c>
      <c r="F653" s="424">
        <v>111187.5</v>
      </c>
      <c r="G653" s="424">
        <v>111187.5</v>
      </c>
      <c r="H653" s="424">
        <v>94509.375</v>
      </c>
      <c r="I653" s="424">
        <v>16678.125</v>
      </c>
      <c r="J653" s="424">
        <v>0</v>
      </c>
      <c r="K653" s="142" t="s">
        <v>7055</v>
      </c>
      <c r="L653" s="419" t="s">
        <v>28</v>
      </c>
      <c r="M653" s="142" t="s">
        <v>4302</v>
      </c>
      <c r="N653" s="225"/>
      <c r="O653" s="425">
        <f>IFERROR(VLOOKUP(TRIM(PRR[[#This Row],[Lokacija provedbe
grad ili općina]]),[1]Koordinate!B:E,2,FALSE),"")</f>
        <v>31418</v>
      </c>
      <c r="P653" s="425">
        <f>IFERROR(VLOOKUP(TRIM(PRR[[#This Row],[Lokacija provedbe
grad ili općina]]),[1]Koordinate!B:E,3,FALSE),"")</f>
        <v>45.380248899999998</v>
      </c>
      <c r="Q653" s="425">
        <f>IFERROR(VLOOKUP(TRIM(PRR[[#This Row],[Lokacija provedbe
grad ili općina]]),[1]Koordinate!B:E,4,FALSE),"")</f>
        <v>18.277489699999901</v>
      </c>
    </row>
    <row r="654" spans="1:17" s="167" customFormat="1">
      <c r="A654" s="225"/>
      <c r="B654" s="646" t="s">
        <v>6240</v>
      </c>
      <c r="C654" s="225"/>
      <c r="D654" s="225"/>
      <c r="E654" s="231">
        <v>43635</v>
      </c>
      <c r="F654" s="424">
        <v>111187.5</v>
      </c>
      <c r="G654" s="424">
        <v>111187.5</v>
      </c>
      <c r="H654" s="424">
        <v>94509.375</v>
      </c>
      <c r="I654" s="424">
        <v>16678.125</v>
      </c>
      <c r="J654" s="424">
        <v>0</v>
      </c>
      <c r="K654" s="142" t="s">
        <v>7056</v>
      </c>
      <c r="L654" s="419" t="s">
        <v>28</v>
      </c>
      <c r="M654" s="142" t="s">
        <v>4302</v>
      </c>
      <c r="N654" s="225"/>
      <c r="O654" s="425">
        <f>IFERROR(VLOOKUP(TRIM(PRR[[#This Row],[Lokacija provedbe
grad ili općina]]),[1]Koordinate!B:E,2,FALSE),"")</f>
        <v>31418</v>
      </c>
      <c r="P654" s="425">
        <f>IFERROR(VLOOKUP(TRIM(PRR[[#This Row],[Lokacija provedbe
grad ili općina]]),[1]Koordinate!B:E,3,FALSE),"")</f>
        <v>45.380248899999998</v>
      </c>
      <c r="Q654" s="425">
        <f>IFERROR(VLOOKUP(TRIM(PRR[[#This Row],[Lokacija provedbe
grad ili općina]]),[1]Koordinate!B:E,4,FALSE),"")</f>
        <v>18.277489699999901</v>
      </c>
    </row>
    <row r="655" spans="1:17" s="167" customFormat="1">
      <c r="A655" s="225"/>
      <c r="B655" s="646" t="s">
        <v>6240</v>
      </c>
      <c r="C655" s="225"/>
      <c r="D655" s="225"/>
      <c r="E655" s="231">
        <v>43635</v>
      </c>
      <c r="F655" s="424">
        <v>111187.5</v>
      </c>
      <c r="G655" s="424">
        <v>111187.5</v>
      </c>
      <c r="H655" s="424">
        <v>94509.375</v>
      </c>
      <c r="I655" s="424">
        <v>16678.125</v>
      </c>
      <c r="J655" s="424">
        <v>0</v>
      </c>
      <c r="K655" s="142" t="s">
        <v>7057</v>
      </c>
      <c r="L655" s="419" t="s">
        <v>28</v>
      </c>
      <c r="M655" s="142" t="s">
        <v>3096</v>
      </c>
      <c r="N655" s="225"/>
      <c r="O655" s="425">
        <f>IFERROR(VLOOKUP(TRIM(PRR[[#This Row],[Lokacija provedbe
grad ili općina]]),[1]Koordinate!B:E,2,FALSE),"")</f>
        <v>31433</v>
      </c>
      <c r="P655" s="425">
        <f>IFERROR(VLOOKUP(TRIM(PRR[[#This Row],[Lokacija provedbe
grad ili općina]]),[1]Koordinate!B:E,3,FALSE),"")</f>
        <v>45.458650400000003</v>
      </c>
      <c r="Q655" s="425">
        <f>IFERROR(VLOOKUP(TRIM(PRR[[#This Row],[Lokacija provedbe
grad ili općina]]),[1]Koordinate!B:E,4,FALSE),"")</f>
        <v>18.2178387999999</v>
      </c>
    </row>
    <row r="656" spans="1:17" s="167" customFormat="1">
      <c r="A656" s="225"/>
      <c r="B656" s="646" t="s">
        <v>6240</v>
      </c>
      <c r="C656" s="225"/>
      <c r="D656" s="225"/>
      <c r="E656" s="231">
        <v>43630</v>
      </c>
      <c r="F656" s="424">
        <v>111187.5</v>
      </c>
      <c r="G656" s="424">
        <v>111187.5</v>
      </c>
      <c r="H656" s="424">
        <v>94509.375</v>
      </c>
      <c r="I656" s="424">
        <v>16678.125</v>
      </c>
      <c r="J656" s="424">
        <v>0</v>
      </c>
      <c r="K656" s="142" t="s">
        <v>7058</v>
      </c>
      <c r="L656" s="419" t="s">
        <v>28</v>
      </c>
      <c r="M656" s="142" t="s">
        <v>1470</v>
      </c>
      <c r="N656" s="225"/>
      <c r="O656" s="425">
        <f>IFERROR(VLOOKUP(TRIM(PRR[[#This Row],[Lokacija provedbe
grad ili općina]]),[1]Koordinate!B:E,2,FALSE),"")</f>
        <v>34308</v>
      </c>
      <c r="P656" s="425">
        <f>IFERROR(VLOOKUP(TRIM(PRR[[#This Row],[Lokacija provedbe
grad ili općina]]),[1]Koordinate!B:E,3,FALSE),"")</f>
        <v>45.357976699999902</v>
      </c>
      <c r="Q656" s="425">
        <f>IFERROR(VLOOKUP(TRIM(PRR[[#This Row],[Lokacija provedbe
grad ili općina]]),[1]Koordinate!B:E,4,FALSE),"")</f>
        <v>17.764002300000001</v>
      </c>
    </row>
    <row r="657" spans="1:17" s="167" customFormat="1">
      <c r="A657" s="225"/>
      <c r="B657" s="646" t="s">
        <v>6240</v>
      </c>
      <c r="C657" s="225"/>
      <c r="D657" s="225"/>
      <c r="E657" s="231">
        <v>43634</v>
      </c>
      <c r="F657" s="424">
        <v>111187.5</v>
      </c>
      <c r="G657" s="424">
        <v>111187.5</v>
      </c>
      <c r="H657" s="424">
        <v>94509.375</v>
      </c>
      <c r="I657" s="424">
        <v>16678.125</v>
      </c>
      <c r="J657" s="424">
        <v>0</v>
      </c>
      <c r="K657" s="142" t="s">
        <v>7059</v>
      </c>
      <c r="L657" s="419" t="s">
        <v>28</v>
      </c>
      <c r="M657" s="142" t="s">
        <v>2372</v>
      </c>
      <c r="N657" s="225"/>
      <c r="O657" s="425">
        <f>IFERROR(VLOOKUP(TRIM(PRR[[#This Row],[Lokacija provedbe
grad ili općina]]),[1]Koordinate!B:E,2,FALSE),"")</f>
        <v>31424</v>
      </c>
      <c r="P657" s="425">
        <f>IFERROR(VLOOKUP(TRIM(PRR[[#This Row],[Lokacija provedbe
grad ili općina]]),[1]Koordinate!B:E,3,FALSE),"")</f>
        <v>45.4329939</v>
      </c>
      <c r="Q657" s="425">
        <f>IFERROR(VLOOKUP(TRIM(PRR[[#This Row],[Lokacija provedbe
grad ili općina]]),[1]Koordinate!B:E,4,FALSE),"")</f>
        <v>18.4113468</v>
      </c>
    </row>
    <row r="658" spans="1:17" s="167" customFormat="1">
      <c r="A658" s="225"/>
      <c r="B658" s="646" t="s">
        <v>6240</v>
      </c>
      <c r="C658" s="225"/>
      <c r="D658" s="225"/>
      <c r="E658" s="231">
        <v>43635</v>
      </c>
      <c r="F658" s="424">
        <v>111187.5</v>
      </c>
      <c r="G658" s="424">
        <v>111187.5</v>
      </c>
      <c r="H658" s="424">
        <v>94509.375</v>
      </c>
      <c r="I658" s="424">
        <v>16678.125</v>
      </c>
      <c r="J658" s="424">
        <v>0</v>
      </c>
      <c r="K658" s="142" t="s">
        <v>7060</v>
      </c>
      <c r="L658" s="419" t="s">
        <v>28</v>
      </c>
      <c r="M658" s="142" t="s">
        <v>2372</v>
      </c>
      <c r="N658" s="225"/>
      <c r="O658" s="425">
        <f>IFERROR(VLOOKUP(TRIM(PRR[[#This Row],[Lokacija provedbe
grad ili općina]]),[1]Koordinate!B:E,2,FALSE),"")</f>
        <v>31424</v>
      </c>
      <c r="P658" s="425">
        <f>IFERROR(VLOOKUP(TRIM(PRR[[#This Row],[Lokacija provedbe
grad ili općina]]),[1]Koordinate!B:E,3,FALSE),"")</f>
        <v>45.4329939</v>
      </c>
      <c r="Q658" s="425">
        <f>IFERROR(VLOOKUP(TRIM(PRR[[#This Row],[Lokacija provedbe
grad ili općina]]),[1]Koordinate!B:E,4,FALSE),"")</f>
        <v>18.4113468</v>
      </c>
    </row>
    <row r="659" spans="1:17" s="167" customFormat="1">
      <c r="A659" s="225"/>
      <c r="B659" s="646" t="s">
        <v>6240</v>
      </c>
      <c r="C659" s="225"/>
      <c r="D659" s="225"/>
      <c r="E659" s="231">
        <v>43633</v>
      </c>
      <c r="F659" s="424">
        <v>111187.5</v>
      </c>
      <c r="G659" s="424">
        <v>111187.5</v>
      </c>
      <c r="H659" s="424">
        <v>94509.375</v>
      </c>
      <c r="I659" s="424">
        <v>16678.125</v>
      </c>
      <c r="J659" s="424">
        <v>0</v>
      </c>
      <c r="K659" s="142" t="s">
        <v>7061</v>
      </c>
      <c r="L659" s="419" t="s">
        <v>28</v>
      </c>
      <c r="M659" s="142" t="s">
        <v>4308</v>
      </c>
      <c r="N659" s="225"/>
      <c r="O659" s="425">
        <f>IFERROR(VLOOKUP(TRIM(PRR[[#This Row],[Lokacija provedbe
grad ili općina]]),[1]Koordinate!B:E,2,FALSE),"")</f>
        <v>31542</v>
      </c>
      <c r="P659" s="425">
        <f>IFERROR(VLOOKUP(TRIM(PRR[[#This Row],[Lokacija provedbe
grad ili općina]]),[1]Koordinate!B:E,3,FALSE),"")</f>
        <v>45.662298999999997</v>
      </c>
      <c r="Q659" s="425">
        <f>IFERROR(VLOOKUP(TRIM(PRR[[#This Row],[Lokacija provedbe
grad ili općina]]),[1]Koordinate!B:E,4,FALSE),"")</f>
        <v>18.186986599999901</v>
      </c>
    </row>
    <row r="660" spans="1:17" s="167" customFormat="1">
      <c r="A660" s="225"/>
      <c r="B660" s="646" t="s">
        <v>6240</v>
      </c>
      <c r="C660" s="225"/>
      <c r="D660" s="225"/>
      <c r="E660" s="231">
        <v>43637</v>
      </c>
      <c r="F660" s="424">
        <v>111187.5</v>
      </c>
      <c r="G660" s="424">
        <v>111187.5</v>
      </c>
      <c r="H660" s="424">
        <v>94509.375</v>
      </c>
      <c r="I660" s="424">
        <v>16678.125</v>
      </c>
      <c r="J660" s="424">
        <v>0</v>
      </c>
      <c r="K660" s="142" t="s">
        <v>7062</v>
      </c>
      <c r="L660" s="419" t="s">
        <v>28</v>
      </c>
      <c r="M660" s="142" t="s">
        <v>2230</v>
      </c>
      <c r="N660" s="225"/>
      <c r="O660" s="425">
        <f>IFERROR(VLOOKUP(TRIM(PRR[[#This Row],[Lokacija provedbe
grad ili općina]]),[1]Koordinate!B:E,2,FALSE),"")</f>
        <v>31410</v>
      </c>
      <c r="P660" s="425">
        <f>IFERROR(VLOOKUP(TRIM(PRR[[#This Row],[Lokacija provedbe
grad ili općina]]),[1]Koordinate!B:E,3,FALSE),"")</f>
        <v>45.226056999999997</v>
      </c>
      <c r="Q660" s="425">
        <f>IFERROR(VLOOKUP(TRIM(PRR[[#This Row],[Lokacija provedbe
grad ili općina]]),[1]Koordinate!B:E,4,FALSE),"")</f>
        <v>18.432524599999901</v>
      </c>
    </row>
    <row r="661" spans="1:17" s="167" customFormat="1">
      <c r="A661" s="225"/>
      <c r="B661" s="646" t="s">
        <v>6240</v>
      </c>
      <c r="C661" s="225"/>
      <c r="D661" s="225"/>
      <c r="E661" s="231">
        <v>43634</v>
      </c>
      <c r="F661" s="424">
        <v>111187.5</v>
      </c>
      <c r="G661" s="424">
        <v>111187.5</v>
      </c>
      <c r="H661" s="424">
        <v>94509.375</v>
      </c>
      <c r="I661" s="424">
        <v>16678.125</v>
      </c>
      <c r="J661" s="424">
        <v>0</v>
      </c>
      <c r="K661" s="142" t="s">
        <v>7063</v>
      </c>
      <c r="L661" s="419" t="s">
        <v>28</v>
      </c>
      <c r="M661" s="142" t="s">
        <v>1717</v>
      </c>
      <c r="N661" s="225"/>
      <c r="O661" s="425">
        <f>IFERROR(VLOOKUP(TRIM(PRR[[#This Row],[Lokacija provedbe
grad ili općina]]),[1]Koordinate!B:E,2,FALSE),"")</f>
        <v>31511</v>
      </c>
      <c r="P661" s="425">
        <f>IFERROR(VLOOKUP(TRIM(PRR[[#This Row],[Lokacija provedbe
grad ili općina]]),[1]Koordinate!B:E,3,FALSE),"")</f>
        <v>45.540887699999999</v>
      </c>
      <c r="Q661" s="425">
        <f>IFERROR(VLOOKUP(TRIM(PRR[[#This Row],[Lokacija provedbe
grad ili općina]]),[1]Koordinate!B:E,4,FALSE),"")</f>
        <v>18.0528961999999</v>
      </c>
    </row>
    <row r="662" spans="1:17" s="167" customFormat="1">
      <c r="A662" s="225"/>
      <c r="B662" s="646" t="s">
        <v>6240</v>
      </c>
      <c r="C662" s="225"/>
      <c r="D662" s="225"/>
      <c r="E662" s="231">
        <v>43634</v>
      </c>
      <c r="F662" s="424">
        <v>111187.5</v>
      </c>
      <c r="G662" s="424">
        <v>111187.5</v>
      </c>
      <c r="H662" s="424">
        <v>94509.375</v>
      </c>
      <c r="I662" s="424">
        <v>16678.125</v>
      </c>
      <c r="J662" s="424">
        <v>0</v>
      </c>
      <c r="K662" s="142" t="s">
        <v>7064</v>
      </c>
      <c r="L662" s="419" t="s">
        <v>28</v>
      </c>
      <c r="M662" s="142" t="s">
        <v>1748</v>
      </c>
      <c r="N662" s="225"/>
      <c r="O662" s="425">
        <f>IFERROR(VLOOKUP(TRIM(PRR[[#This Row],[Lokacija provedbe
grad ili općina]]),[1]Koordinate!B:E,2,FALSE),"")</f>
        <v>31224</v>
      </c>
      <c r="P662" s="425">
        <f>IFERROR(VLOOKUP(TRIM(PRR[[#This Row],[Lokacija provedbe
grad ili općina]]),[1]Koordinate!B:E,3,FALSE),"")</f>
        <v>45.545440199999902</v>
      </c>
      <c r="Q662" s="425">
        <f>IFERROR(VLOOKUP(TRIM(PRR[[#This Row],[Lokacija provedbe
grad ili općina]]),[1]Koordinate!B:E,4,FALSE),"")</f>
        <v>18.283311599999902</v>
      </c>
    </row>
    <row r="663" spans="1:17" s="167" customFormat="1">
      <c r="A663" s="225"/>
      <c r="B663" s="646" t="s">
        <v>6240</v>
      </c>
      <c r="C663" s="225"/>
      <c r="D663" s="225"/>
      <c r="E663" s="231">
        <v>43634</v>
      </c>
      <c r="F663" s="424">
        <v>111187.5</v>
      </c>
      <c r="G663" s="424">
        <v>111187.5</v>
      </c>
      <c r="H663" s="424">
        <v>94509.375</v>
      </c>
      <c r="I663" s="424">
        <v>16678.125</v>
      </c>
      <c r="J663" s="424">
        <v>0</v>
      </c>
      <c r="K663" s="142" t="s">
        <v>4425</v>
      </c>
      <c r="L663" s="419" t="s">
        <v>28</v>
      </c>
      <c r="M663" s="142" t="s">
        <v>4308</v>
      </c>
      <c r="N663" s="225"/>
      <c r="O663" s="425">
        <f>IFERROR(VLOOKUP(TRIM(PRR[[#This Row],[Lokacija provedbe
grad ili općina]]),[1]Koordinate!B:E,2,FALSE),"")</f>
        <v>31542</v>
      </c>
      <c r="P663" s="425">
        <f>IFERROR(VLOOKUP(TRIM(PRR[[#This Row],[Lokacija provedbe
grad ili općina]]),[1]Koordinate!B:E,3,FALSE),"")</f>
        <v>45.662298999999997</v>
      </c>
      <c r="Q663" s="425">
        <f>IFERROR(VLOOKUP(TRIM(PRR[[#This Row],[Lokacija provedbe
grad ili općina]]),[1]Koordinate!B:E,4,FALSE),"")</f>
        <v>18.186986599999901</v>
      </c>
    </row>
    <row r="664" spans="1:17" s="167" customFormat="1">
      <c r="A664" s="225"/>
      <c r="B664" s="646" t="s">
        <v>6240</v>
      </c>
      <c r="C664" s="225"/>
      <c r="D664" s="225"/>
      <c r="E664" s="231">
        <v>43633</v>
      </c>
      <c r="F664" s="424">
        <v>111187.5</v>
      </c>
      <c r="G664" s="424">
        <v>111187.5</v>
      </c>
      <c r="H664" s="424">
        <v>94509.375</v>
      </c>
      <c r="I664" s="424">
        <v>16678.125</v>
      </c>
      <c r="J664" s="424">
        <v>0</v>
      </c>
      <c r="K664" s="142" t="s">
        <v>7065</v>
      </c>
      <c r="L664" s="419" t="s">
        <v>28</v>
      </c>
      <c r="M664" s="142" t="s">
        <v>2230</v>
      </c>
      <c r="N664" s="225"/>
      <c r="O664" s="425">
        <f>IFERROR(VLOOKUP(TRIM(PRR[[#This Row],[Lokacija provedbe
grad ili općina]]),[1]Koordinate!B:E,2,FALSE),"")</f>
        <v>31410</v>
      </c>
      <c r="P664" s="425">
        <f>IFERROR(VLOOKUP(TRIM(PRR[[#This Row],[Lokacija provedbe
grad ili općina]]),[1]Koordinate!B:E,3,FALSE),"")</f>
        <v>45.226056999999997</v>
      </c>
      <c r="Q664" s="425">
        <f>IFERROR(VLOOKUP(TRIM(PRR[[#This Row],[Lokacija provedbe
grad ili općina]]),[1]Koordinate!B:E,4,FALSE),"")</f>
        <v>18.432524599999901</v>
      </c>
    </row>
    <row r="665" spans="1:17" s="167" customFormat="1">
      <c r="A665" s="225"/>
      <c r="B665" s="646" t="s">
        <v>6240</v>
      </c>
      <c r="C665" s="225"/>
      <c r="D665" s="225"/>
      <c r="E665" s="231">
        <v>43635</v>
      </c>
      <c r="F665" s="424">
        <v>111187.5</v>
      </c>
      <c r="G665" s="424">
        <v>111187.5</v>
      </c>
      <c r="H665" s="424">
        <v>94509.375</v>
      </c>
      <c r="I665" s="424">
        <v>16678.125</v>
      </c>
      <c r="J665" s="424">
        <v>0</v>
      </c>
      <c r="K665" s="142" t="s">
        <v>7066</v>
      </c>
      <c r="L665" s="419" t="s">
        <v>28</v>
      </c>
      <c r="M665" s="142" t="s">
        <v>1748</v>
      </c>
      <c r="N665" s="225"/>
      <c r="O665" s="425">
        <f>IFERROR(VLOOKUP(TRIM(PRR[[#This Row],[Lokacija provedbe
grad ili općina]]),[1]Koordinate!B:E,2,FALSE),"")</f>
        <v>31224</v>
      </c>
      <c r="P665" s="425">
        <f>IFERROR(VLOOKUP(TRIM(PRR[[#This Row],[Lokacija provedbe
grad ili općina]]),[1]Koordinate!B:E,3,FALSE),"")</f>
        <v>45.545440199999902</v>
      </c>
      <c r="Q665" s="425">
        <f>IFERROR(VLOOKUP(TRIM(PRR[[#This Row],[Lokacija provedbe
grad ili općina]]),[1]Koordinate!B:E,4,FALSE),"")</f>
        <v>18.283311599999902</v>
      </c>
    </row>
    <row r="666" spans="1:17" s="167" customFormat="1">
      <c r="A666" s="225"/>
      <c r="B666" s="646" t="s">
        <v>6240</v>
      </c>
      <c r="C666" s="225"/>
      <c r="D666" s="225"/>
      <c r="E666" s="231">
        <v>43635</v>
      </c>
      <c r="F666" s="424">
        <v>111187.5</v>
      </c>
      <c r="G666" s="424">
        <v>111187.5</v>
      </c>
      <c r="H666" s="424">
        <v>94509.375</v>
      </c>
      <c r="I666" s="424">
        <v>16678.125</v>
      </c>
      <c r="J666" s="424">
        <v>0</v>
      </c>
      <c r="K666" s="142" t="s">
        <v>7067</v>
      </c>
      <c r="L666" s="419" t="s">
        <v>28</v>
      </c>
      <c r="M666" s="142" t="s">
        <v>2374</v>
      </c>
      <c r="N666" s="225"/>
      <c r="O666" s="425">
        <f>IFERROR(VLOOKUP(TRIM(PRR[[#This Row],[Lokacija provedbe
grad ili općina]]),[1]Koordinate!B:E,2,FALSE),"")</f>
        <v>31422</v>
      </c>
      <c r="P666" s="425">
        <f>IFERROR(VLOOKUP(TRIM(PRR[[#This Row],[Lokacija provedbe
grad ili općina]]),[1]Koordinate!B:E,3,FALSE),"")</f>
        <v>45.398088999999999</v>
      </c>
      <c r="Q666" s="425">
        <f>IFERROR(VLOOKUP(TRIM(PRR[[#This Row],[Lokacija provedbe
grad ili općina]]),[1]Koordinate!B:E,4,FALSE),"")</f>
        <v>18.3761978</v>
      </c>
    </row>
    <row r="667" spans="1:17" s="167" customFormat="1">
      <c r="A667" s="225"/>
      <c r="B667" s="646" t="s">
        <v>6240</v>
      </c>
      <c r="C667" s="225"/>
      <c r="D667" s="225"/>
      <c r="E667" s="231">
        <v>43637</v>
      </c>
      <c r="F667" s="424">
        <v>111187.5</v>
      </c>
      <c r="G667" s="424">
        <v>111187.5</v>
      </c>
      <c r="H667" s="424">
        <v>94509.375</v>
      </c>
      <c r="I667" s="424">
        <v>16678.125</v>
      </c>
      <c r="J667" s="424">
        <v>0</v>
      </c>
      <c r="K667" s="142" t="s">
        <v>7068</v>
      </c>
      <c r="L667" s="419" t="s">
        <v>28</v>
      </c>
      <c r="M667" s="142" t="s">
        <v>1677</v>
      </c>
      <c r="N667" s="225"/>
      <c r="O667" s="425">
        <f>IFERROR(VLOOKUP(TRIM(PRR[[#This Row],[Lokacija provedbe
grad ili općina]]),[1]Koordinate!B:E,2,FALSE),"")</f>
        <v>31421</v>
      </c>
      <c r="P667" s="425">
        <f>IFERROR(VLOOKUP(TRIM(PRR[[#This Row],[Lokacija provedbe
grad ili općina]]),[1]Koordinate!B:E,3,FALSE),"")</f>
        <v>45.353201800000001</v>
      </c>
      <c r="Q667" s="425">
        <f>IFERROR(VLOOKUP(TRIM(PRR[[#This Row],[Lokacija provedbe
grad ili općina]]),[1]Koordinate!B:E,4,FALSE),"")</f>
        <v>18.377091499999999</v>
      </c>
    </row>
    <row r="668" spans="1:17" s="167" customFormat="1">
      <c r="A668" s="225"/>
      <c r="B668" s="646" t="s">
        <v>6240</v>
      </c>
      <c r="C668" s="225"/>
      <c r="D668" s="225"/>
      <c r="E668" s="231">
        <v>43636</v>
      </c>
      <c r="F668" s="424">
        <v>111187.5</v>
      </c>
      <c r="G668" s="424">
        <v>111187.5</v>
      </c>
      <c r="H668" s="424">
        <v>94509.375</v>
      </c>
      <c r="I668" s="424">
        <v>16678.125</v>
      </c>
      <c r="J668" s="424">
        <v>0</v>
      </c>
      <c r="K668" s="142" t="s">
        <v>7069</v>
      </c>
      <c r="L668" s="419" t="s">
        <v>28</v>
      </c>
      <c r="M668" s="142" t="s">
        <v>1717</v>
      </c>
      <c r="N668" s="225"/>
      <c r="O668" s="425">
        <f>IFERROR(VLOOKUP(TRIM(PRR[[#This Row],[Lokacija provedbe
grad ili općina]]),[1]Koordinate!B:E,2,FALSE),"")</f>
        <v>31511</v>
      </c>
      <c r="P668" s="425">
        <f>IFERROR(VLOOKUP(TRIM(PRR[[#This Row],[Lokacija provedbe
grad ili općina]]),[1]Koordinate!B:E,3,FALSE),"")</f>
        <v>45.540887699999999</v>
      </c>
      <c r="Q668" s="425">
        <f>IFERROR(VLOOKUP(TRIM(PRR[[#This Row],[Lokacija provedbe
grad ili općina]]),[1]Koordinate!B:E,4,FALSE),"")</f>
        <v>18.0528961999999</v>
      </c>
    </row>
    <row r="669" spans="1:17" s="167" customFormat="1">
      <c r="A669" s="225"/>
      <c r="B669" s="646" t="s">
        <v>6240</v>
      </c>
      <c r="C669" s="225"/>
      <c r="D669" s="225"/>
      <c r="E669" s="231">
        <v>43634</v>
      </c>
      <c r="F669" s="424">
        <v>111187.5</v>
      </c>
      <c r="G669" s="424">
        <v>111187.5</v>
      </c>
      <c r="H669" s="424">
        <v>94509.375</v>
      </c>
      <c r="I669" s="424">
        <v>16678.125</v>
      </c>
      <c r="J669" s="424">
        <v>0</v>
      </c>
      <c r="K669" s="142" t="s">
        <v>7070</v>
      </c>
      <c r="L669" s="419" t="s">
        <v>28</v>
      </c>
      <c r="M669" s="142" t="s">
        <v>851</v>
      </c>
      <c r="N669" s="225"/>
      <c r="O669" s="425">
        <f>IFERROR(VLOOKUP(TRIM(PRR[[#This Row],[Lokacija provedbe
grad ili općina]]),[1]Koordinate!B:E,2,FALSE),"")</f>
        <v>31326</v>
      </c>
      <c r="P669" s="425">
        <f>IFERROR(VLOOKUP(TRIM(PRR[[#This Row],[Lokacija provedbe
grad ili općina]]),[1]Koordinate!B:E,3,FALSE),"")</f>
        <v>45.625062300000003</v>
      </c>
      <c r="Q669" s="425">
        <f>IFERROR(VLOOKUP(TRIM(PRR[[#This Row],[Lokacija provedbe
grad ili općina]]),[1]Koordinate!B:E,4,FALSE),"")</f>
        <v>18.689217399999901</v>
      </c>
    </row>
    <row r="670" spans="1:17" s="167" customFormat="1">
      <c r="A670" s="225"/>
      <c r="B670" s="646" t="s">
        <v>6240</v>
      </c>
      <c r="C670" s="225"/>
      <c r="D670" s="225"/>
      <c r="E670" s="231">
        <v>43635</v>
      </c>
      <c r="F670" s="424">
        <v>111187.5</v>
      </c>
      <c r="G670" s="424">
        <v>111187.5</v>
      </c>
      <c r="H670" s="424">
        <v>94509.375</v>
      </c>
      <c r="I670" s="424">
        <v>16678.125</v>
      </c>
      <c r="J670" s="424">
        <v>0</v>
      </c>
      <c r="K670" s="142" t="s">
        <v>7071</v>
      </c>
      <c r="L670" s="419" t="s">
        <v>28</v>
      </c>
      <c r="M670" s="142" t="s">
        <v>1717</v>
      </c>
      <c r="N670" s="225"/>
      <c r="O670" s="425">
        <f>IFERROR(VLOOKUP(TRIM(PRR[[#This Row],[Lokacija provedbe
grad ili općina]]),[1]Koordinate!B:E,2,FALSE),"")</f>
        <v>31511</v>
      </c>
      <c r="P670" s="425">
        <f>IFERROR(VLOOKUP(TRIM(PRR[[#This Row],[Lokacija provedbe
grad ili općina]]),[1]Koordinate!B:E,3,FALSE),"")</f>
        <v>45.540887699999999</v>
      </c>
      <c r="Q670" s="425">
        <f>IFERROR(VLOOKUP(TRIM(PRR[[#This Row],[Lokacija provedbe
grad ili općina]]),[1]Koordinate!B:E,4,FALSE),"")</f>
        <v>18.0528961999999</v>
      </c>
    </row>
    <row r="671" spans="1:17" s="167" customFormat="1">
      <c r="A671" s="225"/>
      <c r="B671" s="646" t="s">
        <v>6240</v>
      </c>
      <c r="C671" s="225"/>
      <c r="D671" s="225"/>
      <c r="E671" s="231">
        <v>43637</v>
      </c>
      <c r="F671" s="424">
        <v>111187.5</v>
      </c>
      <c r="G671" s="424">
        <v>111187.5</v>
      </c>
      <c r="H671" s="424">
        <v>94509.375</v>
      </c>
      <c r="I671" s="424">
        <v>16678.125</v>
      </c>
      <c r="J671" s="424">
        <v>0</v>
      </c>
      <c r="K671" s="142" t="s">
        <v>7340</v>
      </c>
      <c r="L671" s="419" t="s">
        <v>28</v>
      </c>
      <c r="M671" s="142" t="s">
        <v>4314</v>
      </c>
      <c r="N671" s="225"/>
      <c r="O671" s="425">
        <f>IFERROR(VLOOKUP(TRIM(PRR[[#This Row],[Lokacija provedbe
grad ili općina]]),[1]Koordinate!B:E,2,FALSE),"")</f>
        <v>31325</v>
      </c>
      <c r="P671" s="425">
        <f>IFERROR(VLOOKUP(TRIM(PRR[[#This Row],[Lokacija provedbe
grad ili općina]]),[1]Koordinate!B:E,3,FALSE),"")</f>
        <v>45.6866044</v>
      </c>
      <c r="Q671" s="425">
        <f>IFERROR(VLOOKUP(TRIM(PRR[[#This Row],[Lokacija provedbe
grad ili općina]]),[1]Koordinate!B:E,4,FALSE),"")</f>
        <v>18.668215700000001</v>
      </c>
    </row>
    <row r="672" spans="1:17" s="167" customFormat="1">
      <c r="A672" s="225"/>
      <c r="B672" s="646" t="s">
        <v>6240</v>
      </c>
      <c r="C672" s="225"/>
      <c r="D672" s="225"/>
      <c r="E672" s="231">
        <v>43644</v>
      </c>
      <c r="F672" s="424">
        <v>111187.5</v>
      </c>
      <c r="G672" s="424">
        <v>111187.5</v>
      </c>
      <c r="H672" s="424">
        <v>94509.375</v>
      </c>
      <c r="I672" s="424">
        <v>16678.125</v>
      </c>
      <c r="J672" s="424">
        <v>0</v>
      </c>
      <c r="K672" s="142" t="s">
        <v>7341</v>
      </c>
      <c r="L672" s="419" t="s">
        <v>28</v>
      </c>
      <c r="M672" s="142" t="s">
        <v>3096</v>
      </c>
      <c r="N672" s="225"/>
      <c r="O672" s="425">
        <f>IFERROR(VLOOKUP(TRIM(PRR[[#This Row],[Lokacija provedbe
grad ili općina]]),[1]Koordinate!B:E,2,FALSE),"")</f>
        <v>31433</v>
      </c>
      <c r="P672" s="425">
        <f>IFERROR(VLOOKUP(TRIM(PRR[[#This Row],[Lokacija provedbe
grad ili općina]]),[1]Koordinate!B:E,3,FALSE),"")</f>
        <v>45.458650400000003</v>
      </c>
      <c r="Q672" s="425">
        <f>IFERROR(VLOOKUP(TRIM(PRR[[#This Row],[Lokacija provedbe
grad ili općina]]),[1]Koordinate!B:E,4,FALSE),"")</f>
        <v>18.2178387999999</v>
      </c>
    </row>
    <row r="673" spans="1:17" s="167" customFormat="1">
      <c r="A673" s="225"/>
      <c r="B673" s="646" t="s">
        <v>6240</v>
      </c>
      <c r="C673" s="225"/>
      <c r="D673" s="225"/>
      <c r="E673" s="231">
        <v>43642</v>
      </c>
      <c r="F673" s="424">
        <v>111187.5</v>
      </c>
      <c r="G673" s="424">
        <v>111187.5</v>
      </c>
      <c r="H673" s="424">
        <v>94509.375</v>
      </c>
      <c r="I673" s="424">
        <v>16678.125</v>
      </c>
      <c r="J673" s="424">
        <v>0</v>
      </c>
      <c r="K673" s="142" t="s">
        <v>7342</v>
      </c>
      <c r="L673" s="419" t="s">
        <v>28</v>
      </c>
      <c r="M673" s="142" t="s">
        <v>386</v>
      </c>
      <c r="N673" s="225"/>
      <c r="O673" s="425">
        <f>IFERROR(VLOOKUP(TRIM(PRR[[#This Row],[Lokacija provedbe
grad ili općina]]),[1]Koordinate!B:E,2,FALSE),"")</f>
        <v>31500</v>
      </c>
      <c r="P673" s="425">
        <f>IFERROR(VLOOKUP(TRIM(PRR[[#This Row],[Lokacija provedbe
grad ili općina]]),[1]Koordinate!B:E,3,FALSE),"")</f>
        <v>45.494686100000003</v>
      </c>
      <c r="Q673" s="425">
        <f>IFERROR(VLOOKUP(TRIM(PRR[[#This Row],[Lokacija provedbe
grad ili općina]]),[1]Koordinate!B:E,4,FALSE),"")</f>
        <v>18.095111800000002</v>
      </c>
    </row>
    <row r="674" spans="1:17" s="167" customFormat="1">
      <c r="A674" s="225"/>
      <c r="B674" s="646" t="s">
        <v>6240</v>
      </c>
      <c r="C674" s="225"/>
      <c r="D674" s="225"/>
      <c r="E674" s="231">
        <v>43647</v>
      </c>
      <c r="F674" s="424">
        <v>111187.5</v>
      </c>
      <c r="G674" s="424">
        <v>111187.5</v>
      </c>
      <c r="H674" s="424">
        <v>94509.375</v>
      </c>
      <c r="I674" s="424">
        <v>16678.125</v>
      </c>
      <c r="J674" s="424">
        <v>0</v>
      </c>
      <c r="K674" s="142" t="s">
        <v>7343</v>
      </c>
      <c r="L674" s="419" t="s">
        <v>28</v>
      </c>
      <c r="M674" s="142" t="s">
        <v>1308</v>
      </c>
      <c r="N674" s="225"/>
      <c r="O674" s="425">
        <f>IFERROR(VLOOKUP(TRIM(PRR[[#This Row],[Lokacija provedbe
grad ili općina]]),[1]Koordinate!B:E,2,FALSE),"")</f>
        <v>31402</v>
      </c>
      <c r="P674" s="425">
        <f>IFERROR(VLOOKUP(TRIM(PRR[[#This Row],[Lokacija provedbe
grad ili općina]]),[1]Koordinate!B:E,3,FALSE),"")</f>
        <v>45.361364399999999</v>
      </c>
      <c r="Q674" s="425">
        <f>IFERROR(VLOOKUP(TRIM(PRR[[#This Row],[Lokacija provedbe
grad ili općina]]),[1]Koordinate!B:E,4,FALSE),"")</f>
        <v>18.542214099999999</v>
      </c>
    </row>
    <row r="675" spans="1:17" s="167" customFormat="1">
      <c r="A675" s="225"/>
      <c r="B675" s="646" t="s">
        <v>7344</v>
      </c>
      <c r="C675" s="225"/>
      <c r="D675" s="225"/>
      <c r="E675" s="231">
        <v>43654</v>
      </c>
      <c r="F675" s="424">
        <v>111187.5</v>
      </c>
      <c r="G675" s="424">
        <v>111187.5</v>
      </c>
      <c r="H675" s="424">
        <v>94509.375</v>
      </c>
      <c r="I675" s="424">
        <v>16678.125</v>
      </c>
      <c r="J675" s="424">
        <v>0</v>
      </c>
      <c r="K675" s="142" t="s">
        <v>7345</v>
      </c>
      <c r="L675" s="419" t="s">
        <v>28</v>
      </c>
      <c r="M675" s="142" t="s">
        <v>30</v>
      </c>
      <c r="N675" s="225"/>
      <c r="O675" s="425">
        <f>IFERROR(VLOOKUP(TRIM(PRR[[#This Row],[Lokacija provedbe
grad ili općina]]),[1]Koordinate!B:E,2,FALSE),"")</f>
        <v>31400</v>
      </c>
      <c r="P675" s="425">
        <f>IFERROR(VLOOKUP(TRIM(PRR[[#This Row],[Lokacija provedbe
grad ili općina]]),[1]Koordinate!B:E,3,FALSE),"")</f>
        <v>45.309996899999902</v>
      </c>
      <c r="Q675" s="425">
        <f>IFERROR(VLOOKUP(TRIM(PRR[[#This Row],[Lokacija provedbe
grad ili općina]]),[1]Koordinate!B:E,4,FALSE),"")</f>
        <v>18.4097819999999</v>
      </c>
    </row>
    <row r="676" spans="1:17" s="167" customFormat="1">
      <c r="A676" s="225"/>
      <c r="B676" s="646" t="s">
        <v>7346</v>
      </c>
      <c r="C676" s="225"/>
      <c r="D676" s="225"/>
      <c r="E676" s="231">
        <v>43626</v>
      </c>
      <c r="F676" s="424">
        <v>111187.5</v>
      </c>
      <c r="G676" s="424">
        <v>111187.5</v>
      </c>
      <c r="H676" s="424">
        <v>94509.375</v>
      </c>
      <c r="I676" s="424">
        <v>16678.125</v>
      </c>
      <c r="J676" s="424">
        <v>0</v>
      </c>
      <c r="K676" s="142" t="s">
        <v>7347</v>
      </c>
      <c r="L676" s="419" t="s">
        <v>28</v>
      </c>
      <c r="M676" s="142" t="s">
        <v>169</v>
      </c>
      <c r="N676" s="225"/>
      <c r="O676" s="425">
        <f>IFERROR(VLOOKUP(TRIM(PRR[[#This Row],[Lokacija provedbe
grad ili općina]]),[1]Koordinate!B:E,2,FALSE),"")</f>
        <v>31540</v>
      </c>
      <c r="P676" s="425">
        <f>IFERROR(VLOOKUP(TRIM(PRR[[#This Row],[Lokacija provedbe
grad ili općina]]),[1]Koordinate!B:E,3,FALSE),"")</f>
        <v>45.762141999999997</v>
      </c>
      <c r="Q676" s="425">
        <f>IFERROR(VLOOKUP(TRIM(PRR[[#This Row],[Lokacija provedbe
grad ili općina]]),[1]Koordinate!B:E,4,FALSE),"")</f>
        <v>18.165137899999898</v>
      </c>
    </row>
    <row r="677" spans="1:17" s="167" customFormat="1">
      <c r="A677" s="225"/>
      <c r="B677" s="646" t="s">
        <v>7348</v>
      </c>
      <c r="C677" s="225"/>
      <c r="D677" s="225"/>
      <c r="E677" s="231">
        <v>43654</v>
      </c>
      <c r="F677" s="424">
        <v>111187.5</v>
      </c>
      <c r="G677" s="424">
        <v>111187.5</v>
      </c>
      <c r="H677" s="424">
        <v>94509.375</v>
      </c>
      <c r="I677" s="424">
        <v>16678.125</v>
      </c>
      <c r="J677" s="424">
        <v>0</v>
      </c>
      <c r="K677" s="142" t="s">
        <v>7349</v>
      </c>
      <c r="L677" s="419" t="s">
        <v>28</v>
      </c>
      <c r="M677" s="142" t="s">
        <v>169</v>
      </c>
      <c r="N677" s="225"/>
      <c r="O677" s="425">
        <f>IFERROR(VLOOKUP(TRIM(PRR[[#This Row],[Lokacija provedbe
grad ili općina]]),[1]Koordinate!B:E,2,FALSE),"")</f>
        <v>31540</v>
      </c>
      <c r="P677" s="425">
        <f>IFERROR(VLOOKUP(TRIM(PRR[[#This Row],[Lokacija provedbe
grad ili općina]]),[1]Koordinate!B:E,3,FALSE),"")</f>
        <v>45.762141999999997</v>
      </c>
      <c r="Q677" s="425">
        <f>IFERROR(VLOOKUP(TRIM(PRR[[#This Row],[Lokacija provedbe
grad ili općina]]),[1]Koordinate!B:E,4,FALSE),"")</f>
        <v>18.165137899999898</v>
      </c>
    </row>
    <row r="678" spans="1:17" s="167" customFormat="1">
      <c r="A678" s="225"/>
      <c r="B678" s="646" t="s">
        <v>7350</v>
      </c>
      <c r="C678" s="225"/>
      <c r="D678" s="225"/>
      <c r="E678" s="231">
        <v>43654</v>
      </c>
      <c r="F678" s="424">
        <v>111187.5</v>
      </c>
      <c r="G678" s="424">
        <v>111187.5</v>
      </c>
      <c r="H678" s="424">
        <v>94509.375</v>
      </c>
      <c r="I678" s="424">
        <v>16678.125</v>
      </c>
      <c r="J678" s="424">
        <v>0</v>
      </c>
      <c r="K678" s="142" t="s">
        <v>7351</v>
      </c>
      <c r="L678" s="419" t="s">
        <v>28</v>
      </c>
      <c r="M678" s="142" t="s">
        <v>1308</v>
      </c>
      <c r="N678" s="225"/>
      <c r="O678" s="425">
        <f>IFERROR(VLOOKUP(TRIM(PRR[[#This Row],[Lokacija provedbe
grad ili općina]]),[1]Koordinate!B:E,2,FALSE),"")</f>
        <v>31402</v>
      </c>
      <c r="P678" s="425">
        <f>IFERROR(VLOOKUP(TRIM(PRR[[#This Row],[Lokacija provedbe
grad ili općina]]),[1]Koordinate!B:E,3,FALSE),"")</f>
        <v>45.361364399999999</v>
      </c>
      <c r="Q678" s="425">
        <f>IFERROR(VLOOKUP(TRIM(PRR[[#This Row],[Lokacija provedbe
grad ili općina]]),[1]Koordinate!B:E,4,FALSE),"")</f>
        <v>18.542214099999999</v>
      </c>
    </row>
    <row r="679" spans="1:17" s="167" customFormat="1">
      <c r="A679" s="225"/>
      <c r="B679" s="646" t="s">
        <v>7352</v>
      </c>
      <c r="C679" s="225"/>
      <c r="D679" s="225"/>
      <c r="E679" s="231">
        <v>43654</v>
      </c>
      <c r="F679" s="424">
        <v>111187.5</v>
      </c>
      <c r="G679" s="424">
        <v>111187.5</v>
      </c>
      <c r="H679" s="424">
        <v>94509.375</v>
      </c>
      <c r="I679" s="424">
        <v>16678.125</v>
      </c>
      <c r="J679" s="424">
        <v>0</v>
      </c>
      <c r="K679" s="142" t="s">
        <v>7353</v>
      </c>
      <c r="L679" s="419" t="s">
        <v>28</v>
      </c>
      <c r="M679" s="142" t="s">
        <v>1677</v>
      </c>
      <c r="N679" s="225"/>
      <c r="O679" s="425">
        <f>IFERROR(VLOOKUP(TRIM(PRR[[#This Row],[Lokacija provedbe
grad ili općina]]),[1]Koordinate!B:E,2,FALSE),"")</f>
        <v>31421</v>
      </c>
      <c r="P679" s="425">
        <f>IFERROR(VLOOKUP(TRIM(PRR[[#This Row],[Lokacija provedbe
grad ili općina]]),[1]Koordinate!B:E,3,FALSE),"")</f>
        <v>45.353201800000001</v>
      </c>
      <c r="Q679" s="425">
        <f>IFERROR(VLOOKUP(TRIM(PRR[[#This Row],[Lokacija provedbe
grad ili općina]]),[1]Koordinate!B:E,4,FALSE),"")</f>
        <v>18.377091499999999</v>
      </c>
    </row>
    <row r="680" spans="1:17" s="167" customFormat="1">
      <c r="A680" s="225"/>
      <c r="B680" s="646" t="s">
        <v>7354</v>
      </c>
      <c r="C680" s="225"/>
      <c r="D680" s="225"/>
      <c r="E680" s="231">
        <v>43654</v>
      </c>
      <c r="F680" s="424">
        <v>111187.5</v>
      </c>
      <c r="G680" s="424">
        <v>111187.5</v>
      </c>
      <c r="H680" s="424">
        <v>94509.375</v>
      </c>
      <c r="I680" s="424">
        <v>16678.125</v>
      </c>
      <c r="J680" s="424">
        <v>0</v>
      </c>
      <c r="K680" s="142" t="s">
        <v>7355</v>
      </c>
      <c r="L680" s="419" t="s">
        <v>28</v>
      </c>
      <c r="M680" s="142" t="s">
        <v>134</v>
      </c>
      <c r="N680" s="225"/>
      <c r="O680" s="425">
        <f>IFERROR(VLOOKUP(TRIM(PRR[[#This Row],[Lokacija provedbe
grad ili općina]]),[1]Koordinate!B:E,2,FALSE),"")</f>
        <v>31300</v>
      </c>
      <c r="P680" s="425">
        <f>IFERROR(VLOOKUP(TRIM(PRR[[#This Row],[Lokacija provedbe
grad ili općina]]),[1]Koordinate!B:E,3,FALSE),"")</f>
        <v>45.772866399999998</v>
      </c>
      <c r="Q680" s="425">
        <f>IFERROR(VLOOKUP(TRIM(PRR[[#This Row],[Lokacija provedbe
grad ili općina]]),[1]Koordinate!B:E,4,FALSE),"")</f>
        <v>18.610752399999999</v>
      </c>
    </row>
    <row r="681" spans="1:17" s="167" customFormat="1">
      <c r="A681" s="225"/>
      <c r="B681" s="646" t="s">
        <v>7356</v>
      </c>
      <c r="C681" s="225"/>
      <c r="D681" s="225"/>
      <c r="E681" s="231">
        <v>43654</v>
      </c>
      <c r="F681" s="424">
        <v>111187.5</v>
      </c>
      <c r="G681" s="424">
        <v>111187.5</v>
      </c>
      <c r="H681" s="424">
        <v>94509.375</v>
      </c>
      <c r="I681" s="424">
        <v>16678.125</v>
      </c>
      <c r="J681" s="424">
        <v>0</v>
      </c>
      <c r="K681" s="142" t="s">
        <v>7357</v>
      </c>
      <c r="L681" s="419" t="s">
        <v>28</v>
      </c>
      <c r="M681" s="142" t="s">
        <v>3975</v>
      </c>
      <c r="N681" s="225"/>
      <c r="O681" s="425">
        <f>IFERROR(VLOOKUP(TRIM(PRR[[#This Row],[Lokacija provedbe
grad ili općina]]),[1]Koordinate!B:E,2,FALSE),"")</f>
        <v>31512</v>
      </c>
      <c r="P681" s="425">
        <f>IFERROR(VLOOKUP(TRIM(PRR[[#This Row],[Lokacija provedbe
grad ili općina]]),[1]Koordinate!B:E,3,FALSE),"")</f>
        <v>45.523389299999998</v>
      </c>
      <c r="Q681" s="425">
        <f>IFERROR(VLOOKUP(TRIM(PRR[[#This Row],[Lokacija provedbe
grad ili općina]]),[1]Koordinate!B:E,4,FALSE),"")</f>
        <v>17.976535699999999</v>
      </c>
    </row>
    <row r="682" spans="1:17" s="167" customFormat="1">
      <c r="A682" s="225"/>
      <c r="B682" s="646" t="s">
        <v>6240</v>
      </c>
      <c r="C682" s="225"/>
      <c r="D682" s="225"/>
      <c r="E682" s="231">
        <v>43654</v>
      </c>
      <c r="F682" s="424">
        <v>111187.5</v>
      </c>
      <c r="G682" s="424">
        <v>111187.5</v>
      </c>
      <c r="H682" s="424">
        <v>94509.375</v>
      </c>
      <c r="I682" s="424">
        <v>16678.125</v>
      </c>
      <c r="J682" s="424">
        <v>0</v>
      </c>
      <c r="K682" s="142" t="s">
        <v>7358</v>
      </c>
      <c r="L682" s="419" t="s">
        <v>28</v>
      </c>
      <c r="M682" s="142" t="s">
        <v>4314</v>
      </c>
      <c r="N682" s="225"/>
      <c r="O682" s="425">
        <f>IFERROR(VLOOKUP(TRIM(PRR[[#This Row],[Lokacija provedbe
grad ili općina]]),[1]Koordinate!B:E,2,FALSE),"")</f>
        <v>31325</v>
      </c>
      <c r="P682" s="425">
        <f>IFERROR(VLOOKUP(TRIM(PRR[[#This Row],[Lokacija provedbe
grad ili općina]]),[1]Koordinate!B:E,3,FALSE),"")</f>
        <v>45.6866044</v>
      </c>
      <c r="Q682" s="425">
        <f>IFERROR(VLOOKUP(TRIM(PRR[[#This Row],[Lokacija provedbe
grad ili općina]]),[1]Koordinate!B:E,4,FALSE),"")</f>
        <v>18.668215700000001</v>
      </c>
    </row>
    <row r="683" spans="1:17" s="167" customFormat="1">
      <c r="A683" s="225"/>
      <c r="B683" s="646" t="s">
        <v>5521</v>
      </c>
      <c r="C683" s="225"/>
      <c r="D683" s="225"/>
      <c r="E683" s="231">
        <v>43664</v>
      </c>
      <c r="F683" s="424">
        <v>370625</v>
      </c>
      <c r="G683" s="424">
        <v>370625</v>
      </c>
      <c r="H683" s="424">
        <v>333562.5</v>
      </c>
      <c r="I683" s="424">
        <v>37062.5</v>
      </c>
      <c r="J683" s="424">
        <v>0</v>
      </c>
      <c r="K683" s="142" t="s">
        <v>7506</v>
      </c>
      <c r="L683" s="419" t="s">
        <v>28</v>
      </c>
      <c r="M683" s="142" t="s">
        <v>131</v>
      </c>
      <c r="N683" s="225"/>
      <c r="O683" s="425">
        <f>IFERROR(VLOOKUP(TRIM(PRR[[#This Row],[Lokacija provedbe
grad ili općina]]),[1]Koordinate!B:E,2,FALSE),"")</f>
        <v>31309</v>
      </c>
      <c r="P683" s="425">
        <f>IFERROR(VLOOKUP(TRIM(PRR[[#This Row],[Lokacija provedbe
grad ili općina]]),[1]Koordinate!B:E,3,FALSE),"")</f>
        <v>45.751590700000001</v>
      </c>
      <c r="Q683" s="425">
        <f>IFERROR(VLOOKUP(TRIM(PRR[[#This Row],[Lokacija provedbe
grad ili općina]]),[1]Koordinate!B:E,4,FALSE),"")</f>
        <v>18.737473999999999</v>
      </c>
    </row>
    <row r="684" spans="1:17" s="167" customFormat="1">
      <c r="A684" s="225"/>
      <c r="B684" s="646" t="s">
        <v>5521</v>
      </c>
      <c r="C684" s="225"/>
      <c r="D684" s="225"/>
      <c r="E684" s="231">
        <v>43650</v>
      </c>
      <c r="F684" s="424">
        <v>148250</v>
      </c>
      <c r="G684" s="424">
        <v>148250</v>
      </c>
      <c r="H684" s="424">
        <v>133425</v>
      </c>
      <c r="I684" s="424">
        <v>14825</v>
      </c>
      <c r="J684" s="424">
        <v>0</v>
      </c>
      <c r="K684" s="142" t="s">
        <v>7507</v>
      </c>
      <c r="L684" s="419" t="s">
        <v>28</v>
      </c>
      <c r="M684" s="142" t="s">
        <v>29</v>
      </c>
      <c r="N684" s="225"/>
      <c r="O684" s="425">
        <f>IFERROR(VLOOKUP(TRIM(PRR[[#This Row],[Lokacija provedbe
grad ili općina]]),[1]Koordinate!B:E,2,FALSE),"")</f>
        <v>31000</v>
      </c>
      <c r="P684" s="425">
        <f>IFERROR(VLOOKUP(TRIM(PRR[[#This Row],[Lokacija provedbe
grad ili općina]]),[1]Koordinate!B:E,3,FALSE),"")</f>
        <v>45.554962400000001</v>
      </c>
      <c r="Q684" s="425">
        <f>IFERROR(VLOOKUP(TRIM(PRR[[#This Row],[Lokacija provedbe
grad ili općina]]),[1]Koordinate!B:E,4,FALSE),"")</f>
        <v>18.695514399999901</v>
      </c>
    </row>
    <row r="685" spans="1:17" s="167" customFormat="1">
      <c r="A685" s="225"/>
      <c r="B685" s="646" t="s">
        <v>5521</v>
      </c>
      <c r="C685" s="225"/>
      <c r="D685" s="225"/>
      <c r="E685" s="231">
        <v>43650</v>
      </c>
      <c r="F685" s="424">
        <v>370625</v>
      </c>
      <c r="G685" s="424">
        <v>370625</v>
      </c>
      <c r="H685" s="424">
        <v>333562.5</v>
      </c>
      <c r="I685" s="424">
        <v>37062.5</v>
      </c>
      <c r="J685" s="424">
        <v>0</v>
      </c>
      <c r="K685" s="142" t="s">
        <v>7508</v>
      </c>
      <c r="L685" s="419" t="s">
        <v>28</v>
      </c>
      <c r="M685" s="142" t="s">
        <v>30</v>
      </c>
      <c r="N685" s="225"/>
      <c r="O685" s="425">
        <f>IFERROR(VLOOKUP(TRIM(PRR[[#This Row],[Lokacija provedbe
grad ili općina]]),[1]Koordinate!B:E,2,FALSE),"")</f>
        <v>31400</v>
      </c>
      <c r="P685" s="425">
        <f>IFERROR(VLOOKUP(TRIM(PRR[[#This Row],[Lokacija provedbe
grad ili općina]]),[1]Koordinate!B:E,3,FALSE),"")</f>
        <v>45.309996899999902</v>
      </c>
      <c r="Q685" s="425">
        <f>IFERROR(VLOOKUP(TRIM(PRR[[#This Row],[Lokacija provedbe
grad ili općina]]),[1]Koordinate!B:E,4,FALSE),"")</f>
        <v>18.4097819999999</v>
      </c>
    </row>
    <row r="686" spans="1:17" s="167" customFormat="1">
      <c r="A686" s="225"/>
      <c r="B686" s="646" t="s">
        <v>6240</v>
      </c>
      <c r="C686" s="225"/>
      <c r="D686" s="225"/>
      <c r="E686" s="231">
        <v>43661</v>
      </c>
      <c r="F686" s="424">
        <v>111187.5</v>
      </c>
      <c r="G686" s="424">
        <v>111187.5</v>
      </c>
      <c r="H686" s="424">
        <v>94509.375</v>
      </c>
      <c r="I686" s="424">
        <v>16678.125</v>
      </c>
      <c r="J686" s="424">
        <v>0</v>
      </c>
      <c r="K686" s="142" t="s">
        <v>7509</v>
      </c>
      <c r="L686" s="419" t="s">
        <v>28</v>
      </c>
      <c r="M686" s="142" t="s">
        <v>7510</v>
      </c>
      <c r="N686" s="225"/>
      <c r="O686" s="425" t="str">
        <f>IFERROR(VLOOKUP(TRIM(PRR[[#This Row],[Lokacija provedbe
grad ili općina]]),[1]Koordinate!B:E,2,FALSE),"")</f>
        <v/>
      </c>
      <c r="P686" s="425" t="str">
        <f>IFERROR(VLOOKUP(TRIM(PRR[[#This Row],[Lokacija provedbe
grad ili općina]]),[1]Koordinate!B:E,3,FALSE),"")</f>
        <v/>
      </c>
      <c r="Q686" s="425" t="str">
        <f>IFERROR(VLOOKUP(TRIM(PRR[[#This Row],[Lokacija provedbe
grad ili općina]]),[1]Koordinate!B:E,4,FALSE),"")</f>
        <v/>
      </c>
    </row>
    <row r="687" spans="1:17" s="167" customFormat="1">
      <c r="A687" s="225"/>
      <c r="B687" s="646" t="s">
        <v>6240</v>
      </c>
      <c r="C687" s="225"/>
      <c r="D687" s="225"/>
      <c r="E687" s="231">
        <v>43660</v>
      </c>
      <c r="F687" s="424">
        <v>111187.5</v>
      </c>
      <c r="G687" s="424">
        <v>111187.5</v>
      </c>
      <c r="H687" s="424">
        <v>94509.375</v>
      </c>
      <c r="I687" s="424">
        <v>16678.125</v>
      </c>
      <c r="J687" s="424">
        <v>0</v>
      </c>
      <c r="K687" s="142" t="s">
        <v>7511</v>
      </c>
      <c r="L687" s="419" t="s">
        <v>28</v>
      </c>
      <c r="M687" s="142" t="s">
        <v>169</v>
      </c>
      <c r="N687" s="225"/>
      <c r="O687" s="425">
        <f>IFERROR(VLOOKUP(TRIM(PRR[[#This Row],[Lokacija provedbe
grad ili općina]]),[1]Koordinate!B:E,2,FALSE),"")</f>
        <v>31540</v>
      </c>
      <c r="P687" s="425">
        <f>IFERROR(VLOOKUP(TRIM(PRR[[#This Row],[Lokacija provedbe
grad ili općina]]),[1]Koordinate!B:E,3,FALSE),"")</f>
        <v>45.762141999999997</v>
      </c>
      <c r="Q687" s="425">
        <f>IFERROR(VLOOKUP(TRIM(PRR[[#This Row],[Lokacija provedbe
grad ili općina]]),[1]Koordinate!B:E,4,FALSE),"")</f>
        <v>18.165137899999898</v>
      </c>
    </row>
    <row r="688" spans="1:17" s="167" customFormat="1">
      <c r="A688" s="225"/>
      <c r="B688" s="646" t="s">
        <v>6240</v>
      </c>
      <c r="C688" s="225"/>
      <c r="D688" s="225"/>
      <c r="E688" s="231">
        <v>43662</v>
      </c>
      <c r="F688" s="424">
        <v>111187.5</v>
      </c>
      <c r="G688" s="424">
        <v>111187.5</v>
      </c>
      <c r="H688" s="424">
        <v>94509.375</v>
      </c>
      <c r="I688" s="424">
        <v>16678.125</v>
      </c>
      <c r="J688" s="424">
        <v>0</v>
      </c>
      <c r="K688" s="142" t="s">
        <v>7512</v>
      </c>
      <c r="L688" s="419" t="s">
        <v>28</v>
      </c>
      <c r="M688" s="142" t="s">
        <v>30</v>
      </c>
      <c r="N688" s="225"/>
      <c r="O688" s="425">
        <f>IFERROR(VLOOKUP(TRIM(PRR[[#This Row],[Lokacija provedbe
grad ili općina]]),[1]Koordinate!B:E,2,FALSE),"")</f>
        <v>31400</v>
      </c>
      <c r="P688" s="425">
        <f>IFERROR(VLOOKUP(TRIM(PRR[[#This Row],[Lokacija provedbe
grad ili općina]]),[1]Koordinate!B:E,3,FALSE),"")</f>
        <v>45.309996899999902</v>
      </c>
      <c r="Q688" s="425">
        <f>IFERROR(VLOOKUP(TRIM(PRR[[#This Row],[Lokacija provedbe
grad ili općina]]),[1]Koordinate!B:E,4,FALSE),"")</f>
        <v>18.4097819999999</v>
      </c>
    </row>
    <row r="689" spans="1:17" s="167" customFormat="1">
      <c r="A689" s="225"/>
      <c r="B689" s="646" t="s">
        <v>6240</v>
      </c>
      <c r="C689" s="225"/>
      <c r="D689" s="225"/>
      <c r="E689" s="231">
        <v>43661</v>
      </c>
      <c r="F689" s="424">
        <v>111187.5</v>
      </c>
      <c r="G689" s="424">
        <v>111187.5</v>
      </c>
      <c r="H689" s="424">
        <v>94509.375</v>
      </c>
      <c r="I689" s="424">
        <v>16678.125</v>
      </c>
      <c r="J689" s="424">
        <v>0</v>
      </c>
      <c r="K689" s="142" t="s">
        <v>7513</v>
      </c>
      <c r="L689" s="419" t="s">
        <v>28</v>
      </c>
      <c r="M689" s="142" t="s">
        <v>3096</v>
      </c>
      <c r="N689" s="225"/>
      <c r="O689" s="425">
        <f>IFERROR(VLOOKUP(TRIM(PRR[[#This Row],[Lokacija provedbe
grad ili općina]]),[1]Koordinate!B:E,2,FALSE),"")</f>
        <v>31433</v>
      </c>
      <c r="P689" s="425">
        <f>IFERROR(VLOOKUP(TRIM(PRR[[#This Row],[Lokacija provedbe
grad ili općina]]),[1]Koordinate!B:E,3,FALSE),"")</f>
        <v>45.458650400000003</v>
      </c>
      <c r="Q689" s="425">
        <f>IFERROR(VLOOKUP(TRIM(PRR[[#This Row],[Lokacija provedbe
grad ili općina]]),[1]Koordinate!B:E,4,FALSE),"")</f>
        <v>18.2178387999999</v>
      </c>
    </row>
    <row r="690" spans="1:17" s="167" customFormat="1">
      <c r="A690" s="225"/>
      <c r="B690" s="646" t="s">
        <v>6240</v>
      </c>
      <c r="C690" s="225"/>
      <c r="D690" s="225"/>
      <c r="E690" s="231">
        <v>43661</v>
      </c>
      <c r="F690" s="424">
        <v>111187.5</v>
      </c>
      <c r="G690" s="424">
        <v>111187.5</v>
      </c>
      <c r="H690" s="424">
        <v>94509.375</v>
      </c>
      <c r="I690" s="424">
        <v>16678.125</v>
      </c>
      <c r="J690" s="424">
        <v>0</v>
      </c>
      <c r="K690" s="142" t="s">
        <v>7514</v>
      </c>
      <c r="L690" s="419" t="s">
        <v>28</v>
      </c>
      <c r="M690" s="142" t="s">
        <v>1308</v>
      </c>
      <c r="N690" s="225"/>
      <c r="O690" s="425">
        <f>IFERROR(VLOOKUP(TRIM(PRR[[#This Row],[Lokacija provedbe
grad ili općina]]),[1]Koordinate!B:E,2,FALSE),"")</f>
        <v>31402</v>
      </c>
      <c r="P690" s="425">
        <f>IFERROR(VLOOKUP(TRIM(PRR[[#This Row],[Lokacija provedbe
grad ili općina]]),[1]Koordinate!B:E,3,FALSE),"")</f>
        <v>45.361364399999999</v>
      </c>
      <c r="Q690" s="425">
        <f>IFERROR(VLOOKUP(TRIM(PRR[[#This Row],[Lokacija provedbe
grad ili općina]]),[1]Koordinate!B:E,4,FALSE),"")</f>
        <v>18.542214099999999</v>
      </c>
    </row>
    <row r="691" spans="1:17" s="167" customFormat="1">
      <c r="A691" s="225"/>
      <c r="B691" s="646" t="s">
        <v>6240</v>
      </c>
      <c r="C691" s="225"/>
      <c r="D691" s="225"/>
      <c r="E691" s="231">
        <v>43661</v>
      </c>
      <c r="F691" s="424">
        <v>111187.5</v>
      </c>
      <c r="G691" s="424">
        <v>111187.5</v>
      </c>
      <c r="H691" s="424">
        <v>94509.375</v>
      </c>
      <c r="I691" s="424">
        <v>16678.125</v>
      </c>
      <c r="J691" s="424">
        <v>0</v>
      </c>
      <c r="K691" s="142" t="s">
        <v>7515</v>
      </c>
      <c r="L691" s="419" t="s">
        <v>28</v>
      </c>
      <c r="M691" s="142" t="s">
        <v>1717</v>
      </c>
      <c r="N691" s="225"/>
      <c r="O691" s="425">
        <f>IFERROR(VLOOKUP(TRIM(PRR[[#This Row],[Lokacija provedbe
grad ili općina]]),[1]Koordinate!B:E,2,FALSE),"")</f>
        <v>31511</v>
      </c>
      <c r="P691" s="425">
        <f>IFERROR(VLOOKUP(TRIM(PRR[[#This Row],[Lokacija provedbe
grad ili općina]]),[1]Koordinate!B:E,3,FALSE),"")</f>
        <v>45.540887699999999</v>
      </c>
      <c r="Q691" s="425">
        <f>IFERROR(VLOOKUP(TRIM(PRR[[#This Row],[Lokacija provedbe
grad ili općina]]),[1]Koordinate!B:E,4,FALSE),"")</f>
        <v>18.0528961999999</v>
      </c>
    </row>
    <row r="692" spans="1:17" s="167" customFormat="1">
      <c r="A692" s="225"/>
      <c r="B692" s="646" t="s">
        <v>6240</v>
      </c>
      <c r="C692" s="225"/>
      <c r="D692" s="225"/>
      <c r="E692" s="231">
        <v>43668</v>
      </c>
      <c r="F692" s="424">
        <v>111187.5</v>
      </c>
      <c r="G692" s="424">
        <v>111187.5</v>
      </c>
      <c r="H692" s="424">
        <v>94509.375</v>
      </c>
      <c r="I692" s="424">
        <v>16678.125</v>
      </c>
      <c r="J692" s="424">
        <v>0</v>
      </c>
      <c r="K692" s="142" t="s">
        <v>7516</v>
      </c>
      <c r="L692" s="419" t="s">
        <v>28</v>
      </c>
      <c r="M692" s="142" t="s">
        <v>30</v>
      </c>
      <c r="N692" s="225"/>
      <c r="O692" s="425">
        <f>IFERROR(VLOOKUP(TRIM(PRR[[#This Row],[Lokacija provedbe
grad ili općina]]),[1]Koordinate!B:E,2,FALSE),"")</f>
        <v>31400</v>
      </c>
      <c r="P692" s="425">
        <f>IFERROR(VLOOKUP(TRIM(PRR[[#This Row],[Lokacija provedbe
grad ili općina]]),[1]Koordinate!B:E,3,FALSE),"")</f>
        <v>45.309996899999902</v>
      </c>
      <c r="Q692" s="425">
        <f>IFERROR(VLOOKUP(TRIM(PRR[[#This Row],[Lokacija provedbe
grad ili općina]]),[1]Koordinate!B:E,4,FALSE),"")</f>
        <v>18.4097819999999</v>
      </c>
    </row>
    <row r="693" spans="1:17" s="167" customFormat="1">
      <c r="A693" s="225"/>
      <c r="B693" s="646" t="s">
        <v>6240</v>
      </c>
      <c r="C693" s="225"/>
      <c r="D693" s="225"/>
      <c r="E693" s="231">
        <v>43663</v>
      </c>
      <c r="F693" s="424">
        <v>111187.5</v>
      </c>
      <c r="G693" s="424">
        <v>111187.5</v>
      </c>
      <c r="H693" s="424">
        <v>94509.375</v>
      </c>
      <c r="I693" s="424">
        <v>16678.125</v>
      </c>
      <c r="J693" s="424">
        <v>0</v>
      </c>
      <c r="K693" s="142" t="s">
        <v>7517</v>
      </c>
      <c r="L693" s="419" t="s">
        <v>28</v>
      </c>
      <c r="M693" s="142" t="s">
        <v>7518</v>
      </c>
      <c r="N693" s="225"/>
      <c r="O693" s="425" t="str">
        <f>IFERROR(VLOOKUP(TRIM(PRR[[#This Row],[Lokacija provedbe
grad ili općina]]),[1]Koordinate!B:E,2,FALSE),"")</f>
        <v/>
      </c>
      <c r="P693" s="425" t="str">
        <f>IFERROR(VLOOKUP(TRIM(PRR[[#This Row],[Lokacija provedbe
grad ili općina]]),[1]Koordinate!B:E,3,FALSE),"")</f>
        <v/>
      </c>
      <c r="Q693" s="425" t="str">
        <f>IFERROR(VLOOKUP(TRIM(PRR[[#This Row],[Lokacija provedbe
grad ili općina]]),[1]Koordinate!B:E,4,FALSE),"")</f>
        <v/>
      </c>
    </row>
    <row r="694" spans="1:17" s="167" customFormat="1">
      <c r="A694" s="225"/>
      <c r="B694" s="646" t="s">
        <v>6240</v>
      </c>
      <c r="C694" s="225"/>
      <c r="D694" s="225"/>
      <c r="E694" s="231">
        <v>43664</v>
      </c>
      <c r="F694" s="424">
        <v>111187.5</v>
      </c>
      <c r="G694" s="424">
        <v>111187.5</v>
      </c>
      <c r="H694" s="424">
        <v>94509.375</v>
      </c>
      <c r="I694" s="424">
        <v>16678.125</v>
      </c>
      <c r="J694" s="424">
        <v>0</v>
      </c>
      <c r="K694" s="142" t="s">
        <v>7519</v>
      </c>
      <c r="L694" s="419" t="s">
        <v>28</v>
      </c>
      <c r="M694" s="142" t="s">
        <v>3975</v>
      </c>
      <c r="N694" s="225"/>
      <c r="O694" s="425">
        <f>IFERROR(VLOOKUP(TRIM(PRR[[#This Row],[Lokacija provedbe
grad ili općina]]),[1]Koordinate!B:E,2,FALSE),"")</f>
        <v>31512</v>
      </c>
      <c r="P694" s="425">
        <f>IFERROR(VLOOKUP(TRIM(PRR[[#This Row],[Lokacija provedbe
grad ili općina]]),[1]Koordinate!B:E,3,FALSE),"")</f>
        <v>45.523389299999998</v>
      </c>
      <c r="Q694" s="425">
        <f>IFERROR(VLOOKUP(TRIM(PRR[[#This Row],[Lokacija provedbe
grad ili općina]]),[1]Koordinate!B:E,4,FALSE),"")</f>
        <v>17.976535699999999</v>
      </c>
    </row>
    <row r="695" spans="1:17" s="167" customFormat="1">
      <c r="A695" s="225"/>
      <c r="B695" s="646" t="s">
        <v>6240</v>
      </c>
      <c r="C695" s="225"/>
      <c r="D695" s="225"/>
      <c r="E695" s="231">
        <v>43662</v>
      </c>
      <c r="F695" s="424">
        <v>111187.5</v>
      </c>
      <c r="G695" s="424">
        <v>111187.5</v>
      </c>
      <c r="H695" s="424">
        <v>94509.375</v>
      </c>
      <c r="I695" s="424">
        <v>16678.125</v>
      </c>
      <c r="J695" s="424">
        <v>0</v>
      </c>
      <c r="K695" s="142" t="s">
        <v>7520</v>
      </c>
      <c r="L695" s="419" t="s">
        <v>28</v>
      </c>
      <c r="M695" s="142" t="s">
        <v>4314</v>
      </c>
      <c r="N695" s="225"/>
      <c r="O695" s="425">
        <f>IFERROR(VLOOKUP(TRIM(PRR[[#This Row],[Lokacija provedbe
grad ili općina]]),[1]Koordinate!B:E,2,FALSE),"")</f>
        <v>31325</v>
      </c>
      <c r="P695" s="425">
        <f>IFERROR(VLOOKUP(TRIM(PRR[[#This Row],[Lokacija provedbe
grad ili općina]]),[1]Koordinate!B:E,3,FALSE),"")</f>
        <v>45.6866044</v>
      </c>
      <c r="Q695" s="425">
        <f>IFERROR(VLOOKUP(TRIM(PRR[[#This Row],[Lokacija provedbe
grad ili općina]]),[1]Koordinate!B:E,4,FALSE),"")</f>
        <v>18.668215700000001</v>
      </c>
    </row>
    <row r="696" spans="1:17" s="167" customFormat="1">
      <c r="A696" s="225"/>
      <c r="B696" s="646" t="s">
        <v>6240</v>
      </c>
      <c r="C696" s="225"/>
      <c r="D696" s="225"/>
      <c r="E696" s="231">
        <v>43656</v>
      </c>
      <c r="F696" s="424">
        <v>111187.5</v>
      </c>
      <c r="G696" s="424">
        <v>111187.5</v>
      </c>
      <c r="H696" s="424">
        <v>94509.375</v>
      </c>
      <c r="I696" s="424">
        <v>16678.125</v>
      </c>
      <c r="J696" s="424">
        <v>0</v>
      </c>
      <c r="K696" s="142" t="s">
        <v>7521</v>
      </c>
      <c r="L696" s="419" t="s">
        <v>28</v>
      </c>
      <c r="M696" s="142" t="s">
        <v>2247</v>
      </c>
      <c r="N696" s="225"/>
      <c r="O696" s="425">
        <f>IFERROR(VLOOKUP(TRIM(PRR[[#This Row],[Lokacija provedbe
grad ili općina]]),[1]Koordinate!B:E,2,FALSE),"")</f>
        <v>31222</v>
      </c>
      <c r="P696" s="425">
        <f>IFERROR(VLOOKUP(TRIM(PRR[[#This Row],[Lokacija provedbe
grad ili općina]]),[1]Koordinate!B:E,3,FALSE),"")</f>
        <v>45.592432600000002</v>
      </c>
      <c r="Q696" s="425">
        <f>IFERROR(VLOOKUP(TRIM(PRR[[#This Row],[Lokacija provedbe
grad ili općina]]),[1]Koordinate!B:E,4,FALSE),"")</f>
        <v>18.459617399999999</v>
      </c>
    </row>
    <row r="697" spans="1:17" s="167" customFormat="1">
      <c r="A697" s="225"/>
      <c r="B697" s="646" t="s">
        <v>6240</v>
      </c>
      <c r="C697" s="225"/>
      <c r="D697" s="225"/>
      <c r="E697" s="231">
        <v>43668</v>
      </c>
      <c r="F697" s="424">
        <v>111187.5</v>
      </c>
      <c r="G697" s="424">
        <v>111187.5</v>
      </c>
      <c r="H697" s="424">
        <v>94509.375</v>
      </c>
      <c r="I697" s="424">
        <v>16678.125</v>
      </c>
      <c r="J697" s="424">
        <v>0</v>
      </c>
      <c r="K697" s="142" t="s">
        <v>7522</v>
      </c>
      <c r="L697" s="419" t="s">
        <v>28</v>
      </c>
      <c r="M697" s="142" t="s">
        <v>3096</v>
      </c>
      <c r="N697" s="225"/>
      <c r="O697" s="425">
        <f>IFERROR(VLOOKUP(TRIM(PRR[[#This Row],[Lokacija provedbe
grad ili općina]]),[1]Koordinate!B:E,2,FALSE),"")</f>
        <v>31433</v>
      </c>
      <c r="P697" s="425">
        <f>IFERROR(VLOOKUP(TRIM(PRR[[#This Row],[Lokacija provedbe
grad ili općina]]),[1]Koordinate!B:E,3,FALSE),"")</f>
        <v>45.458650400000003</v>
      </c>
      <c r="Q697" s="425">
        <f>IFERROR(VLOOKUP(TRIM(PRR[[#This Row],[Lokacija provedbe
grad ili općina]]),[1]Koordinate!B:E,4,FALSE),"")</f>
        <v>18.2178387999999</v>
      </c>
    </row>
    <row r="698" spans="1:17" s="167" customFormat="1">
      <c r="A698" s="225"/>
      <c r="B698" s="646" t="s">
        <v>5521</v>
      </c>
      <c r="C698" s="225"/>
      <c r="D698" s="225"/>
      <c r="E698" s="231">
        <v>43546</v>
      </c>
      <c r="F698" s="424">
        <v>370625</v>
      </c>
      <c r="G698" s="424">
        <v>370625</v>
      </c>
      <c r="H698" s="424">
        <v>333562.5</v>
      </c>
      <c r="I698" s="424">
        <v>37062.5</v>
      </c>
      <c r="J698" s="424">
        <v>0</v>
      </c>
      <c r="K698" s="142" t="s">
        <v>7523</v>
      </c>
      <c r="L698" s="419" t="s">
        <v>28</v>
      </c>
      <c r="M698" s="142" t="s">
        <v>386</v>
      </c>
      <c r="N698" s="225"/>
      <c r="O698" s="425">
        <f>IFERROR(VLOOKUP(TRIM(PRR[[#This Row],[Lokacija provedbe
grad ili općina]]),[1]Koordinate!B:E,2,FALSE),"")</f>
        <v>31500</v>
      </c>
      <c r="P698" s="425">
        <f>IFERROR(VLOOKUP(TRIM(PRR[[#This Row],[Lokacija provedbe
grad ili općina]]),[1]Koordinate!B:E,3,FALSE),"")</f>
        <v>45.494686100000003</v>
      </c>
      <c r="Q698" s="425">
        <f>IFERROR(VLOOKUP(TRIM(PRR[[#This Row],[Lokacija provedbe
grad ili općina]]),[1]Koordinate!B:E,4,FALSE),"")</f>
        <v>18.095111800000002</v>
      </c>
    </row>
    <row r="699" spans="1:17" s="167" customFormat="1">
      <c r="A699" s="225"/>
      <c r="B699" s="646" t="s">
        <v>5521</v>
      </c>
      <c r="C699" s="225"/>
      <c r="D699" s="225"/>
      <c r="E699" s="231">
        <v>43545</v>
      </c>
      <c r="F699" s="424">
        <v>370625</v>
      </c>
      <c r="G699" s="424">
        <v>370625</v>
      </c>
      <c r="H699" s="424">
        <v>333562.5</v>
      </c>
      <c r="I699" s="424">
        <v>37062.5</v>
      </c>
      <c r="J699" s="424">
        <v>0</v>
      </c>
      <c r="K699" s="142" t="s">
        <v>7524</v>
      </c>
      <c r="L699" s="419" t="s">
        <v>28</v>
      </c>
      <c r="M699" s="142" t="s">
        <v>3096</v>
      </c>
      <c r="N699" s="225"/>
      <c r="O699" s="425">
        <f>IFERROR(VLOOKUP(TRIM(PRR[[#This Row],[Lokacija provedbe
grad ili općina]]),[1]Koordinate!B:E,2,FALSE),"")</f>
        <v>31433</v>
      </c>
      <c r="P699" s="425">
        <f>IFERROR(VLOOKUP(TRIM(PRR[[#This Row],[Lokacija provedbe
grad ili općina]]),[1]Koordinate!B:E,3,FALSE),"")</f>
        <v>45.458650400000003</v>
      </c>
      <c r="Q699" s="425">
        <f>IFERROR(VLOOKUP(TRIM(PRR[[#This Row],[Lokacija provedbe
grad ili općina]]),[1]Koordinate!B:E,4,FALSE),"")</f>
        <v>18.2178387999999</v>
      </c>
    </row>
    <row r="700" spans="1:17" s="167" customFormat="1">
      <c r="A700" s="151"/>
      <c r="B700" s="260" t="s">
        <v>5521</v>
      </c>
      <c r="C700" s="45"/>
      <c r="D700" s="45"/>
      <c r="E700" s="95">
        <v>43546</v>
      </c>
      <c r="F700" s="75">
        <v>148250</v>
      </c>
      <c r="G700" s="75">
        <v>148250</v>
      </c>
      <c r="H700" s="75">
        <v>133425</v>
      </c>
      <c r="I700" s="75">
        <v>14825</v>
      </c>
      <c r="J700" s="75">
        <v>0</v>
      </c>
      <c r="K700" s="205" t="s">
        <v>7525</v>
      </c>
      <c r="L700" s="196" t="s">
        <v>28</v>
      </c>
      <c r="M700" s="124" t="s">
        <v>1325</v>
      </c>
      <c r="N700" s="218"/>
      <c r="O700" s="225">
        <f>IFERROR(VLOOKUP(TRIM(PRR[[#This Row],[Lokacija provedbe
grad ili općina]]),[1]Koordinate!B:E,2,FALSE),"")</f>
        <v>31431</v>
      </c>
      <c r="P700" s="225">
        <f>IFERROR(VLOOKUP(TRIM(PRR[[#This Row],[Lokacija provedbe
grad ili općina]]),[1]Koordinate!B:E,3,FALSE),"")</f>
        <v>45.523744299999997</v>
      </c>
      <c r="Q700" s="225">
        <f>IFERROR(VLOOKUP(TRIM(PRR[[#This Row],[Lokacija provedbe
grad ili općina]]),[1]Koordinate!B:E,4,FALSE),"")</f>
        <v>18.577044000000001</v>
      </c>
    </row>
    <row r="701" spans="1:17" s="167" customFormat="1">
      <c r="A701" s="151"/>
      <c r="B701" s="585" t="s">
        <v>5521</v>
      </c>
      <c r="C701" s="151"/>
      <c r="D701" s="151"/>
      <c r="E701" s="78">
        <v>43657</v>
      </c>
      <c r="F701" s="517">
        <v>370625</v>
      </c>
      <c r="G701" s="517">
        <v>370625</v>
      </c>
      <c r="H701" s="517">
        <v>333562.5</v>
      </c>
      <c r="I701" s="517">
        <v>37062.5</v>
      </c>
      <c r="J701" s="517">
        <v>0</v>
      </c>
      <c r="K701" s="124" t="s">
        <v>7664</v>
      </c>
      <c r="L701" s="418" t="s">
        <v>28</v>
      </c>
      <c r="M701" s="124" t="s">
        <v>131</v>
      </c>
      <c r="N701" s="151"/>
      <c r="O701" s="79">
        <f>IFERROR(VLOOKUP(TRIM(PRR[[#This Row],[Lokacija provedbe
grad ili općina]]),[1]Koordinate!B:E,2,FALSE),"")</f>
        <v>31309</v>
      </c>
      <c r="P701" s="79">
        <f>IFERROR(VLOOKUP(TRIM(PRR[[#This Row],[Lokacija provedbe
grad ili općina]]),[1]Koordinate!B:E,3,FALSE),"")</f>
        <v>45.751590700000001</v>
      </c>
      <c r="Q701" s="79">
        <f>IFERROR(VLOOKUP(TRIM(PRR[[#This Row],[Lokacija provedbe
grad ili općina]]),[1]Koordinate!B:E,4,FALSE),"")</f>
        <v>18.737473999999999</v>
      </c>
    </row>
    <row r="702" spans="1:17" s="167" customFormat="1">
      <c r="A702" s="151"/>
      <c r="B702" s="585" t="s">
        <v>5521</v>
      </c>
      <c r="C702" s="151"/>
      <c r="D702" s="151"/>
      <c r="E702" s="78">
        <v>43677</v>
      </c>
      <c r="F702" s="517">
        <v>370625</v>
      </c>
      <c r="G702" s="517">
        <v>370625</v>
      </c>
      <c r="H702" s="517">
        <v>333562.5</v>
      </c>
      <c r="I702" s="517">
        <v>37062.5</v>
      </c>
      <c r="J702" s="517">
        <v>0</v>
      </c>
      <c r="K702" s="124" t="s">
        <v>7665</v>
      </c>
      <c r="L702" s="418" t="s">
        <v>28</v>
      </c>
      <c r="M702" s="124" t="s">
        <v>851</v>
      </c>
      <c r="N702" s="151"/>
      <c r="O702" s="79">
        <f>IFERROR(VLOOKUP(TRIM(PRR[[#This Row],[Lokacija provedbe
grad ili općina]]),[1]Koordinate!B:E,2,FALSE),"")</f>
        <v>31326</v>
      </c>
      <c r="P702" s="79">
        <f>IFERROR(VLOOKUP(TRIM(PRR[[#This Row],[Lokacija provedbe
grad ili općina]]),[1]Koordinate!B:E,3,FALSE),"")</f>
        <v>45.625062300000003</v>
      </c>
      <c r="Q702" s="79">
        <f>IFERROR(VLOOKUP(TRIM(PRR[[#This Row],[Lokacija provedbe
grad ili općina]]),[1]Koordinate!B:E,4,FALSE),"")</f>
        <v>18.689217399999901</v>
      </c>
    </row>
    <row r="703" spans="1:17" s="167" customFormat="1">
      <c r="A703" s="151"/>
      <c r="B703" s="585" t="s">
        <v>5521</v>
      </c>
      <c r="C703" s="151"/>
      <c r="D703" s="151"/>
      <c r="E703" s="78">
        <v>43677</v>
      </c>
      <c r="F703" s="517">
        <v>370625</v>
      </c>
      <c r="G703" s="517">
        <v>370625</v>
      </c>
      <c r="H703" s="517">
        <v>333562.5</v>
      </c>
      <c r="I703" s="517">
        <v>37062.5</v>
      </c>
      <c r="J703" s="517">
        <v>0</v>
      </c>
      <c r="K703" s="124" t="s">
        <v>7666</v>
      </c>
      <c r="L703" s="418" t="s">
        <v>28</v>
      </c>
      <c r="M703" s="124" t="s">
        <v>396</v>
      </c>
      <c r="N703" s="151"/>
      <c r="O703" s="79">
        <f>IFERROR(VLOOKUP(TRIM(PRR[[#This Row],[Lokacija provedbe
grad ili općina]]),[1]Koordinate!B:E,2,FALSE),"")</f>
        <v>31531</v>
      </c>
      <c r="P703" s="79">
        <f>IFERROR(VLOOKUP(TRIM(PRR[[#This Row],[Lokacija provedbe
grad ili općina]]),[1]Koordinate!B:E,3,FALSE),"")</f>
        <v>45.751403799999999</v>
      </c>
      <c r="Q703" s="79">
        <f>IFERROR(VLOOKUP(TRIM(PRR[[#This Row],[Lokacija provedbe
grad ili općina]]),[1]Koordinate!B:E,4,FALSE),"")</f>
        <v>18.063269200000001</v>
      </c>
    </row>
    <row r="704" spans="1:17" s="167" customFormat="1">
      <c r="A704" s="151"/>
      <c r="B704" s="585" t="s">
        <v>5521</v>
      </c>
      <c r="C704" s="151"/>
      <c r="D704" s="151"/>
      <c r="E704" s="78">
        <v>43677</v>
      </c>
      <c r="F704" s="517">
        <v>148250</v>
      </c>
      <c r="G704" s="517">
        <v>148250</v>
      </c>
      <c r="H704" s="517">
        <v>133425</v>
      </c>
      <c r="I704" s="517">
        <v>14825</v>
      </c>
      <c r="J704" s="517">
        <v>0</v>
      </c>
      <c r="K704" s="124" t="s">
        <v>7667</v>
      </c>
      <c r="L704" s="418" t="s">
        <v>28</v>
      </c>
      <c r="M704" s="124" t="s">
        <v>386</v>
      </c>
      <c r="N704" s="151"/>
      <c r="O704" s="79">
        <f>IFERROR(VLOOKUP(TRIM(PRR[[#This Row],[Lokacija provedbe
grad ili općina]]),[1]Koordinate!B:E,2,FALSE),"")</f>
        <v>31500</v>
      </c>
      <c r="P704" s="79">
        <f>IFERROR(VLOOKUP(TRIM(PRR[[#This Row],[Lokacija provedbe
grad ili općina]]),[1]Koordinate!B:E,3,FALSE),"")</f>
        <v>45.494686100000003</v>
      </c>
      <c r="Q704" s="79">
        <f>IFERROR(VLOOKUP(TRIM(PRR[[#This Row],[Lokacija provedbe
grad ili općina]]),[1]Koordinate!B:E,4,FALSE),"")</f>
        <v>18.095111800000002</v>
      </c>
    </row>
    <row r="705" spans="1:17" s="167" customFormat="1">
      <c r="A705" s="151"/>
      <c r="B705" s="585" t="s">
        <v>5521</v>
      </c>
      <c r="C705" s="151"/>
      <c r="D705" s="151"/>
      <c r="E705" s="78">
        <v>43677</v>
      </c>
      <c r="F705" s="517">
        <v>370625</v>
      </c>
      <c r="G705" s="517">
        <v>370625</v>
      </c>
      <c r="H705" s="517">
        <v>333562.5</v>
      </c>
      <c r="I705" s="517">
        <v>37062.5</v>
      </c>
      <c r="J705" s="517">
        <v>0</v>
      </c>
      <c r="K705" s="124" t="s">
        <v>7668</v>
      </c>
      <c r="L705" s="418" t="s">
        <v>28</v>
      </c>
      <c r="M705" s="124" t="s">
        <v>1225</v>
      </c>
      <c r="N705" s="151"/>
      <c r="O705" s="79">
        <f>IFERROR(VLOOKUP(TRIM(PRR[[#This Row],[Lokacija provedbe
grad ili općina]]),[1]Koordinate!B:E,2,FALSE),"")</f>
        <v>31206</v>
      </c>
      <c r="P705" s="79">
        <f>IFERROR(VLOOKUP(TRIM(PRR[[#This Row],[Lokacija provedbe
grad ili općina]]),[1]Koordinate!B:E,3,FALSE),"")</f>
        <v>45.5248372</v>
      </c>
      <c r="Q705" s="79">
        <f>IFERROR(VLOOKUP(TRIM(PRR[[#This Row],[Lokacija provedbe
grad ili općina]]),[1]Koordinate!B:E,4,FALSE),"")</f>
        <v>19.060096999999999</v>
      </c>
    </row>
    <row r="706" spans="1:17" s="167" customFormat="1">
      <c r="A706" s="151"/>
      <c r="B706" s="585" t="s">
        <v>5521</v>
      </c>
      <c r="C706" s="151"/>
      <c r="D706" s="151"/>
      <c r="E706" s="78">
        <v>43677</v>
      </c>
      <c r="F706" s="517">
        <v>370625</v>
      </c>
      <c r="G706" s="517">
        <v>370625</v>
      </c>
      <c r="H706" s="517">
        <v>333562.5</v>
      </c>
      <c r="I706" s="517">
        <v>37062.5</v>
      </c>
      <c r="J706" s="517">
        <v>0</v>
      </c>
      <c r="K706" s="124" t="s">
        <v>7669</v>
      </c>
      <c r="L706" s="418" t="s">
        <v>28</v>
      </c>
      <c r="M706" s="124" t="s">
        <v>386</v>
      </c>
      <c r="N706" s="151"/>
      <c r="O706" s="79">
        <f>IFERROR(VLOOKUP(TRIM(PRR[[#This Row],[Lokacija provedbe
grad ili općina]]),[1]Koordinate!B:E,2,FALSE),"")</f>
        <v>31500</v>
      </c>
      <c r="P706" s="79">
        <f>IFERROR(VLOOKUP(TRIM(PRR[[#This Row],[Lokacija provedbe
grad ili općina]]),[1]Koordinate!B:E,3,FALSE),"")</f>
        <v>45.494686100000003</v>
      </c>
      <c r="Q706" s="79">
        <f>IFERROR(VLOOKUP(TRIM(PRR[[#This Row],[Lokacija provedbe
grad ili općina]]),[1]Koordinate!B:E,4,FALSE),"")</f>
        <v>18.095111800000002</v>
      </c>
    </row>
    <row r="707" spans="1:17" s="167" customFormat="1">
      <c r="A707" s="151"/>
      <c r="B707" s="585" t="s">
        <v>5521</v>
      </c>
      <c r="C707" s="151"/>
      <c r="D707" s="151"/>
      <c r="E707" s="78">
        <v>43677</v>
      </c>
      <c r="F707" s="517">
        <v>370625</v>
      </c>
      <c r="G707" s="517">
        <v>370625</v>
      </c>
      <c r="H707" s="517">
        <v>333562.5</v>
      </c>
      <c r="I707" s="517">
        <v>37062.5</v>
      </c>
      <c r="J707" s="517">
        <v>0</v>
      </c>
      <c r="K707" s="124" t="s">
        <v>7670</v>
      </c>
      <c r="L707" s="418" t="s">
        <v>28</v>
      </c>
      <c r="M707" s="124" t="s">
        <v>1221</v>
      </c>
      <c r="N707" s="151"/>
      <c r="O707" s="79">
        <f>IFERROR(VLOOKUP(TRIM(PRR[[#This Row],[Lokacija provedbe
grad ili općina]]),[1]Koordinate!B:E,2,FALSE),"")</f>
        <v>31216</v>
      </c>
      <c r="P707" s="79">
        <f>IFERROR(VLOOKUP(TRIM(PRR[[#This Row],[Lokacija provedbe
grad ili općina]]),[1]Koordinate!B:E,3,FALSE),"")</f>
        <v>45.4893778</v>
      </c>
      <c r="Q707" s="79">
        <f>IFERROR(VLOOKUP(TRIM(PRR[[#This Row],[Lokacija provedbe
grad ili općina]]),[1]Koordinate!B:E,4,FALSE),"")</f>
        <v>18.672802300000001</v>
      </c>
    </row>
    <row r="708" spans="1:17" s="167" customFormat="1">
      <c r="A708" s="151"/>
      <c r="B708" s="585" t="s">
        <v>6240</v>
      </c>
      <c r="C708" s="151"/>
      <c r="D708" s="151"/>
      <c r="E708" s="78">
        <v>43677</v>
      </c>
      <c r="F708" s="517">
        <v>111187.5</v>
      </c>
      <c r="G708" s="517">
        <v>111187.5</v>
      </c>
      <c r="H708" s="517">
        <v>94509.375</v>
      </c>
      <c r="I708" s="517">
        <v>16678.125</v>
      </c>
      <c r="J708" s="517">
        <v>0</v>
      </c>
      <c r="K708" s="124" t="s">
        <v>7671</v>
      </c>
      <c r="L708" s="418" t="s">
        <v>28</v>
      </c>
      <c r="M708" s="124" t="s">
        <v>1452</v>
      </c>
      <c r="N708" s="151"/>
      <c r="O708" s="79">
        <f>IFERROR(VLOOKUP(TRIM(PRR[[#This Row],[Lokacija provedbe
grad ili općina]]),[1]Koordinate!B:E,2,FALSE),"")</f>
        <v>32284</v>
      </c>
      <c r="P708" s="79">
        <f>IFERROR(VLOOKUP(TRIM(PRR[[#This Row],[Lokacija provedbe
grad ili općina]]),[1]Koordinate!B:E,3,FALSE),"")</f>
        <v>45.266819099999999</v>
      </c>
      <c r="Q708" s="79">
        <f>IFERROR(VLOOKUP(TRIM(PRR[[#This Row],[Lokacija provedbe
grad ili općina]]),[1]Koordinate!B:E,4,FALSE),"")</f>
        <v>18.5396889999999</v>
      </c>
    </row>
    <row r="709" spans="1:17" s="167" customFormat="1">
      <c r="A709" s="151"/>
      <c r="B709" s="585" t="s">
        <v>6240</v>
      </c>
      <c r="C709" s="151"/>
      <c r="D709" s="151"/>
      <c r="E709" s="78">
        <v>43661</v>
      </c>
      <c r="F709" s="517">
        <v>111187.5</v>
      </c>
      <c r="G709" s="517">
        <v>111187.5</v>
      </c>
      <c r="H709" s="517">
        <v>94509.375</v>
      </c>
      <c r="I709" s="517">
        <v>16678.125</v>
      </c>
      <c r="J709" s="517">
        <v>0</v>
      </c>
      <c r="K709" s="124" t="s">
        <v>7672</v>
      </c>
      <c r="L709" s="418" t="s">
        <v>28</v>
      </c>
      <c r="M709" s="124" t="s">
        <v>29</v>
      </c>
      <c r="N709" s="151"/>
      <c r="O709" s="79">
        <f>IFERROR(VLOOKUP(TRIM(PRR[[#This Row],[Lokacija provedbe
grad ili općina]]),[1]Koordinate!B:E,2,FALSE),"")</f>
        <v>31000</v>
      </c>
      <c r="P709" s="79">
        <f>IFERROR(VLOOKUP(TRIM(PRR[[#This Row],[Lokacija provedbe
grad ili općina]]),[1]Koordinate!B:E,3,FALSE),"")</f>
        <v>45.554962400000001</v>
      </c>
      <c r="Q709" s="79">
        <f>IFERROR(VLOOKUP(TRIM(PRR[[#This Row],[Lokacija provedbe
grad ili općina]]),[1]Koordinate!B:E,4,FALSE),"")</f>
        <v>18.695514399999901</v>
      </c>
    </row>
    <row r="710" spans="1:17" s="167" customFormat="1">
      <c r="A710" s="151"/>
      <c r="B710" s="585" t="s">
        <v>6240</v>
      </c>
      <c r="C710" s="151"/>
      <c r="D710" s="151"/>
      <c r="E710" s="78">
        <v>43677</v>
      </c>
      <c r="F710" s="517">
        <v>111187.5</v>
      </c>
      <c r="G710" s="517">
        <v>111187.5</v>
      </c>
      <c r="H710" s="517">
        <v>94509.375</v>
      </c>
      <c r="I710" s="517">
        <v>16678.125</v>
      </c>
      <c r="J710" s="517">
        <v>0</v>
      </c>
      <c r="K710" s="124" t="s">
        <v>7673</v>
      </c>
      <c r="L710" s="418" t="s">
        <v>28</v>
      </c>
      <c r="M710" s="124" t="s">
        <v>134</v>
      </c>
      <c r="N710" s="151"/>
      <c r="O710" s="79">
        <f>IFERROR(VLOOKUP(TRIM(PRR[[#This Row],[Lokacija provedbe
grad ili općina]]),[1]Koordinate!B:E,2,FALSE),"")</f>
        <v>31300</v>
      </c>
      <c r="P710" s="79">
        <f>IFERROR(VLOOKUP(TRIM(PRR[[#This Row],[Lokacija provedbe
grad ili općina]]),[1]Koordinate!B:E,3,FALSE),"")</f>
        <v>45.772866399999998</v>
      </c>
      <c r="Q710" s="79">
        <f>IFERROR(VLOOKUP(TRIM(PRR[[#This Row],[Lokacija provedbe
grad ili općina]]),[1]Koordinate!B:E,4,FALSE),"")</f>
        <v>18.610752399999999</v>
      </c>
    </row>
    <row r="711" spans="1:17" s="167" customFormat="1" ht="30">
      <c r="A711" s="151"/>
      <c r="B711" s="585" t="s">
        <v>6240</v>
      </c>
      <c r="C711" s="151"/>
      <c r="D711" s="151"/>
      <c r="E711" s="78">
        <v>43677</v>
      </c>
      <c r="F711" s="517">
        <v>111187.5</v>
      </c>
      <c r="G711" s="517">
        <v>111187.5</v>
      </c>
      <c r="H711" s="517">
        <v>94509.375</v>
      </c>
      <c r="I711" s="517">
        <v>16678.125</v>
      </c>
      <c r="J711" s="517">
        <v>0</v>
      </c>
      <c r="K711" s="124" t="s">
        <v>7674</v>
      </c>
      <c r="L711" s="418" t="s">
        <v>28</v>
      </c>
      <c r="M711" s="124" t="s">
        <v>4309</v>
      </c>
      <c r="N711" s="151"/>
      <c r="O711" s="79">
        <f>IFERROR(VLOOKUP(TRIM(PRR[[#This Row],[Lokacija provedbe
grad ili općina]]),[1]Koordinate!B:E,2,FALSE),"")</f>
        <v>31530</v>
      </c>
      <c r="P711" s="79">
        <f>IFERROR(VLOOKUP(TRIM(PRR[[#This Row],[Lokacija provedbe
grad ili općina]]),[1]Koordinate!B:E,3,FALSE),"")</f>
        <v>45.785408400000001</v>
      </c>
      <c r="Q711" s="79">
        <f>IFERROR(VLOOKUP(TRIM(PRR[[#This Row],[Lokacija provedbe
grad ili općina]]),[1]Koordinate!B:E,4,FALSE),"")</f>
        <v>17.981833499999901</v>
      </c>
    </row>
    <row r="712" spans="1:17" s="167" customFormat="1">
      <c r="A712" s="151"/>
      <c r="B712" s="585" t="s">
        <v>6240</v>
      </c>
      <c r="C712" s="151"/>
      <c r="D712" s="151"/>
      <c r="E712" s="78">
        <v>43677</v>
      </c>
      <c r="F712" s="517">
        <v>111187.5</v>
      </c>
      <c r="G712" s="517">
        <v>111187.5</v>
      </c>
      <c r="H712" s="517">
        <v>94509.375</v>
      </c>
      <c r="I712" s="517">
        <v>16678.125</v>
      </c>
      <c r="J712" s="517">
        <v>0</v>
      </c>
      <c r="K712" s="124" t="s">
        <v>7675</v>
      </c>
      <c r="L712" s="418" t="s">
        <v>28</v>
      </c>
      <c r="M712" s="124" t="s">
        <v>4302</v>
      </c>
      <c r="N712" s="151"/>
      <c r="O712" s="79">
        <f>IFERROR(VLOOKUP(TRIM(PRR[[#This Row],[Lokacija provedbe
grad ili općina]]),[1]Koordinate!B:E,2,FALSE),"")</f>
        <v>31418</v>
      </c>
      <c r="P712" s="79">
        <f>IFERROR(VLOOKUP(TRIM(PRR[[#This Row],[Lokacija provedbe
grad ili općina]]),[1]Koordinate!B:E,3,FALSE),"")</f>
        <v>45.380248899999998</v>
      </c>
      <c r="Q712" s="79">
        <f>IFERROR(VLOOKUP(TRIM(PRR[[#This Row],[Lokacija provedbe
grad ili općina]]),[1]Koordinate!B:E,4,FALSE),"")</f>
        <v>18.277489699999901</v>
      </c>
    </row>
    <row r="713" spans="1:17" s="167" customFormat="1" ht="30">
      <c r="A713" s="151"/>
      <c r="B713" s="585" t="s">
        <v>6240</v>
      </c>
      <c r="C713" s="151"/>
      <c r="D713" s="151"/>
      <c r="E713" s="78">
        <v>43677</v>
      </c>
      <c r="F713" s="517">
        <v>111187.5</v>
      </c>
      <c r="G713" s="517">
        <v>111187.5</v>
      </c>
      <c r="H713" s="517">
        <v>94509.375</v>
      </c>
      <c r="I713" s="517">
        <v>16678.125</v>
      </c>
      <c r="J713" s="517">
        <v>0</v>
      </c>
      <c r="K713" s="124" t="s">
        <v>7676</v>
      </c>
      <c r="L713" s="418" t="s">
        <v>28</v>
      </c>
      <c r="M713" s="124" t="s">
        <v>4309</v>
      </c>
      <c r="N713" s="151"/>
      <c r="O713" s="79">
        <f>IFERROR(VLOOKUP(TRIM(PRR[[#This Row],[Lokacija provedbe
grad ili općina]]),[1]Koordinate!B:E,2,FALSE),"")</f>
        <v>31530</v>
      </c>
      <c r="P713" s="79">
        <f>IFERROR(VLOOKUP(TRIM(PRR[[#This Row],[Lokacija provedbe
grad ili općina]]),[1]Koordinate!B:E,3,FALSE),"")</f>
        <v>45.785408400000001</v>
      </c>
      <c r="Q713" s="79">
        <f>IFERROR(VLOOKUP(TRIM(PRR[[#This Row],[Lokacija provedbe
grad ili općina]]),[1]Koordinate!B:E,4,FALSE),"")</f>
        <v>17.981833499999901</v>
      </c>
    </row>
    <row r="714" spans="1:17" s="167" customFormat="1">
      <c r="A714" s="151"/>
      <c r="B714" s="585" t="s">
        <v>6240</v>
      </c>
      <c r="C714" s="151"/>
      <c r="D714" s="151"/>
      <c r="E714" s="78">
        <v>43677</v>
      </c>
      <c r="F714" s="517">
        <v>111187.5</v>
      </c>
      <c r="G714" s="517">
        <v>111187.5</v>
      </c>
      <c r="H714" s="517">
        <v>94509.375</v>
      </c>
      <c r="I714" s="517">
        <v>16678.125</v>
      </c>
      <c r="J714" s="517">
        <v>0</v>
      </c>
      <c r="K714" s="124" t="s">
        <v>7677</v>
      </c>
      <c r="L714" s="418" t="s">
        <v>28</v>
      </c>
      <c r="M714" s="124" t="s">
        <v>386</v>
      </c>
      <c r="N714" s="151"/>
      <c r="O714" s="79">
        <f>IFERROR(VLOOKUP(TRIM(PRR[[#This Row],[Lokacija provedbe
grad ili općina]]),[1]Koordinate!B:E,2,FALSE),"")</f>
        <v>31500</v>
      </c>
      <c r="P714" s="79">
        <f>IFERROR(VLOOKUP(TRIM(PRR[[#This Row],[Lokacija provedbe
grad ili općina]]),[1]Koordinate!B:E,3,FALSE),"")</f>
        <v>45.494686100000003</v>
      </c>
      <c r="Q714" s="79">
        <f>IFERROR(VLOOKUP(TRIM(PRR[[#This Row],[Lokacija provedbe
grad ili općina]]),[1]Koordinate!B:E,4,FALSE),"")</f>
        <v>18.095111800000002</v>
      </c>
    </row>
    <row r="715" spans="1:17" s="167" customFormat="1">
      <c r="A715" s="151"/>
      <c r="B715" s="585" t="s">
        <v>6240</v>
      </c>
      <c r="C715" s="151"/>
      <c r="D715" s="151"/>
      <c r="E715" s="78">
        <v>43677</v>
      </c>
      <c r="F715" s="517">
        <v>111187.5</v>
      </c>
      <c r="G715" s="517">
        <v>111187.5</v>
      </c>
      <c r="H715" s="517">
        <v>94509.375</v>
      </c>
      <c r="I715" s="517">
        <v>16678.125</v>
      </c>
      <c r="J715" s="517">
        <v>0</v>
      </c>
      <c r="K715" s="124" t="s">
        <v>7678</v>
      </c>
      <c r="L715" s="418" t="s">
        <v>28</v>
      </c>
      <c r="M715" s="124" t="s">
        <v>2661</v>
      </c>
      <c r="N715" s="151"/>
      <c r="O715" s="79">
        <f>IFERROR(VLOOKUP(TRIM(PRR[[#This Row],[Lokacija provedbe
grad ili općina]]),[1]Koordinate!B:E,2,FALSE),"")</f>
        <v>31416</v>
      </c>
      <c r="P715" s="79">
        <f>IFERROR(VLOOKUP(TRIM(PRR[[#This Row],[Lokacija provedbe
grad ili općina]]),[1]Koordinate!B:E,3,FALSE),"")</f>
        <v>45.315128899999998</v>
      </c>
      <c r="Q715" s="79">
        <f>IFERROR(VLOOKUP(TRIM(PRR[[#This Row],[Lokacija provedbe
grad ili općina]]),[1]Koordinate!B:E,4,FALSE),"")</f>
        <v>18.180403599999899</v>
      </c>
    </row>
    <row r="716" spans="1:17" s="167" customFormat="1">
      <c r="A716" s="151"/>
      <c r="B716" s="585" t="s">
        <v>6240</v>
      </c>
      <c r="C716" s="151"/>
      <c r="D716" s="151"/>
      <c r="E716" s="78">
        <v>43677</v>
      </c>
      <c r="F716" s="517">
        <v>111187.5</v>
      </c>
      <c r="G716" s="517">
        <v>111187.5</v>
      </c>
      <c r="H716" s="517">
        <v>94509.375</v>
      </c>
      <c r="I716" s="517">
        <v>16678.125</v>
      </c>
      <c r="J716" s="517">
        <v>0</v>
      </c>
      <c r="K716" s="124" t="s">
        <v>7679</v>
      </c>
      <c r="L716" s="418" t="s">
        <v>28</v>
      </c>
      <c r="M716" s="124" t="s">
        <v>4313</v>
      </c>
      <c r="N716" s="151"/>
      <c r="O716" s="79">
        <f>IFERROR(VLOOKUP(TRIM(PRR[[#This Row],[Lokacija provedbe
grad ili općina]]),[1]Koordinate!B:E,2,FALSE),"")</f>
        <v>31324</v>
      </c>
      <c r="P716" s="79">
        <f>IFERROR(VLOOKUP(TRIM(PRR[[#This Row],[Lokacija provedbe
grad ili općina]]),[1]Koordinate!B:E,3,FALSE),"")</f>
        <v>45.700160699999998</v>
      </c>
      <c r="Q716" s="79">
        <f>IFERROR(VLOOKUP(TRIM(PRR[[#This Row],[Lokacija provedbe
grad ili općina]]),[1]Koordinate!B:E,4,FALSE),"")</f>
        <v>18.580216799999999</v>
      </c>
    </row>
    <row r="717" spans="1:17" s="167" customFormat="1">
      <c r="A717" s="151"/>
      <c r="B717" s="585" t="s">
        <v>6240</v>
      </c>
      <c r="C717" s="151"/>
      <c r="D717" s="151"/>
      <c r="E717" s="78">
        <v>43677</v>
      </c>
      <c r="F717" s="517">
        <v>111187.5</v>
      </c>
      <c r="G717" s="517">
        <v>111187.5</v>
      </c>
      <c r="H717" s="517">
        <v>94509.375</v>
      </c>
      <c r="I717" s="517">
        <v>16678.125</v>
      </c>
      <c r="J717" s="517">
        <v>0</v>
      </c>
      <c r="K717" s="124" t="s">
        <v>7680</v>
      </c>
      <c r="L717" s="418" t="s">
        <v>28</v>
      </c>
      <c r="M717" s="124" t="s">
        <v>1308</v>
      </c>
      <c r="N717" s="151"/>
      <c r="O717" s="79">
        <f>IFERROR(VLOOKUP(TRIM(PRR[[#This Row],[Lokacija provedbe
grad ili općina]]),[1]Koordinate!B:E,2,FALSE),"")</f>
        <v>31402</v>
      </c>
      <c r="P717" s="79">
        <f>IFERROR(VLOOKUP(TRIM(PRR[[#This Row],[Lokacija provedbe
grad ili općina]]),[1]Koordinate!B:E,3,FALSE),"")</f>
        <v>45.361364399999999</v>
      </c>
      <c r="Q717" s="79">
        <f>IFERROR(VLOOKUP(TRIM(PRR[[#This Row],[Lokacija provedbe
grad ili općina]]),[1]Koordinate!B:E,4,FALSE),"")</f>
        <v>18.542214099999999</v>
      </c>
    </row>
    <row r="718" spans="1:17" s="167" customFormat="1">
      <c r="A718" s="151"/>
      <c r="B718" s="585" t="s">
        <v>6240</v>
      </c>
      <c r="C718" s="151"/>
      <c r="D718" s="151"/>
      <c r="E718" s="78">
        <v>43677</v>
      </c>
      <c r="F718" s="517">
        <v>111187.5</v>
      </c>
      <c r="G718" s="517">
        <v>111187.5</v>
      </c>
      <c r="H718" s="517">
        <v>94509.375</v>
      </c>
      <c r="I718" s="517">
        <v>16678.125</v>
      </c>
      <c r="J718" s="517">
        <v>0</v>
      </c>
      <c r="K718" s="124" t="s">
        <v>7681</v>
      </c>
      <c r="L718" s="418" t="s">
        <v>28</v>
      </c>
      <c r="M718" s="124" t="s">
        <v>386</v>
      </c>
      <c r="N718" s="151"/>
      <c r="O718" s="79">
        <f>IFERROR(VLOOKUP(TRIM(PRR[[#This Row],[Lokacija provedbe
grad ili općina]]),[1]Koordinate!B:E,2,FALSE),"")</f>
        <v>31500</v>
      </c>
      <c r="P718" s="79">
        <f>IFERROR(VLOOKUP(TRIM(PRR[[#This Row],[Lokacija provedbe
grad ili općina]]),[1]Koordinate!B:E,3,FALSE),"")</f>
        <v>45.494686100000003</v>
      </c>
      <c r="Q718" s="79">
        <f>IFERROR(VLOOKUP(TRIM(PRR[[#This Row],[Lokacija provedbe
grad ili općina]]),[1]Koordinate!B:E,4,FALSE),"")</f>
        <v>18.095111800000002</v>
      </c>
    </row>
    <row r="719" spans="1:17" s="167" customFormat="1">
      <c r="A719" s="151"/>
      <c r="B719" s="585" t="s">
        <v>6240</v>
      </c>
      <c r="C719" s="151"/>
      <c r="D719" s="151"/>
      <c r="E719" s="78">
        <v>43677</v>
      </c>
      <c r="F719" s="517">
        <v>111187.5</v>
      </c>
      <c r="G719" s="517">
        <v>111187.5</v>
      </c>
      <c r="H719" s="517">
        <v>94509.375</v>
      </c>
      <c r="I719" s="517">
        <v>16678.125</v>
      </c>
      <c r="J719" s="517">
        <v>0</v>
      </c>
      <c r="K719" s="124" t="s">
        <v>7682</v>
      </c>
      <c r="L719" s="418" t="s">
        <v>28</v>
      </c>
      <c r="M719" s="124" t="s">
        <v>386</v>
      </c>
      <c r="N719" s="151"/>
      <c r="O719" s="79">
        <f>IFERROR(VLOOKUP(TRIM(PRR[[#This Row],[Lokacija provedbe
grad ili općina]]),[1]Koordinate!B:E,2,FALSE),"")</f>
        <v>31500</v>
      </c>
      <c r="P719" s="79">
        <f>IFERROR(VLOOKUP(TRIM(PRR[[#This Row],[Lokacija provedbe
grad ili općina]]),[1]Koordinate!B:E,3,FALSE),"")</f>
        <v>45.494686100000003</v>
      </c>
      <c r="Q719" s="79">
        <f>IFERROR(VLOOKUP(TRIM(PRR[[#This Row],[Lokacija provedbe
grad ili općina]]),[1]Koordinate!B:E,4,FALSE),"")</f>
        <v>18.095111800000002</v>
      </c>
    </row>
    <row r="720" spans="1:17" s="167" customFormat="1">
      <c r="A720" s="151"/>
      <c r="B720" s="585" t="s">
        <v>6240</v>
      </c>
      <c r="C720" s="151"/>
      <c r="D720" s="151"/>
      <c r="E720" s="78">
        <v>43677</v>
      </c>
      <c r="F720" s="517">
        <v>111187.5</v>
      </c>
      <c r="G720" s="517">
        <v>111187.5</v>
      </c>
      <c r="H720" s="517">
        <v>94509.375</v>
      </c>
      <c r="I720" s="517">
        <v>16678.125</v>
      </c>
      <c r="J720" s="517">
        <v>0</v>
      </c>
      <c r="K720" s="124" t="s">
        <v>7683</v>
      </c>
      <c r="L720" s="418" t="s">
        <v>28</v>
      </c>
      <c r="M720" s="124" t="s">
        <v>30</v>
      </c>
      <c r="N720" s="151"/>
      <c r="O720" s="79">
        <f>IFERROR(VLOOKUP(TRIM(PRR[[#This Row],[Lokacija provedbe
grad ili općina]]),[1]Koordinate!B:E,2,FALSE),"")</f>
        <v>31400</v>
      </c>
      <c r="P720" s="79">
        <f>IFERROR(VLOOKUP(TRIM(PRR[[#This Row],[Lokacija provedbe
grad ili općina]]),[1]Koordinate!B:E,3,FALSE),"")</f>
        <v>45.309996899999902</v>
      </c>
      <c r="Q720" s="79">
        <f>IFERROR(VLOOKUP(TRIM(PRR[[#This Row],[Lokacija provedbe
grad ili općina]]),[1]Koordinate!B:E,4,FALSE),"")</f>
        <v>18.4097819999999</v>
      </c>
    </row>
    <row r="721" spans="1:17" s="167" customFormat="1">
      <c r="A721" s="151"/>
      <c r="B721" s="585" t="s">
        <v>6240</v>
      </c>
      <c r="C721" s="151"/>
      <c r="D721" s="151"/>
      <c r="E721" s="78">
        <v>43677</v>
      </c>
      <c r="F721" s="517">
        <v>111187.5</v>
      </c>
      <c r="G721" s="517">
        <v>111187.5</v>
      </c>
      <c r="H721" s="517">
        <v>94509.375</v>
      </c>
      <c r="I721" s="517">
        <v>16678.125</v>
      </c>
      <c r="J721" s="517">
        <v>0</v>
      </c>
      <c r="K721" s="124" t="s">
        <v>7684</v>
      </c>
      <c r="L721" s="418" t="s">
        <v>28</v>
      </c>
      <c r="M721" s="124" t="s">
        <v>29</v>
      </c>
      <c r="N721" s="151"/>
      <c r="O721" s="79">
        <f>IFERROR(VLOOKUP(TRIM(PRR[[#This Row],[Lokacija provedbe
grad ili općina]]),[1]Koordinate!B:E,2,FALSE),"")</f>
        <v>31000</v>
      </c>
      <c r="P721" s="79">
        <f>IFERROR(VLOOKUP(TRIM(PRR[[#This Row],[Lokacija provedbe
grad ili općina]]),[1]Koordinate!B:E,3,FALSE),"")</f>
        <v>45.554962400000001</v>
      </c>
      <c r="Q721" s="79">
        <f>IFERROR(VLOOKUP(TRIM(PRR[[#This Row],[Lokacija provedbe
grad ili općina]]),[1]Koordinate!B:E,4,FALSE),"")</f>
        <v>18.695514399999901</v>
      </c>
    </row>
    <row r="722" spans="1:17" s="167" customFormat="1">
      <c r="A722" s="151"/>
      <c r="B722" s="585" t="s">
        <v>7685</v>
      </c>
      <c r="C722" s="151"/>
      <c r="D722" s="151"/>
      <c r="E722" s="78">
        <v>43677</v>
      </c>
      <c r="F722" s="517">
        <v>2188791.87</v>
      </c>
      <c r="G722" s="517">
        <v>1482500</v>
      </c>
      <c r="H722" s="517">
        <v>1260125</v>
      </c>
      <c r="I722" s="517">
        <v>222375</v>
      </c>
      <c r="J722" s="517">
        <v>706291.87000000011</v>
      </c>
      <c r="K722" s="124" t="s">
        <v>7686</v>
      </c>
      <c r="L722" s="418" t="s">
        <v>28</v>
      </c>
      <c r="M722" s="124" t="s">
        <v>1225</v>
      </c>
      <c r="N722" s="151"/>
      <c r="O722" s="79">
        <f>IFERROR(VLOOKUP(TRIM(PRR[[#This Row],[Lokacija provedbe
grad ili općina]]),[1]Koordinate!B:E,2,FALSE),"")</f>
        <v>31206</v>
      </c>
      <c r="P722" s="79">
        <f>IFERROR(VLOOKUP(TRIM(PRR[[#This Row],[Lokacija provedbe
grad ili općina]]),[1]Koordinate!B:E,3,FALSE),"")</f>
        <v>45.5248372</v>
      </c>
      <c r="Q722" s="79">
        <f>IFERROR(VLOOKUP(TRIM(PRR[[#This Row],[Lokacija provedbe
grad ili općina]]),[1]Koordinate!B:E,4,FALSE),"")</f>
        <v>19.060096999999999</v>
      </c>
    </row>
    <row r="723" spans="1:17" s="167" customFormat="1">
      <c r="A723" s="151"/>
      <c r="B723" s="585" t="s">
        <v>7685</v>
      </c>
      <c r="C723" s="151"/>
      <c r="D723" s="151"/>
      <c r="E723" s="78">
        <v>43677</v>
      </c>
      <c r="F723" s="517">
        <v>8737983.6799999997</v>
      </c>
      <c r="G723" s="517">
        <v>1482500</v>
      </c>
      <c r="H723" s="517">
        <v>1260125</v>
      </c>
      <c r="I723" s="517">
        <v>222375</v>
      </c>
      <c r="J723" s="517">
        <v>7255483.6799999997</v>
      </c>
      <c r="K723" s="124" t="s">
        <v>7687</v>
      </c>
      <c r="L723" s="418" t="s">
        <v>28</v>
      </c>
      <c r="M723" s="124" t="s">
        <v>1748</v>
      </c>
      <c r="N723" s="151"/>
      <c r="O723" s="79">
        <f>IFERROR(VLOOKUP(TRIM(PRR[[#This Row],[Lokacija provedbe
grad ili općina]]),[1]Koordinate!B:E,2,FALSE),"")</f>
        <v>31224</v>
      </c>
      <c r="P723" s="79">
        <f>IFERROR(VLOOKUP(TRIM(PRR[[#This Row],[Lokacija provedbe
grad ili općina]]),[1]Koordinate!B:E,3,FALSE),"")</f>
        <v>45.545440199999902</v>
      </c>
      <c r="Q723" s="79">
        <f>IFERROR(VLOOKUP(TRIM(PRR[[#This Row],[Lokacija provedbe
grad ili općina]]),[1]Koordinate!B:E,4,FALSE),"")</f>
        <v>18.283311599999902</v>
      </c>
    </row>
    <row r="724" spans="1:17" s="167" customFormat="1">
      <c r="A724" s="151"/>
      <c r="B724" s="585" t="s">
        <v>7685</v>
      </c>
      <c r="C724" s="151"/>
      <c r="D724" s="151"/>
      <c r="E724" s="78">
        <v>43677</v>
      </c>
      <c r="F724" s="517">
        <v>2090000</v>
      </c>
      <c r="G724" s="517">
        <v>1463000</v>
      </c>
      <c r="H724" s="517">
        <v>1243550</v>
      </c>
      <c r="I724" s="517">
        <v>219450</v>
      </c>
      <c r="J724" s="517">
        <v>627000</v>
      </c>
      <c r="K724" s="124" t="s">
        <v>7688</v>
      </c>
      <c r="L724" s="418" t="s">
        <v>28</v>
      </c>
      <c r="M724" s="124" t="s">
        <v>4307</v>
      </c>
      <c r="N724" s="151"/>
      <c r="O724" s="79">
        <f>IFERROR(VLOOKUP(TRIM(PRR[[#This Row],[Lokacija provedbe
grad ili općina]]),[1]Koordinate!B:E,2,FALSE),"")</f>
        <v>31401</v>
      </c>
      <c r="P724" s="79">
        <f>IFERROR(VLOOKUP(TRIM(PRR[[#This Row],[Lokacija provedbe
grad ili općina]]),[1]Koordinate!B:E,3,FALSE),"")</f>
        <v>45.343469300000002</v>
      </c>
      <c r="Q724" s="79">
        <f>IFERROR(VLOOKUP(TRIM(PRR[[#This Row],[Lokacija provedbe
grad ili općina]]),[1]Koordinate!B:E,4,FALSE),"")</f>
        <v>18.456381499999999</v>
      </c>
    </row>
    <row r="725" spans="1:17" s="167" customFormat="1" ht="30">
      <c r="A725" s="151"/>
      <c r="B725" s="585" t="s">
        <v>7685</v>
      </c>
      <c r="C725" s="151"/>
      <c r="D725" s="151"/>
      <c r="E725" s="78">
        <v>43677</v>
      </c>
      <c r="F725" s="517">
        <v>593000</v>
      </c>
      <c r="G725" s="517">
        <v>237200</v>
      </c>
      <c r="H725" s="517">
        <v>201620</v>
      </c>
      <c r="I725" s="517">
        <v>35580</v>
      </c>
      <c r="J725" s="517">
        <v>355800</v>
      </c>
      <c r="K725" s="124" t="s">
        <v>7689</v>
      </c>
      <c r="L725" s="418" t="s">
        <v>28</v>
      </c>
      <c r="M725" s="124" t="s">
        <v>1677</v>
      </c>
      <c r="N725" s="151"/>
      <c r="O725" s="79">
        <f>IFERROR(VLOOKUP(TRIM(PRR[[#This Row],[Lokacija provedbe
grad ili općina]]),[1]Koordinate!B:E,2,FALSE),"")</f>
        <v>31421</v>
      </c>
      <c r="P725" s="79">
        <f>IFERROR(VLOOKUP(TRIM(PRR[[#This Row],[Lokacija provedbe
grad ili općina]]),[1]Koordinate!B:E,3,FALSE),"")</f>
        <v>45.353201800000001</v>
      </c>
      <c r="Q725" s="79">
        <f>IFERROR(VLOOKUP(TRIM(PRR[[#This Row],[Lokacija provedbe
grad ili općina]]),[1]Koordinate!B:E,4,FALSE),"")</f>
        <v>18.377091499999999</v>
      </c>
    </row>
    <row r="726" spans="1:17" s="167" customFormat="1">
      <c r="A726" s="151"/>
      <c r="B726" s="585" t="s">
        <v>7685</v>
      </c>
      <c r="C726" s="151"/>
      <c r="D726" s="151"/>
      <c r="E726" s="78">
        <v>43677</v>
      </c>
      <c r="F726" s="517">
        <v>258613.48</v>
      </c>
      <c r="G726" s="517">
        <v>181029.44</v>
      </c>
      <c r="H726" s="517">
        <v>153875.024</v>
      </c>
      <c r="I726" s="517">
        <v>27154.415999999997</v>
      </c>
      <c r="J726" s="517">
        <v>77584.040000000008</v>
      </c>
      <c r="K726" s="124" t="s">
        <v>7690</v>
      </c>
      <c r="L726" s="418" t="s">
        <v>28</v>
      </c>
      <c r="M726" s="124" t="s">
        <v>131</v>
      </c>
      <c r="N726" s="151"/>
      <c r="O726" s="79">
        <f>IFERROR(VLOOKUP(TRIM(PRR[[#This Row],[Lokacija provedbe
grad ili općina]]),[1]Koordinate!B:E,2,FALSE),"")</f>
        <v>31309</v>
      </c>
      <c r="P726" s="79">
        <f>IFERROR(VLOOKUP(TRIM(PRR[[#This Row],[Lokacija provedbe
grad ili općina]]),[1]Koordinate!B:E,3,FALSE),"")</f>
        <v>45.751590700000001</v>
      </c>
      <c r="Q726" s="79">
        <f>IFERROR(VLOOKUP(TRIM(PRR[[#This Row],[Lokacija provedbe
grad ili općina]]),[1]Koordinate!B:E,4,FALSE),"")</f>
        <v>18.737473999999999</v>
      </c>
    </row>
    <row r="727" spans="1:17" s="167" customFormat="1">
      <c r="A727" s="151"/>
      <c r="B727" s="260" t="s">
        <v>3173</v>
      </c>
      <c r="C727" s="45"/>
      <c r="D727" s="45"/>
      <c r="E727" s="95">
        <v>42983</v>
      </c>
      <c r="F727" s="75">
        <v>1231897.08</v>
      </c>
      <c r="G727" s="75">
        <v>1231897.08</v>
      </c>
      <c r="H727" s="75">
        <v>1047112.52</v>
      </c>
      <c r="I727" s="75">
        <v>184784.56000000006</v>
      </c>
      <c r="J727" s="75">
        <v>0</v>
      </c>
      <c r="K727" s="205" t="s">
        <v>3174</v>
      </c>
      <c r="L727" s="196" t="s">
        <v>28</v>
      </c>
      <c r="M727" s="124" t="s">
        <v>386</v>
      </c>
      <c r="N727" s="218"/>
      <c r="O727" s="225">
        <f>IFERROR(VLOOKUP(TRIM(PRR[[#This Row],[Lokacija provedbe
grad ili općina]]),[1]Koordinate!B:E,2,FALSE),"")</f>
        <v>31500</v>
      </c>
      <c r="P727" s="225">
        <f>IFERROR(VLOOKUP(TRIM(PRR[[#This Row],[Lokacija provedbe
grad ili općina]]),[1]Koordinate!B:E,3,FALSE),"")</f>
        <v>45.494686100000003</v>
      </c>
      <c r="Q727" s="225">
        <f>IFERROR(VLOOKUP(TRIM(PRR[[#This Row],[Lokacija provedbe
grad ili općina]]),[1]Koordinate!B:E,4,FALSE),"")</f>
        <v>18.095111800000002</v>
      </c>
    </row>
    <row r="728" spans="1:17" s="167" customFormat="1" ht="30">
      <c r="A728" s="151"/>
      <c r="B728" s="226" t="s">
        <v>3009</v>
      </c>
      <c r="C728" s="151"/>
      <c r="D728" s="151"/>
      <c r="E728" s="78">
        <v>43139</v>
      </c>
      <c r="F728" s="75">
        <v>2906844.38</v>
      </c>
      <c r="G728" s="75">
        <v>2906844.38</v>
      </c>
      <c r="H728" s="75">
        <v>2470817.7200000002</v>
      </c>
      <c r="I728" s="75">
        <v>436026.65999999968</v>
      </c>
      <c r="J728" s="75">
        <v>0</v>
      </c>
      <c r="K728" s="205" t="s">
        <v>3010</v>
      </c>
      <c r="L728" s="418" t="s">
        <v>28</v>
      </c>
      <c r="M728" s="124" t="s">
        <v>4309</v>
      </c>
      <c r="N728" s="218"/>
      <c r="O728" s="225">
        <f>IFERROR(VLOOKUP(TRIM(PRR[[#This Row],[Lokacija provedbe
grad ili općina]]),[1]Koordinate!B:E,2,FALSE),"")</f>
        <v>31530</v>
      </c>
      <c r="P728" s="225">
        <f>IFERROR(VLOOKUP(TRIM(PRR[[#This Row],[Lokacija provedbe
grad ili općina]]),[1]Koordinate!B:E,3,FALSE),"")</f>
        <v>45.785408400000001</v>
      </c>
      <c r="Q728" s="225">
        <f>IFERROR(VLOOKUP(TRIM(PRR[[#This Row],[Lokacija provedbe
grad ili općina]]),[1]Koordinate!B:E,4,FALSE),"")</f>
        <v>17.981833499999901</v>
      </c>
    </row>
    <row r="729" spans="1:17" s="167" customFormat="1">
      <c r="A729" s="151"/>
      <c r="B729" s="260" t="s">
        <v>3009</v>
      </c>
      <c r="C729" s="45"/>
      <c r="D729" s="45"/>
      <c r="E729" s="95">
        <v>43139</v>
      </c>
      <c r="F729" s="75">
        <v>1301681.8799999999</v>
      </c>
      <c r="G729" s="75">
        <v>1301681.8799999999</v>
      </c>
      <c r="H729" s="75">
        <v>1106429.6000000001</v>
      </c>
      <c r="I729" s="75">
        <v>195252.2799999998</v>
      </c>
      <c r="J729" s="75">
        <v>0</v>
      </c>
      <c r="K729" s="205" t="s">
        <v>3011</v>
      </c>
      <c r="L729" s="196" t="s">
        <v>28</v>
      </c>
      <c r="M729" s="124" t="s">
        <v>3096</v>
      </c>
      <c r="N729" s="218"/>
      <c r="O729" s="225">
        <f>IFERROR(VLOOKUP(TRIM(PRR[[#This Row],[Lokacija provedbe
grad ili općina]]),[1]Koordinate!B:E,2,FALSE),"")</f>
        <v>31433</v>
      </c>
      <c r="P729" s="225">
        <f>IFERROR(VLOOKUP(TRIM(PRR[[#This Row],[Lokacija provedbe
grad ili općina]]),[1]Koordinate!B:E,3,FALSE),"")</f>
        <v>45.458650400000003</v>
      </c>
      <c r="Q729" s="225">
        <f>IFERROR(VLOOKUP(TRIM(PRR[[#This Row],[Lokacija provedbe
grad ili općina]]),[1]Koordinate!B:E,4,FALSE),"")</f>
        <v>18.2178387999999</v>
      </c>
    </row>
    <row r="730" spans="1:17" s="167" customFormat="1">
      <c r="A730" s="151"/>
      <c r="B730" s="260" t="s">
        <v>3009</v>
      </c>
      <c r="C730" s="45"/>
      <c r="D730" s="45"/>
      <c r="E730" s="95">
        <v>43139</v>
      </c>
      <c r="F730" s="75">
        <v>1696532.52</v>
      </c>
      <c r="G730" s="75">
        <v>1696532.52</v>
      </c>
      <c r="H730" s="75">
        <v>1442052.64</v>
      </c>
      <c r="I730" s="75">
        <v>254479.88000000012</v>
      </c>
      <c r="J730" s="75">
        <v>0</v>
      </c>
      <c r="K730" s="205" t="s">
        <v>1173</v>
      </c>
      <c r="L730" s="196" t="s">
        <v>28</v>
      </c>
      <c r="M730" s="124" t="s">
        <v>2661</v>
      </c>
      <c r="N730" s="218"/>
      <c r="O730" s="225">
        <f>IFERROR(VLOOKUP(TRIM(PRR[[#This Row],[Lokacija provedbe
grad ili općina]]),[1]Koordinate!B:E,2,FALSE),"")</f>
        <v>31416</v>
      </c>
      <c r="P730" s="225">
        <f>IFERROR(VLOOKUP(TRIM(PRR[[#This Row],[Lokacija provedbe
grad ili općina]]),[1]Koordinate!B:E,3,FALSE),"")</f>
        <v>45.315128899999998</v>
      </c>
      <c r="Q730" s="225">
        <f>IFERROR(VLOOKUP(TRIM(PRR[[#This Row],[Lokacija provedbe
grad ili općina]]),[1]Koordinate!B:E,4,FALSE),"")</f>
        <v>18.180403599999899</v>
      </c>
    </row>
    <row r="731" spans="1:17" s="167" customFormat="1">
      <c r="A731" s="151"/>
      <c r="B731" s="260" t="s">
        <v>3009</v>
      </c>
      <c r="C731" s="45"/>
      <c r="D731" s="45"/>
      <c r="E731" s="95">
        <v>43139</v>
      </c>
      <c r="F731" s="75">
        <v>2392988.31</v>
      </c>
      <c r="G731" s="75">
        <v>2392988.31</v>
      </c>
      <c r="H731" s="75">
        <v>2034040.06</v>
      </c>
      <c r="I731" s="75">
        <v>358948.25</v>
      </c>
      <c r="J731" s="75">
        <v>0</v>
      </c>
      <c r="K731" s="205" t="s">
        <v>3012</v>
      </c>
      <c r="L731" s="196" t="s">
        <v>28</v>
      </c>
      <c r="M731" s="124" t="s">
        <v>2372</v>
      </c>
      <c r="N731" s="218"/>
      <c r="O731" s="225">
        <f>IFERROR(VLOOKUP(TRIM(PRR[[#This Row],[Lokacija provedbe
grad ili općina]]),[1]Koordinate!B:E,2,FALSE),"")</f>
        <v>31424</v>
      </c>
      <c r="P731" s="225">
        <f>IFERROR(VLOOKUP(TRIM(PRR[[#This Row],[Lokacija provedbe
grad ili općina]]),[1]Koordinate!B:E,3,FALSE),"")</f>
        <v>45.4329939</v>
      </c>
      <c r="Q731" s="225">
        <f>IFERROR(VLOOKUP(TRIM(PRR[[#This Row],[Lokacija provedbe
grad ili općina]]),[1]Koordinate!B:E,4,FALSE),"")</f>
        <v>18.4113468</v>
      </c>
    </row>
    <row r="732" spans="1:17" s="167" customFormat="1">
      <c r="A732" s="151"/>
      <c r="B732" s="260" t="s">
        <v>3009</v>
      </c>
      <c r="C732" s="45"/>
      <c r="D732" s="45"/>
      <c r="E732" s="95">
        <v>43139</v>
      </c>
      <c r="F732" s="75">
        <v>1287299.6200000001</v>
      </c>
      <c r="G732" s="75">
        <v>1287299.6200000001</v>
      </c>
      <c r="H732" s="75">
        <v>1094204.68</v>
      </c>
      <c r="I732" s="75">
        <v>193094.94000000018</v>
      </c>
      <c r="J732" s="75">
        <v>0</v>
      </c>
      <c r="K732" s="205" t="s">
        <v>1183</v>
      </c>
      <c r="L732" s="196" t="s">
        <v>28</v>
      </c>
      <c r="M732" s="124" t="s">
        <v>2348</v>
      </c>
      <c r="N732" s="218"/>
      <c r="O732" s="225">
        <f>IFERROR(VLOOKUP(TRIM(PRR[[#This Row],[Lokacija provedbe
grad ili općina]]),[1]Koordinate!B:E,2,FALSE),"")</f>
        <v>31404</v>
      </c>
      <c r="P732" s="225">
        <f>IFERROR(VLOOKUP(TRIM(PRR[[#This Row],[Lokacija provedbe
grad ili općina]]),[1]Koordinate!B:E,3,FALSE),"")</f>
        <v>45.460471499999997</v>
      </c>
      <c r="Q732" s="225">
        <f>IFERROR(VLOOKUP(TRIM(PRR[[#This Row],[Lokacija provedbe
grad ili općina]]),[1]Koordinate!B:E,4,FALSE),"")</f>
        <v>18.5723375</v>
      </c>
    </row>
    <row r="733" spans="1:17" s="167" customFormat="1">
      <c r="A733" s="151"/>
      <c r="B733" s="226" t="s">
        <v>3009</v>
      </c>
      <c r="C733" s="151"/>
      <c r="D733" s="151"/>
      <c r="E733" s="78">
        <v>43139</v>
      </c>
      <c r="F733" s="75">
        <v>1306336</v>
      </c>
      <c r="G733" s="75">
        <v>1306336</v>
      </c>
      <c r="H733" s="75">
        <v>1110385.6000000001</v>
      </c>
      <c r="I733" s="75">
        <v>195950.39999999991</v>
      </c>
      <c r="J733" s="75">
        <v>0</v>
      </c>
      <c r="K733" s="205" t="s">
        <v>1153</v>
      </c>
      <c r="L733" s="418" t="s">
        <v>28</v>
      </c>
      <c r="M733" s="124" t="s">
        <v>1308</v>
      </c>
      <c r="N733" s="218"/>
      <c r="O733" s="225">
        <f>IFERROR(VLOOKUP(TRIM(PRR[[#This Row],[Lokacija provedbe
grad ili općina]]),[1]Koordinate!B:E,2,FALSE),"")</f>
        <v>31402</v>
      </c>
      <c r="P733" s="225">
        <f>IFERROR(VLOOKUP(TRIM(PRR[[#This Row],[Lokacija provedbe
grad ili općina]]),[1]Koordinate!B:E,3,FALSE),"")</f>
        <v>45.361364399999999</v>
      </c>
      <c r="Q733" s="225">
        <f>IFERROR(VLOOKUP(TRIM(PRR[[#This Row],[Lokacija provedbe
grad ili općina]]),[1]Koordinate!B:E,4,FALSE),"")</f>
        <v>18.542214099999999</v>
      </c>
    </row>
    <row r="734" spans="1:17" s="167" customFormat="1">
      <c r="A734" s="151"/>
      <c r="B734" s="260" t="s">
        <v>3009</v>
      </c>
      <c r="C734" s="45"/>
      <c r="D734" s="45"/>
      <c r="E734" s="95">
        <v>43139</v>
      </c>
      <c r="F734" s="75">
        <v>4963659.8</v>
      </c>
      <c r="G734" s="75">
        <v>4963659.8</v>
      </c>
      <c r="H734" s="75">
        <v>4219110.83</v>
      </c>
      <c r="I734" s="75">
        <v>744548.96999999974</v>
      </c>
      <c r="J734" s="75">
        <v>0</v>
      </c>
      <c r="K734" s="205" t="s">
        <v>3013</v>
      </c>
      <c r="L734" s="196" t="s">
        <v>28</v>
      </c>
      <c r="M734" s="124" t="s">
        <v>2337</v>
      </c>
      <c r="N734" s="218"/>
      <c r="O734" s="225">
        <f>IFERROR(VLOOKUP(TRIM(PRR[[#This Row],[Lokacija provedbe
grad ili općina]]),[1]Koordinate!B:E,2,FALSE),"")</f>
        <v>31305</v>
      </c>
      <c r="P734" s="225">
        <f>IFERROR(VLOOKUP(TRIM(PRR[[#This Row],[Lokacija provedbe
grad ili općina]]),[1]Koordinate!B:E,3,FALSE),"")</f>
        <v>45.841599799999997</v>
      </c>
      <c r="Q734" s="225">
        <f>IFERROR(VLOOKUP(TRIM(PRR[[#This Row],[Lokacija provedbe
grad ili općina]]),[1]Koordinate!B:E,4,FALSE),"")</f>
        <v>18.788329299999901</v>
      </c>
    </row>
    <row r="735" spans="1:17" s="167" customFormat="1">
      <c r="A735" s="151"/>
      <c r="B735" s="260" t="s">
        <v>3009</v>
      </c>
      <c r="C735" s="45"/>
      <c r="D735" s="45"/>
      <c r="E735" s="95">
        <v>43139</v>
      </c>
      <c r="F735" s="75">
        <v>2092098.75</v>
      </c>
      <c r="G735" s="75">
        <v>2092098.75</v>
      </c>
      <c r="H735" s="75">
        <v>1778283.94</v>
      </c>
      <c r="I735" s="75">
        <v>313814.81000000006</v>
      </c>
      <c r="J735" s="75">
        <v>0</v>
      </c>
      <c r="K735" s="205" t="s">
        <v>1161</v>
      </c>
      <c r="L735" s="196" t="s">
        <v>28</v>
      </c>
      <c r="M735" s="124" t="s">
        <v>1221</v>
      </c>
      <c r="N735" s="218"/>
      <c r="O735" s="225">
        <f>IFERROR(VLOOKUP(TRIM(PRR[[#This Row],[Lokacija provedbe
grad ili općina]]),[1]Koordinate!B:E,2,FALSE),"")</f>
        <v>31216</v>
      </c>
      <c r="P735" s="225">
        <f>IFERROR(VLOOKUP(TRIM(PRR[[#This Row],[Lokacija provedbe
grad ili općina]]),[1]Koordinate!B:E,3,FALSE),"")</f>
        <v>45.4893778</v>
      </c>
      <c r="Q735" s="225">
        <f>IFERROR(VLOOKUP(TRIM(PRR[[#This Row],[Lokacija provedbe
grad ili općina]]),[1]Koordinate!B:E,4,FALSE),"")</f>
        <v>18.672802300000001</v>
      </c>
    </row>
    <row r="736" spans="1:17" s="167" customFormat="1">
      <c r="A736" s="151"/>
      <c r="B736" s="260" t="s">
        <v>3009</v>
      </c>
      <c r="C736" s="45"/>
      <c r="D736" s="45"/>
      <c r="E736" s="95">
        <v>43139</v>
      </c>
      <c r="F736" s="75">
        <v>2165612.38</v>
      </c>
      <c r="G736" s="75">
        <v>2165612.38</v>
      </c>
      <c r="H736" s="75">
        <v>1840770.52</v>
      </c>
      <c r="I736" s="75">
        <v>324841.85999999987</v>
      </c>
      <c r="J736" s="75">
        <v>0</v>
      </c>
      <c r="K736" s="205" t="s">
        <v>1181</v>
      </c>
      <c r="L736" s="196" t="s">
        <v>28</v>
      </c>
      <c r="M736" s="124" t="s">
        <v>2657</v>
      </c>
      <c r="N736" s="218"/>
      <c r="O736" s="225">
        <f>IFERROR(VLOOKUP(TRIM(PRR[[#This Row],[Lokacija provedbe
grad ili općina]]),[1]Koordinate!B:E,2,FALSE),"")</f>
        <v>31411</v>
      </c>
      <c r="P736" s="225">
        <f>IFERROR(VLOOKUP(TRIM(PRR[[#This Row],[Lokacija provedbe
grad ili općina]]),[1]Koordinate!B:E,3,FALSE),"")</f>
        <v>45.257777599999997</v>
      </c>
      <c r="Q736" s="225">
        <f>IFERROR(VLOOKUP(TRIM(PRR[[#This Row],[Lokacija provedbe
grad ili općina]]),[1]Koordinate!B:E,4,FALSE),"")</f>
        <v>18.242228000000001</v>
      </c>
    </row>
    <row r="737" spans="1:17" s="167" customFormat="1">
      <c r="A737" s="151"/>
      <c r="B737" s="260" t="s">
        <v>3009</v>
      </c>
      <c r="C737" s="45"/>
      <c r="D737" s="45"/>
      <c r="E737" s="95">
        <v>43139</v>
      </c>
      <c r="F737" s="75">
        <v>5141701.8499999996</v>
      </c>
      <c r="G737" s="75">
        <v>5141701.8499999996</v>
      </c>
      <c r="H737" s="75">
        <v>4370446.57</v>
      </c>
      <c r="I737" s="75">
        <v>771255.27999999933</v>
      </c>
      <c r="J737" s="75">
        <v>0</v>
      </c>
      <c r="K737" s="205" t="s">
        <v>3014</v>
      </c>
      <c r="L737" s="196" t="s">
        <v>28</v>
      </c>
      <c r="M737" s="124" t="s">
        <v>4313</v>
      </c>
      <c r="N737" s="218"/>
      <c r="O737" s="225">
        <f>IFERROR(VLOOKUP(TRIM(PRR[[#This Row],[Lokacija provedbe
grad ili općina]]),[1]Koordinate!B:E,2,FALSE),"")</f>
        <v>31324</v>
      </c>
      <c r="P737" s="225">
        <f>IFERROR(VLOOKUP(TRIM(PRR[[#This Row],[Lokacija provedbe
grad ili općina]]),[1]Koordinate!B:E,3,FALSE),"")</f>
        <v>45.700160699999998</v>
      </c>
      <c r="Q737" s="225">
        <f>IFERROR(VLOOKUP(TRIM(PRR[[#This Row],[Lokacija provedbe
grad ili općina]]),[1]Koordinate!B:E,4,FALSE),"")</f>
        <v>18.580216799999999</v>
      </c>
    </row>
    <row r="738" spans="1:17" s="167" customFormat="1">
      <c r="A738" s="151"/>
      <c r="B738" s="218" t="s">
        <v>3009</v>
      </c>
      <c r="C738" s="151"/>
      <c r="D738" s="151"/>
      <c r="E738" s="78">
        <v>43139</v>
      </c>
      <c r="F738" s="517">
        <v>5715276.2999999998</v>
      </c>
      <c r="G738" s="517">
        <v>5708963.7999999998</v>
      </c>
      <c r="H738" s="517">
        <v>4852619.2300000004</v>
      </c>
      <c r="I738" s="517">
        <v>856344.56999999937</v>
      </c>
      <c r="J738" s="517">
        <v>6312.5</v>
      </c>
      <c r="K738" s="205" t="s">
        <v>1147</v>
      </c>
      <c r="L738" s="418" t="s">
        <v>28</v>
      </c>
      <c r="M738" s="124" t="s">
        <v>131</v>
      </c>
      <c r="N738" s="218"/>
      <c r="O738" s="225">
        <f>IFERROR(VLOOKUP(TRIM(PRR[[#This Row],[Lokacija provedbe
grad ili općina]]),[1]Koordinate!B:E,2,FALSE),"")</f>
        <v>31309</v>
      </c>
      <c r="P738" s="225">
        <f>IFERROR(VLOOKUP(TRIM(PRR[[#This Row],[Lokacija provedbe
grad ili općina]]),[1]Koordinate!B:E,3,FALSE),"")</f>
        <v>45.751590700000001</v>
      </c>
      <c r="Q738" s="225">
        <f>IFERROR(VLOOKUP(TRIM(PRR[[#This Row],[Lokacija provedbe
grad ili općina]]),[1]Koordinate!B:E,4,FALSE),"")</f>
        <v>18.737473999999999</v>
      </c>
    </row>
    <row r="739" spans="1:17" s="167" customFormat="1">
      <c r="A739" s="218"/>
      <c r="B739" s="192" t="s">
        <v>3009</v>
      </c>
      <c r="C739" s="218"/>
      <c r="D739" s="218"/>
      <c r="E739" s="227">
        <v>43139</v>
      </c>
      <c r="F739" s="644">
        <v>2463954.04</v>
      </c>
      <c r="G739" s="644">
        <v>2451454.04</v>
      </c>
      <c r="H739" s="644">
        <v>2083735.93</v>
      </c>
      <c r="I739" s="644">
        <v>367718.1100000001</v>
      </c>
      <c r="J739" s="644">
        <v>12500</v>
      </c>
      <c r="K739" s="205" t="s">
        <v>1143</v>
      </c>
      <c r="L739" s="417" t="s">
        <v>28</v>
      </c>
      <c r="M739" s="205" t="s">
        <v>161</v>
      </c>
      <c r="N739" s="218"/>
      <c r="O739" s="225">
        <f>IFERROR(VLOOKUP(TRIM(PRR[[#This Row],[Lokacija provedbe
grad ili općina]]),[1]Koordinate!B:E,2,FALSE),"")</f>
        <v>31327</v>
      </c>
      <c r="P739" s="225">
        <f>IFERROR(VLOOKUP(TRIM(PRR[[#This Row],[Lokacija provedbe
grad ili općina]]),[1]Koordinate!B:E,3,FALSE),"")</f>
        <v>45.604430399999998</v>
      </c>
      <c r="Q739" s="225">
        <f>IFERROR(VLOOKUP(TRIM(PRR[[#This Row],[Lokacija provedbe
grad ili općina]]),[1]Koordinate!B:E,4,FALSE),"")</f>
        <v>18.7441976</v>
      </c>
    </row>
    <row r="740" spans="1:17" s="167" customFormat="1">
      <c r="A740" s="218"/>
      <c r="B740" s="226" t="s">
        <v>3009</v>
      </c>
      <c r="C740" s="218"/>
      <c r="D740" s="218"/>
      <c r="E740" s="227">
        <v>43139</v>
      </c>
      <c r="F740" s="644">
        <v>5237703.8499999996</v>
      </c>
      <c r="G740" s="644">
        <v>5237703.8499999996</v>
      </c>
      <c r="H740" s="644">
        <v>4452048.2699999996</v>
      </c>
      <c r="I740" s="644">
        <v>785655.58000000007</v>
      </c>
      <c r="J740" s="644">
        <v>0</v>
      </c>
      <c r="K740" s="218" t="s">
        <v>1177</v>
      </c>
      <c r="L740" s="199" t="s">
        <v>28</v>
      </c>
      <c r="M740" s="218" t="s">
        <v>2641</v>
      </c>
      <c r="N740" s="218"/>
      <c r="O740" s="225">
        <f>IFERROR(VLOOKUP(TRIM(PRR[[#This Row],[Lokacija provedbe
grad ili općina]]),[1]Koordinate!B:E,2,FALSE),"")</f>
        <v>31208</v>
      </c>
      <c r="P740" s="225">
        <f>IFERROR(VLOOKUP(TRIM(PRR[[#This Row],[Lokacija provedbe
grad ili općina]]),[1]Koordinate!B:E,3,FALSE),"")</f>
        <v>45.614237000000003</v>
      </c>
      <c r="Q740" s="225">
        <f>IFERROR(VLOOKUP(TRIM(PRR[[#This Row],[Lokacija provedbe
grad ili općina]]),[1]Koordinate!B:E,4,FALSE),"")</f>
        <v>18.5367289</v>
      </c>
    </row>
    <row r="741" spans="1:17" s="167" customFormat="1">
      <c r="A741" s="537"/>
      <c r="B741" s="255" t="s">
        <v>3009</v>
      </c>
      <c r="C741" s="537"/>
      <c r="D741" s="537"/>
      <c r="E741" s="227">
        <v>43139</v>
      </c>
      <c r="F741" s="75">
        <v>7277711.9699999997</v>
      </c>
      <c r="G741" s="75">
        <v>7277711.9699999997</v>
      </c>
      <c r="H741" s="75">
        <v>6186055.1699999999</v>
      </c>
      <c r="I741" s="75">
        <v>1091656.7999999998</v>
      </c>
      <c r="J741" s="75">
        <v>0</v>
      </c>
      <c r="K741" s="218" t="s">
        <v>1165</v>
      </c>
      <c r="L741" s="199" t="s">
        <v>28</v>
      </c>
      <c r="M741" s="124" t="s">
        <v>1717</v>
      </c>
      <c r="N741" s="218"/>
      <c r="O741" s="225">
        <f>IFERROR(VLOOKUP(TRIM(PRR[[#This Row],[Lokacija provedbe
grad ili općina]]),[1]Koordinate!B:E,2,FALSE),"")</f>
        <v>31511</v>
      </c>
      <c r="P741" s="225">
        <f>IFERROR(VLOOKUP(TRIM(PRR[[#This Row],[Lokacija provedbe
grad ili općina]]),[1]Koordinate!B:E,3,FALSE),"")</f>
        <v>45.540887699999999</v>
      </c>
      <c r="Q741" s="225">
        <f>IFERROR(VLOOKUP(TRIM(PRR[[#This Row],[Lokacija provedbe
grad ili općina]]),[1]Koordinate!B:E,4,FALSE),"")</f>
        <v>18.0528961999999</v>
      </c>
    </row>
    <row r="742" spans="1:17" s="167" customFormat="1">
      <c r="A742" s="151"/>
      <c r="B742" s="535" t="s">
        <v>3009</v>
      </c>
      <c r="C742" s="45"/>
      <c r="D742" s="45"/>
      <c r="E742" s="95">
        <v>43139</v>
      </c>
      <c r="F742" s="75">
        <v>2565213.88</v>
      </c>
      <c r="G742" s="75">
        <v>2565213.88</v>
      </c>
      <c r="H742" s="75">
        <v>2180431.7999999998</v>
      </c>
      <c r="I742" s="75">
        <v>384782.08000000007</v>
      </c>
      <c r="J742" s="75">
        <v>0</v>
      </c>
      <c r="K742" s="205" t="s">
        <v>1185</v>
      </c>
      <c r="L742" s="196" t="s">
        <v>28</v>
      </c>
      <c r="M742" s="124" t="s">
        <v>4153</v>
      </c>
      <c r="N742" s="218"/>
      <c r="O742" s="225">
        <f>IFERROR(VLOOKUP(TRIM(PRR[[#This Row],[Lokacija provedbe
grad ili općina]]),[1]Koordinate!B:E,2,FALSE),"")</f>
        <v>31403</v>
      </c>
      <c r="P742" s="225">
        <f>IFERROR(VLOOKUP(TRIM(PRR[[#This Row],[Lokacija provedbe
grad ili općina]]),[1]Koordinate!B:E,3,FALSE),"")</f>
        <v>45.439178099999999</v>
      </c>
      <c r="Q742" s="225">
        <f>IFERROR(VLOOKUP(TRIM(PRR[[#This Row],[Lokacija provedbe
grad ili općina]]),[1]Koordinate!B:E,4,FALSE),"")</f>
        <v>18.506617499999901</v>
      </c>
    </row>
    <row r="743" spans="1:17" s="167" customFormat="1">
      <c r="A743" s="151"/>
      <c r="B743" s="226" t="s">
        <v>3009</v>
      </c>
      <c r="C743" s="45"/>
      <c r="D743" s="45"/>
      <c r="E743" s="95">
        <v>43139</v>
      </c>
      <c r="F743" s="75">
        <v>2650140.63</v>
      </c>
      <c r="G743" s="75">
        <v>2650140.63</v>
      </c>
      <c r="H743" s="75">
        <v>2252619.54</v>
      </c>
      <c r="I743" s="75">
        <v>397521.08999999985</v>
      </c>
      <c r="J743" s="75">
        <v>0</v>
      </c>
      <c r="K743" s="205" t="s">
        <v>1145</v>
      </c>
      <c r="L743" s="196" t="s">
        <v>28</v>
      </c>
      <c r="M743" s="124" t="s">
        <v>204</v>
      </c>
      <c r="N743" s="218"/>
      <c r="O743" s="225">
        <f>IFERROR(VLOOKUP(TRIM(PRR[[#This Row],[Lokacija provedbe
grad ili općina]]),[1]Koordinate!B:E,2,FALSE),"")</f>
        <v>31551</v>
      </c>
      <c r="P743" s="225">
        <f>IFERROR(VLOOKUP(TRIM(PRR[[#This Row],[Lokacija provedbe
grad ili općina]]),[1]Koordinate!B:E,3,FALSE),"")</f>
        <v>45.684501599999997</v>
      </c>
      <c r="Q743" s="225">
        <f>IFERROR(VLOOKUP(TRIM(PRR[[#This Row],[Lokacija provedbe
grad ili općina]]),[1]Koordinate!B:E,4,FALSE),"")</f>
        <v>18.402356699999899</v>
      </c>
    </row>
    <row r="744" spans="1:17" s="167" customFormat="1">
      <c r="A744" s="151"/>
      <c r="B744" s="226" t="s">
        <v>3009</v>
      </c>
      <c r="C744" s="45"/>
      <c r="D744" s="45"/>
      <c r="E744" s="95">
        <v>43139</v>
      </c>
      <c r="F744" s="75">
        <v>2078462.56</v>
      </c>
      <c r="G744" s="75">
        <v>2078462.56</v>
      </c>
      <c r="H744" s="75">
        <v>1766693.18</v>
      </c>
      <c r="I744" s="75">
        <v>311769.38000000012</v>
      </c>
      <c r="J744" s="75">
        <v>0</v>
      </c>
      <c r="K744" s="205" t="s">
        <v>3015</v>
      </c>
      <c r="L744" s="196" t="s">
        <v>28</v>
      </c>
      <c r="M744" s="124" t="s">
        <v>1279</v>
      </c>
      <c r="N744" s="218"/>
      <c r="O744" s="225">
        <f>IFERROR(VLOOKUP(TRIM(PRR[[#This Row],[Lokacija provedbe
grad ili općina]]),[1]Koordinate!B:E,2,FALSE),"")</f>
        <v>31550</v>
      </c>
      <c r="P744" s="225">
        <f>IFERROR(VLOOKUP(TRIM(PRR[[#This Row],[Lokacija provedbe
grad ili općina]]),[1]Koordinate!B:E,3,FALSE),"")</f>
        <v>45.659016899999997</v>
      </c>
      <c r="Q744" s="225">
        <f>IFERROR(VLOOKUP(TRIM(PRR[[#This Row],[Lokacija provedbe
grad ili općina]]),[1]Koordinate!B:E,4,FALSE),"")</f>
        <v>18.415552899999899</v>
      </c>
    </row>
    <row r="745" spans="1:17" s="167" customFormat="1">
      <c r="A745" s="151"/>
      <c r="B745" s="226" t="s">
        <v>3009</v>
      </c>
      <c r="C745" s="45"/>
      <c r="D745" s="45"/>
      <c r="E745" s="95">
        <v>43139</v>
      </c>
      <c r="F745" s="75">
        <v>2436166.84</v>
      </c>
      <c r="G745" s="75">
        <v>2436166.83</v>
      </c>
      <c r="H745" s="75">
        <v>2070741.81</v>
      </c>
      <c r="I745" s="75">
        <v>365425.02</v>
      </c>
      <c r="J745" s="75">
        <v>9.9999997764825821E-3</v>
      </c>
      <c r="K745" s="205" t="s">
        <v>1179</v>
      </c>
      <c r="L745" s="196" t="s">
        <v>28</v>
      </c>
      <c r="M745" s="124" t="s">
        <v>1677</v>
      </c>
      <c r="N745" s="218"/>
      <c r="O745" s="225">
        <f>IFERROR(VLOOKUP(TRIM(PRR[[#This Row],[Lokacija provedbe
grad ili općina]]),[1]Koordinate!B:E,2,FALSE),"")</f>
        <v>31421</v>
      </c>
      <c r="P745" s="225">
        <f>IFERROR(VLOOKUP(TRIM(PRR[[#This Row],[Lokacija provedbe
grad ili općina]]),[1]Koordinate!B:E,3,FALSE),"")</f>
        <v>45.353201800000001</v>
      </c>
      <c r="Q745" s="225">
        <f>IFERROR(VLOOKUP(TRIM(PRR[[#This Row],[Lokacija provedbe
grad ili općina]]),[1]Koordinate!B:E,4,FALSE),"")</f>
        <v>18.377091499999999</v>
      </c>
    </row>
    <row r="746" spans="1:17" s="167" customFormat="1">
      <c r="A746" s="151"/>
      <c r="B746" s="226" t="s">
        <v>3009</v>
      </c>
      <c r="C746" s="45"/>
      <c r="D746" s="45"/>
      <c r="E746" s="95">
        <v>43139</v>
      </c>
      <c r="F746" s="75">
        <v>2109113.13</v>
      </c>
      <c r="G746" s="75">
        <v>2109113.13</v>
      </c>
      <c r="H746" s="75">
        <v>1792746.16</v>
      </c>
      <c r="I746" s="75">
        <v>316366.96999999997</v>
      </c>
      <c r="J746" s="75">
        <v>0</v>
      </c>
      <c r="K746" s="205" t="s">
        <v>1276</v>
      </c>
      <c r="L746" s="196" t="s">
        <v>28</v>
      </c>
      <c r="M746" s="124" t="s">
        <v>169</v>
      </c>
      <c r="N746" s="218"/>
      <c r="O746" s="225">
        <f>IFERROR(VLOOKUP(TRIM(PRR[[#This Row],[Lokacija provedbe
grad ili općina]]),[1]Koordinate!B:E,2,FALSE),"")</f>
        <v>31540</v>
      </c>
      <c r="P746" s="225">
        <f>IFERROR(VLOOKUP(TRIM(PRR[[#This Row],[Lokacija provedbe
grad ili općina]]),[1]Koordinate!B:E,3,FALSE),"")</f>
        <v>45.762141999999997</v>
      </c>
      <c r="Q746" s="225">
        <f>IFERROR(VLOOKUP(TRIM(PRR[[#This Row],[Lokacija provedbe
grad ili općina]]),[1]Koordinate!B:E,4,FALSE),"")</f>
        <v>18.165137899999898</v>
      </c>
    </row>
    <row r="747" spans="1:17" s="167" customFormat="1">
      <c r="A747" s="151"/>
      <c r="B747" s="226" t="s">
        <v>3009</v>
      </c>
      <c r="C747" s="45"/>
      <c r="D747" s="45"/>
      <c r="E747" s="95">
        <v>43139</v>
      </c>
      <c r="F747" s="75">
        <v>4114681.95</v>
      </c>
      <c r="G747" s="75">
        <v>4114681.95</v>
      </c>
      <c r="H747" s="75">
        <v>3497479.66</v>
      </c>
      <c r="I747" s="75">
        <v>617202.29</v>
      </c>
      <c r="J747" s="75">
        <v>0</v>
      </c>
      <c r="K747" s="205" t="s">
        <v>3016</v>
      </c>
      <c r="L747" s="196" t="s">
        <v>28</v>
      </c>
      <c r="M747" s="124" t="s">
        <v>4302</v>
      </c>
      <c r="N747" s="218"/>
      <c r="O747" s="225">
        <f>IFERROR(VLOOKUP(TRIM(PRR[[#This Row],[Lokacija provedbe
grad ili općina]]),[1]Koordinate!B:E,2,FALSE),"")</f>
        <v>31418</v>
      </c>
      <c r="P747" s="225">
        <f>IFERROR(VLOOKUP(TRIM(PRR[[#This Row],[Lokacija provedbe
grad ili općina]]),[1]Koordinate!B:E,3,FALSE),"")</f>
        <v>45.380248899999998</v>
      </c>
      <c r="Q747" s="225">
        <f>IFERROR(VLOOKUP(TRIM(PRR[[#This Row],[Lokacija provedbe
grad ili općina]]),[1]Koordinate!B:E,4,FALSE),"")</f>
        <v>18.277489699999901</v>
      </c>
    </row>
    <row r="748" spans="1:17" s="167" customFormat="1">
      <c r="A748" s="151"/>
      <c r="B748" s="226" t="s">
        <v>3009</v>
      </c>
      <c r="C748" s="45"/>
      <c r="D748" s="45"/>
      <c r="E748" s="95">
        <v>43139</v>
      </c>
      <c r="F748" s="75">
        <v>5074014.75</v>
      </c>
      <c r="G748" s="75">
        <v>5074014.75</v>
      </c>
      <c r="H748" s="75">
        <v>4312912.54</v>
      </c>
      <c r="I748" s="75">
        <v>761102.21</v>
      </c>
      <c r="J748" s="75">
        <v>0</v>
      </c>
      <c r="K748" s="205" t="s">
        <v>3017</v>
      </c>
      <c r="L748" s="196" t="s">
        <v>28</v>
      </c>
      <c r="M748" s="124" t="s">
        <v>386</v>
      </c>
      <c r="N748" s="218"/>
      <c r="O748" s="225">
        <f>IFERROR(VLOOKUP(TRIM(PRR[[#This Row],[Lokacija provedbe
grad ili općina]]),[1]Koordinate!B:E,2,FALSE),"")</f>
        <v>31500</v>
      </c>
      <c r="P748" s="225">
        <f>IFERROR(VLOOKUP(TRIM(PRR[[#This Row],[Lokacija provedbe
grad ili općina]]),[1]Koordinate!B:E,3,FALSE),"")</f>
        <v>45.494686100000003</v>
      </c>
      <c r="Q748" s="225">
        <f>IFERROR(VLOOKUP(TRIM(PRR[[#This Row],[Lokacija provedbe
grad ili općina]]),[1]Koordinate!B:E,4,FALSE),"")</f>
        <v>18.095111800000002</v>
      </c>
    </row>
    <row r="749" spans="1:17" s="167" customFormat="1">
      <c r="A749" s="151"/>
      <c r="B749" s="226" t="s">
        <v>3009</v>
      </c>
      <c r="C749" s="45"/>
      <c r="D749" s="45"/>
      <c r="E749" s="95">
        <v>43139</v>
      </c>
      <c r="F749" s="75">
        <v>7536800</v>
      </c>
      <c r="G749" s="75">
        <v>7536800</v>
      </c>
      <c r="H749" s="75">
        <v>6406280</v>
      </c>
      <c r="I749" s="75">
        <v>1130520</v>
      </c>
      <c r="J749" s="75">
        <v>0</v>
      </c>
      <c r="K749" s="205" t="s">
        <v>1169</v>
      </c>
      <c r="L749" s="196" t="s">
        <v>28</v>
      </c>
      <c r="M749" s="124" t="s">
        <v>3975</v>
      </c>
      <c r="N749" s="218"/>
      <c r="O749" s="225">
        <f>IFERROR(VLOOKUP(TRIM(PRR[[#This Row],[Lokacija provedbe
grad ili općina]]),[1]Koordinate!B:E,2,FALSE),"")</f>
        <v>31512</v>
      </c>
      <c r="P749" s="225">
        <f>IFERROR(VLOOKUP(TRIM(PRR[[#This Row],[Lokacija provedbe
grad ili općina]]),[1]Koordinate!B:E,3,FALSE),"")</f>
        <v>45.523389299999998</v>
      </c>
      <c r="Q749" s="225">
        <f>IFERROR(VLOOKUP(TRIM(PRR[[#This Row],[Lokacija provedbe
grad ili općina]]),[1]Koordinate!B:E,4,FALSE),"")</f>
        <v>17.976535699999999</v>
      </c>
    </row>
    <row r="750" spans="1:17" s="167" customFormat="1">
      <c r="A750" s="151"/>
      <c r="B750" s="226" t="s">
        <v>3009</v>
      </c>
      <c r="C750" s="45"/>
      <c r="D750" s="45"/>
      <c r="E750" s="95">
        <v>43139</v>
      </c>
      <c r="F750" s="75">
        <v>1812847.5</v>
      </c>
      <c r="G750" s="75">
        <v>1812847.5</v>
      </c>
      <c r="H750" s="75">
        <v>1540920.38</v>
      </c>
      <c r="I750" s="75">
        <v>271927.12000000011</v>
      </c>
      <c r="J750" s="75">
        <v>0</v>
      </c>
      <c r="K750" s="205" t="s">
        <v>1155</v>
      </c>
      <c r="L750" s="196" t="s">
        <v>28</v>
      </c>
      <c r="M750" s="124" t="s">
        <v>4307</v>
      </c>
      <c r="N750" s="218"/>
      <c r="O750" s="225">
        <f>IFERROR(VLOOKUP(TRIM(PRR[[#This Row],[Lokacija provedbe
grad ili općina]]),[1]Koordinate!B:E,2,FALSE),"")</f>
        <v>31401</v>
      </c>
      <c r="P750" s="225">
        <f>IFERROR(VLOOKUP(TRIM(PRR[[#This Row],[Lokacija provedbe
grad ili općina]]),[1]Koordinate!B:E,3,FALSE),"")</f>
        <v>45.343469300000002</v>
      </c>
      <c r="Q750" s="225">
        <f>IFERROR(VLOOKUP(TRIM(PRR[[#This Row],[Lokacija provedbe
grad ili općina]]),[1]Koordinate!B:E,4,FALSE),"")</f>
        <v>18.456381499999999</v>
      </c>
    </row>
    <row r="751" spans="1:17" s="167" customFormat="1">
      <c r="A751" s="151"/>
      <c r="B751" s="226" t="s">
        <v>3009</v>
      </c>
      <c r="C751" s="45"/>
      <c r="D751" s="45"/>
      <c r="E751" s="95">
        <v>43139</v>
      </c>
      <c r="F751" s="75">
        <v>1344154.13</v>
      </c>
      <c r="G751" s="75">
        <v>1344154.13</v>
      </c>
      <c r="H751" s="75">
        <v>1142531.01</v>
      </c>
      <c r="I751" s="75">
        <v>201623.11999999988</v>
      </c>
      <c r="J751" s="75">
        <v>0</v>
      </c>
      <c r="K751" s="205" t="s">
        <v>1175</v>
      </c>
      <c r="L751" s="196" t="s">
        <v>28</v>
      </c>
      <c r="M751" s="124" t="s">
        <v>4308</v>
      </c>
      <c r="N751" s="218"/>
      <c r="O751" s="225">
        <f>IFERROR(VLOOKUP(TRIM(PRR[[#This Row],[Lokacija provedbe
grad ili općina]]),[1]Koordinate!B:E,2,FALSE),"")</f>
        <v>31542</v>
      </c>
      <c r="P751" s="225">
        <f>IFERROR(VLOOKUP(TRIM(PRR[[#This Row],[Lokacija provedbe
grad ili općina]]),[1]Koordinate!B:E,3,FALSE),"")</f>
        <v>45.662298999999997</v>
      </c>
      <c r="Q751" s="225">
        <f>IFERROR(VLOOKUP(TRIM(PRR[[#This Row],[Lokacija provedbe
grad ili općina]]),[1]Koordinate!B:E,4,FALSE),"")</f>
        <v>18.186986599999901</v>
      </c>
    </row>
    <row r="752" spans="1:17" s="167" customFormat="1">
      <c r="A752" s="151"/>
      <c r="B752" s="226" t="s">
        <v>3009</v>
      </c>
      <c r="C752" s="45"/>
      <c r="D752" s="45"/>
      <c r="E752" s="95">
        <v>43139</v>
      </c>
      <c r="F752" s="75">
        <v>2460070.94</v>
      </c>
      <c r="G752" s="75">
        <v>2460070.94</v>
      </c>
      <c r="H752" s="75">
        <v>2091060.3</v>
      </c>
      <c r="I752" s="75">
        <v>369010.6399999999</v>
      </c>
      <c r="J752" s="75">
        <v>0</v>
      </c>
      <c r="K752" s="205" t="s">
        <v>3018</v>
      </c>
      <c r="L752" s="196" t="s">
        <v>28</v>
      </c>
      <c r="M752" s="124" t="s">
        <v>396</v>
      </c>
      <c r="N752" s="218"/>
      <c r="O752" s="225">
        <f>IFERROR(VLOOKUP(TRIM(PRR[[#This Row],[Lokacija provedbe
grad ili općina]]),[1]Koordinate!B:E,2,FALSE),"")</f>
        <v>31531</v>
      </c>
      <c r="P752" s="225">
        <f>IFERROR(VLOOKUP(TRIM(PRR[[#This Row],[Lokacija provedbe
grad ili općina]]),[1]Koordinate!B:E,3,FALSE),"")</f>
        <v>45.751403799999999</v>
      </c>
      <c r="Q752" s="225">
        <f>IFERROR(VLOOKUP(TRIM(PRR[[#This Row],[Lokacija provedbe
grad ili općina]]),[1]Koordinate!B:E,4,FALSE),"")</f>
        <v>18.063269200000001</v>
      </c>
    </row>
    <row r="753" spans="1:17" s="167" customFormat="1">
      <c r="A753" s="151"/>
      <c r="B753" s="226" t="s">
        <v>3720</v>
      </c>
      <c r="C753" s="45"/>
      <c r="D753" s="45"/>
      <c r="E753" s="95">
        <v>43244</v>
      </c>
      <c r="F753" s="75">
        <v>2841503.21</v>
      </c>
      <c r="G753" s="75">
        <v>2841503.21</v>
      </c>
      <c r="H753" s="75">
        <v>2415277.73</v>
      </c>
      <c r="I753" s="75">
        <v>426225.48</v>
      </c>
      <c r="J753" s="75">
        <v>0</v>
      </c>
      <c r="K753" s="205" t="s">
        <v>1179</v>
      </c>
      <c r="L753" s="196" t="s">
        <v>28</v>
      </c>
      <c r="M753" s="124" t="s">
        <v>1677</v>
      </c>
      <c r="N753" s="218"/>
      <c r="O753" s="225">
        <f>IFERROR(VLOOKUP(TRIM(PRR[[#This Row],[Lokacija provedbe
grad ili općina]]),[1]Koordinate!B:E,2,FALSE),"")</f>
        <v>31421</v>
      </c>
      <c r="P753" s="225">
        <f>IFERROR(VLOOKUP(TRIM(PRR[[#This Row],[Lokacija provedbe
grad ili općina]]),[1]Koordinate!B:E,3,FALSE),"")</f>
        <v>45.353201800000001</v>
      </c>
      <c r="Q753" s="225">
        <f>IFERROR(VLOOKUP(TRIM(PRR[[#This Row],[Lokacija provedbe
grad ili općina]]),[1]Koordinate!B:E,4,FALSE),"")</f>
        <v>18.377091499999999</v>
      </c>
    </row>
    <row r="754" spans="1:17" s="167" customFormat="1">
      <c r="A754" s="151"/>
      <c r="B754" s="226" t="s">
        <v>3720</v>
      </c>
      <c r="C754" s="45"/>
      <c r="D754" s="45"/>
      <c r="E754" s="95">
        <v>43244</v>
      </c>
      <c r="F754" s="75">
        <v>4743395.9400000004</v>
      </c>
      <c r="G754" s="75">
        <v>4743395.9400000004</v>
      </c>
      <c r="H754" s="75">
        <v>4031886.55</v>
      </c>
      <c r="I754" s="75">
        <v>711509.3900000006</v>
      </c>
      <c r="J754" s="75">
        <v>0</v>
      </c>
      <c r="K754" s="205" t="s">
        <v>1155</v>
      </c>
      <c r="L754" s="196" t="s">
        <v>28</v>
      </c>
      <c r="M754" s="124" t="s">
        <v>4307</v>
      </c>
      <c r="N754" s="218"/>
      <c r="O754" s="225">
        <f>IFERROR(VLOOKUP(TRIM(PRR[[#This Row],[Lokacija provedbe
grad ili općina]]),[1]Koordinate!B:E,2,FALSE),"")</f>
        <v>31401</v>
      </c>
      <c r="P754" s="225">
        <f>IFERROR(VLOOKUP(TRIM(PRR[[#This Row],[Lokacija provedbe
grad ili općina]]),[1]Koordinate!B:E,3,FALSE),"")</f>
        <v>45.343469300000002</v>
      </c>
      <c r="Q754" s="225">
        <f>IFERROR(VLOOKUP(TRIM(PRR[[#This Row],[Lokacija provedbe
grad ili općina]]),[1]Koordinate!B:E,4,FALSE),"")</f>
        <v>18.456381499999999</v>
      </c>
    </row>
    <row r="755" spans="1:17" s="167" customFormat="1" ht="30">
      <c r="A755" s="151"/>
      <c r="B755" s="226" t="s">
        <v>3720</v>
      </c>
      <c r="C755" s="45"/>
      <c r="D755" s="45"/>
      <c r="E755" s="95">
        <v>43244</v>
      </c>
      <c r="F755" s="75">
        <v>2808026.61</v>
      </c>
      <c r="G755" s="75">
        <v>2808026.61</v>
      </c>
      <c r="H755" s="75">
        <v>2386822.62</v>
      </c>
      <c r="I755" s="75">
        <v>421203.98999999976</v>
      </c>
      <c r="J755" s="75">
        <v>0</v>
      </c>
      <c r="K755" s="205" t="s">
        <v>3721</v>
      </c>
      <c r="L755" s="196" t="s">
        <v>28</v>
      </c>
      <c r="M755" s="124" t="s">
        <v>3782</v>
      </c>
      <c r="N755" s="218"/>
      <c r="O755" s="225">
        <f>IFERROR(VLOOKUP(TRIM(PRR[[#This Row],[Lokacija provedbe
grad ili općina]]),[1]Koordinate!B:E,2,FALSE),"")</f>
        <v>31555</v>
      </c>
      <c r="P755" s="225">
        <f>IFERROR(VLOOKUP(TRIM(PRR[[#This Row],[Lokacija provedbe
grad ili općina]]),[1]Koordinate!B:E,3,FALSE),"")</f>
        <v>45.666861699999998</v>
      </c>
      <c r="Q755" s="225">
        <f>IFERROR(VLOOKUP(TRIM(PRR[[#This Row],[Lokacija provedbe
grad ili općina]]),[1]Koordinate!B:E,4,FALSE),"")</f>
        <v>18.292702299999899</v>
      </c>
    </row>
    <row r="756" spans="1:17" s="167" customFormat="1" ht="30">
      <c r="A756" s="151"/>
      <c r="B756" s="226" t="s">
        <v>3720</v>
      </c>
      <c r="C756" s="45"/>
      <c r="D756" s="45"/>
      <c r="E756" s="95">
        <v>43244</v>
      </c>
      <c r="F756" s="75">
        <v>522002.5</v>
      </c>
      <c r="G756" s="75">
        <v>522002.5</v>
      </c>
      <c r="H756" s="75">
        <v>443702.13</v>
      </c>
      <c r="I756" s="75">
        <v>78300.37</v>
      </c>
      <c r="J756" s="75">
        <v>0</v>
      </c>
      <c r="K756" s="205" t="s">
        <v>3722</v>
      </c>
      <c r="L756" s="196" t="s">
        <v>28</v>
      </c>
      <c r="M756" s="124" t="s">
        <v>30</v>
      </c>
      <c r="N756" s="218"/>
      <c r="O756" s="225">
        <f>IFERROR(VLOOKUP(TRIM(PRR[[#This Row],[Lokacija provedbe
grad ili općina]]),[1]Koordinate!B:E,2,FALSE),"")</f>
        <v>31400</v>
      </c>
      <c r="P756" s="225">
        <f>IFERROR(VLOOKUP(TRIM(PRR[[#This Row],[Lokacija provedbe
grad ili općina]]),[1]Koordinate!B:E,3,FALSE),"")</f>
        <v>45.309996899999902</v>
      </c>
      <c r="Q756" s="225">
        <f>IFERROR(VLOOKUP(TRIM(PRR[[#This Row],[Lokacija provedbe
grad ili općina]]),[1]Koordinate!B:E,4,FALSE),"")</f>
        <v>18.4097819999999</v>
      </c>
    </row>
    <row r="757" spans="1:17" s="167" customFormat="1">
      <c r="A757" s="151"/>
      <c r="B757" s="226" t="s">
        <v>3720</v>
      </c>
      <c r="C757" s="45"/>
      <c r="D757" s="45"/>
      <c r="E757" s="95">
        <v>43244</v>
      </c>
      <c r="F757" s="75">
        <v>7336827.5899999999</v>
      </c>
      <c r="G757" s="75">
        <v>7334827.5800000001</v>
      </c>
      <c r="H757" s="75">
        <v>6234603.4400000004</v>
      </c>
      <c r="I757" s="75">
        <v>1100224.1399999997</v>
      </c>
      <c r="J757" s="75">
        <v>2000.0099999997765</v>
      </c>
      <c r="K757" s="205" t="s">
        <v>3439</v>
      </c>
      <c r="L757" s="196" t="s">
        <v>28</v>
      </c>
      <c r="M757" s="124" t="s">
        <v>2230</v>
      </c>
      <c r="N757" s="218"/>
      <c r="O757" s="225">
        <f>IFERROR(VLOOKUP(TRIM(PRR[[#This Row],[Lokacija provedbe
grad ili općina]]),[1]Koordinate!B:E,2,FALSE),"")</f>
        <v>31410</v>
      </c>
      <c r="P757" s="225">
        <f>IFERROR(VLOOKUP(TRIM(PRR[[#This Row],[Lokacija provedbe
grad ili općina]]),[1]Koordinate!B:E,3,FALSE),"")</f>
        <v>45.226056999999997</v>
      </c>
      <c r="Q757" s="225">
        <f>IFERROR(VLOOKUP(TRIM(PRR[[#This Row],[Lokacija provedbe
grad ili općina]]),[1]Koordinate!B:E,4,FALSE),"")</f>
        <v>18.432524599999901</v>
      </c>
    </row>
    <row r="758" spans="1:17" s="167" customFormat="1" ht="30">
      <c r="A758" s="151"/>
      <c r="B758" s="226" t="s">
        <v>3720</v>
      </c>
      <c r="C758" s="45"/>
      <c r="D758" s="45"/>
      <c r="E758" s="95">
        <v>43244</v>
      </c>
      <c r="F758" s="75">
        <v>6959535.4000000004</v>
      </c>
      <c r="G758" s="75">
        <v>6959535.4000000004</v>
      </c>
      <c r="H758" s="75">
        <v>5915605.0899999999</v>
      </c>
      <c r="I758" s="75">
        <v>1043930.3100000005</v>
      </c>
      <c r="J758" s="75">
        <v>0</v>
      </c>
      <c r="K758" s="205" t="s">
        <v>3723</v>
      </c>
      <c r="L758" s="196" t="s">
        <v>28</v>
      </c>
      <c r="M758" s="124" t="s">
        <v>4313</v>
      </c>
      <c r="N758" s="218"/>
      <c r="O758" s="225">
        <f>IFERROR(VLOOKUP(TRIM(PRR[[#This Row],[Lokacija provedbe
grad ili općina]]),[1]Koordinate!B:E,2,FALSE),"")</f>
        <v>31324</v>
      </c>
      <c r="P758" s="225">
        <f>IFERROR(VLOOKUP(TRIM(PRR[[#This Row],[Lokacija provedbe
grad ili općina]]),[1]Koordinate!B:E,3,FALSE),"")</f>
        <v>45.700160699999998</v>
      </c>
      <c r="Q758" s="225">
        <f>IFERROR(VLOOKUP(TRIM(PRR[[#This Row],[Lokacija provedbe
grad ili općina]]),[1]Koordinate!B:E,4,FALSE),"")</f>
        <v>18.580216799999999</v>
      </c>
    </row>
    <row r="759" spans="1:17" s="167" customFormat="1" ht="30">
      <c r="A759" s="151"/>
      <c r="B759" s="226" t="s">
        <v>3720</v>
      </c>
      <c r="C759" s="45"/>
      <c r="D759" s="45"/>
      <c r="E759" s="95">
        <v>43244</v>
      </c>
      <c r="F759" s="75">
        <v>1462130.5</v>
      </c>
      <c r="G759" s="75">
        <v>1359717.5</v>
      </c>
      <c r="H759" s="75">
        <v>1155759.8799999999</v>
      </c>
      <c r="I759" s="75">
        <v>203957.62000000011</v>
      </c>
      <c r="J759" s="75">
        <v>102413</v>
      </c>
      <c r="K759" s="205" t="s">
        <v>3010</v>
      </c>
      <c r="L759" s="196" t="s">
        <v>28</v>
      </c>
      <c r="M759" s="124" t="s">
        <v>4309</v>
      </c>
      <c r="N759" s="218"/>
      <c r="O759" s="225">
        <f>IFERROR(VLOOKUP(TRIM(PRR[[#This Row],[Lokacija provedbe
grad ili općina]]),[1]Koordinate!B:E,2,FALSE),"")</f>
        <v>31530</v>
      </c>
      <c r="P759" s="225">
        <f>IFERROR(VLOOKUP(TRIM(PRR[[#This Row],[Lokacija provedbe
grad ili općina]]),[1]Koordinate!B:E,3,FALSE),"")</f>
        <v>45.785408400000001</v>
      </c>
      <c r="Q759" s="225">
        <f>IFERROR(VLOOKUP(TRIM(PRR[[#This Row],[Lokacija provedbe
grad ili općina]]),[1]Koordinate!B:E,4,FALSE),"")</f>
        <v>17.981833499999901</v>
      </c>
    </row>
    <row r="760" spans="1:17" s="167" customFormat="1">
      <c r="A760" s="151"/>
      <c r="B760" s="226" t="s">
        <v>3854</v>
      </c>
      <c r="C760" s="45"/>
      <c r="D760" s="45"/>
      <c r="E760" s="95">
        <v>43280</v>
      </c>
      <c r="F760" s="75">
        <v>97500</v>
      </c>
      <c r="G760" s="75">
        <v>97500</v>
      </c>
      <c r="H760" s="75">
        <v>82875</v>
      </c>
      <c r="I760" s="75">
        <v>14625</v>
      </c>
      <c r="J760" s="75">
        <v>0</v>
      </c>
      <c r="K760" s="205" t="s">
        <v>1276</v>
      </c>
      <c r="L760" s="196" t="s">
        <v>28</v>
      </c>
      <c r="M760" s="124" t="s">
        <v>169</v>
      </c>
      <c r="N760" s="218"/>
      <c r="O760" s="225">
        <f>IFERROR(VLOOKUP(TRIM(PRR[[#This Row],[Lokacija provedbe
grad ili općina]]),[1]Koordinate!B:E,2,FALSE),"")</f>
        <v>31540</v>
      </c>
      <c r="P760" s="225">
        <f>IFERROR(VLOOKUP(TRIM(PRR[[#This Row],[Lokacija provedbe
grad ili općina]]),[1]Koordinate!B:E,3,FALSE),"")</f>
        <v>45.762141999999997</v>
      </c>
      <c r="Q760" s="225">
        <f>IFERROR(VLOOKUP(TRIM(PRR[[#This Row],[Lokacija provedbe
grad ili općina]]),[1]Koordinate!B:E,4,FALSE),"")</f>
        <v>18.165137899999898</v>
      </c>
    </row>
    <row r="761" spans="1:17" s="167" customFormat="1">
      <c r="A761" s="151"/>
      <c r="B761" s="226" t="s">
        <v>3854</v>
      </c>
      <c r="C761" s="45"/>
      <c r="D761" s="45"/>
      <c r="E761" s="95">
        <v>43283</v>
      </c>
      <c r="F761" s="75">
        <v>308750</v>
      </c>
      <c r="G761" s="75">
        <v>308750</v>
      </c>
      <c r="H761" s="75">
        <v>262437.5</v>
      </c>
      <c r="I761" s="75">
        <v>46312.5</v>
      </c>
      <c r="J761" s="75">
        <v>0</v>
      </c>
      <c r="K761" s="205" t="s">
        <v>1143</v>
      </c>
      <c r="L761" s="196" t="s">
        <v>28</v>
      </c>
      <c r="M761" s="124" t="s">
        <v>161</v>
      </c>
      <c r="N761" s="218"/>
      <c r="O761" s="225">
        <f>IFERROR(VLOOKUP(TRIM(PRR[[#This Row],[Lokacija provedbe
grad ili općina]]),[1]Koordinate!B:E,2,FALSE),"")</f>
        <v>31327</v>
      </c>
      <c r="P761" s="225">
        <f>IFERROR(VLOOKUP(TRIM(PRR[[#This Row],[Lokacija provedbe
grad ili općina]]),[1]Koordinate!B:E,3,FALSE),"")</f>
        <v>45.604430399999998</v>
      </c>
      <c r="Q761" s="225">
        <f>IFERROR(VLOOKUP(TRIM(PRR[[#This Row],[Lokacija provedbe
grad ili općina]]),[1]Koordinate!B:E,4,FALSE),"")</f>
        <v>18.7441976</v>
      </c>
    </row>
    <row r="762" spans="1:17" s="167" customFormat="1">
      <c r="A762" s="151"/>
      <c r="B762" s="226" t="s">
        <v>3854</v>
      </c>
      <c r="C762" s="45"/>
      <c r="D762" s="45"/>
      <c r="E762" s="95">
        <v>43286</v>
      </c>
      <c r="F762" s="75">
        <v>162500</v>
      </c>
      <c r="G762" s="75">
        <v>162500</v>
      </c>
      <c r="H762" s="75">
        <v>138125</v>
      </c>
      <c r="I762" s="75">
        <v>24375</v>
      </c>
      <c r="J762" s="75">
        <v>0</v>
      </c>
      <c r="K762" s="205" t="s">
        <v>3445</v>
      </c>
      <c r="L762" s="196" t="s">
        <v>28</v>
      </c>
      <c r="M762" s="124" t="s">
        <v>1325</v>
      </c>
      <c r="N762" s="218"/>
      <c r="O762" s="225">
        <f>IFERROR(VLOOKUP(TRIM(PRR[[#This Row],[Lokacija provedbe
grad ili općina]]),[1]Koordinate!B:E,2,FALSE),"")</f>
        <v>31431</v>
      </c>
      <c r="P762" s="225">
        <f>IFERROR(VLOOKUP(TRIM(PRR[[#This Row],[Lokacija provedbe
grad ili općina]]),[1]Koordinate!B:E,3,FALSE),"")</f>
        <v>45.523744299999997</v>
      </c>
      <c r="Q762" s="225">
        <f>IFERROR(VLOOKUP(TRIM(PRR[[#This Row],[Lokacija provedbe
grad ili općina]]),[1]Koordinate!B:E,4,FALSE),"")</f>
        <v>18.577044000000001</v>
      </c>
    </row>
    <row r="763" spans="1:17" s="167" customFormat="1">
      <c r="A763" s="151"/>
      <c r="B763" s="254" t="s">
        <v>3854</v>
      </c>
      <c r="C763" s="44"/>
      <c r="D763" s="44"/>
      <c r="E763" s="242">
        <v>43284</v>
      </c>
      <c r="F763" s="75">
        <v>110000</v>
      </c>
      <c r="G763" s="75">
        <v>110000</v>
      </c>
      <c r="H763" s="75">
        <v>93500</v>
      </c>
      <c r="I763" s="75">
        <v>16500</v>
      </c>
      <c r="J763" s="75">
        <v>0</v>
      </c>
      <c r="K763" s="205" t="s">
        <v>1151</v>
      </c>
      <c r="L763" s="196" t="s">
        <v>28</v>
      </c>
      <c r="M763" s="136" t="s">
        <v>2427</v>
      </c>
      <c r="N763" s="218"/>
      <c r="O763" s="225">
        <f>IFERROR(VLOOKUP(TRIM(PRR[[#This Row],[Lokacija provedbe
grad ili općina]]),[1]Koordinate!B:E,2,FALSE),"")</f>
        <v>31215</v>
      </c>
      <c r="P763" s="225">
        <f>IFERROR(VLOOKUP(TRIM(PRR[[#This Row],[Lokacija provedbe
grad ili općina]]),[1]Koordinate!B:E,3,FALSE),"")</f>
        <v>45.451441099999997</v>
      </c>
      <c r="Q763" s="225">
        <f>IFERROR(VLOOKUP(TRIM(PRR[[#This Row],[Lokacija provedbe
grad ili općina]]),[1]Koordinate!B:E,4,FALSE),"")</f>
        <v>18.6589341</v>
      </c>
    </row>
    <row r="764" spans="1:17" s="167" customFormat="1">
      <c r="A764" s="151"/>
      <c r="B764" s="254" t="s">
        <v>3854</v>
      </c>
      <c r="C764" s="44"/>
      <c r="D764" s="44"/>
      <c r="E764" s="242">
        <v>43284</v>
      </c>
      <c r="F764" s="75">
        <v>75000</v>
      </c>
      <c r="G764" s="75">
        <v>75000</v>
      </c>
      <c r="H764" s="75">
        <v>63750</v>
      </c>
      <c r="I764" s="75">
        <v>11250</v>
      </c>
      <c r="J764" s="75">
        <v>0</v>
      </c>
      <c r="K764" s="205" t="s">
        <v>1171</v>
      </c>
      <c r="L764" s="196" t="s">
        <v>28</v>
      </c>
      <c r="M764" s="136" t="s">
        <v>2374</v>
      </c>
      <c r="N764" s="218"/>
      <c r="O764" s="225">
        <f>IFERROR(VLOOKUP(TRIM(PRR[[#This Row],[Lokacija provedbe
grad ili općina]]),[1]Koordinate!B:E,2,FALSE),"")</f>
        <v>31422</v>
      </c>
      <c r="P764" s="225">
        <f>IFERROR(VLOOKUP(TRIM(PRR[[#This Row],[Lokacija provedbe
grad ili općina]]),[1]Koordinate!B:E,3,FALSE),"")</f>
        <v>45.398088999999999</v>
      </c>
      <c r="Q764" s="225">
        <f>IFERROR(VLOOKUP(TRIM(PRR[[#This Row],[Lokacija provedbe
grad ili općina]]),[1]Koordinate!B:E,4,FALSE),"")</f>
        <v>18.3761978</v>
      </c>
    </row>
    <row r="765" spans="1:17" s="167" customFormat="1">
      <c r="A765" s="151"/>
      <c r="B765" s="254" t="s">
        <v>3854</v>
      </c>
      <c r="C765" s="44"/>
      <c r="D765" s="44"/>
      <c r="E765" s="242">
        <v>43284</v>
      </c>
      <c r="F765" s="75">
        <v>125000</v>
      </c>
      <c r="G765" s="75">
        <v>125000</v>
      </c>
      <c r="H765" s="75">
        <v>106250</v>
      </c>
      <c r="I765" s="75">
        <v>18750</v>
      </c>
      <c r="J765" s="75">
        <v>0</v>
      </c>
      <c r="K765" s="205" t="s">
        <v>1175</v>
      </c>
      <c r="L765" s="196" t="s">
        <v>28</v>
      </c>
      <c r="M765" s="136" t="s">
        <v>4308</v>
      </c>
      <c r="N765" s="218"/>
      <c r="O765" s="225">
        <f>IFERROR(VLOOKUP(TRIM(PRR[[#This Row],[Lokacija provedbe
grad ili općina]]),[1]Koordinate!B:E,2,FALSE),"")</f>
        <v>31542</v>
      </c>
      <c r="P765" s="225">
        <f>IFERROR(VLOOKUP(TRIM(PRR[[#This Row],[Lokacija provedbe
grad ili općina]]),[1]Koordinate!B:E,3,FALSE),"")</f>
        <v>45.662298999999997</v>
      </c>
      <c r="Q765" s="225">
        <f>IFERROR(VLOOKUP(TRIM(PRR[[#This Row],[Lokacija provedbe
grad ili općina]]),[1]Koordinate!B:E,4,FALSE),"")</f>
        <v>18.186986599999901</v>
      </c>
    </row>
    <row r="766" spans="1:17" s="167" customFormat="1">
      <c r="A766" s="151"/>
      <c r="B766" s="254" t="s">
        <v>3854</v>
      </c>
      <c r="C766" s="44"/>
      <c r="D766" s="44"/>
      <c r="E766" s="242">
        <v>43283</v>
      </c>
      <c r="F766" s="75">
        <v>76875</v>
      </c>
      <c r="G766" s="75">
        <v>76875</v>
      </c>
      <c r="H766" s="75">
        <v>65343.75</v>
      </c>
      <c r="I766" s="75">
        <v>11531.25</v>
      </c>
      <c r="J766" s="75">
        <v>0</v>
      </c>
      <c r="K766" s="205" t="s">
        <v>3010</v>
      </c>
      <c r="L766" s="196" t="s">
        <v>28</v>
      </c>
      <c r="M766" s="136" t="s">
        <v>4309</v>
      </c>
      <c r="N766" s="218"/>
      <c r="O766" s="225">
        <f>IFERROR(VLOOKUP(TRIM(PRR[[#This Row],[Lokacija provedbe
grad ili općina]]),[1]Koordinate!B:E,2,FALSE),"")</f>
        <v>31530</v>
      </c>
      <c r="P766" s="225">
        <f>IFERROR(VLOOKUP(TRIM(PRR[[#This Row],[Lokacija provedbe
grad ili općina]]),[1]Koordinate!B:E,3,FALSE),"")</f>
        <v>45.785408400000001</v>
      </c>
      <c r="Q766" s="225">
        <f>IFERROR(VLOOKUP(TRIM(PRR[[#This Row],[Lokacija provedbe
grad ili općina]]),[1]Koordinate!B:E,4,FALSE),"")</f>
        <v>17.981833499999901</v>
      </c>
    </row>
    <row r="767" spans="1:17" s="167" customFormat="1">
      <c r="A767" s="151"/>
      <c r="B767" s="254" t="s">
        <v>3854</v>
      </c>
      <c r="C767" s="44"/>
      <c r="D767" s="44"/>
      <c r="E767" s="242">
        <v>43283</v>
      </c>
      <c r="F767" s="75">
        <v>75000</v>
      </c>
      <c r="G767" s="75">
        <v>75000</v>
      </c>
      <c r="H767" s="75">
        <v>63750</v>
      </c>
      <c r="I767" s="75">
        <v>11250</v>
      </c>
      <c r="J767" s="75">
        <v>0</v>
      </c>
      <c r="K767" s="205" t="s">
        <v>1153</v>
      </c>
      <c r="L767" s="196" t="s">
        <v>28</v>
      </c>
      <c r="M767" s="136" t="s">
        <v>1308</v>
      </c>
      <c r="N767" s="218"/>
      <c r="O767" s="225">
        <f>IFERROR(VLOOKUP(TRIM(PRR[[#This Row],[Lokacija provedbe
grad ili općina]]),[1]Koordinate!B:E,2,FALSE),"")</f>
        <v>31402</v>
      </c>
      <c r="P767" s="225">
        <f>IFERROR(VLOOKUP(TRIM(PRR[[#This Row],[Lokacija provedbe
grad ili općina]]),[1]Koordinate!B:E,3,FALSE),"")</f>
        <v>45.361364399999999</v>
      </c>
      <c r="Q767" s="225">
        <f>IFERROR(VLOOKUP(TRIM(PRR[[#This Row],[Lokacija provedbe
grad ili općina]]),[1]Koordinate!B:E,4,FALSE),"")</f>
        <v>18.542214099999999</v>
      </c>
    </row>
    <row r="768" spans="1:17" s="167" customFormat="1">
      <c r="A768" s="151"/>
      <c r="B768" s="254" t="s">
        <v>3854</v>
      </c>
      <c r="C768" s="44"/>
      <c r="D768" s="44"/>
      <c r="E768" s="242">
        <v>43284</v>
      </c>
      <c r="F768" s="75">
        <v>75000</v>
      </c>
      <c r="G768" s="75">
        <v>75000</v>
      </c>
      <c r="H768" s="75">
        <v>63750</v>
      </c>
      <c r="I768" s="75">
        <v>11250</v>
      </c>
      <c r="J768" s="75">
        <v>0</v>
      </c>
      <c r="K768" s="205" t="s">
        <v>3439</v>
      </c>
      <c r="L768" s="196" t="s">
        <v>28</v>
      </c>
      <c r="M768" s="136" t="s">
        <v>2230</v>
      </c>
      <c r="N768" s="218"/>
      <c r="O768" s="225">
        <f>IFERROR(VLOOKUP(TRIM(PRR[[#This Row],[Lokacija provedbe
grad ili općina]]),[1]Koordinate!B:E,2,FALSE),"")</f>
        <v>31410</v>
      </c>
      <c r="P768" s="225">
        <f>IFERROR(VLOOKUP(TRIM(PRR[[#This Row],[Lokacija provedbe
grad ili općina]]),[1]Koordinate!B:E,3,FALSE),"")</f>
        <v>45.226056999999997</v>
      </c>
      <c r="Q768" s="225">
        <f>IFERROR(VLOOKUP(TRIM(PRR[[#This Row],[Lokacija provedbe
grad ili općina]]),[1]Koordinate!B:E,4,FALSE),"")</f>
        <v>18.432524599999901</v>
      </c>
    </row>
    <row r="769" spans="1:17" s="167" customFormat="1">
      <c r="A769" s="151"/>
      <c r="B769" s="254" t="s">
        <v>3854</v>
      </c>
      <c r="C769" s="44"/>
      <c r="D769" s="44"/>
      <c r="E769" s="242">
        <v>43285</v>
      </c>
      <c r="F769" s="75">
        <v>97500</v>
      </c>
      <c r="G769" s="75">
        <v>97500</v>
      </c>
      <c r="H769" s="75">
        <v>82875</v>
      </c>
      <c r="I769" s="75">
        <v>14625</v>
      </c>
      <c r="J769" s="75">
        <v>0</v>
      </c>
      <c r="K769" s="205" t="s">
        <v>1155</v>
      </c>
      <c r="L769" s="196" t="s">
        <v>28</v>
      </c>
      <c r="M769" s="136" t="s">
        <v>4307</v>
      </c>
      <c r="N769" s="218"/>
      <c r="O769" s="225">
        <f>IFERROR(VLOOKUP(TRIM(PRR[[#This Row],[Lokacija provedbe
grad ili općina]]),[1]Koordinate!B:E,2,FALSE),"")</f>
        <v>31401</v>
      </c>
      <c r="P769" s="225">
        <f>IFERROR(VLOOKUP(TRIM(PRR[[#This Row],[Lokacija provedbe
grad ili općina]]),[1]Koordinate!B:E,3,FALSE),"")</f>
        <v>45.343469300000002</v>
      </c>
      <c r="Q769" s="225">
        <f>IFERROR(VLOOKUP(TRIM(PRR[[#This Row],[Lokacija provedbe
grad ili općina]]),[1]Koordinate!B:E,4,FALSE),"")</f>
        <v>18.456381499999999</v>
      </c>
    </row>
    <row r="770" spans="1:17" s="167" customFormat="1">
      <c r="A770" s="151"/>
      <c r="B770" s="254" t="s">
        <v>3854</v>
      </c>
      <c r="C770" s="44"/>
      <c r="D770" s="44"/>
      <c r="E770" s="242">
        <v>43283</v>
      </c>
      <c r="F770" s="75">
        <v>52000</v>
      </c>
      <c r="G770" s="75">
        <v>52000</v>
      </c>
      <c r="H770" s="75">
        <v>44200</v>
      </c>
      <c r="I770" s="75">
        <v>7800</v>
      </c>
      <c r="J770" s="75">
        <v>0</v>
      </c>
      <c r="K770" s="205" t="s">
        <v>1163</v>
      </c>
      <c r="L770" s="196" t="s">
        <v>28</v>
      </c>
      <c r="M770" s="136" t="s">
        <v>4314</v>
      </c>
      <c r="N770" s="218"/>
      <c r="O770" s="225">
        <f>IFERROR(VLOOKUP(TRIM(PRR[[#This Row],[Lokacija provedbe
grad ili općina]]),[1]Koordinate!B:E,2,FALSE),"")</f>
        <v>31325</v>
      </c>
      <c r="P770" s="225">
        <f>IFERROR(VLOOKUP(TRIM(PRR[[#This Row],[Lokacija provedbe
grad ili općina]]),[1]Koordinate!B:E,3,FALSE),"")</f>
        <v>45.6866044</v>
      </c>
      <c r="Q770" s="225">
        <f>IFERROR(VLOOKUP(TRIM(PRR[[#This Row],[Lokacija provedbe
grad ili općina]]),[1]Koordinate!B:E,4,FALSE),"")</f>
        <v>18.668215700000001</v>
      </c>
    </row>
    <row r="771" spans="1:17" s="167" customFormat="1">
      <c r="A771" s="151"/>
      <c r="B771" s="254" t="s">
        <v>3854</v>
      </c>
      <c r="C771" s="44"/>
      <c r="D771" s="539"/>
      <c r="E771" s="242">
        <v>43272</v>
      </c>
      <c r="F771" s="75">
        <v>75000</v>
      </c>
      <c r="G771" s="75">
        <v>75000</v>
      </c>
      <c r="H771" s="75">
        <v>63750</v>
      </c>
      <c r="I771" s="75">
        <v>11250</v>
      </c>
      <c r="J771" s="75">
        <v>0</v>
      </c>
      <c r="K771" s="205" t="s">
        <v>3449</v>
      </c>
      <c r="L771" s="196" t="s">
        <v>28</v>
      </c>
      <c r="M771" s="136" t="s">
        <v>851</v>
      </c>
      <c r="N771" s="218"/>
      <c r="O771" s="225">
        <f>IFERROR(VLOOKUP(TRIM(PRR[[#This Row],[Lokacija provedbe
grad ili općina]]),[1]Koordinate!B:E,2,FALSE),"")</f>
        <v>31326</v>
      </c>
      <c r="P771" s="225">
        <f>IFERROR(VLOOKUP(TRIM(PRR[[#This Row],[Lokacija provedbe
grad ili općina]]),[1]Koordinate!B:E,3,FALSE),"")</f>
        <v>45.625062300000003</v>
      </c>
      <c r="Q771" s="225">
        <f>IFERROR(VLOOKUP(TRIM(PRR[[#This Row],[Lokacija provedbe
grad ili općina]]),[1]Koordinate!B:E,4,FALSE),"")</f>
        <v>18.689217399999901</v>
      </c>
    </row>
    <row r="772" spans="1:17" s="167" customFormat="1">
      <c r="A772" s="151"/>
      <c r="B772" s="254" t="s">
        <v>3854</v>
      </c>
      <c r="C772" s="44"/>
      <c r="D772" s="539"/>
      <c r="E772" s="242">
        <v>43284</v>
      </c>
      <c r="F772" s="75">
        <v>223500</v>
      </c>
      <c r="G772" s="75">
        <v>223500</v>
      </c>
      <c r="H772" s="75">
        <v>189975</v>
      </c>
      <c r="I772" s="75">
        <v>33525</v>
      </c>
      <c r="J772" s="75">
        <v>0</v>
      </c>
      <c r="K772" s="205" t="s">
        <v>1147</v>
      </c>
      <c r="L772" s="196" t="s">
        <v>28</v>
      </c>
      <c r="M772" s="136" t="s">
        <v>131</v>
      </c>
      <c r="N772" s="218"/>
      <c r="O772" s="225">
        <f>IFERROR(VLOOKUP(TRIM(PRR[[#This Row],[Lokacija provedbe
grad ili općina]]),[1]Koordinate!B:E,2,FALSE),"")</f>
        <v>31309</v>
      </c>
      <c r="P772" s="225">
        <f>IFERROR(VLOOKUP(TRIM(PRR[[#This Row],[Lokacija provedbe
grad ili općina]]),[1]Koordinate!B:E,3,FALSE),"")</f>
        <v>45.751590700000001</v>
      </c>
      <c r="Q772" s="225">
        <f>IFERROR(VLOOKUP(TRIM(PRR[[#This Row],[Lokacija provedbe
grad ili općina]]),[1]Koordinate!B:E,4,FALSE),"")</f>
        <v>18.737473999999999</v>
      </c>
    </row>
    <row r="773" spans="1:17" s="167" customFormat="1">
      <c r="A773" s="151"/>
      <c r="B773" s="254" t="s">
        <v>3854</v>
      </c>
      <c r="C773" s="44"/>
      <c r="D773" s="539"/>
      <c r="E773" s="242">
        <v>43285</v>
      </c>
      <c r="F773" s="75">
        <v>60000</v>
      </c>
      <c r="G773" s="75">
        <v>60000</v>
      </c>
      <c r="H773" s="75">
        <v>51000</v>
      </c>
      <c r="I773" s="75">
        <v>9000</v>
      </c>
      <c r="J773" s="75">
        <v>0</v>
      </c>
      <c r="K773" s="205" t="s">
        <v>1173</v>
      </c>
      <c r="L773" s="196" t="s">
        <v>28</v>
      </c>
      <c r="M773" s="136" t="s">
        <v>2661</v>
      </c>
      <c r="N773" s="218"/>
      <c r="O773" s="225">
        <f>IFERROR(VLOOKUP(TRIM(PRR[[#This Row],[Lokacija provedbe
grad ili općina]]),[1]Koordinate!B:E,2,FALSE),"")</f>
        <v>31416</v>
      </c>
      <c r="P773" s="225">
        <f>IFERROR(VLOOKUP(TRIM(PRR[[#This Row],[Lokacija provedbe
grad ili općina]]),[1]Koordinate!B:E,3,FALSE),"")</f>
        <v>45.315128899999998</v>
      </c>
      <c r="Q773" s="225">
        <f>IFERROR(VLOOKUP(TRIM(PRR[[#This Row],[Lokacija provedbe
grad ili općina]]),[1]Koordinate!B:E,4,FALSE),"")</f>
        <v>18.180403599999899</v>
      </c>
    </row>
    <row r="774" spans="1:17" s="167" customFormat="1">
      <c r="A774" s="151"/>
      <c r="B774" s="254" t="s">
        <v>3854</v>
      </c>
      <c r="C774" s="44"/>
      <c r="D774" s="539"/>
      <c r="E774" s="242">
        <v>43280</v>
      </c>
      <c r="F774" s="75">
        <v>75000</v>
      </c>
      <c r="G774" s="75">
        <v>75000</v>
      </c>
      <c r="H774" s="75">
        <v>63750</v>
      </c>
      <c r="I774" s="75">
        <v>11250</v>
      </c>
      <c r="J774" s="75">
        <v>0</v>
      </c>
      <c r="K774" s="205" t="s">
        <v>1179</v>
      </c>
      <c r="L774" s="196" t="s">
        <v>28</v>
      </c>
      <c r="M774" s="136" t="s">
        <v>1677</v>
      </c>
      <c r="N774" s="218"/>
      <c r="O774" s="225">
        <f>IFERROR(VLOOKUP(TRIM(PRR[[#This Row],[Lokacija provedbe
grad ili općina]]),[1]Koordinate!B:E,2,FALSE),"")</f>
        <v>31421</v>
      </c>
      <c r="P774" s="225">
        <f>IFERROR(VLOOKUP(TRIM(PRR[[#This Row],[Lokacija provedbe
grad ili općina]]),[1]Koordinate!B:E,3,FALSE),"")</f>
        <v>45.353201800000001</v>
      </c>
      <c r="Q774" s="225">
        <f>IFERROR(VLOOKUP(TRIM(PRR[[#This Row],[Lokacija provedbe
grad ili općina]]),[1]Koordinate!B:E,4,FALSE),"")</f>
        <v>18.377091499999999</v>
      </c>
    </row>
    <row r="775" spans="1:17" s="167" customFormat="1">
      <c r="A775" s="151"/>
      <c r="B775" s="254" t="s">
        <v>3854</v>
      </c>
      <c r="C775" s="44"/>
      <c r="D775" s="539"/>
      <c r="E775" s="242">
        <v>43283</v>
      </c>
      <c r="F775" s="75">
        <v>75000</v>
      </c>
      <c r="G775" s="75">
        <v>75000</v>
      </c>
      <c r="H775" s="75">
        <v>63750</v>
      </c>
      <c r="I775" s="75">
        <v>11250</v>
      </c>
      <c r="J775" s="75">
        <v>0</v>
      </c>
      <c r="K775" s="205" t="s">
        <v>1181</v>
      </c>
      <c r="L775" s="196" t="s">
        <v>28</v>
      </c>
      <c r="M775" s="136" t="s">
        <v>2657</v>
      </c>
      <c r="N775" s="218"/>
      <c r="O775" s="225">
        <f>IFERROR(VLOOKUP(TRIM(PRR[[#This Row],[Lokacija provedbe
grad ili općina]]),[1]Koordinate!B:E,2,FALSE),"")</f>
        <v>31411</v>
      </c>
      <c r="P775" s="225">
        <f>IFERROR(VLOOKUP(TRIM(PRR[[#This Row],[Lokacija provedbe
grad ili općina]]),[1]Koordinate!B:E,3,FALSE),"")</f>
        <v>45.257777599999997</v>
      </c>
      <c r="Q775" s="225">
        <f>IFERROR(VLOOKUP(TRIM(PRR[[#This Row],[Lokacija provedbe
grad ili općina]]),[1]Koordinate!B:E,4,FALSE),"")</f>
        <v>18.242228000000001</v>
      </c>
    </row>
    <row r="776" spans="1:17" s="167" customFormat="1">
      <c r="A776" s="151"/>
      <c r="B776" s="254" t="s">
        <v>3854</v>
      </c>
      <c r="C776" s="44"/>
      <c r="D776" s="539"/>
      <c r="E776" s="242">
        <v>43272</v>
      </c>
      <c r="F776" s="75">
        <v>75000</v>
      </c>
      <c r="G776" s="75">
        <v>75000</v>
      </c>
      <c r="H776" s="75">
        <v>63750</v>
      </c>
      <c r="I776" s="75">
        <v>11250</v>
      </c>
      <c r="J776" s="75">
        <v>0</v>
      </c>
      <c r="K776" s="205" t="s">
        <v>1183</v>
      </c>
      <c r="L776" s="196" t="s">
        <v>28</v>
      </c>
      <c r="M776" s="236" t="s">
        <v>2348</v>
      </c>
      <c r="N776" s="218"/>
      <c r="O776" s="225">
        <f>IFERROR(VLOOKUP(TRIM(PRR[[#This Row],[Lokacija provedbe
grad ili općina]]),[1]Koordinate!B:E,2,FALSE),"")</f>
        <v>31404</v>
      </c>
      <c r="P776" s="225">
        <f>IFERROR(VLOOKUP(TRIM(PRR[[#This Row],[Lokacija provedbe
grad ili općina]]),[1]Koordinate!B:E,3,FALSE),"")</f>
        <v>45.460471499999997</v>
      </c>
      <c r="Q776" s="225">
        <f>IFERROR(VLOOKUP(TRIM(PRR[[#This Row],[Lokacija provedbe
grad ili općina]]),[1]Koordinate!B:E,4,FALSE),"")</f>
        <v>18.5723375</v>
      </c>
    </row>
    <row r="777" spans="1:17" s="167" customFormat="1">
      <c r="A777" s="151"/>
      <c r="B777" s="254" t="s">
        <v>5030</v>
      </c>
      <c r="C777" s="44"/>
      <c r="D777" s="539"/>
      <c r="E777" s="242">
        <v>43455</v>
      </c>
      <c r="F777" s="75">
        <v>2631148.2000000002</v>
      </c>
      <c r="G777" s="75">
        <v>2631148.2000000002</v>
      </c>
      <c r="H777" s="75">
        <v>2236475.9700000002</v>
      </c>
      <c r="I777" s="75">
        <v>394672.23</v>
      </c>
      <c r="J777" s="75">
        <v>0</v>
      </c>
      <c r="K777" s="205" t="s">
        <v>1147</v>
      </c>
      <c r="L777" s="196" t="s">
        <v>28</v>
      </c>
      <c r="M777" s="236" t="s">
        <v>131</v>
      </c>
      <c r="N777" s="218"/>
      <c r="O777" s="225">
        <f>IFERROR(VLOOKUP(TRIM(PRR[[#This Row],[Lokacija provedbe
grad ili općina]]),[1]Koordinate!B:E,2,FALSE),"")</f>
        <v>31309</v>
      </c>
      <c r="P777" s="225">
        <f>IFERROR(VLOOKUP(TRIM(PRR[[#This Row],[Lokacija provedbe
grad ili općina]]),[1]Koordinate!B:E,3,FALSE),"")</f>
        <v>45.751590700000001</v>
      </c>
      <c r="Q777" s="225">
        <f>IFERROR(VLOOKUP(TRIM(PRR[[#This Row],[Lokacija provedbe
grad ili općina]]),[1]Koordinate!B:E,4,FALSE),"")</f>
        <v>18.737473999999999</v>
      </c>
    </row>
    <row r="778" spans="1:17" s="167" customFormat="1">
      <c r="A778" s="225"/>
      <c r="B778" s="254" t="s">
        <v>5030</v>
      </c>
      <c r="C778" s="44"/>
      <c r="D778" s="539"/>
      <c r="E778" s="242">
        <v>43455</v>
      </c>
      <c r="F778" s="75">
        <v>6645696.9000000004</v>
      </c>
      <c r="G778" s="75">
        <v>6061359.7000000002</v>
      </c>
      <c r="H778" s="75">
        <v>5152155.7450000001</v>
      </c>
      <c r="I778" s="75">
        <v>909203.95500000007</v>
      </c>
      <c r="J778" s="75">
        <v>584337.20000000019</v>
      </c>
      <c r="K778" s="205" t="s">
        <v>3015</v>
      </c>
      <c r="L778" s="196" t="s">
        <v>28</v>
      </c>
      <c r="M778" s="136" t="s">
        <v>1279</v>
      </c>
      <c r="N778" s="218"/>
      <c r="O778" s="225">
        <f>IFERROR(VLOOKUP(TRIM(PRR[[#This Row],[Lokacija provedbe
grad ili općina]]),[1]Koordinate!B:E,2,FALSE),"")</f>
        <v>31550</v>
      </c>
      <c r="P778" s="225">
        <f>IFERROR(VLOOKUP(TRIM(PRR[[#This Row],[Lokacija provedbe
grad ili općina]]),[1]Koordinate!B:E,3,FALSE),"")</f>
        <v>45.659016899999997</v>
      </c>
      <c r="Q778" s="225">
        <f>IFERROR(VLOOKUP(TRIM(PRR[[#This Row],[Lokacija provedbe
grad ili općina]]),[1]Koordinate!B:E,4,FALSE),"")</f>
        <v>18.415552899999899</v>
      </c>
    </row>
    <row r="779" spans="1:17" s="167" customFormat="1">
      <c r="A779" s="225"/>
      <c r="B779" s="254" t="s">
        <v>5030</v>
      </c>
      <c r="C779" s="44"/>
      <c r="D779" s="539"/>
      <c r="E779" s="242">
        <v>43455</v>
      </c>
      <c r="F779" s="75">
        <v>6474390.5599999996</v>
      </c>
      <c r="G779" s="75">
        <v>6474390.5599999996</v>
      </c>
      <c r="H779" s="75">
        <v>5503231.9759999998</v>
      </c>
      <c r="I779" s="75">
        <v>971158.5839999998</v>
      </c>
      <c r="J779" s="75">
        <v>0</v>
      </c>
      <c r="K779" s="298" t="s">
        <v>3018</v>
      </c>
      <c r="L779" s="196" t="s">
        <v>28</v>
      </c>
      <c r="M779" s="136" t="s">
        <v>396</v>
      </c>
      <c r="N779" s="218"/>
      <c r="O779" s="225">
        <f>IFERROR(VLOOKUP(TRIM(PRR[[#This Row],[Lokacija provedbe
grad ili općina]]),[1]Koordinate!B:E,2,FALSE),"")</f>
        <v>31531</v>
      </c>
      <c r="P779" s="225">
        <f>IFERROR(VLOOKUP(TRIM(PRR[[#This Row],[Lokacija provedbe
grad ili općina]]),[1]Koordinate!B:E,3,FALSE),"")</f>
        <v>45.751403799999999</v>
      </c>
      <c r="Q779" s="225">
        <f>IFERROR(VLOOKUP(TRIM(PRR[[#This Row],[Lokacija provedbe
grad ili općina]]),[1]Koordinate!B:E,4,FALSE),"")</f>
        <v>18.063269200000001</v>
      </c>
    </row>
    <row r="780" spans="1:17" s="167" customFormat="1">
      <c r="A780" s="218"/>
      <c r="B780" s="226" t="s">
        <v>5030</v>
      </c>
      <c r="C780" s="218"/>
      <c r="D780" s="647"/>
      <c r="E780" s="227">
        <v>43455</v>
      </c>
      <c r="F780" s="644">
        <v>9198366.7400000002</v>
      </c>
      <c r="G780" s="644">
        <v>7389300</v>
      </c>
      <c r="H780" s="644">
        <v>6280905</v>
      </c>
      <c r="I780" s="644">
        <v>1108395</v>
      </c>
      <c r="J780" s="644">
        <v>1809066.7400000002</v>
      </c>
      <c r="K780" s="205" t="s">
        <v>1153</v>
      </c>
      <c r="L780" s="417" t="s">
        <v>28</v>
      </c>
      <c r="M780" s="205" t="s">
        <v>1308</v>
      </c>
      <c r="N780" s="218"/>
      <c r="O780" s="225">
        <f>IFERROR(VLOOKUP(TRIM(PRR[[#This Row],[Lokacija provedbe
grad ili općina]]),[1]Koordinate!B:E,2,FALSE),"")</f>
        <v>31402</v>
      </c>
      <c r="P780" s="225">
        <f>IFERROR(VLOOKUP(TRIM(PRR[[#This Row],[Lokacija provedbe
grad ili općina]]),[1]Koordinate!B:E,3,FALSE),"")</f>
        <v>45.361364399999999</v>
      </c>
      <c r="Q780" s="225">
        <f>IFERROR(VLOOKUP(TRIM(PRR[[#This Row],[Lokacija provedbe
grad ili općina]]),[1]Koordinate!B:E,4,FALSE),"")</f>
        <v>18.542214099999999</v>
      </c>
    </row>
    <row r="781" spans="1:17" s="167" customFormat="1">
      <c r="A781" s="151"/>
      <c r="B781" s="254" t="s">
        <v>5030</v>
      </c>
      <c r="C781" s="44"/>
      <c r="D781" s="44"/>
      <c r="E781" s="242">
        <v>43455</v>
      </c>
      <c r="F781" s="75">
        <v>7333496.3300000001</v>
      </c>
      <c r="G781" s="75">
        <v>7333496.3300000001</v>
      </c>
      <c r="H781" s="75">
        <v>6233471.8805</v>
      </c>
      <c r="I781" s="75">
        <v>1100024.4495000001</v>
      </c>
      <c r="J781" s="75">
        <v>0</v>
      </c>
      <c r="K781" s="205" t="s">
        <v>3012</v>
      </c>
      <c r="L781" s="196" t="s">
        <v>28</v>
      </c>
      <c r="M781" s="136" t="s">
        <v>2372</v>
      </c>
      <c r="N781" s="218"/>
      <c r="O781" s="225">
        <f>IFERROR(VLOOKUP(TRIM(PRR[[#This Row],[Lokacija provedbe
grad ili općina]]),[1]Koordinate!B:E,2,FALSE),"")</f>
        <v>31424</v>
      </c>
      <c r="P781" s="225">
        <f>IFERROR(VLOOKUP(TRIM(PRR[[#This Row],[Lokacija provedbe
grad ili općina]]),[1]Koordinate!B:E,3,FALSE),"")</f>
        <v>45.4329939</v>
      </c>
      <c r="Q781" s="225">
        <f>IFERROR(VLOOKUP(TRIM(PRR[[#This Row],[Lokacija provedbe
grad ili općina]]),[1]Koordinate!B:E,4,FALSE),"")</f>
        <v>18.4113468</v>
      </c>
    </row>
    <row r="782" spans="1:17" s="167" customFormat="1">
      <c r="A782" s="151"/>
      <c r="B782" s="254" t="s">
        <v>5030</v>
      </c>
      <c r="C782" s="44"/>
      <c r="D782" s="44"/>
      <c r="E782" s="242">
        <v>43455</v>
      </c>
      <c r="F782" s="75">
        <v>4416949.68</v>
      </c>
      <c r="G782" s="75">
        <v>4371999.68</v>
      </c>
      <c r="H782" s="75">
        <v>3716199.7279999997</v>
      </c>
      <c r="I782" s="75">
        <v>655799.95200000005</v>
      </c>
      <c r="J782" s="75">
        <v>44950</v>
      </c>
      <c r="K782" s="205" t="s">
        <v>1165</v>
      </c>
      <c r="L782" s="196" t="s">
        <v>28</v>
      </c>
      <c r="M782" s="236" t="s">
        <v>1717</v>
      </c>
      <c r="N782" s="218"/>
      <c r="O782" s="225">
        <f>IFERROR(VLOOKUP(TRIM(PRR[[#This Row],[Lokacija provedbe
grad ili općina]]),[1]Koordinate!B:E,2,FALSE),"")</f>
        <v>31511</v>
      </c>
      <c r="P782" s="225">
        <f>IFERROR(VLOOKUP(TRIM(PRR[[#This Row],[Lokacija provedbe
grad ili općina]]),[1]Koordinate!B:E,3,FALSE),"")</f>
        <v>45.540887699999999</v>
      </c>
      <c r="Q782" s="225">
        <f>IFERROR(VLOOKUP(TRIM(PRR[[#This Row],[Lokacija provedbe
grad ili općina]]),[1]Koordinate!B:E,4,FALSE),"")</f>
        <v>18.0528961999999</v>
      </c>
    </row>
    <row r="783" spans="1:17" s="167" customFormat="1">
      <c r="A783" s="151"/>
      <c r="B783" s="254" t="s">
        <v>5030</v>
      </c>
      <c r="C783" s="44"/>
      <c r="D783" s="539"/>
      <c r="E783" s="242">
        <v>43455</v>
      </c>
      <c r="F783" s="75">
        <v>5033491.5</v>
      </c>
      <c r="G783" s="75">
        <v>3348069.62</v>
      </c>
      <c r="H783" s="75">
        <v>2845859.1770000001</v>
      </c>
      <c r="I783" s="75">
        <v>502210.44299999997</v>
      </c>
      <c r="J783" s="75">
        <v>1685421.88</v>
      </c>
      <c r="K783" s="205" t="s">
        <v>3010</v>
      </c>
      <c r="L783" s="196" t="s">
        <v>28</v>
      </c>
      <c r="M783" s="136" t="s">
        <v>4309</v>
      </c>
      <c r="N783" s="218"/>
      <c r="O783" s="225">
        <f>IFERROR(VLOOKUP(TRIM(PRR[[#This Row],[Lokacija provedbe
grad ili općina]]),[1]Koordinate!B:E,2,FALSE),"")</f>
        <v>31530</v>
      </c>
      <c r="P783" s="225">
        <f>IFERROR(VLOOKUP(TRIM(PRR[[#This Row],[Lokacija provedbe
grad ili općina]]),[1]Koordinate!B:E,3,FALSE),"")</f>
        <v>45.785408400000001</v>
      </c>
      <c r="Q783" s="225">
        <f>IFERROR(VLOOKUP(TRIM(PRR[[#This Row],[Lokacija provedbe
grad ili općina]]),[1]Koordinate!B:E,4,FALSE),"")</f>
        <v>17.981833499999901</v>
      </c>
    </row>
    <row r="784" spans="1:17" s="167" customFormat="1">
      <c r="A784" s="151"/>
      <c r="B784" s="254" t="s">
        <v>5030</v>
      </c>
      <c r="C784" s="44"/>
      <c r="D784" s="539"/>
      <c r="E784" s="242">
        <v>43455</v>
      </c>
      <c r="F784" s="75">
        <v>5826988.1799999997</v>
      </c>
      <c r="G784" s="75">
        <v>5764538.1799999997</v>
      </c>
      <c r="H784" s="75">
        <v>4899857.4529999997</v>
      </c>
      <c r="I784" s="75">
        <v>864680.72699999996</v>
      </c>
      <c r="J784" s="75">
        <v>62450</v>
      </c>
      <c r="K784" s="205" t="s">
        <v>1151</v>
      </c>
      <c r="L784" s="196" t="s">
        <v>28</v>
      </c>
      <c r="M784" s="136" t="s">
        <v>2427</v>
      </c>
      <c r="N784" s="218"/>
      <c r="O784" s="225">
        <f>IFERROR(VLOOKUP(TRIM(PRR[[#This Row],[Lokacija provedbe
grad ili općina]]),[1]Koordinate!B:E,2,FALSE),"")</f>
        <v>31215</v>
      </c>
      <c r="P784" s="225">
        <f>IFERROR(VLOOKUP(TRIM(PRR[[#This Row],[Lokacija provedbe
grad ili općina]]),[1]Koordinate!B:E,3,FALSE),"")</f>
        <v>45.451441099999997</v>
      </c>
      <c r="Q784" s="225">
        <f>IFERROR(VLOOKUP(TRIM(PRR[[#This Row],[Lokacija provedbe
grad ili općina]]),[1]Koordinate!B:E,4,FALSE),"")</f>
        <v>18.6589341</v>
      </c>
    </row>
    <row r="785" spans="1:17" s="167" customFormat="1">
      <c r="A785" s="151"/>
      <c r="B785" s="254" t="s">
        <v>5030</v>
      </c>
      <c r="C785" s="44"/>
      <c r="D785" s="44"/>
      <c r="E785" s="242">
        <v>43455</v>
      </c>
      <c r="F785" s="75">
        <v>5100448.7</v>
      </c>
      <c r="G785" s="75">
        <v>4664391.8499999996</v>
      </c>
      <c r="H785" s="75">
        <v>3964733.0724999998</v>
      </c>
      <c r="I785" s="75">
        <v>699658.77749999985</v>
      </c>
      <c r="J785" s="75">
        <v>436056.85000000056</v>
      </c>
      <c r="K785" s="205" t="s">
        <v>1143</v>
      </c>
      <c r="L785" s="196" t="s">
        <v>28</v>
      </c>
      <c r="M785" s="136" t="s">
        <v>161</v>
      </c>
      <c r="N785" s="218"/>
      <c r="O785" s="225">
        <f>IFERROR(VLOOKUP(TRIM(PRR[[#This Row],[Lokacija provedbe
grad ili općina]]),[1]Koordinate!B:E,2,FALSE),"")</f>
        <v>31327</v>
      </c>
      <c r="P785" s="225">
        <f>IFERROR(VLOOKUP(TRIM(PRR[[#This Row],[Lokacija provedbe
grad ili općina]]),[1]Koordinate!B:E,3,FALSE),"")</f>
        <v>45.604430399999998</v>
      </c>
      <c r="Q785" s="225">
        <f>IFERROR(VLOOKUP(TRIM(PRR[[#This Row],[Lokacija provedbe
grad ili općina]]),[1]Koordinate!B:E,4,FALSE),"")</f>
        <v>18.7441976</v>
      </c>
    </row>
    <row r="786" spans="1:17" s="167" customFormat="1" ht="30">
      <c r="A786" s="151"/>
      <c r="B786" s="254" t="s">
        <v>5030</v>
      </c>
      <c r="C786" s="44"/>
      <c r="D786" s="44"/>
      <c r="E786" s="242">
        <v>43455</v>
      </c>
      <c r="F786" s="75">
        <v>6431132.6900000004</v>
      </c>
      <c r="G786" s="75">
        <v>5788019.4199999999</v>
      </c>
      <c r="H786" s="75">
        <v>4919816.5070000002</v>
      </c>
      <c r="I786" s="75">
        <v>868202.91299999971</v>
      </c>
      <c r="J786" s="75">
        <v>643113.27000000048</v>
      </c>
      <c r="K786" s="205" t="s">
        <v>5031</v>
      </c>
      <c r="L786" s="196" t="s">
        <v>28</v>
      </c>
      <c r="M786" s="136" t="s">
        <v>386</v>
      </c>
      <c r="N786" s="218"/>
      <c r="O786" s="225">
        <f>IFERROR(VLOOKUP(TRIM(PRR[[#This Row],[Lokacija provedbe
grad ili općina]]),[1]Koordinate!B:E,2,FALSE),"")</f>
        <v>31500</v>
      </c>
      <c r="P786" s="225">
        <f>IFERROR(VLOOKUP(TRIM(PRR[[#This Row],[Lokacija provedbe
grad ili općina]]),[1]Koordinate!B:E,3,FALSE),"")</f>
        <v>45.494686100000003</v>
      </c>
      <c r="Q786" s="225">
        <f>IFERROR(VLOOKUP(TRIM(PRR[[#This Row],[Lokacija provedbe
grad ili općina]]),[1]Koordinate!B:E,4,FALSE),"")</f>
        <v>18.095111800000002</v>
      </c>
    </row>
    <row r="787" spans="1:17" s="167" customFormat="1">
      <c r="A787" s="151"/>
      <c r="B787" s="254" t="s">
        <v>5030</v>
      </c>
      <c r="C787" s="44"/>
      <c r="D787" s="44"/>
      <c r="E787" s="242">
        <v>43455</v>
      </c>
      <c r="F787" s="75">
        <v>3727000</v>
      </c>
      <c r="G787" s="75">
        <v>3727000</v>
      </c>
      <c r="H787" s="75">
        <v>3167950</v>
      </c>
      <c r="I787" s="75">
        <v>559050</v>
      </c>
      <c r="J787" s="75">
        <v>0</v>
      </c>
      <c r="K787" s="205" t="s">
        <v>1159</v>
      </c>
      <c r="L787" s="196" t="s">
        <v>28</v>
      </c>
      <c r="M787" s="136" t="s">
        <v>30</v>
      </c>
      <c r="N787" s="218"/>
      <c r="O787" s="225">
        <f>IFERROR(VLOOKUP(TRIM(PRR[[#This Row],[Lokacija provedbe
grad ili općina]]),[1]Koordinate!B:E,2,FALSE),"")</f>
        <v>31400</v>
      </c>
      <c r="P787" s="225">
        <f>IFERROR(VLOOKUP(TRIM(PRR[[#This Row],[Lokacija provedbe
grad ili općina]]),[1]Koordinate!B:E,3,FALSE),"")</f>
        <v>45.309996899999902</v>
      </c>
      <c r="Q787" s="225">
        <f>IFERROR(VLOOKUP(TRIM(PRR[[#This Row],[Lokacija provedbe
grad ili općina]]),[1]Koordinate!B:E,4,FALSE),"")</f>
        <v>18.4097819999999</v>
      </c>
    </row>
    <row r="788" spans="1:17" s="167" customFormat="1">
      <c r="A788" s="225"/>
      <c r="B788" s="423" t="s">
        <v>5030</v>
      </c>
      <c r="C788" s="225"/>
      <c r="D788" s="225"/>
      <c r="E788" s="231">
        <v>43570</v>
      </c>
      <c r="F788" s="424">
        <v>6712455.7800000003</v>
      </c>
      <c r="G788" s="424">
        <v>6711905.7800000003</v>
      </c>
      <c r="H788" s="424">
        <v>5705119.9129999997</v>
      </c>
      <c r="I788" s="424">
        <v>1006785.8670000006</v>
      </c>
      <c r="J788" s="424">
        <v>550</v>
      </c>
      <c r="K788" s="142" t="s">
        <v>1171</v>
      </c>
      <c r="L788" s="419" t="s">
        <v>28</v>
      </c>
      <c r="M788" s="142" t="s">
        <v>2374</v>
      </c>
      <c r="N788" s="225"/>
      <c r="O788" s="425">
        <f>IFERROR(VLOOKUP(TRIM(PRR[[#This Row],[Lokacija provedbe
grad ili općina]]),[1]Koordinate!B:E,2,FALSE),"")</f>
        <v>31422</v>
      </c>
      <c r="P788" s="425">
        <f>IFERROR(VLOOKUP(TRIM(PRR[[#This Row],[Lokacija provedbe
grad ili općina]]),[1]Koordinate!B:E,3,FALSE),"")</f>
        <v>45.398088999999999</v>
      </c>
      <c r="Q788" s="425">
        <f>IFERROR(VLOOKUP(TRIM(PRR[[#This Row],[Lokacija provedbe
grad ili općina]]),[1]Koordinate!B:E,4,FALSE),"")</f>
        <v>18.3761978</v>
      </c>
    </row>
    <row r="789" spans="1:17" s="167" customFormat="1">
      <c r="A789" s="218"/>
      <c r="B789" s="226" t="s">
        <v>5030</v>
      </c>
      <c r="C789" s="218"/>
      <c r="D789" s="218"/>
      <c r="E789" s="227">
        <v>43605</v>
      </c>
      <c r="F789" s="644">
        <v>6468082.2599999998</v>
      </c>
      <c r="G789" s="644">
        <v>5223782.26</v>
      </c>
      <c r="H789" s="644">
        <v>4440214.9210000001</v>
      </c>
      <c r="I789" s="644">
        <v>783567.33899999969</v>
      </c>
      <c r="J789" s="644">
        <v>1244300</v>
      </c>
      <c r="K789" s="205" t="s">
        <v>1157</v>
      </c>
      <c r="L789" s="417" t="s">
        <v>28</v>
      </c>
      <c r="M789" s="205" t="s">
        <v>3782</v>
      </c>
      <c r="N789" s="218"/>
      <c r="O789" s="648">
        <f>IFERROR(VLOOKUP(TRIM(PRR[[#This Row],[Lokacija provedbe
grad ili općina]]),[1]Koordinate!B:E,2,FALSE),"")</f>
        <v>31555</v>
      </c>
      <c r="P789" s="648">
        <f>IFERROR(VLOOKUP(TRIM(PRR[[#This Row],[Lokacija provedbe
grad ili općina]]),[1]Koordinate!B:E,3,FALSE),"")</f>
        <v>45.666861699999998</v>
      </c>
      <c r="Q789" s="648">
        <f>IFERROR(VLOOKUP(TRIM(PRR[[#This Row],[Lokacija provedbe
grad ili općina]]),[1]Koordinate!B:E,4,FALSE),"")</f>
        <v>18.292702299999899</v>
      </c>
    </row>
    <row r="790" spans="1:17" s="167" customFormat="1">
      <c r="A790" s="218"/>
      <c r="B790" s="226" t="s">
        <v>5030</v>
      </c>
      <c r="C790" s="218"/>
      <c r="D790" s="218"/>
      <c r="E790" s="227">
        <v>43619</v>
      </c>
      <c r="F790" s="644">
        <v>5798457.5</v>
      </c>
      <c r="G790" s="644">
        <v>5798457.5</v>
      </c>
      <c r="H790" s="644">
        <v>4928688.875</v>
      </c>
      <c r="I790" s="644">
        <v>869768.625</v>
      </c>
      <c r="J790" s="644">
        <v>0</v>
      </c>
      <c r="K790" s="205" t="s">
        <v>1175</v>
      </c>
      <c r="L790" s="417" t="s">
        <v>28</v>
      </c>
      <c r="M790" s="205" t="s">
        <v>4308</v>
      </c>
      <c r="N790" s="218"/>
      <c r="O790" s="648">
        <f>IFERROR(VLOOKUP(TRIM(PRR[[#This Row],[Lokacija provedbe
grad ili općina]]),[1]Koordinate!B:E,2,FALSE),"")</f>
        <v>31542</v>
      </c>
      <c r="P790" s="648">
        <f>IFERROR(VLOOKUP(TRIM(PRR[[#This Row],[Lokacija provedbe
grad ili općina]]),[1]Koordinate!B:E,3,FALSE),"")</f>
        <v>45.662298999999997</v>
      </c>
      <c r="Q790" s="648">
        <f>IFERROR(VLOOKUP(TRIM(PRR[[#This Row],[Lokacija provedbe
grad ili općina]]),[1]Koordinate!B:E,4,FALSE),"")</f>
        <v>18.186986599999901</v>
      </c>
    </row>
    <row r="791" spans="1:17" s="167" customFormat="1" ht="30">
      <c r="A791" s="218"/>
      <c r="B791" s="226" t="s">
        <v>5030</v>
      </c>
      <c r="C791" s="218"/>
      <c r="D791" s="218"/>
      <c r="E791" s="227">
        <v>43605</v>
      </c>
      <c r="F791" s="644">
        <v>6959365.3300000001</v>
      </c>
      <c r="G791" s="644">
        <v>6946555.3099999996</v>
      </c>
      <c r="H791" s="644">
        <v>5904572.0134999994</v>
      </c>
      <c r="I791" s="644">
        <v>1041983.2965000002</v>
      </c>
      <c r="J791" s="644">
        <v>12810.020000000484</v>
      </c>
      <c r="K791" s="205" t="s">
        <v>6699</v>
      </c>
      <c r="L791" s="417" t="s">
        <v>28</v>
      </c>
      <c r="M791" s="205" t="s">
        <v>2372</v>
      </c>
      <c r="N791" s="218"/>
      <c r="O791" s="648">
        <f>IFERROR(VLOOKUP(TRIM(PRR[[#This Row],[Lokacija provedbe
grad ili općina]]),[1]Koordinate!B:E,2,FALSE),"")</f>
        <v>31424</v>
      </c>
      <c r="P791" s="648">
        <f>IFERROR(VLOOKUP(TRIM(PRR[[#This Row],[Lokacija provedbe
grad ili općina]]),[1]Koordinate!B:E,3,FALSE),"")</f>
        <v>45.4329939</v>
      </c>
      <c r="Q791" s="648">
        <f>IFERROR(VLOOKUP(TRIM(PRR[[#This Row],[Lokacija provedbe
grad ili općina]]),[1]Koordinate!B:E,4,FALSE),"")</f>
        <v>18.4113468</v>
      </c>
    </row>
    <row r="792" spans="1:17" s="167" customFormat="1">
      <c r="A792" s="218"/>
      <c r="B792" s="226" t="s">
        <v>5030</v>
      </c>
      <c r="C792" s="218"/>
      <c r="D792" s="218"/>
      <c r="E792" s="227">
        <v>43605</v>
      </c>
      <c r="F792" s="644">
        <v>9013207.5</v>
      </c>
      <c r="G792" s="644">
        <v>7412500</v>
      </c>
      <c r="H792" s="644">
        <v>6300625</v>
      </c>
      <c r="I792" s="644">
        <v>1111875</v>
      </c>
      <c r="J792" s="644">
        <v>1600707.5</v>
      </c>
      <c r="K792" s="205" t="s">
        <v>1157</v>
      </c>
      <c r="L792" s="417" t="s">
        <v>28</v>
      </c>
      <c r="M792" s="205" t="s">
        <v>3782</v>
      </c>
      <c r="N792" s="218"/>
      <c r="O792" s="648">
        <f>IFERROR(VLOOKUP(TRIM(PRR[[#This Row],[Lokacija provedbe
grad ili općina]]),[1]Koordinate!B:E,2,FALSE),"")</f>
        <v>31555</v>
      </c>
      <c r="P792" s="648">
        <f>IFERROR(VLOOKUP(TRIM(PRR[[#This Row],[Lokacija provedbe
grad ili općina]]),[1]Koordinate!B:E,3,FALSE),"")</f>
        <v>45.666861699999998</v>
      </c>
      <c r="Q792" s="648">
        <f>IFERROR(VLOOKUP(TRIM(PRR[[#This Row],[Lokacija provedbe
grad ili općina]]),[1]Koordinate!B:E,4,FALSE),"")</f>
        <v>18.292702299999899</v>
      </c>
    </row>
    <row r="793" spans="1:17" s="167" customFormat="1">
      <c r="A793" s="218"/>
      <c r="B793" s="226" t="s">
        <v>5030</v>
      </c>
      <c r="C793" s="218"/>
      <c r="D793" s="218"/>
      <c r="E793" s="227">
        <v>43622</v>
      </c>
      <c r="F793" s="644">
        <v>2175118.33</v>
      </c>
      <c r="G793" s="644">
        <v>2173391.7400000002</v>
      </c>
      <c r="H793" s="644">
        <v>1847382.9790000001</v>
      </c>
      <c r="I793" s="644">
        <v>326008.76100000017</v>
      </c>
      <c r="J793" s="644">
        <v>1726.589999999851</v>
      </c>
      <c r="K793" s="205" t="s">
        <v>3016</v>
      </c>
      <c r="L793" s="417" t="s">
        <v>28</v>
      </c>
      <c r="M793" s="205" t="s">
        <v>4302</v>
      </c>
      <c r="N793" s="218"/>
      <c r="O793" s="648">
        <f>IFERROR(VLOOKUP(TRIM(PRR[[#This Row],[Lokacija provedbe
grad ili općina]]),[1]Koordinate!B:E,2,FALSE),"")</f>
        <v>31418</v>
      </c>
      <c r="P793" s="648">
        <f>IFERROR(VLOOKUP(TRIM(PRR[[#This Row],[Lokacija provedbe
grad ili općina]]),[1]Koordinate!B:E,3,FALSE),"")</f>
        <v>45.380248899999998</v>
      </c>
      <c r="Q793" s="648">
        <f>IFERROR(VLOOKUP(TRIM(PRR[[#This Row],[Lokacija provedbe
grad ili općina]]),[1]Koordinate!B:E,4,FALSE),"")</f>
        <v>18.277489699999901</v>
      </c>
    </row>
    <row r="794" spans="1:17" s="167" customFormat="1" ht="30">
      <c r="A794" s="218"/>
      <c r="B794" s="226" t="s">
        <v>5030</v>
      </c>
      <c r="C794" s="218"/>
      <c r="D794" s="218"/>
      <c r="E794" s="227">
        <v>43605</v>
      </c>
      <c r="F794" s="644">
        <v>855958.46</v>
      </c>
      <c r="G794" s="644">
        <v>855958.46</v>
      </c>
      <c r="H794" s="644">
        <v>727564.69099999999</v>
      </c>
      <c r="I794" s="644">
        <v>128393.76899999997</v>
      </c>
      <c r="J794" s="644">
        <v>0</v>
      </c>
      <c r="K794" s="205" t="s">
        <v>6700</v>
      </c>
      <c r="L794" s="417" t="s">
        <v>28</v>
      </c>
      <c r="M794" s="205" t="s">
        <v>4309</v>
      </c>
      <c r="N794" s="218"/>
      <c r="O794" s="648">
        <f>IFERROR(VLOOKUP(TRIM(PRR[[#This Row],[Lokacija provedbe
grad ili općina]]),[1]Koordinate!B:E,2,FALSE),"")</f>
        <v>31530</v>
      </c>
      <c r="P794" s="648">
        <f>IFERROR(VLOOKUP(TRIM(PRR[[#This Row],[Lokacija provedbe
grad ili općina]]),[1]Koordinate!B:E,3,FALSE),"")</f>
        <v>45.785408400000001</v>
      </c>
      <c r="Q794" s="648">
        <f>IFERROR(VLOOKUP(TRIM(PRR[[#This Row],[Lokacija provedbe
grad ili općina]]),[1]Koordinate!B:E,4,FALSE),"")</f>
        <v>17.981833499999901</v>
      </c>
    </row>
    <row r="795" spans="1:17" s="167" customFormat="1">
      <c r="A795" s="218"/>
      <c r="B795" s="226" t="s">
        <v>5030</v>
      </c>
      <c r="C795" s="218"/>
      <c r="D795" s="218"/>
      <c r="E795" s="227">
        <v>43605</v>
      </c>
      <c r="F795" s="644">
        <v>6766136.0499999998</v>
      </c>
      <c r="G795" s="644">
        <v>6683389.5899999999</v>
      </c>
      <c r="H795" s="644">
        <v>5680881.1514999997</v>
      </c>
      <c r="I795" s="644">
        <v>1002508.4385000002</v>
      </c>
      <c r="J795" s="644">
        <v>82746.459999999963</v>
      </c>
      <c r="K795" s="205" t="s">
        <v>1155</v>
      </c>
      <c r="L795" s="417" t="s">
        <v>28</v>
      </c>
      <c r="M795" s="205" t="s">
        <v>4307</v>
      </c>
      <c r="N795" s="218"/>
      <c r="O795" s="648">
        <f>IFERROR(VLOOKUP(TRIM(PRR[[#This Row],[Lokacija provedbe
grad ili općina]]),[1]Koordinate!B:E,2,FALSE),"")</f>
        <v>31401</v>
      </c>
      <c r="P795" s="648">
        <f>IFERROR(VLOOKUP(TRIM(PRR[[#This Row],[Lokacija provedbe
grad ili općina]]),[1]Koordinate!B:E,3,FALSE),"")</f>
        <v>45.343469300000002</v>
      </c>
      <c r="Q795" s="648">
        <f>IFERROR(VLOOKUP(TRIM(PRR[[#This Row],[Lokacija provedbe
grad ili općina]]),[1]Koordinate!B:E,4,FALSE),"")</f>
        <v>18.456381499999999</v>
      </c>
    </row>
    <row r="796" spans="1:17" s="167" customFormat="1">
      <c r="A796" s="218"/>
      <c r="B796" s="226" t="s">
        <v>5030</v>
      </c>
      <c r="C796" s="218"/>
      <c r="D796" s="218"/>
      <c r="E796" s="227">
        <v>43605</v>
      </c>
      <c r="F796" s="644">
        <v>5298800</v>
      </c>
      <c r="G796" s="644">
        <v>5296688.13</v>
      </c>
      <c r="H796" s="644">
        <v>4502184.9105000002</v>
      </c>
      <c r="I796" s="644">
        <v>794503.21949999966</v>
      </c>
      <c r="J796" s="644">
        <v>2111.8700000001118</v>
      </c>
      <c r="K796" s="205" t="s">
        <v>3011</v>
      </c>
      <c r="L796" s="417" t="s">
        <v>28</v>
      </c>
      <c r="M796" s="205" t="s">
        <v>3096</v>
      </c>
      <c r="N796" s="218"/>
      <c r="O796" s="648">
        <f>IFERROR(VLOOKUP(TRIM(PRR[[#This Row],[Lokacija provedbe
grad ili općina]]),[1]Koordinate!B:E,2,FALSE),"")</f>
        <v>31433</v>
      </c>
      <c r="P796" s="648">
        <f>IFERROR(VLOOKUP(TRIM(PRR[[#This Row],[Lokacija provedbe
grad ili općina]]),[1]Koordinate!B:E,3,FALSE),"")</f>
        <v>45.458650400000003</v>
      </c>
      <c r="Q796" s="648">
        <f>IFERROR(VLOOKUP(TRIM(PRR[[#This Row],[Lokacija provedbe
grad ili općina]]),[1]Koordinate!B:E,4,FALSE),"")</f>
        <v>18.2178387999999</v>
      </c>
    </row>
    <row r="797" spans="1:17" s="167" customFormat="1">
      <c r="A797" s="218"/>
      <c r="B797" s="226" t="s">
        <v>5030</v>
      </c>
      <c r="C797" s="218"/>
      <c r="D797" s="218"/>
      <c r="E797" s="227">
        <v>43605</v>
      </c>
      <c r="F797" s="644">
        <v>3538014.35</v>
      </c>
      <c r="G797" s="644">
        <v>3152558.67</v>
      </c>
      <c r="H797" s="644">
        <v>2679674.8695</v>
      </c>
      <c r="I797" s="644">
        <v>472883.8004999999</v>
      </c>
      <c r="J797" s="644">
        <v>385455.68000000017</v>
      </c>
      <c r="K797" s="205" t="s">
        <v>3429</v>
      </c>
      <c r="L797" s="417" t="s">
        <v>28</v>
      </c>
      <c r="M797" s="205" t="s">
        <v>134</v>
      </c>
      <c r="N797" s="218"/>
      <c r="O797" s="648">
        <f>IFERROR(VLOOKUP(TRIM(PRR[[#This Row],[Lokacija provedbe
grad ili općina]]),[1]Koordinate!B:E,2,FALSE),"")</f>
        <v>31300</v>
      </c>
      <c r="P797" s="648">
        <f>IFERROR(VLOOKUP(TRIM(PRR[[#This Row],[Lokacija provedbe
grad ili općina]]),[1]Koordinate!B:E,3,FALSE),"")</f>
        <v>45.772866399999998</v>
      </c>
      <c r="Q797" s="648">
        <f>IFERROR(VLOOKUP(TRIM(PRR[[#This Row],[Lokacija provedbe
grad ili općina]]),[1]Koordinate!B:E,4,FALSE),"")</f>
        <v>18.610752399999999</v>
      </c>
    </row>
    <row r="798" spans="1:17" s="167" customFormat="1">
      <c r="A798" s="218"/>
      <c r="B798" s="226" t="s">
        <v>5030</v>
      </c>
      <c r="C798" s="218"/>
      <c r="D798" s="218"/>
      <c r="E798" s="227">
        <v>43605</v>
      </c>
      <c r="F798" s="644">
        <v>3802360</v>
      </c>
      <c r="G798" s="644">
        <v>3466603.75</v>
      </c>
      <c r="H798" s="644">
        <v>2946613.1875</v>
      </c>
      <c r="I798" s="644">
        <v>519990.5625</v>
      </c>
      <c r="J798" s="644">
        <v>335756.25</v>
      </c>
      <c r="K798" s="205" t="s">
        <v>1169</v>
      </c>
      <c r="L798" s="417" t="s">
        <v>28</v>
      </c>
      <c r="M798" s="205" t="s">
        <v>3975</v>
      </c>
      <c r="N798" s="218"/>
      <c r="O798" s="648">
        <f>IFERROR(VLOOKUP(TRIM(PRR[[#This Row],[Lokacija provedbe
grad ili općina]]),[1]Koordinate!B:E,2,FALSE),"")</f>
        <v>31512</v>
      </c>
      <c r="P798" s="648">
        <f>IFERROR(VLOOKUP(TRIM(PRR[[#This Row],[Lokacija provedbe
grad ili općina]]),[1]Koordinate!B:E,3,FALSE),"")</f>
        <v>45.523389299999998</v>
      </c>
      <c r="Q798" s="648">
        <f>IFERROR(VLOOKUP(TRIM(PRR[[#This Row],[Lokacija provedbe
grad ili općina]]),[1]Koordinate!B:E,4,FALSE),"")</f>
        <v>17.976535699999999</v>
      </c>
    </row>
    <row r="799" spans="1:17" s="167" customFormat="1" ht="30">
      <c r="A799" s="218"/>
      <c r="B799" s="226" t="s">
        <v>5030</v>
      </c>
      <c r="C799" s="218"/>
      <c r="D799" s="218"/>
      <c r="E799" s="227">
        <v>43605</v>
      </c>
      <c r="F799" s="644">
        <v>3685124.78</v>
      </c>
      <c r="G799" s="644">
        <v>3406323.75</v>
      </c>
      <c r="H799" s="644">
        <v>2895375.1875</v>
      </c>
      <c r="I799" s="644">
        <v>510948.5625</v>
      </c>
      <c r="J799" s="644">
        <v>278801.0299999998</v>
      </c>
      <c r="K799" s="205" t="s">
        <v>6701</v>
      </c>
      <c r="L799" s="417" t="s">
        <v>28</v>
      </c>
      <c r="M799" s="205" t="s">
        <v>1279</v>
      </c>
      <c r="N799" s="218"/>
      <c r="O799" s="648">
        <f>IFERROR(VLOOKUP(TRIM(PRR[[#This Row],[Lokacija provedbe
grad ili općina]]),[1]Koordinate!B:E,2,FALSE),"")</f>
        <v>31550</v>
      </c>
      <c r="P799" s="648">
        <f>IFERROR(VLOOKUP(TRIM(PRR[[#This Row],[Lokacija provedbe
grad ili općina]]),[1]Koordinate!B:E,3,FALSE),"")</f>
        <v>45.659016899999997</v>
      </c>
      <c r="Q799" s="648">
        <f>IFERROR(VLOOKUP(TRIM(PRR[[#This Row],[Lokacija provedbe
grad ili općina]]),[1]Koordinate!B:E,4,FALSE),"")</f>
        <v>18.415552899999899</v>
      </c>
    </row>
    <row r="800" spans="1:17" s="167" customFormat="1">
      <c r="A800" s="225"/>
      <c r="B800" s="423" t="s">
        <v>7472</v>
      </c>
      <c r="C800" s="225"/>
      <c r="D800" s="225"/>
      <c r="E800" s="231">
        <v>43664</v>
      </c>
      <c r="F800" s="424">
        <v>6765572.5</v>
      </c>
      <c r="G800" s="424">
        <v>6765572.5</v>
      </c>
      <c r="H800" s="424">
        <v>5750736.625</v>
      </c>
      <c r="I800" s="424">
        <v>1014835.875</v>
      </c>
      <c r="J800" s="424">
        <v>0</v>
      </c>
      <c r="K800" s="142" t="s">
        <v>7473</v>
      </c>
      <c r="L800" s="419" t="s">
        <v>28</v>
      </c>
      <c r="M800" s="142" t="s">
        <v>30</v>
      </c>
      <c r="N800" s="225"/>
      <c r="O800" s="425">
        <f>IFERROR(VLOOKUP(TRIM(PRR[[#This Row],[Lokacija provedbe
grad ili općina]]),[1]Koordinate!B:E,2,FALSE),"")</f>
        <v>31400</v>
      </c>
      <c r="P800" s="425">
        <f>IFERROR(VLOOKUP(TRIM(PRR[[#This Row],[Lokacija provedbe
grad ili općina]]),[1]Koordinate!B:E,3,FALSE),"")</f>
        <v>45.309996899999902</v>
      </c>
      <c r="Q800" s="425">
        <f>IFERROR(VLOOKUP(TRIM(PRR[[#This Row],[Lokacija provedbe
grad ili općina]]),[1]Koordinate!B:E,4,FALSE),"")</f>
        <v>18.4097819999999</v>
      </c>
    </row>
    <row r="801" spans="1:17" s="167" customFormat="1">
      <c r="A801" s="225"/>
      <c r="B801" s="423" t="s">
        <v>7472</v>
      </c>
      <c r="C801" s="225"/>
      <c r="D801" s="225"/>
      <c r="E801" s="231">
        <v>43664</v>
      </c>
      <c r="F801" s="424">
        <v>2514000.5</v>
      </c>
      <c r="G801" s="424">
        <v>2514000.5</v>
      </c>
      <c r="H801" s="424">
        <v>2136900.4249999998</v>
      </c>
      <c r="I801" s="424">
        <v>377100.07500000019</v>
      </c>
      <c r="J801" s="424">
        <v>0</v>
      </c>
      <c r="K801" s="142" t="s">
        <v>7473</v>
      </c>
      <c r="L801" s="419" t="s">
        <v>28</v>
      </c>
      <c r="M801" s="142" t="s">
        <v>30</v>
      </c>
      <c r="N801" s="225"/>
      <c r="O801" s="425">
        <f>IFERROR(VLOOKUP(TRIM(PRR[[#This Row],[Lokacija provedbe
grad ili općina]]),[1]Koordinate!B:E,2,FALSE),"")</f>
        <v>31400</v>
      </c>
      <c r="P801" s="425">
        <f>IFERROR(VLOOKUP(TRIM(PRR[[#This Row],[Lokacija provedbe
grad ili općina]]),[1]Koordinate!B:E,3,FALSE),"")</f>
        <v>45.309996899999902</v>
      </c>
      <c r="Q801" s="425">
        <f>IFERROR(VLOOKUP(TRIM(PRR[[#This Row],[Lokacija provedbe
grad ili općina]]),[1]Koordinate!B:E,4,FALSE),"")</f>
        <v>18.4097819999999</v>
      </c>
    </row>
    <row r="802" spans="1:17" s="167" customFormat="1">
      <c r="A802" s="151"/>
      <c r="B802" s="254" t="s">
        <v>1544</v>
      </c>
      <c r="C802" s="44"/>
      <c r="D802" s="44"/>
      <c r="E802" s="242"/>
      <c r="F802" s="75"/>
      <c r="G802" s="75"/>
      <c r="H802" s="75"/>
      <c r="I802" s="75"/>
      <c r="J802" s="75"/>
      <c r="K802" s="205"/>
      <c r="L802" s="196"/>
      <c r="M802" s="136"/>
      <c r="N802" s="218"/>
      <c r="O802" s="225" t="str">
        <f>IFERROR(VLOOKUP(TRIM(PRR[[#This Row],[Lokacija provedbe
grad ili općina]]),[1]Koordinate!B:E,2,FALSE),"")</f>
        <v/>
      </c>
      <c r="P802" s="225" t="str">
        <f>IFERROR(VLOOKUP(TRIM(PRR[[#This Row],[Lokacija provedbe
grad ili općina]]),[1]Koordinate!B:E,3,FALSE),"")</f>
        <v/>
      </c>
      <c r="Q802" s="225" t="str">
        <f>IFERROR(VLOOKUP(TRIM(PRR[[#This Row],[Lokacija provedbe
grad ili općina]]),[1]Koordinate!B:E,4,FALSE),"")</f>
        <v/>
      </c>
    </row>
    <row r="803" spans="1:17" s="167" customFormat="1">
      <c r="A803" s="151"/>
      <c r="B803" s="254" t="s">
        <v>3111</v>
      </c>
      <c r="C803" s="44"/>
      <c r="D803" s="44"/>
      <c r="E803" s="242">
        <v>42891</v>
      </c>
      <c r="F803" s="75">
        <v>494836.37</v>
      </c>
      <c r="G803" s="75">
        <v>494783.62</v>
      </c>
      <c r="H803" s="75">
        <v>420566.08</v>
      </c>
      <c r="I803" s="75">
        <v>74217.539999999979</v>
      </c>
      <c r="J803" s="75">
        <v>52.75</v>
      </c>
      <c r="K803" s="205" t="s">
        <v>1545</v>
      </c>
      <c r="L803" s="196" t="s">
        <v>28</v>
      </c>
      <c r="M803" s="136" t="s">
        <v>1279</v>
      </c>
      <c r="N803" s="218"/>
      <c r="O803" s="225">
        <f>IFERROR(VLOOKUP(TRIM(PRR[[#This Row],[Lokacija provedbe
grad ili općina]]),[1]Koordinate!B:E,2,FALSE),"")</f>
        <v>31550</v>
      </c>
      <c r="P803" s="225">
        <f>IFERROR(VLOOKUP(TRIM(PRR[[#This Row],[Lokacija provedbe
grad ili općina]]),[1]Koordinate!B:E,3,FALSE),"")</f>
        <v>45.659016899999997</v>
      </c>
      <c r="Q803" s="225">
        <f>IFERROR(VLOOKUP(TRIM(PRR[[#This Row],[Lokacija provedbe
grad ili općina]]),[1]Koordinate!B:E,4,FALSE),"")</f>
        <v>18.415552899999899</v>
      </c>
    </row>
    <row r="804" spans="1:17" s="167" customFormat="1">
      <c r="A804" s="151"/>
      <c r="B804" s="254" t="s">
        <v>3111</v>
      </c>
      <c r="C804" s="44"/>
      <c r="D804" s="44"/>
      <c r="E804" s="242">
        <v>42891</v>
      </c>
      <c r="F804" s="75">
        <v>404636.48</v>
      </c>
      <c r="G804" s="75">
        <v>404619.33</v>
      </c>
      <c r="H804" s="75">
        <v>343926.43</v>
      </c>
      <c r="I804" s="75">
        <v>60692.900000000023</v>
      </c>
      <c r="J804" s="75">
        <v>17.149999999965075</v>
      </c>
      <c r="K804" s="205" t="s">
        <v>1545</v>
      </c>
      <c r="L804" s="196" t="s">
        <v>28</v>
      </c>
      <c r="M804" s="136" t="s">
        <v>1279</v>
      </c>
      <c r="N804" s="218"/>
      <c r="O804" s="225">
        <f>IFERROR(VLOOKUP(TRIM(PRR[[#This Row],[Lokacija provedbe
grad ili općina]]),[1]Koordinate!B:E,2,FALSE),"")</f>
        <v>31550</v>
      </c>
      <c r="P804" s="225">
        <f>IFERROR(VLOOKUP(TRIM(PRR[[#This Row],[Lokacija provedbe
grad ili općina]]),[1]Koordinate!B:E,3,FALSE),"")</f>
        <v>45.659016899999997</v>
      </c>
      <c r="Q804" s="225">
        <f>IFERROR(VLOOKUP(TRIM(PRR[[#This Row],[Lokacija provedbe
grad ili općina]]),[1]Koordinate!B:E,4,FALSE),"")</f>
        <v>18.415552899999899</v>
      </c>
    </row>
    <row r="805" spans="1:17" s="167" customFormat="1">
      <c r="A805" s="151"/>
      <c r="B805" s="254" t="s">
        <v>3111</v>
      </c>
      <c r="C805" s="44"/>
      <c r="D805" s="44"/>
      <c r="E805" s="242">
        <v>42884</v>
      </c>
      <c r="F805" s="75">
        <v>3599202.68</v>
      </c>
      <c r="G805" s="75">
        <v>1910645.68</v>
      </c>
      <c r="H805" s="75">
        <v>1624048.83</v>
      </c>
      <c r="I805" s="75">
        <v>286596.84999999986</v>
      </c>
      <c r="J805" s="75">
        <v>1688557.0000000002</v>
      </c>
      <c r="K805" s="205" t="s">
        <v>2976</v>
      </c>
      <c r="L805" s="196" t="s">
        <v>28</v>
      </c>
      <c r="M805" s="136" t="s">
        <v>30</v>
      </c>
      <c r="N805" s="218"/>
      <c r="O805" s="225">
        <f>IFERROR(VLOOKUP(TRIM(PRR[[#This Row],[Lokacija provedbe
grad ili općina]]),[1]Koordinate!B:E,2,FALSE),"")</f>
        <v>31400</v>
      </c>
      <c r="P805" s="225">
        <f>IFERROR(VLOOKUP(TRIM(PRR[[#This Row],[Lokacija provedbe
grad ili općina]]),[1]Koordinate!B:E,3,FALSE),"")</f>
        <v>45.309996899999902</v>
      </c>
      <c r="Q805" s="225">
        <f>IFERROR(VLOOKUP(TRIM(PRR[[#This Row],[Lokacija provedbe
grad ili općina]]),[1]Koordinate!B:E,4,FALSE),"")</f>
        <v>18.4097819999999</v>
      </c>
    </row>
    <row r="806" spans="1:17" s="167" customFormat="1">
      <c r="A806" s="151"/>
      <c r="B806" s="254" t="s">
        <v>3111</v>
      </c>
      <c r="C806" s="44"/>
      <c r="D806" s="44"/>
      <c r="E806" s="242">
        <v>42891</v>
      </c>
      <c r="F806" s="75">
        <v>144945.76999999999</v>
      </c>
      <c r="G806" s="75">
        <v>144920.88</v>
      </c>
      <c r="H806" s="75">
        <v>123182.75</v>
      </c>
      <c r="I806" s="75">
        <v>21738.130000000005</v>
      </c>
      <c r="J806" s="75">
        <v>24.889999999984866</v>
      </c>
      <c r="K806" s="205" t="s">
        <v>3094</v>
      </c>
      <c r="L806" s="196" t="s">
        <v>28</v>
      </c>
      <c r="M806" s="136" t="s">
        <v>1717</v>
      </c>
      <c r="N806" s="218"/>
      <c r="O806" s="225">
        <f>IFERROR(VLOOKUP(TRIM(PRR[[#This Row],[Lokacija provedbe
grad ili općina]]),[1]Koordinate!B:E,2,FALSE),"")</f>
        <v>31511</v>
      </c>
      <c r="P806" s="225">
        <f>IFERROR(VLOOKUP(TRIM(PRR[[#This Row],[Lokacija provedbe
grad ili općina]]),[1]Koordinate!B:E,3,FALSE),"")</f>
        <v>45.540887699999999</v>
      </c>
      <c r="Q806" s="225">
        <f>IFERROR(VLOOKUP(TRIM(PRR[[#This Row],[Lokacija provedbe
grad ili općina]]),[1]Koordinate!B:E,4,FALSE),"")</f>
        <v>18.0528961999999</v>
      </c>
    </row>
    <row r="807" spans="1:17" s="167" customFormat="1">
      <c r="A807" s="151"/>
      <c r="B807" s="254" t="s">
        <v>3111</v>
      </c>
      <c r="C807" s="44"/>
      <c r="D807" s="44"/>
      <c r="E807" s="242">
        <v>42891</v>
      </c>
      <c r="F807" s="75">
        <v>242449.81</v>
      </c>
      <c r="G807" s="75">
        <v>242433.37</v>
      </c>
      <c r="H807" s="75">
        <v>206068.36</v>
      </c>
      <c r="I807" s="75">
        <v>36365.010000000009</v>
      </c>
      <c r="J807" s="75">
        <v>16.440000000002328</v>
      </c>
      <c r="K807" s="205" t="s">
        <v>3094</v>
      </c>
      <c r="L807" s="196" t="s">
        <v>28</v>
      </c>
      <c r="M807" s="136" t="s">
        <v>386</v>
      </c>
      <c r="N807" s="218"/>
      <c r="O807" s="225">
        <f>IFERROR(VLOOKUP(TRIM(PRR[[#This Row],[Lokacija provedbe
grad ili općina]]),[1]Koordinate!B:E,2,FALSE),"")</f>
        <v>31500</v>
      </c>
      <c r="P807" s="225">
        <f>IFERROR(VLOOKUP(TRIM(PRR[[#This Row],[Lokacija provedbe
grad ili općina]]),[1]Koordinate!B:E,3,FALSE),"")</f>
        <v>45.494686100000003</v>
      </c>
      <c r="Q807" s="225">
        <f>IFERROR(VLOOKUP(TRIM(PRR[[#This Row],[Lokacija provedbe
grad ili općina]]),[1]Koordinate!B:E,4,FALSE),"")</f>
        <v>18.095111800000002</v>
      </c>
    </row>
    <row r="808" spans="1:17" s="167" customFormat="1">
      <c r="A808" s="151"/>
      <c r="B808" s="254" t="s">
        <v>3111</v>
      </c>
      <c r="C808" s="44"/>
      <c r="D808" s="44"/>
      <c r="E808" s="242">
        <v>42891</v>
      </c>
      <c r="F808" s="75">
        <v>548425.62</v>
      </c>
      <c r="G808" s="75">
        <v>548404.07999999996</v>
      </c>
      <c r="H808" s="75">
        <v>466143.47</v>
      </c>
      <c r="I808" s="75">
        <v>82260.609999999986</v>
      </c>
      <c r="J808" s="75">
        <v>21.540000000037253</v>
      </c>
      <c r="K808" s="205" t="s">
        <v>3094</v>
      </c>
      <c r="L808" s="196" t="s">
        <v>28</v>
      </c>
      <c r="M808" s="136" t="s">
        <v>1717</v>
      </c>
      <c r="N808" s="218"/>
      <c r="O808" s="225">
        <f>IFERROR(VLOOKUP(TRIM(PRR[[#This Row],[Lokacija provedbe
grad ili općina]]),[1]Koordinate!B:E,2,FALSE),"")</f>
        <v>31511</v>
      </c>
      <c r="P808" s="225">
        <f>IFERROR(VLOOKUP(TRIM(PRR[[#This Row],[Lokacija provedbe
grad ili općina]]),[1]Koordinate!B:E,3,FALSE),"")</f>
        <v>45.540887699999999</v>
      </c>
      <c r="Q808" s="225">
        <f>IFERROR(VLOOKUP(TRIM(PRR[[#This Row],[Lokacija provedbe
grad ili općina]]),[1]Koordinate!B:E,4,FALSE),"")</f>
        <v>18.0528961999999</v>
      </c>
    </row>
    <row r="809" spans="1:17" s="167" customFormat="1">
      <c r="A809" s="225"/>
      <c r="B809" s="254" t="s">
        <v>3111</v>
      </c>
      <c r="C809" s="44"/>
      <c r="D809" s="44"/>
      <c r="E809" s="242">
        <v>42891</v>
      </c>
      <c r="F809" s="75">
        <v>156516.14000000001</v>
      </c>
      <c r="G809" s="75">
        <v>156506.34</v>
      </c>
      <c r="H809" s="75">
        <v>133030.39000000001</v>
      </c>
      <c r="I809" s="75">
        <v>23475.949999999983</v>
      </c>
      <c r="J809" s="75">
        <v>9.8000000000174623</v>
      </c>
      <c r="K809" s="205" t="s">
        <v>3095</v>
      </c>
      <c r="L809" s="196" t="s">
        <v>28</v>
      </c>
      <c r="M809" s="136" t="s">
        <v>3096</v>
      </c>
      <c r="N809" s="218"/>
      <c r="O809" s="225">
        <f>IFERROR(VLOOKUP(TRIM(PRR[[#This Row],[Lokacija provedbe
grad ili općina]]),[1]Koordinate!B:E,2,FALSE),"")</f>
        <v>31433</v>
      </c>
      <c r="P809" s="225">
        <f>IFERROR(VLOOKUP(TRIM(PRR[[#This Row],[Lokacija provedbe
grad ili općina]]),[1]Koordinate!B:E,3,FALSE),"")</f>
        <v>45.458650400000003</v>
      </c>
      <c r="Q809" s="225">
        <f>IFERROR(VLOOKUP(TRIM(PRR[[#This Row],[Lokacija provedbe
grad ili općina]]),[1]Koordinate!B:E,4,FALSE),"")</f>
        <v>18.2178387999999</v>
      </c>
    </row>
    <row r="810" spans="1:17" s="167" customFormat="1">
      <c r="A810" s="151"/>
      <c r="B810" s="254" t="s">
        <v>3111</v>
      </c>
      <c r="C810" s="44"/>
      <c r="D810" s="44"/>
      <c r="E810" s="242">
        <v>42891</v>
      </c>
      <c r="F810" s="75">
        <v>77614.45</v>
      </c>
      <c r="G810" s="75">
        <v>77623.820000000007</v>
      </c>
      <c r="H810" s="75">
        <v>65980.25</v>
      </c>
      <c r="I810" s="75">
        <v>11643.570000000007</v>
      </c>
      <c r="J810" s="75">
        <v>-9.3700000000098953</v>
      </c>
      <c r="K810" s="205" t="s">
        <v>3095</v>
      </c>
      <c r="L810" s="196" t="s">
        <v>28</v>
      </c>
      <c r="M810" s="136" t="s">
        <v>386</v>
      </c>
      <c r="N810" s="218"/>
      <c r="O810" s="225">
        <f>IFERROR(VLOOKUP(TRIM(PRR[[#This Row],[Lokacija provedbe
grad ili općina]]),[1]Koordinate!B:E,2,FALSE),"")</f>
        <v>31500</v>
      </c>
      <c r="P810" s="225">
        <f>IFERROR(VLOOKUP(TRIM(PRR[[#This Row],[Lokacija provedbe
grad ili općina]]),[1]Koordinate!B:E,3,FALSE),"")</f>
        <v>45.494686100000003</v>
      </c>
      <c r="Q810" s="225">
        <f>IFERROR(VLOOKUP(TRIM(PRR[[#This Row],[Lokacija provedbe
grad ili općina]]),[1]Koordinate!B:E,4,FALSE),"")</f>
        <v>18.095111800000002</v>
      </c>
    </row>
    <row r="811" spans="1:17" s="167" customFormat="1">
      <c r="A811" s="218"/>
      <c r="B811" s="254" t="s">
        <v>3111</v>
      </c>
      <c r="C811" s="44"/>
      <c r="D811" s="44"/>
      <c r="E811" s="242">
        <v>42891</v>
      </c>
      <c r="F811" s="75">
        <v>71541.679999999993</v>
      </c>
      <c r="G811" s="75">
        <v>71526.880000000005</v>
      </c>
      <c r="H811" s="75">
        <v>60797.85</v>
      </c>
      <c r="I811" s="75">
        <v>10729.030000000006</v>
      </c>
      <c r="J811" s="75">
        <v>14.799999999988358</v>
      </c>
      <c r="K811" s="205" t="s">
        <v>3095</v>
      </c>
      <c r="L811" s="196" t="s">
        <v>28</v>
      </c>
      <c r="M811" s="136" t="s">
        <v>3096</v>
      </c>
      <c r="N811" s="218"/>
      <c r="O811" s="225">
        <f>IFERROR(VLOOKUP(TRIM(PRR[[#This Row],[Lokacija provedbe
grad ili općina]]),[1]Koordinate!B:E,2,FALSE),"")</f>
        <v>31433</v>
      </c>
      <c r="P811" s="225">
        <f>IFERROR(VLOOKUP(TRIM(PRR[[#This Row],[Lokacija provedbe
grad ili općina]]),[1]Koordinate!B:E,3,FALSE),"")</f>
        <v>45.458650400000003</v>
      </c>
      <c r="Q811" s="225">
        <f>IFERROR(VLOOKUP(TRIM(PRR[[#This Row],[Lokacija provedbe
grad ili općina]]),[1]Koordinate!B:E,4,FALSE),"")</f>
        <v>18.2178387999999</v>
      </c>
    </row>
    <row r="812" spans="1:17" s="167" customFormat="1">
      <c r="A812" s="218"/>
      <c r="B812" s="254" t="s">
        <v>3111</v>
      </c>
      <c r="C812" s="44"/>
      <c r="D812" s="44"/>
      <c r="E812" s="242">
        <v>42955</v>
      </c>
      <c r="F812" s="75">
        <v>1528156.49</v>
      </c>
      <c r="G812" s="75">
        <v>1528121.01</v>
      </c>
      <c r="H812" s="75">
        <v>1298902.8600000001</v>
      </c>
      <c r="I812" s="75">
        <v>229218.14999999991</v>
      </c>
      <c r="J812" s="75">
        <v>35.479999999981374</v>
      </c>
      <c r="K812" s="205" t="s">
        <v>3352</v>
      </c>
      <c r="L812" s="196" t="s">
        <v>28</v>
      </c>
      <c r="M812" s="136" t="s">
        <v>29</v>
      </c>
      <c r="N812" s="218"/>
      <c r="O812" s="225">
        <f>IFERROR(VLOOKUP(TRIM(PRR[[#This Row],[Lokacija provedbe
grad ili općina]]),[1]Koordinate!B:E,2,FALSE),"")</f>
        <v>31000</v>
      </c>
      <c r="P812" s="225">
        <f>IFERROR(VLOOKUP(TRIM(PRR[[#This Row],[Lokacija provedbe
grad ili općina]]),[1]Koordinate!B:E,3,FALSE),"")</f>
        <v>45.554962400000001</v>
      </c>
      <c r="Q812" s="225">
        <f>IFERROR(VLOOKUP(TRIM(PRR[[#This Row],[Lokacija provedbe
grad ili općina]]),[1]Koordinate!B:E,4,FALSE),"")</f>
        <v>18.695514399999901</v>
      </c>
    </row>
    <row r="813" spans="1:17" s="167" customFormat="1">
      <c r="A813" s="218"/>
      <c r="B813" s="254" t="s">
        <v>3111</v>
      </c>
      <c r="C813" s="44"/>
      <c r="D813" s="44"/>
      <c r="E813" s="242">
        <v>42955</v>
      </c>
      <c r="F813" s="75">
        <v>372648.32</v>
      </c>
      <c r="G813" s="75">
        <v>372634.31</v>
      </c>
      <c r="H813" s="75">
        <v>316739.15999999997</v>
      </c>
      <c r="I813" s="75">
        <v>55895.150000000023</v>
      </c>
      <c r="J813" s="75">
        <v>14.010000000009313</v>
      </c>
      <c r="K813" s="205" t="s">
        <v>3352</v>
      </c>
      <c r="L813" s="196" t="s">
        <v>28</v>
      </c>
      <c r="M813" s="136" t="s">
        <v>29</v>
      </c>
      <c r="N813" s="218"/>
      <c r="O813" s="225">
        <f>IFERROR(VLOOKUP(TRIM(PRR[[#This Row],[Lokacija provedbe
grad ili općina]]),[1]Koordinate!B:E,2,FALSE),"")</f>
        <v>31000</v>
      </c>
      <c r="P813" s="225">
        <f>IFERROR(VLOOKUP(TRIM(PRR[[#This Row],[Lokacija provedbe
grad ili općina]]),[1]Koordinate!B:E,3,FALSE),"")</f>
        <v>45.554962400000001</v>
      </c>
      <c r="Q813" s="225">
        <f>IFERROR(VLOOKUP(TRIM(PRR[[#This Row],[Lokacija provedbe
grad ili općina]]),[1]Koordinate!B:E,4,FALSE),"")</f>
        <v>18.695514399999901</v>
      </c>
    </row>
    <row r="814" spans="1:17" s="167" customFormat="1">
      <c r="A814" s="218"/>
      <c r="B814" s="254" t="s">
        <v>4766</v>
      </c>
      <c r="C814" s="44"/>
      <c r="D814" s="44"/>
      <c r="E814" s="242">
        <v>42990</v>
      </c>
      <c r="F814" s="75">
        <v>338310.35</v>
      </c>
      <c r="G814" s="75">
        <v>338310.35</v>
      </c>
      <c r="H814" s="75">
        <v>287563.8</v>
      </c>
      <c r="I814" s="75">
        <v>50746.549999999988</v>
      </c>
      <c r="J814" s="75">
        <v>0</v>
      </c>
      <c r="K814" s="205" t="s">
        <v>3354</v>
      </c>
      <c r="L814" s="196" t="s">
        <v>28</v>
      </c>
      <c r="M814" s="136" t="s">
        <v>161</v>
      </c>
      <c r="N814" s="218"/>
      <c r="O814" s="225">
        <f>IFERROR(VLOOKUP(TRIM(PRR[[#This Row],[Lokacija provedbe
grad ili općina]]),[1]Koordinate!B:E,2,FALSE),"")</f>
        <v>31327</v>
      </c>
      <c r="P814" s="225">
        <f>IFERROR(VLOOKUP(TRIM(PRR[[#This Row],[Lokacija provedbe
grad ili općina]]),[1]Koordinate!B:E,3,FALSE),"")</f>
        <v>45.604430399999998</v>
      </c>
      <c r="Q814" s="225">
        <f>IFERROR(VLOOKUP(TRIM(PRR[[#This Row],[Lokacija provedbe
grad ili općina]]),[1]Koordinate!B:E,4,FALSE),"")</f>
        <v>18.7441976</v>
      </c>
    </row>
    <row r="815" spans="1:17" s="167" customFormat="1">
      <c r="A815" s="218"/>
      <c r="B815" s="254" t="s">
        <v>4766</v>
      </c>
      <c r="C815" s="44"/>
      <c r="D815" s="44"/>
      <c r="E815" s="242">
        <v>42990</v>
      </c>
      <c r="F815" s="75">
        <v>615454</v>
      </c>
      <c r="G815" s="75">
        <v>615454</v>
      </c>
      <c r="H815" s="75">
        <v>523135.9</v>
      </c>
      <c r="I815" s="75">
        <v>92318.099999999977</v>
      </c>
      <c r="J815" s="75">
        <v>0</v>
      </c>
      <c r="K815" s="205" t="s">
        <v>3097</v>
      </c>
      <c r="L815" s="196" t="s">
        <v>28</v>
      </c>
      <c r="M815" s="136" t="s">
        <v>386</v>
      </c>
      <c r="N815" s="218"/>
      <c r="O815" s="225">
        <f>IFERROR(VLOOKUP(TRIM(PRR[[#This Row],[Lokacija provedbe
grad ili općina]]),[1]Koordinate!B:E,2,FALSE),"")</f>
        <v>31500</v>
      </c>
      <c r="P815" s="225">
        <f>IFERROR(VLOOKUP(TRIM(PRR[[#This Row],[Lokacija provedbe
grad ili općina]]),[1]Koordinate!B:E,3,FALSE),"")</f>
        <v>45.494686100000003</v>
      </c>
      <c r="Q815" s="225">
        <f>IFERROR(VLOOKUP(TRIM(PRR[[#This Row],[Lokacija provedbe
grad ili općina]]),[1]Koordinate!B:E,4,FALSE),"")</f>
        <v>18.095111800000002</v>
      </c>
    </row>
    <row r="816" spans="1:17" s="167" customFormat="1">
      <c r="A816" s="218"/>
      <c r="B816" s="254" t="s">
        <v>2794</v>
      </c>
      <c r="C816" s="44"/>
      <c r="D816" s="44"/>
      <c r="E816" s="242">
        <v>42990</v>
      </c>
      <c r="F816" s="75">
        <v>1714099.5</v>
      </c>
      <c r="G816" s="75">
        <v>857049.75</v>
      </c>
      <c r="H816" s="75">
        <v>728492.28749999998</v>
      </c>
      <c r="I816" s="75">
        <v>128557.46250000002</v>
      </c>
      <c r="J816" s="75">
        <v>857049.75</v>
      </c>
      <c r="K816" s="205" t="s">
        <v>3115</v>
      </c>
      <c r="L816" s="196" t="s">
        <v>28</v>
      </c>
      <c r="M816" s="136" t="s">
        <v>851</v>
      </c>
      <c r="N816" s="218"/>
      <c r="O816" s="225">
        <f>IFERROR(VLOOKUP(TRIM(PRR[[#This Row],[Lokacija provedbe
grad ili općina]]),[1]Koordinate!B:E,2,FALSE),"")</f>
        <v>31326</v>
      </c>
      <c r="P816" s="225">
        <f>IFERROR(VLOOKUP(TRIM(PRR[[#This Row],[Lokacija provedbe
grad ili općina]]),[1]Koordinate!B:E,3,FALSE),"")</f>
        <v>45.625062300000003</v>
      </c>
      <c r="Q816" s="225">
        <f>IFERROR(VLOOKUP(TRIM(PRR[[#This Row],[Lokacija provedbe
grad ili općina]]),[1]Koordinate!B:E,4,FALSE),"")</f>
        <v>18.689217399999901</v>
      </c>
    </row>
    <row r="817" spans="1:17" s="167" customFormat="1" ht="30">
      <c r="A817" s="218"/>
      <c r="B817" s="254" t="s">
        <v>2794</v>
      </c>
      <c r="C817" s="44"/>
      <c r="D817" s="44"/>
      <c r="E817" s="242">
        <v>42990</v>
      </c>
      <c r="F817" s="75">
        <v>2050000</v>
      </c>
      <c r="G817" s="75">
        <v>1025000</v>
      </c>
      <c r="H817" s="75">
        <v>871250</v>
      </c>
      <c r="I817" s="75">
        <v>153750</v>
      </c>
      <c r="J817" s="75">
        <v>1025000</v>
      </c>
      <c r="K817" s="205" t="s">
        <v>3098</v>
      </c>
      <c r="L817" s="196" t="s">
        <v>28</v>
      </c>
      <c r="M817" s="136" t="s">
        <v>2657</v>
      </c>
      <c r="N817" s="218"/>
      <c r="O817" s="225">
        <f>IFERROR(VLOOKUP(TRIM(PRR[[#This Row],[Lokacija provedbe
grad ili općina]]),[1]Koordinate!B:E,2,FALSE),"")</f>
        <v>31411</v>
      </c>
      <c r="P817" s="225">
        <f>IFERROR(VLOOKUP(TRIM(PRR[[#This Row],[Lokacija provedbe
grad ili općina]]),[1]Koordinate!B:E,3,FALSE),"")</f>
        <v>45.257777599999997</v>
      </c>
      <c r="Q817" s="225">
        <f>IFERROR(VLOOKUP(TRIM(PRR[[#This Row],[Lokacija provedbe
grad ili općina]]),[1]Koordinate!B:E,4,FALSE),"")</f>
        <v>18.242228000000001</v>
      </c>
    </row>
    <row r="818" spans="1:17" s="167" customFormat="1">
      <c r="A818" s="225"/>
      <c r="B818" s="423" t="s">
        <v>6789</v>
      </c>
      <c r="C818" s="225"/>
      <c r="D818" s="225"/>
      <c r="E818" s="231">
        <v>43614</v>
      </c>
      <c r="F818" s="424">
        <v>113717.09</v>
      </c>
      <c r="G818" s="424">
        <v>105090.09</v>
      </c>
      <c r="H818" s="424">
        <v>89326.58</v>
      </c>
      <c r="I818" s="424">
        <v>15763.509999999995</v>
      </c>
      <c r="J818" s="424">
        <v>8627</v>
      </c>
      <c r="K818" s="142" t="s">
        <v>6790</v>
      </c>
      <c r="L818" s="419" t="s">
        <v>28</v>
      </c>
      <c r="M818" s="142" t="s">
        <v>29</v>
      </c>
      <c r="N818" s="225"/>
      <c r="O818" s="425">
        <f>IFERROR(VLOOKUP(TRIM(PRR[[#This Row],[Lokacija provedbe
grad ili općina]]),[1]Koordinate!B:E,2,FALSE),"")</f>
        <v>31000</v>
      </c>
      <c r="P818" s="425">
        <f>IFERROR(VLOOKUP(TRIM(PRR[[#This Row],[Lokacija provedbe
grad ili općina]]),[1]Koordinate!B:E,3,FALSE),"")</f>
        <v>45.554962400000001</v>
      </c>
      <c r="Q818" s="425">
        <f>IFERROR(VLOOKUP(TRIM(PRR[[#This Row],[Lokacija provedbe
grad ili općina]]),[1]Koordinate!B:E,4,FALSE),"")</f>
        <v>18.695514399999901</v>
      </c>
    </row>
    <row r="819" spans="1:17" s="167" customFormat="1">
      <c r="A819" s="225"/>
      <c r="B819" s="423" t="s">
        <v>6789</v>
      </c>
      <c r="C819" s="225"/>
      <c r="D819" s="225"/>
      <c r="E819" s="231">
        <v>43614</v>
      </c>
      <c r="F819" s="424">
        <v>1363262.75</v>
      </c>
      <c r="G819" s="424">
        <v>1207872.8</v>
      </c>
      <c r="H819" s="424">
        <v>1026691.88</v>
      </c>
      <c r="I819" s="424">
        <v>181180.92000000004</v>
      </c>
      <c r="J819" s="424">
        <v>155389.94999999995</v>
      </c>
      <c r="K819" s="142" t="s">
        <v>3352</v>
      </c>
      <c r="L819" s="419" t="s">
        <v>28</v>
      </c>
      <c r="M819" s="142" t="s">
        <v>29</v>
      </c>
      <c r="N819" s="225"/>
      <c r="O819" s="425">
        <f>IFERROR(VLOOKUP(TRIM(PRR[[#This Row],[Lokacija provedbe
grad ili općina]]),[1]Koordinate!B:E,2,FALSE),"")</f>
        <v>31000</v>
      </c>
      <c r="P819" s="425">
        <f>IFERROR(VLOOKUP(TRIM(PRR[[#This Row],[Lokacija provedbe
grad ili općina]]),[1]Koordinate!B:E,3,FALSE),"")</f>
        <v>45.554962400000001</v>
      </c>
      <c r="Q819" s="425">
        <f>IFERROR(VLOOKUP(TRIM(PRR[[#This Row],[Lokacija provedbe
grad ili općina]]),[1]Koordinate!B:E,4,FALSE),"")</f>
        <v>18.695514399999901</v>
      </c>
    </row>
    <row r="820" spans="1:17" s="167" customFormat="1">
      <c r="A820" s="225"/>
      <c r="B820" s="423" t="s">
        <v>6789</v>
      </c>
      <c r="C820" s="225"/>
      <c r="D820" s="225"/>
      <c r="E820" s="231">
        <v>43621</v>
      </c>
      <c r="F820" s="424">
        <v>46212.93</v>
      </c>
      <c r="G820" s="424">
        <v>44262.93</v>
      </c>
      <c r="H820" s="424">
        <v>37623.49</v>
      </c>
      <c r="I820" s="424">
        <v>6639.4400000000023</v>
      </c>
      <c r="J820" s="424">
        <v>1950</v>
      </c>
      <c r="K820" s="142" t="s">
        <v>6959</v>
      </c>
      <c r="L820" s="419" t="s">
        <v>28</v>
      </c>
      <c r="M820" s="142" t="s">
        <v>29</v>
      </c>
      <c r="N820" s="225"/>
      <c r="O820" s="425">
        <f>IFERROR(VLOOKUP(TRIM(PRR[[#This Row],[Lokacija provedbe
grad ili općina]]),[1]Koordinate!B:E,2,FALSE),"")</f>
        <v>31000</v>
      </c>
      <c r="P820" s="425">
        <f>IFERROR(VLOOKUP(TRIM(PRR[[#This Row],[Lokacija provedbe
grad ili općina]]),[1]Koordinate!B:E,3,FALSE),"")</f>
        <v>45.554962400000001</v>
      </c>
      <c r="Q820" s="425">
        <f>IFERROR(VLOOKUP(TRIM(PRR[[#This Row],[Lokacija provedbe
grad ili općina]]),[1]Koordinate!B:E,4,FALSE),"")</f>
        <v>18.695514399999901</v>
      </c>
    </row>
    <row r="821" spans="1:17" s="167" customFormat="1">
      <c r="A821" s="218"/>
      <c r="B821" s="254" t="s">
        <v>2722</v>
      </c>
      <c r="C821" s="44"/>
      <c r="D821" s="44"/>
      <c r="E821" s="242"/>
      <c r="F821" s="75"/>
      <c r="G821" s="75"/>
      <c r="H821" s="75"/>
      <c r="I821" s="75"/>
      <c r="J821" s="75"/>
      <c r="K821" s="205"/>
      <c r="L821" s="196"/>
      <c r="M821" s="136"/>
      <c r="N821" s="218"/>
      <c r="O821" s="225" t="str">
        <f>IFERROR(VLOOKUP(TRIM(PRR[[#This Row],[Lokacija provedbe
grad ili općina]]),[1]Koordinate!B:E,2,FALSE),"")</f>
        <v/>
      </c>
      <c r="P821" s="225" t="str">
        <f>IFERROR(VLOOKUP(TRIM(PRR[[#This Row],[Lokacija provedbe
grad ili općina]]),[1]Koordinate!B:E,3,FALSE),"")</f>
        <v/>
      </c>
      <c r="Q821" s="225" t="str">
        <f>IFERROR(VLOOKUP(TRIM(PRR[[#This Row],[Lokacija provedbe
grad ili općina]]),[1]Koordinate!B:E,4,FALSE),"")</f>
        <v/>
      </c>
    </row>
    <row r="822" spans="1:17" s="167" customFormat="1">
      <c r="A822" s="225"/>
      <c r="B822" s="538" t="s">
        <v>6638</v>
      </c>
      <c r="C822" s="225"/>
      <c r="D822" s="225"/>
      <c r="E822" s="231"/>
      <c r="F822" s="424"/>
      <c r="G822" s="424"/>
      <c r="H822" s="424"/>
      <c r="I822" s="424"/>
      <c r="J822" s="424"/>
      <c r="K822" s="142"/>
      <c r="L822" s="419"/>
      <c r="M822" s="142"/>
      <c r="N822" s="225"/>
      <c r="O822" s="425" t="str">
        <f>IFERROR(VLOOKUP(TRIM(PRR[[#This Row],[Lokacija provedbe
grad ili općina]]),[1]Koordinate!B:E,2,FALSE),"")</f>
        <v/>
      </c>
      <c r="P822" s="425" t="str">
        <f>IFERROR(VLOOKUP(TRIM(PRR[[#This Row],[Lokacija provedbe
grad ili općina]]),[1]Koordinate!B:E,3,FALSE),"")</f>
        <v/>
      </c>
      <c r="Q822" s="425" t="str">
        <f>IFERROR(VLOOKUP(TRIM(PRR[[#This Row],[Lokacija provedbe
grad ili općina]]),[1]Koordinate!B:E,4,FALSE),"")</f>
        <v/>
      </c>
    </row>
    <row r="823" spans="1:17" s="167" customFormat="1">
      <c r="A823" s="225"/>
      <c r="B823" s="423" t="s">
        <v>6639</v>
      </c>
      <c r="C823" s="225"/>
      <c r="D823" s="225"/>
      <c r="E823" s="231">
        <v>43364</v>
      </c>
      <c r="F823" s="424">
        <v>37200</v>
      </c>
      <c r="G823" s="424">
        <v>37200</v>
      </c>
      <c r="H823" s="424">
        <v>33480</v>
      </c>
      <c r="I823" s="424">
        <v>3720</v>
      </c>
      <c r="J823" s="424">
        <v>0</v>
      </c>
      <c r="K823" s="142" t="s">
        <v>6640</v>
      </c>
      <c r="L823" s="419" t="s">
        <v>28</v>
      </c>
      <c r="M823" s="142" t="s">
        <v>29</v>
      </c>
      <c r="N823" s="225"/>
      <c r="O823" s="425">
        <f>IFERROR(VLOOKUP(TRIM(PRR[[#This Row],[Lokacija provedbe
grad ili općina]]),[1]Koordinate!B:E,2,FALSE),"")</f>
        <v>31000</v>
      </c>
      <c r="P823" s="425">
        <f>IFERROR(VLOOKUP(TRIM(PRR[[#This Row],[Lokacija provedbe
grad ili općina]]),[1]Koordinate!B:E,3,FALSE),"")</f>
        <v>45.554962400000001</v>
      </c>
      <c r="Q823" s="425">
        <f>IFERROR(VLOOKUP(TRIM(PRR[[#This Row],[Lokacija provedbe
grad ili općina]]),[1]Koordinate!B:E,4,FALSE),"")</f>
        <v>18.695514399999901</v>
      </c>
    </row>
    <row r="824" spans="1:17" s="167" customFormat="1">
      <c r="A824" s="225"/>
      <c r="B824" s="423" t="s">
        <v>6639</v>
      </c>
      <c r="C824" s="225"/>
      <c r="D824" s="225"/>
      <c r="E824" s="231">
        <v>43364</v>
      </c>
      <c r="F824" s="424">
        <v>37200</v>
      </c>
      <c r="G824" s="424">
        <v>37200</v>
      </c>
      <c r="H824" s="424">
        <v>33480</v>
      </c>
      <c r="I824" s="424">
        <v>3720</v>
      </c>
      <c r="J824" s="424">
        <v>0</v>
      </c>
      <c r="K824" s="142" t="s">
        <v>6640</v>
      </c>
      <c r="L824" s="419" t="s">
        <v>28</v>
      </c>
      <c r="M824" s="142" t="s">
        <v>29</v>
      </c>
      <c r="N824" s="225"/>
      <c r="O824" s="425">
        <f>IFERROR(VLOOKUP(TRIM(PRR[[#This Row],[Lokacija provedbe
grad ili općina]]),[1]Koordinate!B:E,2,FALSE),"")</f>
        <v>31000</v>
      </c>
      <c r="P824" s="425">
        <f>IFERROR(VLOOKUP(TRIM(PRR[[#This Row],[Lokacija provedbe
grad ili općina]]),[1]Koordinate!B:E,3,FALSE),"")</f>
        <v>45.554962400000001</v>
      </c>
      <c r="Q824" s="425">
        <f>IFERROR(VLOOKUP(TRIM(PRR[[#This Row],[Lokacija provedbe
grad ili općina]]),[1]Koordinate!B:E,4,FALSE),"")</f>
        <v>18.695514399999901</v>
      </c>
    </row>
    <row r="825" spans="1:17" s="167" customFormat="1">
      <c r="A825" s="225"/>
      <c r="B825" s="423" t="s">
        <v>6639</v>
      </c>
      <c r="C825" s="225"/>
      <c r="D825" s="225"/>
      <c r="E825" s="231">
        <v>43357</v>
      </c>
      <c r="F825" s="424">
        <v>37200</v>
      </c>
      <c r="G825" s="424">
        <v>37200</v>
      </c>
      <c r="H825" s="424">
        <v>33480</v>
      </c>
      <c r="I825" s="424">
        <v>3720</v>
      </c>
      <c r="J825" s="424">
        <v>0</v>
      </c>
      <c r="K825" s="142" t="s">
        <v>6641</v>
      </c>
      <c r="L825" s="419" t="s">
        <v>28</v>
      </c>
      <c r="M825" s="142" t="s">
        <v>29</v>
      </c>
      <c r="N825" s="225"/>
      <c r="O825" s="425">
        <f>IFERROR(VLOOKUP(TRIM(PRR[[#This Row],[Lokacija provedbe
grad ili općina]]),[1]Koordinate!B:E,2,FALSE),"")</f>
        <v>31000</v>
      </c>
      <c r="P825" s="425">
        <f>IFERROR(VLOOKUP(TRIM(PRR[[#This Row],[Lokacija provedbe
grad ili općina]]),[1]Koordinate!B:E,3,FALSE),"")</f>
        <v>45.554962400000001</v>
      </c>
      <c r="Q825" s="425">
        <f>IFERROR(VLOOKUP(TRIM(PRR[[#This Row],[Lokacija provedbe
grad ili općina]]),[1]Koordinate!B:E,4,FALSE),"")</f>
        <v>18.695514399999901</v>
      </c>
    </row>
    <row r="826" spans="1:17" s="167" customFormat="1" ht="30">
      <c r="A826" s="225"/>
      <c r="B826" s="423" t="s">
        <v>6639</v>
      </c>
      <c r="C826" s="225"/>
      <c r="D826" s="225"/>
      <c r="E826" s="231">
        <v>43360</v>
      </c>
      <c r="F826" s="424">
        <v>37200</v>
      </c>
      <c r="G826" s="424">
        <v>37200</v>
      </c>
      <c r="H826" s="424">
        <v>33480</v>
      </c>
      <c r="I826" s="424">
        <v>3720</v>
      </c>
      <c r="J826" s="424">
        <v>0</v>
      </c>
      <c r="K826" s="142" t="s">
        <v>6642</v>
      </c>
      <c r="L826" s="419" t="s">
        <v>28</v>
      </c>
      <c r="M826" s="142" t="s">
        <v>29</v>
      </c>
      <c r="N826" s="225"/>
      <c r="O826" s="425">
        <f>IFERROR(VLOOKUP(TRIM(PRR[[#This Row],[Lokacija provedbe
grad ili općina]]),[1]Koordinate!B:E,2,FALSE),"")</f>
        <v>31000</v>
      </c>
      <c r="P826" s="425">
        <f>IFERROR(VLOOKUP(TRIM(PRR[[#This Row],[Lokacija provedbe
grad ili općina]]),[1]Koordinate!B:E,3,FALSE),"")</f>
        <v>45.554962400000001</v>
      </c>
      <c r="Q826" s="425">
        <f>IFERROR(VLOOKUP(TRIM(PRR[[#This Row],[Lokacija provedbe
grad ili općina]]),[1]Koordinate!B:E,4,FALSE),"")</f>
        <v>18.695514399999901</v>
      </c>
    </row>
    <row r="827" spans="1:17" s="167" customFormat="1" ht="30">
      <c r="A827" s="225"/>
      <c r="B827" s="423" t="s">
        <v>6639</v>
      </c>
      <c r="C827" s="225"/>
      <c r="D827" s="225"/>
      <c r="E827" s="231">
        <v>43360</v>
      </c>
      <c r="F827" s="424">
        <v>37200</v>
      </c>
      <c r="G827" s="424">
        <v>37200</v>
      </c>
      <c r="H827" s="424">
        <v>33480</v>
      </c>
      <c r="I827" s="424">
        <v>3720</v>
      </c>
      <c r="J827" s="424">
        <v>0</v>
      </c>
      <c r="K827" s="142" t="s">
        <v>6642</v>
      </c>
      <c r="L827" s="419" t="s">
        <v>28</v>
      </c>
      <c r="M827" s="142" t="s">
        <v>29</v>
      </c>
      <c r="N827" s="225"/>
      <c r="O827" s="425">
        <f>IFERROR(VLOOKUP(TRIM(PRR[[#This Row],[Lokacija provedbe
grad ili općina]]),[1]Koordinate!B:E,2,FALSE),"")</f>
        <v>31000</v>
      </c>
      <c r="P827" s="425">
        <f>IFERROR(VLOOKUP(TRIM(PRR[[#This Row],[Lokacija provedbe
grad ili općina]]),[1]Koordinate!B:E,3,FALSE),"")</f>
        <v>45.554962400000001</v>
      </c>
      <c r="Q827" s="425">
        <f>IFERROR(VLOOKUP(TRIM(PRR[[#This Row],[Lokacija provedbe
grad ili općina]]),[1]Koordinate!B:E,4,FALSE),"")</f>
        <v>18.695514399999901</v>
      </c>
    </row>
    <row r="828" spans="1:17" s="167" customFormat="1" ht="30">
      <c r="A828" s="225"/>
      <c r="B828" s="423" t="s">
        <v>6639</v>
      </c>
      <c r="C828" s="225"/>
      <c r="D828" s="225"/>
      <c r="E828" s="231">
        <v>43360</v>
      </c>
      <c r="F828" s="424">
        <v>37200</v>
      </c>
      <c r="G828" s="424">
        <v>37200</v>
      </c>
      <c r="H828" s="424">
        <v>33480</v>
      </c>
      <c r="I828" s="424">
        <v>3720</v>
      </c>
      <c r="J828" s="424">
        <v>0</v>
      </c>
      <c r="K828" s="142" t="s">
        <v>6642</v>
      </c>
      <c r="L828" s="419" t="s">
        <v>28</v>
      </c>
      <c r="M828" s="142" t="s">
        <v>29</v>
      </c>
      <c r="N828" s="225"/>
      <c r="O828" s="425">
        <f>IFERROR(VLOOKUP(TRIM(PRR[[#This Row],[Lokacija provedbe
grad ili općina]]),[1]Koordinate!B:E,2,FALSE),"")</f>
        <v>31000</v>
      </c>
      <c r="P828" s="425">
        <f>IFERROR(VLOOKUP(TRIM(PRR[[#This Row],[Lokacija provedbe
grad ili općina]]),[1]Koordinate!B:E,3,FALSE),"")</f>
        <v>45.554962400000001</v>
      </c>
      <c r="Q828" s="425">
        <f>IFERROR(VLOOKUP(TRIM(PRR[[#This Row],[Lokacija provedbe
grad ili općina]]),[1]Koordinate!B:E,4,FALSE),"")</f>
        <v>18.695514399999901</v>
      </c>
    </row>
    <row r="829" spans="1:17" s="167" customFormat="1">
      <c r="A829" s="218"/>
      <c r="B829" s="254" t="s">
        <v>2723</v>
      </c>
      <c r="C829" s="44"/>
      <c r="D829" s="44"/>
      <c r="E829" s="242">
        <v>43097</v>
      </c>
      <c r="F829" s="75">
        <v>3023720</v>
      </c>
      <c r="G829" s="75">
        <v>3023720</v>
      </c>
      <c r="H829" s="75">
        <v>2721348</v>
      </c>
      <c r="I829" s="75">
        <v>302372</v>
      </c>
      <c r="J829" s="75"/>
      <c r="K829" s="205" t="s">
        <v>2724</v>
      </c>
      <c r="L829" s="196" t="s">
        <v>28</v>
      </c>
      <c r="M829" s="136" t="s">
        <v>29</v>
      </c>
      <c r="N829" s="218"/>
      <c r="O829" s="225">
        <f>IFERROR(VLOOKUP(TRIM(PRR[[#This Row],[Lokacija provedbe
grad ili općina]]),[1]Koordinate!B:E,2,FALSE),"")</f>
        <v>31000</v>
      </c>
      <c r="P829" s="225">
        <f>IFERROR(VLOOKUP(TRIM(PRR[[#This Row],[Lokacija provedbe
grad ili općina]]),[1]Koordinate!B:E,3,FALSE),"")</f>
        <v>45.554962400000001</v>
      </c>
      <c r="Q829" s="225">
        <f>IFERROR(VLOOKUP(TRIM(PRR[[#This Row],[Lokacija provedbe
grad ili općina]]),[1]Koordinate!B:E,4,FALSE),"")</f>
        <v>18.695514399999901</v>
      </c>
    </row>
    <row r="830" spans="1:17" s="167" customFormat="1">
      <c r="A830" s="218"/>
      <c r="B830" s="254" t="s">
        <v>2732</v>
      </c>
      <c r="C830" s="44"/>
      <c r="D830" s="44"/>
      <c r="E830" s="242"/>
      <c r="F830" s="75"/>
      <c r="G830" s="75"/>
      <c r="H830" s="75"/>
      <c r="I830" s="75"/>
      <c r="J830" s="75"/>
      <c r="K830" s="205"/>
      <c r="L830" s="196"/>
      <c r="M830" s="136"/>
      <c r="N830" s="218"/>
      <c r="O830" s="225" t="str">
        <f>IFERROR(VLOOKUP(TRIM(PRR[[#This Row],[Lokacija provedbe
grad ili općina]]),[1]Koordinate!B:E,2,FALSE),"")</f>
        <v/>
      </c>
      <c r="P830" s="225" t="str">
        <f>IFERROR(VLOOKUP(TRIM(PRR[[#This Row],[Lokacija provedbe
grad ili općina]]),[1]Koordinate!B:E,3,FALSE),"")</f>
        <v/>
      </c>
      <c r="Q830" s="225" t="str">
        <f>IFERROR(VLOOKUP(TRIM(PRR[[#This Row],[Lokacija provedbe
grad ili općina]]),[1]Koordinate!B:E,4,FALSE),"")</f>
        <v/>
      </c>
    </row>
    <row r="831" spans="1:17" s="167" customFormat="1">
      <c r="A831" s="218"/>
      <c r="B831" s="254"/>
      <c r="C831" s="44"/>
      <c r="D831" s="44"/>
      <c r="E831" s="242"/>
      <c r="F831" s="75">
        <v>5102582.5599999987</v>
      </c>
      <c r="G831" s="75">
        <v>5102582.5599999987</v>
      </c>
      <c r="H831" s="75">
        <v>4337194.0465000002</v>
      </c>
      <c r="I831" s="75">
        <v>765388.51349999849</v>
      </c>
      <c r="J831" s="75">
        <v>0</v>
      </c>
      <c r="K831" s="205"/>
      <c r="L831" s="196" t="s">
        <v>28</v>
      </c>
      <c r="M831" s="136"/>
      <c r="N831" s="218"/>
      <c r="O831" s="225" t="s">
        <v>6500</v>
      </c>
      <c r="P831" s="225" t="s">
        <v>6500</v>
      </c>
      <c r="Q831" s="225" t="s">
        <v>6500</v>
      </c>
    </row>
    <row r="832" spans="1:17" s="167" customFormat="1">
      <c r="A832" s="218"/>
      <c r="B832" s="254" t="s">
        <v>4295</v>
      </c>
      <c r="C832" s="44"/>
      <c r="D832" s="44"/>
      <c r="E832" s="242"/>
      <c r="F832" s="75"/>
      <c r="G832" s="75"/>
      <c r="H832" s="75"/>
      <c r="I832" s="75"/>
      <c r="J832" s="75"/>
      <c r="K832" s="205"/>
      <c r="L832" s="196"/>
      <c r="M832" s="136"/>
      <c r="N832" s="218"/>
      <c r="O832" s="225" t="str">
        <f>IFERROR(VLOOKUP(TRIM(PRR[[#This Row],[Lokacija provedbe
grad ili općina]]),[1]Koordinate!B:E,2,FALSE),"")</f>
        <v/>
      </c>
      <c r="P832" s="225" t="str">
        <f>IFERROR(VLOOKUP(TRIM(PRR[[#This Row],[Lokacija provedbe
grad ili općina]]),[1]Koordinate!B:E,3,FALSE),"")</f>
        <v/>
      </c>
      <c r="Q832" s="225" t="str">
        <f>IFERROR(VLOOKUP(TRIM(PRR[[#This Row],[Lokacija provedbe
grad ili općina]]),[1]Koordinate!B:E,4,FALSE),"")</f>
        <v/>
      </c>
    </row>
    <row r="833" spans="1:17" s="167" customFormat="1">
      <c r="A833" s="218"/>
      <c r="B833" s="254" t="s">
        <v>4296</v>
      </c>
      <c r="C833" s="44"/>
      <c r="D833" s="44"/>
      <c r="E833" s="242">
        <v>43266</v>
      </c>
      <c r="F833" s="75">
        <v>951000</v>
      </c>
      <c r="G833" s="75">
        <v>951000</v>
      </c>
      <c r="H833" s="75">
        <v>808350</v>
      </c>
      <c r="I833" s="75">
        <v>142650</v>
      </c>
      <c r="J833" s="75">
        <v>0</v>
      </c>
      <c r="K833" s="205" t="s">
        <v>4297</v>
      </c>
      <c r="L833" s="196" t="s">
        <v>28</v>
      </c>
      <c r="M833" s="136" t="s">
        <v>29</v>
      </c>
      <c r="N833" s="218"/>
      <c r="O833" s="225">
        <f>IFERROR(VLOOKUP(TRIM(PRR[[#This Row],[Lokacija provedbe
grad ili općina]]),[1]Koordinate!B:E,2,FALSE),"")</f>
        <v>31000</v>
      </c>
      <c r="P833" s="225">
        <f>IFERROR(VLOOKUP(TRIM(PRR[[#This Row],[Lokacija provedbe
grad ili općina]]),[1]Koordinate!B:E,3,FALSE),"")</f>
        <v>45.554962400000001</v>
      </c>
      <c r="Q833" s="225">
        <f>IFERROR(VLOOKUP(TRIM(PRR[[#This Row],[Lokacija provedbe
grad ili općina]]),[1]Koordinate!B:E,4,FALSE),"")</f>
        <v>18.695514399999901</v>
      </c>
    </row>
    <row r="834" spans="1:17" s="167" customFormat="1" ht="45">
      <c r="A834" s="218"/>
      <c r="B834" s="254" t="s">
        <v>4296</v>
      </c>
      <c r="C834" s="44"/>
      <c r="D834" s="44"/>
      <c r="E834" s="242">
        <v>43272</v>
      </c>
      <c r="F834" s="75">
        <v>1244700</v>
      </c>
      <c r="G834" s="75">
        <v>1244700</v>
      </c>
      <c r="H834" s="75">
        <v>1057995</v>
      </c>
      <c r="I834" s="75">
        <v>186705</v>
      </c>
      <c r="J834" s="75">
        <v>0</v>
      </c>
      <c r="K834" s="205" t="s">
        <v>4298</v>
      </c>
      <c r="L834" s="196" t="s">
        <v>28</v>
      </c>
      <c r="M834" s="136" t="s">
        <v>29</v>
      </c>
      <c r="N834" s="218"/>
      <c r="O834" s="225">
        <f>IFERROR(VLOOKUP(TRIM(PRR[[#This Row],[Lokacija provedbe
grad ili općina]]),[1]Koordinate!B:E,2,FALSE),"")</f>
        <v>31000</v>
      </c>
      <c r="P834" s="225">
        <f>IFERROR(VLOOKUP(TRIM(PRR[[#This Row],[Lokacija provedbe
grad ili općina]]),[1]Koordinate!B:E,3,FALSE),"")</f>
        <v>45.554962400000001</v>
      </c>
      <c r="Q834" s="225">
        <f>IFERROR(VLOOKUP(TRIM(PRR[[#This Row],[Lokacija provedbe
grad ili općina]]),[1]Koordinate!B:E,4,FALSE),"")</f>
        <v>18.695514399999901</v>
      </c>
    </row>
    <row r="835" spans="1:17" s="167" customFormat="1" ht="30">
      <c r="A835" s="218"/>
      <c r="B835" s="254" t="s">
        <v>4296</v>
      </c>
      <c r="C835" s="44"/>
      <c r="D835" s="44"/>
      <c r="E835" s="242">
        <v>43277</v>
      </c>
      <c r="F835" s="75">
        <v>1481632.5</v>
      </c>
      <c r="G835" s="75">
        <v>1481632.5</v>
      </c>
      <c r="H835" s="75">
        <v>1259387.6299999999</v>
      </c>
      <c r="I835" s="75">
        <v>222244.87000000011</v>
      </c>
      <c r="J835" s="75">
        <v>0</v>
      </c>
      <c r="K835" s="230" t="s">
        <v>6643</v>
      </c>
      <c r="L835" s="196" t="s">
        <v>28</v>
      </c>
      <c r="M835" s="136" t="s">
        <v>29</v>
      </c>
      <c r="N835" s="218"/>
      <c r="O835" s="225">
        <f>IFERROR(VLOOKUP(TRIM(PRR[[#This Row],[Lokacija provedbe
grad ili općina]]),[1]Koordinate!B:E,2,FALSE),"")</f>
        <v>31000</v>
      </c>
      <c r="P835" s="225">
        <f>IFERROR(VLOOKUP(TRIM(PRR[[#This Row],[Lokacija provedbe
grad ili općina]]),[1]Koordinate!B:E,3,FALSE),"")</f>
        <v>45.554962400000001</v>
      </c>
      <c r="Q835" s="225">
        <f>IFERROR(VLOOKUP(TRIM(PRR[[#This Row],[Lokacija provedbe
grad ili općina]]),[1]Koordinate!B:E,4,FALSE),"")</f>
        <v>18.695514399999901</v>
      </c>
    </row>
    <row r="836" spans="1:17" s="167" customFormat="1">
      <c r="A836" s="218"/>
      <c r="B836" s="254" t="s">
        <v>2733</v>
      </c>
      <c r="C836" s="44"/>
      <c r="D836" s="44"/>
      <c r="E836" s="242"/>
      <c r="F836" s="75"/>
      <c r="G836" s="75"/>
      <c r="H836" s="75"/>
      <c r="I836" s="75"/>
      <c r="J836" s="75"/>
      <c r="K836" s="205"/>
      <c r="L836" s="196"/>
      <c r="M836" s="136"/>
      <c r="N836" s="218"/>
      <c r="O836" s="225" t="str">
        <f>IFERROR(VLOOKUP(TRIM(PRR[[#This Row],[Lokacija provedbe
grad ili općina]]),[1]Koordinate!B:E,2,FALSE),"")</f>
        <v/>
      </c>
      <c r="P836" s="225" t="str">
        <f>IFERROR(VLOOKUP(TRIM(PRR[[#This Row],[Lokacija provedbe
grad ili općina]]),[1]Koordinate!B:E,3,FALSE),"")</f>
        <v/>
      </c>
      <c r="Q836" s="225" t="str">
        <f>IFERROR(VLOOKUP(TRIM(PRR[[#This Row],[Lokacija provedbe
grad ili općina]]),[1]Koordinate!B:E,4,FALSE),"")</f>
        <v/>
      </c>
    </row>
    <row r="837" spans="1:17" s="167" customFormat="1">
      <c r="A837" s="218"/>
      <c r="B837" s="254"/>
      <c r="C837" s="44"/>
      <c r="D837" s="44"/>
      <c r="E837" s="242"/>
      <c r="F837" s="75">
        <v>147369055.46000001</v>
      </c>
      <c r="G837" s="75">
        <v>147369055.46000001</v>
      </c>
      <c r="H837" s="75">
        <v>125269918.83600004</v>
      </c>
      <c r="I837" s="75">
        <v>22099136.623999968</v>
      </c>
      <c r="J837" s="75">
        <v>0</v>
      </c>
      <c r="K837" s="205"/>
      <c r="L837" s="196" t="s">
        <v>28</v>
      </c>
      <c r="M837" s="136"/>
      <c r="N837" s="218"/>
      <c r="O837" s="225" t="str">
        <f>IFERROR(VLOOKUP(TRIM(PRR[[#This Row],[Lokacija provedbe
grad ili općina]]),[1]Koordinate!B:E,2,FALSE),"")</f>
        <v/>
      </c>
      <c r="P837" s="225" t="str">
        <f>IFERROR(VLOOKUP(TRIM(PRR[[#This Row],[Lokacija provedbe
grad ili općina]]),[1]Koordinate!B:E,3,FALSE),"")</f>
        <v/>
      </c>
      <c r="Q837" s="225" t="str">
        <f>IFERROR(VLOOKUP(TRIM(PRR[[#This Row],[Lokacija provedbe
grad ili općina]]),[1]Koordinate!B:E,4,FALSE),"")</f>
        <v/>
      </c>
    </row>
    <row r="838" spans="1:17" s="167" customFormat="1">
      <c r="A838" s="218"/>
      <c r="B838" s="254" t="s">
        <v>2734</v>
      </c>
      <c r="C838" s="44"/>
      <c r="D838" s="44"/>
      <c r="E838" s="242"/>
      <c r="F838" s="75"/>
      <c r="G838" s="75"/>
      <c r="H838" s="75"/>
      <c r="I838" s="75"/>
      <c r="J838" s="75"/>
      <c r="K838" s="205"/>
      <c r="L838" s="196"/>
      <c r="M838" s="136"/>
      <c r="N838" s="218"/>
      <c r="O838" s="225" t="str">
        <f>IFERROR(VLOOKUP(TRIM(PRR[[#This Row],[Lokacija provedbe
grad ili općina]]),[1]Koordinate!B:E,2,FALSE),"")</f>
        <v/>
      </c>
      <c r="P838" s="225" t="str">
        <f>IFERROR(VLOOKUP(TRIM(PRR[[#This Row],[Lokacija provedbe
grad ili općina]]),[1]Koordinate!B:E,3,FALSE),"")</f>
        <v/>
      </c>
      <c r="Q838" s="225" t="str">
        <f>IFERROR(VLOOKUP(TRIM(PRR[[#This Row],[Lokacija provedbe
grad ili općina]]),[1]Koordinate!B:E,4,FALSE),"")</f>
        <v/>
      </c>
    </row>
    <row r="839" spans="1:17" s="167" customFormat="1">
      <c r="A839" s="218"/>
      <c r="B839" s="254"/>
      <c r="C839" s="44"/>
      <c r="D839" s="44"/>
      <c r="E839" s="242"/>
      <c r="F839" s="75">
        <v>133774032.90999998</v>
      </c>
      <c r="G839" s="75">
        <v>133774032.90999998</v>
      </c>
      <c r="H839" s="75">
        <v>113707924.49900001</v>
      </c>
      <c r="I839" s="75">
        <v>20066108.410999969</v>
      </c>
      <c r="J839" s="75">
        <v>0</v>
      </c>
      <c r="K839" s="205"/>
      <c r="L839" s="196" t="s">
        <v>28</v>
      </c>
      <c r="M839" s="136"/>
      <c r="N839" s="218"/>
      <c r="O839" s="225" t="str">
        <f>IFERROR(VLOOKUP(TRIM(PRR[[#This Row],[Lokacija provedbe
grad ili općina]]),[1]Koordinate!B:E,2,FALSE),"")</f>
        <v/>
      </c>
      <c r="P839" s="225" t="str">
        <f>IFERROR(VLOOKUP(TRIM(PRR[[#This Row],[Lokacija provedbe
grad ili općina]]),[1]Koordinate!B:E,3,FALSE),"")</f>
        <v/>
      </c>
      <c r="Q839" s="225" t="str">
        <f>IFERROR(VLOOKUP(TRIM(PRR[[#This Row],[Lokacija provedbe
grad ili općina]]),[1]Koordinate!B:E,4,FALSE),"")</f>
        <v/>
      </c>
    </row>
    <row r="840" spans="1:17" s="167" customFormat="1">
      <c r="A840" s="218"/>
      <c r="B840" s="254" t="s">
        <v>749</v>
      </c>
      <c r="C840" s="44"/>
      <c r="D840" s="44"/>
      <c r="E840" s="242"/>
      <c r="F840" s="75"/>
      <c r="G840" s="75"/>
      <c r="H840" s="75"/>
      <c r="I840" s="75"/>
      <c r="J840" s="75"/>
      <c r="K840" s="205"/>
      <c r="L840" s="196"/>
      <c r="M840" s="136"/>
      <c r="N840" s="218"/>
      <c r="O840" s="225" t="str">
        <f>IFERROR(VLOOKUP(TRIM(PRR[[#This Row],[Lokacija provedbe
grad ili općina]]),[1]Koordinate!B:E,2,FALSE),"")</f>
        <v/>
      </c>
      <c r="P840" s="225" t="str">
        <f>IFERROR(VLOOKUP(TRIM(PRR[[#This Row],[Lokacija provedbe
grad ili općina]]),[1]Koordinate!B:E,3,FALSE),"")</f>
        <v/>
      </c>
      <c r="Q840" s="225" t="str">
        <f>IFERROR(VLOOKUP(TRIM(PRR[[#This Row],[Lokacija provedbe
grad ili općina]]),[1]Koordinate!B:E,4,FALSE),"")</f>
        <v/>
      </c>
    </row>
    <row r="841" spans="1:17" s="167" customFormat="1">
      <c r="A841" s="218"/>
      <c r="B841" s="254" t="s">
        <v>750</v>
      </c>
      <c r="C841" s="44"/>
      <c r="D841" s="44"/>
      <c r="E841" s="242"/>
      <c r="F841" s="75">
        <v>14191190.461538462</v>
      </c>
      <c r="G841" s="75">
        <v>9224273.7999999933</v>
      </c>
      <c r="H841" s="75">
        <v>7840632.7299999986</v>
      </c>
      <c r="I841" s="75">
        <v>1383641.0699999947</v>
      </c>
      <c r="J841" s="75">
        <v>4966916.6615384687</v>
      </c>
      <c r="K841" s="205">
        <v>520</v>
      </c>
      <c r="L841" s="196" t="s">
        <v>28</v>
      </c>
      <c r="M841" s="136"/>
      <c r="N841" s="218"/>
      <c r="O841" s="225" t="str">
        <f>IFERROR(VLOOKUP(TRIM(PRR[[#This Row],[Lokacija provedbe
grad ili općina]]),[1]Koordinate!B:E,2,FALSE),"")</f>
        <v/>
      </c>
      <c r="P841" s="225" t="str">
        <f>IFERROR(VLOOKUP(TRIM(PRR[[#This Row],[Lokacija provedbe
grad ili općina]]),[1]Koordinate!B:E,3,FALSE),"")</f>
        <v/>
      </c>
      <c r="Q841" s="225" t="str">
        <f>IFERROR(VLOOKUP(TRIM(PRR[[#This Row],[Lokacija provedbe
grad ili općina]]),[1]Koordinate!B:E,4,FALSE),"")</f>
        <v/>
      </c>
    </row>
    <row r="842" spans="1:17" s="167" customFormat="1">
      <c r="A842" s="218"/>
      <c r="B842" s="254" t="s">
        <v>3141</v>
      </c>
      <c r="C842" s="44"/>
      <c r="D842" s="44"/>
      <c r="E842" s="242"/>
      <c r="F842" s="75">
        <v>19010371.510000002</v>
      </c>
      <c r="G842" s="75">
        <v>12356741.48</v>
      </c>
      <c r="H842" s="75">
        <v>10503230.260499995</v>
      </c>
      <c r="I842" s="75">
        <v>1853511.2195000052</v>
      </c>
      <c r="J842" s="75">
        <v>6653630.0300000012</v>
      </c>
      <c r="K842" s="205">
        <v>609</v>
      </c>
      <c r="L842" s="196" t="s">
        <v>28</v>
      </c>
      <c r="M842" s="136"/>
      <c r="N842" s="218"/>
      <c r="O842" s="225" t="str">
        <f>IFERROR(VLOOKUP(TRIM(PRR[[#This Row],[Lokacija provedbe
grad ili općina]]),[1]Koordinate!B:E,2,FALSE),"")</f>
        <v/>
      </c>
      <c r="P842" s="225" t="str">
        <f>IFERROR(VLOOKUP(TRIM(PRR[[#This Row],[Lokacija provedbe
grad ili općina]]),[1]Koordinate!B:E,3,FALSE),"")</f>
        <v/>
      </c>
      <c r="Q842" s="225" t="str">
        <f>IFERROR(VLOOKUP(TRIM(PRR[[#This Row],[Lokacija provedbe
grad ili općina]]),[1]Koordinate!B:E,4,FALSE),"")</f>
        <v/>
      </c>
    </row>
    <row r="843" spans="1:17" s="167" customFormat="1">
      <c r="A843" s="218"/>
      <c r="B843" s="254" t="s">
        <v>4408</v>
      </c>
      <c r="C843" s="44"/>
      <c r="D843" s="44"/>
      <c r="E843" s="242"/>
      <c r="F843" s="75">
        <v>29471510.48</v>
      </c>
      <c r="G843" s="75">
        <v>20651209.629999999</v>
      </c>
      <c r="H843" s="75">
        <v>17553029.280000001</v>
      </c>
      <c r="I843" s="75">
        <v>3098180.3499999978</v>
      </c>
      <c r="J843" s="75">
        <v>8820300.8500000015</v>
      </c>
      <c r="K843" s="205">
        <v>1156</v>
      </c>
      <c r="L843" s="196" t="s">
        <v>28</v>
      </c>
      <c r="M843" s="136"/>
      <c r="N843" s="218"/>
      <c r="O843" s="225" t="s">
        <v>6500</v>
      </c>
      <c r="P843" s="225" t="s">
        <v>6500</v>
      </c>
      <c r="Q843" s="225" t="s">
        <v>6500</v>
      </c>
    </row>
    <row r="844" spans="1:17" s="167" customFormat="1">
      <c r="A844" s="218"/>
      <c r="B844" s="254" t="s">
        <v>2735</v>
      </c>
      <c r="C844" s="44"/>
      <c r="D844" s="44"/>
      <c r="E844" s="242"/>
      <c r="F844" s="75"/>
      <c r="G844" s="75"/>
      <c r="H844" s="75"/>
      <c r="I844" s="75"/>
      <c r="J844" s="75"/>
      <c r="K844" s="205"/>
      <c r="L844" s="196"/>
      <c r="M844" s="136"/>
      <c r="N844" s="218"/>
      <c r="O844" s="225" t="str">
        <f>IFERROR(VLOOKUP(TRIM(PRR[[#This Row],[Lokacija provedbe
grad ili općina]]),[1]Koordinate!B:E,2,FALSE),"")</f>
        <v/>
      </c>
      <c r="P844" s="225" t="str">
        <f>IFERROR(VLOOKUP(TRIM(PRR[[#This Row],[Lokacija provedbe
grad ili općina]]),[1]Koordinate!B:E,3,FALSE),"")</f>
        <v/>
      </c>
      <c r="Q844" s="225" t="str">
        <f>IFERROR(VLOOKUP(TRIM(PRR[[#This Row],[Lokacija provedbe
grad ili općina]]),[1]Koordinate!B:E,4,FALSE),"")</f>
        <v/>
      </c>
    </row>
    <row r="845" spans="1:17" s="167" customFormat="1">
      <c r="A845" s="218"/>
      <c r="B845" s="254"/>
      <c r="C845" s="44"/>
      <c r="D845" s="44"/>
      <c r="E845" s="242"/>
      <c r="F845" s="75">
        <v>235146572.03999999</v>
      </c>
      <c r="G845" s="75">
        <v>235146572.03999999</v>
      </c>
      <c r="H845" s="75">
        <v>188117257.632</v>
      </c>
      <c r="I845" s="75">
        <v>47029314.407999992</v>
      </c>
      <c r="J845" s="75">
        <v>0</v>
      </c>
      <c r="K845" s="205"/>
      <c r="L845" s="196" t="s">
        <v>28</v>
      </c>
      <c r="M845" s="136"/>
      <c r="N845" s="218"/>
      <c r="O845" s="225" t="str">
        <f>IFERROR(VLOOKUP(TRIM(PRR[[#This Row],[Lokacija provedbe
grad ili općina]]),[1]Koordinate!B:E,2,FALSE),"")</f>
        <v/>
      </c>
      <c r="P845" s="225" t="str">
        <f>IFERROR(VLOOKUP(TRIM(PRR[[#This Row],[Lokacija provedbe
grad ili općina]]),[1]Koordinate!B:E,3,FALSE),"")</f>
        <v/>
      </c>
      <c r="Q845" s="225" t="str">
        <f>IFERROR(VLOOKUP(TRIM(PRR[[#This Row],[Lokacija provedbe
grad ili općina]]),[1]Koordinate!B:E,4,FALSE),"")</f>
        <v/>
      </c>
    </row>
    <row r="846" spans="1:17" s="167" customFormat="1">
      <c r="A846" s="218"/>
      <c r="B846" s="254" t="s">
        <v>661</v>
      </c>
      <c r="C846" s="44"/>
      <c r="D846" s="44"/>
      <c r="E846" s="242"/>
      <c r="F846" s="75"/>
      <c r="G846" s="75"/>
      <c r="H846" s="75"/>
      <c r="I846" s="75"/>
      <c r="J846" s="75"/>
      <c r="K846" s="205"/>
      <c r="L846" s="196"/>
      <c r="M846" s="136"/>
      <c r="N846" s="218"/>
      <c r="O846" s="225" t="str">
        <f>IFERROR(VLOOKUP(TRIM(PRR[[#This Row],[Lokacija provedbe
grad ili općina]]),[1]Koordinate!B:E,2,FALSE),"")</f>
        <v/>
      </c>
      <c r="P846" s="225" t="str">
        <f>IFERROR(VLOOKUP(TRIM(PRR[[#This Row],[Lokacija provedbe
grad ili općina]]),[1]Koordinate!B:E,3,FALSE),"")</f>
        <v/>
      </c>
      <c r="Q846" s="225" t="str">
        <f>IFERROR(VLOOKUP(TRIM(PRR[[#This Row],[Lokacija provedbe
grad ili općina]]),[1]Koordinate!B:E,4,FALSE),"")</f>
        <v/>
      </c>
    </row>
    <row r="847" spans="1:17" s="167" customFormat="1">
      <c r="A847" s="218"/>
      <c r="B847" s="254" t="s">
        <v>662</v>
      </c>
      <c r="C847" s="44"/>
      <c r="D847" s="44"/>
      <c r="E847" s="242"/>
      <c r="F847" s="75"/>
      <c r="G847" s="75"/>
      <c r="H847" s="75"/>
      <c r="I847" s="75"/>
      <c r="J847" s="75"/>
      <c r="K847" s="205"/>
      <c r="L847" s="196"/>
      <c r="M847" s="136"/>
      <c r="N847" s="218"/>
      <c r="O847" s="225" t="str">
        <f>IFERROR(VLOOKUP(TRIM(PRR[[#This Row],[Lokacija provedbe
grad ili općina]]),[1]Koordinate!B:E,2,FALSE),"")</f>
        <v/>
      </c>
      <c r="P847" s="225" t="str">
        <f>IFERROR(VLOOKUP(TRIM(PRR[[#This Row],[Lokacija provedbe
grad ili općina]]),[1]Koordinate!B:E,3,FALSE),"")</f>
        <v/>
      </c>
      <c r="Q847" s="225" t="str">
        <f>IFERROR(VLOOKUP(TRIM(PRR[[#This Row],[Lokacija provedbe
grad ili općina]]),[1]Koordinate!B:E,4,FALSE),"")</f>
        <v/>
      </c>
    </row>
    <row r="848" spans="1:17" s="167" customFormat="1">
      <c r="A848" s="218"/>
      <c r="B848" s="254" t="s">
        <v>663</v>
      </c>
      <c r="C848" s="44"/>
      <c r="D848" s="44"/>
      <c r="E848" s="242">
        <v>42746</v>
      </c>
      <c r="F848" s="75">
        <v>6813787.6799999997</v>
      </c>
      <c r="G848" s="75">
        <v>6813787.6799999997</v>
      </c>
      <c r="H848" s="75">
        <v>6132408.9100000001</v>
      </c>
      <c r="I848" s="75">
        <v>681378.76999999955</v>
      </c>
      <c r="J848" s="75">
        <v>0</v>
      </c>
      <c r="K848" s="205" t="s">
        <v>664</v>
      </c>
      <c r="L848" s="196" t="s">
        <v>28</v>
      </c>
      <c r="M848" s="136" t="s">
        <v>4317</v>
      </c>
      <c r="N848" s="218"/>
      <c r="O848" s="225">
        <f>IFERROR(VLOOKUP(TRIM(PRR[[#This Row],[Lokacija provedbe
grad ili općina]]),[1]Koordinate!B:E,2,FALSE),"")</f>
        <v>31300</v>
      </c>
      <c r="P848" s="225">
        <f>IFERROR(VLOOKUP(TRIM(PRR[[#This Row],[Lokacija provedbe
grad ili općina]]),[1]Koordinate!B:E,3,FALSE),"")</f>
        <v>45.772866399999998</v>
      </c>
      <c r="Q848" s="225">
        <f>IFERROR(VLOOKUP(TRIM(PRR[[#This Row],[Lokacija provedbe
grad ili općina]]),[1]Koordinate!B:E,4,FALSE),"")</f>
        <v>18.610752399999999</v>
      </c>
    </row>
    <row r="849" spans="1:17" s="167" customFormat="1">
      <c r="A849" s="218"/>
      <c r="B849" s="254" t="s">
        <v>663</v>
      </c>
      <c r="C849" s="44"/>
      <c r="D849" s="44"/>
      <c r="E849" s="242">
        <v>42746</v>
      </c>
      <c r="F849" s="75">
        <v>5344147.2</v>
      </c>
      <c r="G849" s="75">
        <v>5344147.2</v>
      </c>
      <c r="H849" s="75">
        <v>4809732.4800000004</v>
      </c>
      <c r="I849" s="75">
        <v>534414.71999999974</v>
      </c>
      <c r="J849" s="75">
        <v>0</v>
      </c>
      <c r="K849" s="205" t="s">
        <v>665</v>
      </c>
      <c r="L849" s="196" t="s">
        <v>28</v>
      </c>
      <c r="M849" s="136" t="s">
        <v>4316</v>
      </c>
      <c r="N849" s="218"/>
      <c r="O849" s="225">
        <f>IFERROR(VLOOKUP(TRIM(PRR[[#This Row],[Lokacija provedbe
grad ili općina]]),[1]Koordinate!B:E,2,FALSE),"")</f>
        <v>31400</v>
      </c>
      <c r="P849" s="225">
        <f>IFERROR(VLOOKUP(TRIM(PRR[[#This Row],[Lokacija provedbe
grad ili općina]]),[1]Koordinate!B:E,3,FALSE),"")</f>
        <v>45.309996899999902</v>
      </c>
      <c r="Q849" s="225">
        <f>IFERROR(VLOOKUP(TRIM(PRR[[#This Row],[Lokacija provedbe
grad ili općina]]),[1]Koordinate!B:E,4,FALSE),"")</f>
        <v>18.4097819999999</v>
      </c>
    </row>
    <row r="850" spans="1:17" s="167" customFormat="1">
      <c r="A850" s="218"/>
      <c r="B850" s="254" t="s">
        <v>663</v>
      </c>
      <c r="C850" s="44"/>
      <c r="D850" s="44"/>
      <c r="E850" s="242">
        <v>42746</v>
      </c>
      <c r="F850" s="75">
        <v>8951446.5600000005</v>
      </c>
      <c r="G850" s="75">
        <v>8951446.5600000005</v>
      </c>
      <c r="H850" s="75">
        <v>8056301.9000000004</v>
      </c>
      <c r="I850" s="75">
        <v>895144.66000000015</v>
      </c>
      <c r="J850" s="75">
        <v>0</v>
      </c>
      <c r="K850" s="205" t="s">
        <v>666</v>
      </c>
      <c r="L850" s="196" t="s">
        <v>28</v>
      </c>
      <c r="M850" s="136" t="s">
        <v>4315</v>
      </c>
      <c r="N850" s="218"/>
      <c r="O850" s="225">
        <f>IFERROR(VLOOKUP(TRIM(PRR[[#This Row],[Lokacija provedbe
grad ili općina]]),[1]Koordinate!B:E,2,FALSE),"")</f>
        <v>31550</v>
      </c>
      <c r="P850" s="225">
        <f>IFERROR(VLOOKUP(TRIM(PRR[[#This Row],[Lokacija provedbe
grad ili općina]]),[1]Koordinate!B:E,3,FALSE),"")</f>
        <v>45.659016899999997</v>
      </c>
      <c r="Q850" s="225">
        <f>IFERROR(VLOOKUP(TRIM(PRR[[#This Row],[Lokacija provedbe
grad ili općina]]),[1]Koordinate!B:E,4,FALSE),"")</f>
        <v>18.415552899999899</v>
      </c>
    </row>
    <row r="851" spans="1:17" s="167" customFormat="1">
      <c r="A851" s="218"/>
      <c r="B851" s="254" t="s">
        <v>663</v>
      </c>
      <c r="C851" s="44"/>
      <c r="D851" s="44"/>
      <c r="E851" s="242">
        <v>42746</v>
      </c>
      <c r="F851" s="75">
        <v>6412976.6399999997</v>
      </c>
      <c r="G851" s="75">
        <v>6412976.6399999997</v>
      </c>
      <c r="H851" s="75">
        <v>5771678.9800000004</v>
      </c>
      <c r="I851" s="75">
        <v>641297.65999999922</v>
      </c>
      <c r="J851" s="75">
        <v>0</v>
      </c>
      <c r="K851" s="205" t="s">
        <v>667</v>
      </c>
      <c r="L851" s="196" t="s">
        <v>28</v>
      </c>
      <c r="M851" s="136" t="s">
        <v>4318</v>
      </c>
      <c r="N851" s="218"/>
      <c r="O851" s="225">
        <f>IFERROR(VLOOKUP(TRIM(PRR[[#This Row],[Lokacija provedbe
grad ili općina]]),[1]Koordinate!B:E,2,FALSE),"")</f>
        <v>31216</v>
      </c>
      <c r="P851" s="225">
        <f>IFERROR(VLOOKUP(TRIM(PRR[[#This Row],[Lokacija provedbe
grad ili općina]]),[1]Koordinate!B:E,3,FALSE),"")</f>
        <v>45.4893778</v>
      </c>
      <c r="Q851" s="225">
        <f>IFERROR(VLOOKUP(TRIM(PRR[[#This Row],[Lokacija provedbe
grad ili općina]]),[1]Koordinate!B:E,4,FALSE),"")</f>
        <v>18.672802300000001</v>
      </c>
    </row>
    <row r="852" spans="1:17" s="167" customFormat="1">
      <c r="A852" s="218"/>
      <c r="B852" s="254" t="s">
        <v>668</v>
      </c>
      <c r="C852" s="44"/>
      <c r="D852" s="44"/>
      <c r="E852" s="242"/>
      <c r="F852" s="75"/>
      <c r="G852" s="75"/>
      <c r="H852" s="75"/>
      <c r="I852" s="75"/>
      <c r="J852" s="75"/>
      <c r="K852" s="205"/>
      <c r="L852" s="196"/>
      <c r="M852" s="136"/>
      <c r="N852" s="218"/>
      <c r="O852" s="225" t="str">
        <f>IFERROR(VLOOKUP(TRIM(PRR[[#This Row],[Lokacija provedbe
grad ili općina]]),[1]Koordinate!B:E,2,FALSE),"")</f>
        <v/>
      </c>
      <c r="P852" s="225" t="str">
        <f>IFERROR(VLOOKUP(TRIM(PRR[[#This Row],[Lokacija provedbe
grad ili općina]]),[1]Koordinate!B:E,3,FALSE),"")</f>
        <v/>
      </c>
      <c r="Q852" s="225" t="str">
        <f>IFERROR(VLOOKUP(TRIM(PRR[[#This Row],[Lokacija provedbe
grad ili općina]]),[1]Koordinate!B:E,4,FALSE),"")</f>
        <v/>
      </c>
    </row>
    <row r="853" spans="1:17" s="167" customFormat="1">
      <c r="A853" s="218"/>
      <c r="B853" s="254" t="s">
        <v>669</v>
      </c>
      <c r="C853" s="44"/>
      <c r="D853" s="44"/>
      <c r="E853" s="242">
        <v>42746</v>
      </c>
      <c r="F853" s="75">
        <v>340689.38</v>
      </c>
      <c r="G853" s="75">
        <v>340689.38</v>
      </c>
      <c r="H853" s="75">
        <v>306620.44</v>
      </c>
      <c r="I853" s="75">
        <v>34068.94</v>
      </c>
      <c r="J853" s="75">
        <v>0</v>
      </c>
      <c r="K853" s="205" t="s">
        <v>664</v>
      </c>
      <c r="L853" s="196" t="s">
        <v>28</v>
      </c>
      <c r="M853" s="136" t="s">
        <v>4317</v>
      </c>
      <c r="N853" s="218"/>
      <c r="O853" s="225">
        <f>IFERROR(VLOOKUP(TRIM(PRR[[#This Row],[Lokacija provedbe
grad ili općina]]),[1]Koordinate!B:E,2,FALSE),"")</f>
        <v>31300</v>
      </c>
      <c r="P853" s="225">
        <f>IFERROR(VLOOKUP(TRIM(PRR[[#This Row],[Lokacija provedbe
grad ili općina]]),[1]Koordinate!B:E,3,FALSE),"")</f>
        <v>45.772866399999998</v>
      </c>
      <c r="Q853" s="225">
        <f>IFERROR(VLOOKUP(TRIM(PRR[[#This Row],[Lokacija provedbe
grad ili općina]]),[1]Koordinate!B:E,4,FALSE),"")</f>
        <v>18.610752399999999</v>
      </c>
    </row>
    <row r="854" spans="1:17" s="167" customFormat="1">
      <c r="A854" s="218"/>
      <c r="B854" s="254" t="s">
        <v>669</v>
      </c>
      <c r="C854" s="44"/>
      <c r="D854" s="44"/>
      <c r="E854" s="242">
        <v>42746</v>
      </c>
      <c r="F854" s="75">
        <v>267207.36</v>
      </c>
      <c r="G854" s="75">
        <v>267207.36</v>
      </c>
      <c r="H854" s="75">
        <v>240486.62</v>
      </c>
      <c r="I854" s="75">
        <v>26720.739999999991</v>
      </c>
      <c r="J854" s="75">
        <v>0</v>
      </c>
      <c r="K854" s="205" t="s">
        <v>665</v>
      </c>
      <c r="L854" s="196" t="s">
        <v>28</v>
      </c>
      <c r="M854" s="136" t="s">
        <v>4316</v>
      </c>
      <c r="N854" s="218"/>
      <c r="O854" s="225">
        <f>IFERROR(VLOOKUP(TRIM(PRR[[#This Row],[Lokacija provedbe
grad ili općina]]),[1]Koordinate!B:E,2,FALSE),"")</f>
        <v>31400</v>
      </c>
      <c r="P854" s="225">
        <f>IFERROR(VLOOKUP(TRIM(PRR[[#This Row],[Lokacija provedbe
grad ili općina]]),[1]Koordinate!B:E,3,FALSE),"")</f>
        <v>45.309996899999902</v>
      </c>
      <c r="Q854" s="225">
        <f>IFERROR(VLOOKUP(TRIM(PRR[[#This Row],[Lokacija provedbe
grad ili općina]]),[1]Koordinate!B:E,4,FALSE),"")</f>
        <v>18.4097819999999</v>
      </c>
    </row>
    <row r="855" spans="1:17" s="167" customFormat="1">
      <c r="A855" s="218"/>
      <c r="B855" s="254" t="s">
        <v>669</v>
      </c>
      <c r="C855" s="44"/>
      <c r="D855" s="44"/>
      <c r="E855" s="242">
        <v>42746</v>
      </c>
      <c r="F855" s="75">
        <v>447572.33</v>
      </c>
      <c r="G855" s="75">
        <v>447572.33</v>
      </c>
      <c r="H855" s="75">
        <v>402815.1</v>
      </c>
      <c r="I855" s="75">
        <v>44757.23000000004</v>
      </c>
      <c r="J855" s="75">
        <v>0</v>
      </c>
      <c r="K855" s="205" t="s">
        <v>666</v>
      </c>
      <c r="L855" s="196" t="s">
        <v>28</v>
      </c>
      <c r="M855" s="136" t="s">
        <v>4315</v>
      </c>
      <c r="N855" s="218"/>
      <c r="O855" s="225">
        <f>IFERROR(VLOOKUP(TRIM(PRR[[#This Row],[Lokacija provedbe
grad ili općina]]),[1]Koordinate!B:E,2,FALSE),"")</f>
        <v>31550</v>
      </c>
      <c r="P855" s="225">
        <f>IFERROR(VLOOKUP(TRIM(PRR[[#This Row],[Lokacija provedbe
grad ili općina]]),[1]Koordinate!B:E,3,FALSE),"")</f>
        <v>45.659016899999997</v>
      </c>
      <c r="Q855" s="225">
        <f>IFERROR(VLOOKUP(TRIM(PRR[[#This Row],[Lokacija provedbe
grad ili općina]]),[1]Koordinate!B:E,4,FALSE),"")</f>
        <v>18.415552899999899</v>
      </c>
    </row>
    <row r="856" spans="1:17" s="167" customFormat="1">
      <c r="A856" s="218"/>
      <c r="B856" s="254" t="s">
        <v>669</v>
      </c>
      <c r="C856" s="44"/>
      <c r="D856" s="44"/>
      <c r="E856" s="242">
        <v>42746</v>
      </c>
      <c r="F856" s="75">
        <v>320648.83</v>
      </c>
      <c r="G856" s="75">
        <v>320648.83</v>
      </c>
      <c r="H856" s="75">
        <v>288583.95</v>
      </c>
      <c r="I856" s="75">
        <v>32064.880000000005</v>
      </c>
      <c r="J856" s="75">
        <v>0</v>
      </c>
      <c r="K856" s="205" t="s">
        <v>667</v>
      </c>
      <c r="L856" s="196" t="s">
        <v>28</v>
      </c>
      <c r="M856" s="136" t="s">
        <v>4318</v>
      </c>
      <c r="N856" s="218"/>
      <c r="O856" s="225">
        <f>IFERROR(VLOOKUP(TRIM(PRR[[#This Row],[Lokacija provedbe
grad ili općina]]),[1]Koordinate!B:E,2,FALSE),"")</f>
        <v>31216</v>
      </c>
      <c r="P856" s="225">
        <f>IFERROR(VLOOKUP(TRIM(PRR[[#This Row],[Lokacija provedbe
grad ili općina]]),[1]Koordinate!B:E,3,FALSE),"")</f>
        <v>45.4893778</v>
      </c>
      <c r="Q856" s="225">
        <f>IFERROR(VLOOKUP(TRIM(PRR[[#This Row],[Lokacija provedbe
grad ili općina]]),[1]Koordinate!B:E,4,FALSE),"")</f>
        <v>18.672802300000001</v>
      </c>
    </row>
    <row r="857" spans="1:17" s="167" customFormat="1">
      <c r="A857" s="218"/>
      <c r="B857" s="254" t="s">
        <v>670</v>
      </c>
      <c r="C857" s="44"/>
      <c r="D857" s="44"/>
      <c r="E857" s="242"/>
      <c r="F857" s="75"/>
      <c r="G857" s="75"/>
      <c r="H857" s="75"/>
      <c r="I857" s="75"/>
      <c r="J857" s="75"/>
      <c r="K857" s="205"/>
      <c r="L857" s="196"/>
      <c r="M857" s="136"/>
      <c r="N857" s="218"/>
      <c r="O857" s="225" t="str">
        <f>IFERROR(VLOOKUP(TRIM(PRR[[#This Row],[Lokacija provedbe
grad ili općina]]),[1]Koordinate!B:E,2,FALSE),"")</f>
        <v/>
      </c>
      <c r="P857" s="225" t="str">
        <f>IFERROR(VLOOKUP(TRIM(PRR[[#This Row],[Lokacija provedbe
grad ili općina]]),[1]Koordinate!B:E,3,FALSE),"")</f>
        <v/>
      </c>
      <c r="Q857" s="225" t="str">
        <f>IFERROR(VLOOKUP(TRIM(PRR[[#This Row],[Lokacija provedbe
grad ili općina]]),[1]Koordinate!B:E,4,FALSE),"")</f>
        <v/>
      </c>
    </row>
    <row r="858" spans="1:17" s="167" customFormat="1">
      <c r="A858" s="218"/>
      <c r="B858" s="254" t="s">
        <v>671</v>
      </c>
      <c r="C858" s="44"/>
      <c r="D858" s="44"/>
      <c r="E858" s="242">
        <v>42746</v>
      </c>
      <c r="F858" s="75">
        <v>1788619.27</v>
      </c>
      <c r="G858" s="75">
        <v>1788619.27</v>
      </c>
      <c r="H858" s="75">
        <v>1609757.34</v>
      </c>
      <c r="I858" s="75">
        <v>178861.92999999993</v>
      </c>
      <c r="J858" s="75">
        <v>0</v>
      </c>
      <c r="K858" s="205" t="s">
        <v>664</v>
      </c>
      <c r="L858" s="196" t="s">
        <v>28</v>
      </c>
      <c r="M858" s="136" t="s">
        <v>4317</v>
      </c>
      <c r="N858" s="218"/>
      <c r="O858" s="225">
        <f>IFERROR(VLOOKUP(TRIM(PRR[[#This Row],[Lokacija provedbe
grad ili općina]]),[1]Koordinate!B:E,2,FALSE),"")</f>
        <v>31300</v>
      </c>
      <c r="P858" s="225">
        <f>IFERROR(VLOOKUP(TRIM(PRR[[#This Row],[Lokacija provedbe
grad ili općina]]),[1]Koordinate!B:E,3,FALSE),"")</f>
        <v>45.772866399999998</v>
      </c>
      <c r="Q858" s="225">
        <f>IFERROR(VLOOKUP(TRIM(PRR[[#This Row],[Lokacija provedbe
grad ili općina]]),[1]Koordinate!B:E,4,FALSE),"")</f>
        <v>18.610752399999999</v>
      </c>
    </row>
    <row r="859" spans="1:17" s="167" customFormat="1">
      <c r="A859" s="218"/>
      <c r="B859" s="254" t="s">
        <v>671</v>
      </c>
      <c r="C859" s="44"/>
      <c r="D859" s="44"/>
      <c r="E859" s="242">
        <v>42746</v>
      </c>
      <c r="F859" s="75">
        <v>1402838.64</v>
      </c>
      <c r="G859" s="75">
        <v>1402838.64</v>
      </c>
      <c r="H859" s="75">
        <v>1262554.78</v>
      </c>
      <c r="I859" s="75">
        <v>140283.85999999987</v>
      </c>
      <c r="J859" s="75">
        <v>0</v>
      </c>
      <c r="K859" s="205" t="s">
        <v>665</v>
      </c>
      <c r="L859" s="196" t="s">
        <v>28</v>
      </c>
      <c r="M859" s="136" t="s">
        <v>4316</v>
      </c>
      <c r="N859" s="218"/>
      <c r="O859" s="225">
        <f>IFERROR(VLOOKUP(TRIM(PRR[[#This Row],[Lokacija provedbe
grad ili općina]]),[1]Koordinate!B:E,2,FALSE),"")</f>
        <v>31400</v>
      </c>
      <c r="P859" s="225">
        <f>IFERROR(VLOOKUP(TRIM(PRR[[#This Row],[Lokacija provedbe
grad ili općina]]),[1]Koordinate!B:E,3,FALSE),"")</f>
        <v>45.309996899999902</v>
      </c>
      <c r="Q859" s="225">
        <f>IFERROR(VLOOKUP(TRIM(PRR[[#This Row],[Lokacija provedbe
grad ili općina]]),[1]Koordinate!B:E,4,FALSE),"")</f>
        <v>18.4097819999999</v>
      </c>
    </row>
    <row r="860" spans="1:17" s="167" customFormat="1">
      <c r="A860" s="218"/>
      <c r="B860" s="254" t="s">
        <v>671</v>
      </c>
      <c r="C860" s="44"/>
      <c r="D860" s="44"/>
      <c r="E860" s="125">
        <v>42746</v>
      </c>
      <c r="F860" s="75">
        <v>2349754.7200000002</v>
      </c>
      <c r="G860" s="75">
        <v>2349754.7200000002</v>
      </c>
      <c r="H860" s="75">
        <v>2114779.25</v>
      </c>
      <c r="I860" s="75">
        <v>234975.4700000002</v>
      </c>
      <c r="J860" s="75">
        <v>0</v>
      </c>
      <c r="K860" s="205" t="s">
        <v>666</v>
      </c>
      <c r="L860" s="196" t="s">
        <v>28</v>
      </c>
      <c r="M860" s="230" t="s">
        <v>4315</v>
      </c>
      <c r="N860" s="218"/>
      <c r="O860" s="225">
        <f>IFERROR(VLOOKUP(TRIM(PRR[[#This Row],[Lokacija provedbe
grad ili općina]]),[1]Koordinate!B:E,2,FALSE),"")</f>
        <v>31550</v>
      </c>
      <c r="P860" s="225">
        <f>IFERROR(VLOOKUP(TRIM(PRR[[#This Row],[Lokacija provedbe
grad ili općina]]),[1]Koordinate!B:E,3,FALSE),"")</f>
        <v>45.659016899999997</v>
      </c>
      <c r="Q860" s="225">
        <f>IFERROR(VLOOKUP(TRIM(PRR[[#This Row],[Lokacija provedbe
grad ili općina]]),[1]Koordinate!B:E,4,FALSE),"")</f>
        <v>18.415552899999899</v>
      </c>
    </row>
    <row r="861" spans="1:17" s="167" customFormat="1">
      <c r="A861" s="218"/>
      <c r="B861" s="254" t="s">
        <v>671</v>
      </c>
      <c r="C861" s="44"/>
      <c r="D861" s="44"/>
      <c r="E861" s="125">
        <v>42746</v>
      </c>
      <c r="F861" s="75">
        <v>1683406.37</v>
      </c>
      <c r="G861" s="75">
        <v>1683406.37</v>
      </c>
      <c r="H861" s="75">
        <v>1515065.73</v>
      </c>
      <c r="I861" s="75">
        <v>168340.64000000013</v>
      </c>
      <c r="J861" s="75">
        <v>0</v>
      </c>
      <c r="K861" s="205" t="s">
        <v>667</v>
      </c>
      <c r="L861" s="196" t="s">
        <v>28</v>
      </c>
      <c r="M861" s="230" t="s">
        <v>4318</v>
      </c>
      <c r="N861" s="218"/>
      <c r="O861" s="225">
        <f>IFERROR(VLOOKUP(TRIM(PRR[[#This Row],[Lokacija provedbe
grad ili općina]]),[1]Koordinate!B:E,2,FALSE),"")</f>
        <v>31216</v>
      </c>
      <c r="P861" s="225">
        <f>IFERROR(VLOOKUP(TRIM(PRR[[#This Row],[Lokacija provedbe
grad ili općina]]),[1]Koordinate!B:E,3,FALSE),"")</f>
        <v>45.4893778</v>
      </c>
      <c r="Q861" s="225">
        <f>IFERROR(VLOOKUP(TRIM(PRR[[#This Row],[Lokacija provedbe
grad ili općina]]),[1]Koordinate!B:E,4,FALSE),"")</f>
        <v>18.672802300000001</v>
      </c>
    </row>
    <row r="862" spans="1:17" s="167" customFormat="1" ht="30">
      <c r="A862" s="257" t="s">
        <v>286</v>
      </c>
      <c r="B862" s="512"/>
      <c r="C862" s="1"/>
      <c r="D862" s="1"/>
      <c r="E862" s="513"/>
      <c r="F862" s="224"/>
      <c r="G862" s="224"/>
      <c r="H862" s="224"/>
      <c r="I862" s="224"/>
      <c r="J862" s="224"/>
      <c r="K862" s="281"/>
      <c r="L862" s="514"/>
      <c r="M862" s="515"/>
      <c r="N862" s="257"/>
      <c r="O862" s="643" t="str">
        <f>IFERROR(VLOOKUP(TRIM(PRR[[#This Row],[Lokacija provedbe
grad ili općina]]),[1]Koordinate!B:E,2,FALSE),"")</f>
        <v/>
      </c>
      <c r="P862" s="643" t="str">
        <f>IFERROR(VLOOKUP(TRIM(PRR[[#This Row],[Lokacija provedbe
grad ili općina]]),[1]Koordinate!B:E,3,FALSE),"")</f>
        <v/>
      </c>
      <c r="Q862" s="643" t="str">
        <f>IFERROR(VLOOKUP(TRIM(PRR[[#This Row],[Lokacija provedbe
grad ili općina]]),[1]Koordinate!B:E,4,FALSE),"")</f>
        <v/>
      </c>
    </row>
    <row r="863" spans="1:17" s="167" customFormat="1">
      <c r="A863" s="218"/>
      <c r="B863" s="254" t="s">
        <v>4966</v>
      </c>
      <c r="C863" s="44"/>
      <c r="D863" s="44"/>
      <c r="E863" s="125"/>
      <c r="F863" s="75"/>
      <c r="G863" s="75"/>
      <c r="H863" s="75"/>
      <c r="I863" s="75"/>
      <c r="J863" s="75"/>
      <c r="K863" s="205"/>
      <c r="L863" s="196"/>
      <c r="M863" s="230"/>
      <c r="N863" s="218"/>
      <c r="O863" s="225" t="str">
        <f>IFERROR(VLOOKUP(TRIM(PRR[[#This Row],[Lokacija provedbe
grad ili općina]]),[1]Koordinate!B:E,2,FALSE),"")</f>
        <v/>
      </c>
      <c r="P863" s="225" t="str">
        <f>IFERROR(VLOOKUP(TRIM(PRR[[#This Row],[Lokacija provedbe
grad ili općina]]),[1]Koordinate!B:E,3,FALSE),"")</f>
        <v/>
      </c>
      <c r="Q863" s="225" t="str">
        <f>IFERROR(VLOOKUP(TRIM(PRR[[#This Row],[Lokacija provedbe
grad ili općina]]),[1]Koordinate!B:E,4,FALSE),"")</f>
        <v/>
      </c>
    </row>
    <row r="864" spans="1:17" s="167" customFormat="1">
      <c r="A864" s="218"/>
      <c r="B864" s="254" t="s">
        <v>4967</v>
      </c>
      <c r="C864" s="44"/>
      <c r="D864" s="44"/>
      <c r="E864" s="125">
        <v>43438</v>
      </c>
      <c r="F864" s="75">
        <v>104500</v>
      </c>
      <c r="G864" s="75">
        <v>104500</v>
      </c>
      <c r="H864" s="75">
        <v>88825</v>
      </c>
      <c r="I864" s="75">
        <v>15675</v>
      </c>
      <c r="J864" s="75">
        <v>0</v>
      </c>
      <c r="K864" s="205" t="s">
        <v>2725</v>
      </c>
      <c r="L864" s="196" t="s">
        <v>52</v>
      </c>
      <c r="M864" s="230" t="s">
        <v>4325</v>
      </c>
      <c r="N864" s="218"/>
      <c r="O864" s="225">
        <f>IFERROR(VLOOKUP(TRIM(PRR[[#This Row],[Lokacija provedbe
grad ili općina]]),[1]Koordinate!B:E,2,FALSE),"")</f>
        <v>32252</v>
      </c>
      <c r="P864" s="225">
        <f>IFERROR(VLOOKUP(TRIM(PRR[[#This Row],[Lokacija provedbe
grad ili općina]]),[1]Koordinate!B:E,3,FALSE),"")</f>
        <v>45.145711599999998</v>
      </c>
      <c r="Q864" s="225">
        <f>IFERROR(VLOOKUP(TRIM(PRR[[#This Row],[Lokacija provedbe
grad ili općina]]),[1]Koordinate!B:E,4,FALSE),"")</f>
        <v>18.872181399999999</v>
      </c>
    </row>
    <row r="865" spans="1:17" s="167" customFormat="1">
      <c r="A865" s="225"/>
      <c r="B865" s="423" t="s">
        <v>4967</v>
      </c>
      <c r="C865" s="225"/>
      <c r="D865" s="225"/>
      <c r="E865" s="231">
        <v>43642</v>
      </c>
      <c r="F865" s="424">
        <v>104500</v>
      </c>
      <c r="G865" s="424">
        <v>104500</v>
      </c>
      <c r="H865" s="424">
        <v>88825</v>
      </c>
      <c r="I865" s="424">
        <v>15675</v>
      </c>
      <c r="J865" s="424">
        <v>0</v>
      </c>
      <c r="K865" s="142" t="s">
        <v>7072</v>
      </c>
      <c r="L865" s="419" t="s">
        <v>52</v>
      </c>
      <c r="M865" s="142" t="s">
        <v>1452</v>
      </c>
      <c r="N865" s="225"/>
      <c r="O865" s="425">
        <f>IFERROR(VLOOKUP(TRIM(PRR[[#This Row],[Lokacija provedbe
grad ili općina]]),[1]Koordinate!B:E,2,FALSE),"")</f>
        <v>32284</v>
      </c>
      <c r="P865" s="425">
        <f>IFERROR(VLOOKUP(TRIM(PRR[[#This Row],[Lokacija provedbe
grad ili općina]]),[1]Koordinate!B:E,3,FALSE),"")</f>
        <v>45.266819099999999</v>
      </c>
      <c r="Q865" s="425">
        <f>IFERROR(VLOOKUP(TRIM(PRR[[#This Row],[Lokacija provedbe
grad ili općina]]),[1]Koordinate!B:E,4,FALSE),"")</f>
        <v>18.5396889999999</v>
      </c>
    </row>
    <row r="866" spans="1:17" s="167" customFormat="1">
      <c r="A866" s="218"/>
      <c r="B866" s="254" t="s">
        <v>231</v>
      </c>
      <c r="C866" s="44"/>
      <c r="D866" s="44"/>
      <c r="E866" s="125"/>
      <c r="F866" s="75"/>
      <c r="G866" s="75"/>
      <c r="H866" s="75"/>
      <c r="I866" s="75"/>
      <c r="J866" s="75"/>
      <c r="K866" s="205"/>
      <c r="L866" s="196"/>
      <c r="M866" s="230"/>
      <c r="N866" s="218"/>
      <c r="O866" s="225" t="str">
        <f>IFERROR(VLOOKUP(TRIM(PRR[[#This Row],[Lokacija provedbe
grad ili općina]]),[1]Koordinate!B:E,2,FALSE),"")</f>
        <v/>
      </c>
      <c r="P866" s="225" t="str">
        <f>IFERROR(VLOOKUP(TRIM(PRR[[#This Row],[Lokacija provedbe
grad ili općina]]),[1]Koordinate!B:E,3,FALSE),"")</f>
        <v/>
      </c>
      <c r="Q866" s="225" t="str">
        <f>IFERROR(VLOOKUP(TRIM(PRR[[#This Row],[Lokacija provedbe
grad ili općina]]),[1]Koordinate!B:E,4,FALSE),"")</f>
        <v/>
      </c>
    </row>
    <row r="867" spans="1:17" s="167" customFormat="1">
      <c r="A867" s="218"/>
      <c r="B867" s="254" t="s">
        <v>232</v>
      </c>
      <c r="C867" s="44"/>
      <c r="D867" s="44"/>
      <c r="E867" s="125">
        <v>42726</v>
      </c>
      <c r="F867" s="75">
        <v>1533756.46</v>
      </c>
      <c r="G867" s="75">
        <v>1380380.81</v>
      </c>
      <c r="H867" s="75">
        <v>1173323.69</v>
      </c>
      <c r="I867" s="75">
        <v>207057.12000000011</v>
      </c>
      <c r="J867" s="75">
        <v>153375.64999999991</v>
      </c>
      <c r="K867" s="205" t="s">
        <v>287</v>
      </c>
      <c r="L867" s="196" t="s">
        <v>52</v>
      </c>
      <c r="M867" s="230" t="s">
        <v>1216</v>
      </c>
      <c r="N867" s="218"/>
      <c r="O867" s="225">
        <f>IFERROR(VLOOKUP(TRIM(PRR[[#This Row],[Lokacija provedbe
grad ili općina]]),[1]Koordinate!B:E,2,FALSE),"")</f>
        <v>32257</v>
      </c>
      <c r="P867" s="225">
        <f>IFERROR(VLOOKUP(TRIM(PRR[[#This Row],[Lokacija provedbe
grad ili općina]]),[1]Koordinate!B:E,3,FALSE),"")</f>
        <v>44.919718199999998</v>
      </c>
      <c r="Q867" s="225">
        <f>IFERROR(VLOOKUP(TRIM(PRR[[#This Row],[Lokacija provedbe
grad ili općina]]),[1]Koordinate!B:E,4,FALSE),"")</f>
        <v>18.910618199999998</v>
      </c>
    </row>
    <row r="868" spans="1:17" s="167" customFormat="1">
      <c r="A868" s="218"/>
      <c r="B868" s="254" t="s">
        <v>232</v>
      </c>
      <c r="C868" s="44"/>
      <c r="D868" s="44"/>
      <c r="E868" s="125">
        <v>42726</v>
      </c>
      <c r="F868" s="75">
        <v>671257.72</v>
      </c>
      <c r="G868" s="75">
        <v>469880.4</v>
      </c>
      <c r="H868" s="75">
        <v>399398.34</v>
      </c>
      <c r="I868" s="75">
        <v>70482.06</v>
      </c>
      <c r="J868" s="75">
        <v>201377.31999999995</v>
      </c>
      <c r="K868" s="205" t="s">
        <v>288</v>
      </c>
      <c r="L868" s="196" t="s">
        <v>52</v>
      </c>
      <c r="M868" s="230" t="s">
        <v>54</v>
      </c>
      <c r="N868" s="218"/>
      <c r="O868" s="225">
        <f>IFERROR(VLOOKUP(TRIM(PRR[[#This Row],[Lokacija provedbe
grad ili općina]]),[1]Koordinate!B:E,2,FALSE),"")</f>
        <v>32254</v>
      </c>
      <c r="P868" s="225">
        <f>IFERROR(VLOOKUP(TRIM(PRR[[#This Row],[Lokacija provedbe
grad ili općina]]),[1]Koordinate!B:E,3,FALSE),"")</f>
        <v>44.981645</v>
      </c>
      <c r="Q868" s="225">
        <f>IFERROR(VLOOKUP(TRIM(PRR[[#This Row],[Lokacija provedbe
grad ili općina]]),[1]Koordinate!B:E,4,FALSE),"")</f>
        <v>18.9273869999999</v>
      </c>
    </row>
    <row r="869" spans="1:17" s="167" customFormat="1">
      <c r="A869" s="218"/>
      <c r="B869" s="254" t="s">
        <v>232</v>
      </c>
      <c r="C869" s="44"/>
      <c r="D869" s="44"/>
      <c r="E869" s="125">
        <v>42726</v>
      </c>
      <c r="F869" s="75">
        <v>394703</v>
      </c>
      <c r="G869" s="75">
        <v>276292.09999999998</v>
      </c>
      <c r="H869" s="75">
        <v>234848.29</v>
      </c>
      <c r="I869" s="75">
        <v>41443.809999999969</v>
      </c>
      <c r="J869" s="75">
        <v>118410.90000000002</v>
      </c>
      <c r="K869" s="205" t="s">
        <v>289</v>
      </c>
      <c r="L869" s="196" t="s">
        <v>52</v>
      </c>
      <c r="M869" s="230" t="s">
        <v>1216</v>
      </c>
      <c r="N869" s="218"/>
      <c r="O869" s="225">
        <f>IFERROR(VLOOKUP(TRIM(PRR[[#This Row],[Lokacija provedbe
grad ili općina]]),[1]Koordinate!B:E,2,FALSE),"")</f>
        <v>32257</v>
      </c>
      <c r="P869" s="225">
        <f>IFERROR(VLOOKUP(TRIM(PRR[[#This Row],[Lokacija provedbe
grad ili općina]]),[1]Koordinate!B:E,3,FALSE),"")</f>
        <v>44.919718199999998</v>
      </c>
      <c r="Q869" s="225">
        <f>IFERROR(VLOOKUP(TRIM(PRR[[#This Row],[Lokacija provedbe
grad ili općina]]),[1]Koordinate!B:E,4,FALSE),"")</f>
        <v>18.910618199999998</v>
      </c>
    </row>
    <row r="870" spans="1:17" s="167" customFormat="1">
      <c r="A870" s="218"/>
      <c r="B870" s="254" t="s">
        <v>232</v>
      </c>
      <c r="C870" s="44"/>
      <c r="D870" s="44"/>
      <c r="E870" s="125">
        <v>42726</v>
      </c>
      <c r="F870" s="75">
        <v>631495</v>
      </c>
      <c r="G870" s="75">
        <v>442046.5</v>
      </c>
      <c r="H870" s="75">
        <v>375739.53</v>
      </c>
      <c r="I870" s="75">
        <v>66306.969999999972</v>
      </c>
      <c r="J870" s="75">
        <v>189448.5</v>
      </c>
      <c r="K870" s="205" t="s">
        <v>290</v>
      </c>
      <c r="L870" s="196" t="s">
        <v>52</v>
      </c>
      <c r="M870" s="230" t="s">
        <v>54</v>
      </c>
      <c r="N870" s="218"/>
      <c r="O870" s="225">
        <f>IFERROR(VLOOKUP(TRIM(PRR[[#This Row],[Lokacija provedbe
grad ili općina]]),[1]Koordinate!B:E,2,FALSE),"")</f>
        <v>32254</v>
      </c>
      <c r="P870" s="225">
        <f>IFERROR(VLOOKUP(TRIM(PRR[[#This Row],[Lokacija provedbe
grad ili općina]]),[1]Koordinate!B:E,3,FALSE),"")</f>
        <v>44.981645</v>
      </c>
      <c r="Q870" s="225">
        <f>IFERROR(VLOOKUP(TRIM(PRR[[#This Row],[Lokacija provedbe
grad ili općina]]),[1]Koordinate!B:E,4,FALSE),"")</f>
        <v>18.9273869999999</v>
      </c>
    </row>
    <row r="871" spans="1:17" s="167" customFormat="1">
      <c r="A871" s="218"/>
      <c r="B871" s="254" t="s">
        <v>232</v>
      </c>
      <c r="C871" s="44"/>
      <c r="D871" s="44"/>
      <c r="E871" s="125">
        <v>42726</v>
      </c>
      <c r="F871" s="75">
        <v>892698.77</v>
      </c>
      <c r="G871" s="75">
        <v>624889.14</v>
      </c>
      <c r="H871" s="75">
        <v>531155.77</v>
      </c>
      <c r="I871" s="75">
        <v>93733.37</v>
      </c>
      <c r="J871" s="75">
        <v>267809.63</v>
      </c>
      <c r="K871" s="205" t="s">
        <v>291</v>
      </c>
      <c r="L871" s="196" t="s">
        <v>52</v>
      </c>
      <c r="M871" s="230" t="s">
        <v>54</v>
      </c>
      <c r="N871" s="218"/>
      <c r="O871" s="225">
        <f>IFERROR(VLOOKUP(TRIM(PRR[[#This Row],[Lokacija provedbe
grad ili općina]]),[1]Koordinate!B:E,2,FALSE),"")</f>
        <v>32254</v>
      </c>
      <c r="P871" s="225">
        <f>IFERROR(VLOOKUP(TRIM(PRR[[#This Row],[Lokacija provedbe
grad ili općina]]),[1]Koordinate!B:E,3,FALSE),"")</f>
        <v>44.981645</v>
      </c>
      <c r="Q871" s="225">
        <f>IFERROR(VLOOKUP(TRIM(PRR[[#This Row],[Lokacija provedbe
grad ili općina]]),[1]Koordinate!B:E,4,FALSE),"")</f>
        <v>18.9273869999999</v>
      </c>
    </row>
    <row r="872" spans="1:17" s="167" customFormat="1">
      <c r="A872" s="218"/>
      <c r="B872" s="254" t="s">
        <v>232</v>
      </c>
      <c r="C872" s="44"/>
      <c r="D872" s="44"/>
      <c r="E872" s="125">
        <v>42726</v>
      </c>
      <c r="F872" s="75">
        <v>621853.4</v>
      </c>
      <c r="G872" s="75">
        <v>310926.7</v>
      </c>
      <c r="H872" s="75">
        <v>264287.7</v>
      </c>
      <c r="I872" s="75">
        <v>46639</v>
      </c>
      <c r="J872" s="75">
        <v>310926.7</v>
      </c>
      <c r="K872" s="205" t="s">
        <v>292</v>
      </c>
      <c r="L872" s="196" t="s">
        <v>52</v>
      </c>
      <c r="M872" s="230" t="s">
        <v>167</v>
      </c>
      <c r="N872" s="218"/>
      <c r="O872" s="225">
        <f>IFERROR(VLOOKUP(TRIM(PRR[[#This Row],[Lokacija provedbe
grad ili općina]]),[1]Koordinate!B:E,2,FALSE),"")</f>
        <v>32260</v>
      </c>
      <c r="P872" s="225">
        <f>IFERROR(VLOOKUP(TRIM(PRR[[#This Row],[Lokacija provedbe
grad ili općina]]),[1]Koordinate!B:E,3,FALSE),"")</f>
        <v>44.887424799999998</v>
      </c>
      <c r="Q872" s="225">
        <f>IFERROR(VLOOKUP(TRIM(PRR[[#This Row],[Lokacija provedbe
grad ili općina]]),[1]Koordinate!B:E,4,FALSE),"")</f>
        <v>18.825355800000001</v>
      </c>
    </row>
    <row r="873" spans="1:17" s="167" customFormat="1">
      <c r="A873" s="218"/>
      <c r="B873" s="254" t="s">
        <v>232</v>
      </c>
      <c r="C873" s="44"/>
      <c r="D873" s="44"/>
      <c r="E873" s="125">
        <v>42726</v>
      </c>
      <c r="F873" s="75">
        <v>1200873.72</v>
      </c>
      <c r="G873" s="75">
        <v>840611.61</v>
      </c>
      <c r="H873" s="75">
        <v>714519.87</v>
      </c>
      <c r="I873" s="75">
        <v>126091.73999999999</v>
      </c>
      <c r="J873" s="75">
        <v>360262.11</v>
      </c>
      <c r="K873" s="205" t="s">
        <v>293</v>
      </c>
      <c r="L873" s="196" t="s">
        <v>52</v>
      </c>
      <c r="M873" s="230" t="s">
        <v>1216</v>
      </c>
      <c r="N873" s="218"/>
      <c r="O873" s="225">
        <f>IFERROR(VLOOKUP(TRIM(PRR[[#This Row],[Lokacija provedbe
grad ili općina]]),[1]Koordinate!B:E,2,FALSE),"")</f>
        <v>32257</v>
      </c>
      <c r="P873" s="225">
        <f>IFERROR(VLOOKUP(TRIM(PRR[[#This Row],[Lokacija provedbe
grad ili općina]]),[1]Koordinate!B:E,3,FALSE),"")</f>
        <v>44.919718199999998</v>
      </c>
      <c r="Q873" s="225">
        <f>IFERROR(VLOOKUP(TRIM(PRR[[#This Row],[Lokacija provedbe
grad ili općina]]),[1]Koordinate!B:E,4,FALSE),"")</f>
        <v>18.910618199999998</v>
      </c>
    </row>
    <row r="874" spans="1:17" s="167" customFormat="1" ht="30">
      <c r="A874" s="218"/>
      <c r="B874" s="254" t="s">
        <v>232</v>
      </c>
      <c r="C874" s="44"/>
      <c r="D874" s="44"/>
      <c r="E874" s="125">
        <v>42726</v>
      </c>
      <c r="F874" s="75">
        <v>807574.65</v>
      </c>
      <c r="G874" s="75">
        <v>726817.19</v>
      </c>
      <c r="H874" s="75">
        <v>617794.61</v>
      </c>
      <c r="I874" s="75">
        <v>109022.57999999996</v>
      </c>
      <c r="J874" s="75">
        <v>80757.460000000079</v>
      </c>
      <c r="K874" s="205" t="s">
        <v>4842</v>
      </c>
      <c r="L874" s="196" t="s">
        <v>52</v>
      </c>
      <c r="M874" s="230" t="s">
        <v>1216</v>
      </c>
      <c r="N874" s="218"/>
      <c r="O874" s="225">
        <f>IFERROR(VLOOKUP(TRIM(PRR[[#This Row],[Lokacija provedbe
grad ili općina]]),[1]Koordinate!B:E,2,FALSE),"")</f>
        <v>32257</v>
      </c>
      <c r="P874" s="225">
        <f>IFERROR(VLOOKUP(TRIM(PRR[[#This Row],[Lokacija provedbe
grad ili općina]]),[1]Koordinate!B:E,3,FALSE),"")</f>
        <v>44.919718199999998</v>
      </c>
      <c r="Q874" s="225">
        <f>IFERROR(VLOOKUP(TRIM(PRR[[#This Row],[Lokacija provedbe
grad ili općina]]),[1]Koordinate!B:E,4,FALSE),"")</f>
        <v>18.910618199999998</v>
      </c>
    </row>
    <row r="875" spans="1:17" s="167" customFormat="1">
      <c r="A875" s="218"/>
      <c r="B875" s="254" t="s">
        <v>232</v>
      </c>
      <c r="C875" s="44"/>
      <c r="D875" s="44"/>
      <c r="E875" s="125">
        <v>42726</v>
      </c>
      <c r="F875" s="75">
        <v>68045.320000000007</v>
      </c>
      <c r="G875" s="75">
        <v>47631.72</v>
      </c>
      <c r="H875" s="75">
        <v>40486.959999999999</v>
      </c>
      <c r="I875" s="75">
        <v>7144.760000000002</v>
      </c>
      <c r="J875" s="75">
        <v>20413.600000000006</v>
      </c>
      <c r="K875" s="205" t="s">
        <v>294</v>
      </c>
      <c r="L875" s="196" t="s">
        <v>52</v>
      </c>
      <c r="M875" s="230" t="s">
        <v>1216</v>
      </c>
      <c r="N875" s="218"/>
      <c r="O875" s="225">
        <f>IFERROR(VLOOKUP(TRIM(PRR[[#This Row],[Lokacija provedbe
grad ili općina]]),[1]Koordinate!B:E,2,FALSE),"")</f>
        <v>32257</v>
      </c>
      <c r="P875" s="225">
        <f>IFERROR(VLOOKUP(TRIM(PRR[[#This Row],[Lokacija provedbe
grad ili općina]]),[1]Koordinate!B:E,3,FALSE),"")</f>
        <v>44.919718199999998</v>
      </c>
      <c r="Q875" s="225">
        <f>IFERROR(VLOOKUP(TRIM(PRR[[#This Row],[Lokacija provedbe
grad ili općina]]),[1]Koordinate!B:E,4,FALSE),"")</f>
        <v>18.910618199999998</v>
      </c>
    </row>
    <row r="876" spans="1:17" s="167" customFormat="1">
      <c r="A876" s="218"/>
      <c r="B876" s="254" t="s">
        <v>232</v>
      </c>
      <c r="C876" s="44"/>
      <c r="D876" s="44"/>
      <c r="E876" s="125">
        <v>42726</v>
      </c>
      <c r="F876" s="75">
        <v>941509.95</v>
      </c>
      <c r="G876" s="75">
        <v>847358.96</v>
      </c>
      <c r="H876" s="75">
        <v>720255.12</v>
      </c>
      <c r="I876" s="75">
        <v>127103.83999999997</v>
      </c>
      <c r="J876" s="75">
        <v>94150.989999999991</v>
      </c>
      <c r="K876" s="205" t="s">
        <v>295</v>
      </c>
      <c r="L876" s="196" t="s">
        <v>52</v>
      </c>
      <c r="M876" s="230" t="s">
        <v>1228</v>
      </c>
      <c r="N876" s="218"/>
      <c r="O876" s="225">
        <f>IFERROR(VLOOKUP(TRIM(PRR[[#This Row],[Lokacija provedbe
grad ili općina]]),[1]Koordinate!B:E,2,FALSE),"")</f>
        <v>32227</v>
      </c>
      <c r="P876" s="225">
        <f>IFERROR(VLOOKUP(TRIM(PRR[[#This Row],[Lokacija provedbe
grad ili općina]]),[1]Koordinate!B:E,3,FALSE),"")</f>
        <v>45.402011799999997</v>
      </c>
      <c r="Q876" s="225">
        <f>IFERROR(VLOOKUP(TRIM(PRR[[#This Row],[Lokacija provedbe
grad ili općina]]),[1]Koordinate!B:E,4,FALSE),"")</f>
        <v>18.972915599999901</v>
      </c>
    </row>
    <row r="877" spans="1:17" s="167" customFormat="1">
      <c r="A877" s="218"/>
      <c r="B877" s="254" t="s">
        <v>232</v>
      </c>
      <c r="C877" s="44"/>
      <c r="D877" s="44"/>
      <c r="E877" s="125">
        <v>42726</v>
      </c>
      <c r="F877" s="75">
        <v>432209.58</v>
      </c>
      <c r="G877" s="75">
        <v>302546.71000000002</v>
      </c>
      <c r="H877" s="75">
        <v>257164.7</v>
      </c>
      <c r="I877" s="75">
        <v>45382.010000000009</v>
      </c>
      <c r="J877" s="75">
        <v>129662.87</v>
      </c>
      <c r="K877" s="205" t="s">
        <v>296</v>
      </c>
      <c r="L877" s="196" t="s">
        <v>52</v>
      </c>
      <c r="M877" s="230" t="s">
        <v>217</v>
      </c>
      <c r="N877" s="218"/>
      <c r="O877" s="225">
        <f>IFERROR(VLOOKUP(TRIM(PRR[[#This Row],[Lokacija provedbe
grad ili općina]]),[1]Koordinate!B:E,2,FALSE),"")</f>
        <v>32245</v>
      </c>
      <c r="P877" s="225">
        <f>IFERROR(VLOOKUP(TRIM(PRR[[#This Row],[Lokacija provedbe
grad ili općina]]),[1]Koordinate!B:E,3,FALSE),"")</f>
        <v>45.139913399999998</v>
      </c>
      <c r="Q877" s="225">
        <f>IFERROR(VLOOKUP(TRIM(PRR[[#This Row],[Lokacija provedbe
grad ili općina]]),[1]Koordinate!B:E,4,FALSE),"")</f>
        <v>19.035608799999899</v>
      </c>
    </row>
    <row r="878" spans="1:17" s="167" customFormat="1">
      <c r="A878" s="218"/>
      <c r="B878" s="254" t="s">
        <v>232</v>
      </c>
      <c r="C878" s="44"/>
      <c r="D878" s="44"/>
      <c r="E878" s="125">
        <v>42726</v>
      </c>
      <c r="F878" s="75">
        <v>2284135.09</v>
      </c>
      <c r="G878" s="75">
        <v>2055721.58</v>
      </c>
      <c r="H878" s="75">
        <v>1747363.34</v>
      </c>
      <c r="I878" s="75">
        <v>308358.24</v>
      </c>
      <c r="J878" s="75">
        <v>228413.50999999978</v>
      </c>
      <c r="K878" s="205" t="s">
        <v>297</v>
      </c>
      <c r="L878" s="196" t="s">
        <v>52</v>
      </c>
      <c r="M878" s="230" t="s">
        <v>1216</v>
      </c>
      <c r="N878" s="218"/>
      <c r="O878" s="225">
        <f>IFERROR(VLOOKUP(TRIM(PRR[[#This Row],[Lokacija provedbe
grad ili općina]]),[1]Koordinate!B:E,2,FALSE),"")</f>
        <v>32257</v>
      </c>
      <c r="P878" s="225">
        <f>IFERROR(VLOOKUP(TRIM(PRR[[#This Row],[Lokacija provedbe
grad ili općina]]),[1]Koordinate!B:E,3,FALSE),"")</f>
        <v>44.919718199999998</v>
      </c>
      <c r="Q878" s="225">
        <f>IFERROR(VLOOKUP(TRIM(PRR[[#This Row],[Lokacija provedbe
grad ili općina]]),[1]Koordinate!B:E,4,FALSE),"")</f>
        <v>18.910618199999998</v>
      </c>
    </row>
    <row r="879" spans="1:17" s="167" customFormat="1">
      <c r="A879" s="218"/>
      <c r="B879" s="254" t="s">
        <v>232</v>
      </c>
      <c r="C879" s="44"/>
      <c r="D879" s="44"/>
      <c r="E879" s="125">
        <v>42726</v>
      </c>
      <c r="F879" s="75">
        <v>1268572.7</v>
      </c>
      <c r="G879" s="75">
        <v>634286.35</v>
      </c>
      <c r="H879" s="75">
        <v>539143.4</v>
      </c>
      <c r="I879" s="75">
        <v>95142.949999999953</v>
      </c>
      <c r="J879" s="75">
        <v>634286.35</v>
      </c>
      <c r="K879" s="205" t="s">
        <v>298</v>
      </c>
      <c r="L879" s="196" t="s">
        <v>52</v>
      </c>
      <c r="M879" s="230" t="s">
        <v>167</v>
      </c>
      <c r="N879" s="218"/>
      <c r="O879" s="225">
        <f>IFERROR(VLOOKUP(TRIM(PRR[[#This Row],[Lokacija provedbe
grad ili općina]]),[1]Koordinate!B:E,2,FALSE),"")</f>
        <v>32260</v>
      </c>
      <c r="P879" s="225">
        <f>IFERROR(VLOOKUP(TRIM(PRR[[#This Row],[Lokacija provedbe
grad ili općina]]),[1]Koordinate!B:E,3,FALSE),"")</f>
        <v>44.887424799999998</v>
      </c>
      <c r="Q879" s="225">
        <f>IFERROR(VLOOKUP(TRIM(PRR[[#This Row],[Lokacija provedbe
grad ili općina]]),[1]Koordinate!B:E,4,FALSE),"")</f>
        <v>18.825355800000001</v>
      </c>
    </row>
    <row r="880" spans="1:17" s="167" customFormat="1" ht="15.75" customHeight="1">
      <c r="A880" s="218"/>
      <c r="B880" s="254" t="s">
        <v>232</v>
      </c>
      <c r="C880" s="44"/>
      <c r="D880" s="44"/>
      <c r="E880" s="125">
        <v>42726</v>
      </c>
      <c r="F880" s="75">
        <v>92016.24</v>
      </c>
      <c r="G880" s="75">
        <v>64411.37</v>
      </c>
      <c r="H880" s="75">
        <v>54749.66</v>
      </c>
      <c r="I880" s="75">
        <v>9661.7099999999991</v>
      </c>
      <c r="J880" s="75">
        <v>27604.870000000003</v>
      </c>
      <c r="K880" s="205" t="s">
        <v>299</v>
      </c>
      <c r="L880" s="196" t="s">
        <v>52</v>
      </c>
      <c r="M880" s="230" t="s">
        <v>1216</v>
      </c>
      <c r="N880" s="218"/>
      <c r="O880" s="225">
        <f>IFERROR(VLOOKUP(TRIM(PRR[[#This Row],[Lokacija provedbe
grad ili općina]]),[1]Koordinate!B:E,2,FALSE),"")</f>
        <v>32257</v>
      </c>
      <c r="P880" s="225">
        <f>IFERROR(VLOOKUP(TRIM(PRR[[#This Row],[Lokacija provedbe
grad ili općina]]),[1]Koordinate!B:E,3,FALSE),"")</f>
        <v>44.919718199999998</v>
      </c>
      <c r="Q880" s="225">
        <f>IFERROR(VLOOKUP(TRIM(PRR[[#This Row],[Lokacija provedbe
grad ili općina]]),[1]Koordinate!B:E,4,FALSE),"")</f>
        <v>18.910618199999998</v>
      </c>
    </row>
    <row r="881" spans="1:17" s="167" customFormat="1" ht="30">
      <c r="A881" s="218"/>
      <c r="B881" s="254" t="s">
        <v>232</v>
      </c>
      <c r="C881" s="44"/>
      <c r="D881" s="44"/>
      <c r="E881" s="125">
        <v>42726</v>
      </c>
      <c r="F881" s="75">
        <v>199909.8</v>
      </c>
      <c r="G881" s="75">
        <v>139936.85999999999</v>
      </c>
      <c r="H881" s="75">
        <v>118946.33</v>
      </c>
      <c r="I881" s="75">
        <v>20990.529999999984</v>
      </c>
      <c r="J881" s="75">
        <v>59972.94</v>
      </c>
      <c r="K881" s="205" t="s">
        <v>300</v>
      </c>
      <c r="L881" s="196" t="s">
        <v>52</v>
      </c>
      <c r="M881" s="230" t="s">
        <v>54</v>
      </c>
      <c r="N881" s="218"/>
      <c r="O881" s="225">
        <f>IFERROR(VLOOKUP(TRIM(PRR[[#This Row],[Lokacija provedbe
grad ili općina]]),[1]Koordinate!B:E,2,FALSE),"")</f>
        <v>32254</v>
      </c>
      <c r="P881" s="225">
        <f>IFERROR(VLOOKUP(TRIM(PRR[[#This Row],[Lokacija provedbe
grad ili općina]]),[1]Koordinate!B:E,3,FALSE),"")</f>
        <v>44.981645</v>
      </c>
      <c r="Q881" s="225">
        <f>IFERROR(VLOOKUP(TRIM(PRR[[#This Row],[Lokacija provedbe
grad ili općina]]),[1]Koordinate!B:E,4,FALSE),"")</f>
        <v>18.9273869999999</v>
      </c>
    </row>
    <row r="882" spans="1:17" s="167" customFormat="1">
      <c r="A882" s="218"/>
      <c r="B882" s="254" t="s">
        <v>232</v>
      </c>
      <c r="C882" s="44"/>
      <c r="D882" s="44"/>
      <c r="E882" s="125">
        <v>42726</v>
      </c>
      <c r="F882" s="75">
        <v>571780.14</v>
      </c>
      <c r="G882" s="75">
        <v>400246.1</v>
      </c>
      <c r="H882" s="75">
        <v>340209.19</v>
      </c>
      <c r="I882" s="75">
        <v>60036.909999999974</v>
      </c>
      <c r="J882" s="75">
        <v>171534.04000000004</v>
      </c>
      <c r="K882" s="205" t="s">
        <v>301</v>
      </c>
      <c r="L882" s="196" t="s">
        <v>52</v>
      </c>
      <c r="M882" s="230" t="s">
        <v>1228</v>
      </c>
      <c r="N882" s="218"/>
      <c r="O882" s="225">
        <f>IFERROR(VLOOKUP(TRIM(PRR[[#This Row],[Lokacija provedbe
grad ili općina]]),[1]Koordinate!B:E,2,FALSE),"")</f>
        <v>32227</v>
      </c>
      <c r="P882" s="225">
        <f>IFERROR(VLOOKUP(TRIM(PRR[[#This Row],[Lokacija provedbe
grad ili općina]]),[1]Koordinate!B:E,3,FALSE),"")</f>
        <v>45.402011799999997</v>
      </c>
      <c r="Q882" s="225">
        <f>IFERROR(VLOOKUP(TRIM(PRR[[#This Row],[Lokacija provedbe
grad ili općina]]),[1]Koordinate!B:E,4,FALSE),"")</f>
        <v>18.972915599999901</v>
      </c>
    </row>
    <row r="883" spans="1:17" s="167" customFormat="1">
      <c r="A883" s="218"/>
      <c r="B883" s="254" t="s">
        <v>232</v>
      </c>
      <c r="C883" s="44"/>
      <c r="D883" s="44"/>
      <c r="E883" s="125">
        <v>42726</v>
      </c>
      <c r="F883" s="75">
        <v>274775.86</v>
      </c>
      <c r="G883" s="75">
        <v>192343.1</v>
      </c>
      <c r="H883" s="75">
        <v>163491.64000000001</v>
      </c>
      <c r="I883" s="75">
        <v>28851.459999999992</v>
      </c>
      <c r="J883" s="75">
        <v>82432.75999999998</v>
      </c>
      <c r="K883" s="205" t="s">
        <v>302</v>
      </c>
      <c r="L883" s="196" t="s">
        <v>52</v>
      </c>
      <c r="M883" s="230" t="s">
        <v>53</v>
      </c>
      <c r="N883" s="218"/>
      <c r="O883" s="225">
        <f>IFERROR(VLOOKUP(TRIM(PRR[[#This Row],[Lokacija provedbe
grad ili općina]]),[1]Koordinate!B:E,2,FALSE),"")</f>
        <v>32000</v>
      </c>
      <c r="P883" s="225">
        <f>IFERROR(VLOOKUP(TRIM(PRR[[#This Row],[Lokacija provedbe
grad ili općina]]),[1]Koordinate!B:E,3,FALSE),"")</f>
        <v>45.345237699999998</v>
      </c>
      <c r="Q883" s="225">
        <f>IFERROR(VLOOKUP(TRIM(PRR[[#This Row],[Lokacija provedbe
grad ili općina]]),[1]Koordinate!B:E,4,FALSE),"")</f>
        <v>19.001020400000002</v>
      </c>
    </row>
    <row r="884" spans="1:17" s="167" customFormat="1">
      <c r="A884" s="218"/>
      <c r="B884" s="254" t="s">
        <v>232</v>
      </c>
      <c r="C884" s="44"/>
      <c r="D884" s="44"/>
      <c r="E884" s="125">
        <v>42726</v>
      </c>
      <c r="F884" s="75">
        <v>729328.4</v>
      </c>
      <c r="G884" s="75">
        <v>510529.88</v>
      </c>
      <c r="H884" s="75">
        <v>433950.4</v>
      </c>
      <c r="I884" s="75">
        <v>76579.479999999981</v>
      </c>
      <c r="J884" s="75">
        <v>218798.52000000002</v>
      </c>
      <c r="K884" s="205" t="s">
        <v>303</v>
      </c>
      <c r="L884" s="196" t="s">
        <v>52</v>
      </c>
      <c r="M884" s="230" t="s">
        <v>890</v>
      </c>
      <c r="N884" s="218"/>
      <c r="O884" s="225">
        <f>IFERROR(VLOOKUP(TRIM(PRR[[#This Row],[Lokacija provedbe
grad ili općina]]),[1]Koordinate!B:E,2,FALSE),"")</f>
        <v>32236</v>
      </c>
      <c r="P884" s="225">
        <f>IFERROR(VLOOKUP(TRIM(PRR[[#This Row],[Lokacija provedbe
grad ili općina]]),[1]Koordinate!B:E,3,FALSE),"")</f>
        <v>45.222044799999999</v>
      </c>
      <c r="Q884" s="225">
        <f>IFERROR(VLOOKUP(TRIM(PRR[[#This Row],[Lokacija provedbe
grad ili općina]]),[1]Koordinate!B:E,4,FALSE),"")</f>
        <v>19.375233099999999</v>
      </c>
    </row>
    <row r="885" spans="1:17" s="167" customFormat="1">
      <c r="A885" s="218"/>
      <c r="B885" s="254" t="s">
        <v>232</v>
      </c>
      <c r="C885" s="44"/>
      <c r="D885" s="44"/>
      <c r="E885" s="125">
        <v>42726</v>
      </c>
      <c r="F885" s="75">
        <v>279000</v>
      </c>
      <c r="G885" s="75">
        <v>139500</v>
      </c>
      <c r="H885" s="75">
        <v>118575</v>
      </c>
      <c r="I885" s="75">
        <v>20925</v>
      </c>
      <c r="J885" s="75">
        <v>139500</v>
      </c>
      <c r="K885" s="205" t="s">
        <v>304</v>
      </c>
      <c r="L885" s="196" t="s">
        <v>52</v>
      </c>
      <c r="M885" s="230" t="s">
        <v>2362</v>
      </c>
      <c r="N885" s="218"/>
      <c r="O885" s="225">
        <f>IFERROR(VLOOKUP(TRIM(PRR[[#This Row],[Lokacija provedbe
grad ili općina]]),[1]Koordinate!B:E,2,FALSE),"")</f>
        <v>32221</v>
      </c>
      <c r="P885" s="225">
        <f>IFERROR(VLOOKUP(TRIM(PRR[[#This Row],[Lokacija provedbe
grad ili općina]]),[1]Koordinate!B:E,3,FALSE),"")</f>
        <v>45.332528099999998</v>
      </c>
      <c r="Q885" s="225">
        <f>IFERROR(VLOOKUP(TRIM(PRR[[#This Row],[Lokacija provedbe
grad ili općina]]),[1]Koordinate!B:E,4,FALSE),"")</f>
        <v>18.841491600000001</v>
      </c>
    </row>
    <row r="886" spans="1:17" s="167" customFormat="1">
      <c r="A886" s="218"/>
      <c r="B886" s="254" t="s">
        <v>232</v>
      </c>
      <c r="C886" s="44"/>
      <c r="D886" s="44"/>
      <c r="E886" s="125">
        <v>42726</v>
      </c>
      <c r="F886" s="75">
        <v>377650</v>
      </c>
      <c r="G886" s="75">
        <v>188825</v>
      </c>
      <c r="H886" s="75">
        <v>160501.25</v>
      </c>
      <c r="I886" s="75">
        <v>28323.75</v>
      </c>
      <c r="J886" s="75">
        <v>188825</v>
      </c>
      <c r="K886" s="205" t="s">
        <v>305</v>
      </c>
      <c r="L886" s="196" t="s">
        <v>52</v>
      </c>
      <c r="M886" s="230" t="s">
        <v>4319</v>
      </c>
      <c r="N886" s="218"/>
      <c r="O886" s="225">
        <f>IFERROR(VLOOKUP(TRIM(PRR[[#This Row],[Lokacija provedbe
grad ili općina]]),[1]Koordinate!B:E,2,FALSE),"")</f>
        <v>32275</v>
      </c>
      <c r="P886" s="225">
        <f>IFERROR(VLOOKUP(TRIM(PRR[[#This Row],[Lokacija provedbe
grad ili općina]]),[1]Koordinate!B:E,3,FALSE),"")</f>
        <v>45.049175699999999</v>
      </c>
      <c r="Q886" s="225">
        <f>IFERROR(VLOOKUP(TRIM(PRR[[#This Row],[Lokacija provedbe
grad ili općina]]),[1]Koordinate!B:E,4,FALSE),"")</f>
        <v>18.756961799999999</v>
      </c>
    </row>
    <row r="887" spans="1:17" s="167" customFormat="1">
      <c r="A887" s="218"/>
      <c r="B887" s="254" t="s">
        <v>232</v>
      </c>
      <c r="C887" s="44"/>
      <c r="D887" s="44"/>
      <c r="E887" s="125">
        <v>42726</v>
      </c>
      <c r="F887" s="75">
        <v>3812568.46</v>
      </c>
      <c r="G887" s="75">
        <v>2668797.92</v>
      </c>
      <c r="H887" s="75">
        <v>2268478.23</v>
      </c>
      <c r="I887" s="75">
        <v>400319.68999999994</v>
      </c>
      <c r="J887" s="75">
        <v>1143770.54</v>
      </c>
      <c r="K887" s="205" t="s">
        <v>306</v>
      </c>
      <c r="L887" s="196" t="s">
        <v>52</v>
      </c>
      <c r="M887" s="230" t="s">
        <v>177</v>
      </c>
      <c r="N887" s="218"/>
      <c r="O887" s="225">
        <f>IFERROR(VLOOKUP(TRIM(PRR[[#This Row],[Lokacija provedbe
grad ili općina]]),[1]Koordinate!B:E,2,FALSE),"")</f>
        <v>32270</v>
      </c>
      <c r="P887" s="225">
        <f>IFERROR(VLOOKUP(TRIM(PRR[[#This Row],[Lokacija provedbe
grad ili općina]]),[1]Koordinate!B:E,3,FALSE),"")</f>
        <v>45.072074000000001</v>
      </c>
      <c r="Q887" s="225">
        <f>IFERROR(VLOOKUP(TRIM(PRR[[#This Row],[Lokacija provedbe
grad ili općina]]),[1]Koordinate!B:E,4,FALSE),"")</f>
        <v>18.694507199999901</v>
      </c>
    </row>
    <row r="888" spans="1:17" s="167" customFormat="1" ht="30">
      <c r="A888" s="218"/>
      <c r="B888" s="226" t="s">
        <v>232</v>
      </c>
      <c r="C888" s="218"/>
      <c r="D888" s="218"/>
      <c r="E888" s="227">
        <v>42726</v>
      </c>
      <c r="F888" s="75">
        <v>3532401</v>
      </c>
      <c r="G888" s="75">
        <v>2472680.7000000002</v>
      </c>
      <c r="H888" s="75">
        <v>2101778.6</v>
      </c>
      <c r="I888" s="75">
        <v>370902.10000000009</v>
      </c>
      <c r="J888" s="75">
        <v>1059720.2999999998</v>
      </c>
      <c r="K888" s="205" t="s">
        <v>307</v>
      </c>
      <c r="L888" s="417" t="s">
        <v>52</v>
      </c>
      <c r="M888" s="205" t="s">
        <v>54</v>
      </c>
      <c r="N888" s="218"/>
      <c r="O888" s="225">
        <f>IFERROR(VLOOKUP(TRIM(PRR[[#This Row],[Lokacija provedbe
grad ili općina]]),[1]Koordinate!B:E,2,FALSE),"")</f>
        <v>32254</v>
      </c>
      <c r="P888" s="225">
        <f>IFERROR(VLOOKUP(TRIM(PRR[[#This Row],[Lokacija provedbe
grad ili općina]]),[1]Koordinate!B:E,3,FALSE),"")</f>
        <v>44.981645</v>
      </c>
      <c r="Q888" s="225">
        <f>IFERROR(VLOOKUP(TRIM(PRR[[#This Row],[Lokacija provedbe
grad ili općina]]),[1]Koordinate!B:E,4,FALSE),"")</f>
        <v>18.9273869999999</v>
      </c>
    </row>
    <row r="889" spans="1:17" s="167" customFormat="1">
      <c r="A889" s="218"/>
      <c r="B889" s="226" t="s">
        <v>232</v>
      </c>
      <c r="C889" s="218"/>
      <c r="D889" s="218"/>
      <c r="E889" s="227">
        <v>42734</v>
      </c>
      <c r="F889" s="75">
        <v>554772.13</v>
      </c>
      <c r="G889" s="75">
        <v>277386.07</v>
      </c>
      <c r="H889" s="75">
        <v>235778.16</v>
      </c>
      <c r="I889" s="75">
        <v>41607.910000000003</v>
      </c>
      <c r="J889" s="75">
        <v>277386.06</v>
      </c>
      <c r="K889" s="205" t="s">
        <v>308</v>
      </c>
      <c r="L889" s="417" t="s">
        <v>52</v>
      </c>
      <c r="M889" s="205" t="s">
        <v>4320</v>
      </c>
      <c r="N889" s="218"/>
      <c r="O889" s="225">
        <f>IFERROR(VLOOKUP(TRIM(PRR[[#This Row],[Lokacija provedbe
grad ili općina]]),[1]Koordinate!B:E,2,FALSE),"")</f>
        <v>32234</v>
      </c>
      <c r="P889" s="225">
        <f>IFERROR(VLOOKUP(TRIM(PRR[[#This Row],[Lokacija provedbe
grad ili općina]]),[1]Koordinate!B:E,3,FALSE),"")</f>
        <v>45.231102700000001</v>
      </c>
      <c r="Q889" s="225">
        <f>IFERROR(VLOOKUP(TRIM(PRR[[#This Row],[Lokacija provedbe
grad ili općina]]),[1]Koordinate!B:E,4,FALSE),"")</f>
        <v>19.280033699999901</v>
      </c>
    </row>
    <row r="890" spans="1:17" s="167" customFormat="1">
      <c r="A890" s="218"/>
      <c r="B890" s="226" t="s">
        <v>232</v>
      </c>
      <c r="C890" s="218"/>
      <c r="D890" s="218"/>
      <c r="E890" s="227">
        <v>42745</v>
      </c>
      <c r="F890" s="75">
        <v>92262.16</v>
      </c>
      <c r="G890" s="75">
        <v>46131.08</v>
      </c>
      <c r="H890" s="75">
        <v>39211.42</v>
      </c>
      <c r="I890" s="75">
        <v>6919.6600000000035</v>
      </c>
      <c r="J890" s="75">
        <v>46131.08</v>
      </c>
      <c r="K890" s="205" t="s">
        <v>309</v>
      </c>
      <c r="L890" s="417" t="s">
        <v>52</v>
      </c>
      <c r="M890" s="205" t="s">
        <v>4319</v>
      </c>
      <c r="N890" s="218"/>
      <c r="O890" s="225">
        <f>IFERROR(VLOOKUP(TRIM(PRR[[#This Row],[Lokacija provedbe
grad ili općina]]),[1]Koordinate!B:E,2,FALSE),"")</f>
        <v>32275</v>
      </c>
      <c r="P890" s="225">
        <f>IFERROR(VLOOKUP(TRIM(PRR[[#This Row],[Lokacija provedbe
grad ili općina]]),[1]Koordinate!B:E,3,FALSE),"")</f>
        <v>45.049175699999999</v>
      </c>
      <c r="Q890" s="225">
        <f>IFERROR(VLOOKUP(TRIM(PRR[[#This Row],[Lokacija provedbe
grad ili općina]]),[1]Koordinate!B:E,4,FALSE),"")</f>
        <v>18.756961799999999</v>
      </c>
    </row>
    <row r="891" spans="1:17" s="167" customFormat="1">
      <c r="A891" s="218"/>
      <c r="B891" s="226" t="s">
        <v>232</v>
      </c>
      <c r="C891" s="218"/>
      <c r="D891" s="218"/>
      <c r="E891" s="227">
        <v>42745</v>
      </c>
      <c r="F891" s="75">
        <v>197990</v>
      </c>
      <c r="G891" s="75">
        <v>98995</v>
      </c>
      <c r="H891" s="75">
        <v>84145.75</v>
      </c>
      <c r="I891" s="75">
        <v>14849.25</v>
      </c>
      <c r="J891" s="75">
        <v>98995</v>
      </c>
      <c r="K891" s="205" t="s">
        <v>310</v>
      </c>
      <c r="L891" s="417" t="s">
        <v>52</v>
      </c>
      <c r="M891" s="205" t="s">
        <v>4321</v>
      </c>
      <c r="N891" s="218"/>
      <c r="O891" s="225">
        <f>IFERROR(VLOOKUP(TRIM(PRR[[#This Row],[Lokacija provedbe
grad ili općina]]),[1]Koordinate!B:E,2,FALSE),"")</f>
        <v>32251</v>
      </c>
      <c r="P891" s="225">
        <f>IFERROR(VLOOKUP(TRIM(PRR[[#This Row],[Lokacija provedbe
grad ili općina]]),[1]Koordinate!B:E,3,FALSE),"")</f>
        <v>45.1983599</v>
      </c>
      <c r="Q891" s="225">
        <f>IFERROR(VLOOKUP(TRIM(PRR[[#This Row],[Lokacija provedbe
grad ili općina]]),[1]Koordinate!B:E,4,FALSE),"")</f>
        <v>18.848450799999998</v>
      </c>
    </row>
    <row r="892" spans="1:17" s="167" customFormat="1">
      <c r="A892" s="218"/>
      <c r="B892" s="226" t="s">
        <v>232</v>
      </c>
      <c r="C892" s="218"/>
      <c r="D892" s="218"/>
      <c r="E892" s="227">
        <v>42745</v>
      </c>
      <c r="F892" s="75">
        <v>194658</v>
      </c>
      <c r="G892" s="75">
        <v>175192.2</v>
      </c>
      <c r="H892" s="75">
        <v>148913.37</v>
      </c>
      <c r="I892" s="75">
        <v>26278.830000000016</v>
      </c>
      <c r="J892" s="75">
        <v>19465.799999999988</v>
      </c>
      <c r="K892" s="205" t="s">
        <v>311</v>
      </c>
      <c r="L892" s="417" t="s">
        <v>52</v>
      </c>
      <c r="M892" s="205" t="s">
        <v>54</v>
      </c>
      <c r="N892" s="218"/>
      <c r="O892" s="225">
        <f>IFERROR(VLOOKUP(TRIM(PRR[[#This Row],[Lokacija provedbe
grad ili općina]]),[1]Koordinate!B:E,2,FALSE),"")</f>
        <v>32254</v>
      </c>
      <c r="P892" s="225">
        <f>IFERROR(VLOOKUP(TRIM(PRR[[#This Row],[Lokacija provedbe
grad ili općina]]),[1]Koordinate!B:E,3,FALSE),"")</f>
        <v>44.981645</v>
      </c>
      <c r="Q892" s="225">
        <f>IFERROR(VLOOKUP(TRIM(PRR[[#This Row],[Lokacija provedbe
grad ili općina]]),[1]Koordinate!B:E,4,FALSE),"")</f>
        <v>18.9273869999999</v>
      </c>
    </row>
    <row r="893" spans="1:17" s="167" customFormat="1">
      <c r="A893" s="218"/>
      <c r="B893" s="226" t="s">
        <v>232</v>
      </c>
      <c r="C893" s="218"/>
      <c r="D893" s="218"/>
      <c r="E893" s="227">
        <v>42745</v>
      </c>
      <c r="F893" s="75">
        <v>227520</v>
      </c>
      <c r="G893" s="75">
        <v>113760</v>
      </c>
      <c r="H893" s="75">
        <v>96696</v>
      </c>
      <c r="I893" s="75">
        <v>17064</v>
      </c>
      <c r="J893" s="75">
        <v>113760</v>
      </c>
      <c r="K893" s="205" t="s">
        <v>4843</v>
      </c>
      <c r="L893" s="417" t="s">
        <v>52</v>
      </c>
      <c r="M893" s="205" t="s">
        <v>4322</v>
      </c>
      <c r="N893" s="218"/>
      <c r="O893" s="225">
        <f>IFERROR(VLOOKUP(TRIM(PRR[[#This Row],[Lokacija provedbe
grad ili općina]]),[1]Koordinate!B:E,2,FALSE),"")</f>
        <v>32239</v>
      </c>
      <c r="P893" s="225">
        <f>IFERROR(VLOOKUP(TRIM(PRR[[#This Row],[Lokacija provedbe
grad ili općina]]),[1]Koordinate!B:E,3,FALSE),"")</f>
        <v>45.278109399999998</v>
      </c>
      <c r="Q893" s="225">
        <f>IFERROR(VLOOKUP(TRIM(PRR[[#This Row],[Lokacija provedbe
grad ili općina]]),[1]Koordinate!B:E,4,FALSE),"")</f>
        <v>18.997240399999999</v>
      </c>
    </row>
    <row r="894" spans="1:17" s="167" customFormat="1">
      <c r="A894" s="218"/>
      <c r="B894" s="226" t="s">
        <v>232</v>
      </c>
      <c r="C894" s="218"/>
      <c r="D894" s="218"/>
      <c r="E894" s="227">
        <v>42745</v>
      </c>
      <c r="F894" s="75">
        <v>108640</v>
      </c>
      <c r="G894" s="75">
        <v>76048</v>
      </c>
      <c r="H894" s="75">
        <v>64640.800000000003</v>
      </c>
      <c r="I894" s="75">
        <v>11407.199999999997</v>
      </c>
      <c r="J894" s="75">
        <v>32592</v>
      </c>
      <c r="K894" s="205" t="s">
        <v>312</v>
      </c>
      <c r="L894" s="417" t="s">
        <v>52</v>
      </c>
      <c r="M894" s="205" t="s">
        <v>3549</v>
      </c>
      <c r="N894" s="218"/>
      <c r="O894" s="225">
        <f>IFERROR(VLOOKUP(TRIM(PRR[[#This Row],[Lokacija provedbe
grad ili općina]]),[1]Koordinate!B:E,2,FALSE),"")</f>
        <v>32255</v>
      </c>
      <c r="P894" s="225">
        <f>IFERROR(VLOOKUP(TRIM(PRR[[#This Row],[Lokacija provedbe
grad ili općina]]),[1]Koordinate!B:E,3,FALSE),"")</f>
        <v>44.950206000000001</v>
      </c>
      <c r="Q894" s="225">
        <f>IFERROR(VLOOKUP(TRIM(PRR[[#This Row],[Lokacija provedbe
grad ili općina]]),[1]Koordinate!B:E,4,FALSE),"")</f>
        <v>18.9726541</v>
      </c>
    </row>
    <row r="895" spans="1:17" s="167" customFormat="1">
      <c r="A895" s="218"/>
      <c r="B895" s="226" t="s">
        <v>232</v>
      </c>
      <c r="C895" s="218"/>
      <c r="D895" s="218"/>
      <c r="E895" s="227">
        <v>42745</v>
      </c>
      <c r="F895" s="75">
        <v>680387.2</v>
      </c>
      <c r="G895" s="75">
        <v>476271.04</v>
      </c>
      <c r="H895" s="75">
        <v>404830.38</v>
      </c>
      <c r="I895" s="75">
        <v>71440.659999999974</v>
      </c>
      <c r="J895" s="75">
        <v>204116.15999999997</v>
      </c>
      <c r="K895" s="205" t="s">
        <v>313</v>
      </c>
      <c r="L895" s="417" t="s">
        <v>52</v>
      </c>
      <c r="M895" s="205" t="s">
        <v>4323</v>
      </c>
      <c r="N895" s="218"/>
      <c r="O895" s="225">
        <f>IFERROR(VLOOKUP(TRIM(PRR[[#This Row],[Lokacija provedbe
grad ili općina]]),[1]Koordinate!B:E,2,FALSE),"")</f>
        <v>32234</v>
      </c>
      <c r="P895" s="225">
        <f>IFERROR(VLOOKUP(TRIM(PRR[[#This Row],[Lokacija provedbe
grad ili općina]]),[1]Koordinate!B:E,3,FALSE),"")</f>
        <v>45.421902000000003</v>
      </c>
      <c r="Q895" s="225">
        <f>IFERROR(VLOOKUP(TRIM(PRR[[#This Row],[Lokacija provedbe
grad ili općina]]),[1]Koordinate!B:E,4,FALSE),"")</f>
        <v>19.0025169</v>
      </c>
    </row>
    <row r="896" spans="1:17" s="167" customFormat="1">
      <c r="A896" s="218"/>
      <c r="B896" s="226" t="s">
        <v>232</v>
      </c>
      <c r="C896" s="218"/>
      <c r="D896" s="218"/>
      <c r="E896" s="227">
        <v>42745</v>
      </c>
      <c r="F896" s="75">
        <v>180799.52</v>
      </c>
      <c r="G896" s="75">
        <v>89003.62</v>
      </c>
      <c r="H896" s="75">
        <v>75653.08</v>
      </c>
      <c r="I896" s="75">
        <v>13350.539999999994</v>
      </c>
      <c r="J896" s="75">
        <v>91795.9</v>
      </c>
      <c r="K896" s="205" t="s">
        <v>314</v>
      </c>
      <c r="L896" s="417" t="s">
        <v>52</v>
      </c>
      <c r="M896" s="205" t="s">
        <v>4324</v>
      </c>
      <c r="N896" s="218"/>
      <c r="O896" s="225">
        <f>IFERROR(VLOOKUP(TRIM(PRR[[#This Row],[Lokacija provedbe
grad ili općina]]),[1]Koordinate!B:E,2,FALSE),"")</f>
        <v>32249</v>
      </c>
      <c r="P896" s="225">
        <f>IFERROR(VLOOKUP(TRIM(PRR[[#This Row],[Lokacija provedbe
grad ili općina]]),[1]Koordinate!B:E,3,FALSE),"")</f>
        <v>45.164882200000001</v>
      </c>
      <c r="Q896" s="225">
        <f>IFERROR(VLOOKUP(TRIM(PRR[[#This Row],[Lokacija provedbe
grad ili općina]]),[1]Koordinate!B:E,4,FALSE),"")</f>
        <v>19.152205800000001</v>
      </c>
    </row>
    <row r="897" spans="1:17" s="167" customFormat="1">
      <c r="A897" s="218"/>
      <c r="B897" s="226" t="s">
        <v>2731</v>
      </c>
      <c r="C897" s="218"/>
      <c r="D897" s="218"/>
      <c r="E897" s="227">
        <v>43210</v>
      </c>
      <c r="F897" s="75">
        <v>17135000</v>
      </c>
      <c r="G897" s="75">
        <v>7559300</v>
      </c>
      <c r="H897" s="75">
        <v>6425405</v>
      </c>
      <c r="I897" s="75">
        <v>1133895</v>
      </c>
      <c r="J897" s="75">
        <v>9575700</v>
      </c>
      <c r="K897" s="205" t="s">
        <v>3019</v>
      </c>
      <c r="L897" s="417" t="s">
        <v>52</v>
      </c>
      <c r="M897" s="205" t="s">
        <v>177</v>
      </c>
      <c r="N897" s="218"/>
      <c r="O897" s="225">
        <f>IFERROR(VLOOKUP(TRIM(PRR[[#This Row],[Lokacija provedbe
grad ili općina]]),[1]Koordinate!B:E,2,FALSE),"")</f>
        <v>32270</v>
      </c>
      <c r="P897" s="225">
        <f>IFERROR(VLOOKUP(TRIM(PRR[[#This Row],[Lokacija provedbe
grad ili općina]]),[1]Koordinate!B:E,3,FALSE),"")</f>
        <v>45.072074000000001</v>
      </c>
      <c r="Q897" s="225">
        <f>IFERROR(VLOOKUP(TRIM(PRR[[#This Row],[Lokacija provedbe
grad ili općina]]),[1]Koordinate!B:E,4,FALSE),"")</f>
        <v>18.694507199999901</v>
      </c>
    </row>
    <row r="898" spans="1:17" s="167" customFormat="1">
      <c r="A898" s="218"/>
      <c r="B898" s="226" t="s">
        <v>2731</v>
      </c>
      <c r="C898" s="218"/>
      <c r="D898" s="218"/>
      <c r="E898" s="227">
        <v>43053</v>
      </c>
      <c r="F898" s="75">
        <v>4188772.71</v>
      </c>
      <c r="G898" s="75">
        <v>2932140.9</v>
      </c>
      <c r="H898" s="75">
        <v>2492319.7599999998</v>
      </c>
      <c r="I898" s="75">
        <v>439821.14000000013</v>
      </c>
      <c r="J898" s="75">
        <v>1256631.81</v>
      </c>
      <c r="K898" s="205" t="s">
        <v>3020</v>
      </c>
      <c r="L898" s="417" t="s">
        <v>52</v>
      </c>
      <c r="M898" s="205" t="s">
        <v>159</v>
      </c>
      <c r="N898" s="218"/>
      <c r="O898" s="225">
        <f>IFERROR(VLOOKUP(TRIM(PRR[[#This Row],[Lokacija provedbe
grad ili općina]]),[1]Koordinate!B:E,2,FALSE),"")</f>
        <v>32283</v>
      </c>
      <c r="P898" s="225">
        <f>IFERROR(VLOOKUP(TRIM(PRR[[#This Row],[Lokacija provedbe
grad ili općina]]),[1]Koordinate!B:E,3,FALSE),"")</f>
        <v>45.275775000000003</v>
      </c>
      <c r="Q898" s="225">
        <f>IFERROR(VLOOKUP(TRIM(PRR[[#This Row],[Lokacija provedbe
grad ili općina]]),[1]Koordinate!B:E,4,FALSE),"")</f>
        <v>18.609666499999999</v>
      </c>
    </row>
    <row r="899" spans="1:17" s="167" customFormat="1">
      <c r="A899" s="218"/>
      <c r="B899" s="226" t="s">
        <v>2731</v>
      </c>
      <c r="C899" s="218"/>
      <c r="D899" s="218"/>
      <c r="E899" s="227">
        <v>43053</v>
      </c>
      <c r="F899" s="75">
        <v>4315900</v>
      </c>
      <c r="G899" s="75">
        <v>2157950</v>
      </c>
      <c r="H899" s="75">
        <v>1834257.5</v>
      </c>
      <c r="I899" s="75">
        <v>323692.5</v>
      </c>
      <c r="J899" s="75">
        <v>2157950</v>
      </c>
      <c r="K899" s="205" t="s">
        <v>3021</v>
      </c>
      <c r="L899" s="417" t="s">
        <v>52</v>
      </c>
      <c r="M899" s="205" t="s">
        <v>1216</v>
      </c>
      <c r="N899" s="218"/>
      <c r="O899" s="225">
        <f>IFERROR(VLOOKUP(TRIM(PRR[[#This Row],[Lokacija provedbe
grad ili općina]]),[1]Koordinate!B:E,2,FALSE),"")</f>
        <v>32257</v>
      </c>
      <c r="P899" s="225">
        <f>IFERROR(VLOOKUP(TRIM(PRR[[#This Row],[Lokacija provedbe
grad ili općina]]),[1]Koordinate!B:E,3,FALSE),"")</f>
        <v>44.919718199999998</v>
      </c>
      <c r="Q899" s="225">
        <f>IFERROR(VLOOKUP(TRIM(PRR[[#This Row],[Lokacija provedbe
grad ili općina]]),[1]Koordinate!B:E,4,FALSE),"")</f>
        <v>18.910618199999998</v>
      </c>
    </row>
    <row r="900" spans="1:17" s="167" customFormat="1">
      <c r="A900" s="218"/>
      <c r="B900" s="226" t="s">
        <v>2731</v>
      </c>
      <c r="C900" s="218"/>
      <c r="D900" s="218"/>
      <c r="E900" s="227">
        <v>43112</v>
      </c>
      <c r="F900" s="75">
        <v>9654407.1600000001</v>
      </c>
      <c r="G900" s="75">
        <v>4827203.58</v>
      </c>
      <c r="H900" s="75">
        <v>4103123.04</v>
      </c>
      <c r="I900" s="75">
        <v>724080.54</v>
      </c>
      <c r="J900" s="75">
        <v>4827203.58</v>
      </c>
      <c r="K900" s="205" t="s">
        <v>3022</v>
      </c>
      <c r="L900" s="417" t="s">
        <v>52</v>
      </c>
      <c r="M900" s="205" t="s">
        <v>890</v>
      </c>
      <c r="N900" s="218"/>
      <c r="O900" s="225">
        <f>IFERROR(VLOOKUP(TRIM(PRR[[#This Row],[Lokacija provedbe
grad ili općina]]),[1]Koordinate!B:E,2,FALSE),"")</f>
        <v>32236</v>
      </c>
      <c r="P900" s="225">
        <f>IFERROR(VLOOKUP(TRIM(PRR[[#This Row],[Lokacija provedbe
grad ili općina]]),[1]Koordinate!B:E,3,FALSE),"")</f>
        <v>45.222044799999999</v>
      </c>
      <c r="Q900" s="225">
        <f>IFERROR(VLOOKUP(TRIM(PRR[[#This Row],[Lokacija provedbe
grad ili općina]]),[1]Koordinate!B:E,4,FALSE),"")</f>
        <v>19.375233099999999</v>
      </c>
    </row>
    <row r="901" spans="1:17" s="167" customFormat="1">
      <c r="A901" s="218"/>
      <c r="B901" s="226" t="s">
        <v>2731</v>
      </c>
      <c r="C901" s="218"/>
      <c r="D901" s="218"/>
      <c r="E901" s="227">
        <v>43150</v>
      </c>
      <c r="F901" s="75">
        <v>5585890</v>
      </c>
      <c r="G901" s="75">
        <v>3910123</v>
      </c>
      <c r="H901" s="75">
        <v>3323604.55</v>
      </c>
      <c r="I901" s="75">
        <v>586518.45000000019</v>
      </c>
      <c r="J901" s="75">
        <v>1675767</v>
      </c>
      <c r="K901" s="205" t="s">
        <v>3023</v>
      </c>
      <c r="L901" s="417" t="s">
        <v>52</v>
      </c>
      <c r="M901" s="205" t="s">
        <v>3099</v>
      </c>
      <c r="N901" s="218"/>
      <c r="O901" s="225">
        <f>IFERROR(VLOOKUP(TRIM(PRR[[#This Row],[Lokacija provedbe
grad ili općina]]),[1]Koordinate!B:E,2,FALSE),"")</f>
        <v>32273</v>
      </c>
      <c r="P901" s="225">
        <f>IFERROR(VLOOKUP(TRIM(PRR[[#This Row],[Lokacija provedbe
grad ili općina]]),[1]Koordinate!B:E,3,FALSE),"")</f>
        <v>45.149477099999999</v>
      </c>
      <c r="Q901" s="225">
        <f>IFERROR(VLOOKUP(TRIM(PRR[[#This Row],[Lokacija provedbe
grad ili općina]]),[1]Koordinate!B:E,4,FALSE),"")</f>
        <v>18.706734399999899</v>
      </c>
    </row>
    <row r="902" spans="1:17" s="167" customFormat="1">
      <c r="A902" s="218"/>
      <c r="B902" s="226" t="s">
        <v>2731</v>
      </c>
      <c r="C902" s="218"/>
      <c r="D902" s="218"/>
      <c r="E902" s="227">
        <v>43028</v>
      </c>
      <c r="F902" s="75">
        <v>3149900</v>
      </c>
      <c r="G902" s="75">
        <v>1574950</v>
      </c>
      <c r="H902" s="75">
        <v>1338707.5</v>
      </c>
      <c r="I902" s="75">
        <v>236242.5</v>
      </c>
      <c r="J902" s="75">
        <v>1574950</v>
      </c>
      <c r="K902" s="205" t="s">
        <v>3024</v>
      </c>
      <c r="L902" s="417" t="s">
        <v>52</v>
      </c>
      <c r="M902" s="205" t="s">
        <v>890</v>
      </c>
      <c r="N902" s="218"/>
      <c r="O902" s="225">
        <f>IFERROR(VLOOKUP(TRIM(PRR[[#This Row],[Lokacija provedbe
grad ili općina]]),[1]Koordinate!B:E,2,FALSE),"")</f>
        <v>32236</v>
      </c>
      <c r="P902" s="225">
        <f>IFERROR(VLOOKUP(TRIM(PRR[[#This Row],[Lokacija provedbe
grad ili općina]]),[1]Koordinate!B:E,3,FALSE),"")</f>
        <v>45.222044799999999</v>
      </c>
      <c r="Q902" s="225">
        <f>IFERROR(VLOOKUP(TRIM(PRR[[#This Row],[Lokacija provedbe
grad ili općina]]),[1]Koordinate!B:E,4,FALSE),"")</f>
        <v>19.375233099999999</v>
      </c>
    </row>
    <row r="903" spans="1:17" s="167" customFormat="1">
      <c r="A903" s="218"/>
      <c r="B903" s="226" t="s">
        <v>2731</v>
      </c>
      <c r="C903" s="218"/>
      <c r="D903" s="218"/>
      <c r="E903" s="227">
        <v>43053</v>
      </c>
      <c r="F903" s="75">
        <v>9208593.3399999999</v>
      </c>
      <c r="G903" s="75">
        <v>4604296.67</v>
      </c>
      <c r="H903" s="75">
        <v>3913652.17</v>
      </c>
      <c r="I903" s="75">
        <v>690644.5</v>
      </c>
      <c r="J903" s="75">
        <v>4604296.67</v>
      </c>
      <c r="K903" s="205" t="s">
        <v>3025</v>
      </c>
      <c r="L903" s="417" t="s">
        <v>52</v>
      </c>
      <c r="M903" s="205" t="s">
        <v>1452</v>
      </c>
      <c r="N903" s="218"/>
      <c r="O903" s="225">
        <f>IFERROR(VLOOKUP(TRIM(PRR[[#This Row],[Lokacija provedbe
grad ili općina]]),[1]Koordinate!B:E,2,FALSE),"")</f>
        <v>32284</v>
      </c>
      <c r="P903" s="225">
        <f>IFERROR(VLOOKUP(TRIM(PRR[[#This Row],[Lokacija provedbe
grad ili općina]]),[1]Koordinate!B:E,3,FALSE),"")</f>
        <v>45.266819099999999</v>
      </c>
      <c r="Q903" s="225">
        <f>IFERROR(VLOOKUP(TRIM(PRR[[#This Row],[Lokacija provedbe
grad ili općina]]),[1]Koordinate!B:E,4,FALSE),"")</f>
        <v>18.5396889999999</v>
      </c>
    </row>
    <row r="904" spans="1:17" s="167" customFormat="1">
      <c r="A904" s="218"/>
      <c r="B904" s="226" t="s">
        <v>2731</v>
      </c>
      <c r="C904" s="218"/>
      <c r="D904" s="218"/>
      <c r="E904" s="227">
        <v>43053</v>
      </c>
      <c r="F904" s="75">
        <v>15302052</v>
      </c>
      <c r="G904" s="75">
        <v>7559300</v>
      </c>
      <c r="H904" s="75">
        <v>6425405</v>
      </c>
      <c r="I904" s="75">
        <v>1133895</v>
      </c>
      <c r="J904" s="75">
        <v>7742752</v>
      </c>
      <c r="K904" s="205" t="s">
        <v>3026</v>
      </c>
      <c r="L904" s="417" t="s">
        <v>52</v>
      </c>
      <c r="M904" s="205" t="s">
        <v>148</v>
      </c>
      <c r="N904" s="218"/>
      <c r="O904" s="225">
        <f>IFERROR(VLOOKUP(TRIM(PRR[[#This Row],[Lokacija provedbe
grad ili općina]]),[1]Koordinate!B:E,2,FALSE),"")</f>
        <v>32272</v>
      </c>
      <c r="P904" s="225">
        <f>IFERROR(VLOOKUP(TRIM(PRR[[#This Row],[Lokacija provedbe
grad ili općina]]),[1]Koordinate!B:E,3,FALSE),"")</f>
        <v>45.189483999999901</v>
      </c>
      <c r="Q904" s="225">
        <f>IFERROR(VLOOKUP(TRIM(PRR[[#This Row],[Lokacija provedbe
grad ili općina]]),[1]Koordinate!B:E,4,FALSE),"")</f>
        <v>18.6873659</v>
      </c>
    </row>
    <row r="905" spans="1:17" s="167" customFormat="1" ht="30">
      <c r="A905" s="218"/>
      <c r="B905" s="226" t="s">
        <v>2731</v>
      </c>
      <c r="C905" s="218"/>
      <c r="D905" s="218"/>
      <c r="E905" s="227">
        <v>43168</v>
      </c>
      <c r="F905" s="75">
        <v>4633886.74</v>
      </c>
      <c r="G905" s="75">
        <v>2316943.37</v>
      </c>
      <c r="H905" s="75">
        <v>1969401.8645000001</v>
      </c>
      <c r="I905" s="75">
        <v>347541.50549999997</v>
      </c>
      <c r="J905" s="75">
        <v>2316943.37</v>
      </c>
      <c r="K905" s="205" t="s">
        <v>3135</v>
      </c>
      <c r="L905" s="417" t="s">
        <v>52</v>
      </c>
      <c r="M905" s="205" t="s">
        <v>159</v>
      </c>
      <c r="N905" s="218"/>
      <c r="O905" s="225">
        <f>IFERROR(VLOOKUP(TRIM(PRR[[#This Row],[Lokacija provedbe
grad ili općina]]),[1]Koordinate!B:E,2,FALSE),"")</f>
        <v>32283</v>
      </c>
      <c r="P905" s="225">
        <f>IFERROR(VLOOKUP(TRIM(PRR[[#This Row],[Lokacija provedbe
grad ili općina]]),[1]Koordinate!B:E,3,FALSE),"")</f>
        <v>45.275775000000003</v>
      </c>
      <c r="Q905" s="225">
        <f>IFERROR(VLOOKUP(TRIM(PRR[[#This Row],[Lokacija provedbe
grad ili općina]]),[1]Koordinate!B:E,4,FALSE),"")</f>
        <v>18.609666499999999</v>
      </c>
    </row>
    <row r="906" spans="1:17" s="167" customFormat="1">
      <c r="A906" s="218"/>
      <c r="B906" s="226" t="s">
        <v>2731</v>
      </c>
      <c r="C906" s="218"/>
      <c r="D906" s="218"/>
      <c r="E906" s="227">
        <v>43186</v>
      </c>
      <c r="F906" s="75">
        <v>1390914.16</v>
      </c>
      <c r="G906" s="75">
        <v>695457.08</v>
      </c>
      <c r="H906" s="75">
        <v>591138.51799999992</v>
      </c>
      <c r="I906" s="75">
        <v>104318.56200000003</v>
      </c>
      <c r="J906" s="75">
        <v>695457.08</v>
      </c>
      <c r="K906" s="205" t="s">
        <v>3142</v>
      </c>
      <c r="L906" s="417" t="s">
        <v>52</v>
      </c>
      <c r="M906" s="205" t="s">
        <v>148</v>
      </c>
      <c r="N906" s="218"/>
      <c r="O906" s="225">
        <f>IFERROR(VLOOKUP(TRIM(PRR[[#This Row],[Lokacija provedbe
grad ili općina]]),[1]Koordinate!B:E,2,FALSE),"")</f>
        <v>32272</v>
      </c>
      <c r="P906" s="225">
        <f>IFERROR(VLOOKUP(TRIM(PRR[[#This Row],[Lokacija provedbe
grad ili općina]]),[1]Koordinate!B:E,3,FALSE),"")</f>
        <v>45.189483999999901</v>
      </c>
      <c r="Q906" s="225">
        <f>IFERROR(VLOOKUP(TRIM(PRR[[#This Row],[Lokacija provedbe
grad ili općina]]),[1]Koordinate!B:E,4,FALSE),"")</f>
        <v>18.6873659</v>
      </c>
    </row>
    <row r="907" spans="1:17" s="167" customFormat="1">
      <c r="A907" s="218"/>
      <c r="B907" s="226" t="s">
        <v>4001</v>
      </c>
      <c r="C907" s="218"/>
      <c r="D907" s="218"/>
      <c r="E907" s="227">
        <v>43426</v>
      </c>
      <c r="F907" s="75">
        <v>773601.92</v>
      </c>
      <c r="G907" s="75">
        <v>371200.96</v>
      </c>
      <c r="H907" s="75">
        <v>315520.81599999999</v>
      </c>
      <c r="I907" s="75">
        <v>55680.144000000029</v>
      </c>
      <c r="J907" s="75">
        <v>402400.96</v>
      </c>
      <c r="K907" s="205" t="s">
        <v>4876</v>
      </c>
      <c r="L907" s="417" t="s">
        <v>52</v>
      </c>
      <c r="M907" s="205" t="s">
        <v>1216</v>
      </c>
      <c r="N907" s="218"/>
      <c r="O907" s="225">
        <f>IFERROR(VLOOKUP(TRIM(PRR[[#This Row],[Lokacija provedbe
grad ili općina]]),[1]Koordinate!B:E,2,FALSE),"")</f>
        <v>32257</v>
      </c>
      <c r="P907" s="225">
        <f>IFERROR(VLOOKUP(TRIM(PRR[[#This Row],[Lokacija provedbe
grad ili općina]]),[1]Koordinate!B:E,3,FALSE),"")</f>
        <v>44.919718199999998</v>
      </c>
      <c r="Q907" s="225">
        <f>IFERROR(VLOOKUP(TRIM(PRR[[#This Row],[Lokacija provedbe
grad ili općina]]),[1]Koordinate!B:E,4,FALSE),"")</f>
        <v>18.910618199999998</v>
      </c>
    </row>
    <row r="908" spans="1:17" s="167" customFormat="1">
      <c r="A908" s="218"/>
      <c r="B908" s="226" t="s">
        <v>3000</v>
      </c>
      <c r="C908" s="218"/>
      <c r="D908" s="218"/>
      <c r="E908" s="227">
        <v>43109</v>
      </c>
      <c r="F908" s="75">
        <v>982730</v>
      </c>
      <c r="G908" s="75">
        <v>737047.5</v>
      </c>
      <c r="H908" s="75">
        <v>626490.38</v>
      </c>
      <c r="I908" s="75">
        <v>110557.12</v>
      </c>
      <c r="J908" s="75">
        <v>245682.5</v>
      </c>
      <c r="K908" s="205" t="s">
        <v>3027</v>
      </c>
      <c r="L908" s="417" t="s">
        <v>52</v>
      </c>
      <c r="M908" s="205" t="s">
        <v>1216</v>
      </c>
      <c r="N908" s="218"/>
      <c r="O908" s="225">
        <f>IFERROR(VLOOKUP(TRIM(PRR[[#This Row],[Lokacija provedbe
grad ili općina]]),[1]Koordinate!B:E,2,FALSE),"")</f>
        <v>32257</v>
      </c>
      <c r="P908" s="225">
        <f>IFERROR(VLOOKUP(TRIM(PRR[[#This Row],[Lokacija provedbe
grad ili općina]]),[1]Koordinate!B:E,3,FALSE),"")</f>
        <v>44.919718199999998</v>
      </c>
      <c r="Q908" s="225">
        <f>IFERROR(VLOOKUP(TRIM(PRR[[#This Row],[Lokacija provedbe
grad ili općina]]),[1]Koordinate!B:E,4,FALSE),"")</f>
        <v>18.910618199999998</v>
      </c>
    </row>
    <row r="909" spans="1:17" s="167" customFormat="1">
      <c r="A909" s="218"/>
      <c r="B909" s="226" t="s">
        <v>3000</v>
      </c>
      <c r="C909" s="218"/>
      <c r="D909" s="218"/>
      <c r="E909" s="227">
        <v>43146</v>
      </c>
      <c r="F909" s="75">
        <v>1219208</v>
      </c>
      <c r="G909" s="75">
        <v>1219208</v>
      </c>
      <c r="H909" s="75">
        <v>1036326.8</v>
      </c>
      <c r="I909" s="75">
        <v>182881.19999999995</v>
      </c>
      <c r="J909" s="75">
        <v>0</v>
      </c>
      <c r="K909" s="205" t="s">
        <v>3028</v>
      </c>
      <c r="L909" s="417" t="s">
        <v>52</v>
      </c>
      <c r="M909" s="205" t="s">
        <v>1452</v>
      </c>
      <c r="N909" s="218"/>
      <c r="O909" s="225">
        <f>IFERROR(VLOOKUP(TRIM(PRR[[#This Row],[Lokacija provedbe
grad ili općina]]),[1]Koordinate!B:E,2,FALSE),"")</f>
        <v>32284</v>
      </c>
      <c r="P909" s="225">
        <f>IFERROR(VLOOKUP(TRIM(PRR[[#This Row],[Lokacija provedbe
grad ili općina]]),[1]Koordinate!B:E,3,FALSE),"")</f>
        <v>45.266819099999999</v>
      </c>
      <c r="Q909" s="225">
        <f>IFERROR(VLOOKUP(TRIM(PRR[[#This Row],[Lokacija provedbe
grad ili općina]]),[1]Koordinate!B:E,4,FALSE),"")</f>
        <v>18.5396889999999</v>
      </c>
    </row>
    <row r="910" spans="1:17" s="167" customFormat="1">
      <c r="A910" s="218"/>
      <c r="B910" s="226" t="s">
        <v>3000</v>
      </c>
      <c r="C910" s="218"/>
      <c r="D910" s="218"/>
      <c r="E910" s="227">
        <v>43146</v>
      </c>
      <c r="F910" s="75">
        <v>316250.25</v>
      </c>
      <c r="G910" s="75">
        <v>284625.23</v>
      </c>
      <c r="H910" s="75">
        <v>241931.45</v>
      </c>
      <c r="I910" s="75">
        <v>42693.77999999997</v>
      </c>
      <c r="J910" s="75">
        <v>31625.020000000019</v>
      </c>
      <c r="K910" s="205" t="s">
        <v>301</v>
      </c>
      <c r="L910" s="417" t="s">
        <v>52</v>
      </c>
      <c r="M910" s="205" t="s">
        <v>1228</v>
      </c>
      <c r="N910" s="218"/>
      <c r="O910" s="225">
        <f>IFERROR(VLOOKUP(TRIM(PRR[[#This Row],[Lokacija provedbe
grad ili općina]]),[1]Koordinate!B:E,2,FALSE),"")</f>
        <v>32227</v>
      </c>
      <c r="P910" s="225">
        <f>IFERROR(VLOOKUP(TRIM(PRR[[#This Row],[Lokacija provedbe
grad ili općina]]),[1]Koordinate!B:E,3,FALSE),"")</f>
        <v>45.402011799999997</v>
      </c>
      <c r="Q910" s="225">
        <f>IFERROR(VLOOKUP(TRIM(PRR[[#This Row],[Lokacija provedbe
grad ili općina]]),[1]Koordinate!B:E,4,FALSE),"")</f>
        <v>18.972915599999901</v>
      </c>
    </row>
    <row r="911" spans="1:17" s="167" customFormat="1">
      <c r="A911" s="225"/>
      <c r="B911" s="423" t="s">
        <v>3003</v>
      </c>
      <c r="C911" s="225"/>
      <c r="D911" s="225"/>
      <c r="E911" s="231">
        <v>43028</v>
      </c>
      <c r="F911" s="424">
        <v>1511860</v>
      </c>
      <c r="G911" s="424">
        <v>1511860</v>
      </c>
      <c r="H911" s="424">
        <v>1285081</v>
      </c>
      <c r="I911" s="424">
        <v>226779</v>
      </c>
      <c r="J911" s="424">
        <v>0</v>
      </c>
      <c r="K911" s="142" t="s">
        <v>3029</v>
      </c>
      <c r="L911" s="419" t="s">
        <v>52</v>
      </c>
      <c r="M911" s="142" t="s">
        <v>2362</v>
      </c>
      <c r="N911" s="225"/>
      <c r="O911" s="225">
        <f>IFERROR(VLOOKUP(TRIM(PRR[[#This Row],[Lokacija provedbe
grad ili općina]]),[1]Koordinate!B:E,2,FALSE),"")</f>
        <v>32221</v>
      </c>
      <c r="P911" s="225">
        <f>IFERROR(VLOOKUP(TRIM(PRR[[#This Row],[Lokacija provedbe
grad ili općina]]),[1]Koordinate!B:E,3,FALSE),"")</f>
        <v>45.332528099999998</v>
      </c>
      <c r="Q911" s="225">
        <f>IFERROR(VLOOKUP(TRIM(PRR[[#This Row],[Lokacija provedbe
grad ili općina]]),[1]Koordinate!B:E,4,FALSE),"")</f>
        <v>18.841491600000001</v>
      </c>
    </row>
    <row r="912" spans="1:17" s="167" customFormat="1">
      <c r="A912" s="225"/>
      <c r="B912" s="423" t="s">
        <v>3003</v>
      </c>
      <c r="C912" s="225"/>
      <c r="D912" s="225"/>
      <c r="E912" s="231">
        <v>43028</v>
      </c>
      <c r="F912" s="424">
        <v>526427.1</v>
      </c>
      <c r="G912" s="424">
        <v>526427.1</v>
      </c>
      <c r="H912" s="424">
        <v>447463.04</v>
      </c>
      <c r="I912" s="424">
        <v>78964.06</v>
      </c>
      <c r="J912" s="424">
        <v>0</v>
      </c>
      <c r="K912" s="142" t="s">
        <v>3030</v>
      </c>
      <c r="L912" s="419" t="s">
        <v>52</v>
      </c>
      <c r="M912" s="142" t="s">
        <v>4324</v>
      </c>
      <c r="N912" s="225"/>
      <c r="O912" s="225">
        <f>IFERROR(VLOOKUP(TRIM(PRR[[#This Row],[Lokacija provedbe
grad ili općina]]),[1]Koordinate!B:E,2,FALSE),"")</f>
        <v>32249</v>
      </c>
      <c r="P912" s="225">
        <f>IFERROR(VLOOKUP(TRIM(PRR[[#This Row],[Lokacija provedbe
grad ili općina]]),[1]Koordinate!B:E,3,FALSE),"")</f>
        <v>45.164882200000001</v>
      </c>
      <c r="Q912" s="225">
        <f>IFERROR(VLOOKUP(TRIM(PRR[[#This Row],[Lokacija provedbe
grad ili općina]]),[1]Koordinate!B:E,4,FALSE),"")</f>
        <v>19.152205800000001</v>
      </c>
    </row>
    <row r="913" spans="1:17" s="167" customFormat="1">
      <c r="A913" s="225"/>
      <c r="B913" s="423" t="s">
        <v>899</v>
      </c>
      <c r="C913" s="225"/>
      <c r="D913" s="225"/>
      <c r="E913" s="231">
        <v>42916</v>
      </c>
      <c r="F913" s="424">
        <v>3698472.73</v>
      </c>
      <c r="G913" s="424">
        <v>3328625.46</v>
      </c>
      <c r="H913" s="424">
        <v>2829331.64</v>
      </c>
      <c r="I913" s="424">
        <v>499293.81999999983</v>
      </c>
      <c r="J913" s="424">
        <v>369847.27</v>
      </c>
      <c r="K913" s="142" t="s">
        <v>907</v>
      </c>
      <c r="L913" s="419" t="s">
        <v>52</v>
      </c>
      <c r="M913" s="142" t="s">
        <v>53</v>
      </c>
      <c r="N913" s="225"/>
      <c r="O913" s="225">
        <f>IFERROR(VLOOKUP(TRIM(PRR[[#This Row],[Lokacija provedbe
grad ili općina]]),[1]Koordinate!B:E,2,FALSE),"")</f>
        <v>32000</v>
      </c>
      <c r="P913" s="225">
        <f>IFERROR(VLOOKUP(TRIM(PRR[[#This Row],[Lokacija provedbe
grad ili općina]]),[1]Koordinate!B:E,3,FALSE),"")</f>
        <v>45.345237699999998</v>
      </c>
      <c r="Q913" s="225">
        <f>IFERROR(VLOOKUP(TRIM(PRR[[#This Row],[Lokacija provedbe
grad ili općina]]),[1]Koordinate!B:E,4,FALSE),"")</f>
        <v>19.001020400000002</v>
      </c>
    </row>
    <row r="914" spans="1:17" s="167" customFormat="1">
      <c r="A914" s="225"/>
      <c r="B914" s="423" t="s">
        <v>899</v>
      </c>
      <c r="C914" s="225"/>
      <c r="D914" s="225"/>
      <c r="E914" s="231">
        <v>42916</v>
      </c>
      <c r="F914" s="424">
        <v>998762</v>
      </c>
      <c r="G914" s="424">
        <v>898885.8</v>
      </c>
      <c r="H914" s="424">
        <v>764052.93</v>
      </c>
      <c r="I914" s="424">
        <v>134832.87</v>
      </c>
      <c r="J914" s="424">
        <v>99876.199999999953</v>
      </c>
      <c r="K914" s="142" t="s">
        <v>313</v>
      </c>
      <c r="L914" s="419" t="s">
        <v>52</v>
      </c>
      <c r="M914" s="142" t="s">
        <v>693</v>
      </c>
      <c r="N914" s="225"/>
      <c r="O914" s="225">
        <f>IFERROR(VLOOKUP(TRIM(PRR[[#This Row],[Lokacija provedbe
grad ili općina]]),[1]Koordinate!B:E,2,FALSE),"")</f>
        <v>32238</v>
      </c>
      <c r="P914" s="225">
        <f>IFERROR(VLOOKUP(TRIM(PRR[[#This Row],[Lokacija provedbe
grad ili općina]]),[1]Koordinate!B:E,3,FALSE),"")</f>
        <v>45.232650700000001</v>
      </c>
      <c r="Q914" s="225">
        <f>IFERROR(VLOOKUP(TRIM(PRR[[#This Row],[Lokacija provedbe
grad ili općina]]),[1]Koordinate!B:E,4,FALSE),"")</f>
        <v>19.092352200000001</v>
      </c>
    </row>
    <row r="915" spans="1:17" s="167" customFormat="1">
      <c r="A915" s="225"/>
      <c r="B915" s="423" t="s">
        <v>899</v>
      </c>
      <c r="C915" s="225"/>
      <c r="D915" s="225"/>
      <c r="E915" s="231">
        <v>42916</v>
      </c>
      <c r="F915" s="424">
        <v>5679182.4800000004</v>
      </c>
      <c r="G915" s="424">
        <v>5111264.2300000004</v>
      </c>
      <c r="H915" s="424">
        <v>4344574.5999999996</v>
      </c>
      <c r="I915" s="424">
        <v>766689.63000000082</v>
      </c>
      <c r="J915" s="424">
        <v>567918.25</v>
      </c>
      <c r="K915" s="142" t="s">
        <v>908</v>
      </c>
      <c r="L915" s="419" t="s">
        <v>52</v>
      </c>
      <c r="M915" s="142" t="s">
        <v>2220</v>
      </c>
      <c r="N915" s="225"/>
      <c r="O915" s="225">
        <f>IFERROR(VLOOKUP(TRIM(PRR[[#This Row],[Lokacija provedbe
grad ili općina]]),[1]Koordinate!B:E,2,FALSE),"")</f>
        <v>32214</v>
      </c>
      <c r="P915" s="225">
        <f>IFERROR(VLOOKUP(TRIM(PRR[[#This Row],[Lokacija provedbe
grad ili općina]]),[1]Koordinate!B:E,3,FALSE),"")</f>
        <v>45.370348800000002</v>
      </c>
      <c r="Q915" s="225">
        <f>IFERROR(VLOOKUP(TRIM(PRR[[#This Row],[Lokacija provedbe
grad ili općina]]),[1]Koordinate!B:E,4,FALSE),"")</f>
        <v>18.7936646</v>
      </c>
    </row>
    <row r="916" spans="1:17" s="167" customFormat="1">
      <c r="A916" s="225"/>
      <c r="B916" s="423" t="s">
        <v>982</v>
      </c>
      <c r="C916" s="225"/>
      <c r="D916" s="225"/>
      <c r="E916" s="231">
        <v>42930</v>
      </c>
      <c r="F916" s="424">
        <v>6036090.8300000001</v>
      </c>
      <c r="G916" s="424">
        <v>5432481.75</v>
      </c>
      <c r="H916" s="424">
        <v>4617609.49</v>
      </c>
      <c r="I916" s="424">
        <v>814872.25999999978</v>
      </c>
      <c r="J916" s="424">
        <v>603609.08000000007</v>
      </c>
      <c r="K916" s="142" t="s">
        <v>975</v>
      </c>
      <c r="L916" s="419" t="s">
        <v>52</v>
      </c>
      <c r="M916" s="142" t="s">
        <v>177</v>
      </c>
      <c r="N916" s="225"/>
      <c r="O916" s="225">
        <f>IFERROR(VLOOKUP(TRIM(PRR[[#This Row],[Lokacija provedbe
grad ili općina]]),[1]Koordinate!B:E,2,FALSE),"")</f>
        <v>32270</v>
      </c>
      <c r="P916" s="225">
        <f>IFERROR(VLOOKUP(TRIM(PRR[[#This Row],[Lokacija provedbe
grad ili općina]]),[1]Koordinate!B:E,3,FALSE),"")</f>
        <v>45.072074000000001</v>
      </c>
      <c r="Q916" s="225">
        <f>IFERROR(VLOOKUP(TRIM(PRR[[#This Row],[Lokacija provedbe
grad ili općina]]),[1]Koordinate!B:E,4,FALSE),"")</f>
        <v>18.694507199999901</v>
      </c>
    </row>
    <row r="917" spans="1:17" s="167" customFormat="1">
      <c r="A917" s="225"/>
      <c r="B917" s="423" t="s">
        <v>2716</v>
      </c>
      <c r="C917" s="225"/>
      <c r="D917" s="225"/>
      <c r="E917" s="231">
        <v>43024</v>
      </c>
      <c r="F917" s="424">
        <v>1279997.5</v>
      </c>
      <c r="G917" s="424">
        <v>895998.25</v>
      </c>
      <c r="H917" s="424">
        <v>761598.51</v>
      </c>
      <c r="I917" s="424">
        <v>134399.74</v>
      </c>
      <c r="J917" s="424">
        <v>383999.25</v>
      </c>
      <c r="K917" s="142" t="s">
        <v>908</v>
      </c>
      <c r="L917" s="419" t="s">
        <v>52</v>
      </c>
      <c r="M917" s="142" t="s">
        <v>2220</v>
      </c>
      <c r="N917" s="225"/>
      <c r="O917" s="225">
        <f>IFERROR(VLOOKUP(TRIM(PRR[[#This Row],[Lokacija provedbe
grad ili općina]]),[1]Koordinate!B:E,2,FALSE),"")</f>
        <v>32214</v>
      </c>
      <c r="P917" s="225">
        <f>IFERROR(VLOOKUP(TRIM(PRR[[#This Row],[Lokacija provedbe
grad ili općina]]),[1]Koordinate!B:E,3,FALSE),"")</f>
        <v>45.370348800000002</v>
      </c>
      <c r="Q917" s="225">
        <f>IFERROR(VLOOKUP(TRIM(PRR[[#This Row],[Lokacija provedbe
grad ili općina]]),[1]Koordinate!B:E,4,FALSE),"")</f>
        <v>18.7936646</v>
      </c>
    </row>
    <row r="918" spans="1:17" s="167" customFormat="1">
      <c r="A918" s="218"/>
      <c r="B918" s="254" t="s">
        <v>2716</v>
      </c>
      <c r="C918" s="44"/>
      <c r="D918" s="44"/>
      <c r="E918" s="125">
        <v>43070</v>
      </c>
      <c r="F918" s="75">
        <v>350284.16</v>
      </c>
      <c r="G918" s="75">
        <v>175142.08</v>
      </c>
      <c r="H918" s="75">
        <v>148870.76999999999</v>
      </c>
      <c r="I918" s="75">
        <v>26271.309999999998</v>
      </c>
      <c r="J918" s="75">
        <v>175142.08</v>
      </c>
      <c r="K918" s="205" t="s">
        <v>2725</v>
      </c>
      <c r="L918" s="196" t="s">
        <v>52</v>
      </c>
      <c r="M918" s="230" t="s">
        <v>4325</v>
      </c>
      <c r="N918" s="218"/>
      <c r="O918" s="225">
        <f>IFERROR(VLOOKUP(TRIM(PRR[[#This Row],[Lokacija provedbe
grad ili općina]]),[1]Koordinate!B:E,2,FALSE),"")</f>
        <v>32252</v>
      </c>
      <c r="P918" s="225">
        <f>IFERROR(VLOOKUP(TRIM(PRR[[#This Row],[Lokacija provedbe
grad ili općina]]),[1]Koordinate!B:E,3,FALSE),"")</f>
        <v>45.145711599999998</v>
      </c>
      <c r="Q918" s="225">
        <f>IFERROR(VLOOKUP(TRIM(PRR[[#This Row],[Lokacija provedbe
grad ili općina]]),[1]Koordinate!B:E,4,FALSE),"")</f>
        <v>18.872181399999999</v>
      </c>
    </row>
    <row r="919" spans="1:17" s="167" customFormat="1">
      <c r="A919" s="218"/>
      <c r="B919" s="254" t="s">
        <v>2716</v>
      </c>
      <c r="C919" s="44"/>
      <c r="D919" s="44"/>
      <c r="E919" s="125">
        <v>43027</v>
      </c>
      <c r="F919" s="75">
        <v>127426.9</v>
      </c>
      <c r="G919" s="75">
        <v>63713.45</v>
      </c>
      <c r="H919" s="75">
        <v>54156.43</v>
      </c>
      <c r="I919" s="75">
        <v>9557.0199999999968</v>
      </c>
      <c r="J919" s="75">
        <v>63713.45</v>
      </c>
      <c r="K919" s="205" t="s">
        <v>2726</v>
      </c>
      <c r="L919" s="196" t="s">
        <v>52</v>
      </c>
      <c r="M919" s="230" t="s">
        <v>890</v>
      </c>
      <c r="N919" s="218"/>
      <c r="O919" s="225">
        <f>IFERROR(VLOOKUP(TRIM(PRR[[#This Row],[Lokacija provedbe
grad ili općina]]),[1]Koordinate!B:E,2,FALSE),"")</f>
        <v>32236</v>
      </c>
      <c r="P919" s="225">
        <f>IFERROR(VLOOKUP(TRIM(PRR[[#This Row],[Lokacija provedbe
grad ili općina]]),[1]Koordinate!B:E,3,FALSE),"")</f>
        <v>45.222044799999999</v>
      </c>
      <c r="Q919" s="225">
        <f>IFERROR(VLOOKUP(TRIM(PRR[[#This Row],[Lokacija provedbe
grad ili općina]]),[1]Koordinate!B:E,4,FALSE),"")</f>
        <v>19.375233099999999</v>
      </c>
    </row>
    <row r="920" spans="1:17" s="167" customFormat="1">
      <c r="A920" s="218"/>
      <c r="B920" s="254" t="s">
        <v>2736</v>
      </c>
      <c r="C920" s="44"/>
      <c r="D920" s="44"/>
      <c r="E920" s="125">
        <v>42866</v>
      </c>
      <c r="F920" s="75">
        <v>38592916</v>
      </c>
      <c r="G920" s="75">
        <v>34291812</v>
      </c>
      <c r="H920" s="75">
        <v>29148040.199999999</v>
      </c>
      <c r="I920" s="75">
        <v>5143771.8000000007</v>
      </c>
      <c r="J920" s="75">
        <v>4301104</v>
      </c>
      <c r="K920" s="205" t="s">
        <v>223</v>
      </c>
      <c r="L920" s="196" t="s">
        <v>52</v>
      </c>
      <c r="M920" s="230" t="s">
        <v>53</v>
      </c>
      <c r="N920" s="218"/>
      <c r="O920" s="225">
        <f>IFERROR(VLOOKUP(TRIM(PRR[[#This Row],[Lokacija provedbe
grad ili općina]]),[1]Koordinate!B:E,2,FALSE),"")</f>
        <v>32000</v>
      </c>
      <c r="P920" s="225">
        <f>IFERROR(VLOOKUP(TRIM(PRR[[#This Row],[Lokacija provedbe
grad ili općina]]),[1]Koordinate!B:E,3,FALSE),"")</f>
        <v>45.345237699999998</v>
      </c>
      <c r="Q920" s="225">
        <f>IFERROR(VLOOKUP(TRIM(PRR[[#This Row],[Lokacija provedbe
grad ili općina]]),[1]Koordinate!B:E,4,FALSE),"")</f>
        <v>19.001020400000002</v>
      </c>
    </row>
    <row r="921" spans="1:17" s="167" customFormat="1">
      <c r="A921" s="218"/>
      <c r="B921" s="254" t="s">
        <v>2736</v>
      </c>
      <c r="C921" s="44"/>
      <c r="D921" s="44"/>
      <c r="E921" s="125">
        <v>42866</v>
      </c>
      <c r="F921" s="75">
        <v>43305091</v>
      </c>
      <c r="G921" s="75">
        <v>36970650</v>
      </c>
      <c r="H921" s="75">
        <v>31425052.5</v>
      </c>
      <c r="I921" s="75">
        <v>5545597.5</v>
      </c>
      <c r="J921" s="75">
        <v>6334441</v>
      </c>
      <c r="K921" s="205" t="s">
        <v>223</v>
      </c>
      <c r="L921" s="196" t="s">
        <v>52</v>
      </c>
      <c r="M921" s="230" t="s">
        <v>53</v>
      </c>
      <c r="N921" s="218"/>
      <c r="O921" s="225">
        <f>IFERROR(VLOOKUP(TRIM(PRR[[#This Row],[Lokacija provedbe
grad ili općina]]),[1]Koordinate!B:E,2,FALSE),"")</f>
        <v>32000</v>
      </c>
      <c r="P921" s="225">
        <f>IFERROR(VLOOKUP(TRIM(PRR[[#This Row],[Lokacija provedbe
grad ili općina]]),[1]Koordinate!B:E,3,FALSE),"")</f>
        <v>45.345237699999998</v>
      </c>
      <c r="Q921" s="225">
        <f>IFERROR(VLOOKUP(TRIM(PRR[[#This Row],[Lokacija provedbe
grad ili općina]]),[1]Koordinate!B:E,4,FALSE),"")</f>
        <v>19.001020400000002</v>
      </c>
    </row>
    <row r="922" spans="1:17" s="167" customFormat="1">
      <c r="A922" s="218"/>
      <c r="B922" s="254" t="s">
        <v>3000</v>
      </c>
      <c r="C922" s="44"/>
      <c r="D922" s="44"/>
      <c r="E922" s="95">
        <v>43166</v>
      </c>
      <c r="F922" s="75">
        <v>1491975</v>
      </c>
      <c r="G922" s="75">
        <v>1341913.05</v>
      </c>
      <c r="H922" s="75">
        <v>1140626.0900000001</v>
      </c>
      <c r="I922" s="75">
        <v>201286.95999999996</v>
      </c>
      <c r="J922" s="75">
        <v>150061.94999999995</v>
      </c>
      <c r="K922" s="205" t="s">
        <v>3023</v>
      </c>
      <c r="L922" s="196" t="s">
        <v>52</v>
      </c>
      <c r="M922" s="230" t="s">
        <v>3099</v>
      </c>
      <c r="N922" s="218"/>
      <c r="O922" s="225">
        <f>IFERROR(VLOOKUP(TRIM(PRR[[#This Row],[Lokacija provedbe
grad ili općina]]),[1]Koordinate!B:E,2,FALSE),"")</f>
        <v>32273</v>
      </c>
      <c r="P922" s="225">
        <f>IFERROR(VLOOKUP(TRIM(PRR[[#This Row],[Lokacija provedbe
grad ili općina]]),[1]Koordinate!B:E,3,FALSE),"")</f>
        <v>45.149477099999999</v>
      </c>
      <c r="Q922" s="225">
        <f>IFERROR(VLOOKUP(TRIM(PRR[[#This Row],[Lokacija provedbe
grad ili općina]]),[1]Koordinate!B:E,4,FALSE),"")</f>
        <v>18.706734399999899</v>
      </c>
    </row>
    <row r="923" spans="1:17" s="167" customFormat="1">
      <c r="A923" s="151"/>
      <c r="B923" s="226" t="s">
        <v>3000</v>
      </c>
      <c r="C923" s="151"/>
      <c r="D923" s="151"/>
      <c r="E923" s="78">
        <v>43166</v>
      </c>
      <c r="F923" s="75">
        <v>2027965</v>
      </c>
      <c r="G923" s="75">
        <v>1825168.5</v>
      </c>
      <c r="H923" s="75">
        <v>1551393.23</v>
      </c>
      <c r="I923" s="75">
        <v>273775.27</v>
      </c>
      <c r="J923" s="75">
        <v>202796.5</v>
      </c>
      <c r="K923" s="205" t="s">
        <v>3100</v>
      </c>
      <c r="L923" s="418" t="s">
        <v>52</v>
      </c>
      <c r="M923" s="124" t="s">
        <v>1216</v>
      </c>
      <c r="N923" s="218"/>
      <c r="O923" s="225">
        <f>IFERROR(VLOOKUP(TRIM(PRR[[#This Row],[Lokacija provedbe
grad ili općina]]),[1]Koordinate!B:E,2,FALSE),"")</f>
        <v>32257</v>
      </c>
      <c r="P923" s="225">
        <f>IFERROR(VLOOKUP(TRIM(PRR[[#This Row],[Lokacija provedbe
grad ili općina]]),[1]Koordinate!B:E,3,FALSE),"")</f>
        <v>44.919718199999998</v>
      </c>
      <c r="Q923" s="225">
        <f>IFERROR(VLOOKUP(TRIM(PRR[[#This Row],[Lokacija provedbe
grad ili općina]]),[1]Koordinate!B:E,4,FALSE),"")</f>
        <v>18.910618199999998</v>
      </c>
    </row>
    <row r="924" spans="1:17" s="167" customFormat="1">
      <c r="A924" s="151"/>
      <c r="B924" s="226" t="s">
        <v>3000</v>
      </c>
      <c r="C924" s="151"/>
      <c r="D924" s="151"/>
      <c r="E924" s="78">
        <v>43194</v>
      </c>
      <c r="F924" s="75">
        <v>1318310.82</v>
      </c>
      <c r="G924" s="75">
        <v>659155.41</v>
      </c>
      <c r="H924" s="75">
        <v>560282.09849999996</v>
      </c>
      <c r="I924" s="75">
        <v>98873.311500000069</v>
      </c>
      <c r="J924" s="75">
        <v>659155.41</v>
      </c>
      <c r="K924" s="205" t="s">
        <v>3239</v>
      </c>
      <c r="L924" s="418" t="s">
        <v>52</v>
      </c>
      <c r="M924" s="124" t="s">
        <v>890</v>
      </c>
      <c r="N924" s="218"/>
      <c r="O924" s="225">
        <f>IFERROR(VLOOKUP(TRIM(PRR[[#This Row],[Lokacija provedbe
grad ili općina]]),[1]Koordinate!B:E,2,FALSE),"")</f>
        <v>32236</v>
      </c>
      <c r="P924" s="225">
        <f>IFERROR(VLOOKUP(TRIM(PRR[[#This Row],[Lokacija provedbe
grad ili općina]]),[1]Koordinate!B:E,3,FALSE),"")</f>
        <v>45.222044799999999</v>
      </c>
      <c r="Q924" s="225">
        <f>IFERROR(VLOOKUP(TRIM(PRR[[#This Row],[Lokacija provedbe
grad ili općina]]),[1]Koordinate!B:E,4,FALSE),"")</f>
        <v>19.375233099999999</v>
      </c>
    </row>
    <row r="925" spans="1:17" s="167" customFormat="1">
      <c r="A925" s="151"/>
      <c r="B925" s="226" t="s">
        <v>4001</v>
      </c>
      <c r="C925" s="151"/>
      <c r="D925" s="151"/>
      <c r="E925" s="78">
        <v>43320</v>
      </c>
      <c r="F925" s="75">
        <v>301920</v>
      </c>
      <c r="G925" s="75">
        <v>150960</v>
      </c>
      <c r="H925" s="75">
        <v>128316</v>
      </c>
      <c r="I925" s="75">
        <v>22644</v>
      </c>
      <c r="J925" s="75">
        <v>150960</v>
      </c>
      <c r="K925" s="205" t="s">
        <v>4035</v>
      </c>
      <c r="L925" s="418" t="s">
        <v>52</v>
      </c>
      <c r="M925" s="124" t="s">
        <v>890</v>
      </c>
      <c r="N925" s="218"/>
      <c r="O925" s="225">
        <f>IFERROR(VLOOKUP(TRIM(PRR[[#This Row],[Lokacija provedbe
grad ili općina]]),[1]Koordinate!B:E,2,FALSE),"")</f>
        <v>32236</v>
      </c>
      <c r="P925" s="225">
        <f>IFERROR(VLOOKUP(TRIM(PRR[[#This Row],[Lokacija provedbe
grad ili općina]]),[1]Koordinate!B:E,3,FALSE),"")</f>
        <v>45.222044799999999</v>
      </c>
      <c r="Q925" s="225">
        <f>IFERROR(VLOOKUP(TRIM(PRR[[#This Row],[Lokacija provedbe
grad ili općina]]),[1]Koordinate!B:E,4,FALSE),"")</f>
        <v>19.375233099999999</v>
      </c>
    </row>
    <row r="926" spans="1:17" s="167" customFormat="1">
      <c r="A926" s="218"/>
      <c r="B926" s="255" t="s">
        <v>4001</v>
      </c>
      <c r="C926" s="218"/>
      <c r="D926" s="218"/>
      <c r="E926" s="227">
        <v>43311</v>
      </c>
      <c r="F926" s="75">
        <v>1899000</v>
      </c>
      <c r="G926" s="75">
        <v>949500</v>
      </c>
      <c r="H926" s="75">
        <v>807075</v>
      </c>
      <c r="I926" s="75">
        <v>142425</v>
      </c>
      <c r="J926" s="75">
        <v>949500</v>
      </c>
      <c r="K926" s="205" t="s">
        <v>4036</v>
      </c>
      <c r="L926" s="417" t="s">
        <v>52</v>
      </c>
      <c r="M926" s="205" t="s">
        <v>890</v>
      </c>
      <c r="N926" s="218"/>
      <c r="O926" s="225">
        <f>IFERROR(VLOOKUP(TRIM(PRR[[#This Row],[Lokacija provedbe
grad ili općina]]),[1]Koordinate!B:E,2,FALSE),"")</f>
        <v>32236</v>
      </c>
      <c r="P926" s="225">
        <f>IFERROR(VLOOKUP(TRIM(PRR[[#This Row],[Lokacija provedbe
grad ili općina]]),[1]Koordinate!B:E,3,FALSE),"")</f>
        <v>45.222044799999999</v>
      </c>
      <c r="Q926" s="225">
        <f>IFERROR(VLOOKUP(TRIM(PRR[[#This Row],[Lokacija provedbe
grad ili općina]]),[1]Koordinate!B:E,4,FALSE),"")</f>
        <v>19.375233099999999</v>
      </c>
    </row>
    <row r="927" spans="1:17" s="167" customFormat="1">
      <c r="A927" s="218"/>
      <c r="B927" s="254" t="s">
        <v>4001</v>
      </c>
      <c r="C927" s="44"/>
      <c r="D927" s="44"/>
      <c r="E927" s="242">
        <v>43320</v>
      </c>
      <c r="F927" s="75">
        <v>173472</v>
      </c>
      <c r="G927" s="75">
        <v>86736</v>
      </c>
      <c r="H927" s="75">
        <v>73725.600000000006</v>
      </c>
      <c r="I927" s="75">
        <v>13010.399999999994</v>
      </c>
      <c r="J927" s="75">
        <v>86736</v>
      </c>
      <c r="K927" s="324" t="s">
        <v>4037</v>
      </c>
      <c r="L927" s="196" t="s">
        <v>52</v>
      </c>
      <c r="M927" s="136" t="s">
        <v>890</v>
      </c>
      <c r="N927" s="218"/>
      <c r="O927" s="225">
        <f>IFERROR(VLOOKUP(TRIM(PRR[[#This Row],[Lokacija provedbe
grad ili općina]]),[1]Koordinate!B:E,2,FALSE),"")</f>
        <v>32236</v>
      </c>
      <c r="P927" s="225">
        <f>IFERROR(VLOOKUP(TRIM(PRR[[#This Row],[Lokacija provedbe
grad ili općina]]),[1]Koordinate!B:E,3,FALSE),"")</f>
        <v>45.222044799999999</v>
      </c>
      <c r="Q927" s="225">
        <f>IFERROR(VLOOKUP(TRIM(PRR[[#This Row],[Lokacija provedbe
grad ili općina]]),[1]Koordinate!B:E,4,FALSE),"")</f>
        <v>19.375233099999999</v>
      </c>
    </row>
    <row r="928" spans="1:17" s="167" customFormat="1">
      <c r="A928" s="218"/>
      <c r="B928" s="254" t="s">
        <v>4001</v>
      </c>
      <c r="C928" s="44"/>
      <c r="D928" s="44"/>
      <c r="E928" s="242">
        <v>43321</v>
      </c>
      <c r="F928" s="75">
        <v>338208</v>
      </c>
      <c r="G928" s="75">
        <v>169104</v>
      </c>
      <c r="H928" s="75">
        <v>143738.4</v>
      </c>
      <c r="I928" s="75">
        <v>25365.600000000006</v>
      </c>
      <c r="J928" s="75">
        <v>169104</v>
      </c>
      <c r="K928" s="324" t="s">
        <v>4038</v>
      </c>
      <c r="L928" s="196" t="s">
        <v>52</v>
      </c>
      <c r="M928" s="136" t="s">
        <v>890</v>
      </c>
      <c r="N928" s="218"/>
      <c r="O928" s="225">
        <f>IFERROR(VLOOKUP(TRIM(PRR[[#This Row],[Lokacija provedbe
grad ili općina]]),[1]Koordinate!B:E,2,FALSE),"")</f>
        <v>32236</v>
      </c>
      <c r="P928" s="225">
        <f>IFERROR(VLOOKUP(TRIM(PRR[[#This Row],[Lokacija provedbe
grad ili općina]]),[1]Koordinate!B:E,3,FALSE),"")</f>
        <v>45.222044799999999</v>
      </c>
      <c r="Q928" s="225">
        <f>IFERROR(VLOOKUP(TRIM(PRR[[#This Row],[Lokacija provedbe
grad ili općina]]),[1]Koordinate!B:E,4,FALSE),"")</f>
        <v>19.375233099999999</v>
      </c>
    </row>
    <row r="929" spans="1:17" s="167" customFormat="1">
      <c r="A929" s="218"/>
      <c r="B929" s="254" t="s">
        <v>4001</v>
      </c>
      <c r="C929" s="44"/>
      <c r="D929" s="44"/>
      <c r="E929" s="242">
        <v>43311</v>
      </c>
      <c r="F929" s="75">
        <v>1421953.37</v>
      </c>
      <c r="G929" s="75">
        <v>995367.36</v>
      </c>
      <c r="H929" s="75">
        <v>846062.26</v>
      </c>
      <c r="I929" s="75">
        <v>149305.09999999998</v>
      </c>
      <c r="J929" s="75">
        <v>426586.01000000013</v>
      </c>
      <c r="K929" s="324" t="s">
        <v>4039</v>
      </c>
      <c r="L929" s="196" t="s">
        <v>52</v>
      </c>
      <c r="M929" s="136" t="s">
        <v>3099</v>
      </c>
      <c r="N929" s="218"/>
      <c r="O929" s="225">
        <f>IFERROR(VLOOKUP(TRIM(PRR[[#This Row],[Lokacija provedbe
grad ili općina]]),[1]Koordinate!B:E,2,FALSE),"")</f>
        <v>32273</v>
      </c>
      <c r="P929" s="225">
        <f>IFERROR(VLOOKUP(TRIM(PRR[[#This Row],[Lokacija provedbe
grad ili općina]]),[1]Koordinate!B:E,3,FALSE),"")</f>
        <v>45.149477099999999</v>
      </c>
      <c r="Q929" s="225">
        <f>IFERROR(VLOOKUP(TRIM(PRR[[#This Row],[Lokacija provedbe
grad ili općina]]),[1]Koordinate!B:E,4,FALSE),"")</f>
        <v>18.706734399999899</v>
      </c>
    </row>
    <row r="930" spans="1:17" s="167" customFormat="1" ht="30">
      <c r="A930" s="218"/>
      <c r="B930" s="254" t="s">
        <v>4001</v>
      </c>
      <c r="C930" s="44"/>
      <c r="D930" s="44"/>
      <c r="E930" s="242">
        <v>43311</v>
      </c>
      <c r="F930" s="75">
        <v>3780510</v>
      </c>
      <c r="G930" s="75">
        <v>1890255</v>
      </c>
      <c r="H930" s="75">
        <v>1606716.75</v>
      </c>
      <c r="I930" s="75">
        <v>283538.25</v>
      </c>
      <c r="J930" s="75">
        <v>1890255</v>
      </c>
      <c r="K930" s="324" t="s">
        <v>4040</v>
      </c>
      <c r="L930" s="196" t="s">
        <v>52</v>
      </c>
      <c r="M930" s="136" t="s">
        <v>54</v>
      </c>
      <c r="N930" s="218"/>
      <c r="O930" s="225">
        <f>IFERROR(VLOOKUP(TRIM(PRR[[#This Row],[Lokacija provedbe
grad ili općina]]),[1]Koordinate!B:E,2,FALSE),"")</f>
        <v>32254</v>
      </c>
      <c r="P930" s="225">
        <f>IFERROR(VLOOKUP(TRIM(PRR[[#This Row],[Lokacija provedbe
grad ili općina]]),[1]Koordinate!B:E,3,FALSE),"")</f>
        <v>44.981645</v>
      </c>
      <c r="Q930" s="225">
        <f>IFERROR(VLOOKUP(TRIM(PRR[[#This Row],[Lokacija provedbe
grad ili općina]]),[1]Koordinate!B:E,4,FALSE),"")</f>
        <v>18.9273869999999</v>
      </c>
    </row>
    <row r="931" spans="1:17" s="167" customFormat="1">
      <c r="A931" s="151"/>
      <c r="B931" s="255" t="s">
        <v>4001</v>
      </c>
      <c r="C931" s="151"/>
      <c r="D931" s="151"/>
      <c r="E931" s="78">
        <v>43311</v>
      </c>
      <c r="F931" s="75">
        <v>4704500</v>
      </c>
      <c r="G931" s="75">
        <v>2232000</v>
      </c>
      <c r="H931" s="75">
        <v>1897200</v>
      </c>
      <c r="I931" s="75">
        <v>334800</v>
      </c>
      <c r="J931" s="75">
        <v>2472500</v>
      </c>
      <c r="K931" s="205" t="s">
        <v>4041</v>
      </c>
      <c r="L931" s="418" t="s">
        <v>52</v>
      </c>
      <c r="M931" s="124" t="s">
        <v>177</v>
      </c>
      <c r="N931" s="218"/>
      <c r="O931" s="225">
        <f>IFERROR(VLOOKUP(TRIM(PRR[[#This Row],[Lokacija provedbe
grad ili općina]]),[1]Koordinate!B:E,2,FALSE),"")</f>
        <v>32270</v>
      </c>
      <c r="P931" s="225">
        <f>IFERROR(VLOOKUP(TRIM(PRR[[#This Row],[Lokacija provedbe
grad ili općina]]),[1]Koordinate!B:E,3,FALSE),"")</f>
        <v>45.072074000000001</v>
      </c>
      <c r="Q931" s="225">
        <f>IFERROR(VLOOKUP(TRIM(PRR[[#This Row],[Lokacija provedbe
grad ili općina]]),[1]Koordinate!B:E,4,FALSE),"")</f>
        <v>18.694507199999901</v>
      </c>
    </row>
    <row r="932" spans="1:17" s="167" customFormat="1">
      <c r="A932" s="151"/>
      <c r="B932" s="254" t="s">
        <v>4001</v>
      </c>
      <c r="C932" s="44"/>
      <c r="D932" s="44"/>
      <c r="E932" s="242">
        <v>43311</v>
      </c>
      <c r="F932" s="75">
        <v>4063805</v>
      </c>
      <c r="G932" s="75">
        <v>2031902.5</v>
      </c>
      <c r="H932" s="75">
        <v>1727117.13</v>
      </c>
      <c r="I932" s="75">
        <v>304785.37000000011</v>
      </c>
      <c r="J932" s="75">
        <v>2031902.5</v>
      </c>
      <c r="K932" s="205" t="s">
        <v>4042</v>
      </c>
      <c r="L932" s="196" t="s">
        <v>52</v>
      </c>
      <c r="M932" s="136" t="s">
        <v>1398</v>
      </c>
      <c r="N932" s="218"/>
      <c r="O932" s="225">
        <f>IFERROR(VLOOKUP(TRIM(PRR[[#This Row],[Lokacija provedbe
grad ili općina]]),[1]Koordinate!B:E,2,FALSE),"")</f>
        <v>32281</v>
      </c>
      <c r="P932" s="225">
        <f>IFERROR(VLOOKUP(TRIM(PRR[[#This Row],[Lokacija provedbe
grad ili općina]]),[1]Koordinate!B:E,3,FALSE),"")</f>
        <v>45.288244499999998</v>
      </c>
      <c r="Q932" s="225">
        <f>IFERROR(VLOOKUP(TRIM(PRR[[#This Row],[Lokacija provedbe
grad ili općina]]),[1]Koordinate!B:E,4,FALSE),"")</f>
        <v>18.6841136</v>
      </c>
    </row>
    <row r="933" spans="1:17" s="167" customFormat="1" ht="30">
      <c r="A933" s="151"/>
      <c r="B933" s="254" t="s">
        <v>4001</v>
      </c>
      <c r="C933" s="44"/>
      <c r="D933" s="44"/>
      <c r="E933" s="242">
        <v>43311</v>
      </c>
      <c r="F933" s="75">
        <v>8486374.0800000001</v>
      </c>
      <c r="G933" s="75">
        <v>4243187.04</v>
      </c>
      <c r="H933" s="75">
        <v>3606708.98</v>
      </c>
      <c r="I933" s="75">
        <v>636478.06000000006</v>
      </c>
      <c r="J933" s="75">
        <v>4243187.04</v>
      </c>
      <c r="K933" s="205" t="s">
        <v>307</v>
      </c>
      <c r="L933" s="196" t="s">
        <v>52</v>
      </c>
      <c r="M933" s="136" t="s">
        <v>54</v>
      </c>
      <c r="N933" s="218"/>
      <c r="O933" s="225">
        <f>IFERROR(VLOOKUP(TRIM(PRR[[#This Row],[Lokacija provedbe
grad ili općina]]),[1]Koordinate!B:E,2,FALSE),"")</f>
        <v>32254</v>
      </c>
      <c r="P933" s="225">
        <f>IFERROR(VLOOKUP(TRIM(PRR[[#This Row],[Lokacija provedbe
grad ili općina]]),[1]Koordinate!B:E,3,FALSE),"")</f>
        <v>44.981645</v>
      </c>
      <c r="Q933" s="225">
        <f>IFERROR(VLOOKUP(TRIM(PRR[[#This Row],[Lokacija provedbe
grad ili općina]]),[1]Koordinate!B:E,4,FALSE),"")</f>
        <v>18.9273869999999</v>
      </c>
    </row>
    <row r="934" spans="1:17" s="167" customFormat="1" ht="30">
      <c r="A934" s="151"/>
      <c r="B934" s="254" t="s">
        <v>4001</v>
      </c>
      <c r="C934" s="44"/>
      <c r="D934" s="44"/>
      <c r="E934" s="242">
        <v>43311</v>
      </c>
      <c r="F934" s="75">
        <v>1367907.8</v>
      </c>
      <c r="G934" s="75">
        <v>683953.9</v>
      </c>
      <c r="H934" s="75">
        <v>581360.81999999995</v>
      </c>
      <c r="I934" s="75">
        <v>102593.08000000007</v>
      </c>
      <c r="J934" s="75">
        <v>683953.9</v>
      </c>
      <c r="K934" s="205" t="s">
        <v>4043</v>
      </c>
      <c r="L934" s="196" t="s">
        <v>52</v>
      </c>
      <c r="M934" s="136" t="s">
        <v>53</v>
      </c>
      <c r="N934" s="218"/>
      <c r="O934" s="225">
        <f>IFERROR(VLOOKUP(TRIM(PRR[[#This Row],[Lokacija provedbe
grad ili općina]]),[1]Koordinate!B:E,2,FALSE),"")</f>
        <v>32000</v>
      </c>
      <c r="P934" s="225">
        <f>IFERROR(VLOOKUP(TRIM(PRR[[#This Row],[Lokacija provedbe
grad ili općina]]),[1]Koordinate!B:E,3,FALSE),"")</f>
        <v>45.345237699999998</v>
      </c>
      <c r="Q934" s="225">
        <f>IFERROR(VLOOKUP(TRIM(PRR[[#This Row],[Lokacija provedbe
grad ili općina]]),[1]Koordinate!B:E,4,FALSE),"")</f>
        <v>19.001020400000002</v>
      </c>
    </row>
    <row r="935" spans="1:17" s="167" customFormat="1">
      <c r="A935" s="151"/>
      <c r="B935" s="254" t="s">
        <v>4001</v>
      </c>
      <c r="C935" s="44"/>
      <c r="D935" s="44"/>
      <c r="E935" s="242">
        <v>43325</v>
      </c>
      <c r="F935" s="75">
        <v>964995.16</v>
      </c>
      <c r="G935" s="75">
        <v>482497.58</v>
      </c>
      <c r="H935" s="75">
        <v>410122.94</v>
      </c>
      <c r="I935" s="75">
        <v>72374.640000000014</v>
      </c>
      <c r="J935" s="75">
        <v>482497.58</v>
      </c>
      <c r="K935" s="205" t="s">
        <v>4044</v>
      </c>
      <c r="L935" s="196" t="s">
        <v>52</v>
      </c>
      <c r="M935" s="136" t="s">
        <v>54</v>
      </c>
      <c r="N935" s="218"/>
      <c r="O935" s="225">
        <f>IFERROR(VLOOKUP(TRIM(PRR[[#This Row],[Lokacija provedbe
grad ili općina]]),[1]Koordinate!B:E,2,FALSE),"")</f>
        <v>32254</v>
      </c>
      <c r="P935" s="225">
        <f>IFERROR(VLOOKUP(TRIM(PRR[[#This Row],[Lokacija provedbe
grad ili općina]]),[1]Koordinate!B:E,3,FALSE),"")</f>
        <v>44.981645</v>
      </c>
      <c r="Q935" s="225">
        <f>IFERROR(VLOOKUP(TRIM(PRR[[#This Row],[Lokacija provedbe
grad ili općina]]),[1]Koordinate!B:E,4,FALSE),"")</f>
        <v>18.9273869999999</v>
      </c>
    </row>
    <row r="936" spans="1:17" s="167" customFormat="1">
      <c r="A936" s="151"/>
      <c r="B936" s="254" t="s">
        <v>4001</v>
      </c>
      <c r="C936" s="44"/>
      <c r="D936" s="44"/>
      <c r="E936" s="242">
        <v>43325</v>
      </c>
      <c r="F936" s="75">
        <v>1116992</v>
      </c>
      <c r="G936" s="75">
        <v>558496</v>
      </c>
      <c r="H936" s="75">
        <v>474721.6</v>
      </c>
      <c r="I936" s="75">
        <v>83774.400000000023</v>
      </c>
      <c r="J936" s="75">
        <v>558496</v>
      </c>
      <c r="K936" s="205" t="s">
        <v>4045</v>
      </c>
      <c r="L936" s="196" t="s">
        <v>52</v>
      </c>
      <c r="M936" s="136" t="s">
        <v>2369</v>
      </c>
      <c r="N936" s="218"/>
      <c r="O936" s="225">
        <f>IFERROR(VLOOKUP(TRIM(PRR[[#This Row],[Lokacija provedbe
grad ili općina]]),[1]Koordinate!B:E,2,FALSE),"")</f>
        <v>32276</v>
      </c>
      <c r="P936" s="225">
        <f>IFERROR(VLOOKUP(TRIM(PRR[[#This Row],[Lokacija provedbe
grad ili općina]]),[1]Koordinate!B:E,3,FALSE),"")</f>
        <v>45.116733199999999</v>
      </c>
      <c r="Q936" s="225">
        <f>IFERROR(VLOOKUP(TRIM(PRR[[#This Row],[Lokacija provedbe
grad ili općina]]),[1]Koordinate!B:E,4,FALSE),"")</f>
        <v>18.5370162</v>
      </c>
    </row>
    <row r="937" spans="1:17" s="167" customFormat="1">
      <c r="A937" s="218"/>
      <c r="B937" s="254" t="s">
        <v>4001</v>
      </c>
      <c r="C937" s="44"/>
      <c r="D937" s="44"/>
      <c r="E937" s="242">
        <v>43321</v>
      </c>
      <c r="F937" s="75">
        <v>777468.63</v>
      </c>
      <c r="G937" s="75">
        <v>388734.31</v>
      </c>
      <c r="H937" s="75">
        <v>330424.15999999997</v>
      </c>
      <c r="I937" s="75">
        <v>58310.150000000023</v>
      </c>
      <c r="J937" s="75">
        <v>388734.32</v>
      </c>
      <c r="K937" s="205" t="s">
        <v>4046</v>
      </c>
      <c r="L937" s="196" t="s">
        <v>52</v>
      </c>
      <c r="M937" s="136" t="s">
        <v>2369</v>
      </c>
      <c r="N937" s="218"/>
      <c r="O937" s="225">
        <f>IFERROR(VLOOKUP(TRIM(PRR[[#This Row],[Lokacija provedbe
grad ili općina]]),[1]Koordinate!B:E,2,FALSE),"")</f>
        <v>32276</v>
      </c>
      <c r="P937" s="225">
        <f>IFERROR(VLOOKUP(TRIM(PRR[[#This Row],[Lokacija provedbe
grad ili općina]]),[1]Koordinate!B:E,3,FALSE),"")</f>
        <v>45.116733199999999</v>
      </c>
      <c r="Q937" s="225">
        <f>IFERROR(VLOOKUP(TRIM(PRR[[#This Row],[Lokacija provedbe
grad ili općina]]),[1]Koordinate!B:E,4,FALSE),"")</f>
        <v>18.5370162</v>
      </c>
    </row>
    <row r="938" spans="1:17" s="167" customFormat="1">
      <c r="A938" s="218"/>
      <c r="B938" s="254" t="s">
        <v>4001</v>
      </c>
      <c r="C938" s="44"/>
      <c r="D938" s="44"/>
      <c r="E938" s="242">
        <v>43325</v>
      </c>
      <c r="F938" s="75">
        <v>3105249.06</v>
      </c>
      <c r="G938" s="75">
        <v>1552624.53</v>
      </c>
      <c r="H938" s="75">
        <v>1319730.8500000001</v>
      </c>
      <c r="I938" s="75">
        <v>232893.67999999993</v>
      </c>
      <c r="J938" s="75">
        <v>1552624.53</v>
      </c>
      <c r="K938" s="205" t="s">
        <v>4047</v>
      </c>
      <c r="L938" s="196" t="s">
        <v>52</v>
      </c>
      <c r="M938" s="136" t="s">
        <v>1405</v>
      </c>
      <c r="N938" s="218"/>
      <c r="O938" s="225">
        <f>IFERROR(VLOOKUP(TRIM(PRR[[#This Row],[Lokacija provedbe
grad ili općina]]),[1]Koordinate!B:E,2,FALSE),"")</f>
        <v>32241</v>
      </c>
      <c r="P938" s="225">
        <f>IFERROR(VLOOKUP(TRIM(PRR[[#This Row],[Lokacija provedbe
grad ili općina]]),[1]Koordinate!B:E,3,FALSE),"")</f>
        <v>45.259888199999999</v>
      </c>
      <c r="Q938" s="225">
        <f>IFERROR(VLOOKUP(TRIM(PRR[[#This Row],[Lokacija provedbe
grad ili općina]]),[1]Koordinate!B:E,4,FALSE),"")</f>
        <v>18.9103662999999</v>
      </c>
    </row>
    <row r="939" spans="1:17" s="167" customFormat="1">
      <c r="A939" s="218"/>
      <c r="B939" s="254" t="s">
        <v>4001</v>
      </c>
      <c r="C939" s="44"/>
      <c r="D939" s="44"/>
      <c r="E939" s="242">
        <v>43333</v>
      </c>
      <c r="F939" s="75">
        <v>8928000</v>
      </c>
      <c r="G939" s="75">
        <v>4464000</v>
      </c>
      <c r="H939" s="75">
        <v>3794400</v>
      </c>
      <c r="I939" s="75">
        <v>669600</v>
      </c>
      <c r="J939" s="75">
        <v>4464000</v>
      </c>
      <c r="K939" s="205" t="s">
        <v>4048</v>
      </c>
      <c r="L939" s="196" t="s">
        <v>52</v>
      </c>
      <c r="M939" s="136" t="s">
        <v>177</v>
      </c>
      <c r="N939" s="218"/>
      <c r="O939" s="225">
        <f>IFERROR(VLOOKUP(TRIM(PRR[[#This Row],[Lokacija provedbe
grad ili općina]]),[1]Koordinate!B:E,2,FALSE),"")</f>
        <v>32270</v>
      </c>
      <c r="P939" s="225">
        <f>IFERROR(VLOOKUP(TRIM(PRR[[#This Row],[Lokacija provedbe
grad ili općina]]),[1]Koordinate!B:E,3,FALSE),"")</f>
        <v>45.072074000000001</v>
      </c>
      <c r="Q939" s="225">
        <f>IFERROR(VLOOKUP(TRIM(PRR[[#This Row],[Lokacija provedbe
grad ili općina]]),[1]Koordinate!B:E,4,FALSE),"")</f>
        <v>18.694507199999901</v>
      </c>
    </row>
    <row r="940" spans="1:17" s="167" customFormat="1">
      <c r="A940" s="218"/>
      <c r="B940" s="254" t="s">
        <v>4001</v>
      </c>
      <c r="C940" s="44"/>
      <c r="D940" s="44"/>
      <c r="E940" s="242">
        <v>43311</v>
      </c>
      <c r="F940" s="75">
        <v>369421.48</v>
      </c>
      <c r="G940" s="75">
        <v>184710.74</v>
      </c>
      <c r="H940" s="75">
        <v>157004.13</v>
      </c>
      <c r="I940" s="75">
        <v>27706.609999999986</v>
      </c>
      <c r="J940" s="75">
        <v>184710.74</v>
      </c>
      <c r="K940" s="205" t="s">
        <v>4049</v>
      </c>
      <c r="L940" s="196" t="s">
        <v>52</v>
      </c>
      <c r="M940" s="136" t="s">
        <v>4240</v>
      </c>
      <c r="N940" s="218"/>
      <c r="O940" s="225">
        <f>IFERROR(VLOOKUP(TRIM(PRR[[#This Row],[Lokacija provedbe
grad ili općina]]),[1]Koordinate!B:E,2,FALSE),"")</f>
        <v>32224</v>
      </c>
      <c r="P940" s="225">
        <f>IFERROR(VLOOKUP(TRIM(PRR[[#This Row],[Lokacija provedbe
grad ili općina]]),[1]Koordinate!B:E,3,FALSE),"")</f>
        <v>45.419167100000003</v>
      </c>
      <c r="Q940" s="225">
        <f>IFERROR(VLOOKUP(TRIM(PRR[[#This Row],[Lokacija provedbe
grad ili općina]]),[1]Koordinate!B:E,4,FALSE),"")</f>
        <v>18.899151100000001</v>
      </c>
    </row>
    <row r="941" spans="1:17" s="167" customFormat="1">
      <c r="A941" s="218"/>
      <c r="B941" s="254" t="s">
        <v>4001</v>
      </c>
      <c r="C941" s="44"/>
      <c r="D941" s="44"/>
      <c r="E941" s="242">
        <v>43311</v>
      </c>
      <c r="F941" s="75">
        <v>4230000</v>
      </c>
      <c r="G941" s="75">
        <v>2115000</v>
      </c>
      <c r="H941" s="75">
        <v>1797750</v>
      </c>
      <c r="I941" s="75">
        <v>317250</v>
      </c>
      <c r="J941" s="75">
        <v>2115000</v>
      </c>
      <c r="K941" s="205" t="s">
        <v>4050</v>
      </c>
      <c r="L941" s="196" t="s">
        <v>52</v>
      </c>
      <c r="M941" s="136" t="s">
        <v>2220</v>
      </c>
      <c r="N941" s="218"/>
      <c r="O941" s="225">
        <f>IFERROR(VLOOKUP(TRIM(PRR[[#This Row],[Lokacija provedbe
grad ili općina]]),[1]Koordinate!B:E,2,FALSE),"")</f>
        <v>32214</v>
      </c>
      <c r="P941" s="225">
        <f>IFERROR(VLOOKUP(TRIM(PRR[[#This Row],[Lokacija provedbe
grad ili općina]]),[1]Koordinate!B:E,3,FALSE),"")</f>
        <v>45.370348800000002</v>
      </c>
      <c r="Q941" s="225">
        <f>IFERROR(VLOOKUP(TRIM(PRR[[#This Row],[Lokacija provedbe
grad ili općina]]),[1]Koordinate!B:E,4,FALSE),"")</f>
        <v>18.7936646</v>
      </c>
    </row>
    <row r="942" spans="1:17" s="167" customFormat="1">
      <c r="A942" s="218"/>
      <c r="B942" s="254" t="s">
        <v>4001</v>
      </c>
      <c r="C942" s="44"/>
      <c r="D942" s="44"/>
      <c r="E942" s="242">
        <v>43326</v>
      </c>
      <c r="F942" s="75">
        <v>3337707.25</v>
      </c>
      <c r="G942" s="75">
        <v>1668853.62</v>
      </c>
      <c r="H942" s="75">
        <v>1418525.58</v>
      </c>
      <c r="I942" s="75">
        <v>250328.04000000004</v>
      </c>
      <c r="J942" s="75">
        <v>1668853.63</v>
      </c>
      <c r="K942" s="205" t="s">
        <v>4051</v>
      </c>
      <c r="L942" s="196" t="s">
        <v>52</v>
      </c>
      <c r="M942" s="136" t="s">
        <v>1405</v>
      </c>
      <c r="N942" s="218"/>
      <c r="O942" s="225">
        <f>IFERROR(VLOOKUP(TRIM(PRR[[#This Row],[Lokacija provedbe
grad ili općina]]),[1]Koordinate!B:E,2,FALSE),"")</f>
        <v>32241</v>
      </c>
      <c r="P942" s="225">
        <f>IFERROR(VLOOKUP(TRIM(PRR[[#This Row],[Lokacija provedbe
grad ili općina]]),[1]Koordinate!B:E,3,FALSE),"")</f>
        <v>45.259888199999999</v>
      </c>
      <c r="Q942" s="225">
        <f>IFERROR(VLOOKUP(TRIM(PRR[[#This Row],[Lokacija provedbe
grad ili općina]]),[1]Koordinate!B:E,4,FALSE),"")</f>
        <v>18.9103662999999</v>
      </c>
    </row>
    <row r="943" spans="1:17" s="167" customFormat="1">
      <c r="A943" s="218"/>
      <c r="B943" s="254" t="s">
        <v>4001</v>
      </c>
      <c r="C943" s="44"/>
      <c r="D943" s="44"/>
      <c r="E943" s="242">
        <v>43320</v>
      </c>
      <c r="F943" s="75">
        <v>472924.19</v>
      </c>
      <c r="G943" s="75">
        <v>236462.1</v>
      </c>
      <c r="H943" s="75">
        <v>200992.79</v>
      </c>
      <c r="I943" s="75">
        <v>35469.31</v>
      </c>
      <c r="J943" s="75">
        <v>236462.09</v>
      </c>
      <c r="K943" s="205" t="s">
        <v>4052</v>
      </c>
      <c r="L943" s="196" t="s">
        <v>52</v>
      </c>
      <c r="M943" s="136" t="s">
        <v>54</v>
      </c>
      <c r="N943" s="218"/>
      <c r="O943" s="225">
        <f>IFERROR(VLOOKUP(TRIM(PRR[[#This Row],[Lokacija provedbe
grad ili općina]]),[1]Koordinate!B:E,2,FALSE),"")</f>
        <v>32254</v>
      </c>
      <c r="P943" s="225">
        <f>IFERROR(VLOOKUP(TRIM(PRR[[#This Row],[Lokacija provedbe
grad ili općina]]),[1]Koordinate!B:E,3,FALSE),"")</f>
        <v>44.981645</v>
      </c>
      <c r="Q943" s="225">
        <f>IFERROR(VLOOKUP(TRIM(PRR[[#This Row],[Lokacija provedbe
grad ili općina]]),[1]Koordinate!B:E,4,FALSE),"")</f>
        <v>18.9273869999999</v>
      </c>
    </row>
    <row r="944" spans="1:17" s="167" customFormat="1">
      <c r="A944" s="218"/>
      <c r="B944" s="254" t="s">
        <v>4001</v>
      </c>
      <c r="C944" s="44"/>
      <c r="D944" s="44"/>
      <c r="E944" s="242">
        <v>43311</v>
      </c>
      <c r="F944" s="75">
        <v>881424.96</v>
      </c>
      <c r="G944" s="75">
        <v>440712.48</v>
      </c>
      <c r="H944" s="75">
        <v>374605.61</v>
      </c>
      <c r="I944" s="75">
        <v>66106.87</v>
      </c>
      <c r="J944" s="75">
        <v>440712.48</v>
      </c>
      <c r="K944" s="205" t="s">
        <v>4053</v>
      </c>
      <c r="L944" s="196" t="s">
        <v>52</v>
      </c>
      <c r="M944" s="136" t="s">
        <v>1452</v>
      </c>
      <c r="N944" s="218"/>
      <c r="O944" s="225">
        <f>IFERROR(VLOOKUP(TRIM(PRR[[#This Row],[Lokacija provedbe
grad ili općina]]),[1]Koordinate!B:E,2,FALSE),"")</f>
        <v>32284</v>
      </c>
      <c r="P944" s="225">
        <f>IFERROR(VLOOKUP(TRIM(PRR[[#This Row],[Lokacija provedbe
grad ili općina]]),[1]Koordinate!B:E,3,FALSE),"")</f>
        <v>45.266819099999999</v>
      </c>
      <c r="Q944" s="225">
        <f>IFERROR(VLOOKUP(TRIM(PRR[[#This Row],[Lokacija provedbe
grad ili općina]]),[1]Koordinate!B:E,4,FALSE),"")</f>
        <v>18.5396889999999</v>
      </c>
    </row>
    <row r="945" spans="1:17" s="167" customFormat="1">
      <c r="A945" s="218"/>
      <c r="B945" s="254" t="s">
        <v>4001</v>
      </c>
      <c r="C945" s="44"/>
      <c r="D945" s="44"/>
      <c r="E945" s="242">
        <v>43321</v>
      </c>
      <c r="F945" s="75">
        <v>777973.28</v>
      </c>
      <c r="G945" s="75">
        <v>388986.64</v>
      </c>
      <c r="H945" s="75">
        <v>330638.64</v>
      </c>
      <c r="I945" s="75">
        <v>58348</v>
      </c>
      <c r="J945" s="75">
        <v>388986.64</v>
      </c>
      <c r="K945" s="205" t="s">
        <v>4054</v>
      </c>
      <c r="L945" s="196" t="s">
        <v>52</v>
      </c>
      <c r="M945" s="136" t="s">
        <v>890</v>
      </c>
      <c r="N945" s="218"/>
      <c r="O945" s="225">
        <f>IFERROR(VLOOKUP(TRIM(PRR[[#This Row],[Lokacija provedbe
grad ili općina]]),[1]Koordinate!B:E,2,FALSE),"")</f>
        <v>32236</v>
      </c>
      <c r="P945" s="225">
        <f>IFERROR(VLOOKUP(TRIM(PRR[[#This Row],[Lokacija provedbe
grad ili općina]]),[1]Koordinate!B:E,3,FALSE),"")</f>
        <v>45.222044799999999</v>
      </c>
      <c r="Q945" s="225">
        <f>IFERROR(VLOOKUP(TRIM(PRR[[#This Row],[Lokacija provedbe
grad ili općina]]),[1]Koordinate!B:E,4,FALSE),"")</f>
        <v>19.375233099999999</v>
      </c>
    </row>
    <row r="946" spans="1:17" s="167" customFormat="1">
      <c r="A946" s="218"/>
      <c r="B946" s="254" t="s">
        <v>4001</v>
      </c>
      <c r="C946" s="44"/>
      <c r="D946" s="44"/>
      <c r="E946" s="242">
        <v>43311</v>
      </c>
      <c r="F946" s="75">
        <v>1542309.6</v>
      </c>
      <c r="G946" s="75">
        <v>1079616.72</v>
      </c>
      <c r="H946" s="75">
        <v>917674.21</v>
      </c>
      <c r="I946" s="75">
        <v>161942.51</v>
      </c>
      <c r="J946" s="75">
        <v>462692.88000000012</v>
      </c>
      <c r="K946" s="205" t="s">
        <v>4055</v>
      </c>
      <c r="L946" s="196" t="s">
        <v>52</v>
      </c>
      <c r="M946" s="136" t="s">
        <v>217</v>
      </c>
      <c r="N946" s="218"/>
      <c r="O946" s="225">
        <f>IFERROR(VLOOKUP(TRIM(PRR[[#This Row],[Lokacija provedbe
grad ili općina]]),[1]Koordinate!B:E,2,FALSE),"")</f>
        <v>32245</v>
      </c>
      <c r="P946" s="225">
        <f>IFERROR(VLOOKUP(TRIM(PRR[[#This Row],[Lokacija provedbe
grad ili općina]]),[1]Koordinate!B:E,3,FALSE),"")</f>
        <v>45.139913399999998</v>
      </c>
      <c r="Q946" s="225">
        <f>IFERROR(VLOOKUP(TRIM(PRR[[#This Row],[Lokacija provedbe
grad ili općina]]),[1]Koordinate!B:E,4,FALSE),"")</f>
        <v>19.035608799999899</v>
      </c>
    </row>
    <row r="947" spans="1:17" s="167" customFormat="1">
      <c r="A947" s="218"/>
      <c r="B947" s="254" t="s">
        <v>4001</v>
      </c>
      <c r="C947" s="44"/>
      <c r="D947" s="44"/>
      <c r="E947" s="242">
        <v>43311</v>
      </c>
      <c r="F947" s="75">
        <v>1203973.56</v>
      </c>
      <c r="G947" s="75">
        <v>601986.78</v>
      </c>
      <c r="H947" s="75">
        <v>511688.76</v>
      </c>
      <c r="I947" s="75">
        <v>90298.020000000019</v>
      </c>
      <c r="J947" s="75">
        <v>601986.78</v>
      </c>
      <c r="K947" s="205" t="s">
        <v>4056</v>
      </c>
      <c r="L947" s="196" t="s">
        <v>52</v>
      </c>
      <c r="M947" s="136" t="s">
        <v>167</v>
      </c>
      <c r="N947" s="218"/>
      <c r="O947" s="225">
        <f>IFERROR(VLOOKUP(TRIM(PRR[[#This Row],[Lokacija provedbe
grad ili općina]]),[1]Koordinate!B:E,2,FALSE),"")</f>
        <v>32260</v>
      </c>
      <c r="P947" s="225">
        <f>IFERROR(VLOOKUP(TRIM(PRR[[#This Row],[Lokacija provedbe
grad ili općina]]),[1]Koordinate!B:E,3,FALSE),"")</f>
        <v>44.887424799999998</v>
      </c>
      <c r="Q947" s="225">
        <f>IFERROR(VLOOKUP(TRIM(PRR[[#This Row],[Lokacija provedbe
grad ili općina]]),[1]Koordinate!B:E,4,FALSE),"")</f>
        <v>18.825355800000001</v>
      </c>
    </row>
    <row r="948" spans="1:17" s="167" customFormat="1">
      <c r="A948" s="218"/>
      <c r="B948" s="254" t="s">
        <v>4001</v>
      </c>
      <c r="C948" s="44"/>
      <c r="D948" s="44"/>
      <c r="E948" s="242">
        <v>43311</v>
      </c>
      <c r="F948" s="75">
        <v>1003099.25</v>
      </c>
      <c r="G948" s="75">
        <v>702169.48</v>
      </c>
      <c r="H948" s="75">
        <v>596844.06000000006</v>
      </c>
      <c r="I948" s="75">
        <v>105325.41999999993</v>
      </c>
      <c r="J948" s="75">
        <v>300929.77</v>
      </c>
      <c r="K948" s="205" t="s">
        <v>4057</v>
      </c>
      <c r="L948" s="196" t="s">
        <v>52</v>
      </c>
      <c r="M948" s="136" t="s">
        <v>148</v>
      </c>
      <c r="N948" s="218"/>
      <c r="O948" s="225">
        <f>IFERROR(VLOOKUP(TRIM(PRR[[#This Row],[Lokacija provedbe
grad ili općina]]),[1]Koordinate!B:E,2,FALSE),"")</f>
        <v>32272</v>
      </c>
      <c r="P948" s="225">
        <f>IFERROR(VLOOKUP(TRIM(PRR[[#This Row],[Lokacija provedbe
grad ili općina]]),[1]Koordinate!B:E,3,FALSE),"")</f>
        <v>45.189483999999901</v>
      </c>
      <c r="Q948" s="225">
        <f>IFERROR(VLOOKUP(TRIM(PRR[[#This Row],[Lokacija provedbe
grad ili općina]]),[1]Koordinate!B:E,4,FALSE),"")</f>
        <v>18.6873659</v>
      </c>
    </row>
    <row r="949" spans="1:17" s="167" customFormat="1">
      <c r="A949" s="218"/>
      <c r="B949" s="254" t="s">
        <v>4001</v>
      </c>
      <c r="C949" s="44"/>
      <c r="D949" s="44"/>
      <c r="E949" s="242">
        <v>43311</v>
      </c>
      <c r="F949" s="75">
        <v>2037447.12</v>
      </c>
      <c r="G949" s="75">
        <v>1426212.98</v>
      </c>
      <c r="H949" s="75">
        <v>1212281.03</v>
      </c>
      <c r="I949" s="75">
        <v>213931.94999999995</v>
      </c>
      <c r="J949" s="75">
        <v>611234.14000000013</v>
      </c>
      <c r="K949" s="205" t="s">
        <v>4058</v>
      </c>
      <c r="L949" s="196" t="s">
        <v>52</v>
      </c>
      <c r="M949" s="136" t="s">
        <v>159</v>
      </c>
      <c r="N949" s="218"/>
      <c r="O949" s="225">
        <f>IFERROR(VLOOKUP(TRIM(PRR[[#This Row],[Lokacija provedbe
grad ili općina]]),[1]Koordinate!B:E,2,FALSE),"")</f>
        <v>32283</v>
      </c>
      <c r="P949" s="225">
        <f>IFERROR(VLOOKUP(TRIM(PRR[[#This Row],[Lokacija provedbe
grad ili općina]]),[1]Koordinate!B:E,3,FALSE),"")</f>
        <v>45.275775000000003</v>
      </c>
      <c r="Q949" s="225">
        <f>IFERROR(VLOOKUP(TRIM(PRR[[#This Row],[Lokacija provedbe
grad ili općina]]),[1]Koordinate!B:E,4,FALSE),"")</f>
        <v>18.609666499999999</v>
      </c>
    </row>
    <row r="950" spans="1:17" s="167" customFormat="1">
      <c r="A950" s="218"/>
      <c r="B950" s="254" t="s">
        <v>4001</v>
      </c>
      <c r="C950" s="44"/>
      <c r="D950" s="44"/>
      <c r="E950" s="242">
        <v>43319</v>
      </c>
      <c r="F950" s="75">
        <v>823121.18</v>
      </c>
      <c r="G950" s="75">
        <v>411560.59</v>
      </c>
      <c r="H950" s="75">
        <v>349826.5</v>
      </c>
      <c r="I950" s="75">
        <v>61734.090000000026</v>
      </c>
      <c r="J950" s="75">
        <v>411560.59</v>
      </c>
      <c r="K950" s="205" t="s">
        <v>4059</v>
      </c>
      <c r="L950" s="196" t="s">
        <v>52</v>
      </c>
      <c r="M950" s="136" t="s">
        <v>4324</v>
      </c>
      <c r="N950" s="218"/>
      <c r="O950" s="225">
        <f>IFERROR(VLOOKUP(TRIM(PRR[[#This Row],[Lokacija provedbe
grad ili općina]]),[1]Koordinate!B:E,2,FALSE),"")</f>
        <v>32249</v>
      </c>
      <c r="P950" s="225">
        <f>IFERROR(VLOOKUP(TRIM(PRR[[#This Row],[Lokacija provedbe
grad ili općina]]),[1]Koordinate!B:E,3,FALSE),"")</f>
        <v>45.164882200000001</v>
      </c>
      <c r="Q950" s="225">
        <f>IFERROR(VLOOKUP(TRIM(PRR[[#This Row],[Lokacija provedbe
grad ili općina]]),[1]Koordinate!B:E,4,FALSE),"")</f>
        <v>19.152205800000001</v>
      </c>
    </row>
    <row r="951" spans="1:17" s="167" customFormat="1">
      <c r="A951" s="218"/>
      <c r="B951" s="254" t="s">
        <v>4001</v>
      </c>
      <c r="C951" s="44"/>
      <c r="D951" s="44"/>
      <c r="E951" s="242">
        <v>43311</v>
      </c>
      <c r="F951" s="75">
        <v>720000</v>
      </c>
      <c r="G951" s="75">
        <v>360000</v>
      </c>
      <c r="H951" s="75">
        <v>306000</v>
      </c>
      <c r="I951" s="75">
        <v>54000</v>
      </c>
      <c r="J951" s="75">
        <v>360000</v>
      </c>
      <c r="K951" s="205" t="s">
        <v>4060</v>
      </c>
      <c r="L951" s="196" t="s">
        <v>52</v>
      </c>
      <c r="M951" s="136" t="s">
        <v>3972</v>
      </c>
      <c r="N951" s="218"/>
      <c r="O951" s="225">
        <f>IFERROR(VLOOKUP(TRIM(PRR[[#This Row],[Lokacija provedbe
grad ili općina]]),[1]Koordinate!B:E,2,FALSE),"")</f>
        <v>32213</v>
      </c>
      <c r="P951" s="225">
        <f>IFERROR(VLOOKUP(TRIM(PRR[[#This Row],[Lokacija provedbe
grad ili općina]]),[1]Koordinate!B:E,3,FALSE),"")</f>
        <v>45.374082700000002</v>
      </c>
      <c r="Q951" s="225">
        <f>IFERROR(VLOOKUP(TRIM(PRR[[#This Row],[Lokacija provedbe
grad ili općina]]),[1]Koordinate!B:E,4,FALSE),"")</f>
        <v>18.704673499999998</v>
      </c>
    </row>
    <row r="952" spans="1:17" s="167" customFormat="1">
      <c r="A952" s="218"/>
      <c r="B952" s="254" t="s">
        <v>4001</v>
      </c>
      <c r="C952" s="44"/>
      <c r="D952" s="44"/>
      <c r="E952" s="242">
        <v>43312</v>
      </c>
      <c r="F952" s="75">
        <v>1915340</v>
      </c>
      <c r="G952" s="75">
        <v>957670</v>
      </c>
      <c r="H952" s="75">
        <v>814019.5</v>
      </c>
      <c r="I952" s="75">
        <v>143650.5</v>
      </c>
      <c r="J952" s="75">
        <v>957670</v>
      </c>
      <c r="K952" s="205" t="s">
        <v>4061</v>
      </c>
      <c r="L952" s="196" t="s">
        <v>52</v>
      </c>
      <c r="M952" s="136" t="s">
        <v>2369</v>
      </c>
      <c r="N952" s="218"/>
      <c r="O952" s="225">
        <f>IFERROR(VLOOKUP(TRIM(PRR[[#This Row],[Lokacija provedbe
grad ili općina]]),[1]Koordinate!B:E,2,FALSE),"")</f>
        <v>32276</v>
      </c>
      <c r="P952" s="225">
        <f>IFERROR(VLOOKUP(TRIM(PRR[[#This Row],[Lokacija provedbe
grad ili općina]]),[1]Koordinate!B:E,3,FALSE),"")</f>
        <v>45.116733199999999</v>
      </c>
      <c r="Q952" s="225">
        <f>IFERROR(VLOOKUP(TRIM(PRR[[#This Row],[Lokacija provedbe
grad ili općina]]),[1]Koordinate!B:E,4,FALSE),"")</f>
        <v>18.5370162</v>
      </c>
    </row>
    <row r="953" spans="1:17" s="167" customFormat="1">
      <c r="A953" s="218"/>
      <c r="B953" s="254" t="s">
        <v>4001</v>
      </c>
      <c r="C953" s="44"/>
      <c r="D953" s="44"/>
      <c r="E953" s="242">
        <v>43322</v>
      </c>
      <c r="F953" s="75">
        <v>491270</v>
      </c>
      <c r="G953" s="75">
        <v>245635</v>
      </c>
      <c r="H953" s="75">
        <v>208789.75</v>
      </c>
      <c r="I953" s="75">
        <v>36845.25</v>
      </c>
      <c r="J953" s="75">
        <v>245635</v>
      </c>
      <c r="K953" s="205" t="s">
        <v>4062</v>
      </c>
      <c r="L953" s="196" t="s">
        <v>52</v>
      </c>
      <c r="M953" s="136" t="s">
        <v>4321</v>
      </c>
      <c r="N953" s="218"/>
      <c r="O953" s="225">
        <f>IFERROR(VLOOKUP(TRIM(PRR[[#This Row],[Lokacija provedbe
grad ili općina]]),[1]Koordinate!B:E,2,FALSE),"")</f>
        <v>32251</v>
      </c>
      <c r="P953" s="225">
        <f>IFERROR(VLOOKUP(TRIM(PRR[[#This Row],[Lokacija provedbe
grad ili općina]]),[1]Koordinate!B:E,3,FALSE),"")</f>
        <v>45.1983599</v>
      </c>
      <c r="Q953" s="225">
        <f>IFERROR(VLOOKUP(TRIM(PRR[[#This Row],[Lokacija provedbe
grad ili općina]]),[1]Koordinate!B:E,4,FALSE),"")</f>
        <v>18.848450799999998</v>
      </c>
    </row>
    <row r="954" spans="1:17" s="167" customFormat="1">
      <c r="A954" s="218"/>
      <c r="B954" s="254" t="s">
        <v>4001</v>
      </c>
      <c r="C954" s="44"/>
      <c r="D954" s="44"/>
      <c r="E954" s="242">
        <v>43311</v>
      </c>
      <c r="F954" s="75">
        <v>494090.04</v>
      </c>
      <c r="G954" s="75">
        <v>247045.02</v>
      </c>
      <c r="H954" s="75">
        <v>209988.27</v>
      </c>
      <c r="I954" s="75">
        <v>37056.75</v>
      </c>
      <c r="J954" s="75">
        <v>247045.02</v>
      </c>
      <c r="K954" s="205" t="s">
        <v>4063</v>
      </c>
      <c r="L954" s="196" t="s">
        <v>52</v>
      </c>
      <c r="M954" s="136" t="s">
        <v>890</v>
      </c>
      <c r="N954" s="218"/>
      <c r="O954" s="225">
        <f>IFERROR(VLOOKUP(TRIM(PRR[[#This Row],[Lokacija provedbe
grad ili općina]]),[1]Koordinate!B:E,2,FALSE),"")</f>
        <v>32236</v>
      </c>
      <c r="P954" s="225">
        <f>IFERROR(VLOOKUP(TRIM(PRR[[#This Row],[Lokacija provedbe
grad ili općina]]),[1]Koordinate!B:E,3,FALSE),"")</f>
        <v>45.222044799999999</v>
      </c>
      <c r="Q954" s="225">
        <f>IFERROR(VLOOKUP(TRIM(PRR[[#This Row],[Lokacija provedbe
grad ili općina]]),[1]Koordinate!B:E,4,FALSE),"")</f>
        <v>19.375233099999999</v>
      </c>
    </row>
    <row r="955" spans="1:17" s="167" customFormat="1" ht="30">
      <c r="A955" s="218"/>
      <c r="B955" s="254" t="s">
        <v>4001</v>
      </c>
      <c r="C955" s="44"/>
      <c r="D955" s="44"/>
      <c r="E955" s="242">
        <v>43311</v>
      </c>
      <c r="F955" s="75">
        <v>2371375.77</v>
      </c>
      <c r="G955" s="75">
        <v>1185687.8899999999</v>
      </c>
      <c r="H955" s="75">
        <v>1007834.71</v>
      </c>
      <c r="I955" s="75">
        <v>177853.17999999993</v>
      </c>
      <c r="J955" s="75">
        <v>1185687.8800000001</v>
      </c>
      <c r="K955" s="205" t="s">
        <v>4064</v>
      </c>
      <c r="L955" s="196" t="s">
        <v>52</v>
      </c>
      <c r="M955" s="136" t="s">
        <v>1398</v>
      </c>
      <c r="N955" s="218"/>
      <c r="O955" s="225">
        <f>IFERROR(VLOOKUP(TRIM(PRR[[#This Row],[Lokacija provedbe
grad ili općina]]),[1]Koordinate!B:E,2,FALSE),"")</f>
        <v>32281</v>
      </c>
      <c r="P955" s="225">
        <f>IFERROR(VLOOKUP(TRIM(PRR[[#This Row],[Lokacija provedbe
grad ili općina]]),[1]Koordinate!B:E,3,FALSE),"")</f>
        <v>45.288244499999998</v>
      </c>
      <c r="Q955" s="225">
        <f>IFERROR(VLOOKUP(TRIM(PRR[[#This Row],[Lokacija provedbe
grad ili općina]]),[1]Koordinate!B:E,4,FALSE),"")</f>
        <v>18.6841136</v>
      </c>
    </row>
    <row r="956" spans="1:17" s="167" customFormat="1">
      <c r="A956" s="218"/>
      <c r="B956" s="254" t="s">
        <v>4001</v>
      </c>
      <c r="C956" s="44"/>
      <c r="D956" s="44"/>
      <c r="E956" s="242">
        <v>43311</v>
      </c>
      <c r="F956" s="75">
        <v>1382900.06</v>
      </c>
      <c r="G956" s="75">
        <v>691450.03</v>
      </c>
      <c r="H956" s="75">
        <v>587732.53</v>
      </c>
      <c r="I956" s="75">
        <v>103717.5</v>
      </c>
      <c r="J956" s="75">
        <v>691450.03</v>
      </c>
      <c r="K956" s="205" t="s">
        <v>4065</v>
      </c>
      <c r="L956" s="196" t="s">
        <v>52</v>
      </c>
      <c r="M956" s="136" t="s">
        <v>217</v>
      </c>
      <c r="N956" s="218"/>
      <c r="O956" s="225">
        <f>IFERROR(VLOOKUP(TRIM(PRR[[#This Row],[Lokacija provedbe
grad ili općina]]),[1]Koordinate!B:E,2,FALSE),"")</f>
        <v>32245</v>
      </c>
      <c r="P956" s="225">
        <f>IFERROR(VLOOKUP(TRIM(PRR[[#This Row],[Lokacija provedbe
grad ili općina]]),[1]Koordinate!B:E,3,FALSE),"")</f>
        <v>45.139913399999998</v>
      </c>
      <c r="Q956" s="225">
        <f>IFERROR(VLOOKUP(TRIM(PRR[[#This Row],[Lokacija provedbe
grad ili općina]]),[1]Koordinate!B:E,4,FALSE),"")</f>
        <v>19.035608799999899</v>
      </c>
    </row>
    <row r="957" spans="1:17" s="167" customFormat="1">
      <c r="A957" s="218"/>
      <c r="B957" s="254" t="s">
        <v>4001</v>
      </c>
      <c r="C957" s="44"/>
      <c r="D957" s="44"/>
      <c r="E957" s="242"/>
      <c r="F957" s="75">
        <v>1375600</v>
      </c>
      <c r="G957" s="75">
        <v>962920</v>
      </c>
      <c r="H957" s="75">
        <v>818482</v>
      </c>
      <c r="I957" s="75">
        <v>144438</v>
      </c>
      <c r="J957" s="75">
        <v>412680</v>
      </c>
      <c r="K957" s="205" t="s">
        <v>4066</v>
      </c>
      <c r="L957" s="196" t="s">
        <v>52</v>
      </c>
      <c r="M957" s="136" t="s">
        <v>217</v>
      </c>
      <c r="N957" s="218"/>
      <c r="O957" s="225">
        <f>IFERROR(VLOOKUP(TRIM(PRR[[#This Row],[Lokacija provedbe
grad ili općina]]),[1]Koordinate!B:E,2,FALSE),"")</f>
        <v>32245</v>
      </c>
      <c r="P957" s="225">
        <f>IFERROR(VLOOKUP(TRIM(PRR[[#This Row],[Lokacija provedbe
grad ili općina]]),[1]Koordinate!B:E,3,FALSE),"")</f>
        <v>45.139913399999998</v>
      </c>
      <c r="Q957" s="225">
        <f>IFERROR(VLOOKUP(TRIM(PRR[[#This Row],[Lokacija provedbe
grad ili općina]]),[1]Koordinate!B:E,4,FALSE),"")</f>
        <v>19.035608799999899</v>
      </c>
    </row>
    <row r="958" spans="1:17" s="167" customFormat="1" ht="30">
      <c r="A958" s="218"/>
      <c r="B958" s="254" t="s">
        <v>4001</v>
      </c>
      <c r="C958" s="44"/>
      <c r="D958" s="44"/>
      <c r="E958" s="242">
        <v>43319</v>
      </c>
      <c r="F958" s="75">
        <v>181892.62</v>
      </c>
      <c r="G958" s="75">
        <v>90946.31</v>
      </c>
      <c r="H958" s="75">
        <v>77304.36</v>
      </c>
      <c r="I958" s="75">
        <v>13641.949999999997</v>
      </c>
      <c r="J958" s="75">
        <v>90946.31</v>
      </c>
      <c r="K958" s="205" t="s">
        <v>4067</v>
      </c>
      <c r="L958" s="196" t="s">
        <v>52</v>
      </c>
      <c r="M958" s="136" t="s">
        <v>217</v>
      </c>
      <c r="N958" s="218"/>
      <c r="O958" s="225">
        <f>IFERROR(VLOOKUP(TRIM(PRR[[#This Row],[Lokacija provedbe
grad ili općina]]),[1]Koordinate!B:E,2,FALSE),"")</f>
        <v>32245</v>
      </c>
      <c r="P958" s="225">
        <f>IFERROR(VLOOKUP(TRIM(PRR[[#This Row],[Lokacija provedbe
grad ili općina]]),[1]Koordinate!B:E,3,FALSE),"")</f>
        <v>45.139913399999998</v>
      </c>
      <c r="Q958" s="225">
        <f>IFERROR(VLOOKUP(TRIM(PRR[[#This Row],[Lokacija provedbe
grad ili općina]]),[1]Koordinate!B:E,4,FALSE),"")</f>
        <v>19.035608799999899</v>
      </c>
    </row>
    <row r="959" spans="1:17" s="167" customFormat="1">
      <c r="A959" s="218"/>
      <c r="B959" s="254" t="s">
        <v>4001</v>
      </c>
      <c r="C959" s="44"/>
      <c r="D959" s="44"/>
      <c r="E959" s="242">
        <v>43311</v>
      </c>
      <c r="F959" s="75">
        <v>2453000</v>
      </c>
      <c r="G959" s="75">
        <v>1717100</v>
      </c>
      <c r="H959" s="75">
        <v>1459535</v>
      </c>
      <c r="I959" s="75">
        <v>257565</v>
      </c>
      <c r="J959" s="75">
        <v>735900</v>
      </c>
      <c r="K959" s="205" t="s">
        <v>4068</v>
      </c>
      <c r="L959" s="196" t="s">
        <v>52</v>
      </c>
      <c r="M959" s="136" t="s">
        <v>4325</v>
      </c>
      <c r="N959" s="218"/>
      <c r="O959" s="225">
        <f>IFERROR(VLOOKUP(TRIM(PRR[[#This Row],[Lokacija provedbe
grad ili općina]]),[1]Koordinate!B:E,2,FALSE),"")</f>
        <v>32252</v>
      </c>
      <c r="P959" s="225">
        <f>IFERROR(VLOOKUP(TRIM(PRR[[#This Row],[Lokacija provedbe
grad ili općina]]),[1]Koordinate!B:E,3,FALSE),"")</f>
        <v>45.145711599999998</v>
      </c>
      <c r="Q959" s="225">
        <f>IFERROR(VLOOKUP(TRIM(PRR[[#This Row],[Lokacija provedbe
grad ili općina]]),[1]Koordinate!B:E,4,FALSE),"")</f>
        <v>18.872181399999999</v>
      </c>
    </row>
    <row r="960" spans="1:17" s="167" customFormat="1">
      <c r="A960" s="218"/>
      <c r="B960" s="254" t="s">
        <v>4001</v>
      </c>
      <c r="C960" s="44"/>
      <c r="D960" s="44"/>
      <c r="E960" s="242">
        <v>43311</v>
      </c>
      <c r="F960" s="75">
        <v>1363700</v>
      </c>
      <c r="G960" s="75">
        <v>681850</v>
      </c>
      <c r="H960" s="75">
        <v>579572.5</v>
      </c>
      <c r="I960" s="75">
        <v>102277.5</v>
      </c>
      <c r="J960" s="75">
        <v>681850</v>
      </c>
      <c r="K960" s="205" t="s">
        <v>4069</v>
      </c>
      <c r="L960" s="196" t="s">
        <v>52</v>
      </c>
      <c r="M960" s="136" t="s">
        <v>1398</v>
      </c>
      <c r="N960" s="218"/>
      <c r="O960" s="225">
        <f>IFERROR(VLOOKUP(TRIM(PRR[[#This Row],[Lokacija provedbe
grad ili općina]]),[1]Koordinate!B:E,2,FALSE),"")</f>
        <v>32281</v>
      </c>
      <c r="P960" s="225">
        <f>IFERROR(VLOOKUP(TRIM(PRR[[#This Row],[Lokacija provedbe
grad ili općina]]),[1]Koordinate!B:E,3,FALSE),"")</f>
        <v>45.288244499999998</v>
      </c>
      <c r="Q960" s="225">
        <f>IFERROR(VLOOKUP(TRIM(PRR[[#This Row],[Lokacija provedbe
grad ili općina]]),[1]Koordinate!B:E,4,FALSE),"")</f>
        <v>18.6841136</v>
      </c>
    </row>
    <row r="961" spans="1:17" s="167" customFormat="1">
      <c r="A961" s="218"/>
      <c r="B961" s="254" t="s">
        <v>4001</v>
      </c>
      <c r="C961" s="44"/>
      <c r="D961" s="44"/>
      <c r="E961" s="242">
        <v>43320</v>
      </c>
      <c r="F961" s="75">
        <v>308193.59999999998</v>
      </c>
      <c r="G961" s="75">
        <v>154096.79999999999</v>
      </c>
      <c r="H961" s="75">
        <v>130982.28</v>
      </c>
      <c r="I961" s="75">
        <v>23114.51999999999</v>
      </c>
      <c r="J961" s="75">
        <v>154096.79999999999</v>
      </c>
      <c r="K961" s="205" t="s">
        <v>4070</v>
      </c>
      <c r="L961" s="196" t="s">
        <v>52</v>
      </c>
      <c r="M961" s="136" t="s">
        <v>4319</v>
      </c>
      <c r="N961" s="218"/>
      <c r="O961" s="225">
        <f>IFERROR(VLOOKUP(TRIM(PRR[[#This Row],[Lokacija provedbe
grad ili općina]]),[1]Koordinate!B:E,2,FALSE),"")</f>
        <v>32275</v>
      </c>
      <c r="P961" s="225">
        <f>IFERROR(VLOOKUP(TRIM(PRR[[#This Row],[Lokacija provedbe
grad ili općina]]),[1]Koordinate!B:E,3,FALSE),"")</f>
        <v>45.049175699999999</v>
      </c>
      <c r="Q961" s="225">
        <f>IFERROR(VLOOKUP(TRIM(PRR[[#This Row],[Lokacija provedbe
grad ili općina]]),[1]Koordinate!B:E,4,FALSE),"")</f>
        <v>18.756961799999999</v>
      </c>
    </row>
    <row r="962" spans="1:17" s="167" customFormat="1">
      <c r="A962" s="218"/>
      <c r="B962" s="254" t="s">
        <v>4001</v>
      </c>
      <c r="C962" s="44"/>
      <c r="D962" s="44"/>
      <c r="E962" s="242">
        <v>43311</v>
      </c>
      <c r="F962" s="75">
        <v>1422065</v>
      </c>
      <c r="G962" s="75">
        <v>721032.5</v>
      </c>
      <c r="H962" s="75">
        <v>612877.63</v>
      </c>
      <c r="I962" s="75">
        <v>108154.87</v>
      </c>
      <c r="J962" s="75">
        <v>701032.5</v>
      </c>
      <c r="K962" s="205" t="s">
        <v>4071</v>
      </c>
      <c r="L962" s="196" t="s">
        <v>52</v>
      </c>
      <c r="M962" s="136" t="s">
        <v>1398</v>
      </c>
      <c r="N962" s="218"/>
      <c r="O962" s="225">
        <f>IFERROR(VLOOKUP(TRIM(PRR[[#This Row],[Lokacija provedbe
grad ili općina]]),[1]Koordinate!B:E,2,FALSE),"")</f>
        <v>32281</v>
      </c>
      <c r="P962" s="225">
        <f>IFERROR(VLOOKUP(TRIM(PRR[[#This Row],[Lokacija provedbe
grad ili općina]]),[1]Koordinate!B:E,3,FALSE),"")</f>
        <v>45.288244499999998</v>
      </c>
      <c r="Q962" s="225">
        <f>IFERROR(VLOOKUP(TRIM(PRR[[#This Row],[Lokacija provedbe
grad ili općina]]),[1]Koordinate!B:E,4,FALSE),"")</f>
        <v>18.6841136</v>
      </c>
    </row>
    <row r="963" spans="1:17" s="167" customFormat="1">
      <c r="A963" s="218"/>
      <c r="B963" s="254" t="s">
        <v>4001</v>
      </c>
      <c r="C963" s="44"/>
      <c r="D963" s="44"/>
      <c r="E963" s="242">
        <v>43368</v>
      </c>
      <c r="F963" s="75">
        <v>2493442</v>
      </c>
      <c r="G963" s="75">
        <v>1246721</v>
      </c>
      <c r="H963" s="75">
        <v>1059712.8499999999</v>
      </c>
      <c r="I963" s="75">
        <v>187008.15000000014</v>
      </c>
      <c r="J963" s="75">
        <v>1246721</v>
      </c>
      <c r="K963" s="205" t="s">
        <v>4409</v>
      </c>
      <c r="L963" s="196" t="s">
        <v>52</v>
      </c>
      <c r="M963" s="136" t="s">
        <v>54</v>
      </c>
      <c r="N963" s="218"/>
      <c r="O963" s="225">
        <f>IFERROR(VLOOKUP(TRIM(PRR[[#This Row],[Lokacija provedbe
grad ili općina]]),[1]Koordinate!B:E,2,FALSE),"")</f>
        <v>32254</v>
      </c>
      <c r="P963" s="225">
        <f>IFERROR(VLOOKUP(TRIM(PRR[[#This Row],[Lokacija provedbe
grad ili općina]]),[1]Koordinate!B:E,3,FALSE),"")</f>
        <v>44.981645</v>
      </c>
      <c r="Q963" s="225">
        <f>IFERROR(VLOOKUP(TRIM(PRR[[#This Row],[Lokacija provedbe
grad ili općina]]),[1]Koordinate!B:E,4,FALSE),"")</f>
        <v>18.9273869999999</v>
      </c>
    </row>
    <row r="964" spans="1:17" s="167" customFormat="1">
      <c r="A964" s="218"/>
      <c r="B964" s="254" t="s">
        <v>4001</v>
      </c>
      <c r="C964" s="44"/>
      <c r="D964" s="44"/>
      <c r="E964" s="242">
        <v>43368</v>
      </c>
      <c r="F964" s="75">
        <v>1505818.08</v>
      </c>
      <c r="G964" s="75">
        <v>752909.04</v>
      </c>
      <c r="H964" s="75">
        <v>639972.68400000001</v>
      </c>
      <c r="I964" s="75">
        <v>112936.35600000003</v>
      </c>
      <c r="J964" s="75">
        <v>752909.04</v>
      </c>
      <c r="K964" s="205" t="s">
        <v>4410</v>
      </c>
      <c r="L964" s="196" t="s">
        <v>52</v>
      </c>
      <c r="M964" s="136" t="s">
        <v>54</v>
      </c>
      <c r="N964" s="218"/>
      <c r="O964" s="225">
        <f>IFERROR(VLOOKUP(TRIM(PRR[[#This Row],[Lokacija provedbe
grad ili općina]]),[1]Koordinate!B:E,2,FALSE),"")</f>
        <v>32254</v>
      </c>
      <c r="P964" s="225">
        <f>IFERROR(VLOOKUP(TRIM(PRR[[#This Row],[Lokacija provedbe
grad ili općina]]),[1]Koordinate!B:E,3,FALSE),"")</f>
        <v>44.981645</v>
      </c>
      <c r="Q964" s="225">
        <f>IFERROR(VLOOKUP(TRIM(PRR[[#This Row],[Lokacija provedbe
grad ili općina]]),[1]Koordinate!B:E,4,FALSE),"")</f>
        <v>18.9273869999999</v>
      </c>
    </row>
    <row r="965" spans="1:17" s="167" customFormat="1">
      <c r="A965" s="218"/>
      <c r="B965" s="254" t="s">
        <v>4001</v>
      </c>
      <c r="C965" s="44"/>
      <c r="D965" s="44"/>
      <c r="E965" s="242">
        <v>43370</v>
      </c>
      <c r="F965" s="75">
        <v>371304</v>
      </c>
      <c r="G965" s="75">
        <v>178776</v>
      </c>
      <c r="H965" s="75">
        <v>151959.6</v>
      </c>
      <c r="I965" s="75">
        <v>26816.399999999994</v>
      </c>
      <c r="J965" s="75">
        <v>192528</v>
      </c>
      <c r="K965" s="205" t="s">
        <v>309</v>
      </c>
      <c r="L965" s="196" t="s">
        <v>52</v>
      </c>
      <c r="M965" s="136" t="s">
        <v>4319</v>
      </c>
      <c r="N965" s="218"/>
      <c r="O965" s="225">
        <f>IFERROR(VLOOKUP(TRIM(PRR[[#This Row],[Lokacija provedbe
grad ili općina]]),[1]Koordinate!B:E,2,FALSE),"")</f>
        <v>32275</v>
      </c>
      <c r="P965" s="225">
        <f>IFERROR(VLOOKUP(TRIM(PRR[[#This Row],[Lokacija provedbe
grad ili općina]]),[1]Koordinate!B:E,3,FALSE),"")</f>
        <v>45.049175699999999</v>
      </c>
      <c r="Q965" s="225">
        <f>IFERROR(VLOOKUP(TRIM(PRR[[#This Row],[Lokacija provedbe
grad ili općina]]),[1]Koordinate!B:E,4,FALSE),"")</f>
        <v>18.756961799999999</v>
      </c>
    </row>
    <row r="966" spans="1:17" s="167" customFormat="1">
      <c r="A966" s="218"/>
      <c r="B966" s="254" t="s">
        <v>4001</v>
      </c>
      <c r="C966" s="44"/>
      <c r="D966" s="44"/>
      <c r="E966" s="242">
        <v>43377</v>
      </c>
      <c r="F966" s="75">
        <v>3352357.95</v>
      </c>
      <c r="G966" s="75">
        <v>1676178.98</v>
      </c>
      <c r="H966" s="75">
        <v>1424752.1329999999</v>
      </c>
      <c r="I966" s="75">
        <v>251426.84700000007</v>
      </c>
      <c r="J966" s="75">
        <v>1676178.9700000002</v>
      </c>
      <c r="K966" s="205" t="s">
        <v>4411</v>
      </c>
      <c r="L966" s="196" t="s">
        <v>52</v>
      </c>
      <c r="M966" s="136" t="s">
        <v>54</v>
      </c>
      <c r="N966" s="218"/>
      <c r="O966" s="225">
        <f>IFERROR(VLOOKUP(TRIM(PRR[[#This Row],[Lokacija provedbe
grad ili općina]]),[1]Koordinate!B:E,2,FALSE),"")</f>
        <v>32254</v>
      </c>
      <c r="P966" s="225">
        <f>IFERROR(VLOOKUP(TRIM(PRR[[#This Row],[Lokacija provedbe
grad ili općina]]),[1]Koordinate!B:E,3,FALSE),"")</f>
        <v>44.981645</v>
      </c>
      <c r="Q966" s="225">
        <f>IFERROR(VLOOKUP(TRIM(PRR[[#This Row],[Lokacija provedbe
grad ili općina]]),[1]Koordinate!B:E,4,FALSE),"")</f>
        <v>18.9273869999999</v>
      </c>
    </row>
    <row r="967" spans="1:17" s="167" customFormat="1">
      <c r="A967" s="218"/>
      <c r="B967" s="254" t="s">
        <v>4001</v>
      </c>
      <c r="C967" s="44"/>
      <c r="D967" s="44"/>
      <c r="E967" s="242">
        <v>43377</v>
      </c>
      <c r="F967" s="75">
        <v>4229051.5</v>
      </c>
      <c r="G967" s="75">
        <v>2114525.75</v>
      </c>
      <c r="H967" s="75">
        <v>1797346.8875</v>
      </c>
      <c r="I967" s="75">
        <v>317178.86250000005</v>
      </c>
      <c r="J967" s="75">
        <v>2114525.75</v>
      </c>
      <c r="K967" s="205" t="s">
        <v>4412</v>
      </c>
      <c r="L967" s="196" t="s">
        <v>52</v>
      </c>
      <c r="M967" s="136" t="s">
        <v>217</v>
      </c>
      <c r="N967" s="218"/>
      <c r="O967" s="225">
        <f>IFERROR(VLOOKUP(TRIM(PRR[[#This Row],[Lokacija provedbe
grad ili općina]]),[1]Koordinate!B:E,2,FALSE),"")</f>
        <v>32245</v>
      </c>
      <c r="P967" s="225">
        <f>IFERROR(VLOOKUP(TRIM(PRR[[#This Row],[Lokacija provedbe
grad ili općina]]),[1]Koordinate!B:E,3,FALSE),"")</f>
        <v>45.139913399999998</v>
      </c>
      <c r="Q967" s="225">
        <f>IFERROR(VLOOKUP(TRIM(PRR[[#This Row],[Lokacija provedbe
grad ili općina]]),[1]Koordinate!B:E,4,FALSE),"")</f>
        <v>19.035608799999899</v>
      </c>
    </row>
    <row r="968" spans="1:17" s="167" customFormat="1">
      <c r="A968" s="218"/>
      <c r="B968" s="254" t="s">
        <v>4001</v>
      </c>
      <c r="C968" s="44"/>
      <c r="D968" s="44"/>
      <c r="E968" s="242">
        <v>43377</v>
      </c>
      <c r="F968" s="75">
        <v>921997.32</v>
      </c>
      <c r="G968" s="75">
        <v>645398.12</v>
      </c>
      <c r="H968" s="75">
        <v>548588.402</v>
      </c>
      <c r="I968" s="75">
        <v>96809.717999999993</v>
      </c>
      <c r="J968" s="75">
        <v>276599.19999999995</v>
      </c>
      <c r="K968" s="205" t="s">
        <v>4413</v>
      </c>
      <c r="L968" s="196" t="s">
        <v>52</v>
      </c>
      <c r="M968" s="136" t="s">
        <v>3099</v>
      </c>
      <c r="N968" s="218"/>
      <c r="O968" s="225">
        <f>IFERROR(VLOOKUP(TRIM(PRR[[#This Row],[Lokacija provedbe
grad ili općina]]),[1]Koordinate!B:E,2,FALSE),"")</f>
        <v>32273</v>
      </c>
      <c r="P968" s="225">
        <f>IFERROR(VLOOKUP(TRIM(PRR[[#This Row],[Lokacija provedbe
grad ili općina]]),[1]Koordinate!B:E,3,FALSE),"")</f>
        <v>45.149477099999999</v>
      </c>
      <c r="Q968" s="225">
        <f>IFERROR(VLOOKUP(TRIM(PRR[[#This Row],[Lokacija provedbe
grad ili općina]]),[1]Koordinate!B:E,4,FALSE),"")</f>
        <v>18.706734399999899</v>
      </c>
    </row>
    <row r="969" spans="1:17" s="167" customFormat="1">
      <c r="A969" s="218"/>
      <c r="B969" s="254" t="s">
        <v>4001</v>
      </c>
      <c r="C969" s="44"/>
      <c r="D969" s="44"/>
      <c r="E969" s="242">
        <v>43377</v>
      </c>
      <c r="F969" s="75">
        <v>1896166.82</v>
      </c>
      <c r="G969" s="75">
        <v>948083.41</v>
      </c>
      <c r="H969" s="75">
        <v>805870.89850000001</v>
      </c>
      <c r="I969" s="75">
        <v>142212.51150000002</v>
      </c>
      <c r="J969" s="75">
        <v>948083.41</v>
      </c>
      <c r="K969" s="205" t="s">
        <v>4414</v>
      </c>
      <c r="L969" s="196" t="s">
        <v>52</v>
      </c>
      <c r="M969" s="136" t="s">
        <v>54</v>
      </c>
      <c r="N969" s="218"/>
      <c r="O969" s="225">
        <f>IFERROR(VLOOKUP(TRIM(PRR[[#This Row],[Lokacija provedbe
grad ili općina]]),[1]Koordinate!B:E,2,FALSE),"")</f>
        <v>32254</v>
      </c>
      <c r="P969" s="225">
        <f>IFERROR(VLOOKUP(TRIM(PRR[[#This Row],[Lokacija provedbe
grad ili općina]]),[1]Koordinate!B:E,3,FALSE),"")</f>
        <v>44.981645</v>
      </c>
      <c r="Q969" s="225">
        <f>IFERROR(VLOOKUP(TRIM(PRR[[#This Row],[Lokacija provedbe
grad ili općina]]),[1]Koordinate!B:E,4,FALSE),"")</f>
        <v>18.9273869999999</v>
      </c>
    </row>
    <row r="970" spans="1:17" s="167" customFormat="1">
      <c r="A970" s="218"/>
      <c r="B970" s="254" t="s">
        <v>4001</v>
      </c>
      <c r="C970" s="44"/>
      <c r="D970" s="44"/>
      <c r="E970" s="242">
        <v>43377</v>
      </c>
      <c r="F970" s="75">
        <v>2676900.35</v>
      </c>
      <c r="G970" s="75">
        <v>1338450.17</v>
      </c>
      <c r="H970" s="75">
        <v>1137682.6444999999</v>
      </c>
      <c r="I970" s="75">
        <v>200767.52549999999</v>
      </c>
      <c r="J970" s="75">
        <v>1338450.1800000002</v>
      </c>
      <c r="K970" s="205" t="s">
        <v>4415</v>
      </c>
      <c r="L970" s="196" t="s">
        <v>52</v>
      </c>
      <c r="M970" s="136" t="s">
        <v>1216</v>
      </c>
      <c r="N970" s="218"/>
      <c r="O970" s="225">
        <f>IFERROR(VLOOKUP(TRIM(PRR[[#This Row],[Lokacija provedbe
grad ili općina]]),[1]Koordinate!B:E,2,FALSE),"")</f>
        <v>32257</v>
      </c>
      <c r="P970" s="225">
        <f>IFERROR(VLOOKUP(TRIM(PRR[[#This Row],[Lokacija provedbe
grad ili općina]]),[1]Koordinate!B:E,3,FALSE),"")</f>
        <v>44.919718199999998</v>
      </c>
      <c r="Q970" s="225">
        <f>IFERROR(VLOOKUP(TRIM(PRR[[#This Row],[Lokacija provedbe
grad ili općina]]),[1]Koordinate!B:E,4,FALSE),"")</f>
        <v>18.910618199999998</v>
      </c>
    </row>
    <row r="971" spans="1:17" s="167" customFormat="1">
      <c r="A971" s="218"/>
      <c r="B971" s="254" t="s">
        <v>4001</v>
      </c>
      <c r="C971" s="44"/>
      <c r="D971" s="44"/>
      <c r="E971" s="242">
        <v>43377</v>
      </c>
      <c r="F971" s="75">
        <v>2996504.64</v>
      </c>
      <c r="G971" s="75">
        <v>2097553.25</v>
      </c>
      <c r="H971" s="75">
        <v>1782920.2625</v>
      </c>
      <c r="I971" s="75">
        <v>314632.98750000005</v>
      </c>
      <c r="J971" s="75">
        <v>898951.39000000013</v>
      </c>
      <c r="K971" s="205" t="s">
        <v>4416</v>
      </c>
      <c r="L971" s="196" t="s">
        <v>52</v>
      </c>
      <c r="M971" s="136" t="s">
        <v>4322</v>
      </c>
      <c r="N971" s="218"/>
      <c r="O971" s="225">
        <f>IFERROR(VLOOKUP(TRIM(PRR[[#This Row],[Lokacija provedbe
grad ili općina]]),[1]Koordinate!B:E,2,FALSE),"")</f>
        <v>32239</v>
      </c>
      <c r="P971" s="225">
        <f>IFERROR(VLOOKUP(TRIM(PRR[[#This Row],[Lokacija provedbe
grad ili općina]]),[1]Koordinate!B:E,3,FALSE),"")</f>
        <v>45.278109399999998</v>
      </c>
      <c r="Q971" s="225">
        <f>IFERROR(VLOOKUP(TRIM(PRR[[#This Row],[Lokacija provedbe
grad ili općina]]),[1]Koordinate!B:E,4,FALSE),"")</f>
        <v>18.997240399999999</v>
      </c>
    </row>
    <row r="972" spans="1:17" s="167" customFormat="1">
      <c r="A972" s="218"/>
      <c r="B972" s="254" t="s">
        <v>4001</v>
      </c>
      <c r="C972" s="44"/>
      <c r="D972" s="44"/>
      <c r="E972" s="242">
        <v>43377</v>
      </c>
      <c r="F972" s="75">
        <v>4867083.8099999996</v>
      </c>
      <c r="G972" s="75">
        <v>1561022</v>
      </c>
      <c r="H972" s="75">
        <v>1326868.7</v>
      </c>
      <c r="I972" s="75">
        <v>234153.30000000005</v>
      </c>
      <c r="J972" s="75">
        <v>3306061.8099999996</v>
      </c>
      <c r="K972" s="205" t="s">
        <v>4417</v>
      </c>
      <c r="L972" s="196" t="s">
        <v>52</v>
      </c>
      <c r="M972" s="136" t="s">
        <v>217</v>
      </c>
      <c r="N972" s="218"/>
      <c r="O972" s="225">
        <f>IFERROR(VLOOKUP(TRIM(PRR[[#This Row],[Lokacija provedbe
grad ili općina]]),[1]Koordinate!B:E,2,FALSE),"")</f>
        <v>32245</v>
      </c>
      <c r="P972" s="225">
        <f>IFERROR(VLOOKUP(TRIM(PRR[[#This Row],[Lokacija provedbe
grad ili općina]]),[1]Koordinate!B:E,3,FALSE),"")</f>
        <v>45.139913399999998</v>
      </c>
      <c r="Q972" s="225">
        <f>IFERROR(VLOOKUP(TRIM(PRR[[#This Row],[Lokacija provedbe
grad ili općina]]),[1]Koordinate!B:E,4,FALSE),"")</f>
        <v>19.035608799999899</v>
      </c>
    </row>
    <row r="973" spans="1:17" s="167" customFormat="1">
      <c r="A973" s="225"/>
      <c r="B973" s="423" t="s">
        <v>4001</v>
      </c>
      <c r="C973" s="225"/>
      <c r="D973" s="225"/>
      <c r="E973" s="231">
        <v>43377</v>
      </c>
      <c r="F973" s="424">
        <v>2177574.0499999998</v>
      </c>
      <c r="G973" s="424">
        <v>1088787.02</v>
      </c>
      <c r="H973" s="424">
        <v>925468.96699999995</v>
      </c>
      <c r="I973" s="424">
        <v>163318.05300000007</v>
      </c>
      <c r="J973" s="424">
        <v>1088787.0299999998</v>
      </c>
      <c r="K973" s="142" t="s">
        <v>4418</v>
      </c>
      <c r="L973" s="419" t="s">
        <v>52</v>
      </c>
      <c r="M973" s="142" t="s">
        <v>1216</v>
      </c>
      <c r="N973" s="225"/>
      <c r="O973" s="225">
        <f>IFERROR(VLOOKUP(TRIM(PRR[[#This Row],[Lokacija provedbe
grad ili općina]]),[1]Koordinate!B:E,2,FALSE),"")</f>
        <v>32257</v>
      </c>
      <c r="P973" s="225">
        <f>IFERROR(VLOOKUP(TRIM(PRR[[#This Row],[Lokacija provedbe
grad ili općina]]),[1]Koordinate!B:E,3,FALSE),"")</f>
        <v>44.919718199999998</v>
      </c>
      <c r="Q973" s="225">
        <f>IFERROR(VLOOKUP(TRIM(PRR[[#This Row],[Lokacija provedbe
grad ili općina]]),[1]Koordinate!B:E,4,FALSE),"")</f>
        <v>18.910618199999998</v>
      </c>
    </row>
    <row r="974" spans="1:17" s="167" customFormat="1">
      <c r="A974" s="225"/>
      <c r="B974" s="423" t="s">
        <v>4001</v>
      </c>
      <c r="C974" s="225"/>
      <c r="D974" s="225"/>
      <c r="E974" s="231">
        <v>43377</v>
      </c>
      <c r="F974" s="424">
        <v>2228296.69</v>
      </c>
      <c r="G974" s="424">
        <v>1114148.3400000001</v>
      </c>
      <c r="H974" s="424">
        <v>947026.08900000004</v>
      </c>
      <c r="I974" s="424">
        <v>167122.25100000005</v>
      </c>
      <c r="J974" s="424">
        <v>1114148.3499999999</v>
      </c>
      <c r="K974" s="142" t="s">
        <v>4419</v>
      </c>
      <c r="L974" s="419" t="s">
        <v>52</v>
      </c>
      <c r="M974" s="142" t="s">
        <v>4240</v>
      </c>
      <c r="N974" s="225"/>
      <c r="O974" s="225">
        <f>IFERROR(VLOOKUP(TRIM(PRR[[#This Row],[Lokacija provedbe
grad ili općina]]),[1]Koordinate!B:E,2,FALSE),"")</f>
        <v>32224</v>
      </c>
      <c r="P974" s="225">
        <f>IFERROR(VLOOKUP(TRIM(PRR[[#This Row],[Lokacija provedbe
grad ili općina]]),[1]Koordinate!B:E,3,FALSE),"")</f>
        <v>45.419167100000003</v>
      </c>
      <c r="Q974" s="225">
        <f>IFERROR(VLOOKUP(TRIM(PRR[[#This Row],[Lokacija provedbe
grad ili općina]]),[1]Koordinate!B:E,4,FALSE),"")</f>
        <v>18.899151100000001</v>
      </c>
    </row>
    <row r="975" spans="1:17" s="167" customFormat="1" ht="30">
      <c r="A975" s="225"/>
      <c r="B975" s="423" t="s">
        <v>4001</v>
      </c>
      <c r="C975" s="225"/>
      <c r="D975" s="225"/>
      <c r="E975" s="231">
        <v>43377</v>
      </c>
      <c r="F975" s="424">
        <v>1834920</v>
      </c>
      <c r="G975" s="424">
        <v>917460</v>
      </c>
      <c r="H975" s="424">
        <v>779841</v>
      </c>
      <c r="I975" s="424">
        <v>137619</v>
      </c>
      <c r="J975" s="424">
        <v>917460</v>
      </c>
      <c r="K975" s="142" t="s">
        <v>4420</v>
      </c>
      <c r="L975" s="419" t="s">
        <v>52</v>
      </c>
      <c r="M975" s="142" t="s">
        <v>1216</v>
      </c>
      <c r="N975" s="225"/>
      <c r="O975" s="225">
        <f>IFERROR(VLOOKUP(TRIM(PRR[[#This Row],[Lokacija provedbe
grad ili općina]]),[1]Koordinate!B:E,2,FALSE),"")</f>
        <v>32257</v>
      </c>
      <c r="P975" s="225">
        <f>IFERROR(VLOOKUP(TRIM(PRR[[#This Row],[Lokacija provedbe
grad ili općina]]),[1]Koordinate!B:E,3,FALSE),"")</f>
        <v>44.919718199999998</v>
      </c>
      <c r="Q975" s="225">
        <f>IFERROR(VLOOKUP(TRIM(PRR[[#This Row],[Lokacija provedbe
grad ili općina]]),[1]Koordinate!B:E,4,FALSE),"")</f>
        <v>18.910618199999998</v>
      </c>
    </row>
    <row r="976" spans="1:17" s="167" customFormat="1">
      <c r="A976" s="225"/>
      <c r="B976" s="423" t="s">
        <v>4001</v>
      </c>
      <c r="C976" s="225"/>
      <c r="D976" s="225"/>
      <c r="E976" s="231">
        <v>43377</v>
      </c>
      <c r="F976" s="424">
        <v>817300</v>
      </c>
      <c r="G976" s="424">
        <v>408650</v>
      </c>
      <c r="H976" s="424">
        <v>347352.5</v>
      </c>
      <c r="I976" s="424">
        <v>61297.5</v>
      </c>
      <c r="J976" s="424">
        <v>408650</v>
      </c>
      <c r="K976" s="142" t="s">
        <v>312</v>
      </c>
      <c r="L976" s="419" t="s">
        <v>52</v>
      </c>
      <c r="M976" s="142" t="s">
        <v>54</v>
      </c>
      <c r="N976" s="225"/>
      <c r="O976" s="225">
        <f>IFERROR(VLOOKUP(TRIM(PRR[[#This Row],[Lokacija provedbe
grad ili općina]]),[1]Koordinate!B:E,2,FALSE),"")</f>
        <v>32254</v>
      </c>
      <c r="P976" s="225">
        <f>IFERROR(VLOOKUP(TRIM(PRR[[#This Row],[Lokacija provedbe
grad ili općina]]),[1]Koordinate!B:E,3,FALSE),"")</f>
        <v>44.981645</v>
      </c>
      <c r="Q976" s="225">
        <f>IFERROR(VLOOKUP(TRIM(PRR[[#This Row],[Lokacija provedbe
grad ili općina]]),[1]Koordinate!B:E,4,FALSE),"")</f>
        <v>18.9273869999999</v>
      </c>
    </row>
    <row r="977" spans="1:17" s="167" customFormat="1">
      <c r="A977" s="225"/>
      <c r="B977" s="423" t="s">
        <v>4001</v>
      </c>
      <c r="C977" s="225"/>
      <c r="D977" s="225"/>
      <c r="E977" s="231">
        <v>43377</v>
      </c>
      <c r="F977" s="424">
        <v>1675354</v>
      </c>
      <c r="G977" s="424">
        <v>837677</v>
      </c>
      <c r="H977" s="424">
        <v>712025.45</v>
      </c>
      <c r="I977" s="424">
        <v>125651.55000000005</v>
      </c>
      <c r="J977" s="424">
        <v>837677</v>
      </c>
      <c r="K977" s="142" t="s">
        <v>4421</v>
      </c>
      <c r="L977" s="419" t="s">
        <v>52</v>
      </c>
      <c r="M977" s="142" t="s">
        <v>1216</v>
      </c>
      <c r="N977" s="225"/>
      <c r="O977" s="225">
        <f>IFERROR(VLOOKUP(TRIM(PRR[[#This Row],[Lokacija provedbe
grad ili općina]]),[1]Koordinate!B:E,2,FALSE),"")</f>
        <v>32257</v>
      </c>
      <c r="P977" s="225">
        <f>IFERROR(VLOOKUP(TRIM(PRR[[#This Row],[Lokacija provedbe
grad ili općina]]),[1]Koordinate!B:E,3,FALSE),"")</f>
        <v>44.919718199999998</v>
      </c>
      <c r="Q977" s="225">
        <f>IFERROR(VLOOKUP(TRIM(PRR[[#This Row],[Lokacija provedbe
grad ili općina]]),[1]Koordinate!B:E,4,FALSE),"")</f>
        <v>18.910618199999998</v>
      </c>
    </row>
    <row r="978" spans="1:17" s="167" customFormat="1">
      <c r="A978" s="225"/>
      <c r="B978" s="423" t="s">
        <v>4001</v>
      </c>
      <c r="C978" s="225"/>
      <c r="D978" s="225"/>
      <c r="E978" s="231">
        <v>43377</v>
      </c>
      <c r="F978" s="424">
        <v>3632930</v>
      </c>
      <c r="G978" s="424">
        <v>1816465</v>
      </c>
      <c r="H978" s="424">
        <v>1543995.25</v>
      </c>
      <c r="I978" s="424">
        <v>272469.75</v>
      </c>
      <c r="J978" s="424">
        <v>1816465</v>
      </c>
      <c r="K978" s="142" t="s">
        <v>4422</v>
      </c>
      <c r="L978" s="419" t="s">
        <v>52</v>
      </c>
      <c r="M978" s="142" t="s">
        <v>54</v>
      </c>
      <c r="N978" s="225"/>
      <c r="O978" s="225">
        <f>IFERROR(VLOOKUP(TRIM(PRR[[#This Row],[Lokacija provedbe
grad ili općina]]),[1]Koordinate!B:E,2,FALSE),"")</f>
        <v>32254</v>
      </c>
      <c r="P978" s="225">
        <f>IFERROR(VLOOKUP(TRIM(PRR[[#This Row],[Lokacija provedbe
grad ili općina]]),[1]Koordinate!B:E,3,FALSE),"")</f>
        <v>44.981645</v>
      </c>
      <c r="Q978" s="225">
        <f>IFERROR(VLOOKUP(TRIM(PRR[[#This Row],[Lokacija provedbe
grad ili općina]]),[1]Koordinate!B:E,4,FALSE),"")</f>
        <v>18.9273869999999</v>
      </c>
    </row>
    <row r="979" spans="1:17" s="167" customFormat="1">
      <c r="A979" s="225"/>
      <c r="B979" s="423" t="s">
        <v>4001</v>
      </c>
      <c r="C979" s="225"/>
      <c r="D979" s="225"/>
      <c r="E979" s="231">
        <v>43377</v>
      </c>
      <c r="F979" s="424">
        <v>2568800</v>
      </c>
      <c r="G979" s="424">
        <v>1798160</v>
      </c>
      <c r="H979" s="424">
        <v>1528436</v>
      </c>
      <c r="I979" s="424">
        <v>269724</v>
      </c>
      <c r="J979" s="424">
        <v>770640</v>
      </c>
      <c r="K979" s="142" t="s">
        <v>4423</v>
      </c>
      <c r="L979" s="419" t="s">
        <v>52</v>
      </c>
      <c r="M979" s="142" t="s">
        <v>3099</v>
      </c>
      <c r="N979" s="225"/>
      <c r="O979" s="225">
        <f>IFERROR(VLOOKUP(TRIM(PRR[[#This Row],[Lokacija provedbe
grad ili općina]]),[1]Koordinate!B:E,2,FALSE),"")</f>
        <v>32273</v>
      </c>
      <c r="P979" s="225">
        <f>IFERROR(VLOOKUP(TRIM(PRR[[#This Row],[Lokacija provedbe
grad ili općina]]),[1]Koordinate!B:E,3,FALSE),"")</f>
        <v>45.149477099999999</v>
      </c>
      <c r="Q979" s="225">
        <f>IFERROR(VLOOKUP(TRIM(PRR[[#This Row],[Lokacija provedbe
grad ili općina]]),[1]Koordinate!B:E,4,FALSE),"")</f>
        <v>18.706734399999899</v>
      </c>
    </row>
    <row r="980" spans="1:17" s="167" customFormat="1">
      <c r="A980" s="225"/>
      <c r="B980" s="423" t="s">
        <v>4001</v>
      </c>
      <c r="C980" s="225"/>
      <c r="D980" s="225"/>
      <c r="E980" s="231">
        <v>43377</v>
      </c>
      <c r="F980" s="424">
        <v>1104204.3999999999</v>
      </c>
      <c r="G980" s="424">
        <v>744000</v>
      </c>
      <c r="H980" s="424">
        <v>632400</v>
      </c>
      <c r="I980" s="424">
        <v>111600</v>
      </c>
      <c r="J980" s="424">
        <v>360204.39999999991</v>
      </c>
      <c r="K980" s="142" t="s">
        <v>4424</v>
      </c>
      <c r="L980" s="419" t="s">
        <v>52</v>
      </c>
      <c r="M980" s="142" t="s">
        <v>167</v>
      </c>
      <c r="N980" s="225"/>
      <c r="O980" s="225">
        <f>IFERROR(VLOOKUP(TRIM(PRR[[#This Row],[Lokacija provedbe
grad ili općina]]),[1]Koordinate!B:E,2,FALSE),"")</f>
        <v>32260</v>
      </c>
      <c r="P980" s="225">
        <f>IFERROR(VLOOKUP(TRIM(PRR[[#This Row],[Lokacija provedbe
grad ili općina]]),[1]Koordinate!B:E,3,FALSE),"")</f>
        <v>44.887424799999998</v>
      </c>
      <c r="Q980" s="225">
        <f>IFERROR(VLOOKUP(TRIM(PRR[[#This Row],[Lokacija provedbe
grad ili općina]]),[1]Koordinate!B:E,4,FALSE),"")</f>
        <v>18.825355800000001</v>
      </c>
    </row>
    <row r="981" spans="1:17" s="167" customFormat="1">
      <c r="A981" s="225"/>
      <c r="B981" s="423" t="s">
        <v>4001</v>
      </c>
      <c r="C981" s="225"/>
      <c r="D981" s="225"/>
      <c r="E981" s="231">
        <v>43377</v>
      </c>
      <c r="F981" s="424">
        <v>347000</v>
      </c>
      <c r="G981" s="424">
        <v>242900</v>
      </c>
      <c r="H981" s="424">
        <v>206465</v>
      </c>
      <c r="I981" s="424">
        <v>36435</v>
      </c>
      <c r="J981" s="424">
        <v>104100</v>
      </c>
      <c r="K981" s="142" t="s">
        <v>4425</v>
      </c>
      <c r="L981" s="419" t="s">
        <v>52</v>
      </c>
      <c r="M981" s="142" t="s">
        <v>3099</v>
      </c>
      <c r="N981" s="225"/>
      <c r="O981" s="225">
        <f>IFERROR(VLOOKUP(TRIM(PRR[[#This Row],[Lokacija provedbe
grad ili općina]]),[1]Koordinate!B:E,2,FALSE),"")</f>
        <v>32273</v>
      </c>
      <c r="P981" s="225">
        <f>IFERROR(VLOOKUP(TRIM(PRR[[#This Row],[Lokacija provedbe
grad ili općina]]),[1]Koordinate!B:E,3,FALSE),"")</f>
        <v>45.149477099999999</v>
      </c>
      <c r="Q981" s="225">
        <f>IFERROR(VLOOKUP(TRIM(PRR[[#This Row],[Lokacija provedbe
grad ili općina]]),[1]Koordinate!B:E,4,FALSE),"")</f>
        <v>18.706734399999899</v>
      </c>
    </row>
    <row r="982" spans="1:17" s="167" customFormat="1">
      <c r="A982" s="225"/>
      <c r="B982" s="423" t="s">
        <v>4001</v>
      </c>
      <c r="C982" s="225"/>
      <c r="D982" s="225"/>
      <c r="E982" s="231">
        <v>43377</v>
      </c>
      <c r="F982" s="424">
        <v>406400</v>
      </c>
      <c r="G982" s="424">
        <v>203200</v>
      </c>
      <c r="H982" s="424">
        <v>172720</v>
      </c>
      <c r="I982" s="424">
        <v>30480</v>
      </c>
      <c r="J982" s="424">
        <v>203200</v>
      </c>
      <c r="K982" s="142" t="s">
        <v>4426</v>
      </c>
      <c r="L982" s="419" t="s">
        <v>52</v>
      </c>
      <c r="M982" s="142" t="s">
        <v>3099</v>
      </c>
      <c r="N982" s="225"/>
      <c r="O982" s="225">
        <f>IFERROR(VLOOKUP(TRIM(PRR[[#This Row],[Lokacija provedbe
grad ili općina]]),[1]Koordinate!B:E,2,FALSE),"")</f>
        <v>32273</v>
      </c>
      <c r="P982" s="225">
        <f>IFERROR(VLOOKUP(TRIM(PRR[[#This Row],[Lokacija provedbe
grad ili općina]]),[1]Koordinate!B:E,3,FALSE),"")</f>
        <v>45.149477099999999</v>
      </c>
      <c r="Q982" s="225">
        <f>IFERROR(VLOOKUP(TRIM(PRR[[#This Row],[Lokacija provedbe
grad ili općina]]),[1]Koordinate!B:E,4,FALSE),"")</f>
        <v>18.706734399999899</v>
      </c>
    </row>
    <row r="983" spans="1:17" s="167" customFormat="1">
      <c r="A983" s="225"/>
      <c r="B983" s="423" t="s">
        <v>4001</v>
      </c>
      <c r="C983" s="225"/>
      <c r="D983" s="225"/>
      <c r="E983" s="231">
        <v>43377</v>
      </c>
      <c r="F983" s="424">
        <v>1104000</v>
      </c>
      <c r="G983" s="424">
        <v>552000</v>
      </c>
      <c r="H983" s="424">
        <v>469200</v>
      </c>
      <c r="I983" s="424">
        <v>82800</v>
      </c>
      <c r="J983" s="424">
        <v>552000</v>
      </c>
      <c r="K983" s="142" t="s">
        <v>4427</v>
      </c>
      <c r="L983" s="419" t="s">
        <v>52</v>
      </c>
      <c r="M983" s="142" t="s">
        <v>1216</v>
      </c>
      <c r="N983" s="225"/>
      <c r="O983" s="225">
        <f>IFERROR(VLOOKUP(TRIM(PRR[[#This Row],[Lokacija provedbe
grad ili općina]]),[1]Koordinate!B:E,2,FALSE),"")</f>
        <v>32257</v>
      </c>
      <c r="P983" s="225">
        <f>IFERROR(VLOOKUP(TRIM(PRR[[#This Row],[Lokacija provedbe
grad ili općina]]),[1]Koordinate!B:E,3,FALSE),"")</f>
        <v>44.919718199999998</v>
      </c>
      <c r="Q983" s="225">
        <f>IFERROR(VLOOKUP(TRIM(PRR[[#This Row],[Lokacija provedbe
grad ili općina]]),[1]Koordinate!B:E,4,FALSE),"")</f>
        <v>18.910618199999998</v>
      </c>
    </row>
    <row r="984" spans="1:17" s="167" customFormat="1">
      <c r="A984" s="225"/>
      <c r="B984" s="423" t="s">
        <v>4001</v>
      </c>
      <c r="C984" s="225"/>
      <c r="D984" s="225"/>
      <c r="E984" s="231">
        <v>43377</v>
      </c>
      <c r="F984" s="424">
        <v>1337521.1200000001</v>
      </c>
      <c r="G984" s="424">
        <v>668760.56000000006</v>
      </c>
      <c r="H984" s="424">
        <v>568446.47600000002</v>
      </c>
      <c r="I984" s="424">
        <v>100314.08400000003</v>
      </c>
      <c r="J984" s="424">
        <v>668760.56000000006</v>
      </c>
      <c r="K984" s="142" t="s">
        <v>4428</v>
      </c>
      <c r="L984" s="419" t="s">
        <v>52</v>
      </c>
      <c r="M984" s="142" t="s">
        <v>1216</v>
      </c>
      <c r="N984" s="225"/>
      <c r="O984" s="225">
        <f>IFERROR(VLOOKUP(TRIM(PRR[[#This Row],[Lokacija provedbe
grad ili općina]]),[1]Koordinate!B:E,2,FALSE),"")</f>
        <v>32257</v>
      </c>
      <c r="P984" s="225">
        <f>IFERROR(VLOOKUP(TRIM(PRR[[#This Row],[Lokacija provedbe
grad ili općina]]),[1]Koordinate!B:E,3,FALSE),"")</f>
        <v>44.919718199999998</v>
      </c>
      <c r="Q984" s="225">
        <f>IFERROR(VLOOKUP(TRIM(PRR[[#This Row],[Lokacija provedbe
grad ili općina]]),[1]Koordinate!B:E,4,FALSE),"")</f>
        <v>18.910618199999998</v>
      </c>
    </row>
    <row r="985" spans="1:17" s="167" customFormat="1">
      <c r="A985" s="225"/>
      <c r="B985" s="423" t="s">
        <v>4001</v>
      </c>
      <c r="C985" s="225"/>
      <c r="D985" s="225"/>
      <c r="E985" s="231">
        <v>43377</v>
      </c>
      <c r="F985" s="424">
        <v>766000</v>
      </c>
      <c r="G985" s="424">
        <v>383000</v>
      </c>
      <c r="H985" s="424">
        <v>325550</v>
      </c>
      <c r="I985" s="424">
        <v>57450</v>
      </c>
      <c r="J985" s="424">
        <v>383000</v>
      </c>
      <c r="K985" s="142" t="s">
        <v>4429</v>
      </c>
      <c r="L985" s="419" t="s">
        <v>52</v>
      </c>
      <c r="M985" s="142" t="s">
        <v>1216</v>
      </c>
      <c r="N985" s="225"/>
      <c r="O985" s="225">
        <f>IFERROR(VLOOKUP(TRIM(PRR[[#This Row],[Lokacija provedbe
grad ili općina]]),[1]Koordinate!B:E,2,FALSE),"")</f>
        <v>32257</v>
      </c>
      <c r="P985" s="225">
        <f>IFERROR(VLOOKUP(TRIM(PRR[[#This Row],[Lokacija provedbe
grad ili općina]]),[1]Koordinate!B:E,3,FALSE),"")</f>
        <v>44.919718199999998</v>
      </c>
      <c r="Q985" s="225">
        <f>IFERROR(VLOOKUP(TRIM(PRR[[#This Row],[Lokacija provedbe
grad ili općina]]),[1]Koordinate!B:E,4,FALSE),"")</f>
        <v>18.910618199999998</v>
      </c>
    </row>
    <row r="986" spans="1:17" s="167" customFormat="1" ht="45">
      <c r="A986" s="225"/>
      <c r="B986" s="423" t="s">
        <v>4001</v>
      </c>
      <c r="C986" s="225"/>
      <c r="D986" s="225"/>
      <c r="E986" s="231">
        <v>43377</v>
      </c>
      <c r="F986" s="424">
        <v>5543664.0499999998</v>
      </c>
      <c r="G986" s="424">
        <v>2232000</v>
      </c>
      <c r="H986" s="424">
        <v>1897200</v>
      </c>
      <c r="I986" s="424">
        <v>334800</v>
      </c>
      <c r="J986" s="424">
        <v>3311664.05</v>
      </c>
      <c r="K986" s="142" t="s">
        <v>4430</v>
      </c>
      <c r="L986" s="419" t="s">
        <v>52</v>
      </c>
      <c r="M986" s="142" t="s">
        <v>1452</v>
      </c>
      <c r="N986" s="225"/>
      <c r="O986" s="225">
        <f>IFERROR(VLOOKUP(TRIM(PRR[[#This Row],[Lokacija provedbe
grad ili općina]]),[1]Koordinate!B:E,2,FALSE),"")</f>
        <v>32284</v>
      </c>
      <c r="P986" s="225">
        <f>IFERROR(VLOOKUP(TRIM(PRR[[#This Row],[Lokacija provedbe
grad ili općina]]),[1]Koordinate!B:E,3,FALSE),"")</f>
        <v>45.266819099999999</v>
      </c>
      <c r="Q986" s="225">
        <f>IFERROR(VLOOKUP(TRIM(PRR[[#This Row],[Lokacija provedbe
grad ili općina]]),[1]Koordinate!B:E,4,FALSE),"")</f>
        <v>18.5396889999999</v>
      </c>
    </row>
    <row r="987" spans="1:17" s="167" customFormat="1">
      <c r="A987" s="225"/>
      <c r="B987" s="423" t="s">
        <v>4001</v>
      </c>
      <c r="C987" s="225"/>
      <c r="D987" s="225"/>
      <c r="E987" s="231">
        <v>43377</v>
      </c>
      <c r="F987" s="424">
        <v>1883000</v>
      </c>
      <c r="G987" s="424">
        <v>941500</v>
      </c>
      <c r="H987" s="424">
        <v>800275</v>
      </c>
      <c r="I987" s="424">
        <v>141225</v>
      </c>
      <c r="J987" s="424">
        <v>941500</v>
      </c>
      <c r="K987" s="142" t="s">
        <v>4431</v>
      </c>
      <c r="L987" s="419" t="s">
        <v>52</v>
      </c>
      <c r="M987" s="142" t="s">
        <v>4325</v>
      </c>
      <c r="N987" s="225"/>
      <c r="O987" s="225">
        <f>IFERROR(VLOOKUP(TRIM(PRR[[#This Row],[Lokacija provedbe
grad ili općina]]),[1]Koordinate!B:E,2,FALSE),"")</f>
        <v>32252</v>
      </c>
      <c r="P987" s="225">
        <f>IFERROR(VLOOKUP(TRIM(PRR[[#This Row],[Lokacija provedbe
grad ili općina]]),[1]Koordinate!B:E,3,FALSE),"")</f>
        <v>45.145711599999998</v>
      </c>
      <c r="Q987" s="225">
        <f>IFERROR(VLOOKUP(TRIM(PRR[[#This Row],[Lokacija provedbe
grad ili općina]]),[1]Koordinate!B:E,4,FALSE),"")</f>
        <v>18.872181399999999</v>
      </c>
    </row>
    <row r="988" spans="1:17" s="167" customFormat="1">
      <c r="A988" s="225"/>
      <c r="B988" s="423" t="s">
        <v>4001</v>
      </c>
      <c r="C988" s="225"/>
      <c r="D988" s="225"/>
      <c r="E988" s="231">
        <v>43377</v>
      </c>
      <c r="F988" s="424">
        <v>897000</v>
      </c>
      <c r="G988" s="424">
        <v>448500</v>
      </c>
      <c r="H988" s="424">
        <v>381225</v>
      </c>
      <c r="I988" s="424">
        <v>67275</v>
      </c>
      <c r="J988" s="424">
        <v>448500</v>
      </c>
      <c r="K988" s="142" t="s">
        <v>4432</v>
      </c>
      <c r="L988" s="419" t="s">
        <v>52</v>
      </c>
      <c r="M988" s="142" t="s">
        <v>3972</v>
      </c>
      <c r="N988" s="225"/>
      <c r="O988" s="225">
        <f>IFERROR(VLOOKUP(TRIM(PRR[[#This Row],[Lokacija provedbe
grad ili općina]]),[1]Koordinate!B:E,2,FALSE),"")</f>
        <v>32213</v>
      </c>
      <c r="P988" s="225">
        <f>IFERROR(VLOOKUP(TRIM(PRR[[#This Row],[Lokacija provedbe
grad ili općina]]),[1]Koordinate!B:E,3,FALSE),"")</f>
        <v>45.374082700000002</v>
      </c>
      <c r="Q988" s="225">
        <f>IFERROR(VLOOKUP(TRIM(PRR[[#This Row],[Lokacija provedbe
grad ili općina]]),[1]Koordinate!B:E,4,FALSE),"")</f>
        <v>18.704673499999998</v>
      </c>
    </row>
    <row r="989" spans="1:17" s="167" customFormat="1">
      <c r="A989" s="225"/>
      <c r="B989" s="423" t="s">
        <v>4001</v>
      </c>
      <c r="C989" s="225"/>
      <c r="D989" s="225"/>
      <c r="E989" s="231">
        <v>43377</v>
      </c>
      <c r="F989" s="424">
        <v>1143200</v>
      </c>
      <c r="G989" s="424">
        <v>571600</v>
      </c>
      <c r="H989" s="424">
        <v>485860</v>
      </c>
      <c r="I989" s="424">
        <v>85740</v>
      </c>
      <c r="J989" s="424">
        <v>571600</v>
      </c>
      <c r="K989" s="142" t="s">
        <v>4433</v>
      </c>
      <c r="L989" s="419" t="s">
        <v>52</v>
      </c>
      <c r="M989" s="142" t="s">
        <v>1216</v>
      </c>
      <c r="N989" s="225"/>
      <c r="O989" s="225">
        <f>IFERROR(VLOOKUP(TRIM(PRR[[#This Row],[Lokacija provedbe
grad ili općina]]),[1]Koordinate!B:E,2,FALSE),"")</f>
        <v>32257</v>
      </c>
      <c r="P989" s="225">
        <f>IFERROR(VLOOKUP(TRIM(PRR[[#This Row],[Lokacija provedbe
grad ili općina]]),[1]Koordinate!B:E,3,FALSE),"")</f>
        <v>44.919718199999998</v>
      </c>
      <c r="Q989" s="225">
        <f>IFERROR(VLOOKUP(TRIM(PRR[[#This Row],[Lokacija provedbe
grad ili općina]]),[1]Koordinate!B:E,4,FALSE),"")</f>
        <v>18.910618199999998</v>
      </c>
    </row>
    <row r="990" spans="1:17" s="167" customFormat="1">
      <c r="A990" s="225"/>
      <c r="B990" s="423" t="s">
        <v>4001</v>
      </c>
      <c r="C990" s="225"/>
      <c r="D990" s="225"/>
      <c r="E990" s="231">
        <v>43383</v>
      </c>
      <c r="F990" s="424">
        <v>495760</v>
      </c>
      <c r="G990" s="424">
        <v>347032</v>
      </c>
      <c r="H990" s="424">
        <v>294977.2</v>
      </c>
      <c r="I990" s="424">
        <v>52054.799999999988</v>
      </c>
      <c r="J990" s="424">
        <v>148728</v>
      </c>
      <c r="K990" s="142" t="s">
        <v>4600</v>
      </c>
      <c r="L990" s="419" t="s">
        <v>52</v>
      </c>
      <c r="M990" s="142" t="s">
        <v>4321</v>
      </c>
      <c r="N990" s="225"/>
      <c r="O990" s="225">
        <f>IFERROR(VLOOKUP(TRIM(PRR[[#This Row],[Lokacija provedbe
grad ili općina]]),[1]Koordinate!B:E,2,FALSE),"")</f>
        <v>32251</v>
      </c>
      <c r="P990" s="225">
        <f>IFERROR(VLOOKUP(TRIM(PRR[[#This Row],[Lokacija provedbe
grad ili općina]]),[1]Koordinate!B:E,3,FALSE),"")</f>
        <v>45.1983599</v>
      </c>
      <c r="Q990" s="225">
        <f>IFERROR(VLOOKUP(TRIM(PRR[[#This Row],[Lokacija provedbe
grad ili općina]]),[1]Koordinate!B:E,4,FALSE),"")</f>
        <v>18.848450799999998</v>
      </c>
    </row>
    <row r="991" spans="1:17" s="167" customFormat="1">
      <c r="A991" s="225"/>
      <c r="B991" s="423" t="s">
        <v>4001</v>
      </c>
      <c r="C991" s="225"/>
      <c r="D991" s="225"/>
      <c r="E991" s="231">
        <v>43383</v>
      </c>
      <c r="F991" s="424">
        <v>370240</v>
      </c>
      <c r="G991" s="424">
        <v>259168</v>
      </c>
      <c r="H991" s="424">
        <v>220292.8</v>
      </c>
      <c r="I991" s="424">
        <v>38875.200000000012</v>
      </c>
      <c r="J991" s="424">
        <v>111072</v>
      </c>
      <c r="K991" s="142" t="s">
        <v>4601</v>
      </c>
      <c r="L991" s="419" t="s">
        <v>52</v>
      </c>
      <c r="M991" s="142" t="s">
        <v>177</v>
      </c>
      <c r="N991" s="225"/>
      <c r="O991" s="225">
        <f>IFERROR(VLOOKUP(TRIM(PRR[[#This Row],[Lokacija provedbe
grad ili općina]]),[1]Koordinate!B:E,2,FALSE),"")</f>
        <v>32270</v>
      </c>
      <c r="P991" s="225">
        <f>IFERROR(VLOOKUP(TRIM(PRR[[#This Row],[Lokacija provedbe
grad ili općina]]),[1]Koordinate!B:E,3,FALSE),"")</f>
        <v>45.072074000000001</v>
      </c>
      <c r="Q991" s="225">
        <f>IFERROR(VLOOKUP(TRIM(PRR[[#This Row],[Lokacija provedbe
grad ili općina]]),[1]Koordinate!B:E,4,FALSE),"")</f>
        <v>18.694507199999901</v>
      </c>
    </row>
    <row r="992" spans="1:17" s="167" customFormat="1">
      <c r="A992" s="225"/>
      <c r="B992" s="423" t="s">
        <v>4001</v>
      </c>
      <c r="C992" s="225"/>
      <c r="D992" s="225"/>
      <c r="E992" s="231">
        <v>43388</v>
      </c>
      <c r="F992" s="424">
        <v>1111700</v>
      </c>
      <c r="G992" s="424">
        <v>555850</v>
      </c>
      <c r="H992" s="424">
        <v>472472.5</v>
      </c>
      <c r="I992" s="424">
        <v>83377.5</v>
      </c>
      <c r="J992" s="424">
        <v>555850</v>
      </c>
      <c r="K992" s="142" t="s">
        <v>4602</v>
      </c>
      <c r="L992" s="419" t="s">
        <v>52</v>
      </c>
      <c r="M992" s="142" t="s">
        <v>1216</v>
      </c>
      <c r="N992" s="225"/>
      <c r="O992" s="225">
        <f>IFERROR(VLOOKUP(TRIM(PRR[[#This Row],[Lokacija provedbe
grad ili općina]]),[1]Koordinate!B:E,2,FALSE),"")</f>
        <v>32257</v>
      </c>
      <c r="P992" s="225">
        <f>IFERROR(VLOOKUP(TRIM(PRR[[#This Row],[Lokacija provedbe
grad ili općina]]),[1]Koordinate!B:E,3,FALSE),"")</f>
        <v>44.919718199999998</v>
      </c>
      <c r="Q992" s="225">
        <f>IFERROR(VLOOKUP(TRIM(PRR[[#This Row],[Lokacija provedbe
grad ili općina]]),[1]Koordinate!B:E,4,FALSE),"")</f>
        <v>18.910618199999998</v>
      </c>
    </row>
    <row r="993" spans="1:17" s="167" customFormat="1">
      <c r="A993" s="225"/>
      <c r="B993" s="423" t="s">
        <v>4001</v>
      </c>
      <c r="C993" s="225"/>
      <c r="D993" s="225"/>
      <c r="E993" s="231">
        <v>43392</v>
      </c>
      <c r="F993" s="424">
        <v>1540789.73</v>
      </c>
      <c r="G993" s="424">
        <v>770394.87</v>
      </c>
      <c r="H993" s="424">
        <v>654835.64</v>
      </c>
      <c r="I993" s="424">
        <v>115559.22999999998</v>
      </c>
      <c r="J993" s="424">
        <v>770394.86</v>
      </c>
      <c r="K993" s="142" t="s">
        <v>4603</v>
      </c>
      <c r="L993" s="419" t="s">
        <v>52</v>
      </c>
      <c r="M993" s="142" t="s">
        <v>4240</v>
      </c>
      <c r="N993" s="225"/>
      <c r="O993" s="225">
        <f>IFERROR(VLOOKUP(TRIM(PRR[[#This Row],[Lokacija provedbe
grad ili općina]]),[1]Koordinate!B:E,2,FALSE),"")</f>
        <v>32224</v>
      </c>
      <c r="P993" s="225">
        <f>IFERROR(VLOOKUP(TRIM(PRR[[#This Row],[Lokacija provedbe
grad ili općina]]),[1]Koordinate!B:E,3,FALSE),"")</f>
        <v>45.419167100000003</v>
      </c>
      <c r="Q993" s="225">
        <f>IFERROR(VLOOKUP(TRIM(PRR[[#This Row],[Lokacija provedbe
grad ili općina]]),[1]Koordinate!B:E,4,FALSE),"")</f>
        <v>18.899151100000001</v>
      </c>
    </row>
    <row r="994" spans="1:17" s="167" customFormat="1">
      <c r="A994" s="225"/>
      <c r="B994" s="423" t="s">
        <v>4001</v>
      </c>
      <c r="C994" s="225"/>
      <c r="D994" s="225"/>
      <c r="E994" s="231">
        <v>43391</v>
      </c>
      <c r="F994" s="424">
        <v>1506050.3</v>
      </c>
      <c r="G994" s="424">
        <v>748025.15</v>
      </c>
      <c r="H994" s="424">
        <v>635821.38</v>
      </c>
      <c r="I994" s="424">
        <v>112203.77000000002</v>
      </c>
      <c r="J994" s="424">
        <v>758025.15</v>
      </c>
      <c r="K994" s="142" t="s">
        <v>4604</v>
      </c>
      <c r="L994" s="419" t="s">
        <v>52</v>
      </c>
      <c r="M994" s="142" t="s">
        <v>3099</v>
      </c>
      <c r="N994" s="225"/>
      <c r="O994" s="225">
        <f>IFERROR(VLOOKUP(TRIM(PRR[[#This Row],[Lokacija provedbe
grad ili općina]]),[1]Koordinate!B:E,2,FALSE),"")</f>
        <v>32273</v>
      </c>
      <c r="P994" s="225">
        <f>IFERROR(VLOOKUP(TRIM(PRR[[#This Row],[Lokacija provedbe
grad ili općina]]),[1]Koordinate!B:E,3,FALSE),"")</f>
        <v>45.149477099999999</v>
      </c>
      <c r="Q994" s="225">
        <f>IFERROR(VLOOKUP(TRIM(PRR[[#This Row],[Lokacija provedbe
grad ili općina]]),[1]Koordinate!B:E,4,FALSE),"")</f>
        <v>18.706734399999899</v>
      </c>
    </row>
    <row r="995" spans="1:17" s="167" customFormat="1">
      <c r="A995" s="225"/>
      <c r="B995" s="423" t="s">
        <v>4001</v>
      </c>
      <c r="C995" s="225"/>
      <c r="D995" s="225"/>
      <c r="E995" s="231">
        <v>43389</v>
      </c>
      <c r="F995" s="424">
        <v>1550000</v>
      </c>
      <c r="G995" s="424">
        <v>775000</v>
      </c>
      <c r="H995" s="424">
        <v>658750</v>
      </c>
      <c r="I995" s="424">
        <v>116250</v>
      </c>
      <c r="J995" s="424">
        <v>775000</v>
      </c>
      <c r="K995" s="142" t="s">
        <v>4605</v>
      </c>
      <c r="L995" s="419" t="s">
        <v>52</v>
      </c>
      <c r="M995" s="142" t="s">
        <v>3099</v>
      </c>
      <c r="N995" s="225"/>
      <c r="O995" s="225">
        <f>IFERROR(VLOOKUP(TRIM(PRR[[#This Row],[Lokacija provedbe
grad ili općina]]),[1]Koordinate!B:E,2,FALSE),"")</f>
        <v>32273</v>
      </c>
      <c r="P995" s="225">
        <f>IFERROR(VLOOKUP(TRIM(PRR[[#This Row],[Lokacija provedbe
grad ili općina]]),[1]Koordinate!B:E,3,FALSE),"")</f>
        <v>45.149477099999999</v>
      </c>
      <c r="Q995" s="225">
        <f>IFERROR(VLOOKUP(TRIM(PRR[[#This Row],[Lokacija provedbe
grad ili općina]]),[1]Koordinate!B:E,4,FALSE),"")</f>
        <v>18.706734399999899</v>
      </c>
    </row>
    <row r="996" spans="1:17" s="167" customFormat="1">
      <c r="A996" s="225"/>
      <c r="B996" s="423" t="s">
        <v>4001</v>
      </c>
      <c r="C996" s="225"/>
      <c r="D996" s="225"/>
      <c r="E996" s="231">
        <v>43392</v>
      </c>
      <c r="F996" s="424">
        <v>133000</v>
      </c>
      <c r="G996" s="424">
        <v>66500</v>
      </c>
      <c r="H996" s="424">
        <v>56525</v>
      </c>
      <c r="I996" s="424">
        <v>9975</v>
      </c>
      <c r="J996" s="424">
        <v>66500</v>
      </c>
      <c r="K996" s="142" t="s">
        <v>4606</v>
      </c>
      <c r="L996" s="419" t="s">
        <v>52</v>
      </c>
      <c r="M996" s="142" t="s">
        <v>1216</v>
      </c>
      <c r="N996" s="225"/>
      <c r="O996" s="225">
        <f>IFERROR(VLOOKUP(TRIM(PRR[[#This Row],[Lokacija provedbe
grad ili općina]]),[1]Koordinate!B:E,2,FALSE),"")</f>
        <v>32257</v>
      </c>
      <c r="P996" s="225">
        <f>IFERROR(VLOOKUP(TRIM(PRR[[#This Row],[Lokacija provedbe
grad ili općina]]),[1]Koordinate!B:E,3,FALSE),"")</f>
        <v>44.919718199999998</v>
      </c>
      <c r="Q996" s="225">
        <f>IFERROR(VLOOKUP(TRIM(PRR[[#This Row],[Lokacija provedbe
grad ili općina]]),[1]Koordinate!B:E,4,FALSE),"")</f>
        <v>18.910618199999998</v>
      </c>
    </row>
    <row r="997" spans="1:17" s="167" customFormat="1">
      <c r="A997" s="225"/>
      <c r="B997" s="423" t="s">
        <v>4001</v>
      </c>
      <c r="C997" s="225"/>
      <c r="D997" s="225"/>
      <c r="E997" s="231">
        <v>43388</v>
      </c>
      <c r="F997" s="424">
        <v>2594944</v>
      </c>
      <c r="G997" s="424">
        <v>1297472</v>
      </c>
      <c r="H997" s="424">
        <v>1102851.2</v>
      </c>
      <c r="I997" s="424">
        <v>194620.80000000005</v>
      </c>
      <c r="J997" s="424">
        <v>1297472</v>
      </c>
      <c r="K997" s="142" t="s">
        <v>4607</v>
      </c>
      <c r="L997" s="419" t="s">
        <v>52</v>
      </c>
      <c r="M997" s="142" t="s">
        <v>1216</v>
      </c>
      <c r="N997" s="225"/>
      <c r="O997" s="225">
        <f>IFERROR(VLOOKUP(TRIM(PRR[[#This Row],[Lokacija provedbe
grad ili općina]]),[1]Koordinate!B:E,2,FALSE),"")</f>
        <v>32257</v>
      </c>
      <c r="P997" s="225">
        <f>IFERROR(VLOOKUP(TRIM(PRR[[#This Row],[Lokacija provedbe
grad ili općina]]),[1]Koordinate!B:E,3,FALSE),"")</f>
        <v>44.919718199999998</v>
      </c>
      <c r="Q997" s="225">
        <f>IFERROR(VLOOKUP(TRIM(PRR[[#This Row],[Lokacija provedbe
grad ili općina]]),[1]Koordinate!B:E,4,FALSE),"")</f>
        <v>18.910618199999998</v>
      </c>
    </row>
    <row r="998" spans="1:17" s="167" customFormat="1">
      <c r="A998" s="225"/>
      <c r="B998" s="423" t="s">
        <v>4001</v>
      </c>
      <c r="C998" s="225"/>
      <c r="D998" s="225"/>
      <c r="E998" s="231">
        <v>43388</v>
      </c>
      <c r="F998" s="424">
        <v>747298.66</v>
      </c>
      <c r="G998" s="424">
        <v>373649.33</v>
      </c>
      <c r="H998" s="424">
        <v>317601.93</v>
      </c>
      <c r="I998" s="424">
        <v>56047.400000000023</v>
      </c>
      <c r="J998" s="424">
        <v>373649.33</v>
      </c>
      <c r="K998" s="142" t="s">
        <v>4608</v>
      </c>
      <c r="L998" s="419" t="s">
        <v>52</v>
      </c>
      <c r="M998" s="142" t="s">
        <v>1216</v>
      </c>
      <c r="N998" s="225"/>
      <c r="O998" s="225">
        <f>IFERROR(VLOOKUP(TRIM(PRR[[#This Row],[Lokacija provedbe
grad ili općina]]),[1]Koordinate!B:E,2,FALSE),"")</f>
        <v>32257</v>
      </c>
      <c r="P998" s="225">
        <f>IFERROR(VLOOKUP(TRIM(PRR[[#This Row],[Lokacija provedbe
grad ili općina]]),[1]Koordinate!B:E,3,FALSE),"")</f>
        <v>44.919718199999998</v>
      </c>
      <c r="Q998" s="225">
        <f>IFERROR(VLOOKUP(TRIM(PRR[[#This Row],[Lokacija provedbe
grad ili općina]]),[1]Koordinate!B:E,4,FALSE),"")</f>
        <v>18.910618199999998</v>
      </c>
    </row>
    <row r="999" spans="1:17" s="167" customFormat="1">
      <c r="A999" s="225"/>
      <c r="B999" s="423" t="s">
        <v>4001</v>
      </c>
      <c r="C999" s="225"/>
      <c r="D999" s="225"/>
      <c r="E999" s="231">
        <v>43388</v>
      </c>
      <c r="F999" s="424">
        <v>978841.36</v>
      </c>
      <c r="G999" s="424">
        <v>489420.68</v>
      </c>
      <c r="H999" s="424">
        <v>416007.58</v>
      </c>
      <c r="I999" s="424">
        <v>73413.099999999977</v>
      </c>
      <c r="J999" s="424">
        <v>489420.68</v>
      </c>
      <c r="K999" s="142" t="s">
        <v>4609</v>
      </c>
      <c r="L999" s="419" t="s">
        <v>52</v>
      </c>
      <c r="M999" s="142" t="s">
        <v>1216</v>
      </c>
      <c r="N999" s="225"/>
      <c r="O999" s="225">
        <f>IFERROR(VLOOKUP(TRIM(PRR[[#This Row],[Lokacija provedbe
grad ili općina]]),[1]Koordinate!B:E,2,FALSE),"")</f>
        <v>32257</v>
      </c>
      <c r="P999" s="225">
        <f>IFERROR(VLOOKUP(TRIM(PRR[[#This Row],[Lokacija provedbe
grad ili općina]]),[1]Koordinate!B:E,3,FALSE),"")</f>
        <v>44.919718199999998</v>
      </c>
      <c r="Q999" s="225">
        <f>IFERROR(VLOOKUP(TRIM(PRR[[#This Row],[Lokacija provedbe
grad ili općina]]),[1]Koordinate!B:E,4,FALSE),"")</f>
        <v>18.910618199999998</v>
      </c>
    </row>
    <row r="1000" spans="1:17" s="167" customFormat="1">
      <c r="A1000" s="225"/>
      <c r="B1000" s="423" t="s">
        <v>4001</v>
      </c>
      <c r="C1000" s="225"/>
      <c r="D1000" s="225"/>
      <c r="E1000" s="231">
        <v>43388</v>
      </c>
      <c r="F1000" s="424">
        <v>395616</v>
      </c>
      <c r="G1000" s="424">
        <v>197808</v>
      </c>
      <c r="H1000" s="424">
        <v>168136.8</v>
      </c>
      <c r="I1000" s="424">
        <v>29671.200000000012</v>
      </c>
      <c r="J1000" s="424">
        <v>197808</v>
      </c>
      <c r="K1000" s="142" t="s">
        <v>4610</v>
      </c>
      <c r="L1000" s="419" t="s">
        <v>52</v>
      </c>
      <c r="M1000" s="142" t="s">
        <v>1216</v>
      </c>
      <c r="N1000" s="225"/>
      <c r="O1000" s="225">
        <f>IFERROR(VLOOKUP(TRIM(PRR[[#This Row],[Lokacija provedbe
grad ili općina]]),[1]Koordinate!B:E,2,FALSE),"")</f>
        <v>32257</v>
      </c>
      <c r="P1000" s="225">
        <f>IFERROR(VLOOKUP(TRIM(PRR[[#This Row],[Lokacija provedbe
grad ili općina]]),[1]Koordinate!B:E,3,FALSE),"")</f>
        <v>44.919718199999998</v>
      </c>
      <c r="Q1000" s="225">
        <f>IFERROR(VLOOKUP(TRIM(PRR[[#This Row],[Lokacija provedbe
grad ili općina]]),[1]Koordinate!B:E,4,FALSE),"")</f>
        <v>18.910618199999998</v>
      </c>
    </row>
    <row r="1001" spans="1:17" s="167" customFormat="1">
      <c r="A1001" s="225"/>
      <c r="B1001" s="423" t="s">
        <v>4001</v>
      </c>
      <c r="C1001" s="225"/>
      <c r="D1001" s="225"/>
      <c r="E1001" s="231">
        <v>43423</v>
      </c>
      <c r="F1001" s="424">
        <v>1289230</v>
      </c>
      <c r="G1001" s="424">
        <v>595540</v>
      </c>
      <c r="H1001" s="424">
        <v>506209</v>
      </c>
      <c r="I1001" s="424">
        <v>89331</v>
      </c>
      <c r="J1001" s="424">
        <v>693690</v>
      </c>
      <c r="K1001" s="142" t="s">
        <v>4823</v>
      </c>
      <c r="L1001" s="419" t="s">
        <v>52</v>
      </c>
      <c r="M1001" s="142" t="s">
        <v>1452</v>
      </c>
      <c r="N1001" s="225"/>
      <c r="O1001" s="225">
        <f>IFERROR(VLOOKUP(TRIM(PRR[[#This Row],[Lokacija provedbe
grad ili općina]]),[1]Koordinate!B:E,2,FALSE),"")</f>
        <v>32284</v>
      </c>
      <c r="P1001" s="225">
        <f>IFERROR(VLOOKUP(TRIM(PRR[[#This Row],[Lokacija provedbe
grad ili općina]]),[1]Koordinate!B:E,3,FALSE),"")</f>
        <v>45.266819099999999</v>
      </c>
      <c r="Q1001" s="225">
        <f>IFERROR(VLOOKUP(TRIM(PRR[[#This Row],[Lokacija provedbe
grad ili općina]]),[1]Koordinate!B:E,4,FALSE),"")</f>
        <v>18.5396889999999</v>
      </c>
    </row>
    <row r="1002" spans="1:17" s="167" customFormat="1">
      <c r="A1002" s="225"/>
      <c r="B1002" s="423" t="s">
        <v>4001</v>
      </c>
      <c r="C1002" s="225"/>
      <c r="D1002" s="225"/>
      <c r="E1002" s="231">
        <v>43423</v>
      </c>
      <c r="F1002" s="424">
        <v>740927.2</v>
      </c>
      <c r="G1002" s="424">
        <v>518649.04</v>
      </c>
      <c r="H1002" s="424">
        <v>440851.68</v>
      </c>
      <c r="I1002" s="424">
        <v>77797.359999999986</v>
      </c>
      <c r="J1002" s="424">
        <v>222278.15999999997</v>
      </c>
      <c r="K1002" s="142" t="s">
        <v>4824</v>
      </c>
      <c r="L1002" s="419" t="s">
        <v>52</v>
      </c>
      <c r="M1002" s="142" t="s">
        <v>1405</v>
      </c>
      <c r="N1002" s="225"/>
      <c r="O1002" s="225">
        <f>IFERROR(VLOOKUP(TRIM(PRR[[#This Row],[Lokacija provedbe
grad ili općina]]),[1]Koordinate!B:E,2,FALSE),"")</f>
        <v>32241</v>
      </c>
      <c r="P1002" s="225">
        <f>IFERROR(VLOOKUP(TRIM(PRR[[#This Row],[Lokacija provedbe
grad ili općina]]),[1]Koordinate!B:E,3,FALSE),"")</f>
        <v>45.259888199999999</v>
      </c>
      <c r="Q1002" s="225">
        <f>IFERROR(VLOOKUP(TRIM(PRR[[#This Row],[Lokacija provedbe
grad ili općina]]),[1]Koordinate!B:E,4,FALSE),"")</f>
        <v>18.9103662999999</v>
      </c>
    </row>
    <row r="1003" spans="1:17" s="167" customFormat="1">
      <c r="A1003" s="225"/>
      <c r="B1003" s="423" t="s">
        <v>4001</v>
      </c>
      <c r="C1003" s="225"/>
      <c r="D1003" s="225"/>
      <c r="E1003" s="231">
        <v>43424</v>
      </c>
      <c r="F1003" s="424">
        <v>500000</v>
      </c>
      <c r="G1003" s="424">
        <v>250000</v>
      </c>
      <c r="H1003" s="424">
        <v>212500</v>
      </c>
      <c r="I1003" s="424">
        <v>37500</v>
      </c>
      <c r="J1003" s="424">
        <v>250000</v>
      </c>
      <c r="K1003" s="142" t="s">
        <v>4825</v>
      </c>
      <c r="L1003" s="419" t="s">
        <v>52</v>
      </c>
      <c r="M1003" s="142" t="s">
        <v>54</v>
      </c>
      <c r="N1003" s="225"/>
      <c r="O1003" s="225">
        <f>IFERROR(VLOOKUP(TRIM(PRR[[#This Row],[Lokacija provedbe
grad ili općina]]),[1]Koordinate!B:E,2,FALSE),"")</f>
        <v>32254</v>
      </c>
      <c r="P1003" s="225">
        <f>IFERROR(VLOOKUP(TRIM(PRR[[#This Row],[Lokacija provedbe
grad ili općina]]),[1]Koordinate!B:E,3,FALSE),"")</f>
        <v>44.981645</v>
      </c>
      <c r="Q1003" s="225">
        <f>IFERROR(VLOOKUP(TRIM(PRR[[#This Row],[Lokacija provedbe
grad ili općina]]),[1]Koordinate!B:E,4,FALSE),"")</f>
        <v>18.9273869999999</v>
      </c>
    </row>
    <row r="1004" spans="1:17" s="167" customFormat="1">
      <c r="A1004" s="225"/>
      <c r="B1004" s="423" t="s">
        <v>4001</v>
      </c>
      <c r="C1004" s="225"/>
      <c r="D1004" s="225"/>
      <c r="E1004" s="231">
        <v>43424</v>
      </c>
      <c r="F1004" s="424">
        <v>4742879.0199999996</v>
      </c>
      <c r="G1004" s="424">
        <v>2232000</v>
      </c>
      <c r="H1004" s="424">
        <v>1897200</v>
      </c>
      <c r="I1004" s="424">
        <v>334800</v>
      </c>
      <c r="J1004" s="424">
        <v>2510879.0199999996</v>
      </c>
      <c r="K1004" s="142" t="s">
        <v>4826</v>
      </c>
      <c r="L1004" s="419" t="s">
        <v>52</v>
      </c>
      <c r="M1004" s="142" t="s">
        <v>693</v>
      </c>
      <c r="N1004" s="225"/>
      <c r="O1004" s="225">
        <f>IFERROR(VLOOKUP(TRIM(PRR[[#This Row],[Lokacija provedbe
grad ili općina]]),[1]Koordinate!B:E,2,FALSE),"")</f>
        <v>32238</v>
      </c>
      <c r="P1004" s="225">
        <f>IFERROR(VLOOKUP(TRIM(PRR[[#This Row],[Lokacija provedbe
grad ili općina]]),[1]Koordinate!B:E,3,FALSE),"")</f>
        <v>45.232650700000001</v>
      </c>
      <c r="Q1004" s="225">
        <f>IFERROR(VLOOKUP(TRIM(PRR[[#This Row],[Lokacija provedbe
grad ili općina]]),[1]Koordinate!B:E,4,FALSE),"")</f>
        <v>19.092352200000001</v>
      </c>
    </row>
    <row r="1005" spans="1:17" s="167" customFormat="1">
      <c r="A1005" s="225"/>
      <c r="B1005" s="423" t="s">
        <v>4001</v>
      </c>
      <c r="C1005" s="225"/>
      <c r="D1005" s="225"/>
      <c r="E1005" s="231">
        <v>43421</v>
      </c>
      <c r="F1005" s="424">
        <v>894200</v>
      </c>
      <c r="G1005" s="424">
        <v>625940</v>
      </c>
      <c r="H1005" s="424">
        <v>532049</v>
      </c>
      <c r="I1005" s="424">
        <v>93891</v>
      </c>
      <c r="J1005" s="424">
        <v>268260</v>
      </c>
      <c r="K1005" s="142" t="s">
        <v>4827</v>
      </c>
      <c r="L1005" s="419" t="s">
        <v>52</v>
      </c>
      <c r="M1005" s="142" t="s">
        <v>4321</v>
      </c>
      <c r="N1005" s="225"/>
      <c r="O1005" s="225">
        <f>IFERROR(VLOOKUP(TRIM(PRR[[#This Row],[Lokacija provedbe
grad ili općina]]),[1]Koordinate!B:E,2,FALSE),"")</f>
        <v>32251</v>
      </c>
      <c r="P1005" s="225">
        <f>IFERROR(VLOOKUP(TRIM(PRR[[#This Row],[Lokacija provedbe
grad ili općina]]),[1]Koordinate!B:E,3,FALSE),"")</f>
        <v>45.1983599</v>
      </c>
      <c r="Q1005" s="225">
        <f>IFERROR(VLOOKUP(TRIM(PRR[[#This Row],[Lokacija provedbe
grad ili općina]]),[1]Koordinate!B:E,4,FALSE),"")</f>
        <v>18.848450799999998</v>
      </c>
    </row>
    <row r="1006" spans="1:17" s="167" customFormat="1">
      <c r="A1006" s="225"/>
      <c r="B1006" s="423" t="s">
        <v>4001</v>
      </c>
      <c r="C1006" s="225"/>
      <c r="D1006" s="225"/>
      <c r="E1006" s="231">
        <v>43420</v>
      </c>
      <c r="F1006" s="424">
        <v>540000</v>
      </c>
      <c r="G1006" s="424">
        <v>270000</v>
      </c>
      <c r="H1006" s="424">
        <v>229500</v>
      </c>
      <c r="I1006" s="424">
        <v>40500</v>
      </c>
      <c r="J1006" s="424">
        <v>270000</v>
      </c>
      <c r="K1006" s="142" t="s">
        <v>4828</v>
      </c>
      <c r="L1006" s="419" t="s">
        <v>52</v>
      </c>
      <c r="M1006" s="142" t="s">
        <v>693</v>
      </c>
      <c r="N1006" s="225"/>
      <c r="O1006" s="225">
        <f>IFERROR(VLOOKUP(TRIM(PRR[[#This Row],[Lokacija provedbe
grad ili općina]]),[1]Koordinate!B:E,2,FALSE),"")</f>
        <v>32238</v>
      </c>
      <c r="P1006" s="225">
        <f>IFERROR(VLOOKUP(TRIM(PRR[[#This Row],[Lokacija provedbe
grad ili općina]]),[1]Koordinate!B:E,3,FALSE),"")</f>
        <v>45.232650700000001</v>
      </c>
      <c r="Q1006" s="225">
        <f>IFERROR(VLOOKUP(TRIM(PRR[[#This Row],[Lokacija provedbe
grad ili općina]]),[1]Koordinate!B:E,4,FALSE),"")</f>
        <v>19.092352200000001</v>
      </c>
    </row>
    <row r="1007" spans="1:17" s="167" customFormat="1">
      <c r="A1007" s="225"/>
      <c r="B1007" s="423" t="s">
        <v>4001</v>
      </c>
      <c r="C1007" s="225"/>
      <c r="D1007" s="225"/>
      <c r="E1007" s="231">
        <v>43423</v>
      </c>
      <c r="F1007" s="424">
        <v>663168.06000000006</v>
      </c>
      <c r="G1007" s="424">
        <v>331584.03000000003</v>
      </c>
      <c r="H1007" s="424">
        <v>281846.43</v>
      </c>
      <c r="I1007" s="424">
        <v>49737.600000000035</v>
      </c>
      <c r="J1007" s="424">
        <v>331584.03000000003</v>
      </c>
      <c r="K1007" s="142" t="s">
        <v>4829</v>
      </c>
      <c r="L1007" s="419" t="s">
        <v>52</v>
      </c>
      <c r="M1007" s="142" t="s">
        <v>1216</v>
      </c>
      <c r="N1007" s="225"/>
      <c r="O1007" s="225">
        <f>IFERROR(VLOOKUP(TRIM(PRR[[#This Row],[Lokacija provedbe
grad ili općina]]),[1]Koordinate!B:E,2,FALSE),"")</f>
        <v>32257</v>
      </c>
      <c r="P1007" s="225">
        <f>IFERROR(VLOOKUP(TRIM(PRR[[#This Row],[Lokacija provedbe
grad ili općina]]),[1]Koordinate!B:E,3,FALSE),"")</f>
        <v>44.919718199999998</v>
      </c>
      <c r="Q1007" s="225">
        <f>IFERROR(VLOOKUP(TRIM(PRR[[#This Row],[Lokacija provedbe
grad ili općina]]),[1]Koordinate!B:E,4,FALSE),"")</f>
        <v>18.910618199999998</v>
      </c>
    </row>
    <row r="1008" spans="1:17" s="167" customFormat="1">
      <c r="A1008" s="225"/>
      <c r="B1008" s="423" t="s">
        <v>4001</v>
      </c>
      <c r="C1008" s="225"/>
      <c r="D1008" s="225"/>
      <c r="E1008" s="231">
        <v>43424</v>
      </c>
      <c r="F1008" s="424">
        <v>406000</v>
      </c>
      <c r="G1008" s="424">
        <v>203000</v>
      </c>
      <c r="H1008" s="424">
        <v>172550</v>
      </c>
      <c r="I1008" s="424">
        <v>30450</v>
      </c>
      <c r="J1008" s="424">
        <v>203000</v>
      </c>
      <c r="K1008" s="142" t="s">
        <v>4830</v>
      </c>
      <c r="L1008" s="419" t="s">
        <v>52</v>
      </c>
      <c r="M1008" s="142" t="s">
        <v>3099</v>
      </c>
      <c r="N1008" s="225"/>
      <c r="O1008" s="225">
        <f>IFERROR(VLOOKUP(TRIM(PRR[[#This Row],[Lokacija provedbe
grad ili općina]]),[1]Koordinate!B:E,2,FALSE),"")</f>
        <v>32273</v>
      </c>
      <c r="P1008" s="225">
        <f>IFERROR(VLOOKUP(TRIM(PRR[[#This Row],[Lokacija provedbe
grad ili općina]]),[1]Koordinate!B:E,3,FALSE),"")</f>
        <v>45.149477099999999</v>
      </c>
      <c r="Q1008" s="225">
        <f>IFERROR(VLOOKUP(TRIM(PRR[[#This Row],[Lokacija provedbe
grad ili općina]]),[1]Koordinate!B:E,4,FALSE),"")</f>
        <v>18.706734399999899</v>
      </c>
    </row>
    <row r="1009" spans="1:17" s="167" customFormat="1">
      <c r="A1009" s="225"/>
      <c r="B1009" s="423" t="s">
        <v>4001</v>
      </c>
      <c r="C1009" s="225"/>
      <c r="D1009" s="225"/>
      <c r="E1009" s="231">
        <v>43424</v>
      </c>
      <c r="F1009" s="424">
        <v>2717949.09</v>
      </c>
      <c r="G1009" s="424">
        <v>1358974.55</v>
      </c>
      <c r="H1009" s="424">
        <v>1155128.3700000001</v>
      </c>
      <c r="I1009" s="424">
        <v>203846.17999999993</v>
      </c>
      <c r="J1009" s="424">
        <v>1358974.5399999998</v>
      </c>
      <c r="K1009" s="142" t="s">
        <v>4831</v>
      </c>
      <c r="L1009" s="419" t="s">
        <v>52</v>
      </c>
      <c r="M1009" s="142" t="s">
        <v>217</v>
      </c>
      <c r="N1009" s="225"/>
      <c r="O1009" s="225">
        <f>IFERROR(VLOOKUP(TRIM(PRR[[#This Row],[Lokacija provedbe
grad ili općina]]),[1]Koordinate!B:E,2,FALSE),"")</f>
        <v>32245</v>
      </c>
      <c r="P1009" s="225">
        <f>IFERROR(VLOOKUP(TRIM(PRR[[#This Row],[Lokacija provedbe
grad ili općina]]),[1]Koordinate!B:E,3,FALSE),"")</f>
        <v>45.139913399999998</v>
      </c>
      <c r="Q1009" s="225">
        <f>IFERROR(VLOOKUP(TRIM(PRR[[#This Row],[Lokacija provedbe
grad ili općina]]),[1]Koordinate!B:E,4,FALSE),"")</f>
        <v>19.035608799999899</v>
      </c>
    </row>
    <row r="1010" spans="1:17" s="167" customFormat="1">
      <c r="A1010" s="225"/>
      <c r="B1010" s="423" t="s">
        <v>4001</v>
      </c>
      <c r="C1010" s="225"/>
      <c r="D1010" s="225"/>
      <c r="E1010" s="231">
        <v>43423</v>
      </c>
      <c r="F1010" s="424">
        <v>4309390</v>
      </c>
      <c r="G1010" s="424">
        <v>2154695</v>
      </c>
      <c r="H1010" s="424">
        <v>1831490.75</v>
      </c>
      <c r="I1010" s="424">
        <v>323204.25</v>
      </c>
      <c r="J1010" s="424">
        <v>2154695</v>
      </c>
      <c r="K1010" s="142" t="s">
        <v>4832</v>
      </c>
      <c r="L1010" s="419" t="s">
        <v>52</v>
      </c>
      <c r="M1010" s="142" t="s">
        <v>2362</v>
      </c>
      <c r="N1010" s="225"/>
      <c r="O1010" s="225">
        <f>IFERROR(VLOOKUP(TRIM(PRR[[#This Row],[Lokacija provedbe
grad ili općina]]),[1]Koordinate!B:E,2,FALSE),"")</f>
        <v>32221</v>
      </c>
      <c r="P1010" s="225">
        <f>IFERROR(VLOOKUP(TRIM(PRR[[#This Row],[Lokacija provedbe
grad ili općina]]),[1]Koordinate!B:E,3,FALSE),"")</f>
        <v>45.332528099999998</v>
      </c>
      <c r="Q1010" s="225">
        <f>IFERROR(VLOOKUP(TRIM(PRR[[#This Row],[Lokacija provedbe
grad ili općina]]),[1]Koordinate!B:E,4,FALSE),"")</f>
        <v>18.841491600000001</v>
      </c>
    </row>
    <row r="1011" spans="1:17" s="167" customFormat="1">
      <c r="A1011" s="225"/>
      <c r="B1011" s="423" t="s">
        <v>4001</v>
      </c>
      <c r="C1011" s="225"/>
      <c r="D1011" s="225"/>
      <c r="E1011" s="231">
        <v>43424</v>
      </c>
      <c r="F1011" s="424">
        <v>410534.8</v>
      </c>
      <c r="G1011" s="424">
        <v>205267.4</v>
      </c>
      <c r="H1011" s="424">
        <v>174477.29</v>
      </c>
      <c r="I1011" s="424">
        <v>30790.109999999986</v>
      </c>
      <c r="J1011" s="424">
        <v>205267.4</v>
      </c>
      <c r="K1011" s="142" t="s">
        <v>4833</v>
      </c>
      <c r="L1011" s="419" t="s">
        <v>52</v>
      </c>
      <c r="M1011" s="142" t="s">
        <v>1216</v>
      </c>
      <c r="N1011" s="225"/>
      <c r="O1011" s="225">
        <f>IFERROR(VLOOKUP(TRIM(PRR[[#This Row],[Lokacija provedbe
grad ili općina]]),[1]Koordinate!B:E,2,FALSE),"")</f>
        <v>32257</v>
      </c>
      <c r="P1011" s="225">
        <f>IFERROR(VLOOKUP(TRIM(PRR[[#This Row],[Lokacija provedbe
grad ili općina]]),[1]Koordinate!B:E,3,FALSE),"")</f>
        <v>44.919718199999998</v>
      </c>
      <c r="Q1011" s="225">
        <f>IFERROR(VLOOKUP(TRIM(PRR[[#This Row],[Lokacija provedbe
grad ili općina]]),[1]Koordinate!B:E,4,FALSE),"")</f>
        <v>18.910618199999998</v>
      </c>
    </row>
    <row r="1012" spans="1:17" s="167" customFormat="1">
      <c r="A1012" s="225"/>
      <c r="B1012" s="423" t="s">
        <v>4001</v>
      </c>
      <c r="C1012" s="225"/>
      <c r="D1012" s="225"/>
      <c r="E1012" s="231">
        <v>43426</v>
      </c>
      <c r="F1012" s="424">
        <v>257853.44</v>
      </c>
      <c r="G1012" s="424">
        <v>128926.72</v>
      </c>
      <c r="H1012" s="424">
        <v>109587.71</v>
      </c>
      <c r="I1012" s="424">
        <v>19339.009999999995</v>
      </c>
      <c r="J1012" s="424">
        <v>128926.72</v>
      </c>
      <c r="K1012" s="142" t="s">
        <v>4834</v>
      </c>
      <c r="L1012" s="419" t="s">
        <v>52</v>
      </c>
      <c r="M1012" s="142" t="s">
        <v>1216</v>
      </c>
      <c r="N1012" s="225"/>
      <c r="O1012" s="225">
        <f>IFERROR(VLOOKUP(TRIM(PRR[[#This Row],[Lokacija provedbe
grad ili općina]]),[1]Koordinate!B:E,2,FALSE),"")</f>
        <v>32257</v>
      </c>
      <c r="P1012" s="225">
        <f>IFERROR(VLOOKUP(TRIM(PRR[[#This Row],[Lokacija provedbe
grad ili općina]]),[1]Koordinate!B:E,3,FALSE),"")</f>
        <v>44.919718199999998</v>
      </c>
      <c r="Q1012" s="225">
        <f>IFERROR(VLOOKUP(TRIM(PRR[[#This Row],[Lokacija provedbe
grad ili općina]]),[1]Koordinate!B:E,4,FALSE),"")</f>
        <v>18.910618199999998</v>
      </c>
    </row>
    <row r="1013" spans="1:17" s="167" customFormat="1">
      <c r="A1013" s="225"/>
      <c r="B1013" s="423" t="s">
        <v>4001</v>
      </c>
      <c r="C1013" s="225"/>
      <c r="D1013" s="225"/>
      <c r="E1013" s="231">
        <v>43454</v>
      </c>
      <c r="F1013" s="424">
        <v>1110963.3999999999</v>
      </c>
      <c r="G1013" s="424">
        <v>777674.38</v>
      </c>
      <c r="H1013" s="424">
        <v>661023.223</v>
      </c>
      <c r="I1013" s="424">
        <v>116651.15700000001</v>
      </c>
      <c r="J1013" s="424">
        <v>333289.0199999999</v>
      </c>
      <c r="K1013" s="142" t="s">
        <v>5210</v>
      </c>
      <c r="L1013" s="419" t="s">
        <v>52</v>
      </c>
      <c r="M1013" s="142" t="s">
        <v>54</v>
      </c>
      <c r="N1013" s="225"/>
      <c r="O1013" s="225">
        <f>IFERROR(VLOOKUP(TRIM(PRR[[#This Row],[Lokacija provedbe
grad ili općina]]),[1]Koordinate!B:E,2,FALSE),"")</f>
        <v>32254</v>
      </c>
      <c r="P1013" s="225">
        <f>IFERROR(VLOOKUP(TRIM(PRR[[#This Row],[Lokacija provedbe
grad ili općina]]),[1]Koordinate!B:E,3,FALSE),"")</f>
        <v>44.981645</v>
      </c>
      <c r="Q1013" s="225">
        <f>IFERROR(VLOOKUP(TRIM(PRR[[#This Row],[Lokacija provedbe
grad ili općina]]),[1]Koordinate!B:E,4,FALSE),"")</f>
        <v>18.9273869999999</v>
      </c>
    </row>
    <row r="1014" spans="1:17" s="167" customFormat="1" ht="30">
      <c r="A1014" s="225"/>
      <c r="B1014" s="423" t="s">
        <v>4001</v>
      </c>
      <c r="C1014" s="225"/>
      <c r="D1014" s="225"/>
      <c r="E1014" s="231">
        <v>43451</v>
      </c>
      <c r="F1014" s="424">
        <v>1624896</v>
      </c>
      <c r="G1014" s="424">
        <v>812448</v>
      </c>
      <c r="H1014" s="424">
        <v>690580.79999999993</v>
      </c>
      <c r="I1014" s="424">
        <v>121867.20000000007</v>
      </c>
      <c r="J1014" s="424">
        <v>812448</v>
      </c>
      <c r="K1014" s="142" t="s">
        <v>5211</v>
      </c>
      <c r="L1014" s="419" t="s">
        <v>52</v>
      </c>
      <c r="M1014" s="142" t="s">
        <v>1216</v>
      </c>
      <c r="N1014" s="225"/>
      <c r="O1014" s="225">
        <f>IFERROR(VLOOKUP(TRIM(PRR[[#This Row],[Lokacija provedbe
grad ili općina]]),[1]Koordinate!B:E,2,FALSE),"")</f>
        <v>32257</v>
      </c>
      <c r="P1014" s="225">
        <f>IFERROR(VLOOKUP(TRIM(PRR[[#This Row],[Lokacija provedbe
grad ili općina]]),[1]Koordinate!B:E,3,FALSE),"")</f>
        <v>44.919718199999998</v>
      </c>
      <c r="Q1014" s="225">
        <f>IFERROR(VLOOKUP(TRIM(PRR[[#This Row],[Lokacija provedbe
grad ili općina]]),[1]Koordinate!B:E,4,FALSE),"")</f>
        <v>18.910618199999998</v>
      </c>
    </row>
    <row r="1015" spans="1:17" s="167" customFormat="1">
      <c r="A1015" s="225"/>
      <c r="B1015" s="423" t="s">
        <v>4001</v>
      </c>
      <c r="C1015" s="225"/>
      <c r="D1015" s="225"/>
      <c r="E1015" s="231">
        <v>43448</v>
      </c>
      <c r="F1015" s="424">
        <v>3984760.2</v>
      </c>
      <c r="G1015" s="424">
        <v>1829380.1</v>
      </c>
      <c r="H1015" s="424">
        <v>1554973.085</v>
      </c>
      <c r="I1015" s="424">
        <v>274407.01500000013</v>
      </c>
      <c r="J1015" s="424">
        <v>2155380.1</v>
      </c>
      <c r="K1015" s="142" t="s">
        <v>5212</v>
      </c>
      <c r="L1015" s="419" t="s">
        <v>52</v>
      </c>
      <c r="M1015" s="142" t="s">
        <v>1216</v>
      </c>
      <c r="N1015" s="225"/>
      <c r="O1015" s="225">
        <f>IFERROR(VLOOKUP(TRIM(PRR[[#This Row],[Lokacija provedbe
grad ili općina]]),[1]Koordinate!B:E,2,FALSE),"")</f>
        <v>32257</v>
      </c>
      <c r="P1015" s="225">
        <f>IFERROR(VLOOKUP(TRIM(PRR[[#This Row],[Lokacija provedbe
grad ili općina]]),[1]Koordinate!B:E,3,FALSE),"")</f>
        <v>44.919718199999998</v>
      </c>
      <c r="Q1015" s="225">
        <f>IFERROR(VLOOKUP(TRIM(PRR[[#This Row],[Lokacija provedbe
grad ili općina]]),[1]Koordinate!B:E,4,FALSE),"")</f>
        <v>18.910618199999998</v>
      </c>
    </row>
    <row r="1016" spans="1:17" s="167" customFormat="1" ht="30">
      <c r="A1016" s="225"/>
      <c r="B1016" s="423" t="s">
        <v>4001</v>
      </c>
      <c r="C1016" s="225"/>
      <c r="D1016" s="225"/>
      <c r="E1016" s="231">
        <v>43451</v>
      </c>
      <c r="F1016" s="424">
        <v>4894000</v>
      </c>
      <c r="G1016" s="424">
        <v>2232000</v>
      </c>
      <c r="H1016" s="424">
        <v>1897200</v>
      </c>
      <c r="I1016" s="424">
        <v>334800</v>
      </c>
      <c r="J1016" s="424">
        <v>2662000</v>
      </c>
      <c r="K1016" s="142" t="s">
        <v>5213</v>
      </c>
      <c r="L1016" s="419" t="s">
        <v>52</v>
      </c>
      <c r="M1016" s="142" t="s">
        <v>1398</v>
      </c>
      <c r="N1016" s="225"/>
      <c r="O1016" s="225">
        <f>IFERROR(VLOOKUP(TRIM(PRR[[#This Row],[Lokacija provedbe
grad ili općina]]),[1]Koordinate!B:E,2,FALSE),"")</f>
        <v>32281</v>
      </c>
      <c r="P1016" s="225">
        <f>IFERROR(VLOOKUP(TRIM(PRR[[#This Row],[Lokacija provedbe
grad ili općina]]),[1]Koordinate!B:E,3,FALSE),"")</f>
        <v>45.288244499999998</v>
      </c>
      <c r="Q1016" s="225">
        <f>IFERROR(VLOOKUP(TRIM(PRR[[#This Row],[Lokacija provedbe
grad ili općina]]),[1]Koordinate!B:E,4,FALSE),"")</f>
        <v>18.6841136</v>
      </c>
    </row>
    <row r="1017" spans="1:17" s="167" customFormat="1">
      <c r="A1017" s="225"/>
      <c r="B1017" s="423" t="s">
        <v>4001</v>
      </c>
      <c r="C1017" s="225"/>
      <c r="D1017" s="225"/>
      <c r="E1017" s="231">
        <v>43500</v>
      </c>
      <c r="F1017" s="424">
        <v>192000</v>
      </c>
      <c r="G1017" s="424">
        <v>96000</v>
      </c>
      <c r="H1017" s="424">
        <v>81600</v>
      </c>
      <c r="I1017" s="424">
        <v>14400</v>
      </c>
      <c r="J1017" s="424">
        <v>96000</v>
      </c>
      <c r="K1017" s="142" t="s">
        <v>5584</v>
      </c>
      <c r="L1017" s="419" t="s">
        <v>52</v>
      </c>
      <c r="M1017" s="142" t="s">
        <v>54</v>
      </c>
      <c r="N1017" s="225"/>
      <c r="O1017" s="225">
        <f>IFERROR(VLOOKUP(TRIM(PRR[[#This Row],[Lokacija provedbe
grad ili općina]]),[1]Koordinate!B:E,2,FALSE),"")</f>
        <v>32254</v>
      </c>
      <c r="P1017" s="225">
        <f>IFERROR(VLOOKUP(TRIM(PRR[[#This Row],[Lokacija provedbe
grad ili općina]]),[1]Koordinate!B:E,3,FALSE),"")</f>
        <v>44.981645</v>
      </c>
      <c r="Q1017" s="225">
        <f>IFERROR(VLOOKUP(TRIM(PRR[[#This Row],[Lokacija provedbe
grad ili općina]]),[1]Koordinate!B:E,4,FALSE),"")</f>
        <v>18.9273869999999</v>
      </c>
    </row>
    <row r="1018" spans="1:17" s="167" customFormat="1">
      <c r="A1018" s="225"/>
      <c r="B1018" s="423" t="s">
        <v>4001</v>
      </c>
      <c r="C1018" s="225"/>
      <c r="D1018" s="225"/>
      <c r="E1018" s="231">
        <v>43501</v>
      </c>
      <c r="F1018" s="424">
        <v>411563.64</v>
      </c>
      <c r="G1018" s="424">
        <v>205781.82</v>
      </c>
      <c r="H1018" s="424">
        <v>174914.54699999999</v>
      </c>
      <c r="I1018" s="424">
        <v>30867.273000000016</v>
      </c>
      <c r="J1018" s="424">
        <v>205781.82</v>
      </c>
      <c r="K1018" s="142" t="s">
        <v>5585</v>
      </c>
      <c r="L1018" s="419" t="s">
        <v>52</v>
      </c>
      <c r="M1018" s="142" t="s">
        <v>4322</v>
      </c>
      <c r="N1018" s="225"/>
      <c r="O1018" s="225">
        <f>IFERROR(VLOOKUP(TRIM(PRR[[#This Row],[Lokacija provedbe
grad ili općina]]),[1]Koordinate!B:E,2,FALSE),"")</f>
        <v>32239</v>
      </c>
      <c r="P1018" s="225">
        <f>IFERROR(VLOOKUP(TRIM(PRR[[#This Row],[Lokacija provedbe
grad ili općina]]),[1]Koordinate!B:E,3,FALSE),"")</f>
        <v>45.278109399999998</v>
      </c>
      <c r="Q1018" s="225">
        <f>IFERROR(VLOOKUP(TRIM(PRR[[#This Row],[Lokacija provedbe
grad ili općina]]),[1]Koordinate!B:E,4,FALSE),"")</f>
        <v>18.997240399999999</v>
      </c>
    </row>
    <row r="1019" spans="1:17" s="167" customFormat="1">
      <c r="A1019" s="225"/>
      <c r="B1019" s="423" t="s">
        <v>4001</v>
      </c>
      <c r="C1019" s="225"/>
      <c r="D1019" s="225"/>
      <c r="E1019" s="231">
        <v>43501</v>
      </c>
      <c r="F1019" s="424">
        <v>497550.56</v>
      </c>
      <c r="G1019" s="424">
        <v>248775.28</v>
      </c>
      <c r="H1019" s="424">
        <v>211458.98799999998</v>
      </c>
      <c r="I1019" s="424">
        <v>37316.292000000016</v>
      </c>
      <c r="J1019" s="424">
        <v>248775.28</v>
      </c>
      <c r="K1019" s="142" t="s">
        <v>5586</v>
      </c>
      <c r="L1019" s="419" t="s">
        <v>52</v>
      </c>
      <c r="M1019" s="142" t="s">
        <v>4321</v>
      </c>
      <c r="N1019" s="225"/>
      <c r="O1019" s="225">
        <f>IFERROR(VLOOKUP(TRIM(PRR[[#This Row],[Lokacija provedbe
grad ili općina]]),[1]Koordinate!B:E,2,FALSE),"")</f>
        <v>32251</v>
      </c>
      <c r="P1019" s="225">
        <f>IFERROR(VLOOKUP(TRIM(PRR[[#This Row],[Lokacija provedbe
grad ili općina]]),[1]Koordinate!B:E,3,FALSE),"")</f>
        <v>45.1983599</v>
      </c>
      <c r="Q1019" s="225">
        <f>IFERROR(VLOOKUP(TRIM(PRR[[#This Row],[Lokacija provedbe
grad ili općina]]),[1]Koordinate!B:E,4,FALSE),"")</f>
        <v>18.848450799999998</v>
      </c>
    </row>
    <row r="1020" spans="1:17" s="167" customFormat="1" ht="30">
      <c r="A1020" s="225"/>
      <c r="B1020" s="423" t="s">
        <v>4001</v>
      </c>
      <c r="C1020" s="225"/>
      <c r="D1020" s="225"/>
      <c r="E1020" s="231">
        <v>43515</v>
      </c>
      <c r="F1020" s="424">
        <v>609209.56999999995</v>
      </c>
      <c r="G1020" s="424">
        <v>304604.78000000003</v>
      </c>
      <c r="H1020" s="424">
        <v>258914.06300000002</v>
      </c>
      <c r="I1020" s="424">
        <v>45690.717000000004</v>
      </c>
      <c r="J1020" s="424">
        <v>304604.78999999992</v>
      </c>
      <c r="K1020" s="142" t="s">
        <v>6275</v>
      </c>
      <c r="L1020" s="419" t="s">
        <v>52</v>
      </c>
      <c r="M1020" s="142" t="s">
        <v>4240</v>
      </c>
      <c r="N1020" s="225"/>
      <c r="O1020" s="225">
        <f>IFERROR(VLOOKUP(TRIM(PRR[[#This Row],[Lokacija provedbe
grad ili općina]]),[1]Koordinate!B:E,2,FALSE),"")</f>
        <v>32224</v>
      </c>
      <c r="P1020" s="225">
        <f>IFERROR(VLOOKUP(TRIM(PRR[[#This Row],[Lokacija provedbe
grad ili općina]]),[1]Koordinate!B:E,3,FALSE),"")</f>
        <v>45.419167100000003</v>
      </c>
      <c r="Q1020" s="225">
        <f>IFERROR(VLOOKUP(TRIM(PRR[[#This Row],[Lokacija provedbe
grad ili općina]]),[1]Koordinate!B:E,4,FALSE),"")</f>
        <v>18.899151100000001</v>
      </c>
    </row>
    <row r="1021" spans="1:17" s="167" customFormat="1">
      <c r="A1021" s="225"/>
      <c r="B1021" s="423" t="s">
        <v>4001</v>
      </c>
      <c r="C1021" s="225"/>
      <c r="D1021" s="225"/>
      <c r="E1021" s="231">
        <v>43549</v>
      </c>
      <c r="F1021" s="424">
        <v>4601000</v>
      </c>
      <c r="G1021" s="424">
        <v>2232000</v>
      </c>
      <c r="H1021" s="424">
        <v>1897200</v>
      </c>
      <c r="I1021" s="424">
        <v>334800</v>
      </c>
      <c r="J1021" s="424">
        <v>2369000</v>
      </c>
      <c r="K1021" s="142" t="s">
        <v>6276</v>
      </c>
      <c r="L1021" s="419" t="s">
        <v>52</v>
      </c>
      <c r="M1021" s="142" t="s">
        <v>890</v>
      </c>
      <c r="N1021" s="225"/>
      <c r="O1021" s="225">
        <f>IFERROR(VLOOKUP(TRIM(PRR[[#This Row],[Lokacija provedbe
grad ili općina]]),[1]Koordinate!B:E,2,FALSE),"")</f>
        <v>32236</v>
      </c>
      <c r="P1021" s="225">
        <f>IFERROR(VLOOKUP(TRIM(PRR[[#This Row],[Lokacija provedbe
grad ili općina]]),[1]Koordinate!B:E,3,FALSE),"")</f>
        <v>45.222044799999999</v>
      </c>
      <c r="Q1021" s="225">
        <f>IFERROR(VLOOKUP(TRIM(PRR[[#This Row],[Lokacija provedbe
grad ili općina]]),[1]Koordinate!B:E,4,FALSE),"")</f>
        <v>19.375233099999999</v>
      </c>
    </row>
    <row r="1022" spans="1:17" s="167" customFormat="1">
      <c r="A1022" s="225"/>
      <c r="B1022" s="423" t="s">
        <v>4001</v>
      </c>
      <c r="C1022" s="225"/>
      <c r="D1022" s="225"/>
      <c r="E1022" s="231">
        <v>43549</v>
      </c>
      <c r="F1022" s="424">
        <v>2936648</v>
      </c>
      <c r="G1022" s="424">
        <v>2055653.6</v>
      </c>
      <c r="H1022" s="424">
        <v>1747305.56</v>
      </c>
      <c r="I1022" s="424">
        <v>308348.04000000004</v>
      </c>
      <c r="J1022" s="424">
        <v>880994.39999999991</v>
      </c>
      <c r="K1022" s="142" t="s">
        <v>6277</v>
      </c>
      <c r="L1022" s="419" t="s">
        <v>52</v>
      </c>
      <c r="M1022" s="142" t="s">
        <v>890</v>
      </c>
      <c r="N1022" s="225"/>
      <c r="O1022" s="225">
        <f>IFERROR(VLOOKUP(TRIM(PRR[[#This Row],[Lokacija provedbe
grad ili općina]]),[1]Koordinate!B:E,2,FALSE),"")</f>
        <v>32236</v>
      </c>
      <c r="P1022" s="225">
        <f>IFERROR(VLOOKUP(TRIM(PRR[[#This Row],[Lokacija provedbe
grad ili općina]]),[1]Koordinate!B:E,3,FALSE),"")</f>
        <v>45.222044799999999</v>
      </c>
      <c r="Q1022" s="225">
        <f>IFERROR(VLOOKUP(TRIM(PRR[[#This Row],[Lokacija provedbe
grad ili općina]]),[1]Koordinate!B:E,4,FALSE),"")</f>
        <v>19.375233099999999</v>
      </c>
    </row>
    <row r="1023" spans="1:17" s="167" customFormat="1">
      <c r="A1023" s="225"/>
      <c r="B1023" s="423" t="s">
        <v>4001</v>
      </c>
      <c r="C1023" s="225"/>
      <c r="D1023" s="225"/>
      <c r="E1023" s="231">
        <v>43549</v>
      </c>
      <c r="F1023" s="424">
        <v>993930.85</v>
      </c>
      <c r="G1023" s="424">
        <v>695751.6</v>
      </c>
      <c r="H1023" s="424">
        <v>591388.86</v>
      </c>
      <c r="I1023" s="424">
        <v>104362.73999999999</v>
      </c>
      <c r="J1023" s="424">
        <v>298179.25</v>
      </c>
      <c r="K1023" s="142" t="s">
        <v>6278</v>
      </c>
      <c r="L1023" s="419" t="s">
        <v>52</v>
      </c>
      <c r="M1023" s="142" t="s">
        <v>177</v>
      </c>
      <c r="N1023" s="225"/>
      <c r="O1023" s="225">
        <f>IFERROR(VLOOKUP(TRIM(PRR[[#This Row],[Lokacija provedbe
grad ili općina]]),[1]Koordinate!B:E,2,FALSE),"")</f>
        <v>32270</v>
      </c>
      <c r="P1023" s="225">
        <f>IFERROR(VLOOKUP(TRIM(PRR[[#This Row],[Lokacija provedbe
grad ili općina]]),[1]Koordinate!B:E,3,FALSE),"")</f>
        <v>45.072074000000001</v>
      </c>
      <c r="Q1023" s="225">
        <f>IFERROR(VLOOKUP(TRIM(PRR[[#This Row],[Lokacija provedbe
grad ili općina]]),[1]Koordinate!B:E,4,FALSE),"")</f>
        <v>18.694507199999901</v>
      </c>
    </row>
    <row r="1024" spans="1:17" s="167" customFormat="1">
      <c r="A1024" s="225"/>
      <c r="B1024" s="423" t="s">
        <v>4001</v>
      </c>
      <c r="C1024" s="225"/>
      <c r="D1024" s="225"/>
      <c r="E1024" s="231">
        <v>43508</v>
      </c>
      <c r="F1024" s="424">
        <v>423777.4</v>
      </c>
      <c r="G1024" s="424">
        <v>211421.6</v>
      </c>
      <c r="H1024" s="424">
        <v>179708.36</v>
      </c>
      <c r="I1024" s="424">
        <v>31713.24000000002</v>
      </c>
      <c r="J1024" s="424">
        <v>212355.80000000002</v>
      </c>
      <c r="K1024" s="142" t="s">
        <v>6279</v>
      </c>
      <c r="L1024" s="419" t="s">
        <v>52</v>
      </c>
      <c r="M1024" s="142" t="s">
        <v>693</v>
      </c>
      <c r="N1024" s="225"/>
      <c r="O1024" s="225">
        <f>IFERROR(VLOOKUP(TRIM(PRR[[#This Row],[Lokacija provedbe
grad ili općina]]),[1]Koordinate!B:E,2,FALSE),"")</f>
        <v>32238</v>
      </c>
      <c r="P1024" s="225">
        <f>IFERROR(VLOOKUP(TRIM(PRR[[#This Row],[Lokacija provedbe
grad ili općina]]),[1]Koordinate!B:E,3,FALSE),"")</f>
        <v>45.232650700000001</v>
      </c>
      <c r="Q1024" s="225">
        <f>IFERROR(VLOOKUP(TRIM(PRR[[#This Row],[Lokacija provedbe
grad ili općina]]),[1]Koordinate!B:E,4,FALSE),"")</f>
        <v>19.092352200000001</v>
      </c>
    </row>
    <row r="1025" spans="1:17" s="167" customFormat="1" ht="30">
      <c r="A1025" s="225"/>
      <c r="B1025" s="423" t="s">
        <v>4001</v>
      </c>
      <c r="C1025" s="225"/>
      <c r="D1025" s="225"/>
      <c r="E1025" s="231">
        <v>43501</v>
      </c>
      <c r="F1025" s="424">
        <v>1880000</v>
      </c>
      <c r="G1025" s="424">
        <v>940000</v>
      </c>
      <c r="H1025" s="424">
        <v>799000</v>
      </c>
      <c r="I1025" s="424">
        <v>141000</v>
      </c>
      <c r="J1025" s="424">
        <v>940000</v>
      </c>
      <c r="K1025" s="142" t="s">
        <v>6280</v>
      </c>
      <c r="L1025" s="419" t="s">
        <v>52</v>
      </c>
      <c r="M1025" s="142" t="s">
        <v>4325</v>
      </c>
      <c r="N1025" s="225"/>
      <c r="O1025" s="225">
        <f>IFERROR(VLOOKUP(TRIM(PRR[[#This Row],[Lokacija provedbe
grad ili općina]]),[1]Koordinate!B:E,2,FALSE),"")</f>
        <v>32252</v>
      </c>
      <c r="P1025" s="225">
        <f>IFERROR(VLOOKUP(TRIM(PRR[[#This Row],[Lokacija provedbe
grad ili općina]]),[1]Koordinate!B:E,3,FALSE),"")</f>
        <v>45.145711599999998</v>
      </c>
      <c r="Q1025" s="225">
        <f>IFERROR(VLOOKUP(TRIM(PRR[[#This Row],[Lokacija provedbe
grad ili općina]]),[1]Koordinate!B:E,4,FALSE),"")</f>
        <v>18.872181399999999</v>
      </c>
    </row>
    <row r="1026" spans="1:17" s="167" customFormat="1">
      <c r="A1026" s="225"/>
      <c r="B1026" s="423" t="s">
        <v>4001</v>
      </c>
      <c r="C1026" s="225"/>
      <c r="D1026" s="225"/>
      <c r="E1026" s="231">
        <v>43552</v>
      </c>
      <c r="F1026" s="424">
        <v>4221961.71</v>
      </c>
      <c r="G1026" s="424">
        <v>2110980.86</v>
      </c>
      <c r="H1026" s="424">
        <v>1794333.7309999999</v>
      </c>
      <c r="I1026" s="424">
        <v>316647.12899999996</v>
      </c>
      <c r="J1026" s="424">
        <v>2110980.85</v>
      </c>
      <c r="K1026" s="142" t="s">
        <v>6544</v>
      </c>
      <c r="L1026" s="419" t="s">
        <v>52</v>
      </c>
      <c r="M1026" s="142" t="s">
        <v>148</v>
      </c>
      <c r="N1026" s="225"/>
      <c r="O1026" s="225">
        <f>IFERROR(VLOOKUP(TRIM(PRR[[#This Row],[Lokacija provedbe
grad ili općina]]),[1]Koordinate!B:E,2,FALSE),"")</f>
        <v>32272</v>
      </c>
      <c r="P1026" s="225">
        <f>IFERROR(VLOOKUP(TRIM(PRR[[#This Row],[Lokacija provedbe
grad ili općina]]),[1]Koordinate!B:E,3,FALSE),"")</f>
        <v>45.189483999999901</v>
      </c>
      <c r="Q1026" s="225">
        <f>IFERROR(VLOOKUP(TRIM(PRR[[#This Row],[Lokacija provedbe
grad ili općina]]),[1]Koordinate!B:E,4,FALSE),"")</f>
        <v>18.6873659</v>
      </c>
    </row>
    <row r="1027" spans="1:17" s="167" customFormat="1">
      <c r="A1027" s="225"/>
      <c r="B1027" s="423" t="s">
        <v>3000</v>
      </c>
      <c r="C1027" s="225"/>
      <c r="D1027" s="225"/>
      <c r="E1027" s="231">
        <v>43377</v>
      </c>
      <c r="F1027" s="424">
        <v>928998</v>
      </c>
      <c r="G1027" s="424">
        <v>696748.5</v>
      </c>
      <c r="H1027" s="424">
        <v>592236.22499999998</v>
      </c>
      <c r="I1027" s="424">
        <v>104512.27500000002</v>
      </c>
      <c r="J1027" s="424">
        <v>232249.5</v>
      </c>
      <c r="K1027" s="142" t="s">
        <v>4434</v>
      </c>
      <c r="L1027" s="419" t="s">
        <v>52</v>
      </c>
      <c r="M1027" s="142" t="s">
        <v>890</v>
      </c>
      <c r="N1027" s="225"/>
      <c r="O1027" s="225">
        <f>IFERROR(VLOOKUP(TRIM(PRR[[#This Row],[Lokacija provedbe
grad ili općina]]),[1]Koordinate!B:E,2,FALSE),"")</f>
        <v>32236</v>
      </c>
      <c r="P1027" s="225">
        <f>IFERROR(VLOOKUP(TRIM(PRR[[#This Row],[Lokacija provedbe
grad ili općina]]),[1]Koordinate!B:E,3,FALSE),"")</f>
        <v>45.222044799999999</v>
      </c>
      <c r="Q1027" s="225">
        <f>IFERROR(VLOOKUP(TRIM(PRR[[#This Row],[Lokacija provedbe
grad ili općina]]),[1]Koordinate!B:E,4,FALSE),"")</f>
        <v>19.375233099999999</v>
      </c>
    </row>
    <row r="1028" spans="1:17" s="167" customFormat="1" ht="30">
      <c r="A1028" s="225"/>
      <c r="B1028" s="423" t="s">
        <v>3000</v>
      </c>
      <c r="C1028" s="225"/>
      <c r="D1028" s="225"/>
      <c r="E1028" s="231">
        <v>43377</v>
      </c>
      <c r="F1028" s="424">
        <v>1269873</v>
      </c>
      <c r="G1028" s="424">
        <v>952404.74</v>
      </c>
      <c r="H1028" s="424">
        <v>809544.02899999998</v>
      </c>
      <c r="I1028" s="424">
        <v>142860.71100000001</v>
      </c>
      <c r="J1028" s="424">
        <v>317468.26</v>
      </c>
      <c r="K1028" s="142" t="s">
        <v>4435</v>
      </c>
      <c r="L1028" s="419" t="s">
        <v>52</v>
      </c>
      <c r="M1028" s="142" t="s">
        <v>890</v>
      </c>
      <c r="N1028" s="225"/>
      <c r="O1028" s="225">
        <f>IFERROR(VLOOKUP(TRIM(PRR[[#This Row],[Lokacija provedbe
grad ili općina]]),[1]Koordinate!B:E,2,FALSE),"")</f>
        <v>32236</v>
      </c>
      <c r="P1028" s="225">
        <f>IFERROR(VLOOKUP(TRIM(PRR[[#This Row],[Lokacija provedbe
grad ili općina]]),[1]Koordinate!B:E,3,FALSE),"")</f>
        <v>45.222044799999999</v>
      </c>
      <c r="Q1028" s="225">
        <f>IFERROR(VLOOKUP(TRIM(PRR[[#This Row],[Lokacija provedbe
grad ili općina]]),[1]Koordinate!B:E,4,FALSE),"")</f>
        <v>19.375233099999999</v>
      </c>
    </row>
    <row r="1029" spans="1:17" s="167" customFormat="1">
      <c r="A1029" s="225"/>
      <c r="B1029" s="254" t="s">
        <v>3000</v>
      </c>
      <c r="C1029" s="44"/>
      <c r="D1029" s="44"/>
      <c r="E1029" s="242">
        <v>43377</v>
      </c>
      <c r="F1029" s="75">
        <v>567120</v>
      </c>
      <c r="G1029" s="75">
        <v>425340</v>
      </c>
      <c r="H1029" s="75">
        <v>361539</v>
      </c>
      <c r="I1029" s="75">
        <v>63801</v>
      </c>
      <c r="J1029" s="75">
        <v>141780</v>
      </c>
      <c r="K1029" s="205" t="s">
        <v>4436</v>
      </c>
      <c r="L1029" s="196" t="s">
        <v>52</v>
      </c>
      <c r="M1029" s="136" t="s">
        <v>54</v>
      </c>
      <c r="N1029" s="218"/>
      <c r="O1029" s="225">
        <f>IFERROR(VLOOKUP(TRIM(PRR[[#This Row],[Lokacija provedbe
grad ili općina]]),[1]Koordinate!B:E,2,FALSE),"")</f>
        <v>32254</v>
      </c>
      <c r="P1029" s="225">
        <f>IFERROR(VLOOKUP(TRIM(PRR[[#This Row],[Lokacija provedbe
grad ili općina]]),[1]Koordinate!B:E,3,FALSE),"")</f>
        <v>44.981645</v>
      </c>
      <c r="Q1029" s="225">
        <f>IFERROR(VLOOKUP(TRIM(PRR[[#This Row],[Lokacija provedbe
grad ili općina]]),[1]Koordinate!B:E,4,FALSE),"")</f>
        <v>18.9273869999999</v>
      </c>
    </row>
    <row r="1030" spans="1:17" s="167" customFormat="1">
      <c r="A1030" s="225"/>
      <c r="B1030" s="254" t="s">
        <v>3000</v>
      </c>
      <c r="C1030" s="44"/>
      <c r="D1030" s="44"/>
      <c r="E1030" s="242">
        <v>43377</v>
      </c>
      <c r="F1030" s="75">
        <v>83640</v>
      </c>
      <c r="G1030" s="75">
        <v>62730</v>
      </c>
      <c r="H1030" s="75">
        <v>53320.5</v>
      </c>
      <c r="I1030" s="75">
        <v>9409.5</v>
      </c>
      <c r="J1030" s="75">
        <v>20910</v>
      </c>
      <c r="K1030" s="205" t="s">
        <v>4437</v>
      </c>
      <c r="L1030" s="196" t="s">
        <v>52</v>
      </c>
      <c r="M1030" s="136" t="s">
        <v>1225</v>
      </c>
      <c r="N1030" s="218"/>
      <c r="O1030" s="225">
        <f>IFERROR(VLOOKUP(TRIM(PRR[[#This Row],[Lokacija provedbe
grad ili općina]]),[1]Koordinate!B:E,2,FALSE),"")</f>
        <v>31206</v>
      </c>
      <c r="P1030" s="225">
        <f>IFERROR(VLOOKUP(TRIM(PRR[[#This Row],[Lokacija provedbe
grad ili općina]]),[1]Koordinate!B:E,3,FALSE),"")</f>
        <v>45.5248372</v>
      </c>
      <c r="Q1030" s="225">
        <f>IFERROR(VLOOKUP(TRIM(PRR[[#This Row],[Lokacija provedbe
grad ili općina]]),[1]Koordinate!B:E,4,FALSE),"")</f>
        <v>19.060096999999999</v>
      </c>
    </row>
    <row r="1031" spans="1:17" s="167" customFormat="1">
      <c r="A1031" s="225"/>
      <c r="B1031" s="254" t="s">
        <v>3000</v>
      </c>
      <c r="C1031" s="44"/>
      <c r="D1031" s="44"/>
      <c r="E1031" s="242">
        <v>43388</v>
      </c>
      <c r="F1031" s="75">
        <v>3377500</v>
      </c>
      <c r="G1031" s="75">
        <v>2294375</v>
      </c>
      <c r="H1031" s="75">
        <v>1950218.75</v>
      </c>
      <c r="I1031" s="75">
        <v>344156.25</v>
      </c>
      <c r="J1031" s="75">
        <v>1083125</v>
      </c>
      <c r="K1031" s="205" t="s">
        <v>4611</v>
      </c>
      <c r="L1031" s="196" t="s">
        <v>52</v>
      </c>
      <c r="M1031" s="136" t="s">
        <v>693</v>
      </c>
      <c r="N1031" s="218"/>
      <c r="O1031" s="225">
        <f>IFERROR(VLOOKUP(TRIM(PRR[[#This Row],[Lokacija provedbe
grad ili općina]]),[1]Koordinate!B:E,2,FALSE),"")</f>
        <v>32238</v>
      </c>
      <c r="P1031" s="225">
        <f>IFERROR(VLOOKUP(TRIM(PRR[[#This Row],[Lokacija provedbe
grad ili općina]]),[1]Koordinate!B:E,3,FALSE),"")</f>
        <v>45.232650700000001</v>
      </c>
      <c r="Q1031" s="225">
        <f>IFERROR(VLOOKUP(TRIM(PRR[[#This Row],[Lokacija provedbe
grad ili općina]]),[1]Koordinate!B:E,4,FALSE),"")</f>
        <v>19.092352200000001</v>
      </c>
    </row>
    <row r="1032" spans="1:17" s="167" customFormat="1">
      <c r="A1032" s="225"/>
      <c r="B1032" s="254" t="s">
        <v>3000</v>
      </c>
      <c r="C1032" s="44"/>
      <c r="D1032" s="44"/>
      <c r="E1032" s="242">
        <v>43397</v>
      </c>
      <c r="F1032" s="75">
        <v>2332000</v>
      </c>
      <c r="G1032" s="75">
        <v>2098800</v>
      </c>
      <c r="H1032" s="75">
        <v>1783980</v>
      </c>
      <c r="I1032" s="75">
        <v>314820</v>
      </c>
      <c r="J1032" s="75">
        <v>233200</v>
      </c>
      <c r="K1032" s="205" t="s">
        <v>4751</v>
      </c>
      <c r="L1032" s="196" t="s">
        <v>52</v>
      </c>
      <c r="M1032" s="136" t="s">
        <v>693</v>
      </c>
      <c r="N1032" s="218"/>
      <c r="O1032" s="225">
        <f>IFERROR(VLOOKUP(TRIM(PRR[[#This Row],[Lokacija provedbe
grad ili općina]]),[1]Koordinate!B:E,2,FALSE),"")</f>
        <v>32238</v>
      </c>
      <c r="P1032" s="225">
        <f>IFERROR(VLOOKUP(TRIM(PRR[[#This Row],[Lokacija provedbe
grad ili općina]]),[1]Koordinate!B:E,3,FALSE),"")</f>
        <v>45.232650700000001</v>
      </c>
      <c r="Q1032" s="225">
        <f>IFERROR(VLOOKUP(TRIM(PRR[[#This Row],[Lokacija provedbe
grad ili općina]]),[1]Koordinate!B:E,4,FALSE),"")</f>
        <v>19.092352200000001</v>
      </c>
    </row>
    <row r="1033" spans="1:17" s="167" customFormat="1">
      <c r="A1033" s="225"/>
      <c r="B1033" s="254" t="s">
        <v>3000</v>
      </c>
      <c r="C1033" s="44"/>
      <c r="D1033" s="44"/>
      <c r="E1033" s="242">
        <v>43397</v>
      </c>
      <c r="F1033" s="75">
        <v>846000</v>
      </c>
      <c r="G1033" s="75">
        <v>744000</v>
      </c>
      <c r="H1033" s="75">
        <v>632400</v>
      </c>
      <c r="I1033" s="75">
        <v>111600</v>
      </c>
      <c r="J1033" s="75">
        <v>102000</v>
      </c>
      <c r="K1033" s="205" t="s">
        <v>3261</v>
      </c>
      <c r="L1033" s="196" t="s">
        <v>52</v>
      </c>
      <c r="M1033" s="136" t="s">
        <v>693</v>
      </c>
      <c r="N1033" s="218"/>
      <c r="O1033" s="225">
        <f>IFERROR(VLOOKUP(TRIM(PRR[[#This Row],[Lokacija provedbe
grad ili općina]]),[1]Koordinate!B:E,2,FALSE),"")</f>
        <v>32238</v>
      </c>
      <c r="P1033" s="225">
        <f>IFERROR(VLOOKUP(TRIM(PRR[[#This Row],[Lokacija provedbe
grad ili općina]]),[1]Koordinate!B:E,3,FALSE),"")</f>
        <v>45.232650700000001</v>
      </c>
      <c r="Q1033" s="225">
        <f>IFERROR(VLOOKUP(TRIM(PRR[[#This Row],[Lokacija provedbe
grad ili općina]]),[1]Koordinate!B:E,4,FALSE),"")</f>
        <v>19.092352200000001</v>
      </c>
    </row>
    <row r="1034" spans="1:17" s="167" customFormat="1">
      <c r="A1034" s="225"/>
      <c r="B1034" s="254" t="s">
        <v>3000</v>
      </c>
      <c r="C1034" s="44"/>
      <c r="D1034" s="44"/>
      <c r="E1034" s="242">
        <v>43397</v>
      </c>
      <c r="F1034" s="75">
        <v>1284000</v>
      </c>
      <c r="G1034" s="75">
        <v>1049600</v>
      </c>
      <c r="H1034" s="75">
        <v>892160</v>
      </c>
      <c r="I1034" s="75">
        <v>157440</v>
      </c>
      <c r="J1034" s="75">
        <v>234400</v>
      </c>
      <c r="K1034" s="205" t="s">
        <v>317</v>
      </c>
      <c r="L1034" s="196" t="s">
        <v>52</v>
      </c>
      <c r="M1034" s="136" t="s">
        <v>693</v>
      </c>
      <c r="N1034" s="218"/>
      <c r="O1034" s="225">
        <f>IFERROR(VLOOKUP(TRIM(PRR[[#This Row],[Lokacija provedbe
grad ili općina]]),[1]Koordinate!B:E,2,FALSE),"")</f>
        <v>32238</v>
      </c>
      <c r="P1034" s="225">
        <f>IFERROR(VLOOKUP(TRIM(PRR[[#This Row],[Lokacija provedbe
grad ili općina]]),[1]Koordinate!B:E,3,FALSE),"")</f>
        <v>45.232650700000001</v>
      </c>
      <c r="Q1034" s="225">
        <f>IFERROR(VLOOKUP(TRIM(PRR[[#This Row],[Lokacija provedbe
grad ili općina]]),[1]Koordinate!B:E,4,FALSE),"")</f>
        <v>19.092352200000001</v>
      </c>
    </row>
    <row r="1035" spans="1:17" s="167" customFormat="1">
      <c r="A1035" s="151"/>
      <c r="B1035" s="113" t="s">
        <v>6535</v>
      </c>
      <c r="C1035" s="151"/>
      <c r="D1035" s="151"/>
      <c r="E1035" s="78">
        <v>43675</v>
      </c>
      <c r="F1035" s="517">
        <v>849900</v>
      </c>
      <c r="G1035" s="517">
        <v>424950</v>
      </c>
      <c r="H1035" s="517">
        <v>361207.5</v>
      </c>
      <c r="I1035" s="517">
        <v>63742.5</v>
      </c>
      <c r="J1035" s="517">
        <v>424950</v>
      </c>
      <c r="K1035" s="124" t="s">
        <v>7691</v>
      </c>
      <c r="L1035" s="418" t="s">
        <v>52</v>
      </c>
      <c r="M1035" s="124" t="s">
        <v>137</v>
      </c>
      <c r="N1035" s="151"/>
      <c r="O1035" s="79">
        <f>IFERROR(VLOOKUP(TRIM(PRR[[#This Row],[Lokacija provedbe
grad ili općina]]),[1]Koordinate!B:E,2,FALSE),"")</f>
        <v>32271</v>
      </c>
      <c r="P1035" s="79">
        <f>IFERROR(VLOOKUP(TRIM(PRR[[#This Row],[Lokacija provedbe
grad ili općina]]),[1]Koordinate!B:E,3,FALSE),"")</f>
        <v>45.224781399999998</v>
      </c>
      <c r="Q1035" s="79">
        <f>IFERROR(VLOOKUP(TRIM(PRR[[#This Row],[Lokacija provedbe
grad ili općina]]),[1]Koordinate!B:E,4,FALSE),"")</f>
        <v>18.739294299999901</v>
      </c>
    </row>
    <row r="1036" spans="1:17" s="167" customFormat="1">
      <c r="A1036" s="225"/>
      <c r="B1036" s="254" t="s">
        <v>272</v>
      </c>
      <c r="C1036" s="44"/>
      <c r="D1036" s="44"/>
      <c r="E1036" s="242"/>
      <c r="F1036" s="75"/>
      <c r="G1036" s="75"/>
      <c r="H1036" s="75"/>
      <c r="I1036" s="75"/>
      <c r="J1036" s="75"/>
      <c r="K1036" s="205"/>
      <c r="L1036" s="196"/>
      <c r="M1036" s="136"/>
      <c r="N1036" s="218"/>
      <c r="O1036" s="225" t="str">
        <f>IFERROR(VLOOKUP(TRIM(PRR[[#This Row],[Lokacija provedbe
grad ili općina]]),[1]Koordinate!B:E,2,FALSE),"")</f>
        <v/>
      </c>
      <c r="P1036" s="225" t="str">
        <f>IFERROR(VLOOKUP(TRIM(PRR[[#This Row],[Lokacija provedbe
grad ili općina]]),[1]Koordinate!B:E,3,FALSE),"")</f>
        <v/>
      </c>
      <c r="Q1036" s="225" t="str">
        <f>IFERROR(VLOOKUP(TRIM(PRR[[#This Row],[Lokacija provedbe
grad ili općina]]),[1]Koordinate!B:E,4,FALSE),"")</f>
        <v/>
      </c>
    </row>
    <row r="1037" spans="1:17" s="167" customFormat="1">
      <c r="A1037" s="225"/>
      <c r="B1037" s="254" t="s">
        <v>3849</v>
      </c>
      <c r="C1037" s="44"/>
      <c r="D1037" s="44"/>
      <c r="E1037" s="242">
        <v>43210</v>
      </c>
      <c r="F1037" s="75">
        <v>9373</v>
      </c>
      <c r="G1037" s="75">
        <v>9373</v>
      </c>
      <c r="H1037" s="75">
        <v>7967.05</v>
      </c>
      <c r="I1037" s="75">
        <v>1405.9499999999998</v>
      </c>
      <c r="J1037" s="75">
        <v>0</v>
      </c>
      <c r="K1037" s="205" t="s">
        <v>3855</v>
      </c>
      <c r="L1037" s="196" t="s">
        <v>52</v>
      </c>
      <c r="M1037" s="136" t="s">
        <v>1216</v>
      </c>
      <c r="N1037" s="218"/>
      <c r="O1037" s="225">
        <f>IFERROR(VLOOKUP(TRIM(PRR[[#This Row],[Lokacija provedbe
grad ili općina]]),[1]Koordinate!B:E,2,FALSE),"")</f>
        <v>32257</v>
      </c>
      <c r="P1037" s="225">
        <f>IFERROR(VLOOKUP(TRIM(PRR[[#This Row],[Lokacija provedbe
grad ili općina]]),[1]Koordinate!B:E,3,FALSE),"")</f>
        <v>44.919718199999998</v>
      </c>
      <c r="Q1037" s="225">
        <f>IFERROR(VLOOKUP(TRIM(PRR[[#This Row],[Lokacija provedbe
grad ili općina]]),[1]Koordinate!B:E,4,FALSE),"")</f>
        <v>18.910618199999998</v>
      </c>
    </row>
    <row r="1038" spans="1:17" s="167" customFormat="1">
      <c r="A1038" s="225"/>
      <c r="B1038" s="254" t="s">
        <v>3849</v>
      </c>
      <c r="C1038" s="44"/>
      <c r="D1038" s="44"/>
      <c r="E1038" s="242">
        <v>43241</v>
      </c>
      <c r="F1038" s="75">
        <v>324113</v>
      </c>
      <c r="G1038" s="75">
        <v>324113</v>
      </c>
      <c r="H1038" s="75">
        <v>275496.05</v>
      </c>
      <c r="I1038" s="75">
        <v>48616.950000000012</v>
      </c>
      <c r="J1038" s="75">
        <v>0</v>
      </c>
      <c r="K1038" s="205" t="s">
        <v>3857</v>
      </c>
      <c r="L1038" s="196" t="s">
        <v>52</v>
      </c>
      <c r="M1038" s="136" t="s">
        <v>53</v>
      </c>
      <c r="N1038" s="218"/>
      <c r="O1038" s="225">
        <f>IFERROR(VLOOKUP(TRIM(PRR[[#This Row],[Lokacija provedbe
grad ili općina]]),[1]Koordinate!B:E,2,FALSE),"")</f>
        <v>32000</v>
      </c>
      <c r="P1038" s="225">
        <f>IFERROR(VLOOKUP(TRIM(PRR[[#This Row],[Lokacija provedbe
grad ili općina]]),[1]Koordinate!B:E,3,FALSE),"")</f>
        <v>45.345237699999998</v>
      </c>
      <c r="Q1038" s="225">
        <f>IFERROR(VLOOKUP(TRIM(PRR[[#This Row],[Lokacija provedbe
grad ili općina]]),[1]Koordinate!B:E,4,FALSE),"")</f>
        <v>19.001020400000002</v>
      </c>
    </row>
    <row r="1039" spans="1:17" s="167" customFormat="1">
      <c r="A1039" s="225"/>
      <c r="B1039" s="254" t="s">
        <v>3849</v>
      </c>
      <c r="C1039" s="44"/>
      <c r="D1039" s="44"/>
      <c r="E1039" s="242">
        <v>43248</v>
      </c>
      <c r="F1039" s="75">
        <v>280021.90000000002</v>
      </c>
      <c r="G1039" s="75">
        <v>280021.90000000002</v>
      </c>
      <c r="H1039" s="75">
        <v>238018.62</v>
      </c>
      <c r="I1039" s="75">
        <v>42003.280000000028</v>
      </c>
      <c r="J1039" s="75">
        <v>0</v>
      </c>
      <c r="K1039" s="205" t="s">
        <v>3858</v>
      </c>
      <c r="L1039" s="196" t="s">
        <v>52</v>
      </c>
      <c r="M1039" s="136" t="s">
        <v>177</v>
      </c>
      <c r="N1039" s="218"/>
      <c r="O1039" s="225">
        <f>IFERROR(VLOOKUP(TRIM(PRR[[#This Row],[Lokacija provedbe
grad ili općina]]),[1]Koordinate!B:E,2,FALSE),"")</f>
        <v>32270</v>
      </c>
      <c r="P1039" s="225">
        <f>IFERROR(VLOOKUP(TRIM(PRR[[#This Row],[Lokacija provedbe
grad ili općina]]),[1]Koordinate!B:E,3,FALSE),"")</f>
        <v>45.072074000000001</v>
      </c>
      <c r="Q1039" s="225">
        <f>IFERROR(VLOOKUP(TRIM(PRR[[#This Row],[Lokacija provedbe
grad ili općina]]),[1]Koordinate!B:E,4,FALSE),"")</f>
        <v>18.694507199999901</v>
      </c>
    </row>
    <row r="1040" spans="1:17" s="167" customFormat="1">
      <c r="A1040" s="225"/>
      <c r="B1040" s="254" t="s">
        <v>274</v>
      </c>
      <c r="C1040" s="44"/>
      <c r="D1040" s="44"/>
      <c r="E1040" s="242"/>
      <c r="F1040" s="75"/>
      <c r="G1040" s="75"/>
      <c r="H1040" s="75"/>
      <c r="I1040" s="75"/>
      <c r="J1040" s="75"/>
      <c r="K1040" s="205"/>
      <c r="L1040" s="196"/>
      <c r="M1040" s="136"/>
      <c r="N1040" s="218"/>
      <c r="O1040" s="225" t="str">
        <f>IFERROR(VLOOKUP(TRIM(PRR[[#This Row],[Lokacija provedbe
grad ili općina]]),[1]Koordinate!B:E,2,FALSE),"")</f>
        <v/>
      </c>
      <c r="P1040" s="225" t="str">
        <f>IFERROR(VLOOKUP(TRIM(PRR[[#This Row],[Lokacija provedbe
grad ili općina]]),[1]Koordinate!B:E,3,FALSE),"")</f>
        <v/>
      </c>
      <c r="Q1040" s="225" t="str">
        <f>IFERROR(VLOOKUP(TRIM(PRR[[#This Row],[Lokacija provedbe
grad ili općina]]),[1]Koordinate!B:E,4,FALSE),"")</f>
        <v/>
      </c>
    </row>
    <row r="1041" spans="1:17" s="167" customFormat="1">
      <c r="A1041" s="225"/>
      <c r="B1041" s="254" t="s">
        <v>275</v>
      </c>
      <c r="C1041" s="44"/>
      <c r="D1041" s="44"/>
      <c r="E1041" s="242">
        <v>42663</v>
      </c>
      <c r="F1041" s="75">
        <v>381150</v>
      </c>
      <c r="G1041" s="75">
        <v>381150</v>
      </c>
      <c r="H1041" s="75">
        <v>343035</v>
      </c>
      <c r="I1041" s="75">
        <v>38115</v>
      </c>
      <c r="J1041" s="75">
        <v>0</v>
      </c>
      <c r="K1041" s="205" t="s">
        <v>315</v>
      </c>
      <c r="L1041" s="196" t="s">
        <v>52</v>
      </c>
      <c r="M1041" s="136" t="s">
        <v>2362</v>
      </c>
      <c r="N1041" s="218"/>
      <c r="O1041" s="225">
        <f>IFERROR(VLOOKUP(TRIM(PRR[[#This Row],[Lokacija provedbe
grad ili općina]]),[1]Koordinate!B:E,2,FALSE),"")</f>
        <v>32221</v>
      </c>
      <c r="P1041" s="225">
        <f>IFERROR(VLOOKUP(TRIM(PRR[[#This Row],[Lokacija provedbe
grad ili općina]]),[1]Koordinate!B:E,3,FALSE),"")</f>
        <v>45.332528099999998</v>
      </c>
      <c r="Q1041" s="225">
        <f>IFERROR(VLOOKUP(TRIM(PRR[[#This Row],[Lokacija provedbe
grad ili općina]]),[1]Koordinate!B:E,4,FALSE),"")</f>
        <v>18.841491600000001</v>
      </c>
    </row>
    <row r="1042" spans="1:17" s="167" customFormat="1">
      <c r="A1042" s="225"/>
      <c r="B1042" s="254" t="s">
        <v>275</v>
      </c>
      <c r="C1042" s="44"/>
      <c r="D1042" s="44"/>
      <c r="E1042" s="242">
        <v>42671</v>
      </c>
      <c r="F1042" s="75">
        <v>381150</v>
      </c>
      <c r="G1042" s="75">
        <v>381150</v>
      </c>
      <c r="H1042" s="75">
        <v>343035</v>
      </c>
      <c r="I1042" s="75">
        <v>38115</v>
      </c>
      <c r="J1042" s="75">
        <v>0</v>
      </c>
      <c r="K1042" s="205" t="s">
        <v>316</v>
      </c>
      <c r="L1042" s="196" t="s">
        <v>52</v>
      </c>
      <c r="M1042" s="136" t="s">
        <v>148</v>
      </c>
      <c r="N1042" s="218"/>
      <c r="O1042" s="225">
        <f>IFERROR(VLOOKUP(TRIM(PRR[[#This Row],[Lokacija provedbe
grad ili općina]]),[1]Koordinate!B:E,2,FALSE),"")</f>
        <v>32272</v>
      </c>
      <c r="P1042" s="225">
        <f>IFERROR(VLOOKUP(TRIM(PRR[[#This Row],[Lokacija provedbe
grad ili općina]]),[1]Koordinate!B:E,3,FALSE),"")</f>
        <v>45.189483999999901</v>
      </c>
      <c r="Q1042" s="225">
        <f>IFERROR(VLOOKUP(TRIM(PRR[[#This Row],[Lokacija provedbe
grad ili općina]]),[1]Koordinate!B:E,4,FALSE),"")</f>
        <v>18.6873659</v>
      </c>
    </row>
    <row r="1043" spans="1:17" s="167" customFormat="1">
      <c r="A1043" s="225"/>
      <c r="B1043" s="254" t="s">
        <v>275</v>
      </c>
      <c r="C1043" s="44"/>
      <c r="D1043" s="44"/>
      <c r="E1043" s="242">
        <v>42709</v>
      </c>
      <c r="F1043" s="75">
        <v>381150</v>
      </c>
      <c r="G1043" s="75">
        <v>381150</v>
      </c>
      <c r="H1043" s="75">
        <v>343035</v>
      </c>
      <c r="I1043" s="75">
        <v>38115</v>
      </c>
      <c r="J1043" s="75">
        <v>0</v>
      </c>
      <c r="K1043" s="205" t="s">
        <v>317</v>
      </c>
      <c r="L1043" s="196" t="s">
        <v>52</v>
      </c>
      <c r="M1043" s="136" t="s">
        <v>693</v>
      </c>
      <c r="N1043" s="218"/>
      <c r="O1043" s="225">
        <f>IFERROR(VLOOKUP(TRIM(PRR[[#This Row],[Lokacija provedbe
grad ili općina]]),[1]Koordinate!B:E,2,FALSE),"")</f>
        <v>32238</v>
      </c>
      <c r="P1043" s="225">
        <f>IFERROR(VLOOKUP(TRIM(PRR[[#This Row],[Lokacija provedbe
grad ili općina]]),[1]Koordinate!B:E,3,FALSE),"")</f>
        <v>45.232650700000001</v>
      </c>
      <c r="Q1043" s="225">
        <f>IFERROR(VLOOKUP(TRIM(PRR[[#This Row],[Lokacija provedbe
grad ili općina]]),[1]Koordinate!B:E,4,FALSE),"")</f>
        <v>19.092352200000001</v>
      </c>
    </row>
    <row r="1044" spans="1:17" s="167" customFormat="1">
      <c r="A1044" s="225"/>
      <c r="B1044" s="254" t="s">
        <v>275</v>
      </c>
      <c r="C1044" s="44"/>
      <c r="D1044" s="44"/>
      <c r="E1044" s="242">
        <v>42709</v>
      </c>
      <c r="F1044" s="75">
        <v>381150</v>
      </c>
      <c r="G1044" s="75">
        <v>381150</v>
      </c>
      <c r="H1044" s="75">
        <v>343035</v>
      </c>
      <c r="I1044" s="75">
        <v>38115</v>
      </c>
      <c r="J1044" s="75">
        <v>0</v>
      </c>
      <c r="K1044" s="205" t="s">
        <v>318</v>
      </c>
      <c r="L1044" s="196" t="s">
        <v>52</v>
      </c>
      <c r="M1044" s="136" t="s">
        <v>2369</v>
      </c>
      <c r="N1044" s="218"/>
      <c r="O1044" s="225">
        <f>IFERROR(VLOOKUP(TRIM(PRR[[#This Row],[Lokacija provedbe
grad ili općina]]),[1]Koordinate!B:E,2,FALSE),"")</f>
        <v>32276</v>
      </c>
      <c r="P1044" s="225">
        <f>IFERROR(VLOOKUP(TRIM(PRR[[#This Row],[Lokacija provedbe
grad ili općina]]),[1]Koordinate!B:E,3,FALSE),"")</f>
        <v>45.116733199999999</v>
      </c>
      <c r="Q1044" s="225">
        <f>IFERROR(VLOOKUP(TRIM(PRR[[#This Row],[Lokacija provedbe
grad ili općina]]),[1]Koordinate!B:E,4,FALSE),"")</f>
        <v>18.5370162</v>
      </c>
    </row>
    <row r="1045" spans="1:17" s="167" customFormat="1">
      <c r="A1045" s="225"/>
      <c r="B1045" s="254" t="s">
        <v>275</v>
      </c>
      <c r="C1045" s="44"/>
      <c r="D1045" s="44"/>
      <c r="E1045" s="242">
        <v>42822</v>
      </c>
      <c r="F1045" s="75">
        <v>381150</v>
      </c>
      <c r="G1045" s="75">
        <v>381150</v>
      </c>
      <c r="H1045" s="75">
        <v>343035</v>
      </c>
      <c r="I1045" s="75">
        <v>38115</v>
      </c>
      <c r="J1045" s="75">
        <v>0</v>
      </c>
      <c r="K1045" s="205" t="s">
        <v>635</v>
      </c>
      <c r="L1045" s="196" t="s">
        <v>52</v>
      </c>
      <c r="M1045" s="136" t="s">
        <v>1216</v>
      </c>
      <c r="N1045" s="218"/>
      <c r="O1045" s="225">
        <f>IFERROR(VLOOKUP(TRIM(PRR[[#This Row],[Lokacija provedbe
grad ili općina]]),[1]Koordinate!B:E,2,FALSE),"")</f>
        <v>32257</v>
      </c>
      <c r="P1045" s="225">
        <f>IFERROR(VLOOKUP(TRIM(PRR[[#This Row],[Lokacija provedbe
grad ili općina]]),[1]Koordinate!B:E,3,FALSE),"")</f>
        <v>44.919718199999998</v>
      </c>
      <c r="Q1045" s="225">
        <f>IFERROR(VLOOKUP(TRIM(PRR[[#This Row],[Lokacija provedbe
grad ili općina]]),[1]Koordinate!B:E,4,FALSE),"")</f>
        <v>18.910618199999998</v>
      </c>
    </row>
    <row r="1046" spans="1:17" s="167" customFormat="1">
      <c r="A1046" s="225"/>
      <c r="B1046" s="254" t="s">
        <v>3180</v>
      </c>
      <c r="C1046" s="44"/>
      <c r="D1046" s="44"/>
      <c r="E1046" s="242">
        <v>43195.648761574077</v>
      </c>
      <c r="F1046" s="75">
        <v>372000</v>
      </c>
      <c r="G1046" s="75">
        <v>372000</v>
      </c>
      <c r="H1046" s="75">
        <v>334800</v>
      </c>
      <c r="I1046" s="75">
        <v>37200</v>
      </c>
      <c r="J1046" s="75">
        <v>0</v>
      </c>
      <c r="K1046" s="205" t="s">
        <v>3240</v>
      </c>
      <c r="L1046" s="196" t="s">
        <v>52</v>
      </c>
      <c r="M1046" s="136" t="s">
        <v>1216</v>
      </c>
      <c r="N1046" s="218"/>
      <c r="O1046" s="225">
        <f>IFERROR(VLOOKUP(TRIM(PRR[[#This Row],[Lokacija provedbe
grad ili općina]]),[1]Koordinate!B:E,2,FALSE),"")</f>
        <v>32257</v>
      </c>
      <c r="P1046" s="225">
        <f>IFERROR(VLOOKUP(TRIM(PRR[[#This Row],[Lokacija provedbe
grad ili općina]]),[1]Koordinate!B:E,3,FALSE),"")</f>
        <v>44.919718199999998</v>
      </c>
      <c r="Q1046" s="225">
        <f>IFERROR(VLOOKUP(TRIM(PRR[[#This Row],[Lokacija provedbe
grad ili općina]]),[1]Koordinate!B:E,4,FALSE),"")</f>
        <v>18.910618199999998</v>
      </c>
    </row>
    <row r="1047" spans="1:17" s="167" customFormat="1">
      <c r="A1047" s="225"/>
      <c r="B1047" s="254" t="s">
        <v>3180</v>
      </c>
      <c r="C1047" s="44"/>
      <c r="D1047" s="44"/>
      <c r="E1047" s="242">
        <v>43195.649282407408</v>
      </c>
      <c r="F1047" s="75">
        <v>372000</v>
      </c>
      <c r="G1047" s="75">
        <v>372000</v>
      </c>
      <c r="H1047" s="75">
        <v>334800</v>
      </c>
      <c r="I1047" s="75">
        <v>37200</v>
      </c>
      <c r="J1047" s="75">
        <v>0</v>
      </c>
      <c r="K1047" s="205" t="s">
        <v>3241</v>
      </c>
      <c r="L1047" s="196" t="s">
        <v>52</v>
      </c>
      <c r="M1047" s="136" t="s">
        <v>1452</v>
      </c>
      <c r="N1047" s="218"/>
      <c r="O1047" s="225">
        <f>IFERROR(VLOOKUP(TRIM(PRR[[#This Row],[Lokacija provedbe
grad ili općina]]),[1]Koordinate!B:E,2,FALSE),"")</f>
        <v>32284</v>
      </c>
      <c r="P1047" s="225">
        <f>IFERROR(VLOOKUP(TRIM(PRR[[#This Row],[Lokacija provedbe
grad ili općina]]),[1]Koordinate!B:E,3,FALSE),"")</f>
        <v>45.266819099999999</v>
      </c>
      <c r="Q1047" s="225">
        <f>IFERROR(VLOOKUP(TRIM(PRR[[#This Row],[Lokacija provedbe
grad ili općina]]),[1]Koordinate!B:E,4,FALSE),"")</f>
        <v>18.5396889999999</v>
      </c>
    </row>
    <row r="1048" spans="1:17" s="167" customFormat="1">
      <c r="A1048" s="225"/>
      <c r="B1048" s="254" t="s">
        <v>3180</v>
      </c>
      <c r="C1048" s="44"/>
      <c r="D1048" s="44"/>
      <c r="E1048" s="242">
        <v>43195.647951388892</v>
      </c>
      <c r="F1048" s="75">
        <v>372000</v>
      </c>
      <c r="G1048" s="75">
        <v>372000</v>
      </c>
      <c r="H1048" s="75">
        <v>334800</v>
      </c>
      <c r="I1048" s="75">
        <v>37200</v>
      </c>
      <c r="J1048" s="75">
        <v>0</v>
      </c>
      <c r="K1048" s="205" t="s">
        <v>3242</v>
      </c>
      <c r="L1048" s="196" t="s">
        <v>52</v>
      </c>
      <c r="M1048" s="136" t="s">
        <v>1216</v>
      </c>
      <c r="N1048" s="218"/>
      <c r="O1048" s="225">
        <f>IFERROR(VLOOKUP(TRIM(PRR[[#This Row],[Lokacija provedbe
grad ili općina]]),[1]Koordinate!B:E,2,FALSE),"")</f>
        <v>32257</v>
      </c>
      <c r="P1048" s="225">
        <f>IFERROR(VLOOKUP(TRIM(PRR[[#This Row],[Lokacija provedbe
grad ili općina]]),[1]Koordinate!B:E,3,FALSE),"")</f>
        <v>44.919718199999998</v>
      </c>
      <c r="Q1048" s="225">
        <f>IFERROR(VLOOKUP(TRIM(PRR[[#This Row],[Lokacija provedbe
grad ili općina]]),[1]Koordinate!B:E,4,FALSE),"")</f>
        <v>18.910618199999998</v>
      </c>
    </row>
    <row r="1049" spans="1:17" s="167" customFormat="1">
      <c r="A1049" s="225"/>
      <c r="B1049" s="254" t="s">
        <v>3180</v>
      </c>
      <c r="C1049" s="44"/>
      <c r="D1049" s="44"/>
      <c r="E1049" s="242">
        <v>43195.649895833332</v>
      </c>
      <c r="F1049" s="75">
        <v>372000</v>
      </c>
      <c r="G1049" s="75">
        <v>372000</v>
      </c>
      <c r="H1049" s="75">
        <v>334800</v>
      </c>
      <c r="I1049" s="75">
        <v>37200</v>
      </c>
      <c r="J1049" s="75">
        <v>0</v>
      </c>
      <c r="K1049" s="205" t="s">
        <v>3243</v>
      </c>
      <c r="L1049" s="196" t="s">
        <v>52</v>
      </c>
      <c r="M1049" s="136" t="s">
        <v>2369</v>
      </c>
      <c r="N1049" s="218"/>
      <c r="O1049" s="225">
        <f>IFERROR(VLOOKUP(TRIM(PRR[[#This Row],[Lokacija provedbe
grad ili općina]]),[1]Koordinate!B:E,2,FALSE),"")</f>
        <v>32276</v>
      </c>
      <c r="P1049" s="225">
        <f>IFERROR(VLOOKUP(TRIM(PRR[[#This Row],[Lokacija provedbe
grad ili općina]]),[1]Koordinate!B:E,3,FALSE),"")</f>
        <v>45.116733199999999</v>
      </c>
      <c r="Q1049" s="225">
        <f>IFERROR(VLOOKUP(TRIM(PRR[[#This Row],[Lokacija provedbe
grad ili općina]]),[1]Koordinate!B:E,4,FALSE),"")</f>
        <v>18.5370162</v>
      </c>
    </row>
    <row r="1050" spans="1:17" s="167" customFormat="1">
      <c r="A1050" s="225"/>
      <c r="B1050" s="254" t="s">
        <v>3180</v>
      </c>
      <c r="C1050" s="44"/>
      <c r="D1050" s="44"/>
      <c r="E1050" s="242">
        <v>43195.647164351853</v>
      </c>
      <c r="F1050" s="75">
        <v>372000</v>
      </c>
      <c r="G1050" s="75">
        <v>372000</v>
      </c>
      <c r="H1050" s="75">
        <v>334800</v>
      </c>
      <c r="I1050" s="75">
        <v>37200</v>
      </c>
      <c r="J1050" s="75">
        <v>0</v>
      </c>
      <c r="K1050" s="205" t="s">
        <v>3244</v>
      </c>
      <c r="L1050" s="196" t="s">
        <v>52</v>
      </c>
      <c r="M1050" s="136" t="s">
        <v>1216</v>
      </c>
      <c r="N1050" s="218"/>
      <c r="O1050" s="225">
        <f>IFERROR(VLOOKUP(TRIM(PRR[[#This Row],[Lokacija provedbe
grad ili općina]]),[1]Koordinate!B:E,2,FALSE),"")</f>
        <v>32257</v>
      </c>
      <c r="P1050" s="225">
        <f>IFERROR(VLOOKUP(TRIM(PRR[[#This Row],[Lokacija provedbe
grad ili općina]]),[1]Koordinate!B:E,3,FALSE),"")</f>
        <v>44.919718199999998</v>
      </c>
      <c r="Q1050" s="225">
        <f>IFERROR(VLOOKUP(TRIM(PRR[[#This Row],[Lokacija provedbe
grad ili općina]]),[1]Koordinate!B:E,4,FALSE),"")</f>
        <v>18.910618199999998</v>
      </c>
    </row>
    <row r="1051" spans="1:17" s="167" customFormat="1">
      <c r="A1051" s="225"/>
      <c r="B1051" s="254" t="s">
        <v>3180</v>
      </c>
      <c r="C1051" s="44"/>
      <c r="D1051" s="44"/>
      <c r="E1051" s="242">
        <v>43195.648923611108</v>
      </c>
      <c r="F1051" s="75">
        <v>372000</v>
      </c>
      <c r="G1051" s="75">
        <v>372000</v>
      </c>
      <c r="H1051" s="75">
        <v>334800</v>
      </c>
      <c r="I1051" s="75">
        <v>37200</v>
      </c>
      <c r="J1051" s="75">
        <v>0</v>
      </c>
      <c r="K1051" s="205" t="s">
        <v>3245</v>
      </c>
      <c r="L1051" s="196" t="s">
        <v>52</v>
      </c>
      <c r="M1051" s="136" t="s">
        <v>159</v>
      </c>
      <c r="N1051" s="218"/>
      <c r="O1051" s="225">
        <f>IFERROR(VLOOKUP(TRIM(PRR[[#This Row],[Lokacija provedbe
grad ili općina]]),[1]Koordinate!B:E,2,FALSE),"")</f>
        <v>32283</v>
      </c>
      <c r="P1051" s="225">
        <f>IFERROR(VLOOKUP(TRIM(PRR[[#This Row],[Lokacija provedbe
grad ili općina]]),[1]Koordinate!B:E,3,FALSE),"")</f>
        <v>45.275775000000003</v>
      </c>
      <c r="Q1051" s="225">
        <f>IFERROR(VLOOKUP(TRIM(PRR[[#This Row],[Lokacija provedbe
grad ili općina]]),[1]Koordinate!B:E,4,FALSE),"")</f>
        <v>18.609666499999999</v>
      </c>
    </row>
    <row r="1052" spans="1:17" s="167" customFormat="1">
      <c r="A1052" s="225"/>
      <c r="B1052" s="254" t="s">
        <v>3180</v>
      </c>
      <c r="C1052" s="44"/>
      <c r="D1052" s="44"/>
      <c r="E1052" s="242">
        <v>43195.648275462961</v>
      </c>
      <c r="F1052" s="75">
        <v>372000</v>
      </c>
      <c r="G1052" s="75">
        <v>372000</v>
      </c>
      <c r="H1052" s="75">
        <v>334800</v>
      </c>
      <c r="I1052" s="75">
        <v>37200</v>
      </c>
      <c r="J1052" s="75">
        <v>0</v>
      </c>
      <c r="K1052" s="205" t="s">
        <v>3246</v>
      </c>
      <c r="L1052" s="196" t="s">
        <v>52</v>
      </c>
      <c r="M1052" s="136" t="s">
        <v>159</v>
      </c>
      <c r="N1052" s="218"/>
      <c r="O1052" s="225">
        <f>IFERROR(VLOOKUP(TRIM(PRR[[#This Row],[Lokacija provedbe
grad ili općina]]),[1]Koordinate!B:E,2,FALSE),"")</f>
        <v>32283</v>
      </c>
      <c r="P1052" s="225">
        <f>IFERROR(VLOOKUP(TRIM(PRR[[#This Row],[Lokacija provedbe
grad ili općina]]),[1]Koordinate!B:E,3,FALSE),"")</f>
        <v>45.275775000000003</v>
      </c>
      <c r="Q1052" s="225">
        <f>IFERROR(VLOOKUP(TRIM(PRR[[#This Row],[Lokacija provedbe
grad ili općina]]),[1]Koordinate!B:E,4,FALSE),"")</f>
        <v>18.609666499999999</v>
      </c>
    </row>
    <row r="1053" spans="1:17" s="167" customFormat="1">
      <c r="A1053" s="225"/>
      <c r="B1053" s="254" t="s">
        <v>3180</v>
      </c>
      <c r="C1053" s="44"/>
      <c r="D1053" s="44"/>
      <c r="E1053" s="242">
        <v>43195.647222222222</v>
      </c>
      <c r="F1053" s="75">
        <v>372000</v>
      </c>
      <c r="G1053" s="75">
        <v>372000</v>
      </c>
      <c r="H1053" s="75">
        <v>334800</v>
      </c>
      <c r="I1053" s="75">
        <v>37200</v>
      </c>
      <c r="J1053" s="75">
        <v>0</v>
      </c>
      <c r="K1053" s="205" t="s">
        <v>3247</v>
      </c>
      <c r="L1053" s="196" t="s">
        <v>52</v>
      </c>
      <c r="M1053" s="136" t="s">
        <v>54</v>
      </c>
      <c r="N1053" s="218"/>
      <c r="O1053" s="225">
        <f>IFERROR(VLOOKUP(TRIM(PRR[[#This Row],[Lokacija provedbe
grad ili općina]]),[1]Koordinate!B:E,2,FALSE),"")</f>
        <v>32254</v>
      </c>
      <c r="P1053" s="225">
        <f>IFERROR(VLOOKUP(TRIM(PRR[[#This Row],[Lokacija provedbe
grad ili općina]]),[1]Koordinate!B:E,3,FALSE),"")</f>
        <v>44.981645</v>
      </c>
      <c r="Q1053" s="225">
        <f>IFERROR(VLOOKUP(TRIM(PRR[[#This Row],[Lokacija provedbe
grad ili općina]]),[1]Koordinate!B:E,4,FALSE),"")</f>
        <v>18.9273869999999</v>
      </c>
    </row>
    <row r="1054" spans="1:17" s="167" customFormat="1">
      <c r="A1054" s="225"/>
      <c r="B1054" s="254" t="s">
        <v>3180</v>
      </c>
      <c r="C1054" s="44"/>
      <c r="D1054" s="44"/>
      <c r="E1054" s="242">
        <v>43195.672858796293</v>
      </c>
      <c r="F1054" s="75">
        <v>372000</v>
      </c>
      <c r="G1054" s="75">
        <v>372000</v>
      </c>
      <c r="H1054" s="75">
        <v>334800</v>
      </c>
      <c r="I1054" s="75">
        <v>37200</v>
      </c>
      <c r="J1054" s="75">
        <v>0</v>
      </c>
      <c r="K1054" s="205" t="s">
        <v>3248</v>
      </c>
      <c r="L1054" s="196" t="s">
        <v>52</v>
      </c>
      <c r="M1054" s="136" t="s">
        <v>143</v>
      </c>
      <c r="N1054" s="218"/>
      <c r="O1054" s="225">
        <f>IFERROR(VLOOKUP(TRIM(PRR[[#This Row],[Lokacija provedbe
grad ili općina]]),[1]Koordinate!B:E,2,FALSE),"")</f>
        <v>32100</v>
      </c>
      <c r="P1054" s="225">
        <f>IFERROR(VLOOKUP(TRIM(PRR[[#This Row],[Lokacija provedbe
grad ili općina]]),[1]Koordinate!B:E,3,FALSE),"")</f>
        <v>45.287905799999997</v>
      </c>
      <c r="Q1054" s="225">
        <f>IFERROR(VLOOKUP(TRIM(PRR[[#This Row],[Lokacija provedbe
grad ili općina]]),[1]Koordinate!B:E,4,FALSE),"")</f>
        <v>18.805678100000002</v>
      </c>
    </row>
    <row r="1055" spans="1:17" s="167" customFormat="1">
      <c r="A1055" s="225"/>
      <c r="B1055" s="254" t="s">
        <v>3180</v>
      </c>
      <c r="C1055" s="44"/>
      <c r="D1055" s="44"/>
      <c r="E1055" s="242">
        <v>43195.673321759263</v>
      </c>
      <c r="F1055" s="75">
        <v>372000</v>
      </c>
      <c r="G1055" s="75">
        <v>372000</v>
      </c>
      <c r="H1055" s="75">
        <v>334800</v>
      </c>
      <c r="I1055" s="75">
        <v>37200</v>
      </c>
      <c r="J1055" s="75">
        <v>0</v>
      </c>
      <c r="K1055" s="205" t="s">
        <v>3249</v>
      </c>
      <c r="L1055" s="196" t="s">
        <v>52</v>
      </c>
      <c r="M1055" s="136" t="s">
        <v>1452</v>
      </c>
      <c r="N1055" s="218"/>
      <c r="O1055" s="225">
        <f>IFERROR(VLOOKUP(TRIM(PRR[[#This Row],[Lokacija provedbe
grad ili općina]]),[1]Koordinate!B:E,2,FALSE),"")</f>
        <v>32284</v>
      </c>
      <c r="P1055" s="225">
        <f>IFERROR(VLOOKUP(TRIM(PRR[[#This Row],[Lokacija provedbe
grad ili općina]]),[1]Koordinate!B:E,3,FALSE),"")</f>
        <v>45.266819099999999</v>
      </c>
      <c r="Q1055" s="225">
        <f>IFERROR(VLOOKUP(TRIM(PRR[[#This Row],[Lokacija provedbe
grad ili općina]]),[1]Koordinate!B:E,4,FALSE),"")</f>
        <v>18.5396889999999</v>
      </c>
    </row>
    <row r="1056" spans="1:17" s="167" customFormat="1">
      <c r="A1056" s="225"/>
      <c r="B1056" s="254" t="s">
        <v>3180</v>
      </c>
      <c r="C1056" s="44"/>
      <c r="D1056" s="44"/>
      <c r="E1056" s="242">
        <v>43195.672407407408</v>
      </c>
      <c r="F1056" s="75">
        <v>372000</v>
      </c>
      <c r="G1056" s="75">
        <v>372000</v>
      </c>
      <c r="H1056" s="75">
        <v>334800</v>
      </c>
      <c r="I1056" s="75">
        <v>37200</v>
      </c>
      <c r="J1056" s="75">
        <v>0</v>
      </c>
      <c r="K1056" s="205" t="s">
        <v>3250</v>
      </c>
      <c r="L1056" s="196" t="s">
        <v>52</v>
      </c>
      <c r="M1056" s="136" t="s">
        <v>4325</v>
      </c>
      <c r="N1056" s="218"/>
      <c r="O1056" s="225">
        <f>IFERROR(VLOOKUP(TRIM(PRR[[#This Row],[Lokacija provedbe
grad ili općina]]),[1]Koordinate!B:E,2,FALSE),"")</f>
        <v>32252</v>
      </c>
      <c r="P1056" s="225">
        <f>IFERROR(VLOOKUP(TRIM(PRR[[#This Row],[Lokacija provedbe
grad ili općina]]),[1]Koordinate!B:E,3,FALSE),"")</f>
        <v>45.145711599999998</v>
      </c>
      <c r="Q1056" s="225">
        <f>IFERROR(VLOOKUP(TRIM(PRR[[#This Row],[Lokacija provedbe
grad ili općina]]),[1]Koordinate!B:E,4,FALSE),"")</f>
        <v>18.872181399999999</v>
      </c>
    </row>
    <row r="1057" spans="1:17" s="167" customFormat="1">
      <c r="A1057" s="225"/>
      <c r="B1057" s="254" t="s">
        <v>3180</v>
      </c>
      <c r="C1057" s="44"/>
      <c r="D1057" s="44"/>
      <c r="E1057" s="242">
        <v>43195.678101851852</v>
      </c>
      <c r="F1057" s="75">
        <v>372000</v>
      </c>
      <c r="G1057" s="75">
        <v>372000</v>
      </c>
      <c r="H1057" s="75">
        <v>334800</v>
      </c>
      <c r="I1057" s="75">
        <v>37200</v>
      </c>
      <c r="J1057" s="75">
        <v>0</v>
      </c>
      <c r="K1057" s="205" t="s">
        <v>3251</v>
      </c>
      <c r="L1057" s="196" t="s">
        <v>52</v>
      </c>
      <c r="M1057" s="136" t="s">
        <v>3972</v>
      </c>
      <c r="N1057" s="218"/>
      <c r="O1057" s="225">
        <f>IFERROR(VLOOKUP(TRIM(PRR[[#This Row],[Lokacija provedbe
grad ili općina]]),[1]Koordinate!B:E,2,FALSE),"")</f>
        <v>32213</v>
      </c>
      <c r="P1057" s="225">
        <f>IFERROR(VLOOKUP(TRIM(PRR[[#This Row],[Lokacija provedbe
grad ili općina]]),[1]Koordinate!B:E,3,FALSE),"")</f>
        <v>45.374082700000002</v>
      </c>
      <c r="Q1057" s="225">
        <f>IFERROR(VLOOKUP(TRIM(PRR[[#This Row],[Lokacija provedbe
grad ili općina]]),[1]Koordinate!B:E,4,FALSE),"")</f>
        <v>18.704673499999998</v>
      </c>
    </row>
    <row r="1058" spans="1:17" s="167" customFormat="1">
      <c r="A1058" s="225"/>
      <c r="B1058" s="254" t="s">
        <v>3180</v>
      </c>
      <c r="C1058" s="44"/>
      <c r="D1058" s="44"/>
      <c r="E1058" s="242">
        <v>43195.674120370371</v>
      </c>
      <c r="F1058" s="75">
        <v>372000</v>
      </c>
      <c r="G1058" s="75">
        <v>372000</v>
      </c>
      <c r="H1058" s="75">
        <v>334800</v>
      </c>
      <c r="I1058" s="75">
        <v>37200</v>
      </c>
      <c r="J1058" s="75">
        <v>0</v>
      </c>
      <c r="K1058" s="205" t="s">
        <v>975</v>
      </c>
      <c r="L1058" s="196" t="s">
        <v>52</v>
      </c>
      <c r="M1058" s="136" t="s">
        <v>177</v>
      </c>
      <c r="N1058" s="218"/>
      <c r="O1058" s="225">
        <f>IFERROR(VLOOKUP(TRIM(PRR[[#This Row],[Lokacija provedbe
grad ili općina]]),[1]Koordinate!B:E,2,FALSE),"")</f>
        <v>32270</v>
      </c>
      <c r="P1058" s="225">
        <f>IFERROR(VLOOKUP(TRIM(PRR[[#This Row],[Lokacija provedbe
grad ili općina]]),[1]Koordinate!B:E,3,FALSE),"")</f>
        <v>45.072074000000001</v>
      </c>
      <c r="Q1058" s="225">
        <f>IFERROR(VLOOKUP(TRIM(PRR[[#This Row],[Lokacija provedbe
grad ili općina]]),[1]Koordinate!B:E,4,FALSE),"")</f>
        <v>18.694507199999901</v>
      </c>
    </row>
    <row r="1059" spans="1:17" s="167" customFormat="1">
      <c r="A1059" s="225"/>
      <c r="B1059" s="254" t="s">
        <v>3180</v>
      </c>
      <c r="C1059" s="44"/>
      <c r="D1059" s="44"/>
      <c r="E1059" s="242">
        <v>43195.672465277778</v>
      </c>
      <c r="F1059" s="75">
        <v>372000</v>
      </c>
      <c r="G1059" s="75">
        <v>372000</v>
      </c>
      <c r="H1059" s="75">
        <v>334800</v>
      </c>
      <c r="I1059" s="75">
        <v>37200</v>
      </c>
      <c r="J1059" s="75">
        <v>0</v>
      </c>
      <c r="K1059" s="205" t="s">
        <v>3252</v>
      </c>
      <c r="L1059" s="196" t="s">
        <v>52</v>
      </c>
      <c r="M1059" s="136" t="s">
        <v>890</v>
      </c>
      <c r="N1059" s="218"/>
      <c r="O1059" s="225">
        <f>IFERROR(VLOOKUP(TRIM(PRR[[#This Row],[Lokacija provedbe
grad ili općina]]),[1]Koordinate!B:E,2,FALSE),"")</f>
        <v>32236</v>
      </c>
      <c r="P1059" s="225">
        <f>IFERROR(VLOOKUP(TRIM(PRR[[#This Row],[Lokacija provedbe
grad ili općina]]),[1]Koordinate!B:E,3,FALSE),"")</f>
        <v>45.222044799999999</v>
      </c>
      <c r="Q1059" s="225">
        <f>IFERROR(VLOOKUP(TRIM(PRR[[#This Row],[Lokacija provedbe
grad ili općina]]),[1]Koordinate!B:E,4,FALSE),"")</f>
        <v>19.375233099999999</v>
      </c>
    </row>
    <row r="1060" spans="1:17" s="167" customFormat="1">
      <c r="A1060" s="225"/>
      <c r="B1060" s="254" t="s">
        <v>3180</v>
      </c>
      <c r="C1060" s="44"/>
      <c r="D1060" s="44"/>
      <c r="E1060" s="242">
        <v>43195.671539351853</v>
      </c>
      <c r="F1060" s="75">
        <v>372000</v>
      </c>
      <c r="G1060" s="75">
        <v>372000</v>
      </c>
      <c r="H1060" s="75">
        <v>334800</v>
      </c>
      <c r="I1060" s="75">
        <v>37200</v>
      </c>
      <c r="J1060" s="75">
        <v>0</v>
      </c>
      <c r="K1060" s="205" t="s">
        <v>3253</v>
      </c>
      <c r="L1060" s="196" t="s">
        <v>52</v>
      </c>
      <c r="M1060" s="136" t="s">
        <v>2367</v>
      </c>
      <c r="N1060" s="218"/>
      <c r="O1060" s="225">
        <f>IFERROR(VLOOKUP(TRIM(PRR[[#This Row],[Lokacija provedbe
grad ili općina]]),[1]Koordinate!B:E,2,FALSE),"")</f>
        <v>32274</v>
      </c>
      <c r="P1060" s="225">
        <f>IFERROR(VLOOKUP(TRIM(PRR[[#This Row],[Lokacija provedbe
grad ili općina]]),[1]Koordinate!B:E,3,FALSE),"")</f>
        <v>45.095241199999997</v>
      </c>
      <c r="Q1060" s="225">
        <f>IFERROR(VLOOKUP(TRIM(PRR[[#This Row],[Lokacija provedbe
grad ili općina]]),[1]Koordinate!B:E,4,FALSE),"")</f>
        <v>18.640757199999999</v>
      </c>
    </row>
    <row r="1061" spans="1:17" s="167" customFormat="1">
      <c r="A1061" s="151"/>
      <c r="B1061" s="255" t="s">
        <v>3180</v>
      </c>
      <c r="C1061" s="151"/>
      <c r="D1061" s="151"/>
      <c r="E1061" s="78">
        <v>43195.675706018519</v>
      </c>
      <c r="F1061" s="75">
        <v>372000</v>
      </c>
      <c r="G1061" s="75">
        <v>372000</v>
      </c>
      <c r="H1061" s="75">
        <v>334800</v>
      </c>
      <c r="I1061" s="75">
        <v>37200</v>
      </c>
      <c r="J1061" s="75">
        <v>0</v>
      </c>
      <c r="K1061" s="205" t="s">
        <v>313</v>
      </c>
      <c r="L1061" s="418" t="s">
        <v>52</v>
      </c>
      <c r="M1061" s="124" t="s">
        <v>693</v>
      </c>
      <c r="N1061" s="218"/>
      <c r="O1061" s="225">
        <f>IFERROR(VLOOKUP(TRIM(PRR[[#This Row],[Lokacija provedbe
grad ili općina]]),[1]Koordinate!B:E,2,FALSE),"")</f>
        <v>32238</v>
      </c>
      <c r="P1061" s="225">
        <f>IFERROR(VLOOKUP(TRIM(PRR[[#This Row],[Lokacija provedbe
grad ili općina]]),[1]Koordinate!B:E,3,FALSE),"")</f>
        <v>45.232650700000001</v>
      </c>
      <c r="Q1061" s="225">
        <f>IFERROR(VLOOKUP(TRIM(PRR[[#This Row],[Lokacija provedbe
grad ili općina]]),[1]Koordinate!B:E,4,FALSE),"")</f>
        <v>19.092352200000001</v>
      </c>
    </row>
    <row r="1062" spans="1:17" s="167" customFormat="1">
      <c r="A1062" s="225"/>
      <c r="B1062" s="254" t="s">
        <v>3180</v>
      </c>
      <c r="C1062" s="45"/>
      <c r="D1062" s="45"/>
      <c r="E1062" s="95">
        <v>43195.673541666663</v>
      </c>
      <c r="F1062" s="75">
        <v>372000</v>
      </c>
      <c r="G1062" s="75">
        <v>372000</v>
      </c>
      <c r="H1062" s="75">
        <v>334800</v>
      </c>
      <c r="I1062" s="75">
        <v>37200</v>
      </c>
      <c r="J1062" s="75">
        <v>0</v>
      </c>
      <c r="K1062" s="205" t="s">
        <v>3254</v>
      </c>
      <c r="L1062" s="196" t="s">
        <v>52</v>
      </c>
      <c r="M1062" s="124" t="s">
        <v>3153</v>
      </c>
      <c r="N1062" s="218"/>
      <c r="O1062" s="225">
        <f>IFERROR(VLOOKUP(TRIM(PRR[[#This Row],[Lokacija provedbe
grad ili općina]]),[1]Koordinate!B:E,2,FALSE),"")</f>
        <v>32000</v>
      </c>
      <c r="P1062" s="225">
        <f>IFERROR(VLOOKUP(TRIM(PRR[[#This Row],[Lokacija provedbe
grad ili općina]]),[1]Koordinate!B:E,3,FALSE),"")</f>
        <v>45.337626800000002</v>
      </c>
      <c r="Q1062" s="225">
        <f>IFERROR(VLOOKUP(TRIM(PRR[[#This Row],[Lokacija provedbe
grad ili općina]]),[1]Koordinate!B:E,4,FALSE),"")</f>
        <v>18.929630800000002</v>
      </c>
    </row>
    <row r="1063" spans="1:17" s="167" customFormat="1">
      <c r="A1063" s="225"/>
      <c r="B1063" s="254" t="s">
        <v>3180</v>
      </c>
      <c r="C1063" s="45"/>
      <c r="D1063" s="45"/>
      <c r="E1063" s="95">
        <v>43195.756423611114</v>
      </c>
      <c r="F1063" s="75">
        <v>372000</v>
      </c>
      <c r="G1063" s="75">
        <v>372000</v>
      </c>
      <c r="H1063" s="75">
        <v>334800</v>
      </c>
      <c r="I1063" s="75">
        <v>37200</v>
      </c>
      <c r="J1063" s="75">
        <v>0</v>
      </c>
      <c r="K1063" s="205" t="s">
        <v>3255</v>
      </c>
      <c r="L1063" s="196" t="s">
        <v>52</v>
      </c>
      <c r="M1063" s="124" t="s">
        <v>890</v>
      </c>
      <c r="N1063" s="218"/>
      <c r="O1063" s="225">
        <f>IFERROR(VLOOKUP(TRIM(PRR[[#This Row],[Lokacija provedbe
grad ili općina]]),[1]Koordinate!B:E,2,FALSE),"")</f>
        <v>32236</v>
      </c>
      <c r="P1063" s="225">
        <f>IFERROR(VLOOKUP(TRIM(PRR[[#This Row],[Lokacija provedbe
grad ili općina]]),[1]Koordinate!B:E,3,FALSE),"")</f>
        <v>45.222044799999999</v>
      </c>
      <c r="Q1063" s="225">
        <f>IFERROR(VLOOKUP(TRIM(PRR[[#This Row],[Lokacija provedbe
grad ili općina]]),[1]Koordinate!B:E,4,FALSE),"")</f>
        <v>19.375233099999999</v>
      </c>
    </row>
    <row r="1064" spans="1:17" s="167" customFormat="1">
      <c r="A1064" s="151"/>
      <c r="B1064" s="254" t="s">
        <v>3180</v>
      </c>
      <c r="C1064" s="44"/>
      <c r="D1064" s="44"/>
      <c r="E1064" s="242">
        <v>43195.756319444445</v>
      </c>
      <c r="F1064" s="75">
        <v>372000</v>
      </c>
      <c r="G1064" s="75">
        <v>372000</v>
      </c>
      <c r="H1064" s="75">
        <v>334800</v>
      </c>
      <c r="I1064" s="75">
        <v>37200</v>
      </c>
      <c r="J1064" s="75">
        <v>0</v>
      </c>
      <c r="K1064" s="205" t="s">
        <v>3256</v>
      </c>
      <c r="L1064" s="196" t="s">
        <v>52</v>
      </c>
      <c r="M1064" s="124" t="s">
        <v>2220</v>
      </c>
      <c r="N1064" s="218"/>
      <c r="O1064" s="225">
        <f>IFERROR(VLOOKUP(TRIM(PRR[[#This Row],[Lokacija provedbe
grad ili općina]]),[1]Koordinate!B:E,2,FALSE),"")</f>
        <v>32214</v>
      </c>
      <c r="P1064" s="225">
        <f>IFERROR(VLOOKUP(TRIM(PRR[[#This Row],[Lokacija provedbe
grad ili općina]]),[1]Koordinate!B:E,3,FALSE),"")</f>
        <v>45.370348800000002</v>
      </c>
      <c r="Q1064" s="225">
        <f>IFERROR(VLOOKUP(TRIM(PRR[[#This Row],[Lokacija provedbe
grad ili općina]]),[1]Koordinate!B:E,4,FALSE),"")</f>
        <v>18.7936646</v>
      </c>
    </row>
    <row r="1065" spans="1:17" s="167" customFormat="1">
      <c r="A1065" s="151"/>
      <c r="B1065" s="254" t="s">
        <v>3180</v>
      </c>
      <c r="C1065" s="44"/>
      <c r="D1065" s="44"/>
      <c r="E1065" s="242">
        <v>43195.756643518522</v>
      </c>
      <c r="F1065" s="75">
        <v>372000</v>
      </c>
      <c r="G1065" s="75">
        <v>372000</v>
      </c>
      <c r="H1065" s="75">
        <v>334800</v>
      </c>
      <c r="I1065" s="75">
        <v>37200</v>
      </c>
      <c r="J1065" s="75">
        <v>0</v>
      </c>
      <c r="K1065" s="205" t="s">
        <v>3257</v>
      </c>
      <c r="L1065" s="196" t="s">
        <v>52</v>
      </c>
      <c r="M1065" s="136" t="s">
        <v>4325</v>
      </c>
      <c r="N1065" s="218"/>
      <c r="O1065" s="225">
        <f>IFERROR(VLOOKUP(TRIM(PRR[[#This Row],[Lokacija provedbe
grad ili općina]]),[1]Koordinate!B:E,2,FALSE),"")</f>
        <v>32252</v>
      </c>
      <c r="P1065" s="225">
        <f>IFERROR(VLOOKUP(TRIM(PRR[[#This Row],[Lokacija provedbe
grad ili općina]]),[1]Koordinate!B:E,3,FALSE),"")</f>
        <v>45.145711599999998</v>
      </c>
      <c r="Q1065" s="225">
        <f>IFERROR(VLOOKUP(TRIM(PRR[[#This Row],[Lokacija provedbe
grad ili općina]]),[1]Koordinate!B:E,4,FALSE),"")</f>
        <v>18.872181399999999</v>
      </c>
    </row>
    <row r="1066" spans="1:17" s="167" customFormat="1">
      <c r="A1066" s="151"/>
      <c r="B1066" s="254" t="s">
        <v>3180</v>
      </c>
      <c r="C1066" s="44"/>
      <c r="D1066" s="44"/>
      <c r="E1066" s="242">
        <v>43195.756145833337</v>
      </c>
      <c r="F1066" s="75">
        <v>372000</v>
      </c>
      <c r="G1066" s="75">
        <v>372000</v>
      </c>
      <c r="H1066" s="75">
        <v>334800</v>
      </c>
      <c r="I1066" s="75">
        <v>37200</v>
      </c>
      <c r="J1066" s="75">
        <v>0</v>
      </c>
      <c r="K1066" s="205" t="s">
        <v>3258</v>
      </c>
      <c r="L1066" s="196" t="s">
        <v>52</v>
      </c>
      <c r="M1066" s="136" t="s">
        <v>1452</v>
      </c>
      <c r="N1066" s="218"/>
      <c r="O1066" s="225">
        <f>IFERROR(VLOOKUP(TRIM(PRR[[#This Row],[Lokacija provedbe
grad ili općina]]),[1]Koordinate!B:E,2,FALSE),"")</f>
        <v>32284</v>
      </c>
      <c r="P1066" s="225">
        <f>IFERROR(VLOOKUP(TRIM(PRR[[#This Row],[Lokacija provedbe
grad ili općina]]),[1]Koordinate!B:E,3,FALSE),"")</f>
        <v>45.266819099999999</v>
      </c>
      <c r="Q1066" s="225">
        <f>IFERROR(VLOOKUP(TRIM(PRR[[#This Row],[Lokacija provedbe
grad ili općina]]),[1]Koordinate!B:E,4,FALSE),"")</f>
        <v>18.5396889999999</v>
      </c>
    </row>
    <row r="1067" spans="1:17" s="167" customFormat="1">
      <c r="A1067" s="151"/>
      <c r="B1067" s="254" t="s">
        <v>3180</v>
      </c>
      <c r="C1067" s="44"/>
      <c r="D1067" s="44"/>
      <c r="E1067" s="242">
        <v>43195.758113425924</v>
      </c>
      <c r="F1067" s="75">
        <v>372000</v>
      </c>
      <c r="G1067" s="75">
        <v>372000</v>
      </c>
      <c r="H1067" s="75">
        <v>334800</v>
      </c>
      <c r="I1067" s="75">
        <v>37200</v>
      </c>
      <c r="J1067" s="75">
        <v>0</v>
      </c>
      <c r="K1067" s="205" t="s">
        <v>3259</v>
      </c>
      <c r="L1067" s="196" t="s">
        <v>52</v>
      </c>
      <c r="M1067" s="136" t="s">
        <v>2367</v>
      </c>
      <c r="N1067" s="218"/>
      <c r="O1067" s="225">
        <f>IFERROR(VLOOKUP(TRIM(PRR[[#This Row],[Lokacija provedbe
grad ili općina]]),[1]Koordinate!B:E,2,FALSE),"")</f>
        <v>32274</v>
      </c>
      <c r="P1067" s="225">
        <f>IFERROR(VLOOKUP(TRIM(PRR[[#This Row],[Lokacija provedbe
grad ili općina]]),[1]Koordinate!B:E,3,FALSE),"")</f>
        <v>45.095241199999997</v>
      </c>
      <c r="Q1067" s="225">
        <f>IFERROR(VLOOKUP(TRIM(PRR[[#This Row],[Lokacija provedbe
grad ili općina]]),[1]Koordinate!B:E,4,FALSE),"")</f>
        <v>18.640757199999999</v>
      </c>
    </row>
    <row r="1068" spans="1:17" s="167" customFormat="1">
      <c r="A1068" s="151"/>
      <c r="B1068" s="254" t="s">
        <v>3180</v>
      </c>
      <c r="C1068" s="44"/>
      <c r="D1068" s="44"/>
      <c r="E1068" s="242">
        <v>43196.372349537036</v>
      </c>
      <c r="F1068" s="75">
        <v>372000</v>
      </c>
      <c r="G1068" s="75">
        <v>372000</v>
      </c>
      <c r="H1068" s="75">
        <v>334800</v>
      </c>
      <c r="I1068" s="75">
        <v>37200</v>
      </c>
      <c r="J1068" s="75">
        <v>0</v>
      </c>
      <c r="K1068" s="205" t="s">
        <v>3260</v>
      </c>
      <c r="L1068" s="196" t="s">
        <v>52</v>
      </c>
      <c r="M1068" s="136" t="s">
        <v>3972</v>
      </c>
      <c r="N1068" s="218"/>
      <c r="O1068" s="225">
        <f>IFERROR(VLOOKUP(TRIM(PRR[[#This Row],[Lokacija provedbe
grad ili općina]]),[1]Koordinate!B:E,2,FALSE),"")</f>
        <v>32213</v>
      </c>
      <c r="P1068" s="225">
        <f>IFERROR(VLOOKUP(TRIM(PRR[[#This Row],[Lokacija provedbe
grad ili općina]]),[1]Koordinate!B:E,3,FALSE),"")</f>
        <v>45.374082700000002</v>
      </c>
      <c r="Q1068" s="225">
        <f>IFERROR(VLOOKUP(TRIM(PRR[[#This Row],[Lokacija provedbe
grad ili općina]]),[1]Koordinate!B:E,4,FALSE),"")</f>
        <v>18.704673499999998</v>
      </c>
    </row>
    <row r="1069" spans="1:17" s="167" customFormat="1">
      <c r="A1069" s="151"/>
      <c r="B1069" s="254" t="s">
        <v>3180</v>
      </c>
      <c r="C1069" s="44"/>
      <c r="D1069" s="44"/>
      <c r="E1069" s="242">
        <v>43196.371493055558</v>
      </c>
      <c r="F1069" s="75">
        <v>372000</v>
      </c>
      <c r="G1069" s="75">
        <v>372000</v>
      </c>
      <c r="H1069" s="75">
        <v>334800</v>
      </c>
      <c r="I1069" s="75">
        <v>37200</v>
      </c>
      <c r="J1069" s="75">
        <v>0</v>
      </c>
      <c r="K1069" s="205" t="s">
        <v>3261</v>
      </c>
      <c r="L1069" s="196" t="s">
        <v>52</v>
      </c>
      <c r="M1069" s="136" t="s">
        <v>693</v>
      </c>
      <c r="N1069" s="218"/>
      <c r="O1069" s="225">
        <f>IFERROR(VLOOKUP(TRIM(PRR[[#This Row],[Lokacija provedbe
grad ili općina]]),[1]Koordinate!B:E,2,FALSE),"")</f>
        <v>32238</v>
      </c>
      <c r="P1069" s="225">
        <f>IFERROR(VLOOKUP(TRIM(PRR[[#This Row],[Lokacija provedbe
grad ili općina]]),[1]Koordinate!B:E,3,FALSE),"")</f>
        <v>45.232650700000001</v>
      </c>
      <c r="Q1069" s="225">
        <f>IFERROR(VLOOKUP(TRIM(PRR[[#This Row],[Lokacija provedbe
grad ili općina]]),[1]Koordinate!B:E,4,FALSE),"")</f>
        <v>19.092352200000001</v>
      </c>
    </row>
    <row r="1070" spans="1:17" s="167" customFormat="1">
      <c r="A1070" s="151"/>
      <c r="B1070" s="254" t="s">
        <v>3180</v>
      </c>
      <c r="C1070" s="44"/>
      <c r="D1070" s="44"/>
      <c r="E1070" s="242">
        <v>43195.756828703707</v>
      </c>
      <c r="F1070" s="75">
        <v>372000</v>
      </c>
      <c r="G1070" s="75">
        <v>372000</v>
      </c>
      <c r="H1070" s="75">
        <v>334800</v>
      </c>
      <c r="I1070" s="75">
        <v>37200</v>
      </c>
      <c r="J1070" s="75">
        <v>0</v>
      </c>
      <c r="K1070" s="205" t="s">
        <v>3262</v>
      </c>
      <c r="L1070" s="196" t="s">
        <v>52</v>
      </c>
      <c r="M1070" s="136" t="s">
        <v>1216</v>
      </c>
      <c r="N1070" s="218"/>
      <c r="O1070" s="225">
        <f>IFERROR(VLOOKUP(TRIM(PRR[[#This Row],[Lokacija provedbe
grad ili općina]]),[1]Koordinate!B:E,2,FALSE),"")</f>
        <v>32257</v>
      </c>
      <c r="P1070" s="225">
        <f>IFERROR(VLOOKUP(TRIM(PRR[[#This Row],[Lokacija provedbe
grad ili općina]]),[1]Koordinate!B:E,3,FALSE),"")</f>
        <v>44.919718199999998</v>
      </c>
      <c r="Q1070" s="225">
        <f>IFERROR(VLOOKUP(TRIM(PRR[[#This Row],[Lokacija provedbe
grad ili općina]]),[1]Koordinate!B:E,4,FALSE),"")</f>
        <v>18.910618199999998</v>
      </c>
    </row>
    <row r="1071" spans="1:17" s="167" customFormat="1">
      <c r="A1071" s="151"/>
      <c r="B1071" s="254" t="s">
        <v>3180</v>
      </c>
      <c r="C1071" s="44"/>
      <c r="D1071" s="44"/>
      <c r="E1071" s="242">
        <v>43196.376597222225</v>
      </c>
      <c r="F1071" s="75">
        <v>372000</v>
      </c>
      <c r="G1071" s="75">
        <v>372000</v>
      </c>
      <c r="H1071" s="75">
        <v>334800</v>
      </c>
      <c r="I1071" s="75">
        <v>37200</v>
      </c>
      <c r="J1071" s="75">
        <v>0</v>
      </c>
      <c r="K1071" s="205" t="s">
        <v>3263</v>
      </c>
      <c r="L1071" s="196" t="s">
        <v>52</v>
      </c>
      <c r="M1071" s="136" t="s">
        <v>4240</v>
      </c>
      <c r="N1071" s="218"/>
      <c r="O1071" s="225">
        <f>IFERROR(VLOOKUP(TRIM(PRR[[#This Row],[Lokacija provedbe
grad ili općina]]),[1]Koordinate!B:E,2,FALSE),"")</f>
        <v>32224</v>
      </c>
      <c r="P1071" s="225">
        <f>IFERROR(VLOOKUP(TRIM(PRR[[#This Row],[Lokacija provedbe
grad ili općina]]),[1]Koordinate!B:E,3,FALSE),"")</f>
        <v>45.419167100000003</v>
      </c>
      <c r="Q1071" s="225">
        <f>IFERROR(VLOOKUP(TRIM(PRR[[#This Row],[Lokacija provedbe
grad ili općina]]),[1]Koordinate!B:E,4,FALSE),"")</f>
        <v>18.899151100000001</v>
      </c>
    </row>
    <row r="1072" spans="1:17" s="167" customFormat="1">
      <c r="A1072" s="151"/>
      <c r="B1072" s="254" t="s">
        <v>3180</v>
      </c>
      <c r="C1072" s="44"/>
      <c r="D1072" s="44"/>
      <c r="E1072" s="242">
        <v>43196.376192129632</v>
      </c>
      <c r="F1072" s="75">
        <v>372000</v>
      </c>
      <c r="G1072" s="75">
        <v>372000</v>
      </c>
      <c r="H1072" s="75">
        <v>334800</v>
      </c>
      <c r="I1072" s="75">
        <v>37200</v>
      </c>
      <c r="J1072" s="75">
        <v>0</v>
      </c>
      <c r="K1072" s="205" t="s">
        <v>3264</v>
      </c>
      <c r="L1072" s="196" t="s">
        <v>52</v>
      </c>
      <c r="M1072" s="136" t="s">
        <v>177</v>
      </c>
      <c r="N1072" s="218"/>
      <c r="O1072" s="225">
        <f>IFERROR(VLOOKUP(TRIM(PRR[[#This Row],[Lokacija provedbe
grad ili općina]]),[1]Koordinate!B:E,2,FALSE),"")</f>
        <v>32270</v>
      </c>
      <c r="P1072" s="225">
        <f>IFERROR(VLOOKUP(TRIM(PRR[[#This Row],[Lokacija provedbe
grad ili općina]]),[1]Koordinate!B:E,3,FALSE),"")</f>
        <v>45.072074000000001</v>
      </c>
      <c r="Q1072" s="225">
        <f>IFERROR(VLOOKUP(TRIM(PRR[[#This Row],[Lokacija provedbe
grad ili općina]]),[1]Koordinate!B:E,4,FALSE),"")</f>
        <v>18.694507199999901</v>
      </c>
    </row>
    <row r="1073" spans="1:17" s="167" customFormat="1">
      <c r="A1073" s="151"/>
      <c r="B1073" s="254" t="s">
        <v>3180</v>
      </c>
      <c r="C1073" s="44"/>
      <c r="D1073" s="44"/>
      <c r="E1073" s="242">
        <v>43196.373449074075</v>
      </c>
      <c r="F1073" s="75">
        <v>372000</v>
      </c>
      <c r="G1073" s="75">
        <v>372000</v>
      </c>
      <c r="H1073" s="75">
        <v>334800</v>
      </c>
      <c r="I1073" s="75">
        <v>37200</v>
      </c>
      <c r="J1073" s="75">
        <v>0</v>
      </c>
      <c r="K1073" s="205" t="s">
        <v>3265</v>
      </c>
      <c r="L1073" s="196" t="s">
        <v>52</v>
      </c>
      <c r="M1073" s="136" t="s">
        <v>53</v>
      </c>
      <c r="N1073" s="218"/>
      <c r="O1073" s="225">
        <f>IFERROR(VLOOKUP(TRIM(PRR[[#This Row],[Lokacija provedbe
grad ili općina]]),[1]Koordinate!B:E,2,FALSE),"")</f>
        <v>32000</v>
      </c>
      <c r="P1073" s="225">
        <f>IFERROR(VLOOKUP(TRIM(PRR[[#This Row],[Lokacija provedbe
grad ili općina]]),[1]Koordinate!B:E,3,FALSE),"")</f>
        <v>45.345237699999998</v>
      </c>
      <c r="Q1073" s="225">
        <f>IFERROR(VLOOKUP(TRIM(PRR[[#This Row],[Lokacija provedbe
grad ili općina]]),[1]Koordinate!B:E,4,FALSE),"")</f>
        <v>19.001020400000002</v>
      </c>
    </row>
    <row r="1074" spans="1:17" s="167" customFormat="1">
      <c r="A1074" s="151"/>
      <c r="B1074" s="254" t="s">
        <v>3180</v>
      </c>
      <c r="C1074" s="44"/>
      <c r="D1074" s="44"/>
      <c r="E1074" s="242">
        <v>43196.373657407406</v>
      </c>
      <c r="F1074" s="75">
        <v>372000</v>
      </c>
      <c r="G1074" s="75">
        <v>372000</v>
      </c>
      <c r="H1074" s="75">
        <v>334800</v>
      </c>
      <c r="I1074" s="75">
        <v>37200</v>
      </c>
      <c r="J1074" s="75">
        <v>0</v>
      </c>
      <c r="K1074" s="205" t="s">
        <v>3266</v>
      </c>
      <c r="L1074" s="196" t="s">
        <v>52</v>
      </c>
      <c r="M1074" s="136" t="s">
        <v>143</v>
      </c>
      <c r="N1074" s="218"/>
      <c r="O1074" s="225">
        <f>IFERROR(VLOOKUP(TRIM(PRR[[#This Row],[Lokacija provedbe
grad ili općina]]),[1]Koordinate!B:E,2,FALSE),"")</f>
        <v>32100</v>
      </c>
      <c r="P1074" s="225">
        <f>IFERROR(VLOOKUP(TRIM(PRR[[#This Row],[Lokacija provedbe
grad ili općina]]),[1]Koordinate!B:E,3,FALSE),"")</f>
        <v>45.287905799999997</v>
      </c>
      <c r="Q1074" s="225">
        <f>IFERROR(VLOOKUP(TRIM(PRR[[#This Row],[Lokacija provedbe
grad ili općina]]),[1]Koordinate!B:E,4,FALSE),"")</f>
        <v>18.805678100000002</v>
      </c>
    </row>
    <row r="1075" spans="1:17" s="167" customFormat="1">
      <c r="A1075" s="225"/>
      <c r="B1075" s="254" t="s">
        <v>3180</v>
      </c>
      <c r="C1075" s="44"/>
      <c r="D1075" s="44"/>
      <c r="E1075" s="242">
        <v>43196.372708333336</v>
      </c>
      <c r="F1075" s="75">
        <v>372000</v>
      </c>
      <c r="G1075" s="75">
        <v>372000</v>
      </c>
      <c r="H1075" s="75">
        <v>334800</v>
      </c>
      <c r="I1075" s="75">
        <v>37200</v>
      </c>
      <c r="J1075" s="75">
        <v>0</v>
      </c>
      <c r="K1075" s="205" t="s">
        <v>3267</v>
      </c>
      <c r="L1075" s="196" t="s">
        <v>52</v>
      </c>
      <c r="M1075" s="136" t="s">
        <v>148</v>
      </c>
      <c r="N1075" s="218"/>
      <c r="O1075" s="225">
        <f>IFERROR(VLOOKUP(TRIM(PRR[[#This Row],[Lokacija provedbe
grad ili općina]]),[1]Koordinate!B:E,2,FALSE),"")</f>
        <v>32272</v>
      </c>
      <c r="P1075" s="225">
        <f>IFERROR(VLOOKUP(TRIM(PRR[[#This Row],[Lokacija provedbe
grad ili općina]]),[1]Koordinate!B:E,3,FALSE),"")</f>
        <v>45.189483999999901</v>
      </c>
      <c r="Q1075" s="225">
        <f>IFERROR(VLOOKUP(TRIM(PRR[[#This Row],[Lokacija provedbe
grad ili općina]]),[1]Koordinate!B:E,4,FALSE),"")</f>
        <v>18.6873659</v>
      </c>
    </row>
    <row r="1076" spans="1:17" s="167" customFormat="1">
      <c r="A1076" s="225"/>
      <c r="B1076" s="254" t="s">
        <v>3180</v>
      </c>
      <c r="C1076" s="44"/>
      <c r="D1076" s="44"/>
      <c r="E1076" s="242">
        <v>43196.372627314813</v>
      </c>
      <c r="F1076" s="75">
        <v>372000</v>
      </c>
      <c r="G1076" s="75">
        <v>372000</v>
      </c>
      <c r="H1076" s="75">
        <v>334800</v>
      </c>
      <c r="I1076" s="75">
        <v>37200</v>
      </c>
      <c r="J1076" s="75">
        <v>0</v>
      </c>
      <c r="K1076" s="205" t="s">
        <v>3268</v>
      </c>
      <c r="L1076" s="196" t="s">
        <v>52</v>
      </c>
      <c r="M1076" s="136" t="s">
        <v>890</v>
      </c>
      <c r="N1076" s="218"/>
      <c r="O1076" s="225">
        <f>IFERROR(VLOOKUP(TRIM(PRR[[#This Row],[Lokacija provedbe
grad ili općina]]),[1]Koordinate!B:E,2,FALSE),"")</f>
        <v>32236</v>
      </c>
      <c r="P1076" s="225">
        <f>IFERROR(VLOOKUP(TRIM(PRR[[#This Row],[Lokacija provedbe
grad ili općina]]),[1]Koordinate!B:E,3,FALSE),"")</f>
        <v>45.222044799999999</v>
      </c>
      <c r="Q1076" s="225">
        <f>IFERROR(VLOOKUP(TRIM(PRR[[#This Row],[Lokacija provedbe
grad ili općina]]),[1]Koordinate!B:E,4,FALSE),"")</f>
        <v>19.375233099999999</v>
      </c>
    </row>
    <row r="1077" spans="1:17" s="167" customFormat="1">
      <c r="A1077" s="225"/>
      <c r="B1077" s="254" t="s">
        <v>3180</v>
      </c>
      <c r="C1077" s="44"/>
      <c r="D1077" s="44"/>
      <c r="E1077" s="242">
        <v>43196.371770833335</v>
      </c>
      <c r="F1077" s="75">
        <v>372000</v>
      </c>
      <c r="G1077" s="75">
        <v>372000</v>
      </c>
      <c r="H1077" s="75">
        <v>334800</v>
      </c>
      <c r="I1077" s="75">
        <v>37200</v>
      </c>
      <c r="J1077" s="75">
        <v>0</v>
      </c>
      <c r="K1077" s="205" t="s">
        <v>3269</v>
      </c>
      <c r="L1077" s="196" t="s">
        <v>52</v>
      </c>
      <c r="M1077" s="136" t="s">
        <v>3099</v>
      </c>
      <c r="N1077" s="218"/>
      <c r="O1077" s="225">
        <f>IFERROR(VLOOKUP(TRIM(PRR[[#This Row],[Lokacija provedbe
grad ili općina]]),[1]Koordinate!B:E,2,FALSE),"")</f>
        <v>32273</v>
      </c>
      <c r="P1077" s="225">
        <f>IFERROR(VLOOKUP(TRIM(PRR[[#This Row],[Lokacija provedbe
grad ili općina]]),[1]Koordinate!B:E,3,FALSE),"")</f>
        <v>45.149477099999999</v>
      </c>
      <c r="Q1077" s="225">
        <f>IFERROR(VLOOKUP(TRIM(PRR[[#This Row],[Lokacija provedbe
grad ili općina]]),[1]Koordinate!B:E,4,FALSE),"")</f>
        <v>18.706734399999899</v>
      </c>
    </row>
    <row r="1078" spans="1:17" s="167" customFormat="1">
      <c r="A1078" s="218"/>
      <c r="B1078" s="254" t="s">
        <v>3180</v>
      </c>
      <c r="C1078" s="44"/>
      <c r="D1078" s="44"/>
      <c r="E1078" s="242">
        <v>43195.758159722223</v>
      </c>
      <c r="F1078" s="75">
        <v>372000</v>
      </c>
      <c r="G1078" s="75">
        <v>372000</v>
      </c>
      <c r="H1078" s="75">
        <v>334800</v>
      </c>
      <c r="I1078" s="75">
        <v>37200</v>
      </c>
      <c r="J1078" s="75">
        <v>0</v>
      </c>
      <c r="K1078" s="205" t="s">
        <v>3270</v>
      </c>
      <c r="L1078" s="196" t="s">
        <v>52</v>
      </c>
      <c r="M1078" s="136" t="s">
        <v>890</v>
      </c>
      <c r="N1078" s="218"/>
      <c r="O1078" s="225">
        <f>IFERROR(VLOOKUP(TRIM(PRR[[#This Row],[Lokacija provedbe
grad ili općina]]),[1]Koordinate!B:E,2,FALSE),"")</f>
        <v>32236</v>
      </c>
      <c r="P1078" s="225">
        <f>IFERROR(VLOOKUP(TRIM(PRR[[#This Row],[Lokacija provedbe
grad ili općina]]),[1]Koordinate!B:E,3,FALSE),"")</f>
        <v>45.222044799999999</v>
      </c>
      <c r="Q1078" s="225">
        <f>IFERROR(VLOOKUP(TRIM(PRR[[#This Row],[Lokacija provedbe
grad ili općina]]),[1]Koordinate!B:E,4,FALSE),"")</f>
        <v>19.375233099999999</v>
      </c>
    </row>
    <row r="1079" spans="1:17" s="167" customFormat="1">
      <c r="A1079" s="225"/>
      <c r="B1079" s="254" t="s">
        <v>3180</v>
      </c>
      <c r="C1079" s="44"/>
      <c r="D1079" s="44"/>
      <c r="E1079" s="242">
        <v>43195.757870370369</v>
      </c>
      <c r="F1079" s="75">
        <v>372000</v>
      </c>
      <c r="G1079" s="75">
        <v>372000</v>
      </c>
      <c r="H1079" s="75">
        <v>334800</v>
      </c>
      <c r="I1079" s="75">
        <v>37200</v>
      </c>
      <c r="J1079" s="75">
        <v>0</v>
      </c>
      <c r="K1079" s="205" t="s">
        <v>3271</v>
      </c>
      <c r="L1079" s="196" t="s">
        <v>52</v>
      </c>
      <c r="M1079" s="136" t="s">
        <v>54</v>
      </c>
      <c r="N1079" s="218"/>
      <c r="O1079" s="225">
        <f>IFERROR(VLOOKUP(TRIM(PRR[[#This Row],[Lokacija provedbe
grad ili općina]]),[1]Koordinate!B:E,2,FALSE),"")</f>
        <v>32254</v>
      </c>
      <c r="P1079" s="225">
        <f>IFERROR(VLOOKUP(TRIM(PRR[[#This Row],[Lokacija provedbe
grad ili općina]]),[1]Koordinate!B:E,3,FALSE),"")</f>
        <v>44.981645</v>
      </c>
      <c r="Q1079" s="225">
        <f>IFERROR(VLOOKUP(TRIM(PRR[[#This Row],[Lokacija provedbe
grad ili općina]]),[1]Koordinate!B:E,4,FALSE),"")</f>
        <v>18.9273869999999</v>
      </c>
    </row>
    <row r="1080" spans="1:17" s="167" customFormat="1">
      <c r="A1080" s="151"/>
      <c r="B1080" s="254" t="s">
        <v>3180</v>
      </c>
      <c r="C1080" s="44"/>
      <c r="D1080" s="44"/>
      <c r="E1080" s="242">
        <v>43195.757731481484</v>
      </c>
      <c r="F1080" s="75">
        <v>372000</v>
      </c>
      <c r="G1080" s="75">
        <v>372000</v>
      </c>
      <c r="H1080" s="75">
        <v>334800</v>
      </c>
      <c r="I1080" s="75">
        <v>37200</v>
      </c>
      <c r="J1080" s="75">
        <v>0</v>
      </c>
      <c r="K1080" s="205" t="s">
        <v>3272</v>
      </c>
      <c r="L1080" s="196" t="s">
        <v>52</v>
      </c>
      <c r="M1080" s="136" t="s">
        <v>693</v>
      </c>
      <c r="N1080" s="218"/>
      <c r="O1080" s="225">
        <f>IFERROR(VLOOKUP(TRIM(PRR[[#This Row],[Lokacija provedbe
grad ili općina]]),[1]Koordinate!B:E,2,FALSE),"")</f>
        <v>32238</v>
      </c>
      <c r="P1080" s="225">
        <f>IFERROR(VLOOKUP(TRIM(PRR[[#This Row],[Lokacija provedbe
grad ili općina]]),[1]Koordinate!B:E,3,FALSE),"")</f>
        <v>45.232650700000001</v>
      </c>
      <c r="Q1080" s="225">
        <f>IFERROR(VLOOKUP(TRIM(PRR[[#This Row],[Lokacija provedbe
grad ili općina]]),[1]Koordinate!B:E,4,FALSE),"")</f>
        <v>19.092352200000001</v>
      </c>
    </row>
    <row r="1081" spans="1:17" s="167" customFormat="1">
      <c r="A1081" s="151"/>
      <c r="B1081" s="254" t="s">
        <v>3180</v>
      </c>
      <c r="C1081" s="44"/>
      <c r="D1081" s="44"/>
      <c r="E1081" s="242">
        <v>43195.757349537038</v>
      </c>
      <c r="F1081" s="75">
        <v>372000</v>
      </c>
      <c r="G1081" s="75">
        <v>372000</v>
      </c>
      <c r="H1081" s="75">
        <v>334800</v>
      </c>
      <c r="I1081" s="75">
        <v>37200</v>
      </c>
      <c r="J1081" s="75">
        <v>0</v>
      </c>
      <c r="K1081" s="205" t="s">
        <v>3273</v>
      </c>
      <c r="L1081" s="196" t="s">
        <v>52</v>
      </c>
      <c r="M1081" s="136" t="s">
        <v>54</v>
      </c>
      <c r="N1081" s="218"/>
      <c r="O1081" s="225">
        <f>IFERROR(VLOOKUP(TRIM(PRR[[#This Row],[Lokacija provedbe
grad ili općina]]),[1]Koordinate!B:E,2,FALSE),"")</f>
        <v>32254</v>
      </c>
      <c r="P1081" s="225">
        <f>IFERROR(VLOOKUP(TRIM(PRR[[#This Row],[Lokacija provedbe
grad ili općina]]),[1]Koordinate!B:E,3,FALSE),"")</f>
        <v>44.981645</v>
      </c>
      <c r="Q1081" s="225">
        <f>IFERROR(VLOOKUP(TRIM(PRR[[#This Row],[Lokacija provedbe
grad ili općina]]),[1]Koordinate!B:E,4,FALSE),"")</f>
        <v>18.9273869999999</v>
      </c>
    </row>
    <row r="1082" spans="1:17" s="167" customFormat="1">
      <c r="A1082" s="151"/>
      <c r="B1082" s="254" t="s">
        <v>5521</v>
      </c>
      <c r="C1082" s="44"/>
      <c r="D1082" s="44"/>
      <c r="E1082" s="242">
        <v>43503</v>
      </c>
      <c r="F1082" s="75">
        <v>372000</v>
      </c>
      <c r="G1082" s="75">
        <v>372000</v>
      </c>
      <c r="H1082" s="75">
        <v>334800</v>
      </c>
      <c r="I1082" s="75">
        <v>37200</v>
      </c>
      <c r="J1082" s="75">
        <v>0</v>
      </c>
      <c r="K1082" s="205" t="s">
        <v>5625</v>
      </c>
      <c r="L1082" s="196" t="s">
        <v>52</v>
      </c>
      <c r="M1082" s="136" t="s">
        <v>53</v>
      </c>
      <c r="N1082" s="218"/>
      <c r="O1082" s="225">
        <f>IFERROR(VLOOKUP(TRIM(PRR[[#This Row],[Lokacija provedbe
grad ili općina]]),[1]Koordinate!B:E,2,FALSE),"")</f>
        <v>32000</v>
      </c>
      <c r="P1082" s="225">
        <f>IFERROR(VLOOKUP(TRIM(PRR[[#This Row],[Lokacija provedbe
grad ili općina]]),[1]Koordinate!B:E,3,FALSE),"")</f>
        <v>45.345237699999998</v>
      </c>
      <c r="Q1082" s="225">
        <f>IFERROR(VLOOKUP(TRIM(PRR[[#This Row],[Lokacija provedbe
grad ili općina]]),[1]Koordinate!B:E,4,FALSE),"")</f>
        <v>19.001020400000002</v>
      </c>
    </row>
    <row r="1083" spans="1:17" s="167" customFormat="1">
      <c r="A1083" s="151"/>
      <c r="B1083" s="254" t="s">
        <v>5521</v>
      </c>
      <c r="C1083" s="44"/>
      <c r="D1083" s="44"/>
      <c r="E1083" s="242">
        <v>43507</v>
      </c>
      <c r="F1083" s="75">
        <v>372000</v>
      </c>
      <c r="G1083" s="75">
        <v>372000</v>
      </c>
      <c r="H1083" s="75">
        <v>334800</v>
      </c>
      <c r="I1083" s="75">
        <v>37200</v>
      </c>
      <c r="J1083" s="75">
        <v>0</v>
      </c>
      <c r="K1083" s="205" t="s">
        <v>5587</v>
      </c>
      <c r="L1083" s="196" t="s">
        <v>52</v>
      </c>
      <c r="M1083" s="136" t="s">
        <v>3972</v>
      </c>
      <c r="N1083" s="218"/>
      <c r="O1083" s="225">
        <f>IFERROR(VLOOKUP(TRIM(PRR[[#This Row],[Lokacija provedbe
grad ili općina]]),[1]Koordinate!B:E,2,FALSE),"")</f>
        <v>32213</v>
      </c>
      <c r="P1083" s="225">
        <f>IFERROR(VLOOKUP(TRIM(PRR[[#This Row],[Lokacija provedbe
grad ili općina]]),[1]Koordinate!B:E,3,FALSE),"")</f>
        <v>45.374082700000002</v>
      </c>
      <c r="Q1083" s="225">
        <f>IFERROR(VLOOKUP(TRIM(PRR[[#This Row],[Lokacija provedbe
grad ili općina]]),[1]Koordinate!B:E,4,FALSE),"")</f>
        <v>18.704673499999998</v>
      </c>
    </row>
    <row r="1084" spans="1:17" s="167" customFormat="1">
      <c r="A1084" s="151"/>
      <c r="B1084" s="254" t="s">
        <v>5521</v>
      </c>
      <c r="C1084" s="44"/>
      <c r="D1084" s="44"/>
      <c r="E1084" s="242">
        <v>43507</v>
      </c>
      <c r="F1084" s="75">
        <v>372000</v>
      </c>
      <c r="G1084" s="75">
        <v>372000</v>
      </c>
      <c r="H1084" s="75">
        <v>334800</v>
      </c>
      <c r="I1084" s="75">
        <v>37200</v>
      </c>
      <c r="J1084" s="75">
        <v>0</v>
      </c>
      <c r="K1084" s="205" t="s">
        <v>5588</v>
      </c>
      <c r="L1084" s="196" t="s">
        <v>52</v>
      </c>
      <c r="M1084" s="136" t="s">
        <v>2369</v>
      </c>
      <c r="N1084" s="218"/>
      <c r="O1084" s="225">
        <f>IFERROR(VLOOKUP(TRIM(PRR[[#This Row],[Lokacija provedbe
grad ili općina]]),[1]Koordinate!B:E,2,FALSE),"")</f>
        <v>32276</v>
      </c>
      <c r="P1084" s="225">
        <f>IFERROR(VLOOKUP(TRIM(PRR[[#This Row],[Lokacija provedbe
grad ili općina]]),[1]Koordinate!B:E,3,FALSE),"")</f>
        <v>45.116733199999999</v>
      </c>
      <c r="Q1084" s="225">
        <f>IFERROR(VLOOKUP(TRIM(PRR[[#This Row],[Lokacija provedbe
grad ili općina]]),[1]Koordinate!B:E,4,FALSE),"")</f>
        <v>18.5370162</v>
      </c>
    </row>
    <row r="1085" spans="1:17" s="167" customFormat="1">
      <c r="A1085" s="151"/>
      <c r="B1085" s="254" t="s">
        <v>5521</v>
      </c>
      <c r="C1085" s="44"/>
      <c r="D1085" s="44"/>
      <c r="E1085" s="242">
        <v>43507</v>
      </c>
      <c r="F1085" s="75">
        <v>372000</v>
      </c>
      <c r="G1085" s="75">
        <v>372000</v>
      </c>
      <c r="H1085" s="75">
        <v>334800</v>
      </c>
      <c r="I1085" s="75">
        <v>37200</v>
      </c>
      <c r="J1085" s="75">
        <v>0</v>
      </c>
      <c r="K1085" s="205" t="s">
        <v>5589</v>
      </c>
      <c r="L1085" s="196" t="s">
        <v>52</v>
      </c>
      <c r="M1085" s="136" t="s">
        <v>1308</v>
      </c>
      <c r="N1085" s="218"/>
      <c r="O1085" s="225">
        <f>IFERROR(VLOOKUP(TRIM(PRR[[#This Row],[Lokacija provedbe
grad ili općina]]),[1]Koordinate!B:E,2,FALSE),"")</f>
        <v>31402</v>
      </c>
      <c r="P1085" s="225">
        <f>IFERROR(VLOOKUP(TRIM(PRR[[#This Row],[Lokacija provedbe
grad ili općina]]),[1]Koordinate!B:E,3,FALSE),"")</f>
        <v>45.361364399999999</v>
      </c>
      <c r="Q1085" s="225">
        <f>IFERROR(VLOOKUP(TRIM(PRR[[#This Row],[Lokacija provedbe
grad ili općina]]),[1]Koordinate!B:E,4,FALSE),"")</f>
        <v>18.542214099999999</v>
      </c>
    </row>
    <row r="1086" spans="1:17" s="167" customFormat="1">
      <c r="A1086" s="151"/>
      <c r="B1086" s="254" t="s">
        <v>5521</v>
      </c>
      <c r="C1086" s="44"/>
      <c r="D1086" s="44"/>
      <c r="E1086" s="242">
        <v>43507</v>
      </c>
      <c r="F1086" s="75">
        <v>372000</v>
      </c>
      <c r="G1086" s="75">
        <v>372000</v>
      </c>
      <c r="H1086" s="75">
        <v>334800</v>
      </c>
      <c r="I1086" s="75">
        <v>37200</v>
      </c>
      <c r="J1086" s="75">
        <v>0</v>
      </c>
      <c r="K1086" s="205" t="s">
        <v>5590</v>
      </c>
      <c r="L1086" s="196" t="s">
        <v>52</v>
      </c>
      <c r="M1086" s="136" t="s">
        <v>217</v>
      </c>
      <c r="N1086" s="218"/>
      <c r="O1086" s="225">
        <f>IFERROR(VLOOKUP(TRIM(PRR[[#This Row],[Lokacija provedbe
grad ili općina]]),[1]Koordinate!B:E,2,FALSE),"")</f>
        <v>32245</v>
      </c>
      <c r="P1086" s="225">
        <f>IFERROR(VLOOKUP(TRIM(PRR[[#This Row],[Lokacija provedbe
grad ili općina]]),[1]Koordinate!B:E,3,FALSE),"")</f>
        <v>45.139913399999998</v>
      </c>
      <c r="Q1086" s="225">
        <f>IFERROR(VLOOKUP(TRIM(PRR[[#This Row],[Lokacija provedbe
grad ili općina]]),[1]Koordinate!B:E,4,FALSE),"")</f>
        <v>19.035608799999899</v>
      </c>
    </row>
    <row r="1087" spans="1:17" s="167" customFormat="1">
      <c r="A1087" s="151"/>
      <c r="B1087" s="254" t="s">
        <v>5521</v>
      </c>
      <c r="C1087" s="44"/>
      <c r="D1087" s="44"/>
      <c r="E1087" s="242">
        <v>43507</v>
      </c>
      <c r="F1087" s="75">
        <v>372000</v>
      </c>
      <c r="G1087" s="75">
        <v>372000</v>
      </c>
      <c r="H1087" s="75">
        <v>334800</v>
      </c>
      <c r="I1087" s="75">
        <v>37200</v>
      </c>
      <c r="J1087" s="75">
        <v>0</v>
      </c>
      <c r="K1087" s="205" t="s">
        <v>5591</v>
      </c>
      <c r="L1087" s="196" t="s">
        <v>52</v>
      </c>
      <c r="M1087" s="136" t="s">
        <v>4325</v>
      </c>
      <c r="N1087" s="218"/>
      <c r="O1087" s="225">
        <f>IFERROR(VLOOKUP(TRIM(PRR[[#This Row],[Lokacija provedbe
grad ili općina]]),[1]Koordinate!B:E,2,FALSE),"")</f>
        <v>32252</v>
      </c>
      <c r="P1087" s="225">
        <f>IFERROR(VLOOKUP(TRIM(PRR[[#This Row],[Lokacija provedbe
grad ili općina]]),[1]Koordinate!B:E,3,FALSE),"")</f>
        <v>45.145711599999998</v>
      </c>
      <c r="Q1087" s="225">
        <f>IFERROR(VLOOKUP(TRIM(PRR[[#This Row],[Lokacija provedbe
grad ili općina]]),[1]Koordinate!B:E,4,FALSE),"")</f>
        <v>18.872181399999999</v>
      </c>
    </row>
    <row r="1088" spans="1:17" s="167" customFormat="1">
      <c r="A1088" s="151"/>
      <c r="B1088" s="254" t="s">
        <v>5521</v>
      </c>
      <c r="C1088" s="44"/>
      <c r="D1088" s="44"/>
      <c r="E1088" s="242">
        <v>43507</v>
      </c>
      <c r="F1088" s="75">
        <v>372000</v>
      </c>
      <c r="G1088" s="75">
        <v>372000</v>
      </c>
      <c r="H1088" s="75">
        <v>334800</v>
      </c>
      <c r="I1088" s="75">
        <v>37200</v>
      </c>
      <c r="J1088" s="75">
        <v>0</v>
      </c>
      <c r="K1088" s="205" t="s">
        <v>5592</v>
      </c>
      <c r="L1088" s="196" t="s">
        <v>52</v>
      </c>
      <c r="M1088" s="136" t="s">
        <v>1216</v>
      </c>
      <c r="N1088" s="218"/>
      <c r="O1088" s="225">
        <f>IFERROR(VLOOKUP(TRIM(PRR[[#This Row],[Lokacija provedbe
grad ili općina]]),[1]Koordinate!B:E,2,FALSE),"")</f>
        <v>32257</v>
      </c>
      <c r="P1088" s="225">
        <f>IFERROR(VLOOKUP(TRIM(PRR[[#This Row],[Lokacija provedbe
grad ili općina]]),[1]Koordinate!B:E,3,FALSE),"")</f>
        <v>44.919718199999998</v>
      </c>
      <c r="Q1088" s="225">
        <f>IFERROR(VLOOKUP(TRIM(PRR[[#This Row],[Lokacija provedbe
grad ili općina]]),[1]Koordinate!B:E,4,FALSE),"")</f>
        <v>18.910618199999998</v>
      </c>
    </row>
    <row r="1089" spans="1:17" s="167" customFormat="1">
      <c r="A1089" s="218"/>
      <c r="B1089" s="254" t="s">
        <v>5521</v>
      </c>
      <c r="C1089" s="44"/>
      <c r="D1089" s="44"/>
      <c r="E1089" s="242">
        <v>43507</v>
      </c>
      <c r="F1089" s="75">
        <v>372000</v>
      </c>
      <c r="G1089" s="75">
        <v>372000</v>
      </c>
      <c r="H1089" s="75">
        <v>334800</v>
      </c>
      <c r="I1089" s="75">
        <v>37200</v>
      </c>
      <c r="J1089" s="75">
        <v>0</v>
      </c>
      <c r="K1089" s="205" t="s">
        <v>5593</v>
      </c>
      <c r="L1089" s="196" t="s">
        <v>52</v>
      </c>
      <c r="M1089" s="136" t="s">
        <v>5032</v>
      </c>
      <c r="N1089" s="218"/>
      <c r="O1089" s="225">
        <f>IFERROR(VLOOKUP(TRIM(PRR[[#This Row],[Lokacija provedbe
grad ili općina]]),[1]Koordinate!B:E,2,FALSE),"")</f>
        <v>32280</v>
      </c>
      <c r="P1089" s="225">
        <f>IFERROR(VLOOKUP(TRIM(PRR[[#This Row],[Lokacija provedbe
grad ili općina]]),[1]Koordinate!B:E,3,FALSE),"")</f>
        <v>45.317464800000003</v>
      </c>
      <c r="Q1089" s="225">
        <f>IFERROR(VLOOKUP(TRIM(PRR[[#This Row],[Lokacija provedbe
grad ili općina]]),[1]Koordinate!B:E,4,FALSE),"")</f>
        <v>18.731536599999998</v>
      </c>
    </row>
    <row r="1090" spans="1:17" s="167" customFormat="1">
      <c r="A1090" s="218"/>
      <c r="B1090" s="226" t="s">
        <v>5521</v>
      </c>
      <c r="C1090" s="218"/>
      <c r="D1090" s="218"/>
      <c r="E1090" s="227">
        <v>43507</v>
      </c>
      <c r="F1090" s="75">
        <v>372000</v>
      </c>
      <c r="G1090" s="75">
        <v>372000</v>
      </c>
      <c r="H1090" s="75">
        <v>334800</v>
      </c>
      <c r="I1090" s="75">
        <v>37200</v>
      </c>
      <c r="J1090" s="75">
        <v>0</v>
      </c>
      <c r="K1090" s="205" t="s">
        <v>5594</v>
      </c>
      <c r="L1090" s="417" t="s">
        <v>52</v>
      </c>
      <c r="M1090" s="205" t="s">
        <v>2367</v>
      </c>
      <c r="N1090" s="218"/>
      <c r="O1090" s="225">
        <f>IFERROR(VLOOKUP(TRIM(PRR[[#This Row],[Lokacija provedbe
grad ili općina]]),[1]Koordinate!B:E,2,FALSE),"")</f>
        <v>32274</v>
      </c>
      <c r="P1090" s="225">
        <f>IFERROR(VLOOKUP(TRIM(PRR[[#This Row],[Lokacija provedbe
grad ili općina]]),[1]Koordinate!B:E,3,FALSE),"")</f>
        <v>45.095241199999997</v>
      </c>
      <c r="Q1090" s="225">
        <f>IFERROR(VLOOKUP(TRIM(PRR[[#This Row],[Lokacija provedbe
grad ili općina]]),[1]Koordinate!B:E,4,FALSE),"")</f>
        <v>18.640757199999999</v>
      </c>
    </row>
    <row r="1091" spans="1:17" s="167" customFormat="1">
      <c r="A1091" s="218"/>
      <c r="B1091" s="226" t="s">
        <v>5521</v>
      </c>
      <c r="C1091" s="218"/>
      <c r="D1091" s="218"/>
      <c r="E1091" s="227">
        <v>43507</v>
      </c>
      <c r="F1091" s="75">
        <v>372000</v>
      </c>
      <c r="G1091" s="75">
        <v>372000</v>
      </c>
      <c r="H1091" s="75">
        <v>334800</v>
      </c>
      <c r="I1091" s="75">
        <v>37200</v>
      </c>
      <c r="J1091" s="75">
        <v>0</v>
      </c>
      <c r="K1091" s="205" t="s">
        <v>5595</v>
      </c>
      <c r="L1091" s="417" t="s">
        <v>52</v>
      </c>
      <c r="M1091" s="205" t="s">
        <v>2367</v>
      </c>
      <c r="N1091" s="218"/>
      <c r="O1091" s="225">
        <f>IFERROR(VLOOKUP(TRIM(PRR[[#This Row],[Lokacija provedbe
grad ili općina]]),[1]Koordinate!B:E,2,FALSE),"")</f>
        <v>32274</v>
      </c>
      <c r="P1091" s="225">
        <f>IFERROR(VLOOKUP(TRIM(PRR[[#This Row],[Lokacija provedbe
grad ili općina]]),[1]Koordinate!B:E,3,FALSE),"")</f>
        <v>45.095241199999997</v>
      </c>
      <c r="Q1091" s="225">
        <f>IFERROR(VLOOKUP(TRIM(PRR[[#This Row],[Lokacija provedbe
grad ili općina]]),[1]Koordinate!B:E,4,FALSE),"")</f>
        <v>18.640757199999999</v>
      </c>
    </row>
    <row r="1092" spans="1:17" s="167" customFormat="1" ht="30">
      <c r="A1092" s="218"/>
      <c r="B1092" s="226" t="s">
        <v>5521</v>
      </c>
      <c r="C1092" s="218"/>
      <c r="D1092" s="218"/>
      <c r="E1092" s="227">
        <v>43507</v>
      </c>
      <c r="F1092" s="75">
        <v>372000</v>
      </c>
      <c r="G1092" s="75">
        <v>372000</v>
      </c>
      <c r="H1092" s="75">
        <v>334800</v>
      </c>
      <c r="I1092" s="75">
        <v>37200</v>
      </c>
      <c r="J1092" s="75">
        <v>0</v>
      </c>
      <c r="K1092" s="205" t="s">
        <v>5596</v>
      </c>
      <c r="L1092" s="417" t="s">
        <v>52</v>
      </c>
      <c r="M1092" s="205" t="s">
        <v>2367</v>
      </c>
      <c r="N1092" s="218"/>
      <c r="O1092" s="225">
        <f>IFERROR(VLOOKUP(TRIM(PRR[[#This Row],[Lokacija provedbe
grad ili općina]]),[1]Koordinate!B:E,2,FALSE),"")</f>
        <v>32274</v>
      </c>
      <c r="P1092" s="225">
        <f>IFERROR(VLOOKUP(TRIM(PRR[[#This Row],[Lokacija provedbe
grad ili općina]]),[1]Koordinate!B:E,3,FALSE),"")</f>
        <v>45.095241199999997</v>
      </c>
      <c r="Q1092" s="225">
        <f>IFERROR(VLOOKUP(TRIM(PRR[[#This Row],[Lokacija provedbe
grad ili općina]]),[1]Koordinate!B:E,4,FALSE),"")</f>
        <v>18.640757199999999</v>
      </c>
    </row>
    <row r="1093" spans="1:17" s="167" customFormat="1">
      <c r="A1093" s="218"/>
      <c r="B1093" s="226" t="s">
        <v>5521</v>
      </c>
      <c r="C1093" s="218"/>
      <c r="D1093" s="218"/>
      <c r="E1093" s="227">
        <v>43507</v>
      </c>
      <c r="F1093" s="75">
        <v>370625</v>
      </c>
      <c r="G1093" s="75">
        <v>370625</v>
      </c>
      <c r="H1093" s="75">
        <v>333562.5</v>
      </c>
      <c r="I1093" s="75">
        <v>37062.5</v>
      </c>
      <c r="J1093" s="75">
        <v>0</v>
      </c>
      <c r="K1093" s="205" t="s">
        <v>5597</v>
      </c>
      <c r="L1093" s="417" t="s">
        <v>52</v>
      </c>
      <c r="M1093" s="205" t="s">
        <v>54</v>
      </c>
      <c r="N1093" s="218"/>
      <c r="O1093" s="225">
        <f>IFERROR(VLOOKUP(TRIM(PRR[[#This Row],[Lokacija provedbe
grad ili općina]]),[1]Koordinate!B:E,2,FALSE),"")</f>
        <v>32254</v>
      </c>
      <c r="P1093" s="225">
        <f>IFERROR(VLOOKUP(TRIM(PRR[[#This Row],[Lokacija provedbe
grad ili općina]]),[1]Koordinate!B:E,3,FALSE),"")</f>
        <v>44.981645</v>
      </c>
      <c r="Q1093" s="225">
        <f>IFERROR(VLOOKUP(TRIM(PRR[[#This Row],[Lokacija provedbe
grad ili općina]]),[1]Koordinate!B:E,4,FALSE),"")</f>
        <v>18.9273869999999</v>
      </c>
    </row>
    <row r="1094" spans="1:17" s="167" customFormat="1">
      <c r="A1094" s="218"/>
      <c r="B1094" s="226" t="s">
        <v>5521</v>
      </c>
      <c r="C1094" s="218"/>
      <c r="D1094" s="218"/>
      <c r="E1094" s="227">
        <v>43507</v>
      </c>
      <c r="F1094" s="75">
        <v>372000</v>
      </c>
      <c r="G1094" s="75">
        <v>372000</v>
      </c>
      <c r="H1094" s="75">
        <v>334800</v>
      </c>
      <c r="I1094" s="75">
        <v>37200</v>
      </c>
      <c r="J1094" s="75">
        <v>0</v>
      </c>
      <c r="K1094" s="205" t="s">
        <v>5598</v>
      </c>
      <c r="L1094" s="417" t="s">
        <v>52</v>
      </c>
      <c r="M1094" s="205" t="s">
        <v>3972</v>
      </c>
      <c r="N1094" s="218"/>
      <c r="O1094" s="225">
        <f>IFERROR(VLOOKUP(TRIM(PRR[[#This Row],[Lokacija provedbe
grad ili općina]]),[1]Koordinate!B:E,2,FALSE),"")</f>
        <v>32213</v>
      </c>
      <c r="P1094" s="225">
        <f>IFERROR(VLOOKUP(TRIM(PRR[[#This Row],[Lokacija provedbe
grad ili općina]]),[1]Koordinate!B:E,3,FALSE),"")</f>
        <v>45.374082700000002</v>
      </c>
      <c r="Q1094" s="225">
        <f>IFERROR(VLOOKUP(TRIM(PRR[[#This Row],[Lokacija provedbe
grad ili općina]]),[1]Koordinate!B:E,4,FALSE),"")</f>
        <v>18.704673499999998</v>
      </c>
    </row>
    <row r="1095" spans="1:17" s="167" customFormat="1">
      <c r="A1095" s="218"/>
      <c r="B1095" s="226" t="s">
        <v>5521</v>
      </c>
      <c r="C1095" s="218"/>
      <c r="D1095" s="218"/>
      <c r="E1095" s="227">
        <v>43507</v>
      </c>
      <c r="F1095" s="75">
        <v>372000</v>
      </c>
      <c r="G1095" s="75">
        <v>372000</v>
      </c>
      <c r="H1095" s="75">
        <v>334800</v>
      </c>
      <c r="I1095" s="75">
        <v>37200</v>
      </c>
      <c r="J1095" s="75">
        <v>0</v>
      </c>
      <c r="K1095" s="205" t="s">
        <v>5599</v>
      </c>
      <c r="L1095" s="417" t="s">
        <v>52</v>
      </c>
      <c r="M1095" s="205" t="s">
        <v>1216</v>
      </c>
      <c r="N1095" s="218"/>
      <c r="O1095" s="225">
        <f>IFERROR(VLOOKUP(TRIM(PRR[[#This Row],[Lokacija provedbe
grad ili općina]]),[1]Koordinate!B:E,2,FALSE),"")</f>
        <v>32257</v>
      </c>
      <c r="P1095" s="225">
        <f>IFERROR(VLOOKUP(TRIM(PRR[[#This Row],[Lokacija provedbe
grad ili općina]]),[1]Koordinate!B:E,3,FALSE),"")</f>
        <v>44.919718199999998</v>
      </c>
      <c r="Q1095" s="225">
        <f>IFERROR(VLOOKUP(TRIM(PRR[[#This Row],[Lokacija provedbe
grad ili općina]]),[1]Koordinate!B:E,4,FALSE),"")</f>
        <v>18.910618199999998</v>
      </c>
    </row>
    <row r="1096" spans="1:17" s="167" customFormat="1">
      <c r="A1096" s="218"/>
      <c r="B1096" s="226" t="s">
        <v>5521</v>
      </c>
      <c r="C1096" s="218"/>
      <c r="D1096" s="218"/>
      <c r="E1096" s="227">
        <v>43507</v>
      </c>
      <c r="F1096" s="75">
        <v>372000</v>
      </c>
      <c r="G1096" s="75">
        <v>372000</v>
      </c>
      <c r="H1096" s="75">
        <v>334800</v>
      </c>
      <c r="I1096" s="75">
        <v>37200</v>
      </c>
      <c r="J1096" s="75">
        <v>0</v>
      </c>
      <c r="K1096" s="205" t="s">
        <v>5600</v>
      </c>
      <c r="L1096" s="417" t="s">
        <v>52</v>
      </c>
      <c r="M1096" s="205" t="s">
        <v>1216</v>
      </c>
      <c r="N1096" s="218"/>
      <c r="O1096" s="225">
        <f>IFERROR(VLOOKUP(TRIM(PRR[[#This Row],[Lokacija provedbe
grad ili općina]]),[1]Koordinate!B:E,2,FALSE),"")</f>
        <v>32257</v>
      </c>
      <c r="P1096" s="225">
        <f>IFERROR(VLOOKUP(TRIM(PRR[[#This Row],[Lokacija provedbe
grad ili općina]]),[1]Koordinate!B:E,3,FALSE),"")</f>
        <v>44.919718199999998</v>
      </c>
      <c r="Q1096" s="225">
        <f>IFERROR(VLOOKUP(TRIM(PRR[[#This Row],[Lokacija provedbe
grad ili općina]]),[1]Koordinate!B:E,4,FALSE),"")</f>
        <v>18.910618199999998</v>
      </c>
    </row>
    <row r="1097" spans="1:17" s="167" customFormat="1">
      <c r="A1097" s="218"/>
      <c r="B1097" s="226" t="s">
        <v>5521</v>
      </c>
      <c r="C1097" s="218"/>
      <c r="D1097" s="218"/>
      <c r="E1097" s="227">
        <v>43507</v>
      </c>
      <c r="F1097" s="75">
        <v>372000</v>
      </c>
      <c r="G1097" s="75">
        <v>372000</v>
      </c>
      <c r="H1097" s="75">
        <v>334800</v>
      </c>
      <c r="I1097" s="75">
        <v>37200</v>
      </c>
      <c r="J1097" s="75">
        <v>0</v>
      </c>
      <c r="K1097" s="205" t="s">
        <v>5601</v>
      </c>
      <c r="L1097" s="417" t="s">
        <v>52</v>
      </c>
      <c r="M1097" s="205" t="s">
        <v>1216</v>
      </c>
      <c r="N1097" s="218"/>
      <c r="O1097" s="225">
        <f>IFERROR(VLOOKUP(TRIM(PRR[[#This Row],[Lokacija provedbe
grad ili općina]]),[1]Koordinate!B:E,2,FALSE),"")</f>
        <v>32257</v>
      </c>
      <c r="P1097" s="225">
        <f>IFERROR(VLOOKUP(TRIM(PRR[[#This Row],[Lokacija provedbe
grad ili općina]]),[1]Koordinate!B:E,3,FALSE),"")</f>
        <v>44.919718199999998</v>
      </c>
      <c r="Q1097" s="225">
        <f>IFERROR(VLOOKUP(TRIM(PRR[[#This Row],[Lokacija provedbe
grad ili općina]]),[1]Koordinate!B:E,4,FALSE),"")</f>
        <v>18.910618199999998</v>
      </c>
    </row>
    <row r="1098" spans="1:17" s="167" customFormat="1">
      <c r="A1098" s="225"/>
      <c r="B1098" s="255" t="s">
        <v>5521</v>
      </c>
      <c r="C1098" s="225"/>
      <c r="D1098" s="649"/>
      <c r="E1098" s="231">
        <v>43507</v>
      </c>
      <c r="F1098" s="75">
        <v>372000</v>
      </c>
      <c r="G1098" s="75">
        <v>372000</v>
      </c>
      <c r="H1098" s="75">
        <v>334800</v>
      </c>
      <c r="I1098" s="75">
        <v>37200</v>
      </c>
      <c r="J1098" s="75">
        <v>0</v>
      </c>
      <c r="K1098" s="205" t="s">
        <v>5602</v>
      </c>
      <c r="L1098" s="419" t="s">
        <v>52</v>
      </c>
      <c r="M1098" s="124" t="s">
        <v>217</v>
      </c>
      <c r="N1098" s="218"/>
      <c r="O1098" s="225">
        <f>IFERROR(VLOOKUP(TRIM(PRR[[#This Row],[Lokacija provedbe
grad ili općina]]),[1]Koordinate!B:E,2,FALSE),"")</f>
        <v>32245</v>
      </c>
      <c r="P1098" s="225">
        <f>IFERROR(VLOOKUP(TRIM(PRR[[#This Row],[Lokacija provedbe
grad ili općina]]),[1]Koordinate!B:E,3,FALSE),"")</f>
        <v>45.139913399999998</v>
      </c>
      <c r="Q1098" s="225">
        <f>IFERROR(VLOOKUP(TRIM(PRR[[#This Row],[Lokacija provedbe
grad ili općina]]),[1]Koordinate!B:E,4,FALSE),"")</f>
        <v>19.035608799999899</v>
      </c>
    </row>
    <row r="1099" spans="1:17" s="167" customFormat="1">
      <c r="A1099" s="225"/>
      <c r="B1099" s="254" t="s">
        <v>5521</v>
      </c>
      <c r="C1099" s="44"/>
      <c r="D1099" s="44"/>
      <c r="E1099" s="242">
        <v>43507</v>
      </c>
      <c r="F1099" s="75">
        <v>372000</v>
      </c>
      <c r="G1099" s="75">
        <v>372000</v>
      </c>
      <c r="H1099" s="75">
        <v>334800</v>
      </c>
      <c r="I1099" s="75">
        <v>37200</v>
      </c>
      <c r="J1099" s="75">
        <v>0</v>
      </c>
      <c r="K1099" s="205" t="s">
        <v>5603</v>
      </c>
      <c r="L1099" s="196" t="s">
        <v>52</v>
      </c>
      <c r="M1099" s="136" t="s">
        <v>1216</v>
      </c>
      <c r="N1099" s="218"/>
      <c r="O1099" s="225">
        <f>IFERROR(VLOOKUP(TRIM(PRR[[#This Row],[Lokacija provedbe
grad ili općina]]),[1]Koordinate!B:E,2,FALSE),"")</f>
        <v>32257</v>
      </c>
      <c r="P1099" s="225">
        <f>IFERROR(VLOOKUP(TRIM(PRR[[#This Row],[Lokacija provedbe
grad ili općina]]),[1]Koordinate!B:E,3,FALSE),"")</f>
        <v>44.919718199999998</v>
      </c>
      <c r="Q1099" s="225">
        <f>IFERROR(VLOOKUP(TRIM(PRR[[#This Row],[Lokacija provedbe
grad ili općina]]),[1]Koordinate!B:E,4,FALSE),"")</f>
        <v>18.910618199999998</v>
      </c>
    </row>
    <row r="1100" spans="1:17" s="167" customFormat="1">
      <c r="A1100" s="225"/>
      <c r="B1100" s="254" t="s">
        <v>5521</v>
      </c>
      <c r="C1100" s="44"/>
      <c r="D1100" s="44"/>
      <c r="E1100" s="242">
        <v>43507</v>
      </c>
      <c r="F1100" s="75">
        <v>148800</v>
      </c>
      <c r="G1100" s="75">
        <v>148800</v>
      </c>
      <c r="H1100" s="75">
        <v>133920</v>
      </c>
      <c r="I1100" s="75">
        <v>14880</v>
      </c>
      <c r="J1100" s="75">
        <v>0</v>
      </c>
      <c r="K1100" s="205" t="s">
        <v>5604</v>
      </c>
      <c r="L1100" s="196" t="s">
        <v>52</v>
      </c>
      <c r="M1100" s="136" t="s">
        <v>4319</v>
      </c>
      <c r="N1100" s="218"/>
      <c r="O1100" s="225">
        <f>IFERROR(VLOOKUP(TRIM(PRR[[#This Row],[Lokacija provedbe
grad ili općina]]),[1]Koordinate!B:E,2,FALSE),"")</f>
        <v>32275</v>
      </c>
      <c r="P1100" s="225">
        <f>IFERROR(VLOOKUP(TRIM(PRR[[#This Row],[Lokacija provedbe
grad ili općina]]),[1]Koordinate!B:E,3,FALSE),"")</f>
        <v>45.049175699999999</v>
      </c>
      <c r="Q1100" s="225">
        <f>IFERROR(VLOOKUP(TRIM(PRR[[#This Row],[Lokacija provedbe
grad ili općina]]),[1]Koordinate!B:E,4,FALSE),"")</f>
        <v>18.756961799999999</v>
      </c>
    </row>
    <row r="1101" spans="1:17" s="167" customFormat="1">
      <c r="A1101" s="225"/>
      <c r="B1101" s="254" t="s">
        <v>5521</v>
      </c>
      <c r="C1101" s="44"/>
      <c r="D1101" s="44"/>
      <c r="E1101" s="242">
        <v>43507</v>
      </c>
      <c r="F1101" s="75">
        <v>372000</v>
      </c>
      <c r="G1101" s="75">
        <v>372000</v>
      </c>
      <c r="H1101" s="75">
        <v>334800</v>
      </c>
      <c r="I1101" s="75">
        <v>37200</v>
      </c>
      <c r="J1101" s="75">
        <v>0</v>
      </c>
      <c r="K1101" s="205" t="s">
        <v>5605</v>
      </c>
      <c r="L1101" s="196" t="s">
        <v>52</v>
      </c>
      <c r="M1101" s="136" t="s">
        <v>217</v>
      </c>
      <c r="N1101" s="218"/>
      <c r="O1101" s="225">
        <f>IFERROR(VLOOKUP(TRIM(PRR[[#This Row],[Lokacija provedbe
grad ili općina]]),[1]Koordinate!B:E,2,FALSE),"")</f>
        <v>32245</v>
      </c>
      <c r="P1101" s="225">
        <f>IFERROR(VLOOKUP(TRIM(PRR[[#This Row],[Lokacija provedbe
grad ili općina]]),[1]Koordinate!B:E,3,FALSE),"")</f>
        <v>45.139913399999998</v>
      </c>
      <c r="Q1101" s="225">
        <f>IFERROR(VLOOKUP(TRIM(PRR[[#This Row],[Lokacija provedbe
grad ili općina]]),[1]Koordinate!B:E,4,FALSE),"")</f>
        <v>19.035608799999899</v>
      </c>
    </row>
    <row r="1102" spans="1:17" s="167" customFormat="1">
      <c r="A1102" s="225"/>
      <c r="B1102" s="254" t="s">
        <v>5521</v>
      </c>
      <c r="C1102" s="44"/>
      <c r="D1102" s="44"/>
      <c r="E1102" s="242">
        <v>43507</v>
      </c>
      <c r="F1102" s="75">
        <v>372000</v>
      </c>
      <c r="G1102" s="75">
        <v>372000</v>
      </c>
      <c r="H1102" s="75">
        <v>334800</v>
      </c>
      <c r="I1102" s="75">
        <v>37200</v>
      </c>
      <c r="J1102" s="75">
        <v>0</v>
      </c>
      <c r="K1102" s="205" t="s">
        <v>5606</v>
      </c>
      <c r="L1102" s="196" t="s">
        <v>52</v>
      </c>
      <c r="M1102" s="136" t="s">
        <v>54</v>
      </c>
      <c r="N1102" s="218"/>
      <c r="O1102" s="225">
        <f>IFERROR(VLOOKUP(TRIM(PRR[[#This Row],[Lokacija provedbe
grad ili općina]]),[1]Koordinate!B:E,2,FALSE),"")</f>
        <v>32254</v>
      </c>
      <c r="P1102" s="225">
        <f>IFERROR(VLOOKUP(TRIM(PRR[[#This Row],[Lokacija provedbe
grad ili općina]]),[1]Koordinate!B:E,3,FALSE),"")</f>
        <v>44.981645</v>
      </c>
      <c r="Q1102" s="225">
        <f>IFERROR(VLOOKUP(TRIM(PRR[[#This Row],[Lokacija provedbe
grad ili općina]]),[1]Koordinate!B:E,4,FALSE),"")</f>
        <v>18.9273869999999</v>
      </c>
    </row>
    <row r="1103" spans="1:17" s="167" customFormat="1">
      <c r="A1103" s="151"/>
      <c r="B1103" s="255" t="s">
        <v>5521</v>
      </c>
      <c r="C1103" s="151"/>
      <c r="D1103" s="151"/>
      <c r="E1103" s="78">
        <v>43507</v>
      </c>
      <c r="F1103" s="75">
        <v>370625</v>
      </c>
      <c r="G1103" s="75">
        <v>370625</v>
      </c>
      <c r="H1103" s="75">
        <v>333562.5</v>
      </c>
      <c r="I1103" s="75">
        <v>37062.5</v>
      </c>
      <c r="J1103" s="75">
        <v>0</v>
      </c>
      <c r="K1103" s="205" t="s">
        <v>5607</v>
      </c>
      <c r="L1103" s="418" t="s">
        <v>52</v>
      </c>
      <c r="M1103" s="124" t="s">
        <v>3099</v>
      </c>
      <c r="N1103" s="218"/>
      <c r="O1103" s="225">
        <f>IFERROR(VLOOKUP(TRIM(PRR[[#This Row],[Lokacija provedbe
grad ili općina]]),[1]Koordinate!B:E,2,FALSE),"")</f>
        <v>32273</v>
      </c>
      <c r="P1103" s="225">
        <f>IFERROR(VLOOKUP(TRIM(PRR[[#This Row],[Lokacija provedbe
grad ili općina]]),[1]Koordinate!B:E,3,FALSE),"")</f>
        <v>45.149477099999999</v>
      </c>
      <c r="Q1103" s="225">
        <f>IFERROR(VLOOKUP(TRIM(PRR[[#This Row],[Lokacija provedbe
grad ili općina]]),[1]Koordinate!B:E,4,FALSE),"")</f>
        <v>18.706734399999899</v>
      </c>
    </row>
    <row r="1104" spans="1:17" s="167" customFormat="1">
      <c r="A1104" s="151"/>
      <c r="B1104" s="226" t="s">
        <v>5521</v>
      </c>
      <c r="C1104" s="151"/>
      <c r="D1104" s="151"/>
      <c r="E1104" s="78">
        <v>43507</v>
      </c>
      <c r="F1104" s="75">
        <v>372000</v>
      </c>
      <c r="G1104" s="75">
        <v>372000</v>
      </c>
      <c r="H1104" s="75">
        <v>334800</v>
      </c>
      <c r="I1104" s="75">
        <v>37200</v>
      </c>
      <c r="J1104" s="75">
        <v>0</v>
      </c>
      <c r="K1104" s="205" t="s">
        <v>5608</v>
      </c>
      <c r="L1104" s="418" t="s">
        <v>52</v>
      </c>
      <c r="M1104" s="124" t="s">
        <v>4321</v>
      </c>
      <c r="N1104" s="218"/>
      <c r="O1104" s="225">
        <f>IFERROR(VLOOKUP(TRIM(PRR[[#This Row],[Lokacija provedbe
grad ili općina]]),[1]Koordinate!B:E,2,FALSE),"")</f>
        <v>32251</v>
      </c>
      <c r="P1104" s="225">
        <f>IFERROR(VLOOKUP(TRIM(PRR[[#This Row],[Lokacija provedbe
grad ili općina]]),[1]Koordinate!B:E,3,FALSE),"")</f>
        <v>45.1983599</v>
      </c>
      <c r="Q1104" s="225">
        <f>IFERROR(VLOOKUP(TRIM(PRR[[#This Row],[Lokacija provedbe
grad ili općina]]),[1]Koordinate!B:E,4,FALSE),"")</f>
        <v>18.848450799999998</v>
      </c>
    </row>
    <row r="1105" spans="1:17" s="167" customFormat="1">
      <c r="A1105" s="151"/>
      <c r="B1105" s="255" t="s">
        <v>5521</v>
      </c>
      <c r="C1105" s="151"/>
      <c r="D1105" s="151"/>
      <c r="E1105" s="78">
        <v>43507</v>
      </c>
      <c r="F1105" s="75">
        <v>370625</v>
      </c>
      <c r="G1105" s="75">
        <v>370625</v>
      </c>
      <c r="H1105" s="75">
        <v>333562.5</v>
      </c>
      <c r="I1105" s="75">
        <v>37062.5</v>
      </c>
      <c r="J1105" s="75">
        <v>0</v>
      </c>
      <c r="K1105" s="205" t="s">
        <v>5609</v>
      </c>
      <c r="L1105" s="418" t="s">
        <v>52</v>
      </c>
      <c r="M1105" s="124" t="s">
        <v>217</v>
      </c>
      <c r="N1105" s="218"/>
      <c r="O1105" s="225">
        <f>IFERROR(VLOOKUP(TRIM(PRR[[#This Row],[Lokacija provedbe
grad ili općina]]),[1]Koordinate!B:E,2,FALSE),"")</f>
        <v>32245</v>
      </c>
      <c r="P1105" s="225">
        <f>IFERROR(VLOOKUP(TRIM(PRR[[#This Row],[Lokacija provedbe
grad ili općina]]),[1]Koordinate!B:E,3,FALSE),"")</f>
        <v>45.139913399999998</v>
      </c>
      <c r="Q1105" s="225">
        <f>IFERROR(VLOOKUP(TRIM(PRR[[#This Row],[Lokacija provedbe
grad ili općina]]),[1]Koordinate!B:E,4,FALSE),"")</f>
        <v>19.035608799999899</v>
      </c>
    </row>
    <row r="1106" spans="1:17" s="167" customFormat="1">
      <c r="A1106" s="151"/>
      <c r="B1106" s="226" t="s">
        <v>5521</v>
      </c>
      <c r="C1106" s="151"/>
      <c r="D1106" s="151"/>
      <c r="E1106" s="78">
        <v>43507</v>
      </c>
      <c r="F1106" s="75">
        <v>372000</v>
      </c>
      <c r="G1106" s="75">
        <v>372000</v>
      </c>
      <c r="H1106" s="75">
        <v>334800</v>
      </c>
      <c r="I1106" s="75">
        <v>37200</v>
      </c>
      <c r="J1106" s="75">
        <v>0</v>
      </c>
      <c r="K1106" s="205" t="s">
        <v>5610</v>
      </c>
      <c r="L1106" s="418" t="s">
        <v>52</v>
      </c>
      <c r="M1106" s="124" t="s">
        <v>217</v>
      </c>
      <c r="N1106" s="218"/>
      <c r="O1106" s="225">
        <f>IFERROR(VLOOKUP(TRIM(PRR[[#This Row],[Lokacija provedbe
grad ili općina]]),[1]Koordinate!B:E,2,FALSE),"")</f>
        <v>32245</v>
      </c>
      <c r="P1106" s="225">
        <f>IFERROR(VLOOKUP(TRIM(PRR[[#This Row],[Lokacija provedbe
grad ili općina]]),[1]Koordinate!B:E,3,FALSE),"")</f>
        <v>45.139913399999998</v>
      </c>
      <c r="Q1106" s="225">
        <f>IFERROR(VLOOKUP(TRIM(PRR[[#This Row],[Lokacija provedbe
grad ili općina]]),[1]Koordinate!B:E,4,FALSE),"")</f>
        <v>19.035608799999899</v>
      </c>
    </row>
    <row r="1107" spans="1:17" s="167" customFormat="1">
      <c r="A1107" s="151"/>
      <c r="B1107" s="255" t="s">
        <v>5521</v>
      </c>
      <c r="C1107" s="151"/>
      <c r="D1107" s="151"/>
      <c r="E1107" s="78">
        <v>43507</v>
      </c>
      <c r="F1107" s="75">
        <v>372000</v>
      </c>
      <c r="G1107" s="75">
        <v>372000</v>
      </c>
      <c r="H1107" s="75">
        <v>334800</v>
      </c>
      <c r="I1107" s="75">
        <v>37200</v>
      </c>
      <c r="J1107" s="75">
        <v>0</v>
      </c>
      <c r="K1107" s="205" t="s">
        <v>5611</v>
      </c>
      <c r="L1107" s="418" t="s">
        <v>52</v>
      </c>
      <c r="M1107" s="124" t="s">
        <v>1216</v>
      </c>
      <c r="N1107" s="218"/>
      <c r="O1107" s="225">
        <f>IFERROR(VLOOKUP(TRIM(PRR[[#This Row],[Lokacija provedbe
grad ili općina]]),[1]Koordinate!B:E,2,FALSE),"")</f>
        <v>32257</v>
      </c>
      <c r="P1107" s="225">
        <f>IFERROR(VLOOKUP(TRIM(PRR[[#This Row],[Lokacija provedbe
grad ili općina]]),[1]Koordinate!B:E,3,FALSE),"")</f>
        <v>44.919718199999998</v>
      </c>
      <c r="Q1107" s="225">
        <f>IFERROR(VLOOKUP(TRIM(PRR[[#This Row],[Lokacija provedbe
grad ili općina]]),[1]Koordinate!B:E,4,FALSE),"")</f>
        <v>18.910618199999998</v>
      </c>
    </row>
    <row r="1108" spans="1:17" s="167" customFormat="1">
      <c r="A1108" s="151"/>
      <c r="B1108" s="226" t="s">
        <v>5521</v>
      </c>
      <c r="C1108" s="151"/>
      <c r="D1108" s="151"/>
      <c r="E1108" s="78">
        <v>43507</v>
      </c>
      <c r="F1108" s="75">
        <v>372000</v>
      </c>
      <c r="G1108" s="75">
        <v>372000</v>
      </c>
      <c r="H1108" s="75">
        <v>334800</v>
      </c>
      <c r="I1108" s="75">
        <v>37200</v>
      </c>
      <c r="J1108" s="75">
        <v>0</v>
      </c>
      <c r="K1108" s="205" t="s">
        <v>5612</v>
      </c>
      <c r="L1108" s="418" t="s">
        <v>52</v>
      </c>
      <c r="M1108" s="124" t="s">
        <v>3972</v>
      </c>
      <c r="N1108" s="218"/>
      <c r="O1108" s="225">
        <f>IFERROR(VLOOKUP(TRIM(PRR[[#This Row],[Lokacija provedbe
grad ili općina]]),[1]Koordinate!B:E,2,FALSE),"")</f>
        <v>32213</v>
      </c>
      <c r="P1108" s="225">
        <f>IFERROR(VLOOKUP(TRIM(PRR[[#This Row],[Lokacija provedbe
grad ili općina]]),[1]Koordinate!B:E,3,FALSE),"")</f>
        <v>45.374082700000002</v>
      </c>
      <c r="Q1108" s="225">
        <f>IFERROR(VLOOKUP(TRIM(PRR[[#This Row],[Lokacija provedbe
grad ili općina]]),[1]Koordinate!B:E,4,FALSE),"")</f>
        <v>18.704673499999998</v>
      </c>
    </row>
    <row r="1109" spans="1:17" s="167" customFormat="1">
      <c r="A1109" s="151"/>
      <c r="B1109" s="255" t="s">
        <v>5521</v>
      </c>
      <c r="C1109" s="151"/>
      <c r="D1109" s="151"/>
      <c r="E1109" s="80">
        <v>43507</v>
      </c>
      <c r="F1109" s="75">
        <v>372000</v>
      </c>
      <c r="G1109" s="75">
        <v>372000</v>
      </c>
      <c r="H1109" s="75">
        <v>334800</v>
      </c>
      <c r="I1109" s="75">
        <v>37200</v>
      </c>
      <c r="J1109" s="75">
        <v>0</v>
      </c>
      <c r="K1109" s="205" t="s">
        <v>5613</v>
      </c>
      <c r="L1109" s="418" t="s">
        <v>52</v>
      </c>
      <c r="M1109" s="124" t="s">
        <v>4240</v>
      </c>
      <c r="N1109" s="218"/>
      <c r="O1109" s="225">
        <f>IFERROR(VLOOKUP(TRIM(PRR[[#This Row],[Lokacija provedbe
grad ili općina]]),[1]Koordinate!B:E,2,FALSE),"")</f>
        <v>32224</v>
      </c>
      <c r="P1109" s="225">
        <f>IFERROR(VLOOKUP(TRIM(PRR[[#This Row],[Lokacija provedbe
grad ili općina]]),[1]Koordinate!B:E,3,FALSE),"")</f>
        <v>45.419167100000003</v>
      </c>
      <c r="Q1109" s="225">
        <f>IFERROR(VLOOKUP(TRIM(PRR[[#This Row],[Lokacija provedbe
grad ili općina]]),[1]Koordinate!B:E,4,FALSE),"")</f>
        <v>18.899151100000001</v>
      </c>
    </row>
    <row r="1110" spans="1:17" s="167" customFormat="1">
      <c r="A1110" s="151"/>
      <c r="B1110" s="256" t="s">
        <v>5521</v>
      </c>
      <c r="C1110" s="44"/>
      <c r="D1110" s="44"/>
      <c r="E1110" s="125">
        <v>43507</v>
      </c>
      <c r="F1110" s="75">
        <v>372000</v>
      </c>
      <c r="G1110" s="75">
        <v>372000</v>
      </c>
      <c r="H1110" s="75">
        <v>334800</v>
      </c>
      <c r="I1110" s="75">
        <v>37200</v>
      </c>
      <c r="J1110" s="75">
        <v>0</v>
      </c>
      <c r="K1110" s="205" t="s">
        <v>5614</v>
      </c>
      <c r="L1110" s="196" t="s">
        <v>52</v>
      </c>
      <c r="M1110" s="237" t="s">
        <v>4240</v>
      </c>
      <c r="N1110" s="218"/>
      <c r="O1110" s="225">
        <f>IFERROR(VLOOKUP(TRIM(PRR[[#This Row],[Lokacija provedbe
grad ili općina]]),[1]Koordinate!B:E,2,FALSE),"")</f>
        <v>32224</v>
      </c>
      <c r="P1110" s="225">
        <f>IFERROR(VLOOKUP(TRIM(PRR[[#This Row],[Lokacija provedbe
grad ili općina]]),[1]Koordinate!B:E,3,FALSE),"")</f>
        <v>45.419167100000003</v>
      </c>
      <c r="Q1110" s="225">
        <f>IFERROR(VLOOKUP(TRIM(PRR[[#This Row],[Lokacija provedbe
grad ili općina]]),[1]Koordinate!B:E,4,FALSE),"")</f>
        <v>18.899151100000001</v>
      </c>
    </row>
    <row r="1111" spans="1:17" s="167" customFormat="1">
      <c r="A1111" s="200"/>
      <c r="B1111" s="256" t="s">
        <v>5521</v>
      </c>
      <c r="C1111" s="44"/>
      <c r="D1111" s="44"/>
      <c r="E1111" s="125">
        <v>43507</v>
      </c>
      <c r="F1111" s="75">
        <v>372000</v>
      </c>
      <c r="G1111" s="75">
        <v>372000</v>
      </c>
      <c r="H1111" s="75">
        <v>334800</v>
      </c>
      <c r="I1111" s="75">
        <v>37200</v>
      </c>
      <c r="J1111" s="75">
        <v>0</v>
      </c>
      <c r="K1111" s="205" t="s">
        <v>5615</v>
      </c>
      <c r="L1111" s="196" t="s">
        <v>52</v>
      </c>
      <c r="M1111" s="238" t="s">
        <v>4240</v>
      </c>
      <c r="N1111" s="218"/>
      <c r="O1111" s="225">
        <f>IFERROR(VLOOKUP(TRIM(PRR[[#This Row],[Lokacija provedbe
grad ili općina]]),[1]Koordinate!B:E,2,FALSE),"")</f>
        <v>32224</v>
      </c>
      <c r="P1111" s="225">
        <f>IFERROR(VLOOKUP(TRIM(PRR[[#This Row],[Lokacija provedbe
grad ili općina]]),[1]Koordinate!B:E,3,FALSE),"")</f>
        <v>45.419167100000003</v>
      </c>
      <c r="Q1111" s="225">
        <f>IFERROR(VLOOKUP(TRIM(PRR[[#This Row],[Lokacija provedbe
grad ili općina]]),[1]Koordinate!B:E,4,FALSE),"")</f>
        <v>18.899151100000001</v>
      </c>
    </row>
    <row r="1112" spans="1:17" s="167" customFormat="1">
      <c r="A1112" s="475"/>
      <c r="B1112" s="256" t="s">
        <v>5521</v>
      </c>
      <c r="C1112" s="44"/>
      <c r="D1112" s="44"/>
      <c r="E1112" s="125">
        <v>43507</v>
      </c>
      <c r="F1112" s="75">
        <v>372000</v>
      </c>
      <c r="G1112" s="75">
        <v>372000</v>
      </c>
      <c r="H1112" s="75">
        <v>334800</v>
      </c>
      <c r="I1112" s="75">
        <v>37200</v>
      </c>
      <c r="J1112" s="75">
        <v>0</v>
      </c>
      <c r="K1112" s="205" t="s">
        <v>5616</v>
      </c>
      <c r="L1112" s="196" t="s">
        <v>52</v>
      </c>
      <c r="M1112" s="238" t="s">
        <v>217</v>
      </c>
      <c r="N1112" s="218"/>
      <c r="O1112" s="225">
        <f>IFERROR(VLOOKUP(TRIM(PRR[[#This Row],[Lokacija provedbe
grad ili općina]]),[1]Koordinate!B:E,2,FALSE),"")</f>
        <v>32245</v>
      </c>
      <c r="P1112" s="225">
        <f>IFERROR(VLOOKUP(TRIM(PRR[[#This Row],[Lokacija provedbe
grad ili općina]]),[1]Koordinate!B:E,3,FALSE),"")</f>
        <v>45.139913399999998</v>
      </c>
      <c r="Q1112" s="225">
        <f>IFERROR(VLOOKUP(TRIM(PRR[[#This Row],[Lokacija provedbe
grad ili općina]]),[1]Koordinate!B:E,4,FALSE),"")</f>
        <v>19.035608799999899</v>
      </c>
    </row>
    <row r="1113" spans="1:17" s="167" customFormat="1">
      <c r="A1113" s="151"/>
      <c r="B1113" s="255" t="s">
        <v>5521</v>
      </c>
      <c r="C1113" s="151"/>
      <c r="D1113" s="151"/>
      <c r="E1113" s="78">
        <v>43507</v>
      </c>
      <c r="F1113" s="75">
        <v>372000</v>
      </c>
      <c r="G1113" s="75">
        <v>372000</v>
      </c>
      <c r="H1113" s="75">
        <v>334800</v>
      </c>
      <c r="I1113" s="75">
        <v>37200</v>
      </c>
      <c r="J1113" s="75">
        <v>0</v>
      </c>
      <c r="K1113" s="205" t="s">
        <v>5617</v>
      </c>
      <c r="L1113" s="418" t="s">
        <v>52</v>
      </c>
      <c r="M1113" s="239" t="s">
        <v>54</v>
      </c>
      <c r="N1113" s="218"/>
      <c r="O1113" s="225">
        <f>IFERROR(VLOOKUP(TRIM(PRR[[#This Row],[Lokacija provedbe
grad ili općina]]),[1]Koordinate!B:E,2,FALSE),"")</f>
        <v>32254</v>
      </c>
      <c r="P1113" s="225">
        <f>IFERROR(VLOOKUP(TRIM(PRR[[#This Row],[Lokacija provedbe
grad ili općina]]),[1]Koordinate!B:E,3,FALSE),"")</f>
        <v>44.981645</v>
      </c>
      <c r="Q1113" s="225">
        <f>IFERROR(VLOOKUP(TRIM(PRR[[#This Row],[Lokacija provedbe
grad ili općina]]),[1]Koordinate!B:E,4,FALSE),"")</f>
        <v>18.9273869999999</v>
      </c>
    </row>
    <row r="1114" spans="1:17" s="167" customFormat="1">
      <c r="A1114" s="151"/>
      <c r="B1114" s="256" t="s">
        <v>5521</v>
      </c>
      <c r="C1114" s="151"/>
      <c r="D1114" s="151"/>
      <c r="E1114" s="78">
        <v>43507</v>
      </c>
      <c r="F1114" s="75">
        <v>372000</v>
      </c>
      <c r="G1114" s="75">
        <v>372000</v>
      </c>
      <c r="H1114" s="75">
        <v>334800</v>
      </c>
      <c r="I1114" s="75">
        <v>37200</v>
      </c>
      <c r="J1114" s="75">
        <v>0</v>
      </c>
      <c r="K1114" s="205" t="s">
        <v>5618</v>
      </c>
      <c r="L1114" s="196" t="s">
        <v>52</v>
      </c>
      <c r="M1114" s="239" t="s">
        <v>2369</v>
      </c>
      <c r="N1114" s="218"/>
      <c r="O1114" s="225">
        <f>IFERROR(VLOOKUP(TRIM(PRR[[#This Row],[Lokacija provedbe
grad ili općina]]),[1]Koordinate!B:E,2,FALSE),"")</f>
        <v>32276</v>
      </c>
      <c r="P1114" s="225">
        <f>IFERROR(VLOOKUP(TRIM(PRR[[#This Row],[Lokacija provedbe
grad ili općina]]),[1]Koordinate!B:E,3,FALSE),"")</f>
        <v>45.116733199999999</v>
      </c>
      <c r="Q1114" s="225">
        <f>IFERROR(VLOOKUP(TRIM(PRR[[#This Row],[Lokacija provedbe
grad ili općina]]),[1]Koordinate!B:E,4,FALSE),"")</f>
        <v>18.5370162</v>
      </c>
    </row>
    <row r="1115" spans="1:17" s="167" customFormat="1">
      <c r="A1115" s="151"/>
      <c r="B1115" s="255" t="s">
        <v>5521</v>
      </c>
      <c r="C1115" s="151"/>
      <c r="D1115" s="151"/>
      <c r="E1115" s="78">
        <v>43507</v>
      </c>
      <c r="F1115" s="75">
        <v>372000</v>
      </c>
      <c r="G1115" s="75">
        <v>372000</v>
      </c>
      <c r="H1115" s="75">
        <v>334800</v>
      </c>
      <c r="I1115" s="75">
        <v>37200</v>
      </c>
      <c r="J1115" s="75">
        <v>0</v>
      </c>
      <c r="K1115" s="205" t="s">
        <v>5619</v>
      </c>
      <c r="L1115" s="418" t="s">
        <v>52</v>
      </c>
      <c r="M1115" s="124" t="s">
        <v>2369</v>
      </c>
      <c r="N1115" s="218"/>
      <c r="O1115" s="225">
        <f>IFERROR(VLOOKUP(TRIM(PRR[[#This Row],[Lokacija provedbe
grad ili općina]]),[1]Koordinate!B:E,2,FALSE),"")</f>
        <v>32276</v>
      </c>
      <c r="P1115" s="225">
        <f>IFERROR(VLOOKUP(TRIM(PRR[[#This Row],[Lokacija provedbe
grad ili općina]]),[1]Koordinate!B:E,3,FALSE),"")</f>
        <v>45.116733199999999</v>
      </c>
      <c r="Q1115" s="225">
        <f>IFERROR(VLOOKUP(TRIM(PRR[[#This Row],[Lokacija provedbe
grad ili općina]]),[1]Koordinate!B:E,4,FALSE),"")</f>
        <v>18.5370162</v>
      </c>
    </row>
    <row r="1116" spans="1:17" s="167" customFormat="1">
      <c r="A1116" s="151"/>
      <c r="B1116" s="226" t="s">
        <v>5521</v>
      </c>
      <c r="C1116" s="151"/>
      <c r="D1116" s="151"/>
      <c r="E1116" s="78">
        <v>43507</v>
      </c>
      <c r="F1116" s="75">
        <v>148800</v>
      </c>
      <c r="G1116" s="75">
        <v>148800</v>
      </c>
      <c r="H1116" s="75">
        <v>133920</v>
      </c>
      <c r="I1116" s="75">
        <v>14880</v>
      </c>
      <c r="J1116" s="75">
        <v>0</v>
      </c>
      <c r="K1116" s="205" t="s">
        <v>5620</v>
      </c>
      <c r="L1116" s="418" t="s">
        <v>52</v>
      </c>
      <c r="M1116" s="124" t="s">
        <v>53</v>
      </c>
      <c r="N1116" s="218"/>
      <c r="O1116" s="225">
        <f>IFERROR(VLOOKUP(TRIM(PRR[[#This Row],[Lokacija provedbe
grad ili općina]]),[1]Koordinate!B:E,2,FALSE),"")</f>
        <v>32000</v>
      </c>
      <c r="P1116" s="225">
        <f>IFERROR(VLOOKUP(TRIM(PRR[[#This Row],[Lokacija provedbe
grad ili općina]]),[1]Koordinate!B:E,3,FALSE),"")</f>
        <v>45.345237699999998</v>
      </c>
      <c r="Q1116" s="225">
        <f>IFERROR(VLOOKUP(TRIM(PRR[[#This Row],[Lokacija provedbe
grad ili općina]]),[1]Koordinate!B:E,4,FALSE),"")</f>
        <v>19.001020400000002</v>
      </c>
    </row>
    <row r="1117" spans="1:17" s="167" customFormat="1">
      <c r="A1117" s="151"/>
      <c r="B1117" s="260" t="s">
        <v>5521</v>
      </c>
      <c r="C1117" s="45"/>
      <c r="D1117" s="540"/>
      <c r="E1117" s="95">
        <v>43507</v>
      </c>
      <c r="F1117" s="75">
        <v>372000</v>
      </c>
      <c r="G1117" s="75">
        <v>372000</v>
      </c>
      <c r="H1117" s="75">
        <v>334800</v>
      </c>
      <c r="I1117" s="75">
        <v>37200</v>
      </c>
      <c r="J1117" s="75">
        <v>0</v>
      </c>
      <c r="K1117" s="205" t="s">
        <v>5621</v>
      </c>
      <c r="L1117" s="196" t="s">
        <v>52</v>
      </c>
      <c r="M1117" s="124" t="s">
        <v>890</v>
      </c>
      <c r="N1117" s="218"/>
      <c r="O1117" s="225">
        <f>IFERROR(VLOOKUP(TRIM(PRR[[#This Row],[Lokacija provedbe
grad ili općina]]),[1]Koordinate!B:E,2,FALSE),"")</f>
        <v>32236</v>
      </c>
      <c r="P1117" s="225">
        <f>IFERROR(VLOOKUP(TRIM(PRR[[#This Row],[Lokacija provedbe
grad ili općina]]),[1]Koordinate!B:E,3,FALSE),"")</f>
        <v>45.222044799999999</v>
      </c>
      <c r="Q1117" s="225">
        <f>IFERROR(VLOOKUP(TRIM(PRR[[#This Row],[Lokacija provedbe
grad ili općina]]),[1]Koordinate!B:E,4,FALSE),"")</f>
        <v>19.375233099999999</v>
      </c>
    </row>
    <row r="1118" spans="1:17" s="167" customFormat="1">
      <c r="A1118" s="151"/>
      <c r="B1118" s="260" t="s">
        <v>5521</v>
      </c>
      <c r="C1118" s="45"/>
      <c r="D1118" s="45"/>
      <c r="E1118" s="95">
        <v>43507</v>
      </c>
      <c r="F1118" s="75">
        <v>372000</v>
      </c>
      <c r="G1118" s="75">
        <v>372000</v>
      </c>
      <c r="H1118" s="75">
        <v>334800</v>
      </c>
      <c r="I1118" s="75">
        <v>37200</v>
      </c>
      <c r="J1118" s="75">
        <v>0</v>
      </c>
      <c r="K1118" s="205" t="s">
        <v>5622</v>
      </c>
      <c r="L1118" s="196" t="s">
        <v>52</v>
      </c>
      <c r="M1118" s="124" t="s">
        <v>1398</v>
      </c>
      <c r="N1118" s="218"/>
      <c r="O1118" s="225">
        <f>IFERROR(VLOOKUP(TRIM(PRR[[#This Row],[Lokacija provedbe
grad ili općina]]),[1]Koordinate!B:E,2,FALSE),"")</f>
        <v>32281</v>
      </c>
      <c r="P1118" s="225">
        <f>IFERROR(VLOOKUP(TRIM(PRR[[#This Row],[Lokacija provedbe
grad ili općina]]),[1]Koordinate!B:E,3,FALSE),"")</f>
        <v>45.288244499999998</v>
      </c>
      <c r="Q1118" s="225">
        <f>IFERROR(VLOOKUP(TRIM(PRR[[#This Row],[Lokacija provedbe
grad ili općina]]),[1]Koordinate!B:E,4,FALSE),"")</f>
        <v>18.6841136</v>
      </c>
    </row>
    <row r="1119" spans="1:17" s="167" customFormat="1">
      <c r="A1119" s="151"/>
      <c r="B1119" s="260" t="s">
        <v>5521</v>
      </c>
      <c r="C1119" s="45"/>
      <c r="D1119" s="45"/>
      <c r="E1119" s="95">
        <v>43507</v>
      </c>
      <c r="F1119" s="75">
        <v>372000</v>
      </c>
      <c r="G1119" s="75">
        <v>372000</v>
      </c>
      <c r="H1119" s="75">
        <v>334800</v>
      </c>
      <c r="I1119" s="75">
        <v>37200</v>
      </c>
      <c r="J1119" s="75">
        <v>0</v>
      </c>
      <c r="K1119" s="205" t="s">
        <v>5623</v>
      </c>
      <c r="L1119" s="196" t="s">
        <v>52</v>
      </c>
      <c r="M1119" s="124" t="s">
        <v>1216</v>
      </c>
      <c r="N1119" s="218"/>
      <c r="O1119" s="225">
        <f>IFERROR(VLOOKUP(TRIM(PRR[[#This Row],[Lokacija provedbe
grad ili općina]]),[1]Koordinate!B:E,2,FALSE),"")</f>
        <v>32257</v>
      </c>
      <c r="P1119" s="225">
        <f>IFERROR(VLOOKUP(TRIM(PRR[[#This Row],[Lokacija provedbe
grad ili općina]]),[1]Koordinate!B:E,3,FALSE),"")</f>
        <v>44.919718199999998</v>
      </c>
      <c r="Q1119" s="225">
        <f>IFERROR(VLOOKUP(TRIM(PRR[[#This Row],[Lokacija provedbe
grad ili općina]]),[1]Koordinate!B:E,4,FALSE),"")</f>
        <v>18.910618199999998</v>
      </c>
    </row>
    <row r="1120" spans="1:17" s="167" customFormat="1">
      <c r="A1120" s="151"/>
      <c r="B1120" s="226" t="s">
        <v>5521</v>
      </c>
      <c r="C1120" s="151"/>
      <c r="D1120" s="151"/>
      <c r="E1120" s="78">
        <v>43507</v>
      </c>
      <c r="F1120" s="75">
        <v>372000</v>
      </c>
      <c r="G1120" s="75">
        <v>372000</v>
      </c>
      <c r="H1120" s="75">
        <v>334800</v>
      </c>
      <c r="I1120" s="75">
        <v>37200</v>
      </c>
      <c r="J1120" s="75">
        <v>0</v>
      </c>
      <c r="K1120" s="205" t="s">
        <v>5624</v>
      </c>
      <c r="L1120" s="418" t="s">
        <v>52</v>
      </c>
      <c r="M1120" s="124" t="s">
        <v>4240</v>
      </c>
      <c r="N1120" s="218"/>
      <c r="O1120" s="225">
        <f>IFERROR(VLOOKUP(TRIM(PRR[[#This Row],[Lokacija provedbe
grad ili općina]]),[1]Koordinate!B:E,2,FALSE),"")</f>
        <v>32224</v>
      </c>
      <c r="P1120" s="225">
        <f>IFERROR(VLOOKUP(TRIM(PRR[[#This Row],[Lokacija provedbe
grad ili općina]]),[1]Koordinate!B:E,3,FALSE),"")</f>
        <v>45.419167100000003</v>
      </c>
      <c r="Q1120" s="225">
        <f>IFERROR(VLOOKUP(TRIM(PRR[[#This Row],[Lokacija provedbe
grad ili općina]]),[1]Koordinate!B:E,4,FALSE),"")</f>
        <v>18.899151100000001</v>
      </c>
    </row>
    <row r="1121" spans="1:17" s="167" customFormat="1">
      <c r="A1121" s="151"/>
      <c r="B1121" s="260" t="s">
        <v>5521</v>
      </c>
      <c r="C1121" s="45"/>
      <c r="D1121" s="45"/>
      <c r="E1121" s="95">
        <v>43539</v>
      </c>
      <c r="F1121" s="75">
        <v>372000</v>
      </c>
      <c r="G1121" s="75">
        <v>372000</v>
      </c>
      <c r="H1121" s="75">
        <v>334800</v>
      </c>
      <c r="I1121" s="75">
        <v>37200</v>
      </c>
      <c r="J1121" s="75">
        <v>0</v>
      </c>
      <c r="K1121" s="205" t="s">
        <v>6281</v>
      </c>
      <c r="L1121" s="196" t="s">
        <v>52</v>
      </c>
      <c r="M1121" s="124" t="s">
        <v>1216</v>
      </c>
      <c r="N1121" s="218"/>
      <c r="O1121" s="225">
        <f>IFERROR(VLOOKUP(TRIM(PRR[[#This Row],[Lokacija provedbe
grad ili općina]]),[1]Koordinate!B:E,2,FALSE),"")</f>
        <v>32257</v>
      </c>
      <c r="P1121" s="225">
        <f>IFERROR(VLOOKUP(TRIM(PRR[[#This Row],[Lokacija provedbe
grad ili općina]]),[1]Koordinate!B:E,3,FALSE),"")</f>
        <v>44.919718199999998</v>
      </c>
      <c r="Q1121" s="225">
        <f>IFERROR(VLOOKUP(TRIM(PRR[[#This Row],[Lokacija provedbe
grad ili općina]]),[1]Koordinate!B:E,4,FALSE),"")</f>
        <v>18.910618199999998</v>
      </c>
    </row>
    <row r="1122" spans="1:17" s="167" customFormat="1">
      <c r="A1122" s="151"/>
      <c r="B1122" s="260" t="s">
        <v>5521</v>
      </c>
      <c r="C1122" s="45"/>
      <c r="D1122" s="45"/>
      <c r="E1122" s="95">
        <v>43539</v>
      </c>
      <c r="F1122" s="75">
        <v>372000</v>
      </c>
      <c r="G1122" s="75">
        <v>372000</v>
      </c>
      <c r="H1122" s="75">
        <v>334800</v>
      </c>
      <c r="I1122" s="75">
        <v>37200</v>
      </c>
      <c r="J1122" s="75">
        <v>0</v>
      </c>
      <c r="K1122" s="205" t="s">
        <v>6283</v>
      </c>
      <c r="L1122" s="196" t="s">
        <v>52</v>
      </c>
      <c r="M1122" s="124" t="s">
        <v>890</v>
      </c>
      <c r="N1122" s="218"/>
      <c r="O1122" s="225">
        <f>IFERROR(VLOOKUP(TRIM(PRR[[#This Row],[Lokacija provedbe
grad ili općina]]),[1]Koordinate!B:E,2,FALSE),"")</f>
        <v>32236</v>
      </c>
      <c r="P1122" s="225">
        <f>IFERROR(VLOOKUP(TRIM(PRR[[#This Row],[Lokacija provedbe
grad ili općina]]),[1]Koordinate!B:E,3,FALSE),"")</f>
        <v>45.222044799999999</v>
      </c>
      <c r="Q1122" s="225">
        <f>IFERROR(VLOOKUP(TRIM(PRR[[#This Row],[Lokacija provedbe
grad ili općina]]),[1]Koordinate!B:E,4,FALSE),"")</f>
        <v>19.375233099999999</v>
      </c>
    </row>
    <row r="1123" spans="1:17" s="167" customFormat="1">
      <c r="A1123" s="151"/>
      <c r="B1123" s="260" t="s">
        <v>5521</v>
      </c>
      <c r="C1123" s="45"/>
      <c r="D1123" s="45"/>
      <c r="E1123" s="95">
        <v>43540</v>
      </c>
      <c r="F1123" s="75">
        <v>372000</v>
      </c>
      <c r="G1123" s="75">
        <v>372000</v>
      </c>
      <c r="H1123" s="75">
        <v>334800</v>
      </c>
      <c r="I1123" s="75">
        <v>37200</v>
      </c>
      <c r="J1123" s="75">
        <v>0</v>
      </c>
      <c r="K1123" s="205" t="s">
        <v>6284</v>
      </c>
      <c r="L1123" s="196" t="s">
        <v>52</v>
      </c>
      <c r="M1123" s="124" t="s">
        <v>5032</v>
      </c>
      <c r="N1123" s="218"/>
      <c r="O1123" s="225">
        <f>IFERROR(VLOOKUP(TRIM(PRR[[#This Row],[Lokacija provedbe
grad ili općina]]),[1]Koordinate!B:E,2,FALSE),"")</f>
        <v>32280</v>
      </c>
      <c r="P1123" s="225">
        <f>IFERROR(VLOOKUP(TRIM(PRR[[#This Row],[Lokacija provedbe
grad ili općina]]),[1]Koordinate!B:E,3,FALSE),"")</f>
        <v>45.317464800000003</v>
      </c>
      <c r="Q1123" s="225">
        <f>IFERROR(VLOOKUP(TRIM(PRR[[#This Row],[Lokacija provedbe
grad ili općina]]),[1]Koordinate!B:E,4,FALSE),"")</f>
        <v>18.731536599999998</v>
      </c>
    </row>
    <row r="1124" spans="1:17" s="167" customFormat="1">
      <c r="A1124" s="151"/>
      <c r="B1124" s="226" t="s">
        <v>5521</v>
      </c>
      <c r="C1124" s="151"/>
      <c r="D1124" s="151"/>
      <c r="E1124" s="78">
        <v>43543</v>
      </c>
      <c r="F1124" s="75">
        <v>372000</v>
      </c>
      <c r="G1124" s="75">
        <v>372000</v>
      </c>
      <c r="H1124" s="75">
        <v>334800</v>
      </c>
      <c r="I1124" s="75">
        <v>37200</v>
      </c>
      <c r="J1124" s="75">
        <v>0</v>
      </c>
      <c r="K1124" s="205" t="s">
        <v>6286</v>
      </c>
      <c r="L1124" s="418" t="s">
        <v>52</v>
      </c>
      <c r="M1124" s="124" t="s">
        <v>53</v>
      </c>
      <c r="N1124" s="218"/>
      <c r="O1124" s="225">
        <f>IFERROR(VLOOKUP(TRIM(PRR[[#This Row],[Lokacija provedbe
grad ili općina]]),[1]Koordinate!B:E,2,FALSE),"")</f>
        <v>32000</v>
      </c>
      <c r="P1124" s="225">
        <f>IFERROR(VLOOKUP(TRIM(PRR[[#This Row],[Lokacija provedbe
grad ili općina]]),[1]Koordinate!B:E,3,FALSE),"")</f>
        <v>45.345237699999998</v>
      </c>
      <c r="Q1124" s="225">
        <f>IFERROR(VLOOKUP(TRIM(PRR[[#This Row],[Lokacija provedbe
grad ili općina]]),[1]Koordinate!B:E,4,FALSE),"")</f>
        <v>19.001020400000002</v>
      </c>
    </row>
    <row r="1125" spans="1:17" s="167" customFormat="1">
      <c r="A1125" s="151"/>
      <c r="B1125" s="260" t="s">
        <v>5521</v>
      </c>
      <c r="C1125" s="45"/>
      <c r="D1125" s="45"/>
      <c r="E1125" s="95">
        <v>43543</v>
      </c>
      <c r="F1125" s="75">
        <v>372000</v>
      </c>
      <c r="G1125" s="75">
        <v>372000</v>
      </c>
      <c r="H1125" s="75">
        <v>334800</v>
      </c>
      <c r="I1125" s="75">
        <v>37200</v>
      </c>
      <c r="J1125" s="75">
        <v>0</v>
      </c>
      <c r="K1125" s="205" t="s">
        <v>6298</v>
      </c>
      <c r="L1125" s="196" t="s">
        <v>52</v>
      </c>
      <c r="M1125" s="124" t="s">
        <v>148</v>
      </c>
      <c r="N1125" s="218"/>
      <c r="O1125" s="225">
        <f>IFERROR(VLOOKUP(TRIM(PRR[[#This Row],[Lokacija provedbe
grad ili općina]]),[1]Koordinate!B:E,2,FALSE),"")</f>
        <v>32272</v>
      </c>
      <c r="P1125" s="225">
        <f>IFERROR(VLOOKUP(TRIM(PRR[[#This Row],[Lokacija provedbe
grad ili općina]]),[1]Koordinate!B:E,3,FALSE),"")</f>
        <v>45.189483999999901</v>
      </c>
      <c r="Q1125" s="225">
        <f>IFERROR(VLOOKUP(TRIM(PRR[[#This Row],[Lokacija provedbe
grad ili općina]]),[1]Koordinate!B:E,4,FALSE),"")</f>
        <v>18.6873659</v>
      </c>
    </row>
    <row r="1126" spans="1:17" s="167" customFormat="1">
      <c r="A1126" s="151"/>
      <c r="B1126" s="260" t="s">
        <v>5521</v>
      </c>
      <c r="C1126" s="45"/>
      <c r="D1126" s="45"/>
      <c r="E1126" s="95">
        <v>43545</v>
      </c>
      <c r="F1126" s="75">
        <v>372000</v>
      </c>
      <c r="G1126" s="75">
        <v>372000</v>
      </c>
      <c r="H1126" s="75">
        <v>334800</v>
      </c>
      <c r="I1126" s="75">
        <v>37200</v>
      </c>
      <c r="J1126" s="75">
        <v>0</v>
      </c>
      <c r="K1126" s="205" t="s">
        <v>6282</v>
      </c>
      <c r="L1126" s="196" t="s">
        <v>52</v>
      </c>
      <c r="M1126" s="124" t="s">
        <v>2369</v>
      </c>
      <c r="N1126" s="218"/>
      <c r="O1126" s="225">
        <f>IFERROR(VLOOKUP(TRIM(PRR[[#This Row],[Lokacija provedbe
grad ili općina]]),[1]Koordinate!B:E,2,FALSE),"")</f>
        <v>32276</v>
      </c>
      <c r="P1126" s="225">
        <f>IFERROR(VLOOKUP(TRIM(PRR[[#This Row],[Lokacija provedbe
grad ili općina]]),[1]Koordinate!B:E,3,FALSE),"")</f>
        <v>45.116733199999999</v>
      </c>
      <c r="Q1126" s="225">
        <f>IFERROR(VLOOKUP(TRIM(PRR[[#This Row],[Lokacija provedbe
grad ili općina]]),[1]Koordinate!B:E,4,FALSE),"")</f>
        <v>18.5370162</v>
      </c>
    </row>
    <row r="1127" spans="1:17" s="167" customFormat="1">
      <c r="A1127" s="151"/>
      <c r="B1127" s="260" t="s">
        <v>5521</v>
      </c>
      <c r="C1127" s="45"/>
      <c r="D1127" s="45"/>
      <c r="E1127" s="95">
        <v>43545</v>
      </c>
      <c r="F1127" s="75">
        <v>370625</v>
      </c>
      <c r="G1127" s="75">
        <v>370625</v>
      </c>
      <c r="H1127" s="75">
        <v>333562.5</v>
      </c>
      <c r="I1127" s="75">
        <v>37062.5</v>
      </c>
      <c r="J1127" s="75">
        <v>0</v>
      </c>
      <c r="K1127" s="205" t="s">
        <v>6292</v>
      </c>
      <c r="L1127" s="196" t="s">
        <v>52</v>
      </c>
      <c r="M1127" s="124" t="s">
        <v>693</v>
      </c>
      <c r="N1127" s="218"/>
      <c r="O1127" s="225">
        <f>IFERROR(VLOOKUP(TRIM(PRR[[#This Row],[Lokacija provedbe
grad ili općina]]),[1]Koordinate!B:E,2,FALSE),"")</f>
        <v>32238</v>
      </c>
      <c r="P1127" s="225">
        <f>IFERROR(VLOOKUP(TRIM(PRR[[#This Row],[Lokacija provedbe
grad ili općina]]),[1]Koordinate!B:E,3,FALSE),"")</f>
        <v>45.232650700000001</v>
      </c>
      <c r="Q1127" s="225">
        <f>IFERROR(VLOOKUP(TRIM(PRR[[#This Row],[Lokacija provedbe
grad ili općina]]),[1]Koordinate!B:E,4,FALSE),"")</f>
        <v>19.092352200000001</v>
      </c>
    </row>
    <row r="1128" spans="1:17" s="167" customFormat="1">
      <c r="A1128" s="151"/>
      <c r="B1128" s="226" t="s">
        <v>5521</v>
      </c>
      <c r="C1128" s="151"/>
      <c r="D1128" s="151"/>
      <c r="E1128" s="78">
        <v>43545</v>
      </c>
      <c r="F1128" s="517">
        <v>372000</v>
      </c>
      <c r="G1128" s="517">
        <v>372000</v>
      </c>
      <c r="H1128" s="517">
        <v>334800</v>
      </c>
      <c r="I1128" s="517">
        <v>37200</v>
      </c>
      <c r="J1128" s="517">
        <v>0</v>
      </c>
      <c r="K1128" s="205" t="s">
        <v>6300</v>
      </c>
      <c r="L1128" s="418" t="s">
        <v>52</v>
      </c>
      <c r="M1128" s="124" t="s">
        <v>1216</v>
      </c>
      <c r="N1128" s="218"/>
      <c r="O1128" s="225">
        <f>IFERROR(VLOOKUP(TRIM(PRR[[#This Row],[Lokacija provedbe
grad ili općina]]),[1]Koordinate!B:E,2,FALSE),"")</f>
        <v>32257</v>
      </c>
      <c r="P1128" s="225">
        <f>IFERROR(VLOOKUP(TRIM(PRR[[#This Row],[Lokacija provedbe
grad ili općina]]),[1]Koordinate!B:E,3,FALSE),"")</f>
        <v>44.919718199999998</v>
      </c>
      <c r="Q1128" s="225">
        <f>IFERROR(VLOOKUP(TRIM(PRR[[#This Row],[Lokacija provedbe
grad ili općina]]),[1]Koordinate!B:E,4,FALSE),"")</f>
        <v>18.910618199999998</v>
      </c>
    </row>
    <row r="1129" spans="1:17" s="167" customFormat="1">
      <c r="A1129" s="151"/>
      <c r="B1129" s="255" t="s">
        <v>5521</v>
      </c>
      <c r="C1129" s="151"/>
      <c r="D1129" s="151"/>
      <c r="E1129" s="78">
        <v>43545</v>
      </c>
      <c r="F1129" s="75">
        <v>370625</v>
      </c>
      <c r="G1129" s="75">
        <v>370625</v>
      </c>
      <c r="H1129" s="75">
        <v>333562.5</v>
      </c>
      <c r="I1129" s="75">
        <v>37062.5</v>
      </c>
      <c r="J1129" s="75">
        <v>0</v>
      </c>
      <c r="K1129" s="205" t="s">
        <v>6305</v>
      </c>
      <c r="L1129" s="418" t="s">
        <v>52</v>
      </c>
      <c r="M1129" s="124" t="s">
        <v>693</v>
      </c>
      <c r="N1129" s="218"/>
      <c r="O1129" s="225">
        <f>IFERROR(VLOOKUP(TRIM(PRR[[#This Row],[Lokacija provedbe
grad ili općina]]),[1]Koordinate!B:E,2,FALSE),"")</f>
        <v>32238</v>
      </c>
      <c r="P1129" s="225">
        <f>IFERROR(VLOOKUP(TRIM(PRR[[#This Row],[Lokacija provedbe
grad ili općina]]),[1]Koordinate!B:E,3,FALSE),"")</f>
        <v>45.232650700000001</v>
      </c>
      <c r="Q1129" s="225">
        <f>IFERROR(VLOOKUP(TRIM(PRR[[#This Row],[Lokacija provedbe
grad ili općina]]),[1]Koordinate!B:E,4,FALSE),"")</f>
        <v>19.092352200000001</v>
      </c>
    </row>
    <row r="1130" spans="1:17" s="167" customFormat="1" ht="30">
      <c r="A1130" s="151"/>
      <c r="B1130" s="535" t="s">
        <v>5521</v>
      </c>
      <c r="C1130" s="45"/>
      <c r="D1130" s="45"/>
      <c r="E1130" s="95">
        <v>43546</v>
      </c>
      <c r="F1130" s="75">
        <v>370625</v>
      </c>
      <c r="G1130" s="75">
        <v>370625</v>
      </c>
      <c r="H1130" s="75">
        <v>333562.5</v>
      </c>
      <c r="I1130" s="75">
        <v>37062.5</v>
      </c>
      <c r="J1130" s="75">
        <v>0</v>
      </c>
      <c r="K1130" s="205" t="s">
        <v>6285</v>
      </c>
      <c r="L1130" s="196" t="s">
        <v>52</v>
      </c>
      <c r="M1130" s="124" t="s">
        <v>890</v>
      </c>
      <c r="N1130" s="218"/>
      <c r="O1130" s="225">
        <f>IFERROR(VLOOKUP(TRIM(PRR[[#This Row],[Lokacija provedbe
grad ili općina]]),[1]Koordinate!B:E,2,FALSE),"")</f>
        <v>32236</v>
      </c>
      <c r="P1130" s="225">
        <f>IFERROR(VLOOKUP(TRIM(PRR[[#This Row],[Lokacija provedbe
grad ili općina]]),[1]Koordinate!B:E,3,FALSE),"")</f>
        <v>45.222044799999999</v>
      </c>
      <c r="Q1130" s="225">
        <f>IFERROR(VLOOKUP(TRIM(PRR[[#This Row],[Lokacija provedbe
grad ili općina]]),[1]Koordinate!B:E,4,FALSE),"")</f>
        <v>19.375233099999999</v>
      </c>
    </row>
    <row r="1131" spans="1:17" s="167" customFormat="1">
      <c r="A1131" s="151"/>
      <c r="B1131" s="226" t="s">
        <v>5521</v>
      </c>
      <c r="C1131" s="45"/>
      <c r="D1131" s="45"/>
      <c r="E1131" s="95">
        <v>43546</v>
      </c>
      <c r="F1131" s="75">
        <v>370625</v>
      </c>
      <c r="G1131" s="75">
        <v>370625</v>
      </c>
      <c r="H1131" s="75">
        <v>333562.5</v>
      </c>
      <c r="I1131" s="75">
        <v>37062.5</v>
      </c>
      <c r="J1131" s="75">
        <v>0</v>
      </c>
      <c r="K1131" s="205" t="s">
        <v>6293</v>
      </c>
      <c r="L1131" s="196" t="s">
        <v>52</v>
      </c>
      <c r="M1131" s="124" t="s">
        <v>4240</v>
      </c>
      <c r="N1131" s="218"/>
      <c r="O1131" s="225">
        <f>IFERROR(VLOOKUP(TRIM(PRR[[#This Row],[Lokacija provedbe
grad ili općina]]),[1]Koordinate!B:E,2,FALSE),"")</f>
        <v>32224</v>
      </c>
      <c r="P1131" s="225">
        <f>IFERROR(VLOOKUP(TRIM(PRR[[#This Row],[Lokacija provedbe
grad ili općina]]),[1]Koordinate!B:E,3,FALSE),"")</f>
        <v>45.419167100000003</v>
      </c>
      <c r="Q1131" s="225">
        <f>IFERROR(VLOOKUP(TRIM(PRR[[#This Row],[Lokacija provedbe
grad ili općina]]),[1]Koordinate!B:E,4,FALSE),"")</f>
        <v>18.899151100000001</v>
      </c>
    </row>
    <row r="1132" spans="1:17" s="167" customFormat="1">
      <c r="A1132" s="151"/>
      <c r="B1132" s="226" t="s">
        <v>5521</v>
      </c>
      <c r="C1132" s="597"/>
      <c r="D1132" s="597"/>
      <c r="E1132" s="95">
        <v>43546</v>
      </c>
      <c r="F1132" s="75">
        <v>148250</v>
      </c>
      <c r="G1132" s="75">
        <v>148250</v>
      </c>
      <c r="H1132" s="75">
        <v>133425</v>
      </c>
      <c r="I1132" s="75">
        <v>14825</v>
      </c>
      <c r="J1132" s="75">
        <v>0</v>
      </c>
      <c r="K1132" s="282" t="s">
        <v>6304</v>
      </c>
      <c r="L1132" s="196" t="s">
        <v>52</v>
      </c>
      <c r="M1132" s="124" t="s">
        <v>4324</v>
      </c>
      <c r="N1132" s="218"/>
      <c r="O1132" s="225">
        <f>IFERROR(VLOOKUP(TRIM(PRR[[#This Row],[Lokacija provedbe
grad ili općina]]),[1]Koordinate!B:E,2,FALSE),"")</f>
        <v>32249</v>
      </c>
      <c r="P1132" s="225">
        <f>IFERROR(VLOOKUP(TRIM(PRR[[#This Row],[Lokacija provedbe
grad ili općina]]),[1]Koordinate!B:E,3,FALSE),"")</f>
        <v>45.164882200000001</v>
      </c>
      <c r="Q1132" s="225">
        <f>IFERROR(VLOOKUP(TRIM(PRR[[#This Row],[Lokacija provedbe
grad ili općina]]),[1]Koordinate!B:E,4,FALSE),"")</f>
        <v>19.152205800000001</v>
      </c>
    </row>
    <row r="1133" spans="1:17" s="167" customFormat="1">
      <c r="A1133" s="151"/>
      <c r="B1133" s="226" t="s">
        <v>5521</v>
      </c>
      <c r="C1133" s="45"/>
      <c r="D1133" s="45"/>
      <c r="E1133" s="95">
        <v>43546</v>
      </c>
      <c r="F1133" s="75">
        <v>370625</v>
      </c>
      <c r="G1133" s="75">
        <v>370625</v>
      </c>
      <c r="H1133" s="75">
        <v>333562.5</v>
      </c>
      <c r="I1133" s="75">
        <v>37062.5</v>
      </c>
      <c r="J1133" s="75">
        <v>0</v>
      </c>
      <c r="K1133" s="205" t="s">
        <v>6308</v>
      </c>
      <c r="L1133" s="196" t="s">
        <v>52</v>
      </c>
      <c r="M1133" s="124" t="s">
        <v>890</v>
      </c>
      <c r="N1133" s="218"/>
      <c r="O1133" s="225">
        <f>IFERROR(VLOOKUP(TRIM(PRR[[#This Row],[Lokacija provedbe
grad ili općina]]),[1]Koordinate!B:E,2,FALSE),"")</f>
        <v>32236</v>
      </c>
      <c r="P1133" s="225">
        <f>IFERROR(VLOOKUP(TRIM(PRR[[#This Row],[Lokacija provedbe
grad ili općina]]),[1]Koordinate!B:E,3,FALSE),"")</f>
        <v>45.222044799999999</v>
      </c>
      <c r="Q1133" s="225">
        <f>IFERROR(VLOOKUP(TRIM(PRR[[#This Row],[Lokacija provedbe
grad ili općina]]),[1]Koordinate!B:E,4,FALSE),"")</f>
        <v>19.375233099999999</v>
      </c>
    </row>
    <row r="1134" spans="1:17" s="167" customFormat="1">
      <c r="A1134" s="151"/>
      <c r="B1134" s="226" t="s">
        <v>5521</v>
      </c>
      <c r="C1134" s="45"/>
      <c r="D1134" s="45"/>
      <c r="E1134" s="95">
        <v>43546</v>
      </c>
      <c r="F1134" s="75">
        <v>370625</v>
      </c>
      <c r="G1134" s="75">
        <v>370625</v>
      </c>
      <c r="H1134" s="75">
        <v>333562.5</v>
      </c>
      <c r="I1134" s="75">
        <v>37062.5</v>
      </c>
      <c r="J1134" s="75">
        <v>0</v>
      </c>
      <c r="K1134" s="205" t="s">
        <v>6545</v>
      </c>
      <c r="L1134" s="196" t="s">
        <v>52</v>
      </c>
      <c r="M1134" s="124" t="s">
        <v>890</v>
      </c>
      <c r="N1134" s="218"/>
      <c r="O1134" s="225">
        <f>IFERROR(VLOOKUP(TRIM(PRR[[#This Row],[Lokacija provedbe
grad ili općina]]),[1]Koordinate!B:E,2,FALSE),"")</f>
        <v>32236</v>
      </c>
      <c r="P1134" s="225">
        <f>IFERROR(VLOOKUP(TRIM(PRR[[#This Row],[Lokacija provedbe
grad ili općina]]),[1]Koordinate!B:E,3,FALSE),"")</f>
        <v>45.222044799999999</v>
      </c>
      <c r="Q1134" s="225">
        <f>IFERROR(VLOOKUP(TRIM(PRR[[#This Row],[Lokacija provedbe
grad ili općina]]),[1]Koordinate!B:E,4,FALSE),"")</f>
        <v>19.375233099999999</v>
      </c>
    </row>
    <row r="1135" spans="1:17" s="167" customFormat="1">
      <c r="A1135" s="151"/>
      <c r="B1135" s="226" t="s">
        <v>5521</v>
      </c>
      <c r="C1135" s="45"/>
      <c r="D1135" s="45"/>
      <c r="E1135" s="95">
        <v>43549</v>
      </c>
      <c r="F1135" s="75">
        <v>370625</v>
      </c>
      <c r="G1135" s="75">
        <v>370625</v>
      </c>
      <c r="H1135" s="75">
        <v>333562.5</v>
      </c>
      <c r="I1135" s="75">
        <v>37062.5</v>
      </c>
      <c r="J1135" s="75">
        <v>0</v>
      </c>
      <c r="K1135" s="205" t="s">
        <v>6288</v>
      </c>
      <c r="L1135" s="196" t="s">
        <v>52</v>
      </c>
      <c r="M1135" s="124" t="s">
        <v>53</v>
      </c>
      <c r="N1135" s="218"/>
      <c r="O1135" s="225">
        <f>IFERROR(VLOOKUP(TRIM(PRR[[#This Row],[Lokacija provedbe
grad ili općina]]),[1]Koordinate!B:E,2,FALSE),"")</f>
        <v>32000</v>
      </c>
      <c r="P1135" s="225">
        <f>IFERROR(VLOOKUP(TRIM(PRR[[#This Row],[Lokacija provedbe
grad ili općina]]),[1]Koordinate!B:E,3,FALSE),"")</f>
        <v>45.345237699999998</v>
      </c>
      <c r="Q1135" s="225">
        <f>IFERROR(VLOOKUP(TRIM(PRR[[#This Row],[Lokacija provedbe
grad ili općina]]),[1]Koordinate!B:E,4,FALSE),"")</f>
        <v>19.001020400000002</v>
      </c>
    </row>
    <row r="1136" spans="1:17" s="167" customFormat="1">
      <c r="A1136" s="151"/>
      <c r="B1136" s="226" t="s">
        <v>5521</v>
      </c>
      <c r="C1136" s="45"/>
      <c r="D1136" s="45"/>
      <c r="E1136" s="95">
        <v>43549</v>
      </c>
      <c r="F1136" s="75">
        <v>372000</v>
      </c>
      <c r="G1136" s="75">
        <v>372000</v>
      </c>
      <c r="H1136" s="75">
        <v>334800</v>
      </c>
      <c r="I1136" s="75">
        <v>37200</v>
      </c>
      <c r="J1136" s="75">
        <v>0</v>
      </c>
      <c r="K1136" s="205" t="s">
        <v>6289</v>
      </c>
      <c r="L1136" s="196" t="s">
        <v>52</v>
      </c>
      <c r="M1136" s="124" t="s">
        <v>890</v>
      </c>
      <c r="N1136" s="218"/>
      <c r="O1136" s="225">
        <f>IFERROR(VLOOKUP(TRIM(PRR[[#This Row],[Lokacija provedbe
grad ili općina]]),[1]Koordinate!B:E,2,FALSE),"")</f>
        <v>32236</v>
      </c>
      <c r="P1136" s="225">
        <f>IFERROR(VLOOKUP(TRIM(PRR[[#This Row],[Lokacija provedbe
grad ili općina]]),[1]Koordinate!B:E,3,FALSE),"")</f>
        <v>45.222044799999999</v>
      </c>
      <c r="Q1136" s="225">
        <f>IFERROR(VLOOKUP(TRIM(PRR[[#This Row],[Lokacija provedbe
grad ili općina]]),[1]Koordinate!B:E,4,FALSE),"")</f>
        <v>19.375233099999999</v>
      </c>
    </row>
    <row r="1137" spans="1:17" s="167" customFormat="1">
      <c r="A1137" s="151"/>
      <c r="B1137" s="226" t="s">
        <v>5521</v>
      </c>
      <c r="C1137" s="45"/>
      <c r="D1137" s="45"/>
      <c r="E1137" s="95">
        <v>43549</v>
      </c>
      <c r="F1137" s="75">
        <v>372000</v>
      </c>
      <c r="G1137" s="75">
        <v>372000</v>
      </c>
      <c r="H1137" s="75">
        <v>334800</v>
      </c>
      <c r="I1137" s="75">
        <v>37200</v>
      </c>
      <c r="J1137" s="75">
        <v>0</v>
      </c>
      <c r="K1137" s="205" t="s">
        <v>6294</v>
      </c>
      <c r="L1137" s="196" t="s">
        <v>52</v>
      </c>
      <c r="M1137" s="124" t="s">
        <v>4240</v>
      </c>
      <c r="N1137" s="218"/>
      <c r="O1137" s="225">
        <f>IFERROR(VLOOKUP(TRIM(PRR[[#This Row],[Lokacija provedbe
grad ili općina]]),[1]Koordinate!B:E,2,FALSE),"")</f>
        <v>32224</v>
      </c>
      <c r="P1137" s="225">
        <f>IFERROR(VLOOKUP(TRIM(PRR[[#This Row],[Lokacija provedbe
grad ili općina]]),[1]Koordinate!B:E,3,FALSE),"")</f>
        <v>45.419167100000003</v>
      </c>
      <c r="Q1137" s="225">
        <f>IFERROR(VLOOKUP(TRIM(PRR[[#This Row],[Lokacija provedbe
grad ili općina]]),[1]Koordinate!B:E,4,FALSE),"")</f>
        <v>18.899151100000001</v>
      </c>
    </row>
    <row r="1138" spans="1:17" s="167" customFormat="1">
      <c r="A1138" s="151"/>
      <c r="B1138" s="226" t="s">
        <v>5521</v>
      </c>
      <c r="C1138" s="45"/>
      <c r="D1138" s="45"/>
      <c r="E1138" s="95">
        <v>43549</v>
      </c>
      <c r="F1138" s="75">
        <v>372000</v>
      </c>
      <c r="G1138" s="75">
        <v>372000</v>
      </c>
      <c r="H1138" s="75">
        <v>334800</v>
      </c>
      <c r="I1138" s="75">
        <v>37200</v>
      </c>
      <c r="J1138" s="75">
        <v>0</v>
      </c>
      <c r="K1138" s="205" t="s">
        <v>6297</v>
      </c>
      <c r="L1138" s="196" t="s">
        <v>52</v>
      </c>
      <c r="M1138" s="124" t="s">
        <v>143</v>
      </c>
      <c r="N1138" s="218"/>
      <c r="O1138" s="225">
        <f>IFERROR(VLOOKUP(TRIM(PRR[[#This Row],[Lokacija provedbe
grad ili općina]]),[1]Koordinate!B:E,2,FALSE),"")</f>
        <v>32100</v>
      </c>
      <c r="P1138" s="225">
        <f>IFERROR(VLOOKUP(TRIM(PRR[[#This Row],[Lokacija provedbe
grad ili općina]]),[1]Koordinate!B:E,3,FALSE),"")</f>
        <v>45.287905799999997</v>
      </c>
      <c r="Q1138" s="225">
        <f>IFERROR(VLOOKUP(TRIM(PRR[[#This Row],[Lokacija provedbe
grad ili općina]]),[1]Koordinate!B:E,4,FALSE),"")</f>
        <v>18.805678100000002</v>
      </c>
    </row>
    <row r="1139" spans="1:17" s="167" customFormat="1">
      <c r="A1139" s="151"/>
      <c r="B1139" s="226" t="s">
        <v>5521</v>
      </c>
      <c r="C1139" s="45"/>
      <c r="D1139" s="45"/>
      <c r="E1139" s="95">
        <v>43549</v>
      </c>
      <c r="F1139" s="75">
        <v>370625</v>
      </c>
      <c r="G1139" s="75">
        <v>370625</v>
      </c>
      <c r="H1139" s="75">
        <v>333562.5</v>
      </c>
      <c r="I1139" s="75">
        <v>37062.5</v>
      </c>
      <c r="J1139" s="75">
        <v>0</v>
      </c>
      <c r="K1139" s="205" t="s">
        <v>6299</v>
      </c>
      <c r="L1139" s="196" t="s">
        <v>52</v>
      </c>
      <c r="M1139" s="124" t="s">
        <v>3099</v>
      </c>
      <c r="N1139" s="218"/>
      <c r="O1139" s="225">
        <f>IFERROR(VLOOKUP(TRIM(PRR[[#This Row],[Lokacija provedbe
grad ili općina]]),[1]Koordinate!B:E,2,FALSE),"")</f>
        <v>32273</v>
      </c>
      <c r="P1139" s="225">
        <f>IFERROR(VLOOKUP(TRIM(PRR[[#This Row],[Lokacija provedbe
grad ili općina]]),[1]Koordinate!B:E,3,FALSE),"")</f>
        <v>45.149477099999999</v>
      </c>
      <c r="Q1139" s="225">
        <f>IFERROR(VLOOKUP(TRIM(PRR[[#This Row],[Lokacija provedbe
grad ili općina]]),[1]Koordinate!B:E,4,FALSE),"")</f>
        <v>18.706734399999899</v>
      </c>
    </row>
    <row r="1140" spans="1:17" s="167" customFormat="1">
      <c r="A1140" s="151"/>
      <c r="B1140" s="226" t="s">
        <v>5521</v>
      </c>
      <c r="C1140" s="45"/>
      <c r="D1140" s="45"/>
      <c r="E1140" s="95">
        <v>43549</v>
      </c>
      <c r="F1140" s="75">
        <v>370625</v>
      </c>
      <c r="G1140" s="75">
        <v>370625</v>
      </c>
      <c r="H1140" s="75">
        <v>333562.5</v>
      </c>
      <c r="I1140" s="75">
        <v>37062.5</v>
      </c>
      <c r="J1140" s="75">
        <v>0</v>
      </c>
      <c r="K1140" s="205" t="s">
        <v>6302</v>
      </c>
      <c r="L1140" s="196" t="s">
        <v>52</v>
      </c>
      <c r="M1140" s="124" t="s">
        <v>4324</v>
      </c>
      <c r="N1140" s="218"/>
      <c r="O1140" s="225">
        <f>IFERROR(VLOOKUP(TRIM(PRR[[#This Row],[Lokacija provedbe
grad ili općina]]),[1]Koordinate!B:E,2,FALSE),"")</f>
        <v>32249</v>
      </c>
      <c r="P1140" s="225">
        <f>IFERROR(VLOOKUP(TRIM(PRR[[#This Row],[Lokacija provedbe
grad ili općina]]),[1]Koordinate!B:E,3,FALSE),"")</f>
        <v>45.164882200000001</v>
      </c>
      <c r="Q1140" s="225">
        <f>IFERROR(VLOOKUP(TRIM(PRR[[#This Row],[Lokacija provedbe
grad ili općina]]),[1]Koordinate!B:E,4,FALSE),"")</f>
        <v>19.152205800000001</v>
      </c>
    </row>
    <row r="1141" spans="1:17" s="167" customFormat="1">
      <c r="A1141" s="151"/>
      <c r="B1141" s="226" t="s">
        <v>5521</v>
      </c>
      <c r="C1141" s="45"/>
      <c r="D1141" s="45"/>
      <c r="E1141" s="95">
        <v>43550</v>
      </c>
      <c r="F1141" s="75">
        <v>372000</v>
      </c>
      <c r="G1141" s="75">
        <v>372000</v>
      </c>
      <c r="H1141" s="75">
        <v>334800</v>
      </c>
      <c r="I1141" s="75">
        <v>37200</v>
      </c>
      <c r="J1141" s="75">
        <v>0</v>
      </c>
      <c r="K1141" s="205" t="s">
        <v>6287</v>
      </c>
      <c r="L1141" s="196" t="s">
        <v>52</v>
      </c>
      <c r="M1141" s="124" t="s">
        <v>143</v>
      </c>
      <c r="N1141" s="218"/>
      <c r="O1141" s="225">
        <f>IFERROR(VLOOKUP(TRIM(PRR[[#This Row],[Lokacija provedbe
grad ili općina]]),[1]Koordinate!B:E,2,FALSE),"")</f>
        <v>32100</v>
      </c>
      <c r="P1141" s="225">
        <f>IFERROR(VLOOKUP(TRIM(PRR[[#This Row],[Lokacija provedbe
grad ili općina]]),[1]Koordinate!B:E,3,FALSE),"")</f>
        <v>45.287905799999997</v>
      </c>
      <c r="Q1141" s="225">
        <f>IFERROR(VLOOKUP(TRIM(PRR[[#This Row],[Lokacija provedbe
grad ili općina]]),[1]Koordinate!B:E,4,FALSE),"")</f>
        <v>18.805678100000002</v>
      </c>
    </row>
    <row r="1142" spans="1:17" s="167" customFormat="1">
      <c r="A1142" s="151"/>
      <c r="B1142" s="226" t="s">
        <v>5521</v>
      </c>
      <c r="C1142" s="45"/>
      <c r="D1142" s="45"/>
      <c r="E1142" s="95">
        <v>43550</v>
      </c>
      <c r="F1142" s="75">
        <v>370625</v>
      </c>
      <c r="G1142" s="75">
        <v>370625</v>
      </c>
      <c r="H1142" s="75">
        <v>333562.5</v>
      </c>
      <c r="I1142" s="75">
        <v>37062.5</v>
      </c>
      <c r="J1142" s="75">
        <v>0</v>
      </c>
      <c r="K1142" s="205" t="s">
        <v>6290</v>
      </c>
      <c r="L1142" s="196" t="s">
        <v>52</v>
      </c>
      <c r="M1142" s="124" t="s">
        <v>217</v>
      </c>
      <c r="N1142" s="218"/>
      <c r="O1142" s="225">
        <f>IFERROR(VLOOKUP(TRIM(PRR[[#This Row],[Lokacija provedbe
grad ili općina]]),[1]Koordinate!B:E,2,FALSE),"")</f>
        <v>32245</v>
      </c>
      <c r="P1142" s="225">
        <f>IFERROR(VLOOKUP(TRIM(PRR[[#This Row],[Lokacija provedbe
grad ili općina]]),[1]Koordinate!B:E,3,FALSE),"")</f>
        <v>45.139913399999998</v>
      </c>
      <c r="Q1142" s="225">
        <f>IFERROR(VLOOKUP(TRIM(PRR[[#This Row],[Lokacija provedbe
grad ili općina]]),[1]Koordinate!B:E,4,FALSE),"")</f>
        <v>19.035608799999899</v>
      </c>
    </row>
    <row r="1143" spans="1:17" s="167" customFormat="1">
      <c r="A1143" s="151"/>
      <c r="B1143" s="226" t="s">
        <v>5521</v>
      </c>
      <c r="C1143" s="45"/>
      <c r="D1143" s="45"/>
      <c r="E1143" s="95">
        <v>43550</v>
      </c>
      <c r="F1143" s="75">
        <v>372000</v>
      </c>
      <c r="G1143" s="75">
        <v>372000</v>
      </c>
      <c r="H1143" s="75">
        <v>334800</v>
      </c>
      <c r="I1143" s="75">
        <v>37200</v>
      </c>
      <c r="J1143" s="75">
        <v>0</v>
      </c>
      <c r="K1143" s="205" t="s">
        <v>6291</v>
      </c>
      <c r="L1143" s="196" t="s">
        <v>52</v>
      </c>
      <c r="M1143" s="124" t="s">
        <v>1398</v>
      </c>
      <c r="N1143" s="218"/>
      <c r="O1143" s="225">
        <f>IFERROR(VLOOKUP(TRIM(PRR[[#This Row],[Lokacija provedbe
grad ili općina]]),[1]Koordinate!B:E,2,FALSE),"")</f>
        <v>32281</v>
      </c>
      <c r="P1143" s="225">
        <f>IFERROR(VLOOKUP(TRIM(PRR[[#This Row],[Lokacija provedbe
grad ili općina]]),[1]Koordinate!B:E,3,FALSE),"")</f>
        <v>45.288244499999998</v>
      </c>
      <c r="Q1143" s="225">
        <f>IFERROR(VLOOKUP(TRIM(PRR[[#This Row],[Lokacija provedbe
grad ili općina]]),[1]Koordinate!B:E,4,FALSE),"")</f>
        <v>18.6841136</v>
      </c>
    </row>
    <row r="1144" spans="1:17" s="167" customFormat="1">
      <c r="A1144" s="151"/>
      <c r="B1144" s="226" t="s">
        <v>5521</v>
      </c>
      <c r="C1144" s="45"/>
      <c r="D1144" s="45"/>
      <c r="E1144" s="95">
        <v>43550</v>
      </c>
      <c r="F1144" s="75">
        <v>370625</v>
      </c>
      <c r="G1144" s="75">
        <v>370625</v>
      </c>
      <c r="H1144" s="75">
        <v>333562.5</v>
      </c>
      <c r="I1144" s="75">
        <v>37062.5</v>
      </c>
      <c r="J1144" s="75">
        <v>0</v>
      </c>
      <c r="K1144" s="205" t="s">
        <v>6295</v>
      </c>
      <c r="L1144" s="196" t="s">
        <v>52</v>
      </c>
      <c r="M1144" s="124" t="s">
        <v>217</v>
      </c>
      <c r="N1144" s="218"/>
      <c r="O1144" s="225">
        <f>IFERROR(VLOOKUP(TRIM(PRR[[#This Row],[Lokacija provedbe
grad ili općina]]),[1]Koordinate!B:E,2,FALSE),"")</f>
        <v>32245</v>
      </c>
      <c r="P1144" s="225">
        <f>IFERROR(VLOOKUP(TRIM(PRR[[#This Row],[Lokacija provedbe
grad ili općina]]),[1]Koordinate!B:E,3,FALSE),"")</f>
        <v>45.139913399999998</v>
      </c>
      <c r="Q1144" s="225">
        <f>IFERROR(VLOOKUP(TRIM(PRR[[#This Row],[Lokacija provedbe
grad ili općina]]),[1]Koordinate!B:E,4,FALSE),"")</f>
        <v>19.035608799999899</v>
      </c>
    </row>
    <row r="1145" spans="1:17" s="167" customFormat="1">
      <c r="A1145" s="151"/>
      <c r="B1145" s="226" t="s">
        <v>5521</v>
      </c>
      <c r="C1145" s="45"/>
      <c r="D1145" s="45"/>
      <c r="E1145" s="95">
        <v>43550</v>
      </c>
      <c r="F1145" s="75">
        <v>148800</v>
      </c>
      <c r="G1145" s="75">
        <v>148800</v>
      </c>
      <c r="H1145" s="75">
        <v>133920</v>
      </c>
      <c r="I1145" s="75">
        <v>14880</v>
      </c>
      <c r="J1145" s="75">
        <v>0</v>
      </c>
      <c r="K1145" s="205" t="s">
        <v>6296</v>
      </c>
      <c r="L1145" s="196" t="s">
        <v>52</v>
      </c>
      <c r="M1145" s="124" t="s">
        <v>217</v>
      </c>
      <c r="N1145" s="218"/>
      <c r="O1145" s="225">
        <f>IFERROR(VLOOKUP(TRIM(PRR[[#This Row],[Lokacija provedbe
grad ili općina]]),[1]Koordinate!B:E,2,FALSE),"")</f>
        <v>32245</v>
      </c>
      <c r="P1145" s="225">
        <f>IFERROR(VLOOKUP(TRIM(PRR[[#This Row],[Lokacija provedbe
grad ili općina]]),[1]Koordinate!B:E,3,FALSE),"")</f>
        <v>45.139913399999998</v>
      </c>
      <c r="Q1145" s="225">
        <f>IFERROR(VLOOKUP(TRIM(PRR[[#This Row],[Lokacija provedbe
grad ili općina]]),[1]Koordinate!B:E,4,FALSE),"")</f>
        <v>19.035608799999899</v>
      </c>
    </row>
    <row r="1146" spans="1:17" s="167" customFormat="1">
      <c r="A1146" s="151"/>
      <c r="B1146" s="226" t="s">
        <v>5521</v>
      </c>
      <c r="C1146" s="45"/>
      <c r="D1146" s="45"/>
      <c r="E1146" s="95">
        <v>43550</v>
      </c>
      <c r="F1146" s="75">
        <v>370625</v>
      </c>
      <c r="G1146" s="75">
        <v>370625</v>
      </c>
      <c r="H1146" s="75">
        <v>333562.5</v>
      </c>
      <c r="I1146" s="75">
        <v>37062.5</v>
      </c>
      <c r="J1146" s="75">
        <v>0</v>
      </c>
      <c r="K1146" s="205" t="s">
        <v>6301</v>
      </c>
      <c r="L1146" s="196" t="s">
        <v>52</v>
      </c>
      <c r="M1146" s="124" t="s">
        <v>4324</v>
      </c>
      <c r="N1146" s="218"/>
      <c r="O1146" s="225">
        <f>IFERROR(VLOOKUP(TRIM(PRR[[#This Row],[Lokacija provedbe
grad ili općina]]),[1]Koordinate!B:E,2,FALSE),"")</f>
        <v>32249</v>
      </c>
      <c r="P1146" s="225">
        <f>IFERROR(VLOOKUP(TRIM(PRR[[#This Row],[Lokacija provedbe
grad ili općina]]),[1]Koordinate!B:E,3,FALSE),"")</f>
        <v>45.164882200000001</v>
      </c>
      <c r="Q1146" s="225">
        <f>IFERROR(VLOOKUP(TRIM(PRR[[#This Row],[Lokacija provedbe
grad ili općina]]),[1]Koordinate!B:E,4,FALSE),"")</f>
        <v>19.152205800000001</v>
      </c>
    </row>
    <row r="1147" spans="1:17" s="167" customFormat="1">
      <c r="A1147" s="151"/>
      <c r="B1147" s="226" t="s">
        <v>5521</v>
      </c>
      <c r="C1147" s="45"/>
      <c r="D1147" s="45"/>
      <c r="E1147" s="95">
        <v>43550</v>
      </c>
      <c r="F1147" s="75">
        <v>370625</v>
      </c>
      <c r="G1147" s="75">
        <v>370625</v>
      </c>
      <c r="H1147" s="75">
        <v>333562.5</v>
      </c>
      <c r="I1147" s="75">
        <v>37062.5</v>
      </c>
      <c r="J1147" s="75">
        <v>0</v>
      </c>
      <c r="K1147" s="205" t="s">
        <v>6303</v>
      </c>
      <c r="L1147" s="196" t="s">
        <v>52</v>
      </c>
      <c r="M1147" s="124" t="s">
        <v>137</v>
      </c>
      <c r="N1147" s="218"/>
      <c r="O1147" s="225">
        <f>IFERROR(VLOOKUP(TRIM(PRR[[#This Row],[Lokacija provedbe
grad ili općina]]),[1]Koordinate!B:E,2,FALSE),"")</f>
        <v>32271</v>
      </c>
      <c r="P1147" s="225">
        <f>IFERROR(VLOOKUP(TRIM(PRR[[#This Row],[Lokacija provedbe
grad ili općina]]),[1]Koordinate!B:E,3,FALSE),"")</f>
        <v>45.224781399999998</v>
      </c>
      <c r="Q1147" s="225">
        <f>IFERROR(VLOOKUP(TRIM(PRR[[#This Row],[Lokacija provedbe
grad ili općina]]),[1]Koordinate!B:E,4,FALSE),"")</f>
        <v>18.739294299999901</v>
      </c>
    </row>
    <row r="1148" spans="1:17" s="167" customFormat="1">
      <c r="A1148" s="225"/>
      <c r="B1148" s="423" t="s">
        <v>5521</v>
      </c>
      <c r="C1148" s="225"/>
      <c r="D1148" s="225"/>
      <c r="E1148" s="231">
        <v>43550</v>
      </c>
      <c r="F1148" s="424">
        <v>370625</v>
      </c>
      <c r="G1148" s="424">
        <v>370625</v>
      </c>
      <c r="H1148" s="424">
        <v>333562.5</v>
      </c>
      <c r="I1148" s="424">
        <v>37062.5</v>
      </c>
      <c r="J1148" s="424">
        <v>0</v>
      </c>
      <c r="K1148" s="142" t="s">
        <v>6306</v>
      </c>
      <c r="L1148" s="419" t="s">
        <v>52</v>
      </c>
      <c r="M1148" s="142" t="s">
        <v>217</v>
      </c>
      <c r="N1148" s="225"/>
      <c r="O1148" s="425">
        <f>IFERROR(VLOOKUP(TRIM(PRR[[#This Row],[Lokacija provedbe
grad ili općina]]),[1]Koordinate!B:E,2,FALSE),"")</f>
        <v>32245</v>
      </c>
      <c r="P1148" s="425">
        <f>IFERROR(VLOOKUP(TRIM(PRR[[#This Row],[Lokacija provedbe
grad ili općina]]),[1]Koordinate!B:E,3,FALSE),"")</f>
        <v>45.139913399999998</v>
      </c>
      <c r="Q1148" s="425">
        <f>IFERROR(VLOOKUP(TRIM(PRR[[#This Row],[Lokacija provedbe
grad ili općina]]),[1]Koordinate!B:E,4,FALSE),"")</f>
        <v>19.035608799999899</v>
      </c>
    </row>
    <row r="1149" spans="1:17" s="167" customFormat="1">
      <c r="A1149" s="225"/>
      <c r="B1149" s="423" t="s">
        <v>5521</v>
      </c>
      <c r="C1149" s="225"/>
      <c r="D1149" s="225"/>
      <c r="E1149" s="231">
        <v>43550</v>
      </c>
      <c r="F1149" s="424">
        <v>370625</v>
      </c>
      <c r="G1149" s="424">
        <v>370625</v>
      </c>
      <c r="H1149" s="424">
        <v>333562.5</v>
      </c>
      <c r="I1149" s="424">
        <v>37062.5</v>
      </c>
      <c r="J1149" s="424">
        <v>0</v>
      </c>
      <c r="K1149" s="142" t="s">
        <v>6307</v>
      </c>
      <c r="L1149" s="419" t="s">
        <v>52</v>
      </c>
      <c r="M1149" s="142" t="s">
        <v>217</v>
      </c>
      <c r="N1149" s="225"/>
      <c r="O1149" s="425">
        <f>IFERROR(VLOOKUP(TRIM(PRR[[#This Row],[Lokacija provedbe
grad ili općina]]),[1]Koordinate!B:E,2,FALSE),"")</f>
        <v>32245</v>
      </c>
      <c r="P1149" s="425">
        <f>IFERROR(VLOOKUP(TRIM(PRR[[#This Row],[Lokacija provedbe
grad ili općina]]),[1]Koordinate!B:E,3,FALSE),"")</f>
        <v>45.139913399999998</v>
      </c>
      <c r="Q1149" s="425">
        <f>IFERROR(VLOOKUP(TRIM(PRR[[#This Row],[Lokacija provedbe
grad ili općina]]),[1]Koordinate!B:E,4,FALSE),"")</f>
        <v>19.035608799999899</v>
      </c>
    </row>
    <row r="1150" spans="1:17" s="167" customFormat="1">
      <c r="A1150" s="225"/>
      <c r="B1150" s="423" t="s">
        <v>5521</v>
      </c>
      <c r="C1150" s="225"/>
      <c r="D1150" s="225"/>
      <c r="E1150" s="231">
        <v>43550</v>
      </c>
      <c r="F1150" s="424">
        <v>372000</v>
      </c>
      <c r="G1150" s="424">
        <v>372000</v>
      </c>
      <c r="H1150" s="424">
        <v>334800</v>
      </c>
      <c r="I1150" s="424">
        <v>37200</v>
      </c>
      <c r="J1150" s="424">
        <v>0</v>
      </c>
      <c r="K1150" s="142" t="s">
        <v>6309</v>
      </c>
      <c r="L1150" s="419" t="s">
        <v>52</v>
      </c>
      <c r="M1150" s="142" t="s">
        <v>1216</v>
      </c>
      <c r="N1150" s="225"/>
      <c r="O1150" s="425">
        <f>IFERROR(VLOOKUP(TRIM(PRR[[#This Row],[Lokacija provedbe
grad ili općina]]),[1]Koordinate!B:E,2,FALSE),"")</f>
        <v>32257</v>
      </c>
      <c r="P1150" s="425">
        <f>IFERROR(VLOOKUP(TRIM(PRR[[#This Row],[Lokacija provedbe
grad ili općina]]),[1]Koordinate!B:E,3,FALSE),"")</f>
        <v>44.919718199999998</v>
      </c>
      <c r="Q1150" s="425">
        <f>IFERROR(VLOOKUP(TRIM(PRR[[#This Row],[Lokacija provedbe
grad ili općina]]),[1]Koordinate!B:E,4,FALSE),"")</f>
        <v>18.910618199999998</v>
      </c>
    </row>
    <row r="1151" spans="1:17" s="167" customFormat="1">
      <c r="A1151" s="225"/>
      <c r="B1151" s="423" t="s">
        <v>5521</v>
      </c>
      <c r="C1151" s="225"/>
      <c r="D1151" s="225"/>
      <c r="E1151" s="231">
        <v>43650</v>
      </c>
      <c r="F1151" s="424">
        <v>370625</v>
      </c>
      <c r="G1151" s="424">
        <v>370625</v>
      </c>
      <c r="H1151" s="424">
        <v>333562.5</v>
      </c>
      <c r="I1151" s="424">
        <v>37062.5</v>
      </c>
      <c r="J1151" s="424">
        <v>0</v>
      </c>
      <c r="K1151" s="142" t="s">
        <v>7359</v>
      </c>
      <c r="L1151" s="419" t="s">
        <v>52</v>
      </c>
      <c r="M1151" s="142" t="s">
        <v>693</v>
      </c>
      <c r="N1151" s="225"/>
      <c r="O1151" s="425">
        <f>IFERROR(VLOOKUP(TRIM(PRR[[#This Row],[Lokacija provedbe
grad ili općina]]),[1]Koordinate!B:E,2,FALSE),"")</f>
        <v>32238</v>
      </c>
      <c r="P1151" s="425">
        <f>IFERROR(VLOOKUP(TRIM(PRR[[#This Row],[Lokacija provedbe
grad ili općina]]),[1]Koordinate!B:E,3,FALSE),"")</f>
        <v>45.232650700000001</v>
      </c>
      <c r="Q1151" s="425">
        <f>IFERROR(VLOOKUP(TRIM(PRR[[#This Row],[Lokacija provedbe
grad ili općina]]),[1]Koordinate!B:E,4,FALSE),"")</f>
        <v>19.092352200000001</v>
      </c>
    </row>
    <row r="1152" spans="1:17" s="167" customFormat="1">
      <c r="A1152" s="225"/>
      <c r="B1152" s="423" t="s">
        <v>5521</v>
      </c>
      <c r="C1152" s="225"/>
      <c r="D1152" s="225"/>
      <c r="E1152" s="231">
        <v>43650</v>
      </c>
      <c r="F1152" s="424">
        <v>370625</v>
      </c>
      <c r="G1152" s="424">
        <v>370625</v>
      </c>
      <c r="H1152" s="424">
        <v>333562.5</v>
      </c>
      <c r="I1152" s="424">
        <v>37062.5</v>
      </c>
      <c r="J1152" s="424">
        <v>0</v>
      </c>
      <c r="K1152" s="142" t="s">
        <v>7360</v>
      </c>
      <c r="L1152" s="419" t="s">
        <v>52</v>
      </c>
      <c r="M1152" s="142" t="s">
        <v>4240</v>
      </c>
      <c r="N1152" s="225"/>
      <c r="O1152" s="425">
        <f>IFERROR(VLOOKUP(TRIM(PRR[[#This Row],[Lokacija provedbe
grad ili općina]]),[1]Koordinate!B:E,2,FALSE),"")</f>
        <v>32224</v>
      </c>
      <c r="P1152" s="425">
        <f>IFERROR(VLOOKUP(TRIM(PRR[[#This Row],[Lokacija provedbe
grad ili općina]]),[1]Koordinate!B:E,3,FALSE),"")</f>
        <v>45.419167100000003</v>
      </c>
      <c r="Q1152" s="425">
        <f>IFERROR(VLOOKUP(TRIM(PRR[[#This Row],[Lokacija provedbe
grad ili općina]]),[1]Koordinate!B:E,4,FALSE),"")</f>
        <v>18.899151100000001</v>
      </c>
    </row>
    <row r="1153" spans="1:17" s="167" customFormat="1">
      <c r="A1153" s="225"/>
      <c r="B1153" s="423" t="s">
        <v>5521</v>
      </c>
      <c r="C1153" s="225"/>
      <c r="D1153" s="225"/>
      <c r="E1153" s="231">
        <v>43650</v>
      </c>
      <c r="F1153" s="424">
        <v>370625</v>
      </c>
      <c r="G1153" s="424">
        <v>370625</v>
      </c>
      <c r="H1153" s="424">
        <v>333562.5</v>
      </c>
      <c r="I1153" s="424">
        <v>37062.5</v>
      </c>
      <c r="J1153" s="424">
        <v>0</v>
      </c>
      <c r="K1153" s="142" t="s">
        <v>7361</v>
      </c>
      <c r="L1153" s="419" t="s">
        <v>52</v>
      </c>
      <c r="M1153" s="142" t="s">
        <v>3972</v>
      </c>
      <c r="N1153" s="225"/>
      <c r="O1153" s="425">
        <f>IFERROR(VLOOKUP(TRIM(PRR[[#This Row],[Lokacija provedbe
grad ili općina]]),[1]Koordinate!B:E,2,FALSE),"")</f>
        <v>32213</v>
      </c>
      <c r="P1153" s="425">
        <f>IFERROR(VLOOKUP(TRIM(PRR[[#This Row],[Lokacija provedbe
grad ili općina]]),[1]Koordinate!B:E,3,FALSE),"")</f>
        <v>45.374082700000002</v>
      </c>
      <c r="Q1153" s="425">
        <f>IFERROR(VLOOKUP(TRIM(PRR[[#This Row],[Lokacija provedbe
grad ili općina]]),[1]Koordinate!B:E,4,FALSE),"")</f>
        <v>18.704673499999998</v>
      </c>
    </row>
    <row r="1154" spans="1:17" s="167" customFormat="1">
      <c r="A1154" s="225"/>
      <c r="B1154" s="423" t="s">
        <v>5521</v>
      </c>
      <c r="C1154" s="225"/>
      <c r="D1154" s="225"/>
      <c r="E1154" s="231">
        <v>43650</v>
      </c>
      <c r="F1154" s="424">
        <v>370625</v>
      </c>
      <c r="G1154" s="424">
        <v>370625</v>
      </c>
      <c r="H1154" s="424">
        <v>333562.5</v>
      </c>
      <c r="I1154" s="424">
        <v>37062.5</v>
      </c>
      <c r="J1154" s="424">
        <v>0</v>
      </c>
      <c r="K1154" s="142" t="s">
        <v>7362</v>
      </c>
      <c r="L1154" s="419" t="s">
        <v>52</v>
      </c>
      <c r="M1154" s="142" t="s">
        <v>159</v>
      </c>
      <c r="N1154" s="225"/>
      <c r="O1154" s="425">
        <f>IFERROR(VLOOKUP(TRIM(PRR[[#This Row],[Lokacija provedbe
grad ili općina]]),[1]Koordinate!B:E,2,FALSE),"")</f>
        <v>32283</v>
      </c>
      <c r="P1154" s="425">
        <f>IFERROR(VLOOKUP(TRIM(PRR[[#This Row],[Lokacija provedbe
grad ili općina]]),[1]Koordinate!B:E,3,FALSE),"")</f>
        <v>45.275775000000003</v>
      </c>
      <c r="Q1154" s="425">
        <f>IFERROR(VLOOKUP(TRIM(PRR[[#This Row],[Lokacija provedbe
grad ili općina]]),[1]Koordinate!B:E,4,FALSE),"")</f>
        <v>18.609666499999999</v>
      </c>
    </row>
    <row r="1155" spans="1:17" s="167" customFormat="1">
      <c r="A1155" s="225"/>
      <c r="B1155" s="423" t="s">
        <v>5521</v>
      </c>
      <c r="C1155" s="225"/>
      <c r="D1155" s="225"/>
      <c r="E1155" s="231">
        <v>43650</v>
      </c>
      <c r="F1155" s="424">
        <v>370625</v>
      </c>
      <c r="G1155" s="424">
        <v>370625</v>
      </c>
      <c r="H1155" s="424">
        <v>333562.5</v>
      </c>
      <c r="I1155" s="424">
        <v>37062.5</v>
      </c>
      <c r="J1155" s="424">
        <v>0</v>
      </c>
      <c r="K1155" s="142" t="s">
        <v>7363</v>
      </c>
      <c r="L1155" s="419" t="s">
        <v>52</v>
      </c>
      <c r="M1155" s="142" t="s">
        <v>54</v>
      </c>
      <c r="N1155" s="225"/>
      <c r="O1155" s="425">
        <f>IFERROR(VLOOKUP(TRIM(PRR[[#This Row],[Lokacija provedbe
grad ili općina]]),[1]Koordinate!B:E,2,FALSE),"")</f>
        <v>32254</v>
      </c>
      <c r="P1155" s="425">
        <f>IFERROR(VLOOKUP(TRIM(PRR[[#This Row],[Lokacija provedbe
grad ili općina]]),[1]Koordinate!B:E,3,FALSE),"")</f>
        <v>44.981645</v>
      </c>
      <c r="Q1155" s="425">
        <f>IFERROR(VLOOKUP(TRIM(PRR[[#This Row],[Lokacija provedbe
grad ili općina]]),[1]Koordinate!B:E,4,FALSE),"")</f>
        <v>18.9273869999999</v>
      </c>
    </row>
    <row r="1156" spans="1:17" s="167" customFormat="1">
      <c r="A1156" s="225"/>
      <c r="B1156" s="423" t="s">
        <v>5521</v>
      </c>
      <c r="C1156" s="225"/>
      <c r="D1156" s="225"/>
      <c r="E1156" s="231">
        <v>43650</v>
      </c>
      <c r="F1156" s="424">
        <v>370625</v>
      </c>
      <c r="G1156" s="424">
        <v>370625</v>
      </c>
      <c r="H1156" s="424">
        <v>333562.5</v>
      </c>
      <c r="I1156" s="424">
        <v>37062.5</v>
      </c>
      <c r="J1156" s="424">
        <v>0</v>
      </c>
      <c r="K1156" s="142" t="s">
        <v>7364</v>
      </c>
      <c r="L1156" s="419" t="s">
        <v>52</v>
      </c>
      <c r="M1156" s="142" t="s">
        <v>2362</v>
      </c>
      <c r="N1156" s="225"/>
      <c r="O1156" s="425">
        <f>IFERROR(VLOOKUP(TRIM(PRR[[#This Row],[Lokacija provedbe
grad ili općina]]),[1]Koordinate!B:E,2,FALSE),"")</f>
        <v>32221</v>
      </c>
      <c r="P1156" s="425">
        <f>IFERROR(VLOOKUP(TRIM(PRR[[#This Row],[Lokacija provedbe
grad ili općina]]),[1]Koordinate!B:E,3,FALSE),"")</f>
        <v>45.332528099999998</v>
      </c>
      <c r="Q1156" s="425">
        <f>IFERROR(VLOOKUP(TRIM(PRR[[#This Row],[Lokacija provedbe
grad ili općina]]),[1]Koordinate!B:E,4,FALSE),"")</f>
        <v>18.841491600000001</v>
      </c>
    </row>
    <row r="1157" spans="1:17" s="167" customFormat="1">
      <c r="A1157" s="225"/>
      <c r="B1157" s="226" t="s">
        <v>5566</v>
      </c>
      <c r="C1157" s="45"/>
      <c r="D1157" s="45"/>
      <c r="E1157" s="95">
        <v>43507</v>
      </c>
      <c r="F1157" s="75">
        <v>372000</v>
      </c>
      <c r="G1157" s="75">
        <v>372000</v>
      </c>
      <c r="H1157" s="75">
        <v>316200</v>
      </c>
      <c r="I1157" s="75">
        <v>55800</v>
      </c>
      <c r="J1157" s="75">
        <v>0</v>
      </c>
      <c r="K1157" s="205" t="s">
        <v>5626</v>
      </c>
      <c r="L1157" s="196" t="s">
        <v>52</v>
      </c>
      <c r="M1157" s="124" t="s">
        <v>217</v>
      </c>
      <c r="N1157" s="218"/>
      <c r="O1157" s="225">
        <f>IFERROR(VLOOKUP(TRIM(PRR[[#This Row],[Lokacija provedbe
grad ili općina]]),[1]Koordinate!B:E,2,FALSE),"")</f>
        <v>32245</v>
      </c>
      <c r="P1157" s="225">
        <f>IFERROR(VLOOKUP(TRIM(PRR[[#This Row],[Lokacija provedbe
grad ili općina]]),[1]Koordinate!B:E,3,FALSE),"")</f>
        <v>45.139913399999998</v>
      </c>
      <c r="Q1157" s="225">
        <f>IFERROR(VLOOKUP(TRIM(PRR[[#This Row],[Lokacija provedbe
grad ili općina]]),[1]Koordinate!B:E,4,FALSE),"")</f>
        <v>19.035608799999899</v>
      </c>
    </row>
    <row r="1158" spans="1:17" s="167" customFormat="1">
      <c r="A1158" s="225"/>
      <c r="B1158" s="226" t="s">
        <v>5566</v>
      </c>
      <c r="C1158" s="45"/>
      <c r="D1158" s="45"/>
      <c r="E1158" s="95">
        <v>43507</v>
      </c>
      <c r="F1158" s="75">
        <v>372000</v>
      </c>
      <c r="G1158" s="75">
        <v>372000</v>
      </c>
      <c r="H1158" s="75">
        <v>316200</v>
      </c>
      <c r="I1158" s="75">
        <v>55800</v>
      </c>
      <c r="J1158" s="75">
        <v>0</v>
      </c>
      <c r="K1158" s="205" t="s">
        <v>5627</v>
      </c>
      <c r="L1158" s="196" t="s">
        <v>52</v>
      </c>
      <c r="M1158" s="124" t="s">
        <v>217</v>
      </c>
      <c r="N1158" s="218"/>
      <c r="O1158" s="225">
        <f>IFERROR(VLOOKUP(TRIM(PRR[[#This Row],[Lokacija provedbe
grad ili općina]]),[1]Koordinate!B:E,2,FALSE),"")</f>
        <v>32245</v>
      </c>
      <c r="P1158" s="225">
        <f>IFERROR(VLOOKUP(TRIM(PRR[[#This Row],[Lokacija provedbe
grad ili općina]]),[1]Koordinate!B:E,3,FALSE),"")</f>
        <v>45.139913399999998</v>
      </c>
      <c r="Q1158" s="225">
        <f>IFERROR(VLOOKUP(TRIM(PRR[[#This Row],[Lokacija provedbe
grad ili općina]]),[1]Koordinate!B:E,4,FALSE),"")</f>
        <v>19.035608799999899</v>
      </c>
    </row>
    <row r="1159" spans="1:17" s="167" customFormat="1">
      <c r="A1159" s="218"/>
      <c r="B1159" s="226" t="s">
        <v>5566</v>
      </c>
      <c r="C1159" s="45"/>
      <c r="D1159" s="45"/>
      <c r="E1159" s="95">
        <v>43507</v>
      </c>
      <c r="F1159" s="75">
        <v>372000</v>
      </c>
      <c r="G1159" s="75">
        <v>372000</v>
      </c>
      <c r="H1159" s="75">
        <v>316200</v>
      </c>
      <c r="I1159" s="75">
        <v>55800</v>
      </c>
      <c r="J1159" s="75">
        <v>0</v>
      </c>
      <c r="K1159" s="205" t="s">
        <v>5628</v>
      </c>
      <c r="L1159" s="196" t="s">
        <v>52</v>
      </c>
      <c r="M1159" s="124" t="s">
        <v>54</v>
      </c>
      <c r="N1159" s="218"/>
      <c r="O1159" s="225">
        <f>IFERROR(VLOOKUP(TRIM(PRR[[#This Row],[Lokacija provedbe
grad ili općina]]),[1]Koordinate!B:E,2,FALSE),"")</f>
        <v>32254</v>
      </c>
      <c r="P1159" s="225">
        <f>IFERROR(VLOOKUP(TRIM(PRR[[#This Row],[Lokacija provedbe
grad ili općina]]),[1]Koordinate!B:E,3,FALSE),"")</f>
        <v>44.981645</v>
      </c>
      <c r="Q1159" s="225">
        <f>IFERROR(VLOOKUP(TRIM(PRR[[#This Row],[Lokacija provedbe
grad ili općina]]),[1]Koordinate!B:E,4,FALSE),"")</f>
        <v>18.9273869999999</v>
      </c>
    </row>
    <row r="1160" spans="1:17" s="167" customFormat="1">
      <c r="A1160" s="218"/>
      <c r="B1160" s="226" t="s">
        <v>5566</v>
      </c>
      <c r="C1160" s="45"/>
      <c r="D1160" s="45"/>
      <c r="E1160" s="95">
        <v>43507</v>
      </c>
      <c r="F1160" s="75">
        <v>372000</v>
      </c>
      <c r="G1160" s="75">
        <v>372000</v>
      </c>
      <c r="H1160" s="75">
        <v>316200</v>
      </c>
      <c r="I1160" s="75">
        <v>55800</v>
      </c>
      <c r="J1160" s="75">
        <v>0</v>
      </c>
      <c r="K1160" s="205" t="s">
        <v>5629</v>
      </c>
      <c r="L1160" s="196" t="s">
        <v>52</v>
      </c>
      <c r="M1160" s="124" t="s">
        <v>54</v>
      </c>
      <c r="N1160" s="218"/>
      <c r="O1160" s="225">
        <f>IFERROR(VLOOKUP(TRIM(PRR[[#This Row],[Lokacija provedbe
grad ili općina]]),[1]Koordinate!B:E,2,FALSE),"")</f>
        <v>32254</v>
      </c>
      <c r="P1160" s="225">
        <f>IFERROR(VLOOKUP(TRIM(PRR[[#This Row],[Lokacija provedbe
grad ili općina]]),[1]Koordinate!B:E,3,FALSE),"")</f>
        <v>44.981645</v>
      </c>
      <c r="Q1160" s="225">
        <f>IFERROR(VLOOKUP(TRIM(PRR[[#This Row],[Lokacija provedbe
grad ili općina]]),[1]Koordinate!B:E,4,FALSE),"")</f>
        <v>18.9273869999999</v>
      </c>
    </row>
    <row r="1161" spans="1:17" s="167" customFormat="1">
      <c r="A1161" s="151"/>
      <c r="B1161" s="226" t="s">
        <v>5566</v>
      </c>
      <c r="C1161" s="45"/>
      <c r="D1161" s="45"/>
      <c r="E1161" s="95">
        <v>43507</v>
      </c>
      <c r="F1161" s="75">
        <v>372000</v>
      </c>
      <c r="G1161" s="75">
        <v>372000</v>
      </c>
      <c r="H1161" s="75">
        <v>316200</v>
      </c>
      <c r="I1161" s="75">
        <v>55800</v>
      </c>
      <c r="J1161" s="75">
        <v>0</v>
      </c>
      <c r="K1161" s="205" t="s">
        <v>5630</v>
      </c>
      <c r="L1161" s="196" t="s">
        <v>52</v>
      </c>
      <c r="M1161" s="124" t="s">
        <v>148</v>
      </c>
      <c r="N1161" s="218"/>
      <c r="O1161" s="225">
        <f>IFERROR(VLOOKUP(TRIM(PRR[[#This Row],[Lokacija provedbe
grad ili općina]]),[1]Koordinate!B:E,2,FALSE),"")</f>
        <v>32272</v>
      </c>
      <c r="P1161" s="225">
        <f>IFERROR(VLOOKUP(TRIM(PRR[[#This Row],[Lokacija provedbe
grad ili općina]]),[1]Koordinate!B:E,3,FALSE),"")</f>
        <v>45.189483999999901</v>
      </c>
      <c r="Q1161" s="225">
        <f>IFERROR(VLOOKUP(TRIM(PRR[[#This Row],[Lokacija provedbe
grad ili općina]]),[1]Koordinate!B:E,4,FALSE),"")</f>
        <v>18.6873659</v>
      </c>
    </row>
    <row r="1162" spans="1:17" s="167" customFormat="1">
      <c r="A1162" s="151"/>
      <c r="B1162" s="226" t="s">
        <v>5566</v>
      </c>
      <c r="C1162" s="45"/>
      <c r="D1162" s="45"/>
      <c r="E1162" s="95">
        <v>43507</v>
      </c>
      <c r="F1162" s="75">
        <v>372000</v>
      </c>
      <c r="G1162" s="75">
        <v>372000</v>
      </c>
      <c r="H1162" s="75">
        <v>316200</v>
      </c>
      <c r="I1162" s="75">
        <v>55800</v>
      </c>
      <c r="J1162" s="75">
        <v>0</v>
      </c>
      <c r="K1162" s="205" t="s">
        <v>5631</v>
      </c>
      <c r="L1162" s="196" t="s">
        <v>52</v>
      </c>
      <c r="M1162" s="124" t="s">
        <v>3153</v>
      </c>
      <c r="N1162" s="218"/>
      <c r="O1162" s="225">
        <f>IFERROR(VLOOKUP(TRIM(PRR[[#This Row],[Lokacija provedbe
grad ili općina]]),[1]Koordinate!B:E,2,FALSE),"")</f>
        <v>32000</v>
      </c>
      <c r="P1162" s="225">
        <f>IFERROR(VLOOKUP(TRIM(PRR[[#This Row],[Lokacija provedbe
grad ili općina]]),[1]Koordinate!B:E,3,FALSE),"")</f>
        <v>45.337626800000002</v>
      </c>
      <c r="Q1162" s="225">
        <f>IFERROR(VLOOKUP(TRIM(PRR[[#This Row],[Lokacija provedbe
grad ili općina]]),[1]Koordinate!B:E,4,FALSE),"")</f>
        <v>18.929630800000002</v>
      </c>
    </row>
    <row r="1163" spans="1:17" s="167" customFormat="1">
      <c r="A1163" s="151"/>
      <c r="B1163" s="226" t="s">
        <v>5566</v>
      </c>
      <c r="C1163" s="45"/>
      <c r="D1163" s="45"/>
      <c r="E1163" s="95">
        <v>43507</v>
      </c>
      <c r="F1163" s="75">
        <v>372000</v>
      </c>
      <c r="G1163" s="75">
        <v>372000</v>
      </c>
      <c r="H1163" s="75">
        <v>316200</v>
      </c>
      <c r="I1163" s="75">
        <v>55800</v>
      </c>
      <c r="J1163" s="75">
        <v>0</v>
      </c>
      <c r="K1163" s="205" t="s">
        <v>5632</v>
      </c>
      <c r="L1163" s="196" t="s">
        <v>52</v>
      </c>
      <c r="M1163" s="124" t="s">
        <v>2367</v>
      </c>
      <c r="N1163" s="218"/>
      <c r="O1163" s="225">
        <f>IFERROR(VLOOKUP(TRIM(PRR[[#This Row],[Lokacija provedbe
grad ili općina]]),[1]Koordinate!B:E,2,FALSE),"")</f>
        <v>32274</v>
      </c>
      <c r="P1163" s="225">
        <f>IFERROR(VLOOKUP(TRIM(PRR[[#This Row],[Lokacija provedbe
grad ili općina]]),[1]Koordinate!B:E,3,FALSE),"")</f>
        <v>45.095241199999997</v>
      </c>
      <c r="Q1163" s="225">
        <f>IFERROR(VLOOKUP(TRIM(PRR[[#This Row],[Lokacija provedbe
grad ili općina]]),[1]Koordinate!B:E,4,FALSE),"")</f>
        <v>18.640757199999999</v>
      </c>
    </row>
    <row r="1164" spans="1:17" s="167" customFormat="1" ht="30">
      <c r="A1164" s="151"/>
      <c r="B1164" s="226" t="s">
        <v>5566</v>
      </c>
      <c r="C1164" s="45"/>
      <c r="D1164" s="45"/>
      <c r="E1164" s="95">
        <v>43507</v>
      </c>
      <c r="F1164" s="75">
        <v>372000</v>
      </c>
      <c r="G1164" s="75">
        <v>372000</v>
      </c>
      <c r="H1164" s="75">
        <v>316200</v>
      </c>
      <c r="I1164" s="75">
        <v>55800</v>
      </c>
      <c r="J1164" s="75">
        <v>0</v>
      </c>
      <c r="K1164" s="205" t="s">
        <v>5596</v>
      </c>
      <c r="L1164" s="196" t="s">
        <v>52</v>
      </c>
      <c r="M1164" s="124" t="s">
        <v>2367</v>
      </c>
      <c r="N1164" s="218"/>
      <c r="O1164" s="225">
        <f>IFERROR(VLOOKUP(TRIM(PRR[[#This Row],[Lokacija provedbe
grad ili općina]]),[1]Koordinate!B:E,2,FALSE),"")</f>
        <v>32274</v>
      </c>
      <c r="P1164" s="225">
        <f>IFERROR(VLOOKUP(TRIM(PRR[[#This Row],[Lokacija provedbe
grad ili općina]]),[1]Koordinate!B:E,3,FALSE),"")</f>
        <v>45.095241199999997</v>
      </c>
      <c r="Q1164" s="225">
        <f>IFERROR(VLOOKUP(TRIM(PRR[[#This Row],[Lokacija provedbe
grad ili općina]]),[1]Koordinate!B:E,4,FALSE),"")</f>
        <v>18.640757199999999</v>
      </c>
    </row>
    <row r="1165" spans="1:17" s="167" customFormat="1">
      <c r="A1165" s="151"/>
      <c r="B1165" s="226" t="s">
        <v>5566</v>
      </c>
      <c r="C1165" s="45"/>
      <c r="D1165" s="45"/>
      <c r="E1165" s="95">
        <v>43507</v>
      </c>
      <c r="F1165" s="75">
        <v>372000</v>
      </c>
      <c r="G1165" s="75">
        <v>372000</v>
      </c>
      <c r="H1165" s="75">
        <v>316200</v>
      </c>
      <c r="I1165" s="75">
        <v>55800</v>
      </c>
      <c r="J1165" s="75">
        <v>0</v>
      </c>
      <c r="K1165" s="205" t="s">
        <v>5633</v>
      </c>
      <c r="L1165" s="196" t="s">
        <v>52</v>
      </c>
      <c r="M1165" s="124" t="s">
        <v>2369</v>
      </c>
      <c r="N1165" s="218"/>
      <c r="O1165" s="225">
        <f>IFERROR(VLOOKUP(TRIM(PRR[[#This Row],[Lokacija provedbe
grad ili općina]]),[1]Koordinate!B:E,2,FALSE),"")</f>
        <v>32276</v>
      </c>
      <c r="P1165" s="225">
        <f>IFERROR(VLOOKUP(TRIM(PRR[[#This Row],[Lokacija provedbe
grad ili općina]]),[1]Koordinate!B:E,3,FALSE),"")</f>
        <v>45.116733199999999</v>
      </c>
      <c r="Q1165" s="225">
        <f>IFERROR(VLOOKUP(TRIM(PRR[[#This Row],[Lokacija provedbe
grad ili općina]]),[1]Koordinate!B:E,4,FALSE),"")</f>
        <v>18.5370162</v>
      </c>
    </row>
    <row r="1166" spans="1:17" s="167" customFormat="1">
      <c r="A1166" s="151"/>
      <c r="B1166" s="226" t="s">
        <v>5566</v>
      </c>
      <c r="C1166" s="45"/>
      <c r="D1166" s="45"/>
      <c r="E1166" s="95">
        <v>43507</v>
      </c>
      <c r="F1166" s="75">
        <v>372000</v>
      </c>
      <c r="G1166" s="75">
        <v>372000</v>
      </c>
      <c r="H1166" s="75">
        <v>316200</v>
      </c>
      <c r="I1166" s="75">
        <v>55800</v>
      </c>
      <c r="J1166" s="75">
        <v>0</v>
      </c>
      <c r="K1166" s="205" t="s">
        <v>5634</v>
      </c>
      <c r="L1166" s="196" t="s">
        <v>52</v>
      </c>
      <c r="M1166" s="124" t="s">
        <v>4324</v>
      </c>
      <c r="N1166" s="218"/>
      <c r="O1166" s="225">
        <f>IFERROR(VLOOKUP(TRIM(PRR[[#This Row],[Lokacija provedbe
grad ili općina]]),[1]Koordinate!B:E,2,FALSE),"")</f>
        <v>32249</v>
      </c>
      <c r="P1166" s="225">
        <f>IFERROR(VLOOKUP(TRIM(PRR[[#This Row],[Lokacija provedbe
grad ili općina]]),[1]Koordinate!B:E,3,FALSE),"")</f>
        <v>45.164882200000001</v>
      </c>
      <c r="Q1166" s="225">
        <f>IFERROR(VLOOKUP(TRIM(PRR[[#This Row],[Lokacija provedbe
grad ili općina]]),[1]Koordinate!B:E,4,FALSE),"")</f>
        <v>19.152205800000001</v>
      </c>
    </row>
    <row r="1167" spans="1:17" s="167" customFormat="1">
      <c r="A1167" s="225"/>
      <c r="B1167" s="226" t="s">
        <v>5566</v>
      </c>
      <c r="C1167" s="45"/>
      <c r="D1167" s="45"/>
      <c r="E1167" s="95">
        <v>43507</v>
      </c>
      <c r="F1167" s="75">
        <v>372000</v>
      </c>
      <c r="G1167" s="75">
        <v>372000</v>
      </c>
      <c r="H1167" s="75">
        <v>316200</v>
      </c>
      <c r="I1167" s="75">
        <v>55800</v>
      </c>
      <c r="J1167" s="75">
        <v>0</v>
      </c>
      <c r="K1167" s="205" t="s">
        <v>5635</v>
      </c>
      <c r="L1167" s="196" t="s">
        <v>52</v>
      </c>
      <c r="M1167" s="124" t="s">
        <v>4240</v>
      </c>
      <c r="N1167" s="218"/>
      <c r="O1167" s="225">
        <f>IFERROR(VLOOKUP(TRIM(PRR[[#This Row],[Lokacija provedbe
grad ili općina]]),[1]Koordinate!B:E,2,FALSE),"")</f>
        <v>32224</v>
      </c>
      <c r="P1167" s="225">
        <f>IFERROR(VLOOKUP(TRIM(PRR[[#This Row],[Lokacija provedbe
grad ili općina]]),[1]Koordinate!B:E,3,FALSE),"")</f>
        <v>45.419167100000003</v>
      </c>
      <c r="Q1167" s="225">
        <f>IFERROR(VLOOKUP(TRIM(PRR[[#This Row],[Lokacija provedbe
grad ili općina]]),[1]Koordinate!B:E,4,FALSE),"")</f>
        <v>18.899151100000001</v>
      </c>
    </row>
    <row r="1168" spans="1:17" s="167" customFormat="1">
      <c r="A1168" s="218"/>
      <c r="B1168" s="226" t="s">
        <v>5566</v>
      </c>
      <c r="C1168" s="44"/>
      <c r="D1168" s="44"/>
      <c r="E1168" s="125">
        <v>43507</v>
      </c>
      <c r="F1168" s="75">
        <v>372000</v>
      </c>
      <c r="G1168" s="75">
        <v>372000</v>
      </c>
      <c r="H1168" s="75">
        <v>316200</v>
      </c>
      <c r="I1168" s="75">
        <v>55800</v>
      </c>
      <c r="J1168" s="75">
        <v>0</v>
      </c>
      <c r="K1168" s="205" t="s">
        <v>5636</v>
      </c>
      <c r="L1168" s="196" t="s">
        <v>52</v>
      </c>
      <c r="M1168" s="124" t="s">
        <v>1216</v>
      </c>
      <c r="N1168" s="218"/>
      <c r="O1168" s="225">
        <f>IFERROR(VLOOKUP(TRIM(PRR[[#This Row],[Lokacija provedbe
grad ili općina]]),[1]Koordinate!B:E,2,FALSE),"")</f>
        <v>32257</v>
      </c>
      <c r="P1168" s="225">
        <f>IFERROR(VLOOKUP(TRIM(PRR[[#This Row],[Lokacija provedbe
grad ili općina]]),[1]Koordinate!B:E,3,FALSE),"")</f>
        <v>44.919718199999998</v>
      </c>
      <c r="Q1168" s="225">
        <f>IFERROR(VLOOKUP(TRIM(PRR[[#This Row],[Lokacija provedbe
grad ili općina]]),[1]Koordinate!B:E,4,FALSE),"")</f>
        <v>18.910618199999998</v>
      </c>
    </row>
    <row r="1169" spans="1:17" s="167" customFormat="1">
      <c r="A1169" s="218"/>
      <c r="B1169" s="226" t="s">
        <v>5566</v>
      </c>
      <c r="C1169" s="44"/>
      <c r="D1169" s="44"/>
      <c r="E1169" s="125">
        <v>43507</v>
      </c>
      <c r="F1169" s="75">
        <v>372000</v>
      </c>
      <c r="G1169" s="75">
        <v>372000</v>
      </c>
      <c r="H1169" s="75">
        <v>316200</v>
      </c>
      <c r="I1169" s="75">
        <v>55800</v>
      </c>
      <c r="J1169" s="75">
        <v>0</v>
      </c>
      <c r="K1169" s="205" t="s">
        <v>5637</v>
      </c>
      <c r="L1169" s="196" t="s">
        <v>52</v>
      </c>
      <c r="M1169" s="124" t="s">
        <v>3099</v>
      </c>
      <c r="N1169" s="218"/>
      <c r="O1169" s="225">
        <f>IFERROR(VLOOKUP(TRIM(PRR[[#This Row],[Lokacija provedbe
grad ili općina]]),[1]Koordinate!B:E,2,FALSE),"")</f>
        <v>32273</v>
      </c>
      <c r="P1169" s="225">
        <f>IFERROR(VLOOKUP(TRIM(PRR[[#This Row],[Lokacija provedbe
grad ili općina]]),[1]Koordinate!B:E,3,FALSE),"")</f>
        <v>45.149477099999999</v>
      </c>
      <c r="Q1169" s="225">
        <f>IFERROR(VLOOKUP(TRIM(PRR[[#This Row],[Lokacija provedbe
grad ili općina]]),[1]Koordinate!B:E,4,FALSE),"")</f>
        <v>18.706734399999899</v>
      </c>
    </row>
    <row r="1170" spans="1:17" s="167" customFormat="1">
      <c r="A1170" s="218"/>
      <c r="B1170" s="226" t="s">
        <v>5566</v>
      </c>
      <c r="C1170" s="44"/>
      <c r="D1170" s="44"/>
      <c r="E1170" s="125">
        <v>43507</v>
      </c>
      <c r="F1170" s="75">
        <v>372000</v>
      </c>
      <c r="G1170" s="75">
        <v>372000</v>
      </c>
      <c r="H1170" s="75">
        <v>316200</v>
      </c>
      <c r="I1170" s="75">
        <v>55800</v>
      </c>
      <c r="J1170" s="75">
        <v>0</v>
      </c>
      <c r="K1170" s="205" t="s">
        <v>5638</v>
      </c>
      <c r="L1170" s="196" t="s">
        <v>52</v>
      </c>
      <c r="M1170" s="230" t="s">
        <v>890</v>
      </c>
      <c r="N1170" s="218"/>
      <c r="O1170" s="225">
        <f>IFERROR(VLOOKUP(TRIM(PRR[[#This Row],[Lokacija provedbe
grad ili općina]]),[1]Koordinate!B:E,2,FALSE),"")</f>
        <v>32236</v>
      </c>
      <c r="P1170" s="225">
        <f>IFERROR(VLOOKUP(TRIM(PRR[[#This Row],[Lokacija provedbe
grad ili općina]]),[1]Koordinate!B:E,3,FALSE),"")</f>
        <v>45.222044799999999</v>
      </c>
      <c r="Q1170" s="225">
        <f>IFERROR(VLOOKUP(TRIM(PRR[[#This Row],[Lokacija provedbe
grad ili općina]]),[1]Koordinate!B:E,4,FALSE),"")</f>
        <v>19.375233099999999</v>
      </c>
    </row>
    <row r="1171" spans="1:17" s="167" customFormat="1">
      <c r="A1171" s="218"/>
      <c r="B1171" s="226" t="s">
        <v>5566</v>
      </c>
      <c r="C1171" s="44"/>
      <c r="D1171" s="44"/>
      <c r="E1171" s="125">
        <v>43507</v>
      </c>
      <c r="F1171" s="75">
        <v>372000</v>
      </c>
      <c r="G1171" s="75">
        <v>372000</v>
      </c>
      <c r="H1171" s="75">
        <v>316200</v>
      </c>
      <c r="I1171" s="75">
        <v>55800</v>
      </c>
      <c r="J1171" s="75">
        <v>0</v>
      </c>
      <c r="K1171" s="205" t="s">
        <v>5639</v>
      </c>
      <c r="L1171" s="196" t="s">
        <v>52</v>
      </c>
      <c r="M1171" s="230" t="s">
        <v>54</v>
      </c>
      <c r="N1171" s="218"/>
      <c r="O1171" s="225">
        <f>IFERROR(VLOOKUP(TRIM(PRR[[#This Row],[Lokacija provedbe
grad ili općina]]),[1]Koordinate!B:E,2,FALSE),"")</f>
        <v>32254</v>
      </c>
      <c r="P1171" s="225">
        <f>IFERROR(VLOOKUP(TRIM(PRR[[#This Row],[Lokacija provedbe
grad ili općina]]),[1]Koordinate!B:E,3,FALSE),"")</f>
        <v>44.981645</v>
      </c>
      <c r="Q1171" s="225">
        <f>IFERROR(VLOOKUP(TRIM(PRR[[#This Row],[Lokacija provedbe
grad ili općina]]),[1]Koordinate!B:E,4,FALSE),"")</f>
        <v>18.9273869999999</v>
      </c>
    </row>
    <row r="1172" spans="1:17" s="167" customFormat="1">
      <c r="A1172" s="218"/>
      <c r="B1172" s="226" t="s">
        <v>5566</v>
      </c>
      <c r="C1172" s="44"/>
      <c r="D1172" s="44"/>
      <c r="E1172" s="125">
        <v>43507</v>
      </c>
      <c r="F1172" s="75">
        <v>372000</v>
      </c>
      <c r="G1172" s="75">
        <v>372000</v>
      </c>
      <c r="H1172" s="75">
        <v>316200</v>
      </c>
      <c r="I1172" s="75">
        <v>55800</v>
      </c>
      <c r="J1172" s="75">
        <v>0</v>
      </c>
      <c r="K1172" s="205" t="s">
        <v>4823</v>
      </c>
      <c r="L1172" s="196" t="s">
        <v>52</v>
      </c>
      <c r="M1172" s="230" t="s">
        <v>1452</v>
      </c>
      <c r="N1172" s="218"/>
      <c r="O1172" s="225">
        <f>IFERROR(VLOOKUP(TRIM(PRR[[#This Row],[Lokacija provedbe
grad ili općina]]),[1]Koordinate!B:E,2,FALSE),"")</f>
        <v>32284</v>
      </c>
      <c r="P1172" s="225">
        <f>IFERROR(VLOOKUP(TRIM(PRR[[#This Row],[Lokacija provedbe
grad ili općina]]),[1]Koordinate!B:E,3,FALSE),"")</f>
        <v>45.266819099999999</v>
      </c>
      <c r="Q1172" s="225">
        <f>IFERROR(VLOOKUP(TRIM(PRR[[#This Row],[Lokacija provedbe
grad ili općina]]),[1]Koordinate!B:E,4,FALSE),"")</f>
        <v>18.5396889999999</v>
      </c>
    </row>
    <row r="1173" spans="1:17" s="167" customFormat="1">
      <c r="A1173" s="218"/>
      <c r="B1173" s="226" t="s">
        <v>5566</v>
      </c>
      <c r="C1173" s="44"/>
      <c r="D1173" s="44"/>
      <c r="E1173" s="125">
        <v>43540</v>
      </c>
      <c r="F1173" s="75">
        <v>372000</v>
      </c>
      <c r="G1173" s="75">
        <v>372000</v>
      </c>
      <c r="H1173" s="75">
        <v>316200</v>
      </c>
      <c r="I1173" s="75">
        <v>55800</v>
      </c>
      <c r="J1173" s="75">
        <v>0</v>
      </c>
      <c r="K1173" s="205" t="s">
        <v>6310</v>
      </c>
      <c r="L1173" s="196" t="s">
        <v>52</v>
      </c>
      <c r="M1173" s="230" t="s">
        <v>4325</v>
      </c>
      <c r="N1173" s="218"/>
      <c r="O1173" s="225">
        <f>IFERROR(VLOOKUP(TRIM(PRR[[#This Row],[Lokacija provedbe
grad ili općina]]),[1]Koordinate!B:E,2,FALSE),"")</f>
        <v>32252</v>
      </c>
      <c r="P1173" s="225">
        <f>IFERROR(VLOOKUP(TRIM(PRR[[#This Row],[Lokacija provedbe
grad ili općina]]),[1]Koordinate!B:E,3,FALSE),"")</f>
        <v>45.145711599999998</v>
      </c>
      <c r="Q1173" s="225">
        <f>IFERROR(VLOOKUP(TRIM(PRR[[#This Row],[Lokacija provedbe
grad ili općina]]),[1]Koordinate!B:E,4,FALSE),"")</f>
        <v>18.872181399999999</v>
      </c>
    </row>
    <row r="1174" spans="1:17" s="167" customFormat="1">
      <c r="A1174" s="218"/>
      <c r="B1174" s="226" t="s">
        <v>5566</v>
      </c>
      <c r="C1174" s="44"/>
      <c r="D1174" s="44"/>
      <c r="E1174" s="125">
        <v>43552</v>
      </c>
      <c r="F1174" s="75">
        <v>372000</v>
      </c>
      <c r="G1174" s="75">
        <v>372000</v>
      </c>
      <c r="H1174" s="75">
        <v>316200</v>
      </c>
      <c r="I1174" s="75">
        <v>55800</v>
      </c>
      <c r="J1174" s="75">
        <v>0</v>
      </c>
      <c r="K1174" s="205" t="s">
        <v>6311</v>
      </c>
      <c r="L1174" s="196" t="s">
        <v>52</v>
      </c>
      <c r="M1174" s="230" t="s">
        <v>4319</v>
      </c>
      <c r="N1174" s="218"/>
      <c r="O1174" s="225">
        <f>IFERROR(VLOOKUP(TRIM(PRR[[#This Row],[Lokacija provedbe
grad ili općina]]),[1]Koordinate!B:E,2,FALSE),"")</f>
        <v>32275</v>
      </c>
      <c r="P1174" s="225">
        <f>IFERROR(VLOOKUP(TRIM(PRR[[#This Row],[Lokacija provedbe
grad ili općina]]),[1]Koordinate!B:E,3,FALSE),"")</f>
        <v>45.049175699999999</v>
      </c>
      <c r="Q1174" s="225">
        <f>IFERROR(VLOOKUP(TRIM(PRR[[#This Row],[Lokacija provedbe
grad ili općina]]),[1]Koordinate!B:E,4,FALSE),"")</f>
        <v>18.756961799999999</v>
      </c>
    </row>
    <row r="1175" spans="1:17" s="167" customFormat="1">
      <c r="A1175" s="218"/>
      <c r="B1175" s="226" t="s">
        <v>5566</v>
      </c>
      <c r="C1175" s="44"/>
      <c r="D1175" s="44"/>
      <c r="E1175" s="125">
        <v>43545</v>
      </c>
      <c r="F1175" s="75">
        <v>372000</v>
      </c>
      <c r="G1175" s="75">
        <v>372000</v>
      </c>
      <c r="H1175" s="75">
        <v>316200</v>
      </c>
      <c r="I1175" s="75">
        <v>55800</v>
      </c>
      <c r="J1175" s="75">
        <v>0</v>
      </c>
      <c r="K1175" s="205" t="s">
        <v>6312</v>
      </c>
      <c r="L1175" s="196" t="s">
        <v>52</v>
      </c>
      <c r="M1175" s="124" t="s">
        <v>4319</v>
      </c>
      <c r="N1175" s="218"/>
      <c r="O1175" s="225">
        <f>IFERROR(VLOOKUP(TRIM(PRR[[#This Row],[Lokacija provedbe
grad ili općina]]),[1]Koordinate!B:E,2,FALSE),"")</f>
        <v>32275</v>
      </c>
      <c r="P1175" s="225">
        <f>IFERROR(VLOOKUP(TRIM(PRR[[#This Row],[Lokacija provedbe
grad ili općina]]),[1]Koordinate!B:E,3,FALSE),"")</f>
        <v>45.049175699999999</v>
      </c>
      <c r="Q1175" s="225">
        <f>IFERROR(VLOOKUP(TRIM(PRR[[#This Row],[Lokacija provedbe
grad ili općina]]),[1]Koordinate!B:E,4,FALSE),"")</f>
        <v>18.756961799999999</v>
      </c>
    </row>
    <row r="1176" spans="1:17" s="167" customFormat="1">
      <c r="A1176" s="218"/>
      <c r="B1176" s="226" t="s">
        <v>5566</v>
      </c>
      <c r="C1176" s="44"/>
      <c r="D1176" s="44"/>
      <c r="E1176" s="125">
        <v>43542</v>
      </c>
      <c r="F1176" s="75">
        <v>370625</v>
      </c>
      <c r="G1176" s="75">
        <v>370625</v>
      </c>
      <c r="H1176" s="75">
        <v>315031.25</v>
      </c>
      <c r="I1176" s="75">
        <v>55593.75</v>
      </c>
      <c r="J1176" s="75">
        <v>0</v>
      </c>
      <c r="K1176" s="205" t="s">
        <v>6313</v>
      </c>
      <c r="L1176" s="196" t="s">
        <v>52</v>
      </c>
      <c r="M1176" s="230" t="s">
        <v>4324</v>
      </c>
      <c r="N1176" s="218"/>
      <c r="O1176" s="225">
        <f>IFERROR(VLOOKUP(TRIM(PRR[[#This Row],[Lokacija provedbe
grad ili općina]]),[1]Koordinate!B:E,2,FALSE),"")</f>
        <v>32249</v>
      </c>
      <c r="P1176" s="225">
        <f>IFERROR(VLOOKUP(TRIM(PRR[[#This Row],[Lokacija provedbe
grad ili općina]]),[1]Koordinate!B:E,3,FALSE),"")</f>
        <v>45.164882200000001</v>
      </c>
      <c r="Q1176" s="225">
        <f>IFERROR(VLOOKUP(TRIM(PRR[[#This Row],[Lokacija provedbe
grad ili općina]]),[1]Koordinate!B:E,4,FALSE),"")</f>
        <v>19.152205800000001</v>
      </c>
    </row>
    <row r="1177" spans="1:17" s="167" customFormat="1">
      <c r="A1177" s="218"/>
      <c r="B1177" s="226" t="s">
        <v>5566</v>
      </c>
      <c r="C1177" s="44"/>
      <c r="D1177" s="44"/>
      <c r="E1177" s="125">
        <v>43546</v>
      </c>
      <c r="F1177" s="75">
        <v>372000</v>
      </c>
      <c r="G1177" s="75">
        <v>372000</v>
      </c>
      <c r="H1177" s="75">
        <v>316200</v>
      </c>
      <c r="I1177" s="75">
        <v>55800</v>
      </c>
      <c r="J1177" s="75">
        <v>0</v>
      </c>
      <c r="K1177" s="205" t="s">
        <v>6314</v>
      </c>
      <c r="L1177" s="196" t="s">
        <v>52</v>
      </c>
      <c r="M1177" s="230" t="s">
        <v>2362</v>
      </c>
      <c r="N1177" s="218"/>
      <c r="O1177" s="225">
        <f>IFERROR(VLOOKUP(TRIM(PRR[[#This Row],[Lokacija provedbe
grad ili općina]]),[1]Koordinate!B:E,2,FALSE),"")</f>
        <v>32221</v>
      </c>
      <c r="P1177" s="225">
        <f>IFERROR(VLOOKUP(TRIM(PRR[[#This Row],[Lokacija provedbe
grad ili općina]]),[1]Koordinate!B:E,3,FALSE),"")</f>
        <v>45.332528099999998</v>
      </c>
      <c r="Q1177" s="225">
        <f>IFERROR(VLOOKUP(TRIM(PRR[[#This Row],[Lokacija provedbe
grad ili općina]]),[1]Koordinate!B:E,4,FALSE),"")</f>
        <v>18.841491600000001</v>
      </c>
    </row>
    <row r="1178" spans="1:17" s="167" customFormat="1">
      <c r="A1178" s="218"/>
      <c r="B1178" s="226" t="s">
        <v>5566</v>
      </c>
      <c r="C1178" s="44"/>
      <c r="D1178" s="44"/>
      <c r="E1178" s="125">
        <v>43545</v>
      </c>
      <c r="F1178" s="75">
        <v>372000</v>
      </c>
      <c r="G1178" s="75">
        <v>372000</v>
      </c>
      <c r="H1178" s="75">
        <v>316200</v>
      </c>
      <c r="I1178" s="75">
        <v>55800</v>
      </c>
      <c r="J1178" s="75">
        <v>0</v>
      </c>
      <c r="K1178" s="205" t="s">
        <v>6315</v>
      </c>
      <c r="L1178" s="196" t="s">
        <v>52</v>
      </c>
      <c r="M1178" s="230" t="s">
        <v>4325</v>
      </c>
      <c r="N1178" s="218"/>
      <c r="O1178" s="225">
        <f>IFERROR(VLOOKUP(TRIM(PRR[[#This Row],[Lokacija provedbe
grad ili općina]]),[1]Koordinate!B:E,2,FALSE),"")</f>
        <v>32252</v>
      </c>
      <c r="P1178" s="225">
        <f>IFERROR(VLOOKUP(TRIM(PRR[[#This Row],[Lokacija provedbe
grad ili općina]]),[1]Koordinate!B:E,3,FALSE),"")</f>
        <v>45.145711599999998</v>
      </c>
      <c r="Q1178" s="225">
        <f>IFERROR(VLOOKUP(TRIM(PRR[[#This Row],[Lokacija provedbe
grad ili općina]]),[1]Koordinate!B:E,4,FALSE),"")</f>
        <v>18.872181399999999</v>
      </c>
    </row>
    <row r="1179" spans="1:17" s="167" customFormat="1">
      <c r="A1179" s="218"/>
      <c r="B1179" s="226" t="s">
        <v>5566</v>
      </c>
      <c r="C1179" s="44"/>
      <c r="D1179" s="44"/>
      <c r="E1179" s="125">
        <v>43542</v>
      </c>
      <c r="F1179" s="75">
        <v>372000</v>
      </c>
      <c r="G1179" s="75">
        <v>372000</v>
      </c>
      <c r="H1179" s="75">
        <v>316200</v>
      </c>
      <c r="I1179" s="75">
        <v>55800</v>
      </c>
      <c r="J1179" s="75">
        <v>0</v>
      </c>
      <c r="K1179" s="205" t="s">
        <v>975</v>
      </c>
      <c r="L1179" s="196" t="s">
        <v>52</v>
      </c>
      <c r="M1179" s="230" t="s">
        <v>177</v>
      </c>
      <c r="N1179" s="218"/>
      <c r="O1179" s="225">
        <f>IFERROR(VLOOKUP(TRIM(PRR[[#This Row],[Lokacija provedbe
grad ili općina]]),[1]Koordinate!B:E,2,FALSE),"")</f>
        <v>32270</v>
      </c>
      <c r="P1179" s="225">
        <f>IFERROR(VLOOKUP(TRIM(PRR[[#This Row],[Lokacija provedbe
grad ili općina]]),[1]Koordinate!B:E,3,FALSE),"")</f>
        <v>45.072074000000001</v>
      </c>
      <c r="Q1179" s="225">
        <f>IFERROR(VLOOKUP(TRIM(PRR[[#This Row],[Lokacija provedbe
grad ili općina]]),[1]Koordinate!B:E,4,FALSE),"")</f>
        <v>18.694507199999901</v>
      </c>
    </row>
    <row r="1180" spans="1:17" s="167" customFormat="1">
      <c r="A1180" s="218"/>
      <c r="B1180" s="226" t="s">
        <v>5566</v>
      </c>
      <c r="C1180" s="44"/>
      <c r="D1180" s="44"/>
      <c r="E1180" s="125">
        <v>43546</v>
      </c>
      <c r="F1180" s="75">
        <v>372000</v>
      </c>
      <c r="G1180" s="75">
        <v>372000</v>
      </c>
      <c r="H1180" s="75">
        <v>316200</v>
      </c>
      <c r="I1180" s="75">
        <v>55800</v>
      </c>
      <c r="J1180" s="75">
        <v>0</v>
      </c>
      <c r="K1180" s="205" t="s">
        <v>6316</v>
      </c>
      <c r="L1180" s="196" t="s">
        <v>52</v>
      </c>
      <c r="M1180" s="230" t="s">
        <v>890</v>
      </c>
      <c r="N1180" s="218"/>
      <c r="O1180" s="225">
        <f>IFERROR(VLOOKUP(TRIM(PRR[[#This Row],[Lokacija provedbe
grad ili općina]]),[1]Koordinate!B:E,2,FALSE),"")</f>
        <v>32236</v>
      </c>
      <c r="P1180" s="225">
        <f>IFERROR(VLOOKUP(TRIM(PRR[[#This Row],[Lokacija provedbe
grad ili općina]]),[1]Koordinate!B:E,3,FALSE),"")</f>
        <v>45.222044799999999</v>
      </c>
      <c r="Q1180" s="225">
        <f>IFERROR(VLOOKUP(TRIM(PRR[[#This Row],[Lokacija provedbe
grad ili općina]]),[1]Koordinate!B:E,4,FALSE),"")</f>
        <v>19.375233099999999</v>
      </c>
    </row>
    <row r="1181" spans="1:17" s="167" customFormat="1">
      <c r="A1181" s="218"/>
      <c r="B1181" s="226" t="s">
        <v>5566</v>
      </c>
      <c r="C1181" s="44"/>
      <c r="D1181" s="44"/>
      <c r="E1181" s="125">
        <v>43546</v>
      </c>
      <c r="F1181" s="75">
        <v>370625</v>
      </c>
      <c r="G1181" s="75">
        <v>370625</v>
      </c>
      <c r="H1181" s="75">
        <v>315031.25</v>
      </c>
      <c r="I1181" s="75">
        <v>55593.75</v>
      </c>
      <c r="J1181" s="75">
        <v>0</v>
      </c>
      <c r="K1181" s="205" t="s">
        <v>303</v>
      </c>
      <c r="L1181" s="196" t="s">
        <v>52</v>
      </c>
      <c r="M1181" s="230" t="s">
        <v>890</v>
      </c>
      <c r="N1181" s="218"/>
      <c r="O1181" s="225">
        <f>IFERROR(VLOOKUP(TRIM(PRR[[#This Row],[Lokacija provedbe
grad ili općina]]),[1]Koordinate!B:E,2,FALSE),"")</f>
        <v>32236</v>
      </c>
      <c r="P1181" s="225">
        <f>IFERROR(VLOOKUP(TRIM(PRR[[#This Row],[Lokacija provedbe
grad ili općina]]),[1]Koordinate!B:E,3,FALSE),"")</f>
        <v>45.222044799999999</v>
      </c>
      <c r="Q1181" s="225">
        <f>IFERROR(VLOOKUP(TRIM(PRR[[#This Row],[Lokacija provedbe
grad ili općina]]),[1]Koordinate!B:E,4,FALSE),"")</f>
        <v>19.375233099999999</v>
      </c>
    </row>
    <row r="1182" spans="1:17" s="167" customFormat="1">
      <c r="A1182" s="218"/>
      <c r="B1182" s="226" t="s">
        <v>5566</v>
      </c>
      <c r="C1182" s="44"/>
      <c r="D1182" s="44"/>
      <c r="E1182" s="125">
        <v>43542</v>
      </c>
      <c r="F1182" s="75">
        <v>370625</v>
      </c>
      <c r="G1182" s="75">
        <v>370625</v>
      </c>
      <c r="H1182" s="75">
        <v>315031.25</v>
      </c>
      <c r="I1182" s="75">
        <v>55593.75</v>
      </c>
      <c r="J1182" s="75">
        <v>0</v>
      </c>
      <c r="K1182" s="205" t="s">
        <v>6317</v>
      </c>
      <c r="L1182" s="196" t="s">
        <v>52</v>
      </c>
      <c r="M1182" s="230" t="s">
        <v>4324</v>
      </c>
      <c r="N1182" s="218"/>
      <c r="O1182" s="225">
        <f>IFERROR(VLOOKUP(TRIM(PRR[[#This Row],[Lokacija provedbe
grad ili općina]]),[1]Koordinate!B:E,2,FALSE),"")</f>
        <v>32249</v>
      </c>
      <c r="P1182" s="225">
        <f>IFERROR(VLOOKUP(TRIM(PRR[[#This Row],[Lokacija provedbe
grad ili općina]]),[1]Koordinate!B:E,3,FALSE),"")</f>
        <v>45.164882200000001</v>
      </c>
      <c r="Q1182" s="225">
        <f>IFERROR(VLOOKUP(TRIM(PRR[[#This Row],[Lokacija provedbe
grad ili općina]]),[1]Koordinate!B:E,4,FALSE),"")</f>
        <v>19.152205800000001</v>
      </c>
    </row>
    <row r="1183" spans="1:17" s="167" customFormat="1" ht="30">
      <c r="A1183" s="218"/>
      <c r="B1183" s="226" t="s">
        <v>5566</v>
      </c>
      <c r="C1183" s="44"/>
      <c r="D1183" s="44"/>
      <c r="E1183" s="125">
        <v>43542</v>
      </c>
      <c r="F1183" s="75">
        <v>372000</v>
      </c>
      <c r="G1183" s="75">
        <v>372000</v>
      </c>
      <c r="H1183" s="75">
        <v>316200</v>
      </c>
      <c r="I1183" s="75">
        <v>55800</v>
      </c>
      <c r="J1183" s="75">
        <v>0</v>
      </c>
      <c r="K1183" s="205" t="s">
        <v>5211</v>
      </c>
      <c r="L1183" s="196" t="s">
        <v>52</v>
      </c>
      <c r="M1183" s="230" t="s">
        <v>1216</v>
      </c>
      <c r="N1183" s="218"/>
      <c r="O1183" s="225">
        <f>IFERROR(VLOOKUP(TRIM(PRR[[#This Row],[Lokacija provedbe
grad ili općina]]),[1]Koordinate!B:E,2,FALSE),"")</f>
        <v>32257</v>
      </c>
      <c r="P1183" s="225">
        <f>IFERROR(VLOOKUP(TRIM(PRR[[#This Row],[Lokacija provedbe
grad ili općina]]),[1]Koordinate!B:E,3,FALSE),"")</f>
        <v>44.919718199999998</v>
      </c>
      <c r="Q1183" s="225">
        <f>IFERROR(VLOOKUP(TRIM(PRR[[#This Row],[Lokacija provedbe
grad ili općina]]),[1]Koordinate!B:E,4,FALSE),"")</f>
        <v>18.910618199999998</v>
      </c>
    </row>
    <row r="1184" spans="1:17" s="167" customFormat="1">
      <c r="A1184" s="218"/>
      <c r="B1184" s="226" t="s">
        <v>5566</v>
      </c>
      <c r="C1184" s="44"/>
      <c r="D1184" s="44"/>
      <c r="E1184" s="125">
        <v>43542</v>
      </c>
      <c r="F1184" s="75">
        <v>372000</v>
      </c>
      <c r="G1184" s="75">
        <v>372000</v>
      </c>
      <c r="H1184" s="75">
        <v>316200</v>
      </c>
      <c r="I1184" s="75">
        <v>55800</v>
      </c>
      <c r="J1184" s="75">
        <v>0</v>
      </c>
      <c r="K1184" s="205" t="s">
        <v>3856</v>
      </c>
      <c r="L1184" s="196" t="s">
        <v>52</v>
      </c>
      <c r="M1184" s="230" t="s">
        <v>54</v>
      </c>
      <c r="N1184" s="218"/>
      <c r="O1184" s="225">
        <f>IFERROR(VLOOKUP(TRIM(PRR[[#This Row],[Lokacija provedbe
grad ili općina]]),[1]Koordinate!B:E,2,FALSE),"")</f>
        <v>32254</v>
      </c>
      <c r="P1184" s="225">
        <f>IFERROR(VLOOKUP(TRIM(PRR[[#This Row],[Lokacija provedbe
grad ili općina]]),[1]Koordinate!B:E,3,FALSE),"")</f>
        <v>44.981645</v>
      </c>
      <c r="Q1184" s="225">
        <f>IFERROR(VLOOKUP(TRIM(PRR[[#This Row],[Lokacija provedbe
grad ili općina]]),[1]Koordinate!B:E,4,FALSE),"")</f>
        <v>18.9273869999999</v>
      </c>
    </row>
    <row r="1185" spans="1:17" s="167" customFormat="1">
      <c r="A1185" s="218"/>
      <c r="B1185" s="226" t="s">
        <v>5566</v>
      </c>
      <c r="C1185" s="218"/>
      <c r="D1185" s="218"/>
      <c r="E1185" s="227">
        <v>43550</v>
      </c>
      <c r="F1185" s="75">
        <v>372000</v>
      </c>
      <c r="G1185" s="75">
        <v>372000</v>
      </c>
      <c r="H1185" s="75">
        <v>316200</v>
      </c>
      <c r="I1185" s="75">
        <v>55800</v>
      </c>
      <c r="J1185" s="75">
        <v>0</v>
      </c>
      <c r="K1185" s="205" t="s">
        <v>6318</v>
      </c>
      <c r="L1185" s="417" t="s">
        <v>52</v>
      </c>
      <c r="M1185" s="205" t="s">
        <v>4307</v>
      </c>
      <c r="N1185" s="218"/>
      <c r="O1185" s="225">
        <f>IFERROR(VLOOKUP(TRIM(PRR[[#This Row],[Lokacija provedbe
grad ili općina]]),[1]Koordinate!B:E,2,FALSE),"")</f>
        <v>31401</v>
      </c>
      <c r="P1185" s="225">
        <f>IFERROR(VLOOKUP(TRIM(PRR[[#This Row],[Lokacija provedbe
grad ili općina]]),[1]Koordinate!B:E,3,FALSE),"")</f>
        <v>45.343469300000002</v>
      </c>
      <c r="Q1185" s="225">
        <f>IFERROR(VLOOKUP(TRIM(PRR[[#This Row],[Lokacija provedbe
grad ili općina]]),[1]Koordinate!B:E,4,FALSE),"")</f>
        <v>18.456381499999999</v>
      </c>
    </row>
    <row r="1186" spans="1:17" s="167" customFormat="1">
      <c r="A1186" s="218"/>
      <c r="B1186" s="226" t="s">
        <v>5566</v>
      </c>
      <c r="C1186" s="218"/>
      <c r="D1186" s="218"/>
      <c r="E1186" s="227">
        <v>43551</v>
      </c>
      <c r="F1186" s="75">
        <v>372000</v>
      </c>
      <c r="G1186" s="75">
        <v>372000</v>
      </c>
      <c r="H1186" s="75">
        <v>316200</v>
      </c>
      <c r="I1186" s="75">
        <v>55800</v>
      </c>
      <c r="J1186" s="75">
        <v>0</v>
      </c>
      <c r="K1186" s="205" t="s">
        <v>4036</v>
      </c>
      <c r="L1186" s="417" t="s">
        <v>52</v>
      </c>
      <c r="M1186" s="205" t="s">
        <v>890</v>
      </c>
      <c r="N1186" s="218"/>
      <c r="O1186" s="225">
        <f>IFERROR(VLOOKUP(TRIM(PRR[[#This Row],[Lokacija provedbe
grad ili općina]]),[1]Koordinate!B:E,2,FALSE),"")</f>
        <v>32236</v>
      </c>
      <c r="P1186" s="225">
        <f>IFERROR(VLOOKUP(TRIM(PRR[[#This Row],[Lokacija provedbe
grad ili općina]]),[1]Koordinate!B:E,3,FALSE),"")</f>
        <v>45.222044799999999</v>
      </c>
      <c r="Q1186" s="225">
        <f>IFERROR(VLOOKUP(TRIM(PRR[[#This Row],[Lokacija provedbe
grad ili općina]]),[1]Koordinate!B:E,4,FALSE),"")</f>
        <v>19.375233099999999</v>
      </c>
    </row>
    <row r="1187" spans="1:17" s="167" customFormat="1">
      <c r="A1187" s="218"/>
      <c r="B1187" s="423" t="s">
        <v>5566</v>
      </c>
      <c r="C1187" s="225"/>
      <c r="D1187" s="225"/>
      <c r="E1187" s="231">
        <v>43556</v>
      </c>
      <c r="F1187" s="424">
        <v>372000</v>
      </c>
      <c r="G1187" s="424">
        <v>372000</v>
      </c>
      <c r="H1187" s="424">
        <v>316200</v>
      </c>
      <c r="I1187" s="424">
        <v>55800</v>
      </c>
      <c r="J1187" s="424">
        <v>0</v>
      </c>
      <c r="K1187" s="142" t="s">
        <v>2725</v>
      </c>
      <c r="L1187" s="419" t="s">
        <v>52</v>
      </c>
      <c r="M1187" s="142" t="s">
        <v>4325</v>
      </c>
      <c r="N1187" s="218"/>
      <c r="O1187" s="225">
        <f>IFERROR(VLOOKUP(TRIM(PRR[[#This Row],[Lokacija provedbe
grad ili općina]]),[1]Koordinate!B:E,2,FALSE),"")</f>
        <v>32252</v>
      </c>
      <c r="P1187" s="225">
        <f>IFERROR(VLOOKUP(TRIM(PRR[[#This Row],[Lokacija provedbe
grad ili općina]]),[1]Koordinate!B:E,3,FALSE),"")</f>
        <v>45.145711599999998</v>
      </c>
      <c r="Q1187" s="225">
        <f>IFERROR(VLOOKUP(TRIM(PRR[[#This Row],[Lokacija provedbe
grad ili općina]]),[1]Koordinate!B:E,4,FALSE),"")</f>
        <v>18.872181399999999</v>
      </c>
    </row>
    <row r="1188" spans="1:17" s="167" customFormat="1">
      <c r="A1188" s="151"/>
      <c r="B1188" s="113" t="s">
        <v>5566</v>
      </c>
      <c r="C1188" s="151"/>
      <c r="D1188" s="151"/>
      <c r="E1188" s="78">
        <v>43585</v>
      </c>
      <c r="F1188" s="517">
        <v>372000</v>
      </c>
      <c r="G1188" s="517">
        <v>372000</v>
      </c>
      <c r="H1188" s="517">
        <v>316200</v>
      </c>
      <c r="I1188" s="517">
        <v>55800</v>
      </c>
      <c r="J1188" s="517">
        <v>0</v>
      </c>
      <c r="K1188" s="124" t="s">
        <v>6299</v>
      </c>
      <c r="L1188" s="418" t="s">
        <v>52</v>
      </c>
      <c r="M1188" s="124" t="s">
        <v>3099</v>
      </c>
      <c r="N1188" s="151"/>
      <c r="O1188" s="79">
        <f>IFERROR(VLOOKUP(TRIM(PRR[[#This Row],[Lokacija provedbe
grad ili općina]]),[1]Koordinate!B:E,2,FALSE),"")</f>
        <v>32273</v>
      </c>
      <c r="P1188" s="79">
        <f>IFERROR(VLOOKUP(TRIM(PRR[[#This Row],[Lokacija provedbe
grad ili općina]]),[1]Koordinate!B:E,3,FALSE),"")</f>
        <v>45.149477099999999</v>
      </c>
      <c r="Q1188" s="79">
        <f>IFERROR(VLOOKUP(TRIM(PRR[[#This Row],[Lokacija provedbe
grad ili općina]]),[1]Koordinate!B:E,4,FALSE),"")</f>
        <v>18.706734399999899</v>
      </c>
    </row>
    <row r="1189" spans="1:17" s="167" customFormat="1">
      <c r="A1189" s="218"/>
      <c r="B1189" s="226" t="s">
        <v>2742</v>
      </c>
      <c r="C1189" s="218"/>
      <c r="D1189" s="218"/>
      <c r="E1189" s="227">
        <v>43152</v>
      </c>
      <c r="F1189" s="75">
        <v>111600</v>
      </c>
      <c r="G1189" s="75">
        <v>111600</v>
      </c>
      <c r="H1189" s="75">
        <v>94860</v>
      </c>
      <c r="I1189" s="75">
        <v>16740</v>
      </c>
      <c r="J1189" s="75">
        <v>0</v>
      </c>
      <c r="K1189" s="205" t="s">
        <v>2795</v>
      </c>
      <c r="L1189" s="417" t="s">
        <v>52</v>
      </c>
      <c r="M1189" s="205" t="s">
        <v>2362</v>
      </c>
      <c r="N1189" s="218"/>
      <c r="O1189" s="225">
        <f>IFERROR(VLOOKUP(TRIM(PRR[[#This Row],[Lokacija provedbe
grad ili općina]]),[1]Koordinate!B:E,2,FALSE),"")</f>
        <v>32221</v>
      </c>
      <c r="P1189" s="225">
        <f>IFERROR(VLOOKUP(TRIM(PRR[[#This Row],[Lokacija provedbe
grad ili općina]]),[1]Koordinate!B:E,3,FALSE),"")</f>
        <v>45.332528099999998</v>
      </c>
      <c r="Q1189" s="225">
        <f>IFERROR(VLOOKUP(TRIM(PRR[[#This Row],[Lokacija provedbe
grad ili općina]]),[1]Koordinate!B:E,4,FALSE),"")</f>
        <v>18.841491600000001</v>
      </c>
    </row>
    <row r="1190" spans="1:17" s="167" customFormat="1">
      <c r="A1190" s="218"/>
      <c r="B1190" s="226" t="s">
        <v>2742</v>
      </c>
      <c r="C1190" s="218"/>
      <c r="D1190" s="218"/>
      <c r="E1190" s="227">
        <v>43152</v>
      </c>
      <c r="F1190" s="75">
        <v>111600</v>
      </c>
      <c r="G1190" s="75">
        <v>111600</v>
      </c>
      <c r="H1190" s="75">
        <v>94860</v>
      </c>
      <c r="I1190" s="75">
        <v>16740</v>
      </c>
      <c r="J1190" s="75">
        <v>0</v>
      </c>
      <c r="K1190" s="205" t="s">
        <v>2796</v>
      </c>
      <c r="L1190" s="417" t="s">
        <v>52</v>
      </c>
      <c r="M1190" s="205" t="s">
        <v>2369</v>
      </c>
      <c r="N1190" s="218"/>
      <c r="O1190" s="225">
        <f>IFERROR(VLOOKUP(TRIM(PRR[[#This Row],[Lokacija provedbe
grad ili općina]]),[1]Koordinate!B:E,2,FALSE),"")</f>
        <v>32276</v>
      </c>
      <c r="P1190" s="225">
        <f>IFERROR(VLOOKUP(TRIM(PRR[[#This Row],[Lokacija provedbe
grad ili općina]]),[1]Koordinate!B:E,3,FALSE),"")</f>
        <v>45.116733199999999</v>
      </c>
      <c r="Q1190" s="225">
        <f>IFERROR(VLOOKUP(TRIM(PRR[[#This Row],[Lokacija provedbe
grad ili općina]]),[1]Koordinate!B:E,4,FALSE),"")</f>
        <v>18.5370162</v>
      </c>
    </row>
    <row r="1191" spans="1:17" s="167" customFormat="1">
      <c r="A1191" s="218"/>
      <c r="B1191" s="226" t="s">
        <v>2742</v>
      </c>
      <c r="C1191" s="218"/>
      <c r="D1191" s="218"/>
      <c r="E1191" s="227">
        <v>43152</v>
      </c>
      <c r="F1191" s="75">
        <v>111600</v>
      </c>
      <c r="G1191" s="75">
        <v>111600</v>
      </c>
      <c r="H1191" s="75">
        <v>94860</v>
      </c>
      <c r="I1191" s="75">
        <v>16740</v>
      </c>
      <c r="J1191" s="75">
        <v>0</v>
      </c>
      <c r="K1191" s="205" t="s">
        <v>2797</v>
      </c>
      <c r="L1191" s="417" t="s">
        <v>52</v>
      </c>
      <c r="M1191" s="205" t="s">
        <v>2369</v>
      </c>
      <c r="N1191" s="218"/>
      <c r="O1191" s="225">
        <f>IFERROR(VLOOKUP(TRIM(PRR[[#This Row],[Lokacija provedbe
grad ili općina]]),[1]Koordinate!B:E,2,FALSE),"")</f>
        <v>32276</v>
      </c>
      <c r="P1191" s="225">
        <f>IFERROR(VLOOKUP(TRIM(PRR[[#This Row],[Lokacija provedbe
grad ili općina]]),[1]Koordinate!B:E,3,FALSE),"")</f>
        <v>45.116733199999999</v>
      </c>
      <c r="Q1191" s="225">
        <f>IFERROR(VLOOKUP(TRIM(PRR[[#This Row],[Lokacija provedbe
grad ili općina]]),[1]Koordinate!B:E,4,FALSE),"")</f>
        <v>18.5370162</v>
      </c>
    </row>
    <row r="1192" spans="1:17" s="167" customFormat="1">
      <c r="A1192" s="218"/>
      <c r="B1192" s="226" t="s">
        <v>2742</v>
      </c>
      <c r="C1192" s="44"/>
      <c r="D1192" s="44"/>
      <c r="E1192" s="227">
        <v>43152</v>
      </c>
      <c r="F1192" s="75">
        <v>111600</v>
      </c>
      <c r="G1192" s="75">
        <v>111600</v>
      </c>
      <c r="H1192" s="75">
        <v>94860</v>
      </c>
      <c r="I1192" s="75">
        <v>16740</v>
      </c>
      <c r="J1192" s="75">
        <v>0</v>
      </c>
      <c r="K1192" s="205" t="s">
        <v>2798</v>
      </c>
      <c r="L1192" s="196" t="s">
        <v>52</v>
      </c>
      <c r="M1192" s="45" t="s">
        <v>1216</v>
      </c>
      <c r="N1192" s="218"/>
      <c r="O1192" s="225">
        <f>IFERROR(VLOOKUP(TRIM(PRR[[#This Row],[Lokacija provedbe
grad ili općina]]),[1]Koordinate!B:E,2,FALSE),"")</f>
        <v>32257</v>
      </c>
      <c r="P1192" s="225">
        <f>IFERROR(VLOOKUP(TRIM(PRR[[#This Row],[Lokacija provedbe
grad ili općina]]),[1]Koordinate!B:E,3,FALSE),"")</f>
        <v>44.919718199999998</v>
      </c>
      <c r="Q1192" s="225">
        <f>IFERROR(VLOOKUP(TRIM(PRR[[#This Row],[Lokacija provedbe
grad ili općina]]),[1]Koordinate!B:E,4,FALSE),"")</f>
        <v>18.910618199999998</v>
      </c>
    </row>
    <row r="1193" spans="1:17" s="167" customFormat="1">
      <c r="A1193" s="218"/>
      <c r="B1193" s="254" t="s">
        <v>2742</v>
      </c>
      <c r="C1193" s="44"/>
      <c r="D1193" s="44"/>
      <c r="E1193" s="227">
        <v>43152</v>
      </c>
      <c r="F1193" s="75">
        <v>111600</v>
      </c>
      <c r="G1193" s="75">
        <v>111600</v>
      </c>
      <c r="H1193" s="75">
        <v>94860</v>
      </c>
      <c r="I1193" s="75">
        <v>16740</v>
      </c>
      <c r="J1193" s="75">
        <v>0</v>
      </c>
      <c r="K1193" s="218" t="s">
        <v>2799</v>
      </c>
      <c r="L1193" s="196" t="s">
        <v>52</v>
      </c>
      <c r="M1193" s="44" t="s">
        <v>1216</v>
      </c>
      <c r="N1193" s="218"/>
      <c r="O1193" s="225">
        <f>IFERROR(VLOOKUP(TRIM(PRR[[#This Row],[Lokacija provedbe
grad ili općina]]),[1]Koordinate!B:E,2,FALSE),"")</f>
        <v>32257</v>
      </c>
      <c r="P1193" s="225">
        <f>IFERROR(VLOOKUP(TRIM(PRR[[#This Row],[Lokacija provedbe
grad ili općina]]),[1]Koordinate!B:E,3,FALSE),"")</f>
        <v>44.919718199999998</v>
      </c>
      <c r="Q1193" s="225">
        <f>IFERROR(VLOOKUP(TRIM(PRR[[#This Row],[Lokacija provedbe
grad ili općina]]),[1]Koordinate!B:E,4,FALSE),"")</f>
        <v>18.910618199999998</v>
      </c>
    </row>
    <row r="1194" spans="1:17" s="167" customFormat="1">
      <c r="A1194" s="151"/>
      <c r="B1194" s="113" t="s">
        <v>2742</v>
      </c>
      <c r="C1194" s="151"/>
      <c r="D1194" s="151"/>
      <c r="E1194" s="78">
        <v>43152</v>
      </c>
      <c r="F1194" s="75">
        <v>111600</v>
      </c>
      <c r="G1194" s="75">
        <v>111600</v>
      </c>
      <c r="H1194" s="75">
        <v>94860</v>
      </c>
      <c r="I1194" s="75">
        <v>16740</v>
      </c>
      <c r="J1194" s="75">
        <v>0</v>
      </c>
      <c r="K1194" s="218" t="s">
        <v>2800</v>
      </c>
      <c r="L1194" s="136" t="s">
        <v>52</v>
      </c>
      <c r="M1194" s="151" t="s">
        <v>1216</v>
      </c>
      <c r="N1194" s="151"/>
      <c r="O1194" s="225">
        <f>IFERROR(VLOOKUP(TRIM(PRR[[#This Row],[Lokacija provedbe
grad ili općina]]),[1]Koordinate!B:E,2,FALSE),"")</f>
        <v>32257</v>
      </c>
      <c r="P1194" s="225">
        <f>IFERROR(VLOOKUP(TRIM(PRR[[#This Row],[Lokacija provedbe
grad ili općina]]),[1]Koordinate!B:E,3,FALSE),"")</f>
        <v>44.919718199999998</v>
      </c>
      <c r="Q1194" s="225">
        <f>IFERROR(VLOOKUP(TRIM(PRR[[#This Row],[Lokacija provedbe
grad ili općina]]),[1]Koordinate!B:E,4,FALSE),"")</f>
        <v>18.910618199999998</v>
      </c>
    </row>
    <row r="1195" spans="1:17" s="167" customFormat="1">
      <c r="A1195" s="218"/>
      <c r="B1195" s="226" t="s">
        <v>2742</v>
      </c>
      <c r="C1195" s="44"/>
      <c r="D1195" s="44"/>
      <c r="E1195" s="125">
        <v>43152</v>
      </c>
      <c r="F1195" s="75">
        <v>111600</v>
      </c>
      <c r="G1195" s="75">
        <v>111600</v>
      </c>
      <c r="H1195" s="75">
        <v>94860</v>
      </c>
      <c r="I1195" s="75">
        <v>16740</v>
      </c>
      <c r="J1195" s="75">
        <v>0</v>
      </c>
      <c r="K1195" s="205" t="s">
        <v>2801</v>
      </c>
      <c r="L1195" s="196" t="s">
        <v>52</v>
      </c>
      <c r="M1195" s="124" t="s">
        <v>3972</v>
      </c>
      <c r="N1195" s="218"/>
      <c r="O1195" s="225">
        <f>IFERROR(VLOOKUP(TRIM(PRR[[#This Row],[Lokacija provedbe
grad ili općina]]),[1]Koordinate!B:E,2,FALSE),"")</f>
        <v>32213</v>
      </c>
      <c r="P1195" s="225">
        <f>IFERROR(VLOOKUP(TRIM(PRR[[#This Row],[Lokacija provedbe
grad ili općina]]),[1]Koordinate!B:E,3,FALSE),"")</f>
        <v>45.374082700000002</v>
      </c>
      <c r="Q1195" s="225">
        <f>IFERROR(VLOOKUP(TRIM(PRR[[#This Row],[Lokacija provedbe
grad ili općina]]),[1]Koordinate!B:E,4,FALSE),"")</f>
        <v>18.704673499999998</v>
      </c>
    </row>
    <row r="1196" spans="1:17" s="167" customFormat="1">
      <c r="A1196" s="218"/>
      <c r="B1196" s="226" t="s">
        <v>2742</v>
      </c>
      <c r="C1196" s="44"/>
      <c r="D1196" s="44"/>
      <c r="E1196" s="125">
        <v>43152</v>
      </c>
      <c r="F1196" s="75">
        <v>111600</v>
      </c>
      <c r="G1196" s="75">
        <v>111600</v>
      </c>
      <c r="H1196" s="75">
        <v>94860</v>
      </c>
      <c r="I1196" s="75">
        <v>16740</v>
      </c>
      <c r="J1196" s="75">
        <v>0</v>
      </c>
      <c r="K1196" s="205" t="s">
        <v>2802</v>
      </c>
      <c r="L1196" s="196" t="s">
        <v>52</v>
      </c>
      <c r="M1196" s="124" t="s">
        <v>3153</v>
      </c>
      <c r="N1196" s="218"/>
      <c r="O1196" s="225">
        <f>IFERROR(VLOOKUP(TRIM(PRR[[#This Row],[Lokacija provedbe
grad ili općina]]),[1]Koordinate!B:E,2,FALSE),"")</f>
        <v>32000</v>
      </c>
      <c r="P1196" s="225">
        <f>IFERROR(VLOOKUP(TRIM(PRR[[#This Row],[Lokacija provedbe
grad ili općina]]),[1]Koordinate!B:E,3,FALSE),"")</f>
        <v>45.337626800000002</v>
      </c>
      <c r="Q1196" s="225">
        <f>IFERROR(VLOOKUP(TRIM(PRR[[#This Row],[Lokacija provedbe
grad ili općina]]),[1]Koordinate!B:E,4,FALSE),"")</f>
        <v>18.929630800000002</v>
      </c>
    </row>
    <row r="1197" spans="1:17" s="167" customFormat="1">
      <c r="A1197" s="225"/>
      <c r="B1197" s="423" t="s">
        <v>2742</v>
      </c>
      <c r="C1197" s="225"/>
      <c r="D1197" s="225"/>
      <c r="E1197" s="231">
        <v>43152</v>
      </c>
      <c r="F1197" s="424">
        <v>111600</v>
      </c>
      <c r="G1197" s="424">
        <v>111600</v>
      </c>
      <c r="H1197" s="424">
        <v>94860</v>
      </c>
      <c r="I1197" s="424">
        <v>16740</v>
      </c>
      <c r="J1197" s="424">
        <v>0</v>
      </c>
      <c r="K1197" s="142" t="s">
        <v>2803</v>
      </c>
      <c r="L1197" s="419" t="s">
        <v>52</v>
      </c>
      <c r="M1197" s="142" t="s">
        <v>890</v>
      </c>
      <c r="N1197" s="225"/>
      <c r="O1197" s="225">
        <f>IFERROR(VLOOKUP(TRIM(PRR[[#This Row],[Lokacija provedbe
grad ili općina]]),[1]Koordinate!B:E,2,FALSE),"")</f>
        <v>32236</v>
      </c>
      <c r="P1197" s="225">
        <f>IFERROR(VLOOKUP(TRIM(PRR[[#This Row],[Lokacija provedbe
grad ili općina]]),[1]Koordinate!B:E,3,FALSE),"")</f>
        <v>45.222044799999999</v>
      </c>
      <c r="Q1197" s="225">
        <f>IFERROR(VLOOKUP(TRIM(PRR[[#This Row],[Lokacija provedbe
grad ili općina]]),[1]Koordinate!B:E,4,FALSE),"")</f>
        <v>19.375233099999999</v>
      </c>
    </row>
    <row r="1198" spans="1:17" s="167" customFormat="1">
      <c r="A1198" s="151"/>
      <c r="B1198" s="255" t="s">
        <v>2742</v>
      </c>
      <c r="C1198" s="151"/>
      <c r="D1198" s="151"/>
      <c r="E1198" s="78">
        <v>43152</v>
      </c>
      <c r="F1198" s="75">
        <v>111600</v>
      </c>
      <c r="G1198" s="75">
        <v>111600</v>
      </c>
      <c r="H1198" s="75">
        <v>94860</v>
      </c>
      <c r="I1198" s="75">
        <v>16740</v>
      </c>
      <c r="J1198" s="75">
        <v>0</v>
      </c>
      <c r="K1198" s="205" t="s">
        <v>2804</v>
      </c>
      <c r="L1198" s="418" t="s">
        <v>52</v>
      </c>
      <c r="M1198" s="124" t="s">
        <v>4321</v>
      </c>
      <c r="N1198" s="218"/>
      <c r="O1198" s="225">
        <f>IFERROR(VLOOKUP(TRIM(PRR[[#This Row],[Lokacija provedbe
grad ili općina]]),[1]Koordinate!B:E,2,FALSE),"")</f>
        <v>32251</v>
      </c>
      <c r="P1198" s="225">
        <f>IFERROR(VLOOKUP(TRIM(PRR[[#This Row],[Lokacija provedbe
grad ili općina]]),[1]Koordinate!B:E,3,FALSE),"")</f>
        <v>45.1983599</v>
      </c>
      <c r="Q1198" s="225">
        <f>IFERROR(VLOOKUP(TRIM(PRR[[#This Row],[Lokacija provedbe
grad ili općina]]),[1]Koordinate!B:E,4,FALSE),"")</f>
        <v>18.848450799999998</v>
      </c>
    </row>
    <row r="1199" spans="1:17" s="167" customFormat="1">
      <c r="A1199" s="151"/>
      <c r="B1199" s="226" t="s">
        <v>2742</v>
      </c>
      <c r="C1199" s="151"/>
      <c r="D1199" s="151"/>
      <c r="E1199" s="78">
        <v>43152</v>
      </c>
      <c r="F1199" s="75">
        <v>111600</v>
      </c>
      <c r="G1199" s="75">
        <v>111600</v>
      </c>
      <c r="H1199" s="75">
        <v>94860</v>
      </c>
      <c r="I1199" s="75">
        <v>16740</v>
      </c>
      <c r="J1199" s="75">
        <v>0</v>
      </c>
      <c r="K1199" s="205" t="s">
        <v>2805</v>
      </c>
      <c r="L1199" s="418" t="s">
        <v>52</v>
      </c>
      <c r="M1199" s="124" t="s">
        <v>2369</v>
      </c>
      <c r="N1199" s="218"/>
      <c r="O1199" s="225">
        <f>IFERROR(VLOOKUP(TRIM(PRR[[#This Row],[Lokacija provedbe
grad ili općina]]),[1]Koordinate!B:E,2,FALSE),"")</f>
        <v>32276</v>
      </c>
      <c r="P1199" s="225">
        <f>IFERROR(VLOOKUP(TRIM(PRR[[#This Row],[Lokacija provedbe
grad ili općina]]),[1]Koordinate!B:E,3,FALSE),"")</f>
        <v>45.116733199999999</v>
      </c>
      <c r="Q1199" s="225">
        <f>IFERROR(VLOOKUP(TRIM(PRR[[#This Row],[Lokacija provedbe
grad ili općina]]),[1]Koordinate!B:E,4,FALSE),"")</f>
        <v>18.5370162</v>
      </c>
    </row>
    <row r="1200" spans="1:17" s="167" customFormat="1">
      <c r="A1200" s="151"/>
      <c r="B1200" s="255" t="s">
        <v>2742</v>
      </c>
      <c r="C1200" s="151"/>
      <c r="D1200" s="151"/>
      <c r="E1200" s="78">
        <v>43152</v>
      </c>
      <c r="F1200" s="75">
        <v>111600</v>
      </c>
      <c r="G1200" s="75">
        <v>111600</v>
      </c>
      <c r="H1200" s="75">
        <v>94860</v>
      </c>
      <c r="I1200" s="75">
        <v>16740</v>
      </c>
      <c r="J1200" s="75">
        <v>0</v>
      </c>
      <c r="K1200" s="205" t="s">
        <v>2806</v>
      </c>
      <c r="L1200" s="418" t="s">
        <v>52</v>
      </c>
      <c r="M1200" s="124" t="s">
        <v>2362</v>
      </c>
      <c r="N1200" s="218"/>
      <c r="O1200" s="225">
        <f>IFERROR(VLOOKUP(TRIM(PRR[[#This Row],[Lokacija provedbe
grad ili općina]]),[1]Koordinate!B:E,2,FALSE),"")</f>
        <v>32221</v>
      </c>
      <c r="P1200" s="225">
        <f>IFERROR(VLOOKUP(TRIM(PRR[[#This Row],[Lokacija provedbe
grad ili općina]]),[1]Koordinate!B:E,3,FALSE),"")</f>
        <v>45.332528099999998</v>
      </c>
      <c r="Q1200" s="225">
        <f>IFERROR(VLOOKUP(TRIM(PRR[[#This Row],[Lokacija provedbe
grad ili općina]]),[1]Koordinate!B:E,4,FALSE),"")</f>
        <v>18.841491600000001</v>
      </c>
    </row>
    <row r="1201" spans="1:17" s="167" customFormat="1">
      <c r="A1201" s="151"/>
      <c r="B1201" s="226" t="s">
        <v>2742</v>
      </c>
      <c r="C1201" s="151"/>
      <c r="D1201" s="151"/>
      <c r="E1201" s="78">
        <v>43152</v>
      </c>
      <c r="F1201" s="75">
        <v>111600</v>
      </c>
      <c r="G1201" s="75">
        <v>111600</v>
      </c>
      <c r="H1201" s="75">
        <v>94860</v>
      </c>
      <c r="I1201" s="75">
        <v>16740</v>
      </c>
      <c r="J1201" s="75">
        <v>0</v>
      </c>
      <c r="K1201" s="205" t="s">
        <v>2807</v>
      </c>
      <c r="L1201" s="418" t="s">
        <v>52</v>
      </c>
      <c r="M1201" s="124" t="s">
        <v>1216</v>
      </c>
      <c r="N1201" s="218"/>
      <c r="O1201" s="225">
        <f>IFERROR(VLOOKUP(TRIM(PRR[[#This Row],[Lokacija provedbe
grad ili općina]]),[1]Koordinate!B:E,2,FALSE),"")</f>
        <v>32257</v>
      </c>
      <c r="P1201" s="225">
        <f>IFERROR(VLOOKUP(TRIM(PRR[[#This Row],[Lokacija provedbe
grad ili općina]]),[1]Koordinate!B:E,3,FALSE),"")</f>
        <v>44.919718199999998</v>
      </c>
      <c r="Q1201" s="225">
        <f>IFERROR(VLOOKUP(TRIM(PRR[[#This Row],[Lokacija provedbe
grad ili općina]]),[1]Koordinate!B:E,4,FALSE),"")</f>
        <v>18.910618199999998</v>
      </c>
    </row>
    <row r="1202" spans="1:17" s="167" customFormat="1">
      <c r="A1202" s="151"/>
      <c r="B1202" s="226" t="s">
        <v>2742</v>
      </c>
      <c r="C1202" s="151"/>
      <c r="D1202" s="151"/>
      <c r="E1202" s="78">
        <v>43152</v>
      </c>
      <c r="F1202" s="75">
        <v>111600</v>
      </c>
      <c r="G1202" s="75">
        <v>111600</v>
      </c>
      <c r="H1202" s="75">
        <v>94860</v>
      </c>
      <c r="I1202" s="75">
        <v>16740</v>
      </c>
      <c r="J1202" s="75">
        <v>0</v>
      </c>
      <c r="K1202" s="205" t="s">
        <v>2808</v>
      </c>
      <c r="L1202" s="418" t="s">
        <v>52</v>
      </c>
      <c r="M1202" s="124" t="s">
        <v>4319</v>
      </c>
      <c r="N1202" s="218"/>
      <c r="O1202" s="225">
        <f>IFERROR(VLOOKUP(TRIM(PRR[[#This Row],[Lokacija provedbe
grad ili općina]]),[1]Koordinate!B:E,2,FALSE),"")</f>
        <v>32275</v>
      </c>
      <c r="P1202" s="225">
        <f>IFERROR(VLOOKUP(TRIM(PRR[[#This Row],[Lokacija provedbe
grad ili općina]]),[1]Koordinate!B:E,3,FALSE),"")</f>
        <v>45.049175699999999</v>
      </c>
      <c r="Q1202" s="225">
        <f>IFERROR(VLOOKUP(TRIM(PRR[[#This Row],[Lokacija provedbe
grad ili općina]]),[1]Koordinate!B:E,4,FALSE),"")</f>
        <v>18.756961799999999</v>
      </c>
    </row>
    <row r="1203" spans="1:17" s="167" customFormat="1">
      <c r="A1203" s="218"/>
      <c r="B1203" s="226" t="s">
        <v>2742</v>
      </c>
      <c r="C1203" s="218"/>
      <c r="D1203" s="218"/>
      <c r="E1203" s="227">
        <v>43152</v>
      </c>
      <c r="F1203" s="75">
        <v>111600</v>
      </c>
      <c r="G1203" s="75">
        <v>111600</v>
      </c>
      <c r="H1203" s="75">
        <v>94860</v>
      </c>
      <c r="I1203" s="75">
        <v>16740</v>
      </c>
      <c r="J1203" s="75">
        <v>0</v>
      </c>
      <c r="K1203" s="205" t="s">
        <v>2809</v>
      </c>
      <c r="L1203" s="417" t="s">
        <v>52</v>
      </c>
      <c r="M1203" s="124" t="s">
        <v>167</v>
      </c>
      <c r="N1203" s="218"/>
      <c r="O1203" s="225">
        <f>IFERROR(VLOOKUP(TRIM(PRR[[#This Row],[Lokacija provedbe
grad ili općina]]),[1]Koordinate!B:E,2,FALSE),"")</f>
        <v>32260</v>
      </c>
      <c r="P1203" s="225">
        <f>IFERROR(VLOOKUP(TRIM(PRR[[#This Row],[Lokacija provedbe
grad ili općina]]),[1]Koordinate!B:E,3,FALSE),"")</f>
        <v>44.887424799999998</v>
      </c>
      <c r="Q1203" s="225">
        <f>IFERROR(VLOOKUP(TRIM(PRR[[#This Row],[Lokacija provedbe
grad ili općina]]),[1]Koordinate!B:E,4,FALSE),"")</f>
        <v>18.825355800000001</v>
      </c>
    </row>
    <row r="1204" spans="1:17" s="167" customFormat="1">
      <c r="A1204" s="218"/>
      <c r="B1204" s="226" t="s">
        <v>2742</v>
      </c>
      <c r="C1204" s="218"/>
      <c r="D1204" s="218"/>
      <c r="E1204" s="227">
        <v>43152</v>
      </c>
      <c r="F1204" s="75">
        <v>111600</v>
      </c>
      <c r="G1204" s="75">
        <v>111600</v>
      </c>
      <c r="H1204" s="75">
        <v>94860</v>
      </c>
      <c r="I1204" s="75">
        <v>16740</v>
      </c>
      <c r="J1204" s="75">
        <v>0</v>
      </c>
      <c r="K1204" s="205" t="s">
        <v>2810</v>
      </c>
      <c r="L1204" s="417" t="s">
        <v>52</v>
      </c>
      <c r="M1204" s="124" t="s">
        <v>1216</v>
      </c>
      <c r="N1204" s="218"/>
      <c r="O1204" s="225">
        <f>IFERROR(VLOOKUP(TRIM(PRR[[#This Row],[Lokacija provedbe
grad ili općina]]),[1]Koordinate!B:E,2,FALSE),"")</f>
        <v>32257</v>
      </c>
      <c r="P1204" s="225">
        <f>IFERROR(VLOOKUP(TRIM(PRR[[#This Row],[Lokacija provedbe
grad ili općina]]),[1]Koordinate!B:E,3,FALSE),"")</f>
        <v>44.919718199999998</v>
      </c>
      <c r="Q1204" s="225">
        <f>IFERROR(VLOOKUP(TRIM(PRR[[#This Row],[Lokacija provedbe
grad ili općina]]),[1]Koordinate!B:E,4,FALSE),"")</f>
        <v>18.910618199999998</v>
      </c>
    </row>
    <row r="1205" spans="1:17" s="167" customFormat="1">
      <c r="A1205" s="218"/>
      <c r="B1205" s="226" t="s">
        <v>2742</v>
      </c>
      <c r="C1205" s="218"/>
      <c r="D1205" s="218"/>
      <c r="E1205" s="227">
        <v>43152</v>
      </c>
      <c r="F1205" s="75">
        <v>111600</v>
      </c>
      <c r="G1205" s="75">
        <v>111600</v>
      </c>
      <c r="H1205" s="75">
        <v>94860</v>
      </c>
      <c r="I1205" s="75">
        <v>16740</v>
      </c>
      <c r="J1205" s="75">
        <v>0</v>
      </c>
      <c r="K1205" s="205" t="s">
        <v>2811</v>
      </c>
      <c r="L1205" s="417" t="s">
        <v>52</v>
      </c>
      <c r="M1205" s="124" t="s">
        <v>167</v>
      </c>
      <c r="N1205" s="218"/>
      <c r="O1205" s="225">
        <f>IFERROR(VLOOKUP(TRIM(PRR[[#This Row],[Lokacija provedbe
grad ili općina]]),[1]Koordinate!B:E,2,FALSE),"")</f>
        <v>32260</v>
      </c>
      <c r="P1205" s="225">
        <f>IFERROR(VLOOKUP(TRIM(PRR[[#This Row],[Lokacija provedbe
grad ili općina]]),[1]Koordinate!B:E,3,FALSE),"")</f>
        <v>44.887424799999998</v>
      </c>
      <c r="Q1205" s="225">
        <f>IFERROR(VLOOKUP(TRIM(PRR[[#This Row],[Lokacija provedbe
grad ili općina]]),[1]Koordinate!B:E,4,FALSE),"")</f>
        <v>18.825355800000001</v>
      </c>
    </row>
    <row r="1206" spans="1:17" s="167" customFormat="1">
      <c r="A1206" s="218"/>
      <c r="B1206" s="226" t="s">
        <v>2742</v>
      </c>
      <c r="C1206" s="218"/>
      <c r="D1206" s="218"/>
      <c r="E1206" s="227">
        <v>43152</v>
      </c>
      <c r="F1206" s="75">
        <v>111600</v>
      </c>
      <c r="G1206" s="75">
        <v>111600</v>
      </c>
      <c r="H1206" s="75">
        <v>94860</v>
      </c>
      <c r="I1206" s="75">
        <v>16740</v>
      </c>
      <c r="J1206" s="75">
        <v>0</v>
      </c>
      <c r="K1206" s="205" t="s">
        <v>2812</v>
      </c>
      <c r="L1206" s="417" t="s">
        <v>52</v>
      </c>
      <c r="M1206" s="124" t="s">
        <v>3099</v>
      </c>
      <c r="N1206" s="218"/>
      <c r="O1206" s="225">
        <f>IFERROR(VLOOKUP(TRIM(PRR[[#This Row],[Lokacija provedbe
grad ili općina]]),[1]Koordinate!B:E,2,FALSE),"")</f>
        <v>32273</v>
      </c>
      <c r="P1206" s="225">
        <f>IFERROR(VLOOKUP(TRIM(PRR[[#This Row],[Lokacija provedbe
grad ili općina]]),[1]Koordinate!B:E,3,FALSE),"")</f>
        <v>45.149477099999999</v>
      </c>
      <c r="Q1206" s="225">
        <f>IFERROR(VLOOKUP(TRIM(PRR[[#This Row],[Lokacija provedbe
grad ili općina]]),[1]Koordinate!B:E,4,FALSE),"")</f>
        <v>18.706734399999899</v>
      </c>
    </row>
    <row r="1207" spans="1:17" s="167" customFormat="1">
      <c r="A1207" s="218"/>
      <c r="B1207" s="226" t="s">
        <v>2742</v>
      </c>
      <c r="C1207" s="218"/>
      <c r="D1207" s="218"/>
      <c r="E1207" s="227">
        <v>43152</v>
      </c>
      <c r="F1207" s="75">
        <v>111600</v>
      </c>
      <c r="G1207" s="75">
        <v>111600</v>
      </c>
      <c r="H1207" s="75">
        <v>94860</v>
      </c>
      <c r="I1207" s="75">
        <v>16740</v>
      </c>
      <c r="J1207" s="75">
        <v>0</v>
      </c>
      <c r="K1207" s="205" t="s">
        <v>2813</v>
      </c>
      <c r="L1207" s="417" t="s">
        <v>52</v>
      </c>
      <c r="M1207" s="124" t="s">
        <v>53</v>
      </c>
      <c r="N1207" s="218"/>
      <c r="O1207" s="225">
        <f>IFERROR(VLOOKUP(TRIM(PRR[[#This Row],[Lokacija provedbe
grad ili općina]]),[1]Koordinate!B:E,2,FALSE),"")</f>
        <v>32000</v>
      </c>
      <c r="P1207" s="225">
        <f>IFERROR(VLOOKUP(TRIM(PRR[[#This Row],[Lokacija provedbe
grad ili općina]]),[1]Koordinate!B:E,3,FALSE),"")</f>
        <v>45.345237699999998</v>
      </c>
      <c r="Q1207" s="225">
        <f>IFERROR(VLOOKUP(TRIM(PRR[[#This Row],[Lokacija provedbe
grad ili općina]]),[1]Koordinate!B:E,4,FALSE),"")</f>
        <v>19.001020400000002</v>
      </c>
    </row>
    <row r="1208" spans="1:17" s="167" customFormat="1">
      <c r="A1208" s="218"/>
      <c r="B1208" s="226" t="s">
        <v>2742</v>
      </c>
      <c r="C1208" s="218"/>
      <c r="D1208" s="218"/>
      <c r="E1208" s="227">
        <v>43152</v>
      </c>
      <c r="F1208" s="75">
        <v>111600</v>
      </c>
      <c r="G1208" s="75">
        <v>111600</v>
      </c>
      <c r="H1208" s="75">
        <v>94860</v>
      </c>
      <c r="I1208" s="75">
        <v>16740</v>
      </c>
      <c r="J1208" s="75">
        <v>0</v>
      </c>
      <c r="K1208" s="205" t="s">
        <v>2814</v>
      </c>
      <c r="L1208" s="417" t="s">
        <v>52</v>
      </c>
      <c r="M1208" s="124" t="s">
        <v>54</v>
      </c>
      <c r="N1208" s="218"/>
      <c r="O1208" s="225">
        <f>IFERROR(VLOOKUP(TRIM(PRR[[#This Row],[Lokacija provedbe
grad ili općina]]),[1]Koordinate!B:E,2,FALSE),"")</f>
        <v>32254</v>
      </c>
      <c r="P1208" s="225">
        <f>IFERROR(VLOOKUP(TRIM(PRR[[#This Row],[Lokacija provedbe
grad ili općina]]),[1]Koordinate!B:E,3,FALSE),"")</f>
        <v>44.981645</v>
      </c>
      <c r="Q1208" s="225">
        <f>IFERROR(VLOOKUP(TRIM(PRR[[#This Row],[Lokacija provedbe
grad ili općina]]),[1]Koordinate!B:E,4,FALSE),"")</f>
        <v>18.9273869999999</v>
      </c>
    </row>
    <row r="1209" spans="1:17" s="167" customFormat="1">
      <c r="A1209" s="218"/>
      <c r="B1209" s="226" t="s">
        <v>2742</v>
      </c>
      <c r="C1209" s="218"/>
      <c r="D1209" s="218"/>
      <c r="E1209" s="227">
        <v>43152</v>
      </c>
      <c r="F1209" s="75">
        <v>111600</v>
      </c>
      <c r="G1209" s="75">
        <v>111600</v>
      </c>
      <c r="H1209" s="75">
        <v>94860</v>
      </c>
      <c r="I1209" s="75">
        <v>16740</v>
      </c>
      <c r="J1209" s="75">
        <v>0</v>
      </c>
      <c r="K1209" s="205" t="s">
        <v>2815</v>
      </c>
      <c r="L1209" s="417" t="s">
        <v>52</v>
      </c>
      <c r="M1209" s="124" t="s">
        <v>54</v>
      </c>
      <c r="N1209" s="218"/>
      <c r="O1209" s="225">
        <f>IFERROR(VLOOKUP(TRIM(PRR[[#This Row],[Lokacija provedbe
grad ili općina]]),[1]Koordinate!B:E,2,FALSE),"")</f>
        <v>32254</v>
      </c>
      <c r="P1209" s="225">
        <f>IFERROR(VLOOKUP(TRIM(PRR[[#This Row],[Lokacija provedbe
grad ili općina]]),[1]Koordinate!B:E,3,FALSE),"")</f>
        <v>44.981645</v>
      </c>
      <c r="Q1209" s="225">
        <f>IFERROR(VLOOKUP(TRIM(PRR[[#This Row],[Lokacija provedbe
grad ili općina]]),[1]Koordinate!B:E,4,FALSE),"")</f>
        <v>18.9273869999999</v>
      </c>
    </row>
    <row r="1210" spans="1:17" s="167" customFormat="1">
      <c r="A1210" s="218"/>
      <c r="B1210" s="226" t="s">
        <v>2742</v>
      </c>
      <c r="C1210" s="218"/>
      <c r="D1210" s="218"/>
      <c r="E1210" s="227">
        <v>43152</v>
      </c>
      <c r="F1210" s="75">
        <v>111600</v>
      </c>
      <c r="G1210" s="75">
        <v>111600</v>
      </c>
      <c r="H1210" s="75">
        <v>94860</v>
      </c>
      <c r="I1210" s="75">
        <v>16740</v>
      </c>
      <c r="J1210" s="75">
        <v>0</v>
      </c>
      <c r="K1210" s="205" t="s">
        <v>2816</v>
      </c>
      <c r="L1210" s="417" t="s">
        <v>52</v>
      </c>
      <c r="M1210" s="124" t="s">
        <v>143</v>
      </c>
      <c r="N1210" s="218"/>
      <c r="O1210" s="225">
        <f>IFERROR(VLOOKUP(TRIM(PRR[[#This Row],[Lokacija provedbe
grad ili općina]]),[1]Koordinate!B:E,2,FALSE),"")</f>
        <v>32100</v>
      </c>
      <c r="P1210" s="225">
        <f>IFERROR(VLOOKUP(TRIM(PRR[[#This Row],[Lokacija provedbe
grad ili općina]]),[1]Koordinate!B:E,3,FALSE),"")</f>
        <v>45.287905799999997</v>
      </c>
      <c r="Q1210" s="225">
        <f>IFERROR(VLOOKUP(TRIM(PRR[[#This Row],[Lokacija provedbe
grad ili općina]]),[1]Koordinate!B:E,4,FALSE),"")</f>
        <v>18.805678100000002</v>
      </c>
    </row>
    <row r="1211" spans="1:17" s="167" customFormat="1">
      <c r="A1211" s="218"/>
      <c r="B1211" s="226" t="s">
        <v>2742</v>
      </c>
      <c r="C1211" s="218"/>
      <c r="D1211" s="218"/>
      <c r="E1211" s="227">
        <v>43152</v>
      </c>
      <c r="F1211" s="75">
        <v>111600</v>
      </c>
      <c r="G1211" s="75">
        <v>111600</v>
      </c>
      <c r="H1211" s="75">
        <v>94860</v>
      </c>
      <c r="I1211" s="75">
        <v>16740</v>
      </c>
      <c r="J1211" s="75">
        <v>0</v>
      </c>
      <c r="K1211" s="205" t="s">
        <v>2817</v>
      </c>
      <c r="L1211" s="417" t="s">
        <v>52</v>
      </c>
      <c r="M1211" s="124" t="s">
        <v>4324</v>
      </c>
      <c r="N1211" s="218"/>
      <c r="O1211" s="225">
        <f>IFERROR(VLOOKUP(TRIM(PRR[[#This Row],[Lokacija provedbe
grad ili općina]]),[1]Koordinate!B:E,2,FALSE),"")</f>
        <v>32249</v>
      </c>
      <c r="P1211" s="225">
        <f>IFERROR(VLOOKUP(TRIM(PRR[[#This Row],[Lokacija provedbe
grad ili općina]]),[1]Koordinate!B:E,3,FALSE),"")</f>
        <v>45.164882200000001</v>
      </c>
      <c r="Q1211" s="225">
        <f>IFERROR(VLOOKUP(TRIM(PRR[[#This Row],[Lokacija provedbe
grad ili općina]]),[1]Koordinate!B:E,4,FALSE),"")</f>
        <v>19.152205800000001</v>
      </c>
    </row>
    <row r="1212" spans="1:17" s="167" customFormat="1">
      <c r="A1212" s="218"/>
      <c r="B1212" s="226" t="s">
        <v>2742</v>
      </c>
      <c r="C1212" s="218"/>
      <c r="D1212" s="218"/>
      <c r="E1212" s="227">
        <v>43152</v>
      </c>
      <c r="F1212" s="75">
        <v>111600</v>
      </c>
      <c r="G1212" s="75">
        <v>111600</v>
      </c>
      <c r="H1212" s="75">
        <v>94860</v>
      </c>
      <c r="I1212" s="75">
        <v>16740</v>
      </c>
      <c r="J1212" s="75">
        <v>0</v>
      </c>
      <c r="K1212" s="205" t="s">
        <v>2818</v>
      </c>
      <c r="L1212" s="417" t="s">
        <v>52</v>
      </c>
      <c r="M1212" s="124" t="s">
        <v>143</v>
      </c>
      <c r="N1212" s="218"/>
      <c r="O1212" s="225">
        <f>IFERROR(VLOOKUP(TRIM(PRR[[#This Row],[Lokacija provedbe
grad ili općina]]),[1]Koordinate!B:E,2,FALSE),"")</f>
        <v>32100</v>
      </c>
      <c r="P1212" s="225">
        <f>IFERROR(VLOOKUP(TRIM(PRR[[#This Row],[Lokacija provedbe
grad ili općina]]),[1]Koordinate!B:E,3,FALSE),"")</f>
        <v>45.287905799999997</v>
      </c>
      <c r="Q1212" s="225">
        <f>IFERROR(VLOOKUP(TRIM(PRR[[#This Row],[Lokacija provedbe
grad ili općina]]),[1]Koordinate!B:E,4,FALSE),"")</f>
        <v>18.805678100000002</v>
      </c>
    </row>
    <row r="1213" spans="1:17" s="167" customFormat="1">
      <c r="A1213" s="218"/>
      <c r="B1213" s="226" t="s">
        <v>2742</v>
      </c>
      <c r="C1213" s="218"/>
      <c r="D1213" s="218"/>
      <c r="E1213" s="227">
        <v>43152</v>
      </c>
      <c r="F1213" s="75">
        <v>111600</v>
      </c>
      <c r="G1213" s="75">
        <v>111600</v>
      </c>
      <c r="H1213" s="75">
        <v>94860</v>
      </c>
      <c r="I1213" s="75">
        <v>16740</v>
      </c>
      <c r="J1213" s="75">
        <v>0</v>
      </c>
      <c r="K1213" s="205" t="s">
        <v>2819</v>
      </c>
      <c r="L1213" s="417" t="s">
        <v>52</v>
      </c>
      <c r="M1213" s="124" t="s">
        <v>890</v>
      </c>
      <c r="N1213" s="218"/>
      <c r="O1213" s="225">
        <f>IFERROR(VLOOKUP(TRIM(PRR[[#This Row],[Lokacija provedbe
grad ili općina]]),[1]Koordinate!B:E,2,FALSE),"")</f>
        <v>32236</v>
      </c>
      <c r="P1213" s="225">
        <f>IFERROR(VLOOKUP(TRIM(PRR[[#This Row],[Lokacija provedbe
grad ili općina]]),[1]Koordinate!B:E,3,FALSE),"")</f>
        <v>45.222044799999999</v>
      </c>
      <c r="Q1213" s="225">
        <f>IFERROR(VLOOKUP(TRIM(PRR[[#This Row],[Lokacija provedbe
grad ili općina]]),[1]Koordinate!B:E,4,FALSE),"")</f>
        <v>19.375233099999999</v>
      </c>
    </row>
    <row r="1214" spans="1:17" s="167" customFormat="1">
      <c r="A1214" s="218"/>
      <c r="B1214" s="226" t="s">
        <v>2742</v>
      </c>
      <c r="C1214" s="218"/>
      <c r="D1214" s="218"/>
      <c r="E1214" s="227">
        <v>43152</v>
      </c>
      <c r="F1214" s="75">
        <v>111600</v>
      </c>
      <c r="G1214" s="75">
        <v>111600</v>
      </c>
      <c r="H1214" s="75">
        <v>94860</v>
      </c>
      <c r="I1214" s="75">
        <v>16740</v>
      </c>
      <c r="J1214" s="75">
        <v>0</v>
      </c>
      <c r="K1214" s="205" t="s">
        <v>2820</v>
      </c>
      <c r="L1214" s="417" t="s">
        <v>52</v>
      </c>
      <c r="M1214" s="124" t="s">
        <v>53</v>
      </c>
      <c r="N1214" s="218"/>
      <c r="O1214" s="225">
        <f>IFERROR(VLOOKUP(TRIM(PRR[[#This Row],[Lokacija provedbe
grad ili općina]]),[1]Koordinate!B:E,2,FALSE),"")</f>
        <v>32000</v>
      </c>
      <c r="P1214" s="225">
        <f>IFERROR(VLOOKUP(TRIM(PRR[[#This Row],[Lokacija provedbe
grad ili općina]]),[1]Koordinate!B:E,3,FALSE),"")</f>
        <v>45.345237699999998</v>
      </c>
      <c r="Q1214" s="225">
        <f>IFERROR(VLOOKUP(TRIM(PRR[[#This Row],[Lokacija provedbe
grad ili općina]]),[1]Koordinate!B:E,4,FALSE),"")</f>
        <v>19.001020400000002</v>
      </c>
    </row>
    <row r="1215" spans="1:17" s="167" customFormat="1">
      <c r="A1215" s="218"/>
      <c r="B1215" s="226" t="s">
        <v>2742</v>
      </c>
      <c r="C1215" s="218"/>
      <c r="D1215" s="218"/>
      <c r="E1215" s="227">
        <v>43152</v>
      </c>
      <c r="F1215" s="75">
        <v>111600</v>
      </c>
      <c r="G1215" s="75">
        <v>111600</v>
      </c>
      <c r="H1215" s="75">
        <v>94860</v>
      </c>
      <c r="I1215" s="75">
        <v>16740</v>
      </c>
      <c r="J1215" s="75">
        <v>0</v>
      </c>
      <c r="K1215" s="205" t="s">
        <v>2821</v>
      </c>
      <c r="L1215" s="417" t="s">
        <v>52</v>
      </c>
      <c r="M1215" s="124" t="s">
        <v>148</v>
      </c>
      <c r="N1215" s="218"/>
      <c r="O1215" s="225">
        <f>IFERROR(VLOOKUP(TRIM(PRR[[#This Row],[Lokacija provedbe
grad ili općina]]),[1]Koordinate!B:E,2,FALSE),"")</f>
        <v>32272</v>
      </c>
      <c r="P1215" s="225">
        <f>IFERROR(VLOOKUP(TRIM(PRR[[#This Row],[Lokacija provedbe
grad ili općina]]),[1]Koordinate!B:E,3,FALSE),"")</f>
        <v>45.189483999999901</v>
      </c>
      <c r="Q1215" s="225">
        <f>IFERROR(VLOOKUP(TRIM(PRR[[#This Row],[Lokacija provedbe
grad ili općina]]),[1]Koordinate!B:E,4,FALSE),"")</f>
        <v>18.6873659</v>
      </c>
    </row>
    <row r="1216" spans="1:17" s="167" customFormat="1">
      <c r="A1216" s="218"/>
      <c r="B1216" s="226" t="s">
        <v>2742</v>
      </c>
      <c r="C1216" s="218"/>
      <c r="D1216" s="218"/>
      <c r="E1216" s="227">
        <v>43152</v>
      </c>
      <c r="F1216" s="75">
        <v>111600</v>
      </c>
      <c r="G1216" s="75">
        <v>111600</v>
      </c>
      <c r="H1216" s="75">
        <v>94860</v>
      </c>
      <c r="I1216" s="75">
        <v>16740</v>
      </c>
      <c r="J1216" s="75">
        <v>0</v>
      </c>
      <c r="K1216" s="205" t="s">
        <v>2822</v>
      </c>
      <c r="L1216" s="417" t="s">
        <v>52</v>
      </c>
      <c r="M1216" s="124" t="s">
        <v>2369</v>
      </c>
      <c r="N1216" s="218"/>
      <c r="O1216" s="225">
        <f>IFERROR(VLOOKUP(TRIM(PRR[[#This Row],[Lokacija provedbe
grad ili općina]]),[1]Koordinate!B:E,2,FALSE),"")</f>
        <v>32276</v>
      </c>
      <c r="P1216" s="225">
        <f>IFERROR(VLOOKUP(TRIM(PRR[[#This Row],[Lokacija provedbe
grad ili općina]]),[1]Koordinate!B:E,3,FALSE),"")</f>
        <v>45.116733199999999</v>
      </c>
      <c r="Q1216" s="225">
        <f>IFERROR(VLOOKUP(TRIM(PRR[[#This Row],[Lokacija provedbe
grad ili općina]]),[1]Koordinate!B:E,4,FALSE),"")</f>
        <v>18.5370162</v>
      </c>
    </row>
    <row r="1217" spans="1:17" s="167" customFormat="1">
      <c r="A1217" s="218"/>
      <c r="B1217" s="226" t="s">
        <v>2742</v>
      </c>
      <c r="C1217" s="218"/>
      <c r="D1217" s="218"/>
      <c r="E1217" s="227">
        <v>43152</v>
      </c>
      <c r="F1217" s="75">
        <v>111600</v>
      </c>
      <c r="G1217" s="75">
        <v>111600</v>
      </c>
      <c r="H1217" s="75">
        <v>94860</v>
      </c>
      <c r="I1217" s="75">
        <v>16740</v>
      </c>
      <c r="J1217" s="75">
        <v>0</v>
      </c>
      <c r="K1217" s="205" t="s">
        <v>2823</v>
      </c>
      <c r="L1217" s="417" t="s">
        <v>52</v>
      </c>
      <c r="M1217" s="124" t="s">
        <v>693</v>
      </c>
      <c r="N1217" s="218"/>
      <c r="O1217" s="225">
        <f>IFERROR(VLOOKUP(TRIM(PRR[[#This Row],[Lokacija provedbe
grad ili općina]]),[1]Koordinate!B:E,2,FALSE),"")</f>
        <v>32238</v>
      </c>
      <c r="P1217" s="225">
        <f>IFERROR(VLOOKUP(TRIM(PRR[[#This Row],[Lokacija provedbe
grad ili općina]]),[1]Koordinate!B:E,3,FALSE),"")</f>
        <v>45.232650700000001</v>
      </c>
      <c r="Q1217" s="225">
        <f>IFERROR(VLOOKUP(TRIM(PRR[[#This Row],[Lokacija provedbe
grad ili općina]]),[1]Koordinate!B:E,4,FALSE),"")</f>
        <v>19.092352200000001</v>
      </c>
    </row>
    <row r="1218" spans="1:17" s="167" customFormat="1">
      <c r="A1218" s="218"/>
      <c r="B1218" s="226" t="s">
        <v>2742</v>
      </c>
      <c r="C1218" s="218"/>
      <c r="D1218" s="218"/>
      <c r="E1218" s="227">
        <v>43152</v>
      </c>
      <c r="F1218" s="75">
        <v>111600</v>
      </c>
      <c r="G1218" s="75">
        <v>111600</v>
      </c>
      <c r="H1218" s="75">
        <v>94860</v>
      </c>
      <c r="I1218" s="75">
        <v>16740</v>
      </c>
      <c r="J1218" s="75">
        <v>0</v>
      </c>
      <c r="K1218" s="205" t="s">
        <v>2824</v>
      </c>
      <c r="L1218" s="417" t="s">
        <v>52</v>
      </c>
      <c r="M1218" s="124" t="s">
        <v>1398</v>
      </c>
      <c r="N1218" s="218"/>
      <c r="O1218" s="225">
        <f>IFERROR(VLOOKUP(TRIM(PRR[[#This Row],[Lokacija provedbe
grad ili općina]]),[1]Koordinate!B:E,2,FALSE),"")</f>
        <v>32281</v>
      </c>
      <c r="P1218" s="225">
        <f>IFERROR(VLOOKUP(TRIM(PRR[[#This Row],[Lokacija provedbe
grad ili općina]]),[1]Koordinate!B:E,3,FALSE),"")</f>
        <v>45.288244499999998</v>
      </c>
      <c r="Q1218" s="225">
        <f>IFERROR(VLOOKUP(TRIM(PRR[[#This Row],[Lokacija provedbe
grad ili općina]]),[1]Koordinate!B:E,4,FALSE),"")</f>
        <v>18.6841136</v>
      </c>
    </row>
    <row r="1219" spans="1:17" s="167" customFormat="1">
      <c r="A1219" s="218"/>
      <c r="B1219" s="226" t="s">
        <v>2742</v>
      </c>
      <c r="C1219" s="218"/>
      <c r="D1219" s="218"/>
      <c r="E1219" s="227">
        <v>43152</v>
      </c>
      <c r="F1219" s="75">
        <v>111600</v>
      </c>
      <c r="G1219" s="75">
        <v>111600</v>
      </c>
      <c r="H1219" s="75">
        <v>94860</v>
      </c>
      <c r="I1219" s="75">
        <v>16740</v>
      </c>
      <c r="J1219" s="75">
        <v>0</v>
      </c>
      <c r="K1219" s="205" t="s">
        <v>2825</v>
      </c>
      <c r="L1219" s="417" t="s">
        <v>52</v>
      </c>
      <c r="M1219" s="124" t="s">
        <v>890</v>
      </c>
      <c r="N1219" s="218"/>
      <c r="O1219" s="225">
        <f>IFERROR(VLOOKUP(TRIM(PRR[[#This Row],[Lokacija provedbe
grad ili općina]]),[1]Koordinate!B:E,2,FALSE),"")</f>
        <v>32236</v>
      </c>
      <c r="P1219" s="225">
        <f>IFERROR(VLOOKUP(TRIM(PRR[[#This Row],[Lokacija provedbe
grad ili općina]]),[1]Koordinate!B:E,3,FALSE),"")</f>
        <v>45.222044799999999</v>
      </c>
      <c r="Q1219" s="225">
        <f>IFERROR(VLOOKUP(TRIM(PRR[[#This Row],[Lokacija provedbe
grad ili općina]]),[1]Koordinate!B:E,4,FALSE),"")</f>
        <v>19.375233099999999</v>
      </c>
    </row>
    <row r="1220" spans="1:17" s="167" customFormat="1">
      <c r="A1220" s="218"/>
      <c r="B1220" s="226" t="s">
        <v>2742</v>
      </c>
      <c r="C1220" s="218"/>
      <c r="D1220" s="218"/>
      <c r="E1220" s="227">
        <v>43152</v>
      </c>
      <c r="F1220" s="75">
        <v>111600</v>
      </c>
      <c r="G1220" s="75">
        <v>111600</v>
      </c>
      <c r="H1220" s="75">
        <v>94860</v>
      </c>
      <c r="I1220" s="75">
        <v>16740</v>
      </c>
      <c r="J1220" s="75">
        <v>0</v>
      </c>
      <c r="K1220" s="205" t="s">
        <v>2826</v>
      </c>
      <c r="L1220" s="417" t="s">
        <v>52</v>
      </c>
      <c r="M1220" s="124" t="s">
        <v>4240</v>
      </c>
      <c r="N1220" s="218"/>
      <c r="O1220" s="225">
        <f>IFERROR(VLOOKUP(TRIM(PRR[[#This Row],[Lokacija provedbe
grad ili općina]]),[1]Koordinate!B:E,2,FALSE),"")</f>
        <v>32224</v>
      </c>
      <c r="P1220" s="225">
        <f>IFERROR(VLOOKUP(TRIM(PRR[[#This Row],[Lokacija provedbe
grad ili općina]]),[1]Koordinate!B:E,3,FALSE),"")</f>
        <v>45.419167100000003</v>
      </c>
      <c r="Q1220" s="225">
        <f>IFERROR(VLOOKUP(TRIM(PRR[[#This Row],[Lokacija provedbe
grad ili općina]]),[1]Koordinate!B:E,4,FALSE),"")</f>
        <v>18.899151100000001</v>
      </c>
    </row>
    <row r="1221" spans="1:17" s="167" customFormat="1">
      <c r="A1221" s="218"/>
      <c r="B1221" s="226" t="s">
        <v>6240</v>
      </c>
      <c r="C1221" s="218"/>
      <c r="D1221" s="218"/>
      <c r="E1221" s="227">
        <v>43565</v>
      </c>
      <c r="F1221" s="75">
        <v>111187.5</v>
      </c>
      <c r="G1221" s="75">
        <v>111187.5</v>
      </c>
      <c r="H1221" s="75">
        <v>94509.375</v>
      </c>
      <c r="I1221" s="75">
        <v>16678.125</v>
      </c>
      <c r="J1221" s="75">
        <v>0</v>
      </c>
      <c r="K1221" s="205" t="s">
        <v>6319</v>
      </c>
      <c r="L1221" s="417" t="s">
        <v>52</v>
      </c>
      <c r="M1221" s="124" t="s">
        <v>1452</v>
      </c>
      <c r="N1221" s="218"/>
      <c r="O1221" s="225">
        <f>IFERROR(VLOOKUP(TRIM(PRR[[#This Row],[Lokacija provedbe
grad ili općina]]),[1]Koordinate!B:E,2,FALSE),"")</f>
        <v>32284</v>
      </c>
      <c r="P1221" s="225">
        <f>IFERROR(VLOOKUP(TRIM(PRR[[#This Row],[Lokacija provedbe
grad ili općina]]),[1]Koordinate!B:E,3,FALSE),"")</f>
        <v>45.266819099999999</v>
      </c>
      <c r="Q1221" s="225">
        <f>IFERROR(VLOOKUP(TRIM(PRR[[#This Row],[Lokacija provedbe
grad ili općina]]),[1]Koordinate!B:E,4,FALSE),"")</f>
        <v>18.5396889999999</v>
      </c>
    </row>
    <row r="1222" spans="1:17" s="167" customFormat="1">
      <c r="A1222" s="218"/>
      <c r="B1222" s="226" t="s">
        <v>6240</v>
      </c>
      <c r="C1222" s="218"/>
      <c r="D1222" s="218"/>
      <c r="E1222" s="227">
        <v>43565</v>
      </c>
      <c r="F1222" s="75">
        <v>111187.5</v>
      </c>
      <c r="G1222" s="75">
        <v>111187.5</v>
      </c>
      <c r="H1222" s="75">
        <v>94509.375</v>
      </c>
      <c r="I1222" s="75">
        <v>16678.125</v>
      </c>
      <c r="J1222" s="75">
        <v>0</v>
      </c>
      <c r="K1222" s="205" t="s">
        <v>6320</v>
      </c>
      <c r="L1222" s="417" t="s">
        <v>52</v>
      </c>
      <c r="M1222" s="124" t="s">
        <v>1398</v>
      </c>
      <c r="N1222" s="218"/>
      <c r="O1222" s="225">
        <f>IFERROR(VLOOKUP(TRIM(PRR[[#This Row],[Lokacija provedbe
grad ili općina]]),[1]Koordinate!B:E,2,FALSE),"")</f>
        <v>32281</v>
      </c>
      <c r="P1222" s="225">
        <f>IFERROR(VLOOKUP(TRIM(PRR[[#This Row],[Lokacija provedbe
grad ili općina]]),[1]Koordinate!B:E,3,FALSE),"")</f>
        <v>45.288244499999998</v>
      </c>
      <c r="Q1222" s="225">
        <f>IFERROR(VLOOKUP(TRIM(PRR[[#This Row],[Lokacija provedbe
grad ili općina]]),[1]Koordinate!B:E,4,FALSE),"")</f>
        <v>18.6841136</v>
      </c>
    </row>
    <row r="1223" spans="1:17" s="167" customFormat="1">
      <c r="A1223" s="218"/>
      <c r="B1223" s="226" t="s">
        <v>6240</v>
      </c>
      <c r="C1223" s="218"/>
      <c r="D1223" s="218"/>
      <c r="E1223" s="227">
        <v>43565</v>
      </c>
      <c r="F1223" s="75">
        <v>111187.5</v>
      </c>
      <c r="G1223" s="75">
        <v>111187.5</v>
      </c>
      <c r="H1223" s="75">
        <v>94509.375</v>
      </c>
      <c r="I1223" s="75">
        <v>16678.125</v>
      </c>
      <c r="J1223" s="75">
        <v>0</v>
      </c>
      <c r="K1223" s="205" t="s">
        <v>6321</v>
      </c>
      <c r="L1223" s="417" t="s">
        <v>52</v>
      </c>
      <c r="M1223" s="124" t="s">
        <v>1398</v>
      </c>
      <c r="N1223" s="218"/>
      <c r="O1223" s="225">
        <f>IFERROR(VLOOKUP(TRIM(PRR[[#This Row],[Lokacija provedbe
grad ili općina]]),[1]Koordinate!B:E,2,FALSE),"")</f>
        <v>32281</v>
      </c>
      <c r="P1223" s="225">
        <f>IFERROR(VLOOKUP(TRIM(PRR[[#This Row],[Lokacija provedbe
grad ili općina]]),[1]Koordinate!B:E,3,FALSE),"")</f>
        <v>45.288244499999998</v>
      </c>
      <c r="Q1223" s="225">
        <f>IFERROR(VLOOKUP(TRIM(PRR[[#This Row],[Lokacija provedbe
grad ili općina]]),[1]Koordinate!B:E,4,FALSE),"")</f>
        <v>18.6841136</v>
      </c>
    </row>
    <row r="1224" spans="1:17" s="167" customFormat="1">
      <c r="A1224" s="218"/>
      <c r="B1224" s="226" t="s">
        <v>6240</v>
      </c>
      <c r="C1224" s="218"/>
      <c r="D1224" s="218"/>
      <c r="E1224" s="227">
        <v>43565</v>
      </c>
      <c r="F1224" s="75">
        <v>111187.5</v>
      </c>
      <c r="G1224" s="75">
        <v>111187.5</v>
      </c>
      <c r="H1224" s="75">
        <v>94509.375</v>
      </c>
      <c r="I1224" s="75">
        <v>16678.125</v>
      </c>
      <c r="J1224" s="75">
        <v>0</v>
      </c>
      <c r="K1224" s="205" t="s">
        <v>6322</v>
      </c>
      <c r="L1224" s="417" t="s">
        <v>52</v>
      </c>
      <c r="M1224" s="124" t="s">
        <v>1398</v>
      </c>
      <c r="N1224" s="218"/>
      <c r="O1224" s="225">
        <f>IFERROR(VLOOKUP(TRIM(PRR[[#This Row],[Lokacija provedbe
grad ili općina]]),[1]Koordinate!B:E,2,FALSE),"")</f>
        <v>32281</v>
      </c>
      <c r="P1224" s="225">
        <f>IFERROR(VLOOKUP(TRIM(PRR[[#This Row],[Lokacija provedbe
grad ili općina]]),[1]Koordinate!B:E,3,FALSE),"")</f>
        <v>45.288244499999998</v>
      </c>
      <c r="Q1224" s="225">
        <f>IFERROR(VLOOKUP(TRIM(PRR[[#This Row],[Lokacija provedbe
grad ili općina]]),[1]Koordinate!B:E,4,FALSE),"")</f>
        <v>18.6841136</v>
      </c>
    </row>
    <row r="1225" spans="1:17" s="167" customFormat="1">
      <c r="A1225" s="225"/>
      <c r="B1225" s="423" t="s">
        <v>6240</v>
      </c>
      <c r="C1225" s="225"/>
      <c r="D1225" s="225"/>
      <c r="E1225" s="231">
        <v>43565</v>
      </c>
      <c r="F1225" s="424">
        <v>111187.5</v>
      </c>
      <c r="G1225" s="424">
        <v>111187.5</v>
      </c>
      <c r="H1225" s="424">
        <v>94509.375</v>
      </c>
      <c r="I1225" s="424">
        <v>16678.125</v>
      </c>
      <c r="J1225" s="424">
        <v>0</v>
      </c>
      <c r="K1225" s="142" t="s">
        <v>6323</v>
      </c>
      <c r="L1225" s="419" t="s">
        <v>52</v>
      </c>
      <c r="M1225" s="142" t="s">
        <v>3972</v>
      </c>
      <c r="N1225" s="225"/>
      <c r="O1225" s="225">
        <f>IFERROR(VLOOKUP(TRIM(PRR[[#This Row],[Lokacija provedbe
grad ili općina]]),[1]Koordinate!B:E,2,FALSE),"")</f>
        <v>32213</v>
      </c>
      <c r="P1225" s="225">
        <f>IFERROR(VLOOKUP(TRIM(PRR[[#This Row],[Lokacija provedbe
grad ili općina]]),[1]Koordinate!B:E,3,FALSE),"")</f>
        <v>45.374082700000002</v>
      </c>
      <c r="Q1225" s="225">
        <f>IFERROR(VLOOKUP(TRIM(PRR[[#This Row],[Lokacija provedbe
grad ili općina]]),[1]Koordinate!B:E,4,FALSE),"")</f>
        <v>18.704673499999998</v>
      </c>
    </row>
    <row r="1226" spans="1:17" s="167" customFormat="1">
      <c r="A1226" s="225"/>
      <c r="B1226" s="423" t="s">
        <v>6240</v>
      </c>
      <c r="C1226" s="225"/>
      <c r="D1226" s="225"/>
      <c r="E1226" s="231">
        <v>43565</v>
      </c>
      <c r="F1226" s="424">
        <v>111187.5</v>
      </c>
      <c r="G1226" s="424">
        <v>111187.5</v>
      </c>
      <c r="H1226" s="424">
        <v>94509.375</v>
      </c>
      <c r="I1226" s="424">
        <v>16678.125</v>
      </c>
      <c r="J1226" s="424">
        <v>0</v>
      </c>
      <c r="K1226" s="142" t="s">
        <v>6324</v>
      </c>
      <c r="L1226" s="419" t="s">
        <v>52</v>
      </c>
      <c r="M1226" s="142" t="s">
        <v>1216</v>
      </c>
      <c r="N1226" s="225"/>
      <c r="O1226" s="225">
        <f>IFERROR(VLOOKUP(TRIM(PRR[[#This Row],[Lokacija provedbe
grad ili općina]]),[1]Koordinate!B:E,2,FALSE),"")</f>
        <v>32257</v>
      </c>
      <c r="P1226" s="225">
        <f>IFERROR(VLOOKUP(TRIM(PRR[[#This Row],[Lokacija provedbe
grad ili općina]]),[1]Koordinate!B:E,3,FALSE),"")</f>
        <v>44.919718199999998</v>
      </c>
      <c r="Q1226" s="225">
        <f>IFERROR(VLOOKUP(TRIM(PRR[[#This Row],[Lokacija provedbe
grad ili općina]]),[1]Koordinate!B:E,4,FALSE),"")</f>
        <v>18.910618199999998</v>
      </c>
    </row>
    <row r="1227" spans="1:17" s="167" customFormat="1">
      <c r="A1227" s="225"/>
      <c r="B1227" s="423" t="s">
        <v>6240</v>
      </c>
      <c r="C1227" s="225"/>
      <c r="D1227" s="225"/>
      <c r="E1227" s="231">
        <v>43565</v>
      </c>
      <c r="F1227" s="424">
        <v>111187.5</v>
      </c>
      <c r="G1227" s="424">
        <v>111187.5</v>
      </c>
      <c r="H1227" s="424">
        <v>94509.375</v>
      </c>
      <c r="I1227" s="424">
        <v>16678.125</v>
      </c>
      <c r="J1227" s="424">
        <v>0</v>
      </c>
      <c r="K1227" s="142" t="s">
        <v>6325</v>
      </c>
      <c r="L1227" s="419" t="s">
        <v>52</v>
      </c>
      <c r="M1227" s="142" t="s">
        <v>2367</v>
      </c>
      <c r="N1227" s="225"/>
      <c r="O1227" s="225">
        <f>IFERROR(VLOOKUP(TRIM(PRR[[#This Row],[Lokacija provedbe
grad ili općina]]),[1]Koordinate!B:E,2,FALSE),"")</f>
        <v>32274</v>
      </c>
      <c r="P1227" s="225">
        <f>IFERROR(VLOOKUP(TRIM(PRR[[#This Row],[Lokacija provedbe
grad ili općina]]),[1]Koordinate!B:E,3,FALSE),"")</f>
        <v>45.095241199999997</v>
      </c>
      <c r="Q1227" s="225">
        <f>IFERROR(VLOOKUP(TRIM(PRR[[#This Row],[Lokacija provedbe
grad ili općina]]),[1]Koordinate!B:E,4,FALSE),"")</f>
        <v>18.640757199999999</v>
      </c>
    </row>
    <row r="1228" spans="1:17" s="167" customFormat="1">
      <c r="A1228" s="225"/>
      <c r="B1228" s="423" t="s">
        <v>6240</v>
      </c>
      <c r="C1228" s="225"/>
      <c r="D1228" s="225"/>
      <c r="E1228" s="231">
        <v>43565</v>
      </c>
      <c r="F1228" s="424">
        <v>111187.5</v>
      </c>
      <c r="G1228" s="424">
        <v>111187.5</v>
      </c>
      <c r="H1228" s="424">
        <v>94509.375</v>
      </c>
      <c r="I1228" s="424">
        <v>16678.125</v>
      </c>
      <c r="J1228" s="424">
        <v>0</v>
      </c>
      <c r="K1228" s="142" t="s">
        <v>6326</v>
      </c>
      <c r="L1228" s="419" t="s">
        <v>52</v>
      </c>
      <c r="M1228" s="142" t="s">
        <v>2367</v>
      </c>
      <c r="N1228" s="225"/>
      <c r="O1228" s="225">
        <f>IFERROR(VLOOKUP(TRIM(PRR[[#This Row],[Lokacija provedbe
grad ili općina]]),[1]Koordinate!B:E,2,FALSE),"")</f>
        <v>32274</v>
      </c>
      <c r="P1228" s="225">
        <f>IFERROR(VLOOKUP(TRIM(PRR[[#This Row],[Lokacija provedbe
grad ili općina]]),[1]Koordinate!B:E,3,FALSE),"")</f>
        <v>45.095241199999997</v>
      </c>
      <c r="Q1228" s="225">
        <f>IFERROR(VLOOKUP(TRIM(PRR[[#This Row],[Lokacija provedbe
grad ili općina]]),[1]Koordinate!B:E,4,FALSE),"")</f>
        <v>18.640757199999999</v>
      </c>
    </row>
    <row r="1229" spans="1:17" s="167" customFormat="1">
      <c r="A1229" s="225"/>
      <c r="B1229" s="423" t="s">
        <v>6240</v>
      </c>
      <c r="C1229" s="225"/>
      <c r="D1229" s="225"/>
      <c r="E1229" s="231">
        <v>43565</v>
      </c>
      <c r="F1229" s="424">
        <v>111187.5</v>
      </c>
      <c r="G1229" s="424">
        <v>111187.5</v>
      </c>
      <c r="H1229" s="424">
        <v>94509.375</v>
      </c>
      <c r="I1229" s="424">
        <v>16678.125</v>
      </c>
      <c r="J1229" s="424">
        <v>0</v>
      </c>
      <c r="K1229" s="142" t="s">
        <v>6327</v>
      </c>
      <c r="L1229" s="419" t="s">
        <v>52</v>
      </c>
      <c r="M1229" s="142" t="s">
        <v>1216</v>
      </c>
      <c r="N1229" s="225"/>
      <c r="O1229" s="225">
        <f>IFERROR(VLOOKUP(TRIM(PRR[[#This Row],[Lokacija provedbe
grad ili općina]]),[1]Koordinate!B:E,2,FALSE),"")</f>
        <v>32257</v>
      </c>
      <c r="P1229" s="225">
        <f>IFERROR(VLOOKUP(TRIM(PRR[[#This Row],[Lokacija provedbe
grad ili općina]]),[1]Koordinate!B:E,3,FALSE),"")</f>
        <v>44.919718199999998</v>
      </c>
      <c r="Q1229" s="225">
        <f>IFERROR(VLOOKUP(TRIM(PRR[[#This Row],[Lokacija provedbe
grad ili općina]]),[1]Koordinate!B:E,4,FALSE),"")</f>
        <v>18.910618199999998</v>
      </c>
    </row>
    <row r="1230" spans="1:17" s="167" customFormat="1">
      <c r="A1230" s="225"/>
      <c r="B1230" s="423" t="s">
        <v>6240</v>
      </c>
      <c r="C1230" s="225"/>
      <c r="D1230" s="225"/>
      <c r="E1230" s="231">
        <v>43565</v>
      </c>
      <c r="F1230" s="424">
        <v>111187.5</v>
      </c>
      <c r="G1230" s="424">
        <v>111187.5</v>
      </c>
      <c r="H1230" s="424">
        <v>94509.375</v>
      </c>
      <c r="I1230" s="424">
        <v>16678.125</v>
      </c>
      <c r="J1230" s="424">
        <v>0</v>
      </c>
      <c r="K1230" s="142" t="s">
        <v>6328</v>
      </c>
      <c r="L1230" s="419" t="s">
        <v>52</v>
      </c>
      <c r="M1230" s="142" t="s">
        <v>143</v>
      </c>
      <c r="N1230" s="225"/>
      <c r="O1230" s="225">
        <f>IFERROR(VLOOKUP(TRIM(PRR[[#This Row],[Lokacija provedbe
grad ili općina]]),[1]Koordinate!B:E,2,FALSE),"")</f>
        <v>32100</v>
      </c>
      <c r="P1230" s="225">
        <f>IFERROR(VLOOKUP(TRIM(PRR[[#This Row],[Lokacija provedbe
grad ili općina]]),[1]Koordinate!B:E,3,FALSE),"")</f>
        <v>45.287905799999997</v>
      </c>
      <c r="Q1230" s="225">
        <f>IFERROR(VLOOKUP(TRIM(PRR[[#This Row],[Lokacija provedbe
grad ili općina]]),[1]Koordinate!B:E,4,FALSE),"")</f>
        <v>18.805678100000002</v>
      </c>
    </row>
    <row r="1231" spans="1:17" s="167" customFormat="1">
      <c r="A1231" s="225"/>
      <c r="B1231" s="423" t="s">
        <v>6240</v>
      </c>
      <c r="C1231" s="225"/>
      <c r="D1231" s="225"/>
      <c r="E1231" s="231">
        <v>43565</v>
      </c>
      <c r="F1231" s="424">
        <v>111187.5</v>
      </c>
      <c r="G1231" s="424">
        <v>111187.5</v>
      </c>
      <c r="H1231" s="424">
        <v>94509.375</v>
      </c>
      <c r="I1231" s="424">
        <v>16678.125</v>
      </c>
      <c r="J1231" s="424">
        <v>0</v>
      </c>
      <c r="K1231" s="142" t="s">
        <v>6329</v>
      </c>
      <c r="L1231" s="419" t="s">
        <v>52</v>
      </c>
      <c r="M1231" s="142" t="s">
        <v>2362</v>
      </c>
      <c r="N1231" s="225"/>
      <c r="O1231" s="225">
        <f>IFERROR(VLOOKUP(TRIM(PRR[[#This Row],[Lokacija provedbe
grad ili općina]]),[1]Koordinate!B:E,2,FALSE),"")</f>
        <v>32221</v>
      </c>
      <c r="P1231" s="225">
        <f>IFERROR(VLOOKUP(TRIM(PRR[[#This Row],[Lokacija provedbe
grad ili općina]]),[1]Koordinate!B:E,3,FALSE),"")</f>
        <v>45.332528099999998</v>
      </c>
      <c r="Q1231" s="225">
        <f>IFERROR(VLOOKUP(TRIM(PRR[[#This Row],[Lokacija provedbe
grad ili općina]]),[1]Koordinate!B:E,4,FALSE),"")</f>
        <v>18.841491600000001</v>
      </c>
    </row>
    <row r="1232" spans="1:17" s="167" customFormat="1">
      <c r="A1232" s="225"/>
      <c r="B1232" s="423" t="s">
        <v>6240</v>
      </c>
      <c r="C1232" s="225"/>
      <c r="D1232" s="225"/>
      <c r="E1232" s="231">
        <v>43565</v>
      </c>
      <c r="F1232" s="424">
        <v>111187.5</v>
      </c>
      <c r="G1232" s="424">
        <v>111187.5</v>
      </c>
      <c r="H1232" s="424">
        <v>94509.375</v>
      </c>
      <c r="I1232" s="424">
        <v>16678.125</v>
      </c>
      <c r="J1232" s="424">
        <v>0</v>
      </c>
      <c r="K1232" s="142" t="s">
        <v>6330</v>
      </c>
      <c r="L1232" s="419" t="s">
        <v>52</v>
      </c>
      <c r="M1232" s="142" t="s">
        <v>4325</v>
      </c>
      <c r="N1232" s="225"/>
      <c r="O1232" s="225">
        <f>IFERROR(VLOOKUP(TRIM(PRR[[#This Row],[Lokacija provedbe
grad ili općina]]),[1]Koordinate!B:E,2,FALSE),"")</f>
        <v>32252</v>
      </c>
      <c r="P1232" s="225">
        <f>IFERROR(VLOOKUP(TRIM(PRR[[#This Row],[Lokacija provedbe
grad ili općina]]),[1]Koordinate!B:E,3,FALSE),"")</f>
        <v>45.145711599999998</v>
      </c>
      <c r="Q1232" s="225">
        <f>IFERROR(VLOOKUP(TRIM(PRR[[#This Row],[Lokacija provedbe
grad ili općina]]),[1]Koordinate!B:E,4,FALSE),"")</f>
        <v>18.872181399999999</v>
      </c>
    </row>
    <row r="1233" spans="1:17" s="167" customFormat="1">
      <c r="A1233" s="225"/>
      <c r="B1233" s="423" t="s">
        <v>6240</v>
      </c>
      <c r="C1233" s="225"/>
      <c r="D1233" s="225"/>
      <c r="E1233" s="231">
        <v>43565</v>
      </c>
      <c r="F1233" s="424">
        <v>111187.5</v>
      </c>
      <c r="G1233" s="424">
        <v>111187.5</v>
      </c>
      <c r="H1233" s="424">
        <v>94509.375</v>
      </c>
      <c r="I1233" s="424">
        <v>16678.125</v>
      </c>
      <c r="J1233" s="424">
        <v>0</v>
      </c>
      <c r="K1233" s="142" t="s">
        <v>6331</v>
      </c>
      <c r="L1233" s="419" t="s">
        <v>52</v>
      </c>
      <c r="M1233" s="142" t="s">
        <v>890</v>
      </c>
      <c r="N1233" s="225"/>
      <c r="O1233" s="225">
        <f>IFERROR(VLOOKUP(TRIM(PRR[[#This Row],[Lokacija provedbe
grad ili općina]]),[1]Koordinate!B:E,2,FALSE),"")</f>
        <v>32236</v>
      </c>
      <c r="P1233" s="225">
        <f>IFERROR(VLOOKUP(TRIM(PRR[[#This Row],[Lokacija provedbe
grad ili općina]]),[1]Koordinate!B:E,3,FALSE),"")</f>
        <v>45.222044799999999</v>
      </c>
      <c r="Q1233" s="225">
        <f>IFERROR(VLOOKUP(TRIM(PRR[[#This Row],[Lokacija provedbe
grad ili općina]]),[1]Koordinate!B:E,4,FALSE),"")</f>
        <v>19.375233099999999</v>
      </c>
    </row>
    <row r="1234" spans="1:17" s="167" customFormat="1">
      <c r="A1234" s="225"/>
      <c r="B1234" s="423" t="s">
        <v>6240</v>
      </c>
      <c r="C1234" s="225"/>
      <c r="D1234" s="225"/>
      <c r="E1234" s="231">
        <v>43565</v>
      </c>
      <c r="F1234" s="424">
        <v>111187.5</v>
      </c>
      <c r="G1234" s="424">
        <v>111187.5</v>
      </c>
      <c r="H1234" s="424">
        <v>94509.375</v>
      </c>
      <c r="I1234" s="424">
        <v>16678.125</v>
      </c>
      <c r="J1234" s="424">
        <v>0</v>
      </c>
      <c r="K1234" s="142" t="s">
        <v>6332</v>
      </c>
      <c r="L1234" s="419" t="s">
        <v>52</v>
      </c>
      <c r="M1234" s="142" t="s">
        <v>183</v>
      </c>
      <c r="N1234" s="225"/>
      <c r="O1234" s="225">
        <f>IFERROR(VLOOKUP(TRIM(PRR[[#This Row],[Lokacija provedbe
grad ili općina]]),[1]Koordinate!B:E,2,FALSE),"")</f>
        <v>32237</v>
      </c>
      <c r="P1234" s="225">
        <f>IFERROR(VLOOKUP(TRIM(PRR[[#This Row],[Lokacija provedbe
grad ili općina]]),[1]Koordinate!B:E,3,FALSE),"")</f>
        <v>45.226005899999997</v>
      </c>
      <c r="Q1234" s="225">
        <f>IFERROR(VLOOKUP(TRIM(PRR[[#This Row],[Lokacija provedbe
grad ili općina]]),[1]Koordinate!B:E,4,FALSE),"")</f>
        <v>19.168700999999999</v>
      </c>
    </row>
    <row r="1235" spans="1:17" s="167" customFormat="1">
      <c r="A1235" s="225"/>
      <c r="B1235" s="423" t="s">
        <v>6240</v>
      </c>
      <c r="C1235" s="225"/>
      <c r="D1235" s="225"/>
      <c r="E1235" s="231">
        <v>43565</v>
      </c>
      <c r="F1235" s="424">
        <v>111187.5</v>
      </c>
      <c r="G1235" s="424">
        <v>111187.5</v>
      </c>
      <c r="H1235" s="424">
        <v>94509.375</v>
      </c>
      <c r="I1235" s="424">
        <v>16678.125</v>
      </c>
      <c r="J1235" s="424">
        <v>0</v>
      </c>
      <c r="K1235" s="142" t="s">
        <v>6333</v>
      </c>
      <c r="L1235" s="419" t="s">
        <v>52</v>
      </c>
      <c r="M1235" s="142" t="s">
        <v>1398</v>
      </c>
      <c r="N1235" s="225"/>
      <c r="O1235" s="225">
        <f>IFERROR(VLOOKUP(TRIM(PRR[[#This Row],[Lokacija provedbe
grad ili općina]]),[1]Koordinate!B:E,2,FALSE),"")</f>
        <v>32281</v>
      </c>
      <c r="P1235" s="225">
        <f>IFERROR(VLOOKUP(TRIM(PRR[[#This Row],[Lokacija provedbe
grad ili općina]]),[1]Koordinate!B:E,3,FALSE),"")</f>
        <v>45.288244499999998</v>
      </c>
      <c r="Q1235" s="225">
        <f>IFERROR(VLOOKUP(TRIM(PRR[[#This Row],[Lokacija provedbe
grad ili općina]]),[1]Koordinate!B:E,4,FALSE),"")</f>
        <v>18.6841136</v>
      </c>
    </row>
    <row r="1236" spans="1:17" s="167" customFormat="1">
      <c r="A1236" s="225"/>
      <c r="B1236" s="423" t="s">
        <v>6240</v>
      </c>
      <c r="C1236" s="225"/>
      <c r="D1236" s="225"/>
      <c r="E1236" s="231">
        <v>43565</v>
      </c>
      <c r="F1236" s="424">
        <v>111187.5</v>
      </c>
      <c r="G1236" s="424">
        <v>111187.5</v>
      </c>
      <c r="H1236" s="424">
        <v>94509.375</v>
      </c>
      <c r="I1236" s="424">
        <v>16678.125</v>
      </c>
      <c r="J1236" s="424">
        <v>0</v>
      </c>
      <c r="K1236" s="142" t="s">
        <v>6334</v>
      </c>
      <c r="L1236" s="419" t="s">
        <v>52</v>
      </c>
      <c r="M1236" s="142" t="s">
        <v>183</v>
      </c>
      <c r="N1236" s="225"/>
      <c r="O1236" s="225">
        <f>IFERROR(VLOOKUP(TRIM(PRR[[#This Row],[Lokacija provedbe
grad ili općina]]),[1]Koordinate!B:E,2,FALSE),"")</f>
        <v>32237</v>
      </c>
      <c r="P1236" s="225">
        <f>IFERROR(VLOOKUP(TRIM(PRR[[#This Row],[Lokacija provedbe
grad ili općina]]),[1]Koordinate!B:E,3,FALSE),"")</f>
        <v>45.226005899999997</v>
      </c>
      <c r="Q1236" s="225">
        <f>IFERROR(VLOOKUP(TRIM(PRR[[#This Row],[Lokacija provedbe
grad ili općina]]),[1]Koordinate!B:E,4,FALSE),"")</f>
        <v>19.168700999999999</v>
      </c>
    </row>
    <row r="1237" spans="1:17" s="167" customFormat="1">
      <c r="A1237" s="225"/>
      <c r="B1237" s="423" t="s">
        <v>6240</v>
      </c>
      <c r="C1237" s="225"/>
      <c r="D1237" s="225"/>
      <c r="E1237" s="231">
        <v>43565</v>
      </c>
      <c r="F1237" s="424">
        <v>111187.5</v>
      </c>
      <c r="G1237" s="424">
        <v>111187.5</v>
      </c>
      <c r="H1237" s="424">
        <v>94509.375</v>
      </c>
      <c r="I1237" s="424">
        <v>16678.125</v>
      </c>
      <c r="J1237" s="424">
        <v>0</v>
      </c>
      <c r="K1237" s="142" t="s">
        <v>6335</v>
      </c>
      <c r="L1237" s="419" t="s">
        <v>52</v>
      </c>
      <c r="M1237" s="142" t="s">
        <v>2220</v>
      </c>
      <c r="N1237" s="225"/>
      <c r="O1237" s="225">
        <f>IFERROR(VLOOKUP(TRIM(PRR[[#This Row],[Lokacija provedbe
grad ili općina]]),[1]Koordinate!B:E,2,FALSE),"")</f>
        <v>32214</v>
      </c>
      <c r="P1237" s="225">
        <f>IFERROR(VLOOKUP(TRIM(PRR[[#This Row],[Lokacija provedbe
grad ili općina]]),[1]Koordinate!B:E,3,FALSE),"")</f>
        <v>45.370348800000002</v>
      </c>
      <c r="Q1237" s="225">
        <f>IFERROR(VLOOKUP(TRIM(PRR[[#This Row],[Lokacija provedbe
grad ili općina]]),[1]Koordinate!B:E,4,FALSE),"")</f>
        <v>18.7936646</v>
      </c>
    </row>
    <row r="1238" spans="1:17" s="167" customFormat="1">
      <c r="A1238" s="225"/>
      <c r="B1238" s="423" t="s">
        <v>6240</v>
      </c>
      <c r="C1238" s="225"/>
      <c r="D1238" s="225"/>
      <c r="E1238" s="231">
        <v>43565</v>
      </c>
      <c r="F1238" s="424">
        <v>111187.5</v>
      </c>
      <c r="G1238" s="424">
        <v>111187.5</v>
      </c>
      <c r="H1238" s="424">
        <v>94509.375</v>
      </c>
      <c r="I1238" s="424">
        <v>16678.125</v>
      </c>
      <c r="J1238" s="424">
        <v>0</v>
      </c>
      <c r="K1238" s="142" t="s">
        <v>6336</v>
      </c>
      <c r="L1238" s="419" t="s">
        <v>52</v>
      </c>
      <c r="M1238" s="142" t="s">
        <v>2369</v>
      </c>
      <c r="N1238" s="225"/>
      <c r="O1238" s="225">
        <f>IFERROR(VLOOKUP(TRIM(PRR[[#This Row],[Lokacija provedbe
grad ili općina]]),[1]Koordinate!B:E,2,FALSE),"")</f>
        <v>32276</v>
      </c>
      <c r="P1238" s="225">
        <f>IFERROR(VLOOKUP(TRIM(PRR[[#This Row],[Lokacija provedbe
grad ili općina]]),[1]Koordinate!B:E,3,FALSE),"")</f>
        <v>45.116733199999999</v>
      </c>
      <c r="Q1238" s="225">
        <f>IFERROR(VLOOKUP(TRIM(PRR[[#This Row],[Lokacija provedbe
grad ili općina]]),[1]Koordinate!B:E,4,FALSE),"")</f>
        <v>18.5370162</v>
      </c>
    </row>
    <row r="1239" spans="1:17" s="167" customFormat="1">
      <c r="A1239" s="225"/>
      <c r="B1239" s="423" t="s">
        <v>6240</v>
      </c>
      <c r="C1239" s="225"/>
      <c r="D1239" s="225"/>
      <c r="E1239" s="231">
        <v>43565</v>
      </c>
      <c r="F1239" s="424">
        <v>111187.5</v>
      </c>
      <c r="G1239" s="424">
        <v>111187.5</v>
      </c>
      <c r="H1239" s="424">
        <v>94509.375</v>
      </c>
      <c r="I1239" s="424">
        <v>16678.125</v>
      </c>
      <c r="J1239" s="424">
        <v>0</v>
      </c>
      <c r="K1239" s="142" t="s">
        <v>6337</v>
      </c>
      <c r="L1239" s="419" t="s">
        <v>52</v>
      </c>
      <c r="M1239" s="142" t="s">
        <v>4322</v>
      </c>
      <c r="N1239" s="225"/>
      <c r="O1239" s="225">
        <f>IFERROR(VLOOKUP(TRIM(PRR[[#This Row],[Lokacija provedbe
grad ili općina]]),[1]Koordinate!B:E,2,FALSE),"")</f>
        <v>32239</v>
      </c>
      <c r="P1239" s="225">
        <f>IFERROR(VLOOKUP(TRIM(PRR[[#This Row],[Lokacija provedbe
grad ili općina]]),[1]Koordinate!B:E,3,FALSE),"")</f>
        <v>45.278109399999998</v>
      </c>
      <c r="Q1239" s="225">
        <f>IFERROR(VLOOKUP(TRIM(PRR[[#This Row],[Lokacija provedbe
grad ili općina]]),[1]Koordinate!B:E,4,FALSE),"")</f>
        <v>18.997240399999999</v>
      </c>
    </row>
    <row r="1240" spans="1:17" s="167" customFormat="1">
      <c r="A1240" s="151"/>
      <c r="B1240" s="113" t="s">
        <v>6240</v>
      </c>
      <c r="C1240" s="151"/>
      <c r="D1240" s="151"/>
      <c r="E1240" s="78">
        <v>43594</v>
      </c>
      <c r="F1240" s="517">
        <v>111600</v>
      </c>
      <c r="G1240" s="517">
        <v>111187.5</v>
      </c>
      <c r="H1240" s="517">
        <v>94509.375</v>
      </c>
      <c r="I1240" s="517">
        <v>16678.125</v>
      </c>
      <c r="J1240" s="517">
        <v>412.5</v>
      </c>
      <c r="K1240" s="124" t="s">
        <v>6644</v>
      </c>
      <c r="L1240" s="418" t="s">
        <v>52</v>
      </c>
      <c r="M1240" s="124" t="s">
        <v>1398</v>
      </c>
      <c r="N1240" s="151"/>
      <c r="O1240" s="79">
        <f>IFERROR(VLOOKUP(TRIM(PRR[[#This Row],[Lokacija provedbe
grad ili općina]]),[1]Koordinate!B:E,2,FALSE),"")</f>
        <v>32281</v>
      </c>
      <c r="P1240" s="79">
        <f>IFERROR(VLOOKUP(TRIM(PRR[[#This Row],[Lokacija provedbe
grad ili općina]]),[1]Koordinate!B:E,3,FALSE),"")</f>
        <v>45.288244499999998</v>
      </c>
      <c r="Q1240" s="79">
        <f>IFERROR(VLOOKUP(TRIM(PRR[[#This Row],[Lokacija provedbe
grad ili općina]]),[1]Koordinate!B:E,4,FALSE),"")</f>
        <v>18.6841136</v>
      </c>
    </row>
    <row r="1241" spans="1:17" s="167" customFormat="1">
      <c r="A1241" s="151"/>
      <c r="B1241" s="113" t="s">
        <v>6240</v>
      </c>
      <c r="C1241" s="151"/>
      <c r="D1241" s="151"/>
      <c r="E1241" s="78">
        <v>43594</v>
      </c>
      <c r="F1241" s="517">
        <v>111187.5</v>
      </c>
      <c r="G1241" s="517">
        <v>111187.5</v>
      </c>
      <c r="H1241" s="517">
        <v>94509.375</v>
      </c>
      <c r="I1241" s="517">
        <v>16678.125</v>
      </c>
      <c r="J1241" s="517">
        <v>0</v>
      </c>
      <c r="K1241" s="124" t="s">
        <v>6645</v>
      </c>
      <c r="L1241" s="418" t="s">
        <v>52</v>
      </c>
      <c r="M1241" s="124" t="s">
        <v>1216</v>
      </c>
      <c r="N1241" s="151"/>
      <c r="O1241" s="79">
        <f>IFERROR(VLOOKUP(TRIM(PRR[[#This Row],[Lokacija provedbe
grad ili općina]]),[1]Koordinate!B:E,2,FALSE),"")</f>
        <v>32257</v>
      </c>
      <c r="P1241" s="79">
        <f>IFERROR(VLOOKUP(TRIM(PRR[[#This Row],[Lokacija provedbe
grad ili općina]]),[1]Koordinate!B:E,3,FALSE),"")</f>
        <v>44.919718199999998</v>
      </c>
      <c r="Q1241" s="79">
        <f>IFERROR(VLOOKUP(TRIM(PRR[[#This Row],[Lokacija provedbe
grad ili općina]]),[1]Koordinate!B:E,4,FALSE),"")</f>
        <v>18.910618199999998</v>
      </c>
    </row>
    <row r="1242" spans="1:17" s="167" customFormat="1">
      <c r="A1242" s="151"/>
      <c r="B1242" s="113" t="s">
        <v>6240</v>
      </c>
      <c r="C1242" s="151"/>
      <c r="D1242" s="151"/>
      <c r="E1242" s="78">
        <v>43594</v>
      </c>
      <c r="F1242" s="517">
        <v>111187.5</v>
      </c>
      <c r="G1242" s="517">
        <v>111187.5</v>
      </c>
      <c r="H1242" s="517">
        <v>94509.375</v>
      </c>
      <c r="I1242" s="517">
        <v>16678.125</v>
      </c>
      <c r="J1242" s="517">
        <v>0</v>
      </c>
      <c r="K1242" s="124" t="s">
        <v>6646</v>
      </c>
      <c r="L1242" s="418" t="s">
        <v>52</v>
      </c>
      <c r="M1242" s="124" t="s">
        <v>4324</v>
      </c>
      <c r="N1242" s="151"/>
      <c r="O1242" s="79">
        <f>IFERROR(VLOOKUP(TRIM(PRR[[#This Row],[Lokacija provedbe
grad ili općina]]),[1]Koordinate!B:E,2,FALSE),"")</f>
        <v>32249</v>
      </c>
      <c r="P1242" s="79">
        <f>IFERROR(VLOOKUP(TRIM(PRR[[#This Row],[Lokacija provedbe
grad ili općina]]),[1]Koordinate!B:E,3,FALSE),"")</f>
        <v>45.164882200000001</v>
      </c>
      <c r="Q1242" s="79">
        <f>IFERROR(VLOOKUP(TRIM(PRR[[#This Row],[Lokacija provedbe
grad ili općina]]),[1]Koordinate!B:E,4,FALSE),"")</f>
        <v>19.152205800000001</v>
      </c>
    </row>
    <row r="1243" spans="1:17" s="167" customFormat="1">
      <c r="A1243" s="151"/>
      <c r="B1243" s="113" t="s">
        <v>6240</v>
      </c>
      <c r="C1243" s="151"/>
      <c r="D1243" s="151"/>
      <c r="E1243" s="78">
        <v>43594</v>
      </c>
      <c r="F1243" s="517">
        <v>111187.5</v>
      </c>
      <c r="G1243" s="517">
        <v>111187.5</v>
      </c>
      <c r="H1243" s="517">
        <v>94509.375</v>
      </c>
      <c r="I1243" s="517">
        <v>16678.125</v>
      </c>
      <c r="J1243" s="517">
        <v>0</v>
      </c>
      <c r="K1243" s="124" t="s">
        <v>6647</v>
      </c>
      <c r="L1243" s="418" t="s">
        <v>52</v>
      </c>
      <c r="M1243" s="124" t="s">
        <v>148</v>
      </c>
      <c r="N1243" s="151"/>
      <c r="O1243" s="79">
        <f>IFERROR(VLOOKUP(TRIM(PRR[[#This Row],[Lokacija provedbe
grad ili općina]]),[1]Koordinate!B:E,2,FALSE),"")</f>
        <v>32272</v>
      </c>
      <c r="P1243" s="79">
        <f>IFERROR(VLOOKUP(TRIM(PRR[[#This Row],[Lokacija provedbe
grad ili općina]]),[1]Koordinate!B:E,3,FALSE),"")</f>
        <v>45.189483999999901</v>
      </c>
      <c r="Q1243" s="79">
        <f>IFERROR(VLOOKUP(TRIM(PRR[[#This Row],[Lokacija provedbe
grad ili općina]]),[1]Koordinate!B:E,4,FALSE),"")</f>
        <v>18.6873659</v>
      </c>
    </row>
    <row r="1244" spans="1:17" s="167" customFormat="1">
      <c r="A1244" s="151"/>
      <c r="B1244" s="113" t="s">
        <v>6240</v>
      </c>
      <c r="C1244" s="151"/>
      <c r="D1244" s="151"/>
      <c r="E1244" s="78">
        <v>43594</v>
      </c>
      <c r="F1244" s="517">
        <v>111187.5</v>
      </c>
      <c r="G1244" s="517">
        <v>111187.5</v>
      </c>
      <c r="H1244" s="517">
        <v>94509.375</v>
      </c>
      <c r="I1244" s="517">
        <v>16678.125</v>
      </c>
      <c r="J1244" s="517">
        <v>0</v>
      </c>
      <c r="K1244" s="124" t="s">
        <v>6648</v>
      </c>
      <c r="L1244" s="418" t="s">
        <v>52</v>
      </c>
      <c r="M1244" s="124" t="s">
        <v>4240</v>
      </c>
      <c r="N1244" s="151"/>
      <c r="O1244" s="79">
        <f>IFERROR(VLOOKUP(TRIM(PRR[[#This Row],[Lokacija provedbe
grad ili općina]]),[1]Koordinate!B:E,2,FALSE),"")</f>
        <v>32224</v>
      </c>
      <c r="P1244" s="79">
        <f>IFERROR(VLOOKUP(TRIM(PRR[[#This Row],[Lokacija provedbe
grad ili općina]]),[1]Koordinate!B:E,3,FALSE),"")</f>
        <v>45.419167100000003</v>
      </c>
      <c r="Q1244" s="79">
        <f>IFERROR(VLOOKUP(TRIM(PRR[[#This Row],[Lokacija provedbe
grad ili općina]]),[1]Koordinate!B:E,4,FALSE),"")</f>
        <v>18.899151100000001</v>
      </c>
    </row>
    <row r="1245" spans="1:17" s="167" customFormat="1" ht="30">
      <c r="A1245" s="225"/>
      <c r="B1245" s="423" t="s">
        <v>5521</v>
      </c>
      <c r="C1245" s="225"/>
      <c r="D1245" s="225"/>
      <c r="E1245" s="231">
        <v>43571</v>
      </c>
      <c r="F1245" s="424">
        <v>372000</v>
      </c>
      <c r="G1245" s="424">
        <v>372000</v>
      </c>
      <c r="H1245" s="424">
        <v>334800</v>
      </c>
      <c r="I1245" s="424">
        <v>37200</v>
      </c>
      <c r="J1245" s="424">
        <v>0</v>
      </c>
      <c r="K1245" s="142" t="s">
        <v>6614</v>
      </c>
      <c r="L1245" s="419" t="s">
        <v>52</v>
      </c>
      <c r="M1245" s="142" t="s">
        <v>890</v>
      </c>
      <c r="N1245" s="225"/>
      <c r="O1245" s="425">
        <f>IFERROR(VLOOKUP(TRIM(PRR[[#This Row],[Lokacija provedbe
grad ili općina]]),[1]Koordinate!B:E,2,FALSE),"")</f>
        <v>32236</v>
      </c>
      <c r="P1245" s="425">
        <f>IFERROR(VLOOKUP(TRIM(PRR[[#This Row],[Lokacija provedbe
grad ili općina]]),[1]Koordinate!B:E,3,FALSE),"")</f>
        <v>45.222044799999999</v>
      </c>
      <c r="Q1245" s="425">
        <f>IFERROR(VLOOKUP(TRIM(PRR[[#This Row],[Lokacija provedbe
grad ili općina]]),[1]Koordinate!B:E,4,FALSE),"")</f>
        <v>19.375233099999999</v>
      </c>
    </row>
    <row r="1246" spans="1:17" s="167" customFormat="1">
      <c r="A1246" s="225"/>
      <c r="B1246" s="423" t="s">
        <v>5566</v>
      </c>
      <c r="C1246" s="225"/>
      <c r="D1246" s="225"/>
      <c r="E1246" s="231">
        <v>43573</v>
      </c>
      <c r="F1246" s="424">
        <v>370625</v>
      </c>
      <c r="G1246" s="424">
        <v>370625</v>
      </c>
      <c r="H1246" s="424">
        <v>315031.25</v>
      </c>
      <c r="I1246" s="424">
        <v>55593.75</v>
      </c>
      <c r="J1246" s="424">
        <v>0</v>
      </c>
      <c r="K1246" s="142" t="s">
        <v>6615</v>
      </c>
      <c r="L1246" s="419" t="s">
        <v>52</v>
      </c>
      <c r="M1246" s="142" t="s">
        <v>890</v>
      </c>
      <c r="N1246" s="225"/>
      <c r="O1246" s="425">
        <f>IFERROR(VLOOKUP(TRIM(PRR[[#This Row],[Lokacija provedbe
grad ili općina]]),[1]Koordinate!B:E,2,FALSE),"")</f>
        <v>32236</v>
      </c>
      <c r="P1246" s="425">
        <f>IFERROR(VLOOKUP(TRIM(PRR[[#This Row],[Lokacija provedbe
grad ili općina]]),[1]Koordinate!B:E,3,FALSE),"")</f>
        <v>45.222044799999999</v>
      </c>
      <c r="Q1246" s="425">
        <f>IFERROR(VLOOKUP(TRIM(PRR[[#This Row],[Lokacija provedbe
grad ili općina]]),[1]Koordinate!B:E,4,FALSE),"")</f>
        <v>19.375233099999999</v>
      </c>
    </row>
    <row r="1247" spans="1:17" s="167" customFormat="1">
      <c r="A1247" s="225"/>
      <c r="B1247" s="423" t="s">
        <v>5566</v>
      </c>
      <c r="C1247" s="225"/>
      <c r="D1247" s="225"/>
      <c r="E1247" s="231">
        <v>43572</v>
      </c>
      <c r="F1247" s="424">
        <v>372000</v>
      </c>
      <c r="G1247" s="424">
        <v>372000</v>
      </c>
      <c r="H1247" s="424">
        <v>316200</v>
      </c>
      <c r="I1247" s="424">
        <v>55800</v>
      </c>
      <c r="J1247" s="424">
        <v>0</v>
      </c>
      <c r="K1247" s="142" t="s">
        <v>6616</v>
      </c>
      <c r="L1247" s="419" t="s">
        <v>52</v>
      </c>
      <c r="M1247" s="142" t="s">
        <v>4319</v>
      </c>
      <c r="N1247" s="225"/>
      <c r="O1247" s="425">
        <f>IFERROR(VLOOKUP(TRIM(PRR[[#This Row],[Lokacija provedbe
grad ili općina]]),[1]Koordinate!B:E,2,FALSE),"")</f>
        <v>32275</v>
      </c>
      <c r="P1247" s="425">
        <f>IFERROR(VLOOKUP(TRIM(PRR[[#This Row],[Lokacija provedbe
grad ili općina]]),[1]Koordinate!B:E,3,FALSE),"")</f>
        <v>45.049175699999999</v>
      </c>
      <c r="Q1247" s="425">
        <f>IFERROR(VLOOKUP(TRIM(PRR[[#This Row],[Lokacija provedbe
grad ili općina]]),[1]Koordinate!B:E,4,FALSE),"")</f>
        <v>18.756961799999999</v>
      </c>
    </row>
    <row r="1248" spans="1:17" s="167" customFormat="1">
      <c r="A1248" s="225"/>
      <c r="B1248" s="423" t="s">
        <v>5566</v>
      </c>
      <c r="C1248" s="225"/>
      <c r="D1248" s="225"/>
      <c r="E1248" s="231">
        <v>43571</v>
      </c>
      <c r="F1248" s="424">
        <v>372000</v>
      </c>
      <c r="G1248" s="424">
        <v>372000</v>
      </c>
      <c r="H1248" s="424">
        <v>316200</v>
      </c>
      <c r="I1248" s="424">
        <v>55800</v>
      </c>
      <c r="J1248" s="424">
        <v>0</v>
      </c>
      <c r="K1248" s="142" t="s">
        <v>6617</v>
      </c>
      <c r="L1248" s="419" t="s">
        <v>52</v>
      </c>
      <c r="M1248" s="142" t="s">
        <v>183</v>
      </c>
      <c r="N1248" s="225"/>
      <c r="O1248" s="425">
        <f>IFERROR(VLOOKUP(TRIM(PRR[[#This Row],[Lokacija provedbe
grad ili općina]]),[1]Koordinate!B:E,2,FALSE),"")</f>
        <v>32237</v>
      </c>
      <c r="P1248" s="425">
        <f>IFERROR(VLOOKUP(TRIM(PRR[[#This Row],[Lokacija provedbe
grad ili općina]]),[1]Koordinate!B:E,3,FALSE),"")</f>
        <v>45.226005899999997</v>
      </c>
      <c r="Q1248" s="425">
        <f>IFERROR(VLOOKUP(TRIM(PRR[[#This Row],[Lokacija provedbe
grad ili općina]]),[1]Koordinate!B:E,4,FALSE),"")</f>
        <v>19.168700999999999</v>
      </c>
    </row>
    <row r="1249" spans="1:17" s="167" customFormat="1" ht="30">
      <c r="A1249" s="225"/>
      <c r="B1249" s="423" t="s">
        <v>5566</v>
      </c>
      <c r="C1249" s="225"/>
      <c r="D1249" s="225"/>
      <c r="E1249" s="231">
        <v>43572</v>
      </c>
      <c r="F1249" s="424">
        <v>372000</v>
      </c>
      <c r="G1249" s="424">
        <v>372000</v>
      </c>
      <c r="H1249" s="424">
        <v>316200</v>
      </c>
      <c r="I1249" s="424">
        <v>55800</v>
      </c>
      <c r="J1249" s="424">
        <v>0</v>
      </c>
      <c r="K1249" s="142" t="s">
        <v>300</v>
      </c>
      <c r="L1249" s="419" t="s">
        <v>52</v>
      </c>
      <c r="M1249" s="142" t="s">
        <v>54</v>
      </c>
      <c r="N1249" s="225"/>
      <c r="O1249" s="425">
        <f>IFERROR(VLOOKUP(TRIM(PRR[[#This Row],[Lokacija provedbe
grad ili općina]]),[1]Koordinate!B:E,2,FALSE),"")</f>
        <v>32254</v>
      </c>
      <c r="P1249" s="425">
        <f>IFERROR(VLOOKUP(TRIM(PRR[[#This Row],[Lokacija provedbe
grad ili općina]]),[1]Koordinate!B:E,3,FALSE),"")</f>
        <v>44.981645</v>
      </c>
      <c r="Q1249" s="425">
        <f>IFERROR(VLOOKUP(TRIM(PRR[[#This Row],[Lokacija provedbe
grad ili općina]]),[1]Koordinate!B:E,4,FALSE),"")</f>
        <v>18.9273869999999</v>
      </c>
    </row>
    <row r="1250" spans="1:17" s="167" customFormat="1">
      <c r="A1250" s="151"/>
      <c r="B1250" s="113" t="s">
        <v>5521</v>
      </c>
      <c r="C1250" s="151"/>
      <c r="D1250" s="151"/>
      <c r="E1250" s="78">
        <v>43567</v>
      </c>
      <c r="F1250" s="517">
        <v>372000</v>
      </c>
      <c r="G1250" s="517">
        <v>372000</v>
      </c>
      <c r="H1250" s="517">
        <v>334800</v>
      </c>
      <c r="I1250" s="517">
        <v>37200</v>
      </c>
      <c r="J1250" s="517">
        <v>0</v>
      </c>
      <c r="K1250" s="124" t="s">
        <v>6702</v>
      </c>
      <c r="L1250" s="418" t="s">
        <v>52</v>
      </c>
      <c r="M1250" s="124" t="s">
        <v>53</v>
      </c>
      <c r="N1250" s="151"/>
      <c r="O1250" s="79">
        <f>IFERROR(VLOOKUP(TRIM(PRR[[#This Row],[Lokacija provedbe
grad ili općina]]),[1]Koordinate!B:E,2,FALSE),"")</f>
        <v>32000</v>
      </c>
      <c r="P1250" s="79">
        <f>IFERROR(VLOOKUP(TRIM(PRR[[#This Row],[Lokacija provedbe
grad ili općina]]),[1]Koordinate!B:E,3,FALSE),"")</f>
        <v>45.345237699999998</v>
      </c>
      <c r="Q1250" s="79">
        <f>IFERROR(VLOOKUP(TRIM(PRR[[#This Row],[Lokacija provedbe
grad ili općina]]),[1]Koordinate!B:E,4,FALSE),"")</f>
        <v>19.001020400000002</v>
      </c>
    </row>
    <row r="1251" spans="1:17" s="167" customFormat="1">
      <c r="A1251" s="225"/>
      <c r="B1251" s="423" t="s">
        <v>6240</v>
      </c>
      <c r="C1251" s="225"/>
      <c r="D1251" s="225"/>
      <c r="E1251" s="231">
        <v>43608</v>
      </c>
      <c r="F1251" s="424">
        <v>111187.5</v>
      </c>
      <c r="G1251" s="424">
        <v>111187.5</v>
      </c>
      <c r="H1251" s="424">
        <v>94509.37</v>
      </c>
      <c r="I1251" s="424">
        <v>16678.130000000005</v>
      </c>
      <c r="J1251" s="424">
        <v>0</v>
      </c>
      <c r="K1251" s="142" t="s">
        <v>6791</v>
      </c>
      <c r="L1251" s="419" t="s">
        <v>52</v>
      </c>
      <c r="M1251" s="142" t="s">
        <v>693</v>
      </c>
      <c r="N1251" s="225"/>
      <c r="O1251" s="425">
        <f>IFERROR(VLOOKUP(TRIM(PRR[[#This Row],[Lokacija provedbe
grad ili općina]]),[1]Koordinate!B:E,2,FALSE),"")</f>
        <v>32238</v>
      </c>
      <c r="P1251" s="425">
        <f>IFERROR(VLOOKUP(TRIM(PRR[[#This Row],[Lokacija provedbe
grad ili općina]]),[1]Koordinate!B:E,3,FALSE),"")</f>
        <v>45.232650700000001</v>
      </c>
      <c r="Q1251" s="425">
        <f>IFERROR(VLOOKUP(TRIM(PRR[[#This Row],[Lokacija provedbe
grad ili općina]]),[1]Koordinate!B:E,4,FALSE),"")</f>
        <v>19.092352200000001</v>
      </c>
    </row>
    <row r="1252" spans="1:17" s="167" customFormat="1">
      <c r="A1252" s="225"/>
      <c r="B1252" s="423" t="s">
        <v>6240</v>
      </c>
      <c r="C1252" s="225"/>
      <c r="D1252" s="225"/>
      <c r="E1252" s="231">
        <v>43609</v>
      </c>
      <c r="F1252" s="424">
        <v>111187.5</v>
      </c>
      <c r="G1252" s="424">
        <v>111187.5</v>
      </c>
      <c r="H1252" s="424">
        <v>94509.37</v>
      </c>
      <c r="I1252" s="424">
        <v>16678.130000000005</v>
      </c>
      <c r="J1252" s="424">
        <v>0</v>
      </c>
      <c r="K1252" s="142" t="s">
        <v>6792</v>
      </c>
      <c r="L1252" s="419" t="s">
        <v>52</v>
      </c>
      <c r="M1252" s="142" t="s">
        <v>2369</v>
      </c>
      <c r="N1252" s="225"/>
      <c r="O1252" s="425">
        <f>IFERROR(VLOOKUP(TRIM(PRR[[#This Row],[Lokacija provedbe
grad ili općina]]),[1]Koordinate!B:E,2,FALSE),"")</f>
        <v>32276</v>
      </c>
      <c r="P1252" s="425">
        <f>IFERROR(VLOOKUP(TRIM(PRR[[#This Row],[Lokacija provedbe
grad ili općina]]),[1]Koordinate!B:E,3,FALSE),"")</f>
        <v>45.116733199999999</v>
      </c>
      <c r="Q1252" s="425">
        <f>IFERROR(VLOOKUP(TRIM(PRR[[#This Row],[Lokacija provedbe
grad ili općina]]),[1]Koordinate!B:E,4,FALSE),"")</f>
        <v>18.5370162</v>
      </c>
    </row>
    <row r="1253" spans="1:17" s="167" customFormat="1">
      <c r="A1253" s="225"/>
      <c r="B1253" s="423" t="s">
        <v>6240</v>
      </c>
      <c r="C1253" s="225"/>
      <c r="D1253" s="225"/>
      <c r="E1253" s="231">
        <v>43609</v>
      </c>
      <c r="F1253" s="424">
        <v>111187.5</v>
      </c>
      <c r="G1253" s="424">
        <v>111187.5</v>
      </c>
      <c r="H1253" s="424">
        <v>94509.37</v>
      </c>
      <c r="I1253" s="424">
        <v>16678.130000000005</v>
      </c>
      <c r="J1253" s="424">
        <v>0</v>
      </c>
      <c r="K1253" s="142" t="s">
        <v>6793</v>
      </c>
      <c r="L1253" s="419" t="s">
        <v>52</v>
      </c>
      <c r="M1253" s="142" t="s">
        <v>1452</v>
      </c>
      <c r="N1253" s="225"/>
      <c r="O1253" s="425">
        <f>IFERROR(VLOOKUP(TRIM(PRR[[#This Row],[Lokacija provedbe
grad ili općina]]),[1]Koordinate!B:E,2,FALSE),"")</f>
        <v>32284</v>
      </c>
      <c r="P1253" s="425">
        <f>IFERROR(VLOOKUP(TRIM(PRR[[#This Row],[Lokacija provedbe
grad ili općina]]),[1]Koordinate!B:E,3,FALSE),"")</f>
        <v>45.266819099999999</v>
      </c>
      <c r="Q1253" s="425">
        <f>IFERROR(VLOOKUP(TRIM(PRR[[#This Row],[Lokacija provedbe
grad ili općina]]),[1]Koordinate!B:E,4,FALSE),"")</f>
        <v>18.5396889999999</v>
      </c>
    </row>
    <row r="1254" spans="1:17" s="167" customFormat="1">
      <c r="A1254" s="225"/>
      <c r="B1254" s="423" t="s">
        <v>6240</v>
      </c>
      <c r="C1254" s="225"/>
      <c r="D1254" s="225"/>
      <c r="E1254" s="231">
        <v>43609</v>
      </c>
      <c r="F1254" s="424">
        <v>111187.5</v>
      </c>
      <c r="G1254" s="424">
        <v>111187.5</v>
      </c>
      <c r="H1254" s="424">
        <v>94509.37</v>
      </c>
      <c r="I1254" s="424">
        <v>16678.130000000005</v>
      </c>
      <c r="J1254" s="424">
        <v>0</v>
      </c>
      <c r="K1254" s="142" t="s">
        <v>6794</v>
      </c>
      <c r="L1254" s="419" t="s">
        <v>52</v>
      </c>
      <c r="M1254" s="142" t="s">
        <v>1216</v>
      </c>
      <c r="N1254" s="225"/>
      <c r="O1254" s="425">
        <f>IFERROR(VLOOKUP(TRIM(PRR[[#This Row],[Lokacija provedbe
grad ili općina]]),[1]Koordinate!B:E,2,FALSE),"")</f>
        <v>32257</v>
      </c>
      <c r="P1254" s="425">
        <f>IFERROR(VLOOKUP(TRIM(PRR[[#This Row],[Lokacija provedbe
grad ili općina]]),[1]Koordinate!B:E,3,FALSE),"")</f>
        <v>44.919718199999998</v>
      </c>
      <c r="Q1254" s="425">
        <f>IFERROR(VLOOKUP(TRIM(PRR[[#This Row],[Lokacija provedbe
grad ili općina]]),[1]Koordinate!B:E,4,FALSE),"")</f>
        <v>18.910618199999998</v>
      </c>
    </row>
    <row r="1255" spans="1:17" s="167" customFormat="1">
      <c r="A1255" s="225"/>
      <c r="B1255" s="423" t="s">
        <v>6240</v>
      </c>
      <c r="C1255" s="225"/>
      <c r="D1255" s="225"/>
      <c r="E1255" s="231">
        <v>43609</v>
      </c>
      <c r="F1255" s="424">
        <v>111187.5</v>
      </c>
      <c r="G1255" s="424">
        <v>111187.5</v>
      </c>
      <c r="H1255" s="424">
        <v>94509.37</v>
      </c>
      <c r="I1255" s="424">
        <v>16678.130000000005</v>
      </c>
      <c r="J1255" s="424">
        <v>0</v>
      </c>
      <c r="K1255" s="142" t="s">
        <v>6795</v>
      </c>
      <c r="L1255" s="419" t="s">
        <v>52</v>
      </c>
      <c r="M1255" s="142" t="s">
        <v>137</v>
      </c>
      <c r="N1255" s="225"/>
      <c r="O1255" s="425">
        <f>IFERROR(VLOOKUP(TRIM(PRR[[#This Row],[Lokacija provedbe
grad ili općina]]),[1]Koordinate!B:E,2,FALSE),"")</f>
        <v>32271</v>
      </c>
      <c r="P1255" s="425">
        <f>IFERROR(VLOOKUP(TRIM(PRR[[#This Row],[Lokacija provedbe
grad ili općina]]),[1]Koordinate!B:E,3,FALSE),"")</f>
        <v>45.224781399999998</v>
      </c>
      <c r="Q1255" s="425">
        <f>IFERROR(VLOOKUP(TRIM(PRR[[#This Row],[Lokacija provedbe
grad ili općina]]),[1]Koordinate!B:E,4,FALSE),"")</f>
        <v>18.739294299999901</v>
      </c>
    </row>
    <row r="1256" spans="1:17" s="167" customFormat="1">
      <c r="A1256" s="225"/>
      <c r="B1256" s="423" t="s">
        <v>6240</v>
      </c>
      <c r="C1256" s="225"/>
      <c r="D1256" s="225"/>
      <c r="E1256" s="231">
        <v>43608</v>
      </c>
      <c r="F1256" s="424">
        <v>111187.5</v>
      </c>
      <c r="G1256" s="424">
        <v>111187.5</v>
      </c>
      <c r="H1256" s="424">
        <v>94509.37</v>
      </c>
      <c r="I1256" s="424">
        <v>16678.130000000005</v>
      </c>
      <c r="J1256" s="424">
        <v>0</v>
      </c>
      <c r="K1256" s="142" t="s">
        <v>6796</v>
      </c>
      <c r="L1256" s="419" t="s">
        <v>52</v>
      </c>
      <c r="M1256" s="142" t="s">
        <v>4319</v>
      </c>
      <c r="N1256" s="225"/>
      <c r="O1256" s="425">
        <f>IFERROR(VLOOKUP(TRIM(PRR[[#This Row],[Lokacija provedbe
grad ili općina]]),[1]Koordinate!B:E,2,FALSE),"")</f>
        <v>32275</v>
      </c>
      <c r="P1256" s="425">
        <f>IFERROR(VLOOKUP(TRIM(PRR[[#This Row],[Lokacija provedbe
grad ili općina]]),[1]Koordinate!B:E,3,FALSE),"")</f>
        <v>45.049175699999999</v>
      </c>
      <c r="Q1256" s="425">
        <f>IFERROR(VLOOKUP(TRIM(PRR[[#This Row],[Lokacija provedbe
grad ili općina]]),[1]Koordinate!B:E,4,FALSE),"")</f>
        <v>18.756961799999999</v>
      </c>
    </row>
    <row r="1257" spans="1:17" s="167" customFormat="1">
      <c r="A1257" s="151"/>
      <c r="B1257" s="113" t="s">
        <v>6240</v>
      </c>
      <c r="C1257" s="151"/>
      <c r="D1257" s="151"/>
      <c r="E1257" s="78">
        <v>43621</v>
      </c>
      <c r="F1257" s="517">
        <v>111187.5</v>
      </c>
      <c r="G1257" s="517">
        <v>111187.5</v>
      </c>
      <c r="H1257" s="517">
        <v>94509.38</v>
      </c>
      <c r="I1257" s="517">
        <v>16678.119999999995</v>
      </c>
      <c r="J1257" s="517">
        <v>0</v>
      </c>
      <c r="K1257" s="124" t="s">
        <v>6855</v>
      </c>
      <c r="L1257" s="418" t="s">
        <v>52</v>
      </c>
      <c r="M1257" s="124" t="s">
        <v>3153</v>
      </c>
      <c r="N1257" s="151"/>
      <c r="O1257" s="79">
        <f>IFERROR(VLOOKUP(TRIM(PRR[[#This Row],[Lokacija provedbe
grad ili općina]]),[1]Koordinate!B:E,2,FALSE),"")</f>
        <v>32000</v>
      </c>
      <c r="P1257" s="79">
        <f>IFERROR(VLOOKUP(TRIM(PRR[[#This Row],[Lokacija provedbe
grad ili općina]]),[1]Koordinate!B:E,3,FALSE),"")</f>
        <v>45.337626800000002</v>
      </c>
      <c r="Q1257" s="79">
        <f>IFERROR(VLOOKUP(TRIM(PRR[[#This Row],[Lokacija provedbe
grad ili općina]]),[1]Koordinate!B:E,4,FALSE),"")</f>
        <v>18.929630800000002</v>
      </c>
    </row>
    <row r="1258" spans="1:17" s="167" customFormat="1">
      <c r="A1258" s="151"/>
      <c r="B1258" s="113" t="s">
        <v>6240</v>
      </c>
      <c r="C1258" s="151"/>
      <c r="D1258" s="151"/>
      <c r="E1258" s="78">
        <v>43621</v>
      </c>
      <c r="F1258" s="517">
        <v>111187.5</v>
      </c>
      <c r="G1258" s="517">
        <v>111187.5</v>
      </c>
      <c r="H1258" s="517">
        <v>94509.38</v>
      </c>
      <c r="I1258" s="517">
        <v>16678.119999999995</v>
      </c>
      <c r="J1258" s="517">
        <v>0</v>
      </c>
      <c r="K1258" s="124" t="s">
        <v>6856</v>
      </c>
      <c r="L1258" s="418" t="s">
        <v>52</v>
      </c>
      <c r="M1258" s="124" t="s">
        <v>2369</v>
      </c>
      <c r="N1258" s="151"/>
      <c r="O1258" s="79">
        <f>IFERROR(VLOOKUP(TRIM(PRR[[#This Row],[Lokacija provedbe
grad ili općina]]),[1]Koordinate!B:E,2,FALSE),"")</f>
        <v>32276</v>
      </c>
      <c r="P1258" s="79">
        <f>IFERROR(VLOOKUP(TRIM(PRR[[#This Row],[Lokacija provedbe
grad ili općina]]),[1]Koordinate!B:E,3,FALSE),"")</f>
        <v>45.116733199999999</v>
      </c>
      <c r="Q1258" s="79">
        <f>IFERROR(VLOOKUP(TRIM(PRR[[#This Row],[Lokacija provedbe
grad ili općina]]),[1]Koordinate!B:E,4,FALSE),"")</f>
        <v>18.5370162</v>
      </c>
    </row>
    <row r="1259" spans="1:17" s="167" customFormat="1">
      <c r="A1259" s="151"/>
      <c r="B1259" s="113" t="s">
        <v>6240</v>
      </c>
      <c r="C1259" s="151"/>
      <c r="D1259" s="151"/>
      <c r="E1259" s="78">
        <v>43621</v>
      </c>
      <c r="F1259" s="517">
        <v>111187.5</v>
      </c>
      <c r="G1259" s="517">
        <v>111187.5</v>
      </c>
      <c r="H1259" s="517">
        <v>94509.38</v>
      </c>
      <c r="I1259" s="517">
        <v>16678.119999999995</v>
      </c>
      <c r="J1259" s="517">
        <v>0</v>
      </c>
      <c r="K1259" s="124" t="s">
        <v>6857</v>
      </c>
      <c r="L1259" s="418" t="s">
        <v>52</v>
      </c>
      <c r="M1259" s="124" t="s">
        <v>53</v>
      </c>
      <c r="N1259" s="151"/>
      <c r="O1259" s="79">
        <f>IFERROR(VLOOKUP(TRIM(PRR[[#This Row],[Lokacija provedbe
grad ili općina]]),[1]Koordinate!B:E,2,FALSE),"")</f>
        <v>32000</v>
      </c>
      <c r="P1259" s="79">
        <f>IFERROR(VLOOKUP(TRIM(PRR[[#This Row],[Lokacija provedbe
grad ili općina]]),[1]Koordinate!B:E,3,FALSE),"")</f>
        <v>45.345237699999998</v>
      </c>
      <c r="Q1259" s="79">
        <f>IFERROR(VLOOKUP(TRIM(PRR[[#This Row],[Lokacija provedbe
grad ili općina]]),[1]Koordinate!B:E,4,FALSE),"")</f>
        <v>19.001020400000002</v>
      </c>
    </row>
    <row r="1260" spans="1:17" s="167" customFormat="1">
      <c r="A1260" s="151"/>
      <c r="B1260" s="113" t="s">
        <v>6240</v>
      </c>
      <c r="C1260" s="151"/>
      <c r="D1260" s="151"/>
      <c r="E1260" s="78">
        <v>43621</v>
      </c>
      <c r="F1260" s="517">
        <v>111187.5</v>
      </c>
      <c r="G1260" s="517">
        <v>111187.5</v>
      </c>
      <c r="H1260" s="517">
        <v>94509.38</v>
      </c>
      <c r="I1260" s="517">
        <v>16678.119999999995</v>
      </c>
      <c r="J1260" s="517">
        <v>0</v>
      </c>
      <c r="K1260" s="124" t="s">
        <v>6858</v>
      </c>
      <c r="L1260" s="418" t="s">
        <v>52</v>
      </c>
      <c r="M1260" s="124" t="s">
        <v>143</v>
      </c>
      <c r="N1260" s="151"/>
      <c r="O1260" s="79">
        <f>IFERROR(VLOOKUP(TRIM(PRR[[#This Row],[Lokacija provedbe
grad ili općina]]),[1]Koordinate!B:E,2,FALSE),"")</f>
        <v>32100</v>
      </c>
      <c r="P1260" s="79">
        <f>IFERROR(VLOOKUP(TRIM(PRR[[#This Row],[Lokacija provedbe
grad ili općina]]),[1]Koordinate!B:E,3,FALSE),"")</f>
        <v>45.287905799999997</v>
      </c>
      <c r="Q1260" s="79">
        <f>IFERROR(VLOOKUP(TRIM(PRR[[#This Row],[Lokacija provedbe
grad ili općina]]),[1]Koordinate!B:E,4,FALSE),"")</f>
        <v>18.805678100000002</v>
      </c>
    </row>
    <row r="1261" spans="1:17" s="167" customFormat="1">
      <c r="A1261" s="151"/>
      <c r="B1261" s="113" t="s">
        <v>6240</v>
      </c>
      <c r="C1261" s="151"/>
      <c r="D1261" s="151"/>
      <c r="E1261" s="78">
        <v>43621</v>
      </c>
      <c r="F1261" s="517">
        <v>111187.5</v>
      </c>
      <c r="G1261" s="517">
        <v>111187.5</v>
      </c>
      <c r="H1261" s="517">
        <v>94509.38</v>
      </c>
      <c r="I1261" s="517">
        <v>16678.119999999995</v>
      </c>
      <c r="J1261" s="517">
        <v>0</v>
      </c>
      <c r="K1261" s="124" t="s">
        <v>6859</v>
      </c>
      <c r="L1261" s="418" t="s">
        <v>52</v>
      </c>
      <c r="M1261" s="124" t="s">
        <v>2367</v>
      </c>
      <c r="N1261" s="151"/>
      <c r="O1261" s="79">
        <f>IFERROR(VLOOKUP(TRIM(PRR[[#This Row],[Lokacija provedbe
grad ili općina]]),[1]Koordinate!B:E,2,FALSE),"")</f>
        <v>32274</v>
      </c>
      <c r="P1261" s="79">
        <f>IFERROR(VLOOKUP(TRIM(PRR[[#This Row],[Lokacija provedbe
grad ili općina]]),[1]Koordinate!B:E,3,FALSE),"")</f>
        <v>45.095241199999997</v>
      </c>
      <c r="Q1261" s="79">
        <f>IFERROR(VLOOKUP(TRIM(PRR[[#This Row],[Lokacija provedbe
grad ili općina]]),[1]Koordinate!B:E,4,FALSE),"")</f>
        <v>18.640757199999999</v>
      </c>
    </row>
    <row r="1262" spans="1:17" s="167" customFormat="1">
      <c r="A1262" s="151"/>
      <c r="B1262" s="113" t="s">
        <v>6240</v>
      </c>
      <c r="C1262" s="151"/>
      <c r="D1262" s="151"/>
      <c r="E1262" s="78">
        <v>43621</v>
      </c>
      <c r="F1262" s="517">
        <v>111187.5</v>
      </c>
      <c r="G1262" s="517">
        <v>111187.5</v>
      </c>
      <c r="H1262" s="517">
        <v>94509.38</v>
      </c>
      <c r="I1262" s="517">
        <v>16678.119999999995</v>
      </c>
      <c r="J1262" s="517">
        <v>0</v>
      </c>
      <c r="K1262" s="124" t="s">
        <v>6860</v>
      </c>
      <c r="L1262" s="418" t="s">
        <v>52</v>
      </c>
      <c r="M1262" s="124" t="s">
        <v>2367</v>
      </c>
      <c r="N1262" s="151"/>
      <c r="O1262" s="79">
        <f>IFERROR(VLOOKUP(TRIM(PRR[[#This Row],[Lokacija provedbe
grad ili općina]]),[1]Koordinate!B:E,2,FALSE),"")</f>
        <v>32274</v>
      </c>
      <c r="P1262" s="79">
        <f>IFERROR(VLOOKUP(TRIM(PRR[[#This Row],[Lokacija provedbe
grad ili općina]]),[1]Koordinate!B:E,3,FALSE),"")</f>
        <v>45.095241199999997</v>
      </c>
      <c r="Q1262" s="79">
        <f>IFERROR(VLOOKUP(TRIM(PRR[[#This Row],[Lokacija provedbe
grad ili općina]]),[1]Koordinate!B:E,4,FALSE),"")</f>
        <v>18.640757199999999</v>
      </c>
    </row>
    <row r="1263" spans="1:17" s="167" customFormat="1">
      <c r="A1263" s="151"/>
      <c r="B1263" s="113" t="s">
        <v>6240</v>
      </c>
      <c r="C1263" s="151"/>
      <c r="D1263" s="151"/>
      <c r="E1263" s="78">
        <v>43621</v>
      </c>
      <c r="F1263" s="517">
        <v>111187.5</v>
      </c>
      <c r="G1263" s="517">
        <v>111187.5</v>
      </c>
      <c r="H1263" s="517">
        <v>94509.38</v>
      </c>
      <c r="I1263" s="517">
        <v>16678.119999999995</v>
      </c>
      <c r="J1263" s="517">
        <v>0</v>
      </c>
      <c r="K1263" s="124" t="s">
        <v>6861</v>
      </c>
      <c r="L1263" s="418" t="s">
        <v>52</v>
      </c>
      <c r="M1263" s="124" t="s">
        <v>3972</v>
      </c>
      <c r="N1263" s="151"/>
      <c r="O1263" s="79">
        <f>IFERROR(VLOOKUP(TRIM(PRR[[#This Row],[Lokacija provedbe
grad ili općina]]),[1]Koordinate!B:E,2,FALSE),"")</f>
        <v>32213</v>
      </c>
      <c r="P1263" s="79">
        <f>IFERROR(VLOOKUP(TRIM(PRR[[#This Row],[Lokacija provedbe
grad ili općina]]),[1]Koordinate!B:E,3,FALSE),"")</f>
        <v>45.374082700000002</v>
      </c>
      <c r="Q1263" s="79">
        <f>IFERROR(VLOOKUP(TRIM(PRR[[#This Row],[Lokacija provedbe
grad ili općina]]),[1]Koordinate!B:E,4,FALSE),"")</f>
        <v>18.704673499999998</v>
      </c>
    </row>
    <row r="1264" spans="1:17" s="167" customFormat="1">
      <c r="A1264" s="151"/>
      <c r="B1264" s="113" t="s">
        <v>6240</v>
      </c>
      <c r="C1264" s="151"/>
      <c r="D1264" s="151"/>
      <c r="E1264" s="78">
        <v>43621</v>
      </c>
      <c r="F1264" s="517">
        <v>111187.5</v>
      </c>
      <c r="G1264" s="517">
        <v>111187.5</v>
      </c>
      <c r="H1264" s="517">
        <v>94509.38</v>
      </c>
      <c r="I1264" s="517">
        <v>16678.119999999995</v>
      </c>
      <c r="J1264" s="517">
        <v>0</v>
      </c>
      <c r="K1264" s="124" t="s">
        <v>6862</v>
      </c>
      <c r="L1264" s="418" t="s">
        <v>52</v>
      </c>
      <c r="M1264" s="124" t="s">
        <v>2369</v>
      </c>
      <c r="N1264" s="151"/>
      <c r="O1264" s="79">
        <f>IFERROR(VLOOKUP(TRIM(PRR[[#This Row],[Lokacija provedbe
grad ili općina]]),[1]Koordinate!B:E,2,FALSE),"")</f>
        <v>32276</v>
      </c>
      <c r="P1264" s="79">
        <f>IFERROR(VLOOKUP(TRIM(PRR[[#This Row],[Lokacija provedbe
grad ili općina]]),[1]Koordinate!B:E,3,FALSE),"")</f>
        <v>45.116733199999999</v>
      </c>
      <c r="Q1264" s="79">
        <f>IFERROR(VLOOKUP(TRIM(PRR[[#This Row],[Lokacija provedbe
grad ili općina]]),[1]Koordinate!B:E,4,FALSE),"")</f>
        <v>18.5370162</v>
      </c>
    </row>
    <row r="1265" spans="1:17" s="167" customFormat="1">
      <c r="A1265" s="151"/>
      <c r="B1265" s="113" t="s">
        <v>6240</v>
      </c>
      <c r="C1265" s="151"/>
      <c r="D1265" s="151"/>
      <c r="E1265" s="78">
        <v>43621</v>
      </c>
      <c r="F1265" s="517">
        <v>111187.5</v>
      </c>
      <c r="G1265" s="517">
        <v>111187.5</v>
      </c>
      <c r="H1265" s="517">
        <v>94509.38</v>
      </c>
      <c r="I1265" s="517">
        <v>16678.119999999995</v>
      </c>
      <c r="J1265" s="517">
        <v>0</v>
      </c>
      <c r="K1265" s="124" t="s">
        <v>6863</v>
      </c>
      <c r="L1265" s="418" t="s">
        <v>52</v>
      </c>
      <c r="M1265" s="124" t="s">
        <v>2369</v>
      </c>
      <c r="N1265" s="151"/>
      <c r="O1265" s="79">
        <f>IFERROR(VLOOKUP(TRIM(PRR[[#This Row],[Lokacija provedbe
grad ili općina]]),[1]Koordinate!B:E,2,FALSE),"")</f>
        <v>32276</v>
      </c>
      <c r="P1265" s="79">
        <f>IFERROR(VLOOKUP(TRIM(PRR[[#This Row],[Lokacija provedbe
grad ili općina]]),[1]Koordinate!B:E,3,FALSE),"")</f>
        <v>45.116733199999999</v>
      </c>
      <c r="Q1265" s="79">
        <f>IFERROR(VLOOKUP(TRIM(PRR[[#This Row],[Lokacija provedbe
grad ili općina]]),[1]Koordinate!B:E,4,FALSE),"")</f>
        <v>18.5370162</v>
      </c>
    </row>
    <row r="1266" spans="1:17" s="167" customFormat="1">
      <c r="A1266" s="151"/>
      <c r="B1266" s="113" t="s">
        <v>6240</v>
      </c>
      <c r="C1266" s="151"/>
      <c r="D1266" s="151"/>
      <c r="E1266" s="78">
        <v>43621</v>
      </c>
      <c r="F1266" s="517">
        <v>111187.5</v>
      </c>
      <c r="G1266" s="517">
        <v>111187.5</v>
      </c>
      <c r="H1266" s="517">
        <v>94509.38</v>
      </c>
      <c r="I1266" s="517">
        <v>16678.119999999995</v>
      </c>
      <c r="J1266" s="517">
        <v>0</v>
      </c>
      <c r="K1266" s="124" t="s">
        <v>6864</v>
      </c>
      <c r="L1266" s="418" t="s">
        <v>52</v>
      </c>
      <c r="M1266" s="124" t="s">
        <v>2369</v>
      </c>
      <c r="N1266" s="151"/>
      <c r="O1266" s="79">
        <f>IFERROR(VLOOKUP(TRIM(PRR[[#This Row],[Lokacija provedbe
grad ili općina]]),[1]Koordinate!B:E,2,FALSE),"")</f>
        <v>32276</v>
      </c>
      <c r="P1266" s="79">
        <f>IFERROR(VLOOKUP(TRIM(PRR[[#This Row],[Lokacija provedbe
grad ili općina]]),[1]Koordinate!B:E,3,FALSE),"")</f>
        <v>45.116733199999999</v>
      </c>
      <c r="Q1266" s="79">
        <f>IFERROR(VLOOKUP(TRIM(PRR[[#This Row],[Lokacija provedbe
grad ili općina]]),[1]Koordinate!B:E,4,FALSE),"")</f>
        <v>18.5370162</v>
      </c>
    </row>
    <row r="1267" spans="1:17" s="167" customFormat="1">
      <c r="A1267" s="151"/>
      <c r="B1267" s="113" t="s">
        <v>6240</v>
      </c>
      <c r="C1267" s="151"/>
      <c r="D1267" s="151"/>
      <c r="E1267" s="78">
        <v>43621</v>
      </c>
      <c r="F1267" s="517">
        <v>111187.5</v>
      </c>
      <c r="G1267" s="517">
        <v>111187.5</v>
      </c>
      <c r="H1267" s="517">
        <v>94509.38</v>
      </c>
      <c r="I1267" s="517">
        <v>16678.119999999995</v>
      </c>
      <c r="J1267" s="517">
        <v>0</v>
      </c>
      <c r="K1267" s="124" t="s">
        <v>6865</v>
      </c>
      <c r="L1267" s="418" t="s">
        <v>52</v>
      </c>
      <c r="M1267" s="124" t="s">
        <v>4240</v>
      </c>
      <c r="N1267" s="151"/>
      <c r="O1267" s="79">
        <f>IFERROR(VLOOKUP(TRIM(PRR[[#This Row],[Lokacija provedbe
grad ili općina]]),[1]Koordinate!B:E,2,FALSE),"")</f>
        <v>32224</v>
      </c>
      <c r="P1267" s="79">
        <f>IFERROR(VLOOKUP(TRIM(PRR[[#This Row],[Lokacija provedbe
grad ili općina]]),[1]Koordinate!B:E,3,FALSE),"")</f>
        <v>45.419167100000003</v>
      </c>
      <c r="Q1267" s="79">
        <f>IFERROR(VLOOKUP(TRIM(PRR[[#This Row],[Lokacija provedbe
grad ili općina]]),[1]Koordinate!B:E,4,FALSE),"")</f>
        <v>18.899151100000001</v>
      </c>
    </row>
    <row r="1268" spans="1:17" s="167" customFormat="1">
      <c r="A1268" s="151"/>
      <c r="B1268" s="113" t="s">
        <v>6240</v>
      </c>
      <c r="C1268" s="151"/>
      <c r="D1268" s="151"/>
      <c r="E1268" s="78">
        <v>43621</v>
      </c>
      <c r="F1268" s="517">
        <v>111187.5</v>
      </c>
      <c r="G1268" s="517">
        <v>111187.5</v>
      </c>
      <c r="H1268" s="517">
        <v>94509.38</v>
      </c>
      <c r="I1268" s="517">
        <v>16678.119999999995</v>
      </c>
      <c r="J1268" s="517">
        <v>0</v>
      </c>
      <c r="K1268" s="124" t="s">
        <v>6866</v>
      </c>
      <c r="L1268" s="418" t="s">
        <v>52</v>
      </c>
      <c r="M1268" s="124" t="s">
        <v>2369</v>
      </c>
      <c r="N1268" s="151"/>
      <c r="O1268" s="79">
        <f>IFERROR(VLOOKUP(TRIM(PRR[[#This Row],[Lokacija provedbe
grad ili općina]]),[1]Koordinate!B:E,2,FALSE),"")</f>
        <v>32276</v>
      </c>
      <c r="P1268" s="79">
        <f>IFERROR(VLOOKUP(TRIM(PRR[[#This Row],[Lokacija provedbe
grad ili općina]]),[1]Koordinate!B:E,3,FALSE),"")</f>
        <v>45.116733199999999</v>
      </c>
      <c r="Q1268" s="79">
        <f>IFERROR(VLOOKUP(TRIM(PRR[[#This Row],[Lokacija provedbe
grad ili općina]]),[1]Koordinate!B:E,4,FALSE),"")</f>
        <v>18.5370162</v>
      </c>
    </row>
    <row r="1269" spans="1:17" s="167" customFormat="1">
      <c r="A1269" s="151"/>
      <c r="B1269" s="113" t="s">
        <v>6240</v>
      </c>
      <c r="C1269" s="151"/>
      <c r="D1269" s="151"/>
      <c r="E1269" s="78">
        <v>43621</v>
      </c>
      <c r="F1269" s="517">
        <v>111187.5</v>
      </c>
      <c r="G1269" s="517">
        <v>111187.5</v>
      </c>
      <c r="H1269" s="517">
        <v>94509.38</v>
      </c>
      <c r="I1269" s="517">
        <v>16678.119999999995</v>
      </c>
      <c r="J1269" s="517">
        <v>0</v>
      </c>
      <c r="K1269" s="124" t="s">
        <v>6867</v>
      </c>
      <c r="L1269" s="418" t="s">
        <v>52</v>
      </c>
      <c r="M1269" s="124" t="s">
        <v>4240</v>
      </c>
      <c r="N1269" s="151"/>
      <c r="O1269" s="79">
        <f>IFERROR(VLOOKUP(TRIM(PRR[[#This Row],[Lokacija provedbe
grad ili općina]]),[1]Koordinate!B:E,2,FALSE),"")</f>
        <v>32224</v>
      </c>
      <c r="P1269" s="79">
        <f>IFERROR(VLOOKUP(TRIM(PRR[[#This Row],[Lokacija provedbe
grad ili općina]]),[1]Koordinate!B:E,3,FALSE),"")</f>
        <v>45.419167100000003</v>
      </c>
      <c r="Q1269" s="79">
        <f>IFERROR(VLOOKUP(TRIM(PRR[[#This Row],[Lokacija provedbe
grad ili općina]]),[1]Koordinate!B:E,4,FALSE),"")</f>
        <v>18.899151100000001</v>
      </c>
    </row>
    <row r="1270" spans="1:17" s="167" customFormat="1">
      <c r="A1270" s="151"/>
      <c r="B1270" s="113" t="s">
        <v>6240</v>
      </c>
      <c r="C1270" s="151"/>
      <c r="D1270" s="151"/>
      <c r="E1270" s="78">
        <v>43621</v>
      </c>
      <c r="F1270" s="517">
        <v>111187.5</v>
      </c>
      <c r="G1270" s="517">
        <v>111187.5</v>
      </c>
      <c r="H1270" s="517">
        <v>94509.38</v>
      </c>
      <c r="I1270" s="517">
        <v>16678.119999999995</v>
      </c>
      <c r="J1270" s="517">
        <v>0</v>
      </c>
      <c r="K1270" s="124" t="s">
        <v>6868</v>
      </c>
      <c r="L1270" s="418" t="s">
        <v>52</v>
      </c>
      <c r="M1270" s="124" t="s">
        <v>4322</v>
      </c>
      <c r="N1270" s="151"/>
      <c r="O1270" s="79">
        <f>IFERROR(VLOOKUP(TRIM(PRR[[#This Row],[Lokacija provedbe
grad ili općina]]),[1]Koordinate!B:E,2,FALSE),"")</f>
        <v>32239</v>
      </c>
      <c r="P1270" s="79">
        <f>IFERROR(VLOOKUP(TRIM(PRR[[#This Row],[Lokacija provedbe
grad ili općina]]),[1]Koordinate!B:E,3,FALSE),"")</f>
        <v>45.278109399999998</v>
      </c>
      <c r="Q1270" s="79">
        <f>IFERROR(VLOOKUP(TRIM(PRR[[#This Row],[Lokacija provedbe
grad ili općina]]),[1]Koordinate!B:E,4,FALSE),"")</f>
        <v>18.997240399999999</v>
      </c>
    </row>
    <row r="1271" spans="1:17" s="167" customFormat="1">
      <c r="A1271" s="151"/>
      <c r="B1271" s="113" t="s">
        <v>6240</v>
      </c>
      <c r="C1271" s="151"/>
      <c r="D1271" s="151"/>
      <c r="E1271" s="78">
        <v>43621</v>
      </c>
      <c r="F1271" s="517">
        <v>111187.5</v>
      </c>
      <c r="G1271" s="517">
        <v>111187.5</v>
      </c>
      <c r="H1271" s="517">
        <v>94509.38</v>
      </c>
      <c r="I1271" s="517">
        <v>16678.119999999995</v>
      </c>
      <c r="J1271" s="517">
        <v>0</v>
      </c>
      <c r="K1271" s="124" t="s">
        <v>6869</v>
      </c>
      <c r="L1271" s="418" t="s">
        <v>52</v>
      </c>
      <c r="M1271" s="124" t="s">
        <v>2369</v>
      </c>
      <c r="N1271" s="151"/>
      <c r="O1271" s="79">
        <f>IFERROR(VLOOKUP(TRIM(PRR[[#This Row],[Lokacija provedbe
grad ili općina]]),[1]Koordinate!B:E,2,FALSE),"")</f>
        <v>32276</v>
      </c>
      <c r="P1271" s="79">
        <f>IFERROR(VLOOKUP(TRIM(PRR[[#This Row],[Lokacija provedbe
grad ili općina]]),[1]Koordinate!B:E,3,FALSE),"")</f>
        <v>45.116733199999999</v>
      </c>
      <c r="Q1271" s="79">
        <f>IFERROR(VLOOKUP(TRIM(PRR[[#This Row],[Lokacija provedbe
grad ili općina]]),[1]Koordinate!B:E,4,FALSE),"")</f>
        <v>18.5370162</v>
      </c>
    </row>
    <row r="1272" spans="1:17" s="167" customFormat="1">
      <c r="A1272" s="151"/>
      <c r="B1272" s="113" t="s">
        <v>6240</v>
      </c>
      <c r="C1272" s="151"/>
      <c r="D1272" s="151"/>
      <c r="E1272" s="78">
        <v>43621</v>
      </c>
      <c r="F1272" s="517">
        <v>111187.5</v>
      </c>
      <c r="G1272" s="517">
        <v>111187.5</v>
      </c>
      <c r="H1272" s="517">
        <v>94509.38</v>
      </c>
      <c r="I1272" s="517">
        <v>16678.119999999995</v>
      </c>
      <c r="J1272" s="517">
        <v>0</v>
      </c>
      <c r="K1272" s="124" t="s">
        <v>6870</v>
      </c>
      <c r="L1272" s="418" t="s">
        <v>52</v>
      </c>
      <c r="M1272" s="124" t="s">
        <v>2369</v>
      </c>
      <c r="N1272" s="151"/>
      <c r="O1272" s="79">
        <f>IFERROR(VLOOKUP(TRIM(PRR[[#This Row],[Lokacija provedbe
grad ili općina]]),[1]Koordinate!B:E,2,FALSE),"")</f>
        <v>32276</v>
      </c>
      <c r="P1272" s="79">
        <f>IFERROR(VLOOKUP(TRIM(PRR[[#This Row],[Lokacija provedbe
grad ili općina]]),[1]Koordinate!B:E,3,FALSE),"")</f>
        <v>45.116733199999999</v>
      </c>
      <c r="Q1272" s="79">
        <f>IFERROR(VLOOKUP(TRIM(PRR[[#This Row],[Lokacija provedbe
grad ili općina]]),[1]Koordinate!B:E,4,FALSE),"")</f>
        <v>18.5370162</v>
      </c>
    </row>
    <row r="1273" spans="1:17" s="167" customFormat="1">
      <c r="A1273" s="151"/>
      <c r="B1273" s="113" t="s">
        <v>6240</v>
      </c>
      <c r="C1273" s="151"/>
      <c r="D1273" s="151"/>
      <c r="E1273" s="78">
        <v>43621</v>
      </c>
      <c r="F1273" s="517">
        <v>111187.5</v>
      </c>
      <c r="G1273" s="517">
        <v>111187.5</v>
      </c>
      <c r="H1273" s="517">
        <v>94509.38</v>
      </c>
      <c r="I1273" s="517">
        <v>16678.119999999995</v>
      </c>
      <c r="J1273" s="517">
        <v>0</v>
      </c>
      <c r="K1273" s="124" t="s">
        <v>6871</v>
      </c>
      <c r="L1273" s="418" t="s">
        <v>52</v>
      </c>
      <c r="M1273" s="124" t="s">
        <v>167</v>
      </c>
      <c r="N1273" s="151"/>
      <c r="O1273" s="79">
        <f>IFERROR(VLOOKUP(TRIM(PRR[[#This Row],[Lokacija provedbe
grad ili općina]]),[1]Koordinate!B:E,2,FALSE),"")</f>
        <v>32260</v>
      </c>
      <c r="P1273" s="79">
        <f>IFERROR(VLOOKUP(TRIM(PRR[[#This Row],[Lokacija provedbe
grad ili općina]]),[1]Koordinate!B:E,3,FALSE),"")</f>
        <v>44.887424799999998</v>
      </c>
      <c r="Q1273" s="79">
        <f>IFERROR(VLOOKUP(TRIM(PRR[[#This Row],[Lokacija provedbe
grad ili općina]]),[1]Koordinate!B:E,4,FALSE),"")</f>
        <v>18.825355800000001</v>
      </c>
    </row>
    <row r="1274" spans="1:17" s="167" customFormat="1">
      <c r="A1274" s="225"/>
      <c r="B1274" s="423" t="s">
        <v>6240</v>
      </c>
      <c r="C1274" s="225"/>
      <c r="D1274" s="225"/>
      <c r="E1274" s="231">
        <v>43628</v>
      </c>
      <c r="F1274" s="424">
        <v>111187.5</v>
      </c>
      <c r="G1274" s="424">
        <v>111187.5</v>
      </c>
      <c r="H1274" s="424">
        <v>94509.37</v>
      </c>
      <c r="I1274" s="424">
        <v>16678.130000000005</v>
      </c>
      <c r="J1274" s="424">
        <v>0</v>
      </c>
      <c r="K1274" s="142" t="s">
        <v>6960</v>
      </c>
      <c r="L1274" s="419" t="s">
        <v>52</v>
      </c>
      <c r="M1274" s="142" t="s">
        <v>2367</v>
      </c>
      <c r="N1274" s="225"/>
      <c r="O1274" s="425">
        <f>IFERROR(VLOOKUP(TRIM(PRR[[#This Row],[Lokacija provedbe
grad ili općina]]),[1]Koordinate!B:E,2,FALSE),"")</f>
        <v>32274</v>
      </c>
      <c r="P1274" s="425">
        <f>IFERROR(VLOOKUP(TRIM(PRR[[#This Row],[Lokacija provedbe
grad ili općina]]),[1]Koordinate!B:E,3,FALSE),"")</f>
        <v>45.095241199999997</v>
      </c>
      <c r="Q1274" s="425">
        <f>IFERROR(VLOOKUP(TRIM(PRR[[#This Row],[Lokacija provedbe
grad ili općina]]),[1]Koordinate!B:E,4,FALSE),"")</f>
        <v>18.640757199999999</v>
      </c>
    </row>
    <row r="1275" spans="1:17" s="167" customFormat="1">
      <c r="A1275" s="225"/>
      <c r="B1275" s="423" t="s">
        <v>6240</v>
      </c>
      <c r="C1275" s="225"/>
      <c r="D1275" s="225"/>
      <c r="E1275" s="231">
        <v>43628</v>
      </c>
      <c r="F1275" s="424">
        <v>111187.5</v>
      </c>
      <c r="G1275" s="424">
        <v>111187.5</v>
      </c>
      <c r="H1275" s="424">
        <v>94509.37</v>
      </c>
      <c r="I1275" s="424">
        <v>16678.130000000005</v>
      </c>
      <c r="J1275" s="424">
        <v>0</v>
      </c>
      <c r="K1275" s="142" t="s">
        <v>6961</v>
      </c>
      <c r="L1275" s="419" t="s">
        <v>52</v>
      </c>
      <c r="M1275" s="142" t="s">
        <v>54</v>
      </c>
      <c r="N1275" s="225"/>
      <c r="O1275" s="425">
        <f>IFERROR(VLOOKUP(TRIM(PRR[[#This Row],[Lokacija provedbe
grad ili općina]]),[1]Koordinate!B:E,2,FALSE),"")</f>
        <v>32254</v>
      </c>
      <c r="P1275" s="425">
        <f>IFERROR(VLOOKUP(TRIM(PRR[[#This Row],[Lokacija provedbe
grad ili općina]]),[1]Koordinate!B:E,3,FALSE),"")</f>
        <v>44.981645</v>
      </c>
      <c r="Q1275" s="425">
        <f>IFERROR(VLOOKUP(TRIM(PRR[[#This Row],[Lokacija provedbe
grad ili općina]]),[1]Koordinate!B:E,4,FALSE),"")</f>
        <v>18.9273869999999</v>
      </c>
    </row>
    <row r="1276" spans="1:17" s="167" customFormat="1">
      <c r="A1276" s="225"/>
      <c r="B1276" s="423" t="s">
        <v>6240</v>
      </c>
      <c r="C1276" s="225"/>
      <c r="D1276" s="225"/>
      <c r="E1276" s="231">
        <v>43628</v>
      </c>
      <c r="F1276" s="424">
        <v>111187.5</v>
      </c>
      <c r="G1276" s="424">
        <v>111187.5</v>
      </c>
      <c r="H1276" s="424">
        <v>94509.37</v>
      </c>
      <c r="I1276" s="424">
        <v>16678.130000000005</v>
      </c>
      <c r="J1276" s="424">
        <v>0</v>
      </c>
      <c r="K1276" s="142" t="s">
        <v>6962</v>
      </c>
      <c r="L1276" s="419" t="s">
        <v>52</v>
      </c>
      <c r="M1276" s="142" t="s">
        <v>3099</v>
      </c>
      <c r="N1276" s="225"/>
      <c r="O1276" s="425">
        <f>IFERROR(VLOOKUP(TRIM(PRR[[#This Row],[Lokacija provedbe
grad ili općina]]),[1]Koordinate!B:E,2,FALSE),"")</f>
        <v>32273</v>
      </c>
      <c r="P1276" s="425">
        <f>IFERROR(VLOOKUP(TRIM(PRR[[#This Row],[Lokacija provedbe
grad ili općina]]),[1]Koordinate!B:E,3,FALSE),"")</f>
        <v>45.149477099999999</v>
      </c>
      <c r="Q1276" s="425">
        <f>IFERROR(VLOOKUP(TRIM(PRR[[#This Row],[Lokacija provedbe
grad ili općina]]),[1]Koordinate!B:E,4,FALSE),"")</f>
        <v>18.706734399999899</v>
      </c>
    </row>
    <row r="1277" spans="1:17" s="167" customFormat="1">
      <c r="A1277" s="225"/>
      <c r="B1277" s="423" t="s">
        <v>6240</v>
      </c>
      <c r="C1277" s="225"/>
      <c r="D1277" s="225"/>
      <c r="E1277" s="231">
        <v>43628</v>
      </c>
      <c r="F1277" s="424">
        <v>111187.5</v>
      </c>
      <c r="G1277" s="424">
        <v>111187.5</v>
      </c>
      <c r="H1277" s="424">
        <v>94509.37</v>
      </c>
      <c r="I1277" s="424">
        <v>16678.130000000005</v>
      </c>
      <c r="J1277" s="424">
        <v>0</v>
      </c>
      <c r="K1277" s="142" t="s">
        <v>6963</v>
      </c>
      <c r="L1277" s="419" t="s">
        <v>52</v>
      </c>
      <c r="M1277" s="142" t="s">
        <v>217</v>
      </c>
      <c r="N1277" s="225"/>
      <c r="O1277" s="425">
        <f>IFERROR(VLOOKUP(TRIM(PRR[[#This Row],[Lokacija provedbe
grad ili općina]]),[1]Koordinate!B:E,2,FALSE),"")</f>
        <v>32245</v>
      </c>
      <c r="P1277" s="425">
        <f>IFERROR(VLOOKUP(TRIM(PRR[[#This Row],[Lokacija provedbe
grad ili općina]]),[1]Koordinate!B:E,3,FALSE),"")</f>
        <v>45.139913399999998</v>
      </c>
      <c r="Q1277" s="425">
        <f>IFERROR(VLOOKUP(TRIM(PRR[[#This Row],[Lokacija provedbe
grad ili općina]]),[1]Koordinate!B:E,4,FALSE),"")</f>
        <v>19.035608799999899</v>
      </c>
    </row>
    <row r="1278" spans="1:17" s="167" customFormat="1">
      <c r="A1278" s="225"/>
      <c r="B1278" s="423" t="s">
        <v>6240</v>
      </c>
      <c r="C1278" s="225"/>
      <c r="D1278" s="225"/>
      <c r="E1278" s="231">
        <v>43628</v>
      </c>
      <c r="F1278" s="424">
        <v>111187.5</v>
      </c>
      <c r="G1278" s="424">
        <v>111187.5</v>
      </c>
      <c r="H1278" s="424">
        <v>94509.37</v>
      </c>
      <c r="I1278" s="424">
        <v>16678.130000000005</v>
      </c>
      <c r="J1278" s="424">
        <v>0</v>
      </c>
      <c r="K1278" s="142" t="s">
        <v>6964</v>
      </c>
      <c r="L1278" s="419" t="s">
        <v>52</v>
      </c>
      <c r="M1278" s="142" t="s">
        <v>1228</v>
      </c>
      <c r="N1278" s="225"/>
      <c r="O1278" s="425">
        <f>IFERROR(VLOOKUP(TRIM(PRR[[#This Row],[Lokacija provedbe
grad ili općina]]),[1]Koordinate!B:E,2,FALSE),"")</f>
        <v>32227</v>
      </c>
      <c r="P1278" s="425">
        <f>IFERROR(VLOOKUP(TRIM(PRR[[#This Row],[Lokacija provedbe
grad ili općina]]),[1]Koordinate!B:E,3,FALSE),"")</f>
        <v>45.402011799999997</v>
      </c>
      <c r="Q1278" s="425">
        <f>IFERROR(VLOOKUP(TRIM(PRR[[#This Row],[Lokacija provedbe
grad ili općina]]),[1]Koordinate!B:E,4,FALSE),"")</f>
        <v>18.972915599999901</v>
      </c>
    </row>
    <row r="1279" spans="1:17" s="167" customFormat="1">
      <c r="A1279" s="225"/>
      <c r="B1279" s="423" t="s">
        <v>6240</v>
      </c>
      <c r="C1279" s="225"/>
      <c r="D1279" s="225"/>
      <c r="E1279" s="231">
        <v>43628</v>
      </c>
      <c r="F1279" s="424">
        <v>111187.5</v>
      </c>
      <c r="G1279" s="424">
        <v>111187.5</v>
      </c>
      <c r="H1279" s="424">
        <v>94509.37</v>
      </c>
      <c r="I1279" s="424">
        <v>16678.130000000005</v>
      </c>
      <c r="J1279" s="424">
        <v>0</v>
      </c>
      <c r="K1279" s="142" t="s">
        <v>6965</v>
      </c>
      <c r="L1279" s="419" t="s">
        <v>52</v>
      </c>
      <c r="M1279" s="142" t="s">
        <v>217</v>
      </c>
      <c r="N1279" s="225"/>
      <c r="O1279" s="425">
        <f>IFERROR(VLOOKUP(TRIM(PRR[[#This Row],[Lokacija provedbe
grad ili općina]]),[1]Koordinate!B:E,2,FALSE),"")</f>
        <v>32245</v>
      </c>
      <c r="P1279" s="425">
        <f>IFERROR(VLOOKUP(TRIM(PRR[[#This Row],[Lokacija provedbe
grad ili općina]]),[1]Koordinate!B:E,3,FALSE),"")</f>
        <v>45.139913399999998</v>
      </c>
      <c r="Q1279" s="425">
        <f>IFERROR(VLOOKUP(TRIM(PRR[[#This Row],[Lokacija provedbe
grad ili općina]]),[1]Koordinate!B:E,4,FALSE),"")</f>
        <v>19.035608799999899</v>
      </c>
    </row>
    <row r="1280" spans="1:17" s="167" customFormat="1">
      <c r="A1280" s="225"/>
      <c r="B1280" s="423" t="s">
        <v>6240</v>
      </c>
      <c r="C1280" s="225"/>
      <c r="D1280" s="225"/>
      <c r="E1280" s="231">
        <v>43628</v>
      </c>
      <c r="F1280" s="424">
        <v>111187.5</v>
      </c>
      <c r="G1280" s="424">
        <v>111187.5</v>
      </c>
      <c r="H1280" s="424">
        <v>94509.37</v>
      </c>
      <c r="I1280" s="424">
        <v>16678.130000000005</v>
      </c>
      <c r="J1280" s="424">
        <v>0</v>
      </c>
      <c r="K1280" s="142" t="s">
        <v>6966</v>
      </c>
      <c r="L1280" s="419" t="s">
        <v>52</v>
      </c>
      <c r="M1280" s="142" t="s">
        <v>217</v>
      </c>
      <c r="N1280" s="225"/>
      <c r="O1280" s="425">
        <f>IFERROR(VLOOKUP(TRIM(PRR[[#This Row],[Lokacija provedbe
grad ili općina]]),[1]Koordinate!B:E,2,FALSE),"")</f>
        <v>32245</v>
      </c>
      <c r="P1280" s="425">
        <f>IFERROR(VLOOKUP(TRIM(PRR[[#This Row],[Lokacija provedbe
grad ili općina]]),[1]Koordinate!B:E,3,FALSE),"")</f>
        <v>45.139913399999998</v>
      </c>
      <c r="Q1280" s="425">
        <f>IFERROR(VLOOKUP(TRIM(PRR[[#This Row],[Lokacija provedbe
grad ili općina]]),[1]Koordinate!B:E,4,FALSE),"")</f>
        <v>19.035608799999899</v>
      </c>
    </row>
    <row r="1281" spans="1:17" s="167" customFormat="1">
      <c r="A1281" s="225"/>
      <c r="B1281" s="423" t="s">
        <v>6240</v>
      </c>
      <c r="C1281" s="225"/>
      <c r="D1281" s="225"/>
      <c r="E1281" s="231">
        <v>43628</v>
      </c>
      <c r="F1281" s="424">
        <v>111187.5</v>
      </c>
      <c r="G1281" s="424">
        <v>111187.5</v>
      </c>
      <c r="H1281" s="424">
        <v>94509.37</v>
      </c>
      <c r="I1281" s="424">
        <v>16678.130000000005</v>
      </c>
      <c r="J1281" s="424">
        <v>0</v>
      </c>
      <c r="K1281" s="142" t="s">
        <v>6967</v>
      </c>
      <c r="L1281" s="419" t="s">
        <v>52</v>
      </c>
      <c r="M1281" s="142" t="s">
        <v>2369</v>
      </c>
      <c r="N1281" s="225"/>
      <c r="O1281" s="425">
        <f>IFERROR(VLOOKUP(TRIM(PRR[[#This Row],[Lokacija provedbe
grad ili općina]]),[1]Koordinate!B:E,2,FALSE),"")</f>
        <v>32276</v>
      </c>
      <c r="P1281" s="425">
        <f>IFERROR(VLOOKUP(TRIM(PRR[[#This Row],[Lokacija provedbe
grad ili općina]]),[1]Koordinate!B:E,3,FALSE),"")</f>
        <v>45.116733199999999</v>
      </c>
      <c r="Q1281" s="425">
        <f>IFERROR(VLOOKUP(TRIM(PRR[[#This Row],[Lokacija provedbe
grad ili općina]]),[1]Koordinate!B:E,4,FALSE),"")</f>
        <v>18.5370162</v>
      </c>
    </row>
    <row r="1282" spans="1:17" s="167" customFormat="1">
      <c r="A1282" s="225"/>
      <c r="B1282" s="423" t="s">
        <v>6240</v>
      </c>
      <c r="C1282" s="225"/>
      <c r="D1282" s="225"/>
      <c r="E1282" s="231">
        <v>43628</v>
      </c>
      <c r="F1282" s="424">
        <v>111187.5</v>
      </c>
      <c r="G1282" s="424">
        <v>111187.5</v>
      </c>
      <c r="H1282" s="424">
        <v>94509.37</v>
      </c>
      <c r="I1282" s="424">
        <v>16678.130000000005</v>
      </c>
      <c r="J1282" s="424">
        <v>0</v>
      </c>
      <c r="K1282" s="142" t="s">
        <v>6968</v>
      </c>
      <c r="L1282" s="419" t="s">
        <v>52</v>
      </c>
      <c r="M1282" s="142" t="s">
        <v>3099</v>
      </c>
      <c r="N1282" s="225"/>
      <c r="O1282" s="425">
        <f>IFERROR(VLOOKUP(TRIM(PRR[[#This Row],[Lokacija provedbe
grad ili općina]]),[1]Koordinate!B:E,2,FALSE),"")</f>
        <v>32273</v>
      </c>
      <c r="P1282" s="425">
        <f>IFERROR(VLOOKUP(TRIM(PRR[[#This Row],[Lokacija provedbe
grad ili općina]]),[1]Koordinate!B:E,3,FALSE),"")</f>
        <v>45.149477099999999</v>
      </c>
      <c r="Q1282" s="425">
        <f>IFERROR(VLOOKUP(TRIM(PRR[[#This Row],[Lokacija provedbe
grad ili općina]]),[1]Koordinate!B:E,4,FALSE),"")</f>
        <v>18.706734399999899</v>
      </c>
    </row>
    <row r="1283" spans="1:17" s="167" customFormat="1">
      <c r="A1283" s="225"/>
      <c r="B1283" s="423" t="s">
        <v>6240</v>
      </c>
      <c r="C1283" s="225"/>
      <c r="D1283" s="225"/>
      <c r="E1283" s="231">
        <v>43628</v>
      </c>
      <c r="F1283" s="424">
        <v>111187.5</v>
      </c>
      <c r="G1283" s="424">
        <v>111187.5</v>
      </c>
      <c r="H1283" s="424">
        <v>94509.37</v>
      </c>
      <c r="I1283" s="424">
        <v>16678.130000000005</v>
      </c>
      <c r="J1283" s="424">
        <v>0</v>
      </c>
      <c r="K1283" s="142" t="s">
        <v>6969</v>
      </c>
      <c r="L1283" s="419" t="s">
        <v>52</v>
      </c>
      <c r="M1283" s="142" t="s">
        <v>217</v>
      </c>
      <c r="N1283" s="225"/>
      <c r="O1283" s="425">
        <f>IFERROR(VLOOKUP(TRIM(PRR[[#This Row],[Lokacija provedbe
grad ili općina]]),[1]Koordinate!B:E,2,FALSE),"")</f>
        <v>32245</v>
      </c>
      <c r="P1283" s="425">
        <f>IFERROR(VLOOKUP(TRIM(PRR[[#This Row],[Lokacija provedbe
grad ili općina]]),[1]Koordinate!B:E,3,FALSE),"")</f>
        <v>45.139913399999998</v>
      </c>
      <c r="Q1283" s="425">
        <f>IFERROR(VLOOKUP(TRIM(PRR[[#This Row],[Lokacija provedbe
grad ili općina]]),[1]Koordinate!B:E,4,FALSE),"")</f>
        <v>19.035608799999899</v>
      </c>
    </row>
    <row r="1284" spans="1:17" s="167" customFormat="1">
      <c r="A1284" s="225"/>
      <c r="B1284" s="423" t="s">
        <v>6240</v>
      </c>
      <c r="C1284" s="225"/>
      <c r="D1284" s="225"/>
      <c r="E1284" s="231">
        <v>43628</v>
      </c>
      <c r="F1284" s="424">
        <v>111187.5</v>
      </c>
      <c r="G1284" s="424">
        <v>111187.5</v>
      </c>
      <c r="H1284" s="424">
        <v>94509.37</v>
      </c>
      <c r="I1284" s="424">
        <v>16678.130000000005</v>
      </c>
      <c r="J1284" s="424">
        <v>0</v>
      </c>
      <c r="K1284" s="142" t="s">
        <v>6970</v>
      </c>
      <c r="L1284" s="419" t="s">
        <v>52</v>
      </c>
      <c r="M1284" s="142" t="s">
        <v>1228</v>
      </c>
      <c r="N1284" s="225"/>
      <c r="O1284" s="425">
        <f>IFERROR(VLOOKUP(TRIM(PRR[[#This Row],[Lokacija provedbe
grad ili općina]]),[1]Koordinate!B:E,2,FALSE),"")</f>
        <v>32227</v>
      </c>
      <c r="P1284" s="425">
        <f>IFERROR(VLOOKUP(TRIM(PRR[[#This Row],[Lokacija provedbe
grad ili općina]]),[1]Koordinate!B:E,3,FALSE),"")</f>
        <v>45.402011799999997</v>
      </c>
      <c r="Q1284" s="425">
        <f>IFERROR(VLOOKUP(TRIM(PRR[[#This Row],[Lokacija provedbe
grad ili općina]]),[1]Koordinate!B:E,4,FALSE),"")</f>
        <v>18.972915599999901</v>
      </c>
    </row>
    <row r="1285" spans="1:17" s="167" customFormat="1">
      <c r="A1285" s="151"/>
      <c r="B1285" s="113" t="s">
        <v>6240</v>
      </c>
      <c r="C1285" s="151"/>
      <c r="D1285" s="151"/>
      <c r="E1285" s="78">
        <v>43628</v>
      </c>
      <c r="F1285" s="517">
        <v>111187.5</v>
      </c>
      <c r="G1285" s="517">
        <v>111187.5</v>
      </c>
      <c r="H1285" s="517">
        <v>94509.37</v>
      </c>
      <c r="I1285" s="517">
        <v>16678.130000000005</v>
      </c>
      <c r="J1285" s="517">
        <v>0</v>
      </c>
      <c r="K1285" s="124" t="s">
        <v>6971</v>
      </c>
      <c r="L1285" s="418" t="s">
        <v>52</v>
      </c>
      <c r="M1285" s="124" t="s">
        <v>217</v>
      </c>
      <c r="N1285" s="151"/>
      <c r="O1285" s="79">
        <f>IFERROR(VLOOKUP(TRIM(PRR[[#This Row],[Lokacija provedbe
grad ili općina]]),[1]Koordinate!B:E,2,FALSE),"")</f>
        <v>32245</v>
      </c>
      <c r="P1285" s="79">
        <f>IFERROR(VLOOKUP(TRIM(PRR[[#This Row],[Lokacija provedbe
grad ili općina]]),[1]Koordinate!B:E,3,FALSE),"")</f>
        <v>45.139913399999998</v>
      </c>
      <c r="Q1285" s="79">
        <f>IFERROR(VLOOKUP(TRIM(PRR[[#This Row],[Lokacija provedbe
grad ili općina]]),[1]Koordinate!B:E,4,FALSE),"")</f>
        <v>19.035608799999899</v>
      </c>
    </row>
    <row r="1286" spans="1:17" s="167" customFormat="1">
      <c r="A1286" s="151"/>
      <c r="B1286" s="113" t="s">
        <v>6240</v>
      </c>
      <c r="C1286" s="151"/>
      <c r="D1286" s="151"/>
      <c r="E1286" s="78">
        <v>43629</v>
      </c>
      <c r="F1286" s="517">
        <v>111187.5</v>
      </c>
      <c r="G1286" s="517">
        <v>111187.5</v>
      </c>
      <c r="H1286" s="517">
        <v>94509.375</v>
      </c>
      <c r="I1286" s="517">
        <v>16678.125</v>
      </c>
      <c r="J1286" s="517">
        <v>0</v>
      </c>
      <c r="K1286" s="124" t="s">
        <v>7073</v>
      </c>
      <c r="L1286" s="418" t="s">
        <v>52</v>
      </c>
      <c r="M1286" s="124" t="s">
        <v>1452</v>
      </c>
      <c r="N1286" s="151"/>
      <c r="O1286" s="79">
        <f>IFERROR(VLOOKUP(TRIM(PRR[[#This Row],[Lokacija provedbe
grad ili općina]]),[1]Koordinate!B:E,2,FALSE),"")</f>
        <v>32284</v>
      </c>
      <c r="P1286" s="79">
        <f>IFERROR(VLOOKUP(TRIM(PRR[[#This Row],[Lokacija provedbe
grad ili općina]]),[1]Koordinate!B:E,3,FALSE),"")</f>
        <v>45.266819099999999</v>
      </c>
      <c r="Q1286" s="79">
        <f>IFERROR(VLOOKUP(TRIM(PRR[[#This Row],[Lokacija provedbe
grad ili općina]]),[1]Koordinate!B:E,4,FALSE),"")</f>
        <v>18.5396889999999</v>
      </c>
    </row>
    <row r="1287" spans="1:17" s="167" customFormat="1">
      <c r="A1287" s="151"/>
      <c r="B1287" s="113" t="s">
        <v>6240</v>
      </c>
      <c r="C1287" s="151"/>
      <c r="D1287" s="151"/>
      <c r="E1287" s="78">
        <v>43628</v>
      </c>
      <c r="F1287" s="517">
        <v>111187.5</v>
      </c>
      <c r="G1287" s="517">
        <v>111187.5</v>
      </c>
      <c r="H1287" s="517">
        <v>94509.375</v>
      </c>
      <c r="I1287" s="517">
        <v>16678.125</v>
      </c>
      <c r="J1287" s="517">
        <v>0</v>
      </c>
      <c r="K1287" s="124" t="s">
        <v>7074</v>
      </c>
      <c r="L1287" s="418" t="s">
        <v>52</v>
      </c>
      <c r="M1287" s="124" t="s">
        <v>159</v>
      </c>
      <c r="N1287" s="151"/>
      <c r="O1287" s="79">
        <f>IFERROR(VLOOKUP(TRIM(PRR[[#This Row],[Lokacija provedbe
grad ili općina]]),[1]Koordinate!B:E,2,FALSE),"")</f>
        <v>32283</v>
      </c>
      <c r="P1287" s="79">
        <f>IFERROR(VLOOKUP(TRIM(PRR[[#This Row],[Lokacija provedbe
grad ili općina]]),[1]Koordinate!B:E,3,FALSE),"")</f>
        <v>45.275775000000003</v>
      </c>
      <c r="Q1287" s="79">
        <f>IFERROR(VLOOKUP(TRIM(PRR[[#This Row],[Lokacija provedbe
grad ili općina]]),[1]Koordinate!B:E,4,FALSE),"")</f>
        <v>18.609666499999999</v>
      </c>
    </row>
    <row r="1288" spans="1:17" s="167" customFormat="1">
      <c r="A1288" s="151"/>
      <c r="B1288" s="113" t="s">
        <v>6240</v>
      </c>
      <c r="C1288" s="151"/>
      <c r="D1288" s="151"/>
      <c r="E1288" s="78">
        <v>43627</v>
      </c>
      <c r="F1288" s="517">
        <v>111187.5</v>
      </c>
      <c r="G1288" s="517">
        <v>111187.5</v>
      </c>
      <c r="H1288" s="517">
        <v>94509.375</v>
      </c>
      <c r="I1288" s="517">
        <v>16678.125</v>
      </c>
      <c r="J1288" s="517">
        <v>0</v>
      </c>
      <c r="K1288" s="124" t="s">
        <v>7075</v>
      </c>
      <c r="L1288" s="418" t="s">
        <v>52</v>
      </c>
      <c r="M1288" s="124" t="s">
        <v>143</v>
      </c>
      <c r="N1288" s="151"/>
      <c r="O1288" s="79">
        <f>IFERROR(VLOOKUP(TRIM(PRR[[#This Row],[Lokacija provedbe
grad ili općina]]),[1]Koordinate!B:E,2,FALSE),"")</f>
        <v>32100</v>
      </c>
      <c r="P1288" s="79">
        <f>IFERROR(VLOOKUP(TRIM(PRR[[#This Row],[Lokacija provedbe
grad ili općina]]),[1]Koordinate!B:E,3,FALSE),"")</f>
        <v>45.287905799999997</v>
      </c>
      <c r="Q1288" s="79">
        <f>IFERROR(VLOOKUP(TRIM(PRR[[#This Row],[Lokacija provedbe
grad ili općina]]),[1]Koordinate!B:E,4,FALSE),"")</f>
        <v>18.805678100000002</v>
      </c>
    </row>
    <row r="1289" spans="1:17" s="167" customFormat="1">
      <c r="A1289" s="151"/>
      <c r="B1289" s="113" t="s">
        <v>6240</v>
      </c>
      <c r="C1289" s="151"/>
      <c r="D1289" s="151"/>
      <c r="E1289" s="78">
        <v>43627</v>
      </c>
      <c r="F1289" s="517">
        <v>111187.5</v>
      </c>
      <c r="G1289" s="517">
        <v>111187.5</v>
      </c>
      <c r="H1289" s="517">
        <v>94509.375</v>
      </c>
      <c r="I1289" s="517">
        <v>16678.125</v>
      </c>
      <c r="J1289" s="517">
        <v>0</v>
      </c>
      <c r="K1289" s="124" t="s">
        <v>7076</v>
      </c>
      <c r="L1289" s="418" t="s">
        <v>52</v>
      </c>
      <c r="M1289" s="124" t="s">
        <v>4240</v>
      </c>
      <c r="N1289" s="151"/>
      <c r="O1289" s="79">
        <f>IFERROR(VLOOKUP(TRIM(PRR[[#This Row],[Lokacija provedbe
grad ili općina]]),[1]Koordinate!B:E,2,FALSE),"")</f>
        <v>32224</v>
      </c>
      <c r="P1289" s="79">
        <f>IFERROR(VLOOKUP(TRIM(PRR[[#This Row],[Lokacija provedbe
grad ili općina]]),[1]Koordinate!B:E,3,FALSE),"")</f>
        <v>45.419167100000003</v>
      </c>
      <c r="Q1289" s="79">
        <f>IFERROR(VLOOKUP(TRIM(PRR[[#This Row],[Lokacija provedbe
grad ili općina]]),[1]Koordinate!B:E,4,FALSE),"")</f>
        <v>18.899151100000001</v>
      </c>
    </row>
    <row r="1290" spans="1:17" s="167" customFormat="1">
      <c r="A1290" s="151"/>
      <c r="B1290" s="113" t="s">
        <v>6240</v>
      </c>
      <c r="C1290" s="151"/>
      <c r="D1290" s="151"/>
      <c r="E1290" s="78">
        <v>43628</v>
      </c>
      <c r="F1290" s="517">
        <v>111187.5</v>
      </c>
      <c r="G1290" s="517">
        <v>111187.5</v>
      </c>
      <c r="H1290" s="517">
        <v>94509.375</v>
      </c>
      <c r="I1290" s="517">
        <v>16678.125</v>
      </c>
      <c r="J1290" s="517">
        <v>0</v>
      </c>
      <c r="K1290" s="124" t="s">
        <v>7077</v>
      </c>
      <c r="L1290" s="418" t="s">
        <v>52</v>
      </c>
      <c r="M1290" s="124" t="s">
        <v>53</v>
      </c>
      <c r="N1290" s="151"/>
      <c r="O1290" s="79">
        <f>IFERROR(VLOOKUP(TRIM(PRR[[#This Row],[Lokacija provedbe
grad ili općina]]),[1]Koordinate!B:E,2,FALSE),"")</f>
        <v>32000</v>
      </c>
      <c r="P1290" s="79">
        <f>IFERROR(VLOOKUP(TRIM(PRR[[#This Row],[Lokacija provedbe
grad ili općina]]),[1]Koordinate!B:E,3,FALSE),"")</f>
        <v>45.345237699999998</v>
      </c>
      <c r="Q1290" s="79">
        <f>IFERROR(VLOOKUP(TRIM(PRR[[#This Row],[Lokacija provedbe
grad ili općina]]),[1]Koordinate!B:E,4,FALSE),"")</f>
        <v>19.001020400000002</v>
      </c>
    </row>
    <row r="1291" spans="1:17" s="167" customFormat="1">
      <c r="A1291" s="151"/>
      <c r="B1291" s="113" t="s">
        <v>6240</v>
      </c>
      <c r="C1291" s="151"/>
      <c r="D1291" s="151"/>
      <c r="E1291" s="78">
        <v>43629</v>
      </c>
      <c r="F1291" s="517">
        <v>111187.5</v>
      </c>
      <c r="G1291" s="517">
        <v>111187.5</v>
      </c>
      <c r="H1291" s="517">
        <v>94509.375</v>
      </c>
      <c r="I1291" s="517">
        <v>16678.125</v>
      </c>
      <c r="J1291" s="517">
        <v>0</v>
      </c>
      <c r="K1291" s="124" t="s">
        <v>7078</v>
      </c>
      <c r="L1291" s="418" t="s">
        <v>52</v>
      </c>
      <c r="M1291" s="124" t="s">
        <v>4322</v>
      </c>
      <c r="N1291" s="151"/>
      <c r="O1291" s="79">
        <f>IFERROR(VLOOKUP(TRIM(PRR[[#This Row],[Lokacija provedbe
grad ili općina]]),[1]Koordinate!B:E,2,FALSE),"")</f>
        <v>32239</v>
      </c>
      <c r="P1291" s="79">
        <f>IFERROR(VLOOKUP(TRIM(PRR[[#This Row],[Lokacija provedbe
grad ili općina]]),[1]Koordinate!B:E,3,FALSE),"")</f>
        <v>45.278109399999998</v>
      </c>
      <c r="Q1291" s="79">
        <f>IFERROR(VLOOKUP(TRIM(PRR[[#This Row],[Lokacija provedbe
grad ili općina]]),[1]Koordinate!B:E,4,FALSE),"")</f>
        <v>18.997240399999999</v>
      </c>
    </row>
    <row r="1292" spans="1:17" s="167" customFormat="1">
      <c r="A1292" s="151"/>
      <c r="B1292" s="113" t="s">
        <v>6240</v>
      </c>
      <c r="C1292" s="151"/>
      <c r="D1292" s="151"/>
      <c r="E1292" s="78">
        <v>43628</v>
      </c>
      <c r="F1292" s="517">
        <v>111187.5</v>
      </c>
      <c r="G1292" s="517">
        <v>111187.5</v>
      </c>
      <c r="H1292" s="517">
        <v>94509.375</v>
      </c>
      <c r="I1292" s="517">
        <v>16678.125</v>
      </c>
      <c r="J1292" s="517">
        <v>0</v>
      </c>
      <c r="K1292" s="124" t="s">
        <v>7079</v>
      </c>
      <c r="L1292" s="418" t="s">
        <v>52</v>
      </c>
      <c r="M1292" s="124" t="s">
        <v>3972</v>
      </c>
      <c r="N1292" s="151"/>
      <c r="O1292" s="79">
        <f>IFERROR(VLOOKUP(TRIM(PRR[[#This Row],[Lokacija provedbe
grad ili općina]]),[1]Koordinate!B:E,2,FALSE),"")</f>
        <v>32213</v>
      </c>
      <c r="P1292" s="79">
        <f>IFERROR(VLOOKUP(TRIM(PRR[[#This Row],[Lokacija provedbe
grad ili općina]]),[1]Koordinate!B:E,3,FALSE),"")</f>
        <v>45.374082700000002</v>
      </c>
      <c r="Q1292" s="79">
        <f>IFERROR(VLOOKUP(TRIM(PRR[[#This Row],[Lokacija provedbe
grad ili općina]]),[1]Koordinate!B:E,4,FALSE),"")</f>
        <v>18.704673499999998</v>
      </c>
    </row>
    <row r="1293" spans="1:17" s="167" customFormat="1">
      <c r="A1293" s="151"/>
      <c r="B1293" s="113" t="s">
        <v>6240</v>
      </c>
      <c r="C1293" s="151"/>
      <c r="D1293" s="151"/>
      <c r="E1293" s="78">
        <v>43628</v>
      </c>
      <c r="F1293" s="517">
        <v>111187.5</v>
      </c>
      <c r="G1293" s="517">
        <v>111187.5</v>
      </c>
      <c r="H1293" s="517">
        <v>94509.375</v>
      </c>
      <c r="I1293" s="517">
        <v>16678.125</v>
      </c>
      <c r="J1293" s="517">
        <v>0</v>
      </c>
      <c r="K1293" s="124" t="s">
        <v>7080</v>
      </c>
      <c r="L1293" s="418" t="s">
        <v>52</v>
      </c>
      <c r="M1293" s="124" t="s">
        <v>1216</v>
      </c>
      <c r="N1293" s="151"/>
      <c r="O1293" s="79">
        <f>IFERROR(VLOOKUP(TRIM(PRR[[#This Row],[Lokacija provedbe
grad ili općina]]),[1]Koordinate!B:E,2,FALSE),"")</f>
        <v>32257</v>
      </c>
      <c r="P1293" s="79">
        <f>IFERROR(VLOOKUP(TRIM(PRR[[#This Row],[Lokacija provedbe
grad ili općina]]),[1]Koordinate!B:E,3,FALSE),"")</f>
        <v>44.919718199999998</v>
      </c>
      <c r="Q1293" s="79">
        <f>IFERROR(VLOOKUP(TRIM(PRR[[#This Row],[Lokacija provedbe
grad ili općina]]),[1]Koordinate!B:E,4,FALSE),"")</f>
        <v>18.910618199999998</v>
      </c>
    </row>
    <row r="1294" spans="1:17" s="167" customFormat="1">
      <c r="A1294" s="151"/>
      <c r="B1294" s="113" t="s">
        <v>6240</v>
      </c>
      <c r="C1294" s="151"/>
      <c r="D1294" s="151"/>
      <c r="E1294" s="78">
        <v>43627</v>
      </c>
      <c r="F1294" s="517">
        <v>111187.5</v>
      </c>
      <c r="G1294" s="517">
        <v>111187.5</v>
      </c>
      <c r="H1294" s="517">
        <v>94509.375</v>
      </c>
      <c r="I1294" s="517">
        <v>16678.125</v>
      </c>
      <c r="J1294" s="517">
        <v>0</v>
      </c>
      <c r="K1294" s="124" t="s">
        <v>7081</v>
      </c>
      <c r="L1294" s="418" t="s">
        <v>52</v>
      </c>
      <c r="M1294" s="124" t="s">
        <v>53</v>
      </c>
      <c r="N1294" s="151"/>
      <c r="O1294" s="79">
        <f>IFERROR(VLOOKUP(TRIM(PRR[[#This Row],[Lokacija provedbe
grad ili općina]]),[1]Koordinate!B:E,2,FALSE),"")</f>
        <v>32000</v>
      </c>
      <c r="P1294" s="79">
        <f>IFERROR(VLOOKUP(TRIM(PRR[[#This Row],[Lokacija provedbe
grad ili općina]]),[1]Koordinate!B:E,3,FALSE),"")</f>
        <v>45.345237699999998</v>
      </c>
      <c r="Q1294" s="79">
        <f>IFERROR(VLOOKUP(TRIM(PRR[[#This Row],[Lokacija provedbe
grad ili općina]]),[1]Koordinate!B:E,4,FALSE),"")</f>
        <v>19.001020400000002</v>
      </c>
    </row>
    <row r="1295" spans="1:17" s="167" customFormat="1">
      <c r="A1295" s="151"/>
      <c r="B1295" s="113" t="s">
        <v>6240</v>
      </c>
      <c r="C1295" s="151"/>
      <c r="D1295" s="151"/>
      <c r="E1295" s="78">
        <v>43630</v>
      </c>
      <c r="F1295" s="517">
        <v>111187.5</v>
      </c>
      <c r="G1295" s="517">
        <v>111187.5</v>
      </c>
      <c r="H1295" s="517">
        <v>94509.375</v>
      </c>
      <c r="I1295" s="517">
        <v>16678.125</v>
      </c>
      <c r="J1295" s="517">
        <v>0</v>
      </c>
      <c r="K1295" s="124" t="s">
        <v>7082</v>
      </c>
      <c r="L1295" s="418" t="s">
        <v>52</v>
      </c>
      <c r="M1295" s="124" t="s">
        <v>3972</v>
      </c>
      <c r="N1295" s="151"/>
      <c r="O1295" s="79">
        <f>IFERROR(VLOOKUP(TRIM(PRR[[#This Row],[Lokacija provedbe
grad ili općina]]),[1]Koordinate!B:E,2,FALSE),"")</f>
        <v>32213</v>
      </c>
      <c r="P1295" s="79">
        <f>IFERROR(VLOOKUP(TRIM(PRR[[#This Row],[Lokacija provedbe
grad ili općina]]),[1]Koordinate!B:E,3,FALSE),"")</f>
        <v>45.374082700000002</v>
      </c>
      <c r="Q1295" s="79">
        <f>IFERROR(VLOOKUP(TRIM(PRR[[#This Row],[Lokacija provedbe
grad ili općina]]),[1]Koordinate!B:E,4,FALSE),"")</f>
        <v>18.704673499999998</v>
      </c>
    </row>
    <row r="1296" spans="1:17" s="167" customFormat="1">
      <c r="A1296" s="151"/>
      <c r="B1296" s="113" t="s">
        <v>6240</v>
      </c>
      <c r="C1296" s="151"/>
      <c r="D1296" s="151"/>
      <c r="E1296" s="78">
        <v>43633</v>
      </c>
      <c r="F1296" s="517">
        <v>111187.5</v>
      </c>
      <c r="G1296" s="517">
        <v>111187.5</v>
      </c>
      <c r="H1296" s="517">
        <v>94509.375</v>
      </c>
      <c r="I1296" s="517">
        <v>16678.125</v>
      </c>
      <c r="J1296" s="517">
        <v>0</v>
      </c>
      <c r="K1296" s="124" t="s">
        <v>7083</v>
      </c>
      <c r="L1296" s="418" t="s">
        <v>52</v>
      </c>
      <c r="M1296" s="124" t="s">
        <v>177</v>
      </c>
      <c r="N1296" s="151"/>
      <c r="O1296" s="79">
        <f>IFERROR(VLOOKUP(TRIM(PRR[[#This Row],[Lokacija provedbe
grad ili općina]]),[1]Koordinate!B:E,2,FALSE),"")</f>
        <v>32270</v>
      </c>
      <c r="P1296" s="79">
        <f>IFERROR(VLOOKUP(TRIM(PRR[[#This Row],[Lokacija provedbe
grad ili općina]]),[1]Koordinate!B:E,3,FALSE),"")</f>
        <v>45.072074000000001</v>
      </c>
      <c r="Q1296" s="79">
        <f>IFERROR(VLOOKUP(TRIM(PRR[[#This Row],[Lokacija provedbe
grad ili općina]]),[1]Koordinate!B:E,4,FALSE),"")</f>
        <v>18.694507199999901</v>
      </c>
    </row>
    <row r="1297" spans="1:17" s="167" customFormat="1">
      <c r="A1297" s="151"/>
      <c r="B1297" s="113" t="s">
        <v>6240</v>
      </c>
      <c r="C1297" s="151"/>
      <c r="D1297" s="151"/>
      <c r="E1297" s="78">
        <v>43637</v>
      </c>
      <c r="F1297" s="517">
        <v>111187.5</v>
      </c>
      <c r="G1297" s="517">
        <v>111187.5</v>
      </c>
      <c r="H1297" s="517">
        <v>94509.375</v>
      </c>
      <c r="I1297" s="517">
        <v>16678.125</v>
      </c>
      <c r="J1297" s="517">
        <v>0</v>
      </c>
      <c r="K1297" s="124" t="s">
        <v>7084</v>
      </c>
      <c r="L1297" s="418" t="s">
        <v>52</v>
      </c>
      <c r="M1297" s="124" t="s">
        <v>4319</v>
      </c>
      <c r="N1297" s="151"/>
      <c r="O1297" s="79">
        <f>IFERROR(VLOOKUP(TRIM(PRR[[#This Row],[Lokacija provedbe
grad ili općina]]),[1]Koordinate!B:E,2,FALSE),"")</f>
        <v>32275</v>
      </c>
      <c r="P1297" s="79">
        <f>IFERROR(VLOOKUP(TRIM(PRR[[#This Row],[Lokacija provedbe
grad ili općina]]),[1]Koordinate!B:E,3,FALSE),"")</f>
        <v>45.049175699999999</v>
      </c>
      <c r="Q1297" s="79">
        <f>IFERROR(VLOOKUP(TRIM(PRR[[#This Row],[Lokacija provedbe
grad ili općina]]),[1]Koordinate!B:E,4,FALSE),"")</f>
        <v>18.756961799999999</v>
      </c>
    </row>
    <row r="1298" spans="1:17" s="167" customFormat="1">
      <c r="A1298" s="151"/>
      <c r="B1298" s="113" t="s">
        <v>6240</v>
      </c>
      <c r="C1298" s="151"/>
      <c r="D1298" s="151"/>
      <c r="E1298" s="78">
        <v>43634</v>
      </c>
      <c r="F1298" s="517">
        <v>111187.5</v>
      </c>
      <c r="G1298" s="517">
        <v>111187.5</v>
      </c>
      <c r="H1298" s="517">
        <v>94509.375</v>
      </c>
      <c r="I1298" s="517">
        <v>16678.125</v>
      </c>
      <c r="J1298" s="517">
        <v>0</v>
      </c>
      <c r="K1298" s="124" t="s">
        <v>7085</v>
      </c>
      <c r="L1298" s="418" t="s">
        <v>52</v>
      </c>
      <c r="M1298" s="124" t="s">
        <v>1228</v>
      </c>
      <c r="N1298" s="151"/>
      <c r="O1298" s="79">
        <f>IFERROR(VLOOKUP(TRIM(PRR[[#This Row],[Lokacija provedbe
grad ili općina]]),[1]Koordinate!B:E,2,FALSE),"")</f>
        <v>32227</v>
      </c>
      <c r="P1298" s="79">
        <f>IFERROR(VLOOKUP(TRIM(PRR[[#This Row],[Lokacija provedbe
grad ili općina]]),[1]Koordinate!B:E,3,FALSE),"")</f>
        <v>45.402011799999997</v>
      </c>
      <c r="Q1298" s="79">
        <f>IFERROR(VLOOKUP(TRIM(PRR[[#This Row],[Lokacija provedbe
grad ili općina]]),[1]Koordinate!B:E,4,FALSE),"")</f>
        <v>18.972915599999901</v>
      </c>
    </row>
    <row r="1299" spans="1:17" s="167" customFormat="1">
      <c r="A1299" s="151"/>
      <c r="B1299" s="113" t="s">
        <v>6240</v>
      </c>
      <c r="C1299" s="151"/>
      <c r="D1299" s="151"/>
      <c r="E1299" s="78">
        <v>43637</v>
      </c>
      <c r="F1299" s="517">
        <v>111187.5</v>
      </c>
      <c r="G1299" s="517">
        <v>111187.5</v>
      </c>
      <c r="H1299" s="517">
        <v>94509.375</v>
      </c>
      <c r="I1299" s="517">
        <v>16678.125</v>
      </c>
      <c r="J1299" s="517">
        <v>0</v>
      </c>
      <c r="K1299" s="124" t="s">
        <v>7086</v>
      </c>
      <c r="L1299" s="418" t="s">
        <v>52</v>
      </c>
      <c r="M1299" s="124" t="s">
        <v>54</v>
      </c>
      <c r="N1299" s="151"/>
      <c r="O1299" s="79">
        <f>IFERROR(VLOOKUP(TRIM(PRR[[#This Row],[Lokacija provedbe
grad ili općina]]),[1]Koordinate!B:E,2,FALSE),"")</f>
        <v>32254</v>
      </c>
      <c r="P1299" s="79">
        <f>IFERROR(VLOOKUP(TRIM(PRR[[#This Row],[Lokacija provedbe
grad ili općina]]),[1]Koordinate!B:E,3,FALSE),"")</f>
        <v>44.981645</v>
      </c>
      <c r="Q1299" s="79">
        <f>IFERROR(VLOOKUP(TRIM(PRR[[#This Row],[Lokacija provedbe
grad ili općina]]),[1]Koordinate!B:E,4,FALSE),"")</f>
        <v>18.9273869999999</v>
      </c>
    </row>
    <row r="1300" spans="1:17" s="167" customFormat="1">
      <c r="A1300" s="151"/>
      <c r="B1300" s="113" t="s">
        <v>6240</v>
      </c>
      <c r="C1300" s="151"/>
      <c r="D1300" s="151"/>
      <c r="E1300" s="78">
        <v>43637</v>
      </c>
      <c r="F1300" s="517">
        <v>111187.5</v>
      </c>
      <c r="G1300" s="517">
        <v>111187.5</v>
      </c>
      <c r="H1300" s="517">
        <v>94509.375</v>
      </c>
      <c r="I1300" s="517">
        <v>16678.125</v>
      </c>
      <c r="J1300" s="517">
        <v>0</v>
      </c>
      <c r="K1300" s="124" t="s">
        <v>7087</v>
      </c>
      <c r="L1300" s="418" t="s">
        <v>52</v>
      </c>
      <c r="M1300" s="124" t="s">
        <v>3099</v>
      </c>
      <c r="N1300" s="151"/>
      <c r="O1300" s="79">
        <f>IFERROR(VLOOKUP(TRIM(PRR[[#This Row],[Lokacija provedbe
grad ili općina]]),[1]Koordinate!B:E,2,FALSE),"")</f>
        <v>32273</v>
      </c>
      <c r="P1300" s="79">
        <f>IFERROR(VLOOKUP(TRIM(PRR[[#This Row],[Lokacija provedbe
grad ili općina]]),[1]Koordinate!B:E,3,FALSE),"")</f>
        <v>45.149477099999999</v>
      </c>
      <c r="Q1300" s="79">
        <f>IFERROR(VLOOKUP(TRIM(PRR[[#This Row],[Lokacija provedbe
grad ili općina]]),[1]Koordinate!B:E,4,FALSE),"")</f>
        <v>18.706734399999899</v>
      </c>
    </row>
    <row r="1301" spans="1:17" s="167" customFormat="1">
      <c r="A1301" s="151"/>
      <c r="B1301" s="113" t="s">
        <v>6240</v>
      </c>
      <c r="C1301" s="151"/>
      <c r="D1301" s="151"/>
      <c r="E1301" s="78">
        <v>43634</v>
      </c>
      <c r="F1301" s="517">
        <v>111187.5</v>
      </c>
      <c r="G1301" s="517">
        <v>111187.5</v>
      </c>
      <c r="H1301" s="517">
        <v>94509.375</v>
      </c>
      <c r="I1301" s="517">
        <v>16678.125</v>
      </c>
      <c r="J1301" s="517">
        <v>0</v>
      </c>
      <c r="K1301" s="124" t="s">
        <v>7088</v>
      </c>
      <c r="L1301" s="418" t="s">
        <v>52</v>
      </c>
      <c r="M1301" s="124" t="s">
        <v>4325</v>
      </c>
      <c r="N1301" s="151"/>
      <c r="O1301" s="79">
        <f>IFERROR(VLOOKUP(TRIM(PRR[[#This Row],[Lokacija provedbe
grad ili općina]]),[1]Koordinate!B:E,2,FALSE),"")</f>
        <v>32252</v>
      </c>
      <c r="P1301" s="79">
        <f>IFERROR(VLOOKUP(TRIM(PRR[[#This Row],[Lokacija provedbe
grad ili općina]]),[1]Koordinate!B:E,3,FALSE),"")</f>
        <v>45.145711599999998</v>
      </c>
      <c r="Q1301" s="79">
        <f>IFERROR(VLOOKUP(TRIM(PRR[[#This Row],[Lokacija provedbe
grad ili općina]]),[1]Koordinate!B:E,4,FALSE),"")</f>
        <v>18.872181399999999</v>
      </c>
    </row>
    <row r="1302" spans="1:17" s="167" customFormat="1">
      <c r="A1302" s="151"/>
      <c r="B1302" s="113" t="s">
        <v>6240</v>
      </c>
      <c r="C1302" s="151"/>
      <c r="D1302" s="151"/>
      <c r="E1302" s="78">
        <v>43633</v>
      </c>
      <c r="F1302" s="517">
        <v>111187.5</v>
      </c>
      <c r="G1302" s="517">
        <v>111187.5</v>
      </c>
      <c r="H1302" s="517">
        <v>94509.375</v>
      </c>
      <c r="I1302" s="517">
        <v>16678.125</v>
      </c>
      <c r="J1302" s="517">
        <v>0</v>
      </c>
      <c r="K1302" s="124" t="s">
        <v>7089</v>
      </c>
      <c r="L1302" s="418" t="s">
        <v>52</v>
      </c>
      <c r="M1302" s="124" t="s">
        <v>4325</v>
      </c>
      <c r="N1302" s="151"/>
      <c r="O1302" s="79">
        <f>IFERROR(VLOOKUP(TRIM(PRR[[#This Row],[Lokacija provedbe
grad ili općina]]),[1]Koordinate!B:E,2,FALSE),"")</f>
        <v>32252</v>
      </c>
      <c r="P1302" s="79">
        <f>IFERROR(VLOOKUP(TRIM(PRR[[#This Row],[Lokacija provedbe
grad ili općina]]),[1]Koordinate!B:E,3,FALSE),"")</f>
        <v>45.145711599999998</v>
      </c>
      <c r="Q1302" s="79">
        <f>IFERROR(VLOOKUP(TRIM(PRR[[#This Row],[Lokacija provedbe
grad ili općina]]),[1]Koordinate!B:E,4,FALSE),"")</f>
        <v>18.872181399999999</v>
      </c>
    </row>
    <row r="1303" spans="1:17" s="167" customFormat="1">
      <c r="A1303" s="151"/>
      <c r="B1303" s="113" t="s">
        <v>6240</v>
      </c>
      <c r="C1303" s="151"/>
      <c r="D1303" s="151"/>
      <c r="E1303" s="78">
        <v>43637</v>
      </c>
      <c r="F1303" s="517">
        <v>111187.5</v>
      </c>
      <c r="G1303" s="517">
        <v>111187.5</v>
      </c>
      <c r="H1303" s="517">
        <v>94509.375</v>
      </c>
      <c r="I1303" s="517">
        <v>16678.125</v>
      </c>
      <c r="J1303" s="517">
        <v>0</v>
      </c>
      <c r="K1303" s="124" t="s">
        <v>7090</v>
      </c>
      <c r="L1303" s="418" t="s">
        <v>52</v>
      </c>
      <c r="M1303" s="124" t="s">
        <v>53</v>
      </c>
      <c r="N1303" s="151"/>
      <c r="O1303" s="79">
        <f>IFERROR(VLOOKUP(TRIM(PRR[[#This Row],[Lokacija provedbe
grad ili općina]]),[1]Koordinate!B:E,2,FALSE),"")</f>
        <v>32000</v>
      </c>
      <c r="P1303" s="79">
        <f>IFERROR(VLOOKUP(TRIM(PRR[[#This Row],[Lokacija provedbe
grad ili općina]]),[1]Koordinate!B:E,3,FALSE),"")</f>
        <v>45.345237699999998</v>
      </c>
      <c r="Q1303" s="79">
        <f>IFERROR(VLOOKUP(TRIM(PRR[[#This Row],[Lokacija provedbe
grad ili općina]]),[1]Koordinate!B:E,4,FALSE),"")</f>
        <v>19.001020400000002</v>
      </c>
    </row>
    <row r="1304" spans="1:17" s="167" customFormat="1">
      <c r="A1304" s="151"/>
      <c r="B1304" s="113" t="s">
        <v>6240</v>
      </c>
      <c r="C1304" s="151"/>
      <c r="D1304" s="151"/>
      <c r="E1304" s="78">
        <v>43637</v>
      </c>
      <c r="F1304" s="517">
        <v>111187.5</v>
      </c>
      <c r="G1304" s="517">
        <v>111187.5</v>
      </c>
      <c r="H1304" s="517">
        <v>94509.375</v>
      </c>
      <c r="I1304" s="517">
        <v>16678.125</v>
      </c>
      <c r="J1304" s="517">
        <v>0</v>
      </c>
      <c r="K1304" s="124" t="s">
        <v>7091</v>
      </c>
      <c r="L1304" s="418" t="s">
        <v>52</v>
      </c>
      <c r="M1304" s="124" t="s">
        <v>143</v>
      </c>
      <c r="N1304" s="151"/>
      <c r="O1304" s="79">
        <f>IFERROR(VLOOKUP(TRIM(PRR[[#This Row],[Lokacija provedbe
grad ili općina]]),[1]Koordinate!B:E,2,FALSE),"")</f>
        <v>32100</v>
      </c>
      <c r="P1304" s="79">
        <f>IFERROR(VLOOKUP(TRIM(PRR[[#This Row],[Lokacija provedbe
grad ili općina]]),[1]Koordinate!B:E,3,FALSE),"")</f>
        <v>45.287905799999997</v>
      </c>
      <c r="Q1304" s="79">
        <f>IFERROR(VLOOKUP(TRIM(PRR[[#This Row],[Lokacija provedbe
grad ili općina]]),[1]Koordinate!B:E,4,FALSE),"")</f>
        <v>18.805678100000002</v>
      </c>
    </row>
    <row r="1305" spans="1:17" s="167" customFormat="1">
      <c r="A1305" s="151"/>
      <c r="B1305" s="113" t="s">
        <v>6240</v>
      </c>
      <c r="C1305" s="151"/>
      <c r="D1305" s="151"/>
      <c r="E1305" s="78">
        <v>43634</v>
      </c>
      <c r="F1305" s="517">
        <v>111187.5</v>
      </c>
      <c r="G1305" s="517">
        <v>111187.5</v>
      </c>
      <c r="H1305" s="517">
        <v>94509.375</v>
      </c>
      <c r="I1305" s="517">
        <v>16678.125</v>
      </c>
      <c r="J1305" s="517">
        <v>0</v>
      </c>
      <c r="K1305" s="124" t="s">
        <v>7092</v>
      </c>
      <c r="L1305" s="418" t="s">
        <v>52</v>
      </c>
      <c r="M1305" s="124" t="s">
        <v>3099</v>
      </c>
      <c r="N1305" s="151"/>
      <c r="O1305" s="79">
        <f>IFERROR(VLOOKUP(TRIM(PRR[[#This Row],[Lokacija provedbe
grad ili općina]]),[1]Koordinate!B:E,2,FALSE),"")</f>
        <v>32273</v>
      </c>
      <c r="P1305" s="79">
        <f>IFERROR(VLOOKUP(TRIM(PRR[[#This Row],[Lokacija provedbe
grad ili općina]]),[1]Koordinate!B:E,3,FALSE),"")</f>
        <v>45.149477099999999</v>
      </c>
      <c r="Q1305" s="79">
        <f>IFERROR(VLOOKUP(TRIM(PRR[[#This Row],[Lokacija provedbe
grad ili općina]]),[1]Koordinate!B:E,4,FALSE),"")</f>
        <v>18.706734399999899</v>
      </c>
    </row>
    <row r="1306" spans="1:17" s="167" customFormat="1">
      <c r="A1306" s="151"/>
      <c r="B1306" s="113" t="s">
        <v>6240</v>
      </c>
      <c r="C1306" s="151"/>
      <c r="D1306" s="151"/>
      <c r="E1306" s="78">
        <v>43636</v>
      </c>
      <c r="F1306" s="517">
        <v>111187.5</v>
      </c>
      <c r="G1306" s="517">
        <v>111187.5</v>
      </c>
      <c r="H1306" s="517">
        <v>94509.375</v>
      </c>
      <c r="I1306" s="517">
        <v>16678.125</v>
      </c>
      <c r="J1306" s="517">
        <v>0</v>
      </c>
      <c r="K1306" s="124" t="s">
        <v>7093</v>
      </c>
      <c r="L1306" s="418" t="s">
        <v>52</v>
      </c>
      <c r="M1306" s="124" t="s">
        <v>4325</v>
      </c>
      <c r="N1306" s="151"/>
      <c r="O1306" s="79">
        <f>IFERROR(VLOOKUP(TRIM(PRR[[#This Row],[Lokacija provedbe
grad ili općina]]),[1]Koordinate!B:E,2,FALSE),"")</f>
        <v>32252</v>
      </c>
      <c r="P1306" s="79">
        <f>IFERROR(VLOOKUP(TRIM(PRR[[#This Row],[Lokacija provedbe
grad ili općina]]),[1]Koordinate!B:E,3,FALSE),"")</f>
        <v>45.145711599999998</v>
      </c>
      <c r="Q1306" s="79">
        <f>IFERROR(VLOOKUP(TRIM(PRR[[#This Row],[Lokacija provedbe
grad ili općina]]),[1]Koordinate!B:E,4,FALSE),"")</f>
        <v>18.872181399999999</v>
      </c>
    </row>
    <row r="1307" spans="1:17" s="167" customFormat="1">
      <c r="A1307" s="151"/>
      <c r="B1307" s="113" t="s">
        <v>6240</v>
      </c>
      <c r="C1307" s="151"/>
      <c r="D1307" s="151"/>
      <c r="E1307" s="78">
        <v>43635</v>
      </c>
      <c r="F1307" s="517">
        <v>111187.5</v>
      </c>
      <c r="G1307" s="517">
        <v>111187.5</v>
      </c>
      <c r="H1307" s="517">
        <v>94509.375</v>
      </c>
      <c r="I1307" s="517">
        <v>16678.125</v>
      </c>
      <c r="J1307" s="517">
        <v>0</v>
      </c>
      <c r="K1307" s="124" t="s">
        <v>7094</v>
      </c>
      <c r="L1307" s="418" t="s">
        <v>52</v>
      </c>
      <c r="M1307" s="124" t="s">
        <v>4319</v>
      </c>
      <c r="N1307" s="151"/>
      <c r="O1307" s="79">
        <f>IFERROR(VLOOKUP(TRIM(PRR[[#This Row],[Lokacija provedbe
grad ili općina]]),[1]Koordinate!B:E,2,FALSE),"")</f>
        <v>32275</v>
      </c>
      <c r="P1307" s="79">
        <f>IFERROR(VLOOKUP(TRIM(PRR[[#This Row],[Lokacija provedbe
grad ili općina]]),[1]Koordinate!B:E,3,FALSE),"")</f>
        <v>45.049175699999999</v>
      </c>
      <c r="Q1307" s="79">
        <f>IFERROR(VLOOKUP(TRIM(PRR[[#This Row],[Lokacija provedbe
grad ili općina]]),[1]Koordinate!B:E,4,FALSE),"")</f>
        <v>18.756961799999999</v>
      </c>
    </row>
    <row r="1308" spans="1:17" s="167" customFormat="1">
      <c r="A1308" s="151"/>
      <c r="B1308" s="113" t="s">
        <v>6240</v>
      </c>
      <c r="C1308" s="151"/>
      <c r="D1308" s="151"/>
      <c r="E1308" s="78">
        <v>43636</v>
      </c>
      <c r="F1308" s="517">
        <v>111187.5</v>
      </c>
      <c r="G1308" s="517">
        <v>111187.5</v>
      </c>
      <c r="H1308" s="517">
        <v>94509.375</v>
      </c>
      <c r="I1308" s="517">
        <v>16678.125</v>
      </c>
      <c r="J1308" s="517">
        <v>0</v>
      </c>
      <c r="K1308" s="124" t="s">
        <v>7095</v>
      </c>
      <c r="L1308" s="418" t="s">
        <v>52</v>
      </c>
      <c r="M1308" s="124" t="s">
        <v>217</v>
      </c>
      <c r="N1308" s="151"/>
      <c r="O1308" s="79">
        <f>IFERROR(VLOOKUP(TRIM(PRR[[#This Row],[Lokacija provedbe
grad ili općina]]),[1]Koordinate!B:E,2,FALSE),"")</f>
        <v>32245</v>
      </c>
      <c r="P1308" s="79">
        <f>IFERROR(VLOOKUP(TRIM(PRR[[#This Row],[Lokacija provedbe
grad ili općina]]),[1]Koordinate!B:E,3,FALSE),"")</f>
        <v>45.139913399999998</v>
      </c>
      <c r="Q1308" s="79">
        <f>IFERROR(VLOOKUP(TRIM(PRR[[#This Row],[Lokacija provedbe
grad ili općina]]),[1]Koordinate!B:E,4,FALSE),"")</f>
        <v>19.035608799999899</v>
      </c>
    </row>
    <row r="1309" spans="1:17" s="167" customFormat="1">
      <c r="A1309" s="225"/>
      <c r="B1309" s="423" t="s">
        <v>6240</v>
      </c>
      <c r="C1309" s="225"/>
      <c r="D1309" s="225"/>
      <c r="E1309" s="231">
        <v>43642</v>
      </c>
      <c r="F1309" s="424">
        <v>111187.5</v>
      </c>
      <c r="G1309" s="424">
        <v>111187.5</v>
      </c>
      <c r="H1309" s="424">
        <v>94509.375</v>
      </c>
      <c r="I1309" s="424">
        <v>16678.125</v>
      </c>
      <c r="J1309" s="424">
        <v>0</v>
      </c>
      <c r="K1309" s="142" t="s">
        <v>7365</v>
      </c>
      <c r="L1309" s="419" t="s">
        <v>52</v>
      </c>
      <c r="M1309" s="142" t="s">
        <v>4325</v>
      </c>
      <c r="N1309" s="225"/>
      <c r="O1309" s="425">
        <f>IFERROR(VLOOKUP(TRIM(PRR[[#This Row],[Lokacija provedbe
grad ili općina]]),[1]Koordinate!B:E,2,FALSE),"")</f>
        <v>32252</v>
      </c>
      <c r="P1309" s="425">
        <f>IFERROR(VLOOKUP(TRIM(PRR[[#This Row],[Lokacija provedbe
grad ili općina]]),[1]Koordinate!B:E,3,FALSE),"")</f>
        <v>45.145711599999998</v>
      </c>
      <c r="Q1309" s="425">
        <f>IFERROR(VLOOKUP(TRIM(PRR[[#This Row],[Lokacija provedbe
grad ili općina]]),[1]Koordinate!B:E,4,FALSE),"")</f>
        <v>18.872181399999999</v>
      </c>
    </row>
    <row r="1310" spans="1:17" s="167" customFormat="1">
      <c r="A1310" s="225"/>
      <c r="B1310" s="423" t="s">
        <v>6240</v>
      </c>
      <c r="C1310" s="225"/>
      <c r="D1310" s="225"/>
      <c r="E1310" s="231">
        <v>43654</v>
      </c>
      <c r="F1310" s="424">
        <v>111187.5</v>
      </c>
      <c r="G1310" s="424">
        <v>111187.5</v>
      </c>
      <c r="H1310" s="424">
        <v>94509.375</v>
      </c>
      <c r="I1310" s="424">
        <v>16678.125</v>
      </c>
      <c r="J1310" s="424">
        <v>0</v>
      </c>
      <c r="K1310" s="142" t="s">
        <v>7366</v>
      </c>
      <c r="L1310" s="419" t="s">
        <v>52</v>
      </c>
      <c r="M1310" s="142" t="s">
        <v>2367</v>
      </c>
      <c r="N1310" s="225"/>
      <c r="O1310" s="425">
        <f>IFERROR(VLOOKUP(TRIM(PRR[[#This Row],[Lokacija provedbe
grad ili općina]]),[1]Koordinate!B:E,2,FALSE),"")</f>
        <v>32274</v>
      </c>
      <c r="P1310" s="425">
        <f>IFERROR(VLOOKUP(TRIM(PRR[[#This Row],[Lokacija provedbe
grad ili općina]]),[1]Koordinate!B:E,3,FALSE),"")</f>
        <v>45.095241199999997</v>
      </c>
      <c r="Q1310" s="425">
        <f>IFERROR(VLOOKUP(TRIM(PRR[[#This Row],[Lokacija provedbe
grad ili općina]]),[1]Koordinate!B:E,4,FALSE),"")</f>
        <v>18.640757199999999</v>
      </c>
    </row>
    <row r="1311" spans="1:17" s="167" customFormat="1">
      <c r="A1311" s="225"/>
      <c r="B1311" s="423" t="s">
        <v>6240</v>
      </c>
      <c r="C1311" s="225"/>
      <c r="D1311" s="225"/>
      <c r="E1311" s="231">
        <v>43654</v>
      </c>
      <c r="F1311" s="424">
        <v>111187.5</v>
      </c>
      <c r="G1311" s="424">
        <v>111187.5</v>
      </c>
      <c r="H1311" s="424">
        <v>94509.375</v>
      </c>
      <c r="I1311" s="424">
        <v>16678.125</v>
      </c>
      <c r="J1311" s="424">
        <v>0</v>
      </c>
      <c r="K1311" s="142" t="s">
        <v>7367</v>
      </c>
      <c r="L1311" s="419" t="s">
        <v>52</v>
      </c>
      <c r="M1311" s="142" t="s">
        <v>217</v>
      </c>
      <c r="N1311" s="225"/>
      <c r="O1311" s="425">
        <f>IFERROR(VLOOKUP(TRIM(PRR[[#This Row],[Lokacija provedbe
grad ili općina]]),[1]Koordinate!B:E,2,FALSE),"")</f>
        <v>32245</v>
      </c>
      <c r="P1311" s="425">
        <f>IFERROR(VLOOKUP(TRIM(PRR[[#This Row],[Lokacija provedbe
grad ili općina]]),[1]Koordinate!B:E,3,FALSE),"")</f>
        <v>45.139913399999998</v>
      </c>
      <c r="Q1311" s="425">
        <f>IFERROR(VLOOKUP(TRIM(PRR[[#This Row],[Lokacija provedbe
grad ili općina]]),[1]Koordinate!B:E,4,FALSE),"")</f>
        <v>19.035608799999899</v>
      </c>
    </row>
    <row r="1312" spans="1:17" s="167" customFormat="1">
      <c r="A1312" s="225"/>
      <c r="B1312" s="423" t="s">
        <v>6240</v>
      </c>
      <c r="C1312" s="225"/>
      <c r="D1312" s="225"/>
      <c r="E1312" s="231">
        <v>43654</v>
      </c>
      <c r="F1312" s="424">
        <v>111187.5</v>
      </c>
      <c r="G1312" s="424">
        <v>111187.5</v>
      </c>
      <c r="H1312" s="424">
        <v>94509.375</v>
      </c>
      <c r="I1312" s="424">
        <v>16678.125</v>
      </c>
      <c r="J1312" s="424">
        <v>0</v>
      </c>
      <c r="K1312" s="142" t="s">
        <v>7368</v>
      </c>
      <c r="L1312" s="419" t="s">
        <v>52</v>
      </c>
      <c r="M1312" s="142" t="s">
        <v>137</v>
      </c>
      <c r="N1312" s="225"/>
      <c r="O1312" s="425">
        <f>IFERROR(VLOOKUP(TRIM(PRR[[#This Row],[Lokacija provedbe
grad ili općina]]),[1]Koordinate!B:E,2,FALSE),"")</f>
        <v>32271</v>
      </c>
      <c r="P1312" s="425">
        <f>IFERROR(VLOOKUP(TRIM(PRR[[#This Row],[Lokacija provedbe
grad ili općina]]),[1]Koordinate!B:E,3,FALSE),"")</f>
        <v>45.224781399999998</v>
      </c>
      <c r="Q1312" s="425">
        <f>IFERROR(VLOOKUP(TRIM(PRR[[#This Row],[Lokacija provedbe
grad ili općina]]),[1]Koordinate!B:E,4,FALSE),"")</f>
        <v>18.739294299999901</v>
      </c>
    </row>
    <row r="1313" spans="1:17" s="167" customFormat="1">
      <c r="A1313" s="225"/>
      <c r="B1313" s="423" t="s">
        <v>6240</v>
      </c>
      <c r="C1313" s="225"/>
      <c r="D1313" s="225"/>
      <c r="E1313" s="231">
        <v>43654</v>
      </c>
      <c r="F1313" s="424">
        <v>111187.5</v>
      </c>
      <c r="G1313" s="424">
        <v>111187.5</v>
      </c>
      <c r="H1313" s="424">
        <v>94509.375</v>
      </c>
      <c r="I1313" s="424">
        <v>16678.125</v>
      </c>
      <c r="J1313" s="424">
        <v>0</v>
      </c>
      <c r="K1313" s="142" t="s">
        <v>7369</v>
      </c>
      <c r="L1313" s="419" t="s">
        <v>52</v>
      </c>
      <c r="M1313" s="142" t="s">
        <v>148</v>
      </c>
      <c r="N1313" s="225"/>
      <c r="O1313" s="425">
        <f>IFERROR(VLOOKUP(TRIM(PRR[[#This Row],[Lokacija provedbe
grad ili općina]]),[1]Koordinate!B:E,2,FALSE),"")</f>
        <v>32272</v>
      </c>
      <c r="P1313" s="425">
        <f>IFERROR(VLOOKUP(TRIM(PRR[[#This Row],[Lokacija provedbe
grad ili općina]]),[1]Koordinate!B:E,3,FALSE),"")</f>
        <v>45.189483999999901</v>
      </c>
      <c r="Q1313" s="425">
        <f>IFERROR(VLOOKUP(TRIM(PRR[[#This Row],[Lokacija provedbe
grad ili općina]]),[1]Koordinate!B:E,4,FALSE),"")</f>
        <v>18.6873659</v>
      </c>
    </row>
    <row r="1314" spans="1:17" s="167" customFormat="1">
      <c r="A1314" s="225"/>
      <c r="B1314" s="423" t="s">
        <v>6240</v>
      </c>
      <c r="C1314" s="225"/>
      <c r="D1314" s="225"/>
      <c r="E1314" s="231">
        <v>43654</v>
      </c>
      <c r="F1314" s="424">
        <v>111187.5</v>
      </c>
      <c r="G1314" s="424">
        <v>111187.5</v>
      </c>
      <c r="H1314" s="424">
        <v>94509.375</v>
      </c>
      <c r="I1314" s="424">
        <v>16678.125</v>
      </c>
      <c r="J1314" s="424">
        <v>0</v>
      </c>
      <c r="K1314" s="142" t="s">
        <v>7370</v>
      </c>
      <c r="L1314" s="419" t="s">
        <v>52</v>
      </c>
      <c r="M1314" s="142" t="s">
        <v>183</v>
      </c>
      <c r="N1314" s="225"/>
      <c r="O1314" s="425">
        <f>IFERROR(VLOOKUP(TRIM(PRR[[#This Row],[Lokacija provedbe
grad ili općina]]),[1]Koordinate!B:E,2,FALSE),"")</f>
        <v>32237</v>
      </c>
      <c r="P1314" s="425">
        <f>IFERROR(VLOOKUP(TRIM(PRR[[#This Row],[Lokacija provedbe
grad ili općina]]),[1]Koordinate!B:E,3,FALSE),"")</f>
        <v>45.226005899999997</v>
      </c>
      <c r="Q1314" s="425">
        <f>IFERROR(VLOOKUP(TRIM(PRR[[#This Row],[Lokacija provedbe
grad ili općina]]),[1]Koordinate!B:E,4,FALSE),"")</f>
        <v>19.168700999999999</v>
      </c>
    </row>
    <row r="1315" spans="1:17" s="167" customFormat="1">
      <c r="A1315" s="225"/>
      <c r="B1315" s="423" t="s">
        <v>6240</v>
      </c>
      <c r="C1315" s="225"/>
      <c r="D1315" s="225"/>
      <c r="E1315" s="231">
        <v>43654</v>
      </c>
      <c r="F1315" s="424">
        <v>111187.5</v>
      </c>
      <c r="G1315" s="424">
        <v>111187.5</v>
      </c>
      <c r="H1315" s="424">
        <v>94509.375</v>
      </c>
      <c r="I1315" s="424">
        <v>16678.125</v>
      </c>
      <c r="J1315" s="424">
        <v>0</v>
      </c>
      <c r="K1315" s="142" t="s">
        <v>7371</v>
      </c>
      <c r="L1315" s="419" t="s">
        <v>52</v>
      </c>
      <c r="M1315" s="142" t="s">
        <v>137</v>
      </c>
      <c r="N1315" s="225"/>
      <c r="O1315" s="425">
        <f>IFERROR(VLOOKUP(TRIM(PRR[[#This Row],[Lokacija provedbe
grad ili općina]]),[1]Koordinate!B:E,2,FALSE),"")</f>
        <v>32271</v>
      </c>
      <c r="P1315" s="425">
        <f>IFERROR(VLOOKUP(TRIM(PRR[[#This Row],[Lokacija provedbe
grad ili općina]]),[1]Koordinate!B:E,3,FALSE),"")</f>
        <v>45.224781399999998</v>
      </c>
      <c r="Q1315" s="425">
        <f>IFERROR(VLOOKUP(TRIM(PRR[[#This Row],[Lokacija provedbe
grad ili općina]]),[1]Koordinate!B:E,4,FALSE),"")</f>
        <v>18.739294299999901</v>
      </c>
    </row>
    <row r="1316" spans="1:17" s="167" customFormat="1">
      <c r="A1316" s="225"/>
      <c r="B1316" s="423" t="s">
        <v>6240</v>
      </c>
      <c r="C1316" s="225"/>
      <c r="D1316" s="225"/>
      <c r="E1316" s="231">
        <v>43654</v>
      </c>
      <c r="F1316" s="424">
        <v>111187.5</v>
      </c>
      <c r="G1316" s="424">
        <v>111187.5</v>
      </c>
      <c r="H1316" s="424">
        <v>94509.375</v>
      </c>
      <c r="I1316" s="424">
        <v>16678.125</v>
      </c>
      <c r="J1316" s="424">
        <v>0</v>
      </c>
      <c r="K1316" s="142" t="s">
        <v>7372</v>
      </c>
      <c r="L1316" s="419" t="s">
        <v>52</v>
      </c>
      <c r="M1316" s="142" t="s">
        <v>183</v>
      </c>
      <c r="N1316" s="225"/>
      <c r="O1316" s="425">
        <f>IFERROR(VLOOKUP(TRIM(PRR[[#This Row],[Lokacija provedbe
grad ili općina]]),[1]Koordinate!B:E,2,FALSE),"")</f>
        <v>32237</v>
      </c>
      <c r="P1316" s="425">
        <f>IFERROR(VLOOKUP(TRIM(PRR[[#This Row],[Lokacija provedbe
grad ili općina]]),[1]Koordinate!B:E,3,FALSE),"")</f>
        <v>45.226005899999997</v>
      </c>
      <c r="Q1316" s="425">
        <f>IFERROR(VLOOKUP(TRIM(PRR[[#This Row],[Lokacija provedbe
grad ili općina]]),[1]Koordinate!B:E,4,FALSE),"")</f>
        <v>19.168700999999999</v>
      </c>
    </row>
    <row r="1317" spans="1:17" s="167" customFormat="1">
      <c r="A1317" s="225"/>
      <c r="B1317" s="423" t="s">
        <v>6240</v>
      </c>
      <c r="C1317" s="225"/>
      <c r="D1317" s="225"/>
      <c r="E1317" s="231">
        <v>43654</v>
      </c>
      <c r="F1317" s="424">
        <v>111187.5</v>
      </c>
      <c r="G1317" s="424">
        <v>111187.5</v>
      </c>
      <c r="H1317" s="424">
        <v>94509.375</v>
      </c>
      <c r="I1317" s="424">
        <v>16678.125</v>
      </c>
      <c r="J1317" s="424">
        <v>0</v>
      </c>
      <c r="K1317" s="142" t="s">
        <v>7373</v>
      </c>
      <c r="L1317" s="419" t="s">
        <v>52</v>
      </c>
      <c r="M1317" s="142" t="s">
        <v>183</v>
      </c>
      <c r="N1317" s="225"/>
      <c r="O1317" s="425">
        <f>IFERROR(VLOOKUP(TRIM(PRR[[#This Row],[Lokacija provedbe
grad ili općina]]),[1]Koordinate!B:E,2,FALSE),"")</f>
        <v>32237</v>
      </c>
      <c r="P1317" s="425">
        <f>IFERROR(VLOOKUP(TRIM(PRR[[#This Row],[Lokacija provedbe
grad ili općina]]),[1]Koordinate!B:E,3,FALSE),"")</f>
        <v>45.226005899999997</v>
      </c>
      <c r="Q1317" s="425">
        <f>IFERROR(VLOOKUP(TRIM(PRR[[#This Row],[Lokacija provedbe
grad ili općina]]),[1]Koordinate!B:E,4,FALSE),"")</f>
        <v>19.168700999999999</v>
      </c>
    </row>
    <row r="1318" spans="1:17" s="167" customFormat="1">
      <c r="A1318" s="225"/>
      <c r="B1318" s="423" t="s">
        <v>5521</v>
      </c>
      <c r="C1318" s="225"/>
      <c r="D1318" s="225"/>
      <c r="E1318" s="231">
        <v>43650</v>
      </c>
      <c r="F1318" s="424">
        <v>370625</v>
      </c>
      <c r="G1318" s="424">
        <v>370625</v>
      </c>
      <c r="H1318" s="424">
        <v>333562.5</v>
      </c>
      <c r="I1318" s="424">
        <v>37062.5</v>
      </c>
      <c r="J1318" s="424">
        <v>0</v>
      </c>
      <c r="K1318" s="142" t="s">
        <v>7526</v>
      </c>
      <c r="L1318" s="419" t="s">
        <v>52</v>
      </c>
      <c r="M1318" s="142" t="s">
        <v>5032</v>
      </c>
      <c r="N1318" s="225"/>
      <c r="O1318" s="425">
        <f>IFERROR(VLOOKUP(TRIM(PRR[[#This Row],[Lokacija provedbe
grad ili općina]]),[1]Koordinate!B:E,2,FALSE),"")</f>
        <v>32280</v>
      </c>
      <c r="P1318" s="425">
        <f>IFERROR(VLOOKUP(TRIM(PRR[[#This Row],[Lokacija provedbe
grad ili općina]]),[1]Koordinate!B:E,3,FALSE),"")</f>
        <v>45.317464800000003</v>
      </c>
      <c r="Q1318" s="425">
        <f>IFERROR(VLOOKUP(TRIM(PRR[[#This Row],[Lokacija provedbe
grad ili općina]]),[1]Koordinate!B:E,4,FALSE),"")</f>
        <v>18.731536599999998</v>
      </c>
    </row>
    <row r="1319" spans="1:17" s="167" customFormat="1">
      <c r="A1319" s="225"/>
      <c r="B1319" s="423" t="s">
        <v>5521</v>
      </c>
      <c r="C1319" s="225"/>
      <c r="D1319" s="225"/>
      <c r="E1319" s="231">
        <v>43546</v>
      </c>
      <c r="F1319" s="424">
        <v>370625</v>
      </c>
      <c r="G1319" s="424">
        <v>370625</v>
      </c>
      <c r="H1319" s="424">
        <v>333562.5</v>
      </c>
      <c r="I1319" s="424">
        <v>37062.5</v>
      </c>
      <c r="J1319" s="424">
        <v>0</v>
      </c>
      <c r="K1319" s="142" t="s">
        <v>7527</v>
      </c>
      <c r="L1319" s="419" t="s">
        <v>52</v>
      </c>
      <c r="M1319" s="142" t="s">
        <v>4240</v>
      </c>
      <c r="N1319" s="225"/>
      <c r="O1319" s="425">
        <f>IFERROR(VLOOKUP(TRIM(PRR[[#This Row],[Lokacija provedbe
grad ili općina]]),[1]Koordinate!B:E,2,FALSE),"")</f>
        <v>32224</v>
      </c>
      <c r="P1319" s="425">
        <f>IFERROR(VLOOKUP(TRIM(PRR[[#This Row],[Lokacija provedbe
grad ili općina]]),[1]Koordinate!B:E,3,FALSE),"")</f>
        <v>45.419167100000003</v>
      </c>
      <c r="Q1319" s="425">
        <f>IFERROR(VLOOKUP(TRIM(PRR[[#This Row],[Lokacija provedbe
grad ili općina]]),[1]Koordinate!B:E,4,FALSE),"")</f>
        <v>18.899151100000001</v>
      </c>
    </row>
    <row r="1320" spans="1:17" s="167" customFormat="1">
      <c r="A1320" s="225"/>
      <c r="B1320" s="423" t="s">
        <v>5521</v>
      </c>
      <c r="C1320" s="225"/>
      <c r="D1320" s="225"/>
      <c r="E1320" s="231">
        <v>43650</v>
      </c>
      <c r="F1320" s="424">
        <v>148250</v>
      </c>
      <c r="G1320" s="424">
        <v>148250</v>
      </c>
      <c r="H1320" s="424">
        <v>133425</v>
      </c>
      <c r="I1320" s="424">
        <v>14825</v>
      </c>
      <c r="J1320" s="424">
        <v>0</v>
      </c>
      <c r="K1320" s="142" t="s">
        <v>7528</v>
      </c>
      <c r="L1320" s="419" t="s">
        <v>52</v>
      </c>
      <c r="M1320" s="142" t="s">
        <v>4240</v>
      </c>
      <c r="N1320" s="225"/>
      <c r="O1320" s="425">
        <f>IFERROR(VLOOKUP(TRIM(PRR[[#This Row],[Lokacija provedbe
grad ili općina]]),[1]Koordinate!B:E,2,FALSE),"")</f>
        <v>32224</v>
      </c>
      <c r="P1320" s="425">
        <f>IFERROR(VLOOKUP(TRIM(PRR[[#This Row],[Lokacija provedbe
grad ili općina]]),[1]Koordinate!B:E,3,FALSE),"")</f>
        <v>45.419167100000003</v>
      </c>
      <c r="Q1320" s="425">
        <f>IFERROR(VLOOKUP(TRIM(PRR[[#This Row],[Lokacija provedbe
grad ili općina]]),[1]Koordinate!B:E,4,FALSE),"")</f>
        <v>18.899151100000001</v>
      </c>
    </row>
    <row r="1321" spans="1:17" s="167" customFormat="1">
      <c r="A1321" s="225"/>
      <c r="B1321" s="423" t="s">
        <v>5521</v>
      </c>
      <c r="C1321" s="225"/>
      <c r="D1321" s="225"/>
      <c r="E1321" s="231">
        <v>43650</v>
      </c>
      <c r="F1321" s="424">
        <v>148250</v>
      </c>
      <c r="G1321" s="424">
        <v>148250</v>
      </c>
      <c r="H1321" s="424">
        <v>133425</v>
      </c>
      <c r="I1321" s="424">
        <v>14825</v>
      </c>
      <c r="J1321" s="424">
        <v>0</v>
      </c>
      <c r="K1321" s="142" t="s">
        <v>7529</v>
      </c>
      <c r="L1321" s="419" t="s">
        <v>52</v>
      </c>
      <c r="M1321" s="142" t="s">
        <v>1216</v>
      </c>
      <c r="N1321" s="225"/>
      <c r="O1321" s="425">
        <f>IFERROR(VLOOKUP(TRIM(PRR[[#This Row],[Lokacija provedbe
grad ili općina]]),[1]Koordinate!B:E,2,FALSE),"")</f>
        <v>32257</v>
      </c>
      <c r="P1321" s="425">
        <f>IFERROR(VLOOKUP(TRIM(PRR[[#This Row],[Lokacija provedbe
grad ili općina]]),[1]Koordinate!B:E,3,FALSE),"")</f>
        <v>44.919718199999998</v>
      </c>
      <c r="Q1321" s="425">
        <f>IFERROR(VLOOKUP(TRIM(PRR[[#This Row],[Lokacija provedbe
grad ili općina]]),[1]Koordinate!B:E,4,FALSE),"")</f>
        <v>18.910618199999998</v>
      </c>
    </row>
    <row r="1322" spans="1:17" s="167" customFormat="1">
      <c r="A1322" s="225"/>
      <c r="B1322" s="423" t="s">
        <v>6240</v>
      </c>
      <c r="C1322" s="225"/>
      <c r="D1322" s="225"/>
      <c r="E1322" s="231">
        <v>43661</v>
      </c>
      <c r="F1322" s="424">
        <v>111187.5</v>
      </c>
      <c r="G1322" s="424">
        <v>111187.5</v>
      </c>
      <c r="H1322" s="424">
        <v>94509.375</v>
      </c>
      <c r="I1322" s="424">
        <v>16678.125</v>
      </c>
      <c r="J1322" s="424">
        <v>0</v>
      </c>
      <c r="K1322" s="142" t="s">
        <v>7530</v>
      </c>
      <c r="L1322" s="419" t="s">
        <v>52</v>
      </c>
      <c r="M1322" s="142" t="s">
        <v>1216</v>
      </c>
      <c r="N1322" s="225"/>
      <c r="O1322" s="425">
        <f>IFERROR(VLOOKUP(TRIM(PRR[[#This Row],[Lokacija provedbe
grad ili općina]]),[1]Koordinate!B:E,2,FALSE),"")</f>
        <v>32257</v>
      </c>
      <c r="P1322" s="425">
        <f>IFERROR(VLOOKUP(TRIM(PRR[[#This Row],[Lokacija provedbe
grad ili općina]]),[1]Koordinate!B:E,3,FALSE),"")</f>
        <v>44.919718199999998</v>
      </c>
      <c r="Q1322" s="425">
        <f>IFERROR(VLOOKUP(TRIM(PRR[[#This Row],[Lokacija provedbe
grad ili općina]]),[1]Koordinate!B:E,4,FALSE),"")</f>
        <v>18.910618199999998</v>
      </c>
    </row>
    <row r="1323" spans="1:17" s="167" customFormat="1">
      <c r="A1323" s="225"/>
      <c r="B1323" s="423" t="s">
        <v>6240</v>
      </c>
      <c r="C1323" s="225"/>
      <c r="D1323" s="225"/>
      <c r="E1323" s="231">
        <v>43661</v>
      </c>
      <c r="F1323" s="424">
        <v>111187.5</v>
      </c>
      <c r="G1323" s="424">
        <v>111187.5</v>
      </c>
      <c r="H1323" s="424">
        <v>94509.375</v>
      </c>
      <c r="I1323" s="424">
        <v>16678.125</v>
      </c>
      <c r="J1323" s="424">
        <v>0</v>
      </c>
      <c r="K1323" s="142" t="s">
        <v>7531</v>
      </c>
      <c r="L1323" s="419" t="s">
        <v>52</v>
      </c>
      <c r="M1323" s="142" t="s">
        <v>4322</v>
      </c>
      <c r="N1323" s="225"/>
      <c r="O1323" s="425">
        <f>IFERROR(VLOOKUP(TRIM(PRR[[#This Row],[Lokacija provedbe
grad ili općina]]),[1]Koordinate!B:E,2,FALSE),"")</f>
        <v>32239</v>
      </c>
      <c r="P1323" s="425">
        <f>IFERROR(VLOOKUP(TRIM(PRR[[#This Row],[Lokacija provedbe
grad ili općina]]),[1]Koordinate!B:E,3,FALSE),"")</f>
        <v>45.278109399999998</v>
      </c>
      <c r="Q1323" s="425">
        <f>IFERROR(VLOOKUP(TRIM(PRR[[#This Row],[Lokacija provedbe
grad ili općina]]),[1]Koordinate!B:E,4,FALSE),"")</f>
        <v>18.997240399999999</v>
      </c>
    </row>
    <row r="1324" spans="1:17" s="167" customFormat="1">
      <c r="A1324" s="225"/>
      <c r="B1324" s="423" t="s">
        <v>6240</v>
      </c>
      <c r="C1324" s="225"/>
      <c r="D1324" s="225"/>
      <c r="E1324" s="231">
        <v>43668</v>
      </c>
      <c r="F1324" s="424">
        <v>111187.5</v>
      </c>
      <c r="G1324" s="424">
        <v>111187.5</v>
      </c>
      <c r="H1324" s="424">
        <v>94509.375</v>
      </c>
      <c r="I1324" s="424">
        <v>16678.125</v>
      </c>
      <c r="J1324" s="424">
        <v>0</v>
      </c>
      <c r="K1324" s="142" t="s">
        <v>7532</v>
      </c>
      <c r="L1324" s="419" t="s">
        <v>52</v>
      </c>
      <c r="M1324" s="142" t="s">
        <v>4240</v>
      </c>
      <c r="N1324" s="225"/>
      <c r="O1324" s="425">
        <f>IFERROR(VLOOKUP(TRIM(PRR[[#This Row],[Lokacija provedbe
grad ili općina]]),[1]Koordinate!B:E,2,FALSE),"")</f>
        <v>32224</v>
      </c>
      <c r="P1324" s="425">
        <f>IFERROR(VLOOKUP(TRIM(PRR[[#This Row],[Lokacija provedbe
grad ili općina]]),[1]Koordinate!B:E,3,FALSE),"")</f>
        <v>45.419167100000003</v>
      </c>
      <c r="Q1324" s="425">
        <f>IFERROR(VLOOKUP(TRIM(PRR[[#This Row],[Lokacija provedbe
grad ili općina]]),[1]Koordinate!B:E,4,FALSE),"")</f>
        <v>18.899151100000001</v>
      </c>
    </row>
    <row r="1325" spans="1:17" s="167" customFormat="1">
      <c r="A1325" s="225"/>
      <c r="B1325" s="423" t="s">
        <v>6240</v>
      </c>
      <c r="C1325" s="225"/>
      <c r="D1325" s="225"/>
      <c r="E1325" s="231">
        <v>43661</v>
      </c>
      <c r="F1325" s="424">
        <v>111187.5</v>
      </c>
      <c r="G1325" s="424">
        <v>111187.5</v>
      </c>
      <c r="H1325" s="424">
        <v>94509.375</v>
      </c>
      <c r="I1325" s="424">
        <v>16678.125</v>
      </c>
      <c r="J1325" s="424">
        <v>0</v>
      </c>
      <c r="K1325" s="142" t="s">
        <v>7533</v>
      </c>
      <c r="L1325" s="419" t="s">
        <v>52</v>
      </c>
      <c r="M1325" s="142" t="s">
        <v>53</v>
      </c>
      <c r="N1325" s="225"/>
      <c r="O1325" s="425">
        <f>IFERROR(VLOOKUP(TRIM(PRR[[#This Row],[Lokacija provedbe
grad ili općina]]),[1]Koordinate!B:E,2,FALSE),"")</f>
        <v>32000</v>
      </c>
      <c r="P1325" s="425">
        <f>IFERROR(VLOOKUP(TRIM(PRR[[#This Row],[Lokacija provedbe
grad ili općina]]),[1]Koordinate!B:E,3,FALSE),"")</f>
        <v>45.345237699999998</v>
      </c>
      <c r="Q1325" s="425">
        <f>IFERROR(VLOOKUP(TRIM(PRR[[#This Row],[Lokacija provedbe
grad ili općina]]),[1]Koordinate!B:E,4,FALSE),"")</f>
        <v>19.001020400000002</v>
      </c>
    </row>
    <row r="1326" spans="1:17" s="167" customFormat="1">
      <c r="A1326" s="225"/>
      <c r="B1326" s="423" t="s">
        <v>6240</v>
      </c>
      <c r="C1326" s="225"/>
      <c r="D1326" s="225"/>
      <c r="E1326" s="231">
        <v>43664</v>
      </c>
      <c r="F1326" s="424">
        <v>111187.5</v>
      </c>
      <c r="G1326" s="424">
        <v>111187.5</v>
      </c>
      <c r="H1326" s="424">
        <v>94509.375</v>
      </c>
      <c r="I1326" s="424">
        <v>16678.125</v>
      </c>
      <c r="J1326" s="424">
        <v>0</v>
      </c>
      <c r="K1326" s="142" t="s">
        <v>7534</v>
      </c>
      <c r="L1326" s="419" t="s">
        <v>52</v>
      </c>
      <c r="M1326" s="142" t="s">
        <v>3099</v>
      </c>
      <c r="N1326" s="225"/>
      <c r="O1326" s="425">
        <f>IFERROR(VLOOKUP(TRIM(PRR[[#This Row],[Lokacija provedbe
grad ili općina]]),[1]Koordinate!B:E,2,FALSE),"")</f>
        <v>32273</v>
      </c>
      <c r="P1326" s="425">
        <f>IFERROR(VLOOKUP(TRIM(PRR[[#This Row],[Lokacija provedbe
grad ili općina]]),[1]Koordinate!B:E,3,FALSE),"")</f>
        <v>45.149477099999999</v>
      </c>
      <c r="Q1326" s="425">
        <f>IFERROR(VLOOKUP(TRIM(PRR[[#This Row],[Lokacija provedbe
grad ili općina]]),[1]Koordinate!B:E,4,FALSE),"")</f>
        <v>18.706734399999899</v>
      </c>
    </row>
    <row r="1327" spans="1:17" s="167" customFormat="1">
      <c r="A1327" s="225"/>
      <c r="B1327" s="423" t="s">
        <v>6240</v>
      </c>
      <c r="C1327" s="225"/>
      <c r="D1327" s="225"/>
      <c r="E1327" s="231">
        <v>43664</v>
      </c>
      <c r="F1327" s="424">
        <v>111187.5</v>
      </c>
      <c r="G1327" s="424">
        <v>111187.5</v>
      </c>
      <c r="H1327" s="424">
        <v>94509.375</v>
      </c>
      <c r="I1327" s="424">
        <v>16678.125</v>
      </c>
      <c r="J1327" s="424">
        <v>0</v>
      </c>
      <c r="K1327" s="142" t="s">
        <v>7535</v>
      </c>
      <c r="L1327" s="419" t="s">
        <v>52</v>
      </c>
      <c r="M1327" s="142" t="s">
        <v>4319</v>
      </c>
      <c r="N1327" s="225"/>
      <c r="O1327" s="425">
        <f>IFERROR(VLOOKUP(TRIM(PRR[[#This Row],[Lokacija provedbe
grad ili općina]]),[1]Koordinate!B:E,2,FALSE),"")</f>
        <v>32275</v>
      </c>
      <c r="P1327" s="425">
        <f>IFERROR(VLOOKUP(TRIM(PRR[[#This Row],[Lokacija provedbe
grad ili općina]]),[1]Koordinate!B:E,3,FALSE),"")</f>
        <v>45.049175699999999</v>
      </c>
      <c r="Q1327" s="425">
        <f>IFERROR(VLOOKUP(TRIM(PRR[[#This Row],[Lokacija provedbe
grad ili općina]]),[1]Koordinate!B:E,4,FALSE),"")</f>
        <v>18.756961799999999</v>
      </c>
    </row>
    <row r="1328" spans="1:17" s="167" customFormat="1">
      <c r="A1328" s="225"/>
      <c r="B1328" s="423" t="s">
        <v>6240</v>
      </c>
      <c r="C1328" s="225"/>
      <c r="D1328" s="225"/>
      <c r="E1328" s="231">
        <v>43668</v>
      </c>
      <c r="F1328" s="424">
        <v>111187.5</v>
      </c>
      <c r="G1328" s="424">
        <v>111187.5</v>
      </c>
      <c r="H1328" s="424">
        <v>94509.375</v>
      </c>
      <c r="I1328" s="424">
        <v>16678.125</v>
      </c>
      <c r="J1328" s="424">
        <v>0</v>
      </c>
      <c r="K1328" s="142" t="s">
        <v>7536</v>
      </c>
      <c r="L1328" s="419" t="s">
        <v>52</v>
      </c>
      <c r="M1328" s="142" t="s">
        <v>1398</v>
      </c>
      <c r="N1328" s="225"/>
      <c r="O1328" s="425">
        <f>IFERROR(VLOOKUP(TRIM(PRR[[#This Row],[Lokacija provedbe
grad ili općina]]),[1]Koordinate!B:E,2,FALSE),"")</f>
        <v>32281</v>
      </c>
      <c r="P1328" s="425">
        <f>IFERROR(VLOOKUP(TRIM(PRR[[#This Row],[Lokacija provedbe
grad ili općina]]),[1]Koordinate!B:E,3,FALSE),"")</f>
        <v>45.288244499999998</v>
      </c>
      <c r="Q1328" s="425">
        <f>IFERROR(VLOOKUP(TRIM(PRR[[#This Row],[Lokacija provedbe
grad ili općina]]),[1]Koordinate!B:E,4,FALSE),"")</f>
        <v>18.6841136</v>
      </c>
    </row>
    <row r="1329" spans="1:17" s="167" customFormat="1">
      <c r="A1329" s="225"/>
      <c r="B1329" s="423" t="s">
        <v>6240</v>
      </c>
      <c r="C1329" s="225"/>
      <c r="D1329" s="225"/>
      <c r="E1329" s="231">
        <v>43658</v>
      </c>
      <c r="F1329" s="424">
        <v>111187.5</v>
      </c>
      <c r="G1329" s="424">
        <v>111187.5</v>
      </c>
      <c r="H1329" s="424">
        <v>94509.375</v>
      </c>
      <c r="I1329" s="424">
        <v>16678.125</v>
      </c>
      <c r="J1329" s="424">
        <v>0</v>
      </c>
      <c r="K1329" s="142" t="s">
        <v>7537</v>
      </c>
      <c r="L1329" s="419" t="s">
        <v>52</v>
      </c>
      <c r="M1329" s="142" t="s">
        <v>1452</v>
      </c>
      <c r="N1329" s="225"/>
      <c r="O1329" s="425">
        <f>IFERROR(VLOOKUP(TRIM(PRR[[#This Row],[Lokacija provedbe
grad ili općina]]),[1]Koordinate!B:E,2,FALSE),"")</f>
        <v>32284</v>
      </c>
      <c r="P1329" s="425">
        <f>IFERROR(VLOOKUP(TRIM(PRR[[#This Row],[Lokacija provedbe
grad ili općina]]),[1]Koordinate!B:E,3,FALSE),"")</f>
        <v>45.266819099999999</v>
      </c>
      <c r="Q1329" s="425">
        <f>IFERROR(VLOOKUP(TRIM(PRR[[#This Row],[Lokacija provedbe
grad ili općina]]),[1]Koordinate!B:E,4,FALSE),"")</f>
        <v>18.5396889999999</v>
      </c>
    </row>
    <row r="1330" spans="1:17" s="167" customFormat="1">
      <c r="A1330" s="225"/>
      <c r="B1330" s="423" t="s">
        <v>6240</v>
      </c>
      <c r="C1330" s="225"/>
      <c r="D1330" s="225"/>
      <c r="E1330" s="231">
        <v>43658</v>
      </c>
      <c r="F1330" s="424">
        <v>111187.5</v>
      </c>
      <c r="G1330" s="424">
        <v>111187.5</v>
      </c>
      <c r="H1330" s="424">
        <v>94509.375</v>
      </c>
      <c r="I1330" s="424">
        <v>16678.125</v>
      </c>
      <c r="J1330" s="424">
        <v>0</v>
      </c>
      <c r="K1330" s="142" t="s">
        <v>7538</v>
      </c>
      <c r="L1330" s="419" t="s">
        <v>52</v>
      </c>
      <c r="M1330" s="142" t="s">
        <v>1452</v>
      </c>
      <c r="N1330" s="225"/>
      <c r="O1330" s="425">
        <f>IFERROR(VLOOKUP(TRIM(PRR[[#This Row],[Lokacija provedbe
grad ili općina]]),[1]Koordinate!B:E,2,FALSE),"")</f>
        <v>32284</v>
      </c>
      <c r="P1330" s="425">
        <f>IFERROR(VLOOKUP(TRIM(PRR[[#This Row],[Lokacija provedbe
grad ili općina]]),[1]Koordinate!B:E,3,FALSE),"")</f>
        <v>45.266819099999999</v>
      </c>
      <c r="Q1330" s="425">
        <f>IFERROR(VLOOKUP(TRIM(PRR[[#This Row],[Lokacija provedbe
grad ili općina]]),[1]Koordinate!B:E,4,FALSE),"")</f>
        <v>18.5396889999999</v>
      </c>
    </row>
    <row r="1331" spans="1:17" s="167" customFormat="1">
      <c r="A1331" s="225"/>
      <c r="B1331" s="423" t="s">
        <v>6240</v>
      </c>
      <c r="C1331" s="225"/>
      <c r="D1331" s="225"/>
      <c r="E1331" s="231">
        <v>43663</v>
      </c>
      <c r="F1331" s="424">
        <v>111187.5</v>
      </c>
      <c r="G1331" s="424">
        <v>111187.5</v>
      </c>
      <c r="H1331" s="424">
        <v>94509.375</v>
      </c>
      <c r="I1331" s="424">
        <v>16678.125</v>
      </c>
      <c r="J1331" s="424">
        <v>0</v>
      </c>
      <c r="K1331" s="142" t="s">
        <v>7539</v>
      </c>
      <c r="L1331" s="419" t="s">
        <v>52</v>
      </c>
      <c r="M1331" s="142" t="s">
        <v>890</v>
      </c>
      <c r="N1331" s="225"/>
      <c r="O1331" s="425">
        <f>IFERROR(VLOOKUP(TRIM(PRR[[#This Row],[Lokacija provedbe
grad ili općina]]),[1]Koordinate!B:E,2,FALSE),"")</f>
        <v>32236</v>
      </c>
      <c r="P1331" s="425">
        <f>IFERROR(VLOOKUP(TRIM(PRR[[#This Row],[Lokacija provedbe
grad ili općina]]),[1]Koordinate!B:E,3,FALSE),"")</f>
        <v>45.222044799999999</v>
      </c>
      <c r="Q1331" s="425">
        <f>IFERROR(VLOOKUP(TRIM(PRR[[#This Row],[Lokacija provedbe
grad ili općina]]),[1]Koordinate!B:E,4,FALSE),"")</f>
        <v>19.375233099999999</v>
      </c>
    </row>
    <row r="1332" spans="1:17" s="167" customFormat="1">
      <c r="A1332" s="225"/>
      <c r="B1332" s="423" t="s">
        <v>6240</v>
      </c>
      <c r="C1332" s="225"/>
      <c r="D1332" s="225"/>
      <c r="E1332" s="231">
        <v>43666</v>
      </c>
      <c r="F1332" s="424">
        <v>111187.5</v>
      </c>
      <c r="G1332" s="424">
        <v>111187.5</v>
      </c>
      <c r="H1332" s="424">
        <v>94509.375</v>
      </c>
      <c r="I1332" s="424">
        <v>16678.125</v>
      </c>
      <c r="J1332" s="424">
        <v>0</v>
      </c>
      <c r="K1332" s="142" t="s">
        <v>7540</v>
      </c>
      <c r="L1332" s="419" t="s">
        <v>52</v>
      </c>
      <c r="M1332" s="142" t="s">
        <v>890</v>
      </c>
      <c r="N1332" s="225"/>
      <c r="O1332" s="425">
        <f>IFERROR(VLOOKUP(TRIM(PRR[[#This Row],[Lokacija provedbe
grad ili općina]]),[1]Koordinate!B:E,2,FALSE),"")</f>
        <v>32236</v>
      </c>
      <c r="P1332" s="425">
        <f>IFERROR(VLOOKUP(TRIM(PRR[[#This Row],[Lokacija provedbe
grad ili općina]]),[1]Koordinate!B:E,3,FALSE),"")</f>
        <v>45.222044799999999</v>
      </c>
      <c r="Q1332" s="425">
        <f>IFERROR(VLOOKUP(TRIM(PRR[[#This Row],[Lokacija provedbe
grad ili općina]]),[1]Koordinate!B:E,4,FALSE),"")</f>
        <v>19.375233099999999</v>
      </c>
    </row>
    <row r="1333" spans="1:17" s="167" customFormat="1">
      <c r="A1333" s="225"/>
      <c r="B1333" s="423" t="s">
        <v>6240</v>
      </c>
      <c r="C1333" s="225"/>
      <c r="D1333" s="225"/>
      <c r="E1333" s="231">
        <v>43661</v>
      </c>
      <c r="F1333" s="424">
        <v>111187.5</v>
      </c>
      <c r="G1333" s="424">
        <v>111187.5</v>
      </c>
      <c r="H1333" s="424">
        <v>94509.375</v>
      </c>
      <c r="I1333" s="424">
        <v>16678.125</v>
      </c>
      <c r="J1333" s="424">
        <v>0</v>
      </c>
      <c r="K1333" s="142" t="s">
        <v>7541</v>
      </c>
      <c r="L1333" s="419" t="s">
        <v>52</v>
      </c>
      <c r="M1333" s="142" t="s">
        <v>890</v>
      </c>
      <c r="N1333" s="225"/>
      <c r="O1333" s="425">
        <f>IFERROR(VLOOKUP(TRIM(PRR[[#This Row],[Lokacija provedbe
grad ili općina]]),[1]Koordinate!B:E,2,FALSE),"")</f>
        <v>32236</v>
      </c>
      <c r="P1333" s="425">
        <f>IFERROR(VLOOKUP(TRIM(PRR[[#This Row],[Lokacija provedbe
grad ili općina]]),[1]Koordinate!B:E,3,FALSE),"")</f>
        <v>45.222044799999999</v>
      </c>
      <c r="Q1333" s="425">
        <f>IFERROR(VLOOKUP(TRIM(PRR[[#This Row],[Lokacija provedbe
grad ili općina]]),[1]Koordinate!B:E,4,FALSE),"")</f>
        <v>19.375233099999999</v>
      </c>
    </row>
    <row r="1334" spans="1:17" s="167" customFormat="1">
      <c r="A1334" s="225"/>
      <c r="B1334" s="423" t="s">
        <v>6240</v>
      </c>
      <c r="C1334" s="225"/>
      <c r="D1334" s="225"/>
      <c r="E1334" s="231">
        <v>43665</v>
      </c>
      <c r="F1334" s="424">
        <v>111187.5</v>
      </c>
      <c r="G1334" s="424">
        <v>111187.5</v>
      </c>
      <c r="H1334" s="424">
        <v>94509.375</v>
      </c>
      <c r="I1334" s="424">
        <v>16678.125</v>
      </c>
      <c r="J1334" s="424">
        <v>0</v>
      </c>
      <c r="K1334" s="142" t="s">
        <v>7542</v>
      </c>
      <c r="L1334" s="419" t="s">
        <v>52</v>
      </c>
      <c r="M1334" s="142" t="s">
        <v>137</v>
      </c>
      <c r="N1334" s="225"/>
      <c r="O1334" s="425">
        <f>IFERROR(VLOOKUP(TRIM(PRR[[#This Row],[Lokacija provedbe
grad ili općina]]),[1]Koordinate!B:E,2,FALSE),"")</f>
        <v>32271</v>
      </c>
      <c r="P1334" s="425">
        <f>IFERROR(VLOOKUP(TRIM(PRR[[#This Row],[Lokacija provedbe
grad ili općina]]),[1]Koordinate!B:E,3,FALSE),"")</f>
        <v>45.224781399999998</v>
      </c>
      <c r="Q1334" s="425">
        <f>IFERROR(VLOOKUP(TRIM(PRR[[#This Row],[Lokacija provedbe
grad ili općina]]),[1]Koordinate!B:E,4,FALSE),"")</f>
        <v>18.739294299999901</v>
      </c>
    </row>
    <row r="1335" spans="1:17" s="167" customFormat="1">
      <c r="A1335" s="225"/>
      <c r="B1335" s="423" t="s">
        <v>6240</v>
      </c>
      <c r="C1335" s="225"/>
      <c r="D1335" s="225"/>
      <c r="E1335" s="231">
        <v>43661</v>
      </c>
      <c r="F1335" s="424">
        <v>111187.5</v>
      </c>
      <c r="G1335" s="424">
        <v>111187.5</v>
      </c>
      <c r="H1335" s="424">
        <v>94509.375</v>
      </c>
      <c r="I1335" s="424">
        <v>16678.125</v>
      </c>
      <c r="J1335" s="424">
        <v>0</v>
      </c>
      <c r="K1335" s="142" t="s">
        <v>7543</v>
      </c>
      <c r="L1335" s="419" t="s">
        <v>52</v>
      </c>
      <c r="M1335" s="142" t="s">
        <v>890</v>
      </c>
      <c r="N1335" s="225"/>
      <c r="O1335" s="425">
        <f>IFERROR(VLOOKUP(TRIM(PRR[[#This Row],[Lokacija provedbe
grad ili općina]]),[1]Koordinate!B:E,2,FALSE),"")</f>
        <v>32236</v>
      </c>
      <c r="P1335" s="425">
        <f>IFERROR(VLOOKUP(TRIM(PRR[[#This Row],[Lokacija provedbe
grad ili općina]]),[1]Koordinate!B:E,3,FALSE),"")</f>
        <v>45.222044799999999</v>
      </c>
      <c r="Q1335" s="425">
        <f>IFERROR(VLOOKUP(TRIM(PRR[[#This Row],[Lokacija provedbe
grad ili općina]]),[1]Koordinate!B:E,4,FALSE),"")</f>
        <v>19.375233099999999</v>
      </c>
    </row>
    <row r="1336" spans="1:17" s="167" customFormat="1">
      <c r="A1336" s="151"/>
      <c r="B1336" s="113" t="s">
        <v>5521</v>
      </c>
      <c r="C1336" s="151"/>
      <c r="D1336" s="151"/>
      <c r="E1336" s="78">
        <v>43650</v>
      </c>
      <c r="F1336" s="517">
        <v>370625</v>
      </c>
      <c r="G1336" s="517">
        <v>370625</v>
      </c>
      <c r="H1336" s="517">
        <v>333562.5</v>
      </c>
      <c r="I1336" s="517">
        <v>37062.5</v>
      </c>
      <c r="J1336" s="517">
        <v>0</v>
      </c>
      <c r="K1336" s="124" t="s">
        <v>7692</v>
      </c>
      <c r="L1336" s="418" t="s">
        <v>52</v>
      </c>
      <c r="M1336" s="124" t="s">
        <v>1398</v>
      </c>
      <c r="N1336" s="151"/>
      <c r="O1336" s="79">
        <f>IFERROR(VLOOKUP(TRIM(PRR[[#This Row],[Lokacija provedbe
grad ili općina]]),[1]Koordinate!B:E,2,FALSE),"")</f>
        <v>32281</v>
      </c>
      <c r="P1336" s="79">
        <f>IFERROR(VLOOKUP(TRIM(PRR[[#This Row],[Lokacija provedbe
grad ili općina]]),[1]Koordinate!B:E,3,FALSE),"")</f>
        <v>45.288244499999998</v>
      </c>
      <c r="Q1336" s="79">
        <f>IFERROR(VLOOKUP(TRIM(PRR[[#This Row],[Lokacija provedbe
grad ili općina]]),[1]Koordinate!B:E,4,FALSE),"")</f>
        <v>18.6841136</v>
      </c>
    </row>
    <row r="1337" spans="1:17" s="167" customFormat="1">
      <c r="A1337" s="151"/>
      <c r="B1337" s="113" t="s">
        <v>5521</v>
      </c>
      <c r="C1337" s="151"/>
      <c r="D1337" s="151"/>
      <c r="E1337" s="78">
        <v>43677</v>
      </c>
      <c r="F1337" s="517">
        <v>370625</v>
      </c>
      <c r="G1337" s="517">
        <v>370625</v>
      </c>
      <c r="H1337" s="517">
        <v>333562.5</v>
      </c>
      <c r="I1337" s="517">
        <v>37062.5</v>
      </c>
      <c r="J1337" s="517">
        <v>0</v>
      </c>
      <c r="K1337" s="124" t="s">
        <v>7693</v>
      </c>
      <c r="L1337" s="418" t="s">
        <v>52</v>
      </c>
      <c r="M1337" s="124" t="s">
        <v>4240</v>
      </c>
      <c r="N1337" s="151"/>
      <c r="O1337" s="79">
        <f>IFERROR(VLOOKUP(TRIM(PRR[[#This Row],[Lokacija provedbe
grad ili općina]]),[1]Koordinate!B:E,2,FALSE),"")</f>
        <v>32224</v>
      </c>
      <c r="P1337" s="79">
        <f>IFERROR(VLOOKUP(TRIM(PRR[[#This Row],[Lokacija provedbe
grad ili općina]]),[1]Koordinate!B:E,3,FALSE),"")</f>
        <v>45.419167100000003</v>
      </c>
      <c r="Q1337" s="79">
        <f>IFERROR(VLOOKUP(TRIM(PRR[[#This Row],[Lokacija provedbe
grad ili općina]]),[1]Koordinate!B:E,4,FALSE),"")</f>
        <v>18.899151100000001</v>
      </c>
    </row>
    <row r="1338" spans="1:17" s="167" customFormat="1">
      <c r="A1338" s="151"/>
      <c r="B1338" s="113" t="s">
        <v>6240</v>
      </c>
      <c r="C1338" s="151"/>
      <c r="D1338" s="151"/>
      <c r="E1338" s="78">
        <v>43677</v>
      </c>
      <c r="F1338" s="517">
        <v>111187.5</v>
      </c>
      <c r="G1338" s="517">
        <v>111187.5</v>
      </c>
      <c r="H1338" s="517">
        <v>94509.375</v>
      </c>
      <c r="I1338" s="517">
        <v>16678.125</v>
      </c>
      <c r="J1338" s="517">
        <v>0</v>
      </c>
      <c r="K1338" s="124" t="s">
        <v>7694</v>
      </c>
      <c r="L1338" s="418" t="s">
        <v>52</v>
      </c>
      <c r="M1338" s="124" t="s">
        <v>4240</v>
      </c>
      <c r="N1338" s="151"/>
      <c r="O1338" s="79">
        <f>IFERROR(VLOOKUP(TRIM(PRR[[#This Row],[Lokacija provedbe
grad ili općina]]),[1]Koordinate!B:E,2,FALSE),"")</f>
        <v>32224</v>
      </c>
      <c r="P1338" s="79">
        <f>IFERROR(VLOOKUP(TRIM(PRR[[#This Row],[Lokacija provedbe
grad ili općina]]),[1]Koordinate!B:E,3,FALSE),"")</f>
        <v>45.419167100000003</v>
      </c>
      <c r="Q1338" s="79">
        <f>IFERROR(VLOOKUP(TRIM(PRR[[#This Row],[Lokacija provedbe
grad ili općina]]),[1]Koordinate!B:E,4,FALSE),"")</f>
        <v>18.899151100000001</v>
      </c>
    </row>
    <row r="1339" spans="1:17" s="167" customFormat="1">
      <c r="A1339" s="151"/>
      <c r="B1339" s="113" t="s">
        <v>6240</v>
      </c>
      <c r="C1339" s="151"/>
      <c r="D1339" s="151"/>
      <c r="E1339" s="78">
        <v>43677</v>
      </c>
      <c r="F1339" s="517">
        <v>111187.5</v>
      </c>
      <c r="G1339" s="517">
        <v>111187.5</v>
      </c>
      <c r="H1339" s="517">
        <v>94509.375</v>
      </c>
      <c r="I1339" s="517">
        <v>16678.125</v>
      </c>
      <c r="J1339" s="517">
        <v>0</v>
      </c>
      <c r="K1339" s="124" t="s">
        <v>7695</v>
      </c>
      <c r="L1339" s="418" t="s">
        <v>52</v>
      </c>
      <c r="M1339" s="124" t="s">
        <v>1216</v>
      </c>
      <c r="N1339" s="151"/>
      <c r="O1339" s="79">
        <f>IFERROR(VLOOKUP(TRIM(PRR[[#This Row],[Lokacija provedbe
grad ili općina]]),[1]Koordinate!B:E,2,FALSE),"")</f>
        <v>32257</v>
      </c>
      <c r="P1339" s="79">
        <f>IFERROR(VLOOKUP(TRIM(PRR[[#This Row],[Lokacija provedbe
grad ili općina]]),[1]Koordinate!B:E,3,FALSE),"")</f>
        <v>44.919718199999998</v>
      </c>
      <c r="Q1339" s="79">
        <f>IFERROR(VLOOKUP(TRIM(PRR[[#This Row],[Lokacija provedbe
grad ili općina]]),[1]Koordinate!B:E,4,FALSE),"")</f>
        <v>18.910618199999998</v>
      </c>
    </row>
    <row r="1340" spans="1:17" s="167" customFormat="1">
      <c r="A1340" s="151"/>
      <c r="B1340" s="113" t="s">
        <v>6240</v>
      </c>
      <c r="C1340" s="151"/>
      <c r="D1340" s="151"/>
      <c r="E1340" s="78">
        <v>43677</v>
      </c>
      <c r="F1340" s="517">
        <v>111187.5</v>
      </c>
      <c r="G1340" s="517">
        <v>111187.5</v>
      </c>
      <c r="H1340" s="517">
        <v>94509.375</v>
      </c>
      <c r="I1340" s="517">
        <v>16678.125</v>
      </c>
      <c r="J1340" s="517">
        <v>0</v>
      </c>
      <c r="K1340" s="124" t="s">
        <v>7696</v>
      </c>
      <c r="L1340" s="418" t="s">
        <v>52</v>
      </c>
      <c r="M1340" s="124" t="s">
        <v>1452</v>
      </c>
      <c r="N1340" s="151"/>
      <c r="O1340" s="79">
        <f>IFERROR(VLOOKUP(TRIM(PRR[[#This Row],[Lokacija provedbe
grad ili općina]]),[1]Koordinate!B:E,2,FALSE),"")</f>
        <v>32284</v>
      </c>
      <c r="P1340" s="79">
        <f>IFERROR(VLOOKUP(TRIM(PRR[[#This Row],[Lokacija provedbe
grad ili općina]]),[1]Koordinate!B:E,3,FALSE),"")</f>
        <v>45.266819099999999</v>
      </c>
      <c r="Q1340" s="79">
        <f>IFERROR(VLOOKUP(TRIM(PRR[[#This Row],[Lokacija provedbe
grad ili općina]]),[1]Koordinate!B:E,4,FALSE),"")</f>
        <v>18.5396889999999</v>
      </c>
    </row>
    <row r="1341" spans="1:17" s="167" customFormat="1">
      <c r="A1341" s="151"/>
      <c r="B1341" s="113" t="s">
        <v>6240</v>
      </c>
      <c r="C1341" s="151"/>
      <c r="D1341" s="151"/>
      <c r="E1341" s="78">
        <v>43677</v>
      </c>
      <c r="F1341" s="517">
        <v>111187.5</v>
      </c>
      <c r="G1341" s="517">
        <v>111187.5</v>
      </c>
      <c r="H1341" s="517">
        <v>94509.375</v>
      </c>
      <c r="I1341" s="517">
        <v>16678.125</v>
      </c>
      <c r="J1341" s="517">
        <v>0</v>
      </c>
      <c r="K1341" s="124" t="s">
        <v>7697</v>
      </c>
      <c r="L1341" s="418" t="s">
        <v>52</v>
      </c>
      <c r="M1341" s="124" t="s">
        <v>2369</v>
      </c>
      <c r="N1341" s="151"/>
      <c r="O1341" s="79">
        <f>IFERROR(VLOOKUP(TRIM(PRR[[#This Row],[Lokacija provedbe
grad ili općina]]),[1]Koordinate!B:E,2,FALSE),"")</f>
        <v>32276</v>
      </c>
      <c r="P1341" s="79">
        <f>IFERROR(VLOOKUP(TRIM(PRR[[#This Row],[Lokacija provedbe
grad ili općina]]),[1]Koordinate!B:E,3,FALSE),"")</f>
        <v>45.116733199999999</v>
      </c>
      <c r="Q1341" s="79">
        <f>IFERROR(VLOOKUP(TRIM(PRR[[#This Row],[Lokacija provedbe
grad ili općina]]),[1]Koordinate!B:E,4,FALSE),"")</f>
        <v>18.5370162</v>
      </c>
    </row>
    <row r="1342" spans="1:17" s="167" customFormat="1">
      <c r="A1342" s="151"/>
      <c r="B1342" s="113" t="s">
        <v>6240</v>
      </c>
      <c r="C1342" s="151"/>
      <c r="D1342" s="151"/>
      <c r="E1342" s="78">
        <v>43677</v>
      </c>
      <c r="F1342" s="517">
        <v>111187.5</v>
      </c>
      <c r="G1342" s="517">
        <v>111187.5</v>
      </c>
      <c r="H1342" s="517">
        <v>94509.375</v>
      </c>
      <c r="I1342" s="517">
        <v>16678.125</v>
      </c>
      <c r="J1342" s="517">
        <v>0</v>
      </c>
      <c r="K1342" s="124" t="s">
        <v>7698</v>
      </c>
      <c r="L1342" s="418" t="s">
        <v>52</v>
      </c>
      <c r="M1342" s="124" t="s">
        <v>2369</v>
      </c>
      <c r="N1342" s="151"/>
      <c r="O1342" s="79">
        <f>IFERROR(VLOOKUP(TRIM(PRR[[#This Row],[Lokacija provedbe
grad ili općina]]),[1]Koordinate!B:E,2,FALSE),"")</f>
        <v>32276</v>
      </c>
      <c r="P1342" s="79">
        <f>IFERROR(VLOOKUP(TRIM(PRR[[#This Row],[Lokacija provedbe
grad ili općina]]),[1]Koordinate!B:E,3,FALSE),"")</f>
        <v>45.116733199999999</v>
      </c>
      <c r="Q1342" s="79">
        <f>IFERROR(VLOOKUP(TRIM(PRR[[#This Row],[Lokacija provedbe
grad ili općina]]),[1]Koordinate!B:E,4,FALSE),"")</f>
        <v>18.5370162</v>
      </c>
    </row>
    <row r="1343" spans="1:17" s="167" customFormat="1">
      <c r="A1343" s="151"/>
      <c r="B1343" s="113" t="s">
        <v>6240</v>
      </c>
      <c r="C1343" s="151"/>
      <c r="D1343" s="151"/>
      <c r="E1343" s="78">
        <v>43677</v>
      </c>
      <c r="F1343" s="517">
        <v>111187.5</v>
      </c>
      <c r="G1343" s="517">
        <v>111187.5</v>
      </c>
      <c r="H1343" s="517">
        <v>94509.375</v>
      </c>
      <c r="I1343" s="517">
        <v>16678.125</v>
      </c>
      <c r="J1343" s="517">
        <v>0</v>
      </c>
      <c r="K1343" s="124" t="s">
        <v>7699</v>
      </c>
      <c r="L1343" s="418" t="s">
        <v>52</v>
      </c>
      <c r="M1343" s="124" t="s">
        <v>2369</v>
      </c>
      <c r="N1343" s="151"/>
      <c r="O1343" s="79">
        <f>IFERROR(VLOOKUP(TRIM(PRR[[#This Row],[Lokacija provedbe
grad ili općina]]),[1]Koordinate!B:E,2,FALSE),"")</f>
        <v>32276</v>
      </c>
      <c r="P1343" s="79">
        <f>IFERROR(VLOOKUP(TRIM(PRR[[#This Row],[Lokacija provedbe
grad ili općina]]),[1]Koordinate!B:E,3,FALSE),"")</f>
        <v>45.116733199999999</v>
      </c>
      <c r="Q1343" s="79">
        <f>IFERROR(VLOOKUP(TRIM(PRR[[#This Row],[Lokacija provedbe
grad ili općina]]),[1]Koordinate!B:E,4,FALSE),"")</f>
        <v>18.5370162</v>
      </c>
    </row>
    <row r="1344" spans="1:17" s="167" customFormat="1">
      <c r="A1344" s="151"/>
      <c r="B1344" s="113" t="s">
        <v>6240</v>
      </c>
      <c r="C1344" s="151"/>
      <c r="D1344" s="151"/>
      <c r="E1344" s="78">
        <v>43677</v>
      </c>
      <c r="F1344" s="517">
        <v>111187.5</v>
      </c>
      <c r="G1344" s="517">
        <v>111187.5</v>
      </c>
      <c r="H1344" s="517">
        <v>94509.375</v>
      </c>
      <c r="I1344" s="517">
        <v>16678.125</v>
      </c>
      <c r="J1344" s="517">
        <v>0</v>
      </c>
      <c r="K1344" s="124" t="s">
        <v>7700</v>
      </c>
      <c r="L1344" s="418" t="s">
        <v>52</v>
      </c>
      <c r="M1344" s="124" t="s">
        <v>4240</v>
      </c>
      <c r="N1344" s="151"/>
      <c r="O1344" s="79">
        <f>IFERROR(VLOOKUP(TRIM(PRR[[#This Row],[Lokacija provedbe
grad ili općina]]),[1]Koordinate!B:E,2,FALSE),"")</f>
        <v>32224</v>
      </c>
      <c r="P1344" s="79">
        <f>IFERROR(VLOOKUP(TRIM(PRR[[#This Row],[Lokacija provedbe
grad ili općina]]),[1]Koordinate!B:E,3,FALSE),"")</f>
        <v>45.419167100000003</v>
      </c>
      <c r="Q1344" s="79">
        <f>IFERROR(VLOOKUP(TRIM(PRR[[#This Row],[Lokacija provedbe
grad ili općina]]),[1]Koordinate!B:E,4,FALSE),"")</f>
        <v>18.899151100000001</v>
      </c>
    </row>
    <row r="1345" spans="1:17" s="167" customFormat="1">
      <c r="A1345" s="151"/>
      <c r="B1345" s="113" t="s">
        <v>6240</v>
      </c>
      <c r="C1345" s="151"/>
      <c r="D1345" s="151"/>
      <c r="E1345" s="78">
        <v>43677</v>
      </c>
      <c r="F1345" s="517">
        <v>111187.5</v>
      </c>
      <c r="G1345" s="517">
        <v>111187.5</v>
      </c>
      <c r="H1345" s="517">
        <v>94509.375</v>
      </c>
      <c r="I1345" s="517">
        <v>16678.125</v>
      </c>
      <c r="J1345" s="517">
        <v>0</v>
      </c>
      <c r="K1345" s="124" t="s">
        <v>7701</v>
      </c>
      <c r="L1345" s="418" t="s">
        <v>52</v>
      </c>
      <c r="M1345" s="124" t="s">
        <v>2369</v>
      </c>
      <c r="N1345" s="151"/>
      <c r="O1345" s="79">
        <f>IFERROR(VLOOKUP(TRIM(PRR[[#This Row],[Lokacija provedbe
grad ili općina]]),[1]Koordinate!B:E,2,FALSE),"")</f>
        <v>32276</v>
      </c>
      <c r="P1345" s="79">
        <f>IFERROR(VLOOKUP(TRIM(PRR[[#This Row],[Lokacija provedbe
grad ili općina]]),[1]Koordinate!B:E,3,FALSE),"")</f>
        <v>45.116733199999999</v>
      </c>
      <c r="Q1345" s="79">
        <f>IFERROR(VLOOKUP(TRIM(PRR[[#This Row],[Lokacija provedbe
grad ili općina]]),[1]Koordinate!B:E,4,FALSE),"")</f>
        <v>18.5370162</v>
      </c>
    </row>
    <row r="1346" spans="1:17" s="167" customFormat="1">
      <c r="A1346" s="151"/>
      <c r="B1346" s="113" t="s">
        <v>7685</v>
      </c>
      <c r="C1346" s="151"/>
      <c r="D1346" s="151"/>
      <c r="E1346" s="78">
        <v>43677</v>
      </c>
      <c r="F1346" s="517">
        <v>3980986</v>
      </c>
      <c r="G1346" s="517">
        <v>1451899.65</v>
      </c>
      <c r="H1346" s="517">
        <v>1234114.7024999999</v>
      </c>
      <c r="I1346" s="517">
        <v>217784.94750000001</v>
      </c>
      <c r="J1346" s="517">
        <v>2529086.35</v>
      </c>
      <c r="K1346" s="124" t="s">
        <v>4412</v>
      </c>
      <c r="L1346" s="418" t="s">
        <v>52</v>
      </c>
      <c r="M1346" s="124" t="s">
        <v>217</v>
      </c>
      <c r="N1346" s="151"/>
      <c r="O1346" s="79">
        <f>IFERROR(VLOOKUP(TRIM(PRR[[#This Row],[Lokacija provedbe
grad ili općina]]),[1]Koordinate!B:E,2,FALSE),"")</f>
        <v>32245</v>
      </c>
      <c r="P1346" s="79">
        <f>IFERROR(VLOOKUP(TRIM(PRR[[#This Row],[Lokacija provedbe
grad ili općina]]),[1]Koordinate!B:E,3,FALSE),"")</f>
        <v>45.139913399999998</v>
      </c>
      <c r="Q1346" s="79">
        <f>IFERROR(VLOOKUP(TRIM(PRR[[#This Row],[Lokacija provedbe
grad ili općina]]),[1]Koordinate!B:E,4,FALSE),"")</f>
        <v>19.035608799999899</v>
      </c>
    </row>
    <row r="1347" spans="1:17" s="167" customFormat="1">
      <c r="A1347" s="151"/>
      <c r="B1347" s="113" t="s">
        <v>7685</v>
      </c>
      <c r="C1347" s="151"/>
      <c r="D1347" s="151"/>
      <c r="E1347" s="78">
        <v>43677</v>
      </c>
      <c r="F1347" s="517">
        <v>3859000</v>
      </c>
      <c r="G1347" s="517">
        <v>1482500</v>
      </c>
      <c r="H1347" s="517">
        <v>1260125</v>
      </c>
      <c r="I1347" s="517">
        <v>222375</v>
      </c>
      <c r="J1347" s="517">
        <v>2376500</v>
      </c>
      <c r="K1347" s="124" t="s">
        <v>4417</v>
      </c>
      <c r="L1347" s="418" t="s">
        <v>52</v>
      </c>
      <c r="M1347" s="124" t="s">
        <v>217</v>
      </c>
      <c r="N1347" s="151"/>
      <c r="O1347" s="79">
        <f>IFERROR(VLOOKUP(TRIM(PRR[[#This Row],[Lokacija provedbe
grad ili općina]]),[1]Koordinate!B:E,2,FALSE),"")</f>
        <v>32245</v>
      </c>
      <c r="P1347" s="79">
        <f>IFERROR(VLOOKUP(TRIM(PRR[[#This Row],[Lokacija provedbe
grad ili općina]]),[1]Koordinate!B:E,3,FALSE),"")</f>
        <v>45.139913399999998</v>
      </c>
      <c r="Q1347" s="79">
        <f>IFERROR(VLOOKUP(TRIM(PRR[[#This Row],[Lokacija provedbe
grad ili općina]]),[1]Koordinate!B:E,4,FALSE),"")</f>
        <v>19.035608799999899</v>
      </c>
    </row>
    <row r="1348" spans="1:17" s="167" customFormat="1">
      <c r="A1348" s="151"/>
      <c r="B1348" s="113" t="s">
        <v>7685</v>
      </c>
      <c r="C1348" s="151"/>
      <c r="D1348" s="151"/>
      <c r="E1348" s="78">
        <v>43677</v>
      </c>
      <c r="F1348" s="517">
        <v>1131707.8</v>
      </c>
      <c r="G1348" s="517">
        <v>465741.29</v>
      </c>
      <c r="H1348" s="517">
        <v>395880.09649999999</v>
      </c>
      <c r="I1348" s="517">
        <v>69861.193499999994</v>
      </c>
      <c r="J1348" s="517">
        <v>665966.51</v>
      </c>
      <c r="K1348" s="124" t="s">
        <v>7702</v>
      </c>
      <c r="L1348" s="418" t="s">
        <v>52</v>
      </c>
      <c r="M1348" s="124" t="s">
        <v>148</v>
      </c>
      <c r="N1348" s="151"/>
      <c r="O1348" s="79">
        <f>IFERROR(VLOOKUP(TRIM(PRR[[#This Row],[Lokacija provedbe
grad ili općina]]),[1]Koordinate!B:E,2,FALSE),"")</f>
        <v>32272</v>
      </c>
      <c r="P1348" s="79">
        <f>IFERROR(VLOOKUP(TRIM(PRR[[#This Row],[Lokacija provedbe
grad ili općina]]),[1]Koordinate!B:E,3,FALSE),"")</f>
        <v>45.189483999999901</v>
      </c>
      <c r="Q1348" s="79">
        <f>IFERROR(VLOOKUP(TRIM(PRR[[#This Row],[Lokacija provedbe
grad ili općina]]),[1]Koordinate!B:E,4,FALSE),"")</f>
        <v>18.6873659</v>
      </c>
    </row>
    <row r="1349" spans="1:17" s="167" customFormat="1">
      <c r="A1349" s="151"/>
      <c r="B1349" s="113" t="s">
        <v>7685</v>
      </c>
      <c r="C1349" s="151"/>
      <c r="D1349" s="151"/>
      <c r="E1349" s="78">
        <v>43677</v>
      </c>
      <c r="F1349" s="517">
        <v>1157142.19</v>
      </c>
      <c r="G1349" s="517">
        <v>625167.73</v>
      </c>
      <c r="H1349" s="517">
        <v>531392.57049999991</v>
      </c>
      <c r="I1349" s="517">
        <v>93775.159500000067</v>
      </c>
      <c r="J1349" s="517">
        <v>531974.46</v>
      </c>
      <c r="K1349" s="124" t="s">
        <v>6544</v>
      </c>
      <c r="L1349" s="418" t="s">
        <v>52</v>
      </c>
      <c r="M1349" s="124" t="s">
        <v>148</v>
      </c>
      <c r="N1349" s="151"/>
      <c r="O1349" s="79">
        <f>IFERROR(VLOOKUP(TRIM(PRR[[#This Row],[Lokacija provedbe
grad ili općina]]),[1]Koordinate!B:E,2,FALSE),"")</f>
        <v>32272</v>
      </c>
      <c r="P1349" s="79">
        <f>IFERROR(VLOOKUP(TRIM(PRR[[#This Row],[Lokacija provedbe
grad ili općina]]),[1]Koordinate!B:E,3,FALSE),"")</f>
        <v>45.189483999999901</v>
      </c>
      <c r="Q1349" s="79">
        <f>IFERROR(VLOOKUP(TRIM(PRR[[#This Row],[Lokacija provedbe
grad ili općina]]),[1]Koordinate!B:E,4,FALSE),"")</f>
        <v>18.6873659</v>
      </c>
    </row>
    <row r="1350" spans="1:17" s="167" customFormat="1">
      <c r="A1350" s="151"/>
      <c r="B1350" s="113" t="s">
        <v>7685</v>
      </c>
      <c r="C1350" s="151"/>
      <c r="D1350" s="151"/>
      <c r="E1350" s="78">
        <v>43677</v>
      </c>
      <c r="F1350" s="517">
        <v>2608595.6</v>
      </c>
      <c r="G1350" s="517">
        <v>1043438.24</v>
      </c>
      <c r="H1350" s="517">
        <v>886922.50399999996</v>
      </c>
      <c r="I1350" s="517">
        <v>156515.73600000003</v>
      </c>
      <c r="J1350" s="517">
        <v>1565157.36</v>
      </c>
      <c r="K1350" s="124" t="s">
        <v>4832</v>
      </c>
      <c r="L1350" s="418" t="s">
        <v>52</v>
      </c>
      <c r="M1350" s="124" t="s">
        <v>2362</v>
      </c>
      <c r="N1350" s="151"/>
      <c r="O1350" s="79">
        <f>IFERROR(VLOOKUP(TRIM(PRR[[#This Row],[Lokacija provedbe
grad ili općina]]),[1]Koordinate!B:E,2,FALSE),"")</f>
        <v>32221</v>
      </c>
      <c r="P1350" s="79">
        <f>IFERROR(VLOOKUP(TRIM(PRR[[#This Row],[Lokacija provedbe
grad ili općina]]),[1]Koordinate!B:E,3,FALSE),"")</f>
        <v>45.332528099999998</v>
      </c>
      <c r="Q1350" s="79">
        <f>IFERROR(VLOOKUP(TRIM(PRR[[#This Row],[Lokacija provedbe
grad ili općina]]),[1]Koordinate!B:E,4,FALSE),"")</f>
        <v>18.841491600000001</v>
      </c>
    </row>
    <row r="1351" spans="1:17" s="167" customFormat="1">
      <c r="A1351" s="225"/>
      <c r="B1351" s="538" t="s">
        <v>3008</v>
      </c>
      <c r="C1351" s="225"/>
      <c r="D1351" s="225"/>
      <c r="E1351" s="231"/>
      <c r="F1351" s="424"/>
      <c r="G1351" s="424"/>
      <c r="H1351" s="424"/>
      <c r="I1351" s="424"/>
      <c r="J1351" s="424"/>
      <c r="K1351" s="142"/>
      <c r="L1351" s="419"/>
      <c r="M1351" s="142"/>
      <c r="N1351" s="225"/>
      <c r="O1351" s="425" t="str">
        <f>IFERROR(VLOOKUP(TRIM(PRR[[#This Row],[Lokacija provedbe
grad ili općina]]),[1]Koordinate!B:E,2,FALSE),"")</f>
        <v/>
      </c>
      <c r="P1351" s="425" t="str">
        <f>IFERROR(VLOOKUP(TRIM(PRR[[#This Row],[Lokacija provedbe
grad ili općina]]),[1]Koordinate!B:E,3,FALSE),"")</f>
        <v/>
      </c>
      <c r="Q1351" s="425" t="str">
        <f>IFERROR(VLOOKUP(TRIM(PRR[[#This Row],[Lokacija provedbe
grad ili općina]]),[1]Koordinate!B:E,4,FALSE),"")</f>
        <v/>
      </c>
    </row>
    <row r="1352" spans="1:17" s="167" customFormat="1" ht="30">
      <c r="A1352" s="225"/>
      <c r="B1352" s="423" t="s">
        <v>3173</v>
      </c>
      <c r="C1352" s="225"/>
      <c r="D1352" s="225"/>
      <c r="E1352" s="231">
        <v>42983</v>
      </c>
      <c r="F1352" s="424">
        <v>2063533.39</v>
      </c>
      <c r="G1352" s="424">
        <v>2063533.39</v>
      </c>
      <c r="H1352" s="424">
        <v>1754003.38</v>
      </c>
      <c r="I1352" s="424">
        <v>309530.01</v>
      </c>
      <c r="J1352" s="424">
        <v>0</v>
      </c>
      <c r="K1352" s="142" t="s">
        <v>3175</v>
      </c>
      <c r="L1352" s="419" t="s">
        <v>52</v>
      </c>
      <c r="M1352" s="142" t="s">
        <v>143</v>
      </c>
      <c r="N1352" s="225"/>
      <c r="O1352" s="225">
        <f>IFERROR(VLOOKUP(TRIM(PRR[[#This Row],[Lokacija provedbe
grad ili općina]]),[1]Koordinate!B:E,2,FALSE),"")</f>
        <v>32100</v>
      </c>
      <c r="P1352" s="225">
        <f>IFERROR(VLOOKUP(TRIM(PRR[[#This Row],[Lokacija provedbe
grad ili općina]]),[1]Koordinate!B:E,3,FALSE),"")</f>
        <v>45.287905799999997</v>
      </c>
      <c r="Q1352" s="225">
        <f>IFERROR(VLOOKUP(TRIM(PRR[[#This Row],[Lokacija provedbe
grad ili općina]]),[1]Koordinate!B:E,4,FALSE),"")</f>
        <v>18.805678100000002</v>
      </c>
    </row>
    <row r="1353" spans="1:17" s="167" customFormat="1" ht="30">
      <c r="A1353" s="225"/>
      <c r="B1353" s="423" t="s">
        <v>3173</v>
      </c>
      <c r="C1353" s="225"/>
      <c r="D1353" s="225"/>
      <c r="E1353" s="231">
        <v>42983</v>
      </c>
      <c r="F1353" s="424">
        <v>5202685.25</v>
      </c>
      <c r="G1353" s="424">
        <v>5202685.25</v>
      </c>
      <c r="H1353" s="424">
        <v>4422282.46</v>
      </c>
      <c r="I1353" s="424">
        <v>780402.79</v>
      </c>
      <c r="J1353" s="424">
        <v>0</v>
      </c>
      <c r="K1353" s="142" t="s">
        <v>3175</v>
      </c>
      <c r="L1353" s="419" t="s">
        <v>52</v>
      </c>
      <c r="M1353" s="142" t="s">
        <v>143</v>
      </c>
      <c r="N1353" s="225"/>
      <c r="O1353" s="225">
        <f>IFERROR(VLOOKUP(TRIM(PRR[[#This Row],[Lokacija provedbe
grad ili općina]]),[1]Koordinate!B:E,2,FALSE),"")</f>
        <v>32100</v>
      </c>
      <c r="P1353" s="225">
        <f>IFERROR(VLOOKUP(TRIM(PRR[[#This Row],[Lokacija provedbe
grad ili općina]]),[1]Koordinate!B:E,3,FALSE),"")</f>
        <v>45.287905799999997</v>
      </c>
      <c r="Q1353" s="225">
        <f>IFERROR(VLOOKUP(TRIM(PRR[[#This Row],[Lokacija provedbe
grad ili općina]]),[1]Koordinate!B:E,4,FALSE),"")</f>
        <v>18.805678100000002</v>
      </c>
    </row>
    <row r="1354" spans="1:17" s="167" customFormat="1">
      <c r="A1354" s="225"/>
      <c r="B1354" s="423" t="s">
        <v>3009</v>
      </c>
      <c r="C1354" s="225"/>
      <c r="D1354" s="225"/>
      <c r="E1354" s="231">
        <v>43139</v>
      </c>
      <c r="F1354" s="424">
        <v>6534851.3099999996</v>
      </c>
      <c r="G1354" s="424">
        <v>6524962.3099999996</v>
      </c>
      <c r="H1354" s="424">
        <v>5546217.9634999996</v>
      </c>
      <c r="I1354" s="424">
        <v>978744.34649999999</v>
      </c>
      <c r="J1354" s="424">
        <v>9889</v>
      </c>
      <c r="K1354" s="142" t="s">
        <v>1116</v>
      </c>
      <c r="L1354" s="419" t="s">
        <v>52</v>
      </c>
      <c r="M1354" s="142" t="s">
        <v>217</v>
      </c>
      <c r="N1354" s="225"/>
      <c r="O1354" s="225">
        <f>IFERROR(VLOOKUP(TRIM(PRR[[#This Row],[Lokacija provedbe
grad ili općina]]),[1]Koordinate!B:E,2,FALSE),"")</f>
        <v>32245</v>
      </c>
      <c r="P1354" s="225">
        <f>IFERROR(VLOOKUP(TRIM(PRR[[#This Row],[Lokacija provedbe
grad ili općina]]),[1]Koordinate!B:E,3,FALSE),"")</f>
        <v>45.139913399999998</v>
      </c>
      <c r="Q1354" s="225">
        <f>IFERROR(VLOOKUP(TRIM(PRR[[#This Row],[Lokacija provedbe
grad ili općina]]),[1]Koordinate!B:E,4,FALSE),"")</f>
        <v>19.035608799999899</v>
      </c>
    </row>
    <row r="1355" spans="1:17" s="167" customFormat="1">
      <c r="A1355" s="225"/>
      <c r="B1355" s="423" t="s">
        <v>3009</v>
      </c>
      <c r="C1355" s="225"/>
      <c r="D1355" s="225"/>
      <c r="E1355" s="231">
        <v>43139</v>
      </c>
      <c r="F1355" s="424">
        <v>2772363.29</v>
      </c>
      <c r="G1355" s="424">
        <v>2772363.29</v>
      </c>
      <c r="H1355" s="424">
        <v>2356508.7965000002</v>
      </c>
      <c r="I1355" s="424">
        <v>415854.49349999987</v>
      </c>
      <c r="J1355" s="424">
        <v>0</v>
      </c>
      <c r="K1355" s="142" t="s">
        <v>3031</v>
      </c>
      <c r="L1355" s="419" t="s">
        <v>52</v>
      </c>
      <c r="M1355" s="142" t="s">
        <v>1216</v>
      </c>
      <c r="N1355" s="225"/>
      <c r="O1355" s="225">
        <f>IFERROR(VLOOKUP(TRIM(PRR[[#This Row],[Lokacija provedbe
grad ili općina]]),[1]Koordinate!B:E,2,FALSE),"")</f>
        <v>32257</v>
      </c>
      <c r="P1355" s="225">
        <f>IFERROR(VLOOKUP(TRIM(PRR[[#This Row],[Lokacija provedbe
grad ili općina]]),[1]Koordinate!B:E,3,FALSE),"")</f>
        <v>44.919718199999998</v>
      </c>
      <c r="Q1355" s="225">
        <f>IFERROR(VLOOKUP(TRIM(PRR[[#This Row],[Lokacija provedbe
grad ili općina]]),[1]Koordinate!B:E,4,FALSE),"")</f>
        <v>18.910618199999998</v>
      </c>
    </row>
    <row r="1356" spans="1:17" s="167" customFormat="1">
      <c r="A1356" s="151"/>
      <c r="B1356" s="226" t="s">
        <v>3009</v>
      </c>
      <c r="C1356" s="45"/>
      <c r="D1356" s="45"/>
      <c r="E1356" s="95">
        <v>43139</v>
      </c>
      <c r="F1356" s="75">
        <v>3063426</v>
      </c>
      <c r="G1356" s="75">
        <v>3063426</v>
      </c>
      <c r="H1356" s="75">
        <v>2603912.1</v>
      </c>
      <c r="I1356" s="75">
        <v>459513.89999999991</v>
      </c>
      <c r="J1356" s="75">
        <v>0</v>
      </c>
      <c r="K1356" s="205" t="s">
        <v>3032</v>
      </c>
      <c r="L1356" s="196" t="s">
        <v>52</v>
      </c>
      <c r="M1356" s="124" t="s">
        <v>890</v>
      </c>
      <c r="N1356" s="218"/>
      <c r="O1356" s="225">
        <f>IFERROR(VLOOKUP(TRIM(PRR[[#This Row],[Lokacija provedbe
grad ili općina]]),[1]Koordinate!B:E,2,FALSE),"")</f>
        <v>32236</v>
      </c>
      <c r="P1356" s="225">
        <f>IFERROR(VLOOKUP(TRIM(PRR[[#This Row],[Lokacija provedbe
grad ili općina]]),[1]Koordinate!B:E,3,FALSE),"")</f>
        <v>45.222044799999999</v>
      </c>
      <c r="Q1356" s="225">
        <f>IFERROR(VLOOKUP(TRIM(PRR[[#This Row],[Lokacija provedbe
grad ili općina]]),[1]Koordinate!B:E,4,FALSE),"")</f>
        <v>19.375233099999999</v>
      </c>
    </row>
    <row r="1357" spans="1:17" s="167" customFormat="1">
      <c r="A1357" s="151"/>
      <c r="B1357" s="226" t="s">
        <v>3009</v>
      </c>
      <c r="C1357" s="45"/>
      <c r="D1357" s="45"/>
      <c r="E1357" s="95">
        <v>43139</v>
      </c>
      <c r="F1357" s="75">
        <v>524007.85</v>
      </c>
      <c r="G1357" s="75">
        <v>524007.85</v>
      </c>
      <c r="H1357" s="75">
        <v>445406.67249999999</v>
      </c>
      <c r="I1357" s="75">
        <v>78601.177499999991</v>
      </c>
      <c r="J1357" s="75">
        <v>0</v>
      </c>
      <c r="K1357" s="205" t="s">
        <v>1122</v>
      </c>
      <c r="L1357" s="196" t="s">
        <v>52</v>
      </c>
      <c r="M1357" s="124" t="s">
        <v>4240</v>
      </c>
      <c r="N1357" s="218"/>
      <c r="O1357" s="225">
        <f>IFERROR(VLOOKUP(TRIM(PRR[[#This Row],[Lokacija provedbe
grad ili općina]]),[1]Koordinate!B:E,2,FALSE),"")</f>
        <v>32224</v>
      </c>
      <c r="P1357" s="225">
        <f>IFERROR(VLOOKUP(TRIM(PRR[[#This Row],[Lokacija provedbe
grad ili općina]]),[1]Koordinate!B:E,3,FALSE),"")</f>
        <v>45.419167100000003</v>
      </c>
      <c r="Q1357" s="225">
        <f>IFERROR(VLOOKUP(TRIM(PRR[[#This Row],[Lokacija provedbe
grad ili općina]]),[1]Koordinate!B:E,4,FALSE),"")</f>
        <v>18.899151100000001</v>
      </c>
    </row>
    <row r="1358" spans="1:17" s="167" customFormat="1">
      <c r="A1358" s="151"/>
      <c r="B1358" s="226" t="s">
        <v>3009</v>
      </c>
      <c r="C1358" s="45"/>
      <c r="D1358" s="45"/>
      <c r="E1358" s="95">
        <v>43139</v>
      </c>
      <c r="F1358" s="75">
        <v>4319721.4400000004</v>
      </c>
      <c r="G1358" s="75">
        <v>4319721.4400000004</v>
      </c>
      <c r="H1358" s="75">
        <v>3671763.2240000004</v>
      </c>
      <c r="I1358" s="75">
        <v>647958.21600000001</v>
      </c>
      <c r="J1358" s="75">
        <v>0</v>
      </c>
      <c r="K1358" s="205" t="s">
        <v>3033</v>
      </c>
      <c r="L1358" s="196" t="s">
        <v>52</v>
      </c>
      <c r="M1358" s="124" t="s">
        <v>1405</v>
      </c>
      <c r="N1358" s="218"/>
      <c r="O1358" s="225">
        <f>IFERROR(VLOOKUP(TRIM(PRR[[#This Row],[Lokacija provedbe
grad ili općina]]),[1]Koordinate!B:E,2,FALSE),"")</f>
        <v>32241</v>
      </c>
      <c r="P1358" s="225">
        <f>IFERROR(VLOOKUP(TRIM(PRR[[#This Row],[Lokacija provedbe
grad ili općina]]),[1]Koordinate!B:E,3,FALSE),"")</f>
        <v>45.259888199999999</v>
      </c>
      <c r="Q1358" s="225">
        <f>IFERROR(VLOOKUP(TRIM(PRR[[#This Row],[Lokacija provedbe
grad ili općina]]),[1]Koordinate!B:E,4,FALSE),"")</f>
        <v>18.9103662999999</v>
      </c>
    </row>
    <row r="1359" spans="1:17" s="167" customFormat="1">
      <c r="A1359" s="151"/>
      <c r="B1359" s="226" t="s">
        <v>3009</v>
      </c>
      <c r="C1359" s="45"/>
      <c r="D1359" s="45"/>
      <c r="E1359" s="95">
        <v>43139</v>
      </c>
      <c r="F1359" s="75">
        <v>962610</v>
      </c>
      <c r="G1359" s="75">
        <v>962610</v>
      </c>
      <c r="H1359" s="75">
        <v>818218.5</v>
      </c>
      <c r="I1359" s="75">
        <v>144391.5</v>
      </c>
      <c r="J1359" s="75">
        <v>0</v>
      </c>
      <c r="K1359" s="205" t="s">
        <v>1110</v>
      </c>
      <c r="L1359" s="196" t="s">
        <v>52</v>
      </c>
      <c r="M1359" s="124" t="s">
        <v>4319</v>
      </c>
      <c r="N1359" s="218"/>
      <c r="O1359" s="225">
        <f>IFERROR(VLOOKUP(TRIM(PRR[[#This Row],[Lokacija provedbe
grad ili općina]]),[1]Koordinate!B:E,2,FALSE),"")</f>
        <v>32275</v>
      </c>
      <c r="P1359" s="225">
        <f>IFERROR(VLOOKUP(TRIM(PRR[[#This Row],[Lokacija provedbe
grad ili općina]]),[1]Koordinate!B:E,3,FALSE),"")</f>
        <v>45.049175699999999</v>
      </c>
      <c r="Q1359" s="225">
        <f>IFERROR(VLOOKUP(TRIM(PRR[[#This Row],[Lokacija provedbe
grad ili općina]]),[1]Koordinate!B:E,4,FALSE),"")</f>
        <v>18.756961799999999</v>
      </c>
    </row>
    <row r="1360" spans="1:17" s="167" customFormat="1">
      <c r="A1360" s="151"/>
      <c r="B1360" s="226" t="s">
        <v>3009</v>
      </c>
      <c r="C1360" s="45"/>
      <c r="D1360" s="45"/>
      <c r="E1360" s="95">
        <v>43139</v>
      </c>
      <c r="F1360" s="75">
        <v>3306936.63</v>
      </c>
      <c r="G1360" s="75">
        <v>3306336.63</v>
      </c>
      <c r="H1360" s="75">
        <v>2810386.1354999999</v>
      </c>
      <c r="I1360" s="75">
        <v>495950.49450000003</v>
      </c>
      <c r="J1360" s="75">
        <v>600</v>
      </c>
      <c r="K1360" s="205" t="s">
        <v>1106</v>
      </c>
      <c r="L1360" s="196" t="s">
        <v>52</v>
      </c>
      <c r="M1360" s="124" t="s">
        <v>4326</v>
      </c>
      <c r="N1360" s="218"/>
      <c r="O1360" s="225">
        <f>IFERROR(VLOOKUP(TRIM(PRR[[#This Row],[Lokacija provedbe
grad ili općina]]),[1]Koordinate!B:E,2,FALSE),"")</f>
        <v>32271</v>
      </c>
      <c r="P1360" s="225">
        <f>IFERROR(VLOOKUP(TRIM(PRR[[#This Row],[Lokacija provedbe
grad ili općina]]),[1]Koordinate!B:E,3,FALSE),"")</f>
        <v>45.230120199999902</v>
      </c>
      <c r="Q1360" s="225">
        <f>IFERROR(VLOOKUP(TRIM(PRR[[#This Row],[Lokacija provedbe
grad ili općina]]),[1]Koordinate!B:E,4,FALSE),"")</f>
        <v>18.742381699999999</v>
      </c>
    </row>
    <row r="1361" spans="1:17" s="167" customFormat="1">
      <c r="A1361" s="151"/>
      <c r="B1361" s="226" t="s">
        <v>3009</v>
      </c>
      <c r="C1361" s="45"/>
      <c r="D1361" s="45"/>
      <c r="E1361" s="95">
        <v>43139</v>
      </c>
      <c r="F1361" s="75">
        <v>2933244.98</v>
      </c>
      <c r="G1361" s="75">
        <v>2933244.98</v>
      </c>
      <c r="H1361" s="75">
        <v>2493258.233</v>
      </c>
      <c r="I1361" s="75">
        <v>439986.74699999997</v>
      </c>
      <c r="J1361" s="75">
        <v>0</v>
      </c>
      <c r="K1361" s="205" t="s">
        <v>3034</v>
      </c>
      <c r="L1361" s="196" t="s">
        <v>52</v>
      </c>
      <c r="M1361" s="124" t="s">
        <v>1398</v>
      </c>
      <c r="N1361" s="218"/>
      <c r="O1361" s="225">
        <f>IFERROR(VLOOKUP(TRIM(PRR[[#This Row],[Lokacija provedbe
grad ili općina]]),[1]Koordinate!B:E,2,FALSE),"")</f>
        <v>32281</v>
      </c>
      <c r="P1361" s="225">
        <f>IFERROR(VLOOKUP(TRIM(PRR[[#This Row],[Lokacija provedbe
grad ili općina]]),[1]Koordinate!B:E,3,FALSE),"")</f>
        <v>45.288244499999998</v>
      </c>
      <c r="Q1361" s="225">
        <f>IFERROR(VLOOKUP(TRIM(PRR[[#This Row],[Lokacija provedbe
grad ili općina]]),[1]Koordinate!B:E,4,FALSE),"")</f>
        <v>18.6841136</v>
      </c>
    </row>
    <row r="1362" spans="1:17" s="167" customFormat="1">
      <c r="A1362" s="151"/>
      <c r="B1362" s="226" t="s">
        <v>3009</v>
      </c>
      <c r="C1362" s="45"/>
      <c r="D1362" s="45"/>
      <c r="E1362" s="95">
        <v>43139</v>
      </c>
      <c r="F1362" s="75">
        <v>3580892.84</v>
      </c>
      <c r="G1362" s="75">
        <v>3580892.84</v>
      </c>
      <c r="H1362" s="75">
        <v>3043758.9139999999</v>
      </c>
      <c r="I1362" s="75">
        <v>537133.92599999998</v>
      </c>
      <c r="J1362" s="75">
        <v>0</v>
      </c>
      <c r="K1362" s="205" t="s">
        <v>3035</v>
      </c>
      <c r="L1362" s="196" t="s">
        <v>52</v>
      </c>
      <c r="M1362" s="124" t="s">
        <v>2367</v>
      </c>
      <c r="N1362" s="218"/>
      <c r="O1362" s="225">
        <f>IFERROR(VLOOKUP(TRIM(PRR[[#This Row],[Lokacija provedbe
grad ili općina]]),[1]Koordinate!B:E,2,FALSE),"")</f>
        <v>32274</v>
      </c>
      <c r="P1362" s="225">
        <f>IFERROR(VLOOKUP(TRIM(PRR[[#This Row],[Lokacija provedbe
grad ili općina]]),[1]Koordinate!B:E,3,FALSE),"")</f>
        <v>45.095241199999997</v>
      </c>
      <c r="Q1362" s="225">
        <f>IFERROR(VLOOKUP(TRIM(PRR[[#This Row],[Lokacija provedbe
grad ili općina]]),[1]Koordinate!B:E,4,FALSE),"")</f>
        <v>18.640757199999999</v>
      </c>
    </row>
    <row r="1363" spans="1:17" s="167" customFormat="1">
      <c r="A1363" s="151"/>
      <c r="B1363" s="226" t="s">
        <v>3009</v>
      </c>
      <c r="C1363" s="45"/>
      <c r="D1363" s="45"/>
      <c r="E1363" s="95">
        <v>43139</v>
      </c>
      <c r="F1363" s="75">
        <v>3261289.42</v>
      </c>
      <c r="G1363" s="75">
        <v>3261289.42</v>
      </c>
      <c r="H1363" s="75">
        <v>2772096.0069999998</v>
      </c>
      <c r="I1363" s="75">
        <v>489193.41300000018</v>
      </c>
      <c r="J1363" s="75">
        <v>0</v>
      </c>
      <c r="K1363" s="205" t="s">
        <v>3036</v>
      </c>
      <c r="L1363" s="196" t="s">
        <v>52</v>
      </c>
      <c r="M1363" s="124" t="s">
        <v>4321</v>
      </c>
      <c r="N1363" s="218"/>
      <c r="O1363" s="225">
        <f>IFERROR(VLOOKUP(TRIM(PRR[[#This Row],[Lokacija provedbe
grad ili općina]]),[1]Koordinate!B:E,2,FALSE),"")</f>
        <v>32251</v>
      </c>
      <c r="P1363" s="225">
        <f>IFERROR(VLOOKUP(TRIM(PRR[[#This Row],[Lokacija provedbe
grad ili općina]]),[1]Koordinate!B:E,3,FALSE),"")</f>
        <v>45.1983599</v>
      </c>
      <c r="Q1363" s="225">
        <f>IFERROR(VLOOKUP(TRIM(PRR[[#This Row],[Lokacija provedbe
grad ili općina]]),[1]Koordinate!B:E,4,FALSE),"")</f>
        <v>18.848450799999998</v>
      </c>
    </row>
    <row r="1364" spans="1:17" s="167" customFormat="1">
      <c r="A1364" s="151"/>
      <c r="B1364" s="226" t="s">
        <v>3009</v>
      </c>
      <c r="C1364" s="45"/>
      <c r="D1364" s="45"/>
      <c r="E1364" s="95">
        <v>43139</v>
      </c>
      <c r="F1364" s="75">
        <v>1222106.78</v>
      </c>
      <c r="G1364" s="75">
        <v>1194500.3700000001</v>
      </c>
      <c r="H1364" s="75">
        <v>1015325.3145000001</v>
      </c>
      <c r="I1364" s="75">
        <v>179175.05550000002</v>
      </c>
      <c r="J1364" s="75">
        <v>27606.409999999916</v>
      </c>
      <c r="K1364" s="205" t="s">
        <v>1114</v>
      </c>
      <c r="L1364" s="196" t="s">
        <v>52</v>
      </c>
      <c r="M1364" s="124" t="s">
        <v>183</v>
      </c>
      <c r="N1364" s="218"/>
      <c r="O1364" s="225">
        <f>IFERROR(VLOOKUP(TRIM(PRR[[#This Row],[Lokacija provedbe
grad ili općina]]),[1]Koordinate!B:E,2,FALSE),"")</f>
        <v>32237</v>
      </c>
      <c r="P1364" s="225">
        <f>IFERROR(VLOOKUP(TRIM(PRR[[#This Row],[Lokacija provedbe
grad ili općina]]),[1]Koordinate!B:E,3,FALSE),"")</f>
        <v>45.226005899999997</v>
      </c>
      <c r="Q1364" s="225">
        <f>IFERROR(VLOOKUP(TRIM(PRR[[#This Row],[Lokacija provedbe
grad ili općina]]),[1]Koordinate!B:E,4,FALSE),"")</f>
        <v>19.168700999999999</v>
      </c>
    </row>
    <row r="1365" spans="1:17" s="167" customFormat="1">
      <c r="A1365" s="151"/>
      <c r="B1365" s="226" t="s">
        <v>3720</v>
      </c>
      <c r="C1365" s="45"/>
      <c r="D1365" s="45"/>
      <c r="E1365" s="95">
        <v>43244</v>
      </c>
      <c r="F1365" s="75">
        <v>7428000</v>
      </c>
      <c r="G1365" s="75">
        <v>7428000</v>
      </c>
      <c r="H1365" s="75">
        <v>6313800</v>
      </c>
      <c r="I1365" s="75">
        <v>1114200</v>
      </c>
      <c r="J1365" s="75">
        <v>0</v>
      </c>
      <c r="K1365" s="205" t="s">
        <v>3522</v>
      </c>
      <c r="L1365" s="196" t="s">
        <v>52</v>
      </c>
      <c r="M1365" s="124" t="s">
        <v>3099</v>
      </c>
      <c r="N1365" s="218"/>
      <c r="O1365" s="225">
        <f>IFERROR(VLOOKUP(TRIM(PRR[[#This Row],[Lokacija provedbe
grad ili općina]]),[1]Koordinate!B:E,2,FALSE),"")</f>
        <v>32273</v>
      </c>
      <c r="P1365" s="225">
        <f>IFERROR(VLOOKUP(TRIM(PRR[[#This Row],[Lokacija provedbe
grad ili općina]]),[1]Koordinate!B:E,3,FALSE),"")</f>
        <v>45.149477099999999</v>
      </c>
      <c r="Q1365" s="225">
        <f>IFERROR(VLOOKUP(TRIM(PRR[[#This Row],[Lokacija provedbe
grad ili općina]]),[1]Koordinate!B:E,4,FALSE),"")</f>
        <v>18.706734399999899</v>
      </c>
    </row>
    <row r="1366" spans="1:17" s="167" customFormat="1">
      <c r="A1366" s="151"/>
      <c r="B1366" s="226" t="s">
        <v>3720</v>
      </c>
      <c r="C1366" s="45"/>
      <c r="D1366" s="45"/>
      <c r="E1366" s="95">
        <v>43244</v>
      </c>
      <c r="F1366" s="75">
        <v>7116513.29</v>
      </c>
      <c r="G1366" s="75">
        <v>7116513.29</v>
      </c>
      <c r="H1366" s="75">
        <v>6049036.29</v>
      </c>
      <c r="I1366" s="75">
        <v>1067477</v>
      </c>
      <c r="J1366" s="75">
        <v>0</v>
      </c>
      <c r="K1366" s="205" t="s">
        <v>3491</v>
      </c>
      <c r="L1366" s="196" t="s">
        <v>52</v>
      </c>
      <c r="M1366" s="124" t="s">
        <v>4325</v>
      </c>
      <c r="N1366" s="218"/>
      <c r="O1366" s="225">
        <f>IFERROR(VLOOKUP(TRIM(PRR[[#This Row],[Lokacija provedbe
grad ili općina]]),[1]Koordinate!B:E,2,FALSE),"")</f>
        <v>32252</v>
      </c>
      <c r="P1366" s="225">
        <f>IFERROR(VLOOKUP(TRIM(PRR[[#This Row],[Lokacija provedbe
grad ili općina]]),[1]Koordinate!B:E,3,FALSE),"")</f>
        <v>45.145711599999998</v>
      </c>
      <c r="Q1366" s="225">
        <f>IFERROR(VLOOKUP(TRIM(PRR[[#This Row],[Lokacija provedbe
grad ili općina]]),[1]Koordinate!B:E,4,FALSE),"")</f>
        <v>18.872181399999999</v>
      </c>
    </row>
    <row r="1367" spans="1:17" s="167" customFormat="1">
      <c r="A1367" s="151"/>
      <c r="B1367" s="226" t="s">
        <v>3720</v>
      </c>
      <c r="C1367" s="45"/>
      <c r="D1367" s="45"/>
      <c r="E1367" s="95">
        <v>43244</v>
      </c>
      <c r="F1367" s="75">
        <v>4517170</v>
      </c>
      <c r="G1367" s="75">
        <v>4368358.96</v>
      </c>
      <c r="H1367" s="75">
        <v>3713105.12</v>
      </c>
      <c r="I1367" s="75">
        <v>655253.83999999985</v>
      </c>
      <c r="J1367" s="75">
        <v>148811.04000000004</v>
      </c>
      <c r="K1367" s="205" t="s">
        <v>1106</v>
      </c>
      <c r="L1367" s="196" t="s">
        <v>52</v>
      </c>
      <c r="M1367" s="124" t="s">
        <v>4326</v>
      </c>
      <c r="N1367" s="218"/>
      <c r="O1367" s="225">
        <f>IFERROR(VLOOKUP(TRIM(PRR[[#This Row],[Lokacija provedbe
grad ili općina]]),[1]Koordinate!B:E,2,FALSE),"")</f>
        <v>32271</v>
      </c>
      <c r="P1367" s="225">
        <f>IFERROR(VLOOKUP(TRIM(PRR[[#This Row],[Lokacija provedbe
grad ili općina]]),[1]Koordinate!B:E,3,FALSE),"")</f>
        <v>45.230120199999902</v>
      </c>
      <c r="Q1367" s="225">
        <f>IFERROR(VLOOKUP(TRIM(PRR[[#This Row],[Lokacija provedbe
grad ili općina]]),[1]Koordinate!B:E,4,FALSE),"")</f>
        <v>18.742381699999999</v>
      </c>
    </row>
    <row r="1368" spans="1:17" s="167" customFormat="1">
      <c r="A1368" s="151"/>
      <c r="B1368" s="226" t="s">
        <v>3720</v>
      </c>
      <c r="C1368" s="45"/>
      <c r="D1368" s="45"/>
      <c r="E1368" s="95">
        <v>43245</v>
      </c>
      <c r="F1368" s="75">
        <v>1698657.84</v>
      </c>
      <c r="G1368" s="75">
        <v>1698657.84</v>
      </c>
      <c r="H1368" s="75">
        <v>1443859.16</v>
      </c>
      <c r="I1368" s="75">
        <v>254798.68000000017</v>
      </c>
      <c r="J1368" s="75">
        <v>0</v>
      </c>
      <c r="K1368" s="205" t="s">
        <v>3517</v>
      </c>
      <c r="L1368" s="196" t="s">
        <v>52</v>
      </c>
      <c r="M1368" s="124" t="s">
        <v>217</v>
      </c>
      <c r="N1368" s="218"/>
      <c r="O1368" s="225">
        <f>IFERROR(VLOOKUP(TRIM(PRR[[#This Row],[Lokacija provedbe
grad ili općina]]),[1]Koordinate!B:E,2,FALSE),"")</f>
        <v>32245</v>
      </c>
      <c r="P1368" s="225">
        <f>IFERROR(VLOOKUP(TRIM(PRR[[#This Row],[Lokacija provedbe
grad ili općina]]),[1]Koordinate!B:E,3,FALSE),"")</f>
        <v>45.139913399999998</v>
      </c>
      <c r="Q1368" s="225">
        <f>IFERROR(VLOOKUP(TRIM(PRR[[#This Row],[Lokacija provedbe
grad ili općina]]),[1]Koordinate!B:E,4,FALSE),"")</f>
        <v>19.035608799999899</v>
      </c>
    </row>
    <row r="1369" spans="1:17" s="167" customFormat="1">
      <c r="A1369" s="151"/>
      <c r="B1369" s="226" t="s">
        <v>3720</v>
      </c>
      <c r="C1369" s="45"/>
      <c r="D1369" s="45"/>
      <c r="E1369" s="95">
        <v>43244</v>
      </c>
      <c r="F1369" s="75">
        <v>6430487.8099999996</v>
      </c>
      <c r="G1369" s="75">
        <v>6430487.8099999996</v>
      </c>
      <c r="H1369" s="75">
        <v>5465914.6399999997</v>
      </c>
      <c r="I1369" s="75">
        <v>964573.16999999993</v>
      </c>
      <c r="J1369" s="75">
        <v>0</v>
      </c>
      <c r="K1369" s="205" t="s">
        <v>1116</v>
      </c>
      <c r="L1369" s="196" t="s">
        <v>52</v>
      </c>
      <c r="M1369" s="124" t="s">
        <v>3972</v>
      </c>
      <c r="N1369" s="218"/>
      <c r="O1369" s="225">
        <f>IFERROR(VLOOKUP(TRIM(PRR[[#This Row],[Lokacija provedbe
grad ili općina]]),[1]Koordinate!B:E,2,FALSE),"")</f>
        <v>32213</v>
      </c>
      <c r="P1369" s="225">
        <f>IFERROR(VLOOKUP(TRIM(PRR[[#This Row],[Lokacija provedbe
grad ili općina]]),[1]Koordinate!B:E,3,FALSE),"")</f>
        <v>45.374082700000002</v>
      </c>
      <c r="Q1369" s="225">
        <f>IFERROR(VLOOKUP(TRIM(PRR[[#This Row],[Lokacija provedbe
grad ili općina]]),[1]Koordinate!B:E,4,FALSE),"")</f>
        <v>18.704673499999998</v>
      </c>
    </row>
    <row r="1370" spans="1:17" s="167" customFormat="1">
      <c r="A1370" s="151"/>
      <c r="B1370" s="226" t="s">
        <v>3854</v>
      </c>
      <c r="C1370" s="45"/>
      <c r="D1370" s="45"/>
      <c r="E1370" s="95">
        <v>43272</v>
      </c>
      <c r="F1370" s="75">
        <v>130000</v>
      </c>
      <c r="G1370" s="75">
        <v>130000</v>
      </c>
      <c r="H1370" s="75">
        <v>110500</v>
      </c>
      <c r="I1370" s="75">
        <v>19500</v>
      </c>
      <c r="J1370" s="75">
        <v>0</v>
      </c>
      <c r="K1370" s="205" t="s">
        <v>3032</v>
      </c>
      <c r="L1370" s="196" t="s">
        <v>52</v>
      </c>
      <c r="M1370" s="124" t="s">
        <v>890</v>
      </c>
      <c r="N1370" s="218"/>
      <c r="O1370" s="225">
        <f>IFERROR(VLOOKUP(TRIM(PRR[[#This Row],[Lokacija provedbe
grad ili općina]]),[1]Koordinate!B:E,2,FALSE),"")</f>
        <v>32236</v>
      </c>
      <c r="P1370" s="225">
        <f>IFERROR(VLOOKUP(TRIM(PRR[[#This Row],[Lokacija provedbe
grad ili općina]]),[1]Koordinate!B:E,3,FALSE),"")</f>
        <v>45.222044799999999</v>
      </c>
      <c r="Q1370" s="225">
        <f>IFERROR(VLOOKUP(TRIM(PRR[[#This Row],[Lokacija provedbe
grad ili općina]]),[1]Koordinate!B:E,4,FALSE),"")</f>
        <v>19.375233099999999</v>
      </c>
    </row>
    <row r="1371" spans="1:17" s="167" customFormat="1">
      <c r="A1371" s="151"/>
      <c r="B1371" s="226" t="s">
        <v>3854</v>
      </c>
      <c r="C1371" s="45"/>
      <c r="D1371" s="45"/>
      <c r="E1371" s="95">
        <v>43272</v>
      </c>
      <c r="F1371" s="75">
        <v>87500</v>
      </c>
      <c r="G1371" s="75">
        <v>87500</v>
      </c>
      <c r="H1371" s="75">
        <v>74375</v>
      </c>
      <c r="I1371" s="75">
        <v>13125</v>
      </c>
      <c r="J1371" s="75">
        <v>0</v>
      </c>
      <c r="K1371" s="205" t="s">
        <v>1106</v>
      </c>
      <c r="L1371" s="196" t="s">
        <v>52</v>
      </c>
      <c r="M1371" s="124" t="s">
        <v>137</v>
      </c>
      <c r="N1371" s="218"/>
      <c r="O1371" s="225">
        <f>IFERROR(VLOOKUP(TRIM(PRR[[#This Row],[Lokacija provedbe
grad ili općina]]),[1]Koordinate!B:E,2,FALSE),"")</f>
        <v>32271</v>
      </c>
      <c r="P1371" s="225">
        <f>IFERROR(VLOOKUP(TRIM(PRR[[#This Row],[Lokacija provedbe
grad ili općina]]),[1]Koordinate!B:E,3,FALSE),"")</f>
        <v>45.224781399999998</v>
      </c>
      <c r="Q1371" s="225">
        <f>IFERROR(VLOOKUP(TRIM(PRR[[#This Row],[Lokacija provedbe
grad ili općina]]),[1]Koordinate!B:E,4,FALSE),"")</f>
        <v>18.739294299999901</v>
      </c>
    </row>
    <row r="1372" spans="1:17" s="167" customFormat="1">
      <c r="A1372" s="151"/>
      <c r="B1372" s="226" t="s">
        <v>3854</v>
      </c>
      <c r="C1372" s="45"/>
      <c r="D1372" s="45"/>
      <c r="E1372" s="95">
        <v>43280</v>
      </c>
      <c r="F1372" s="75">
        <v>118750</v>
      </c>
      <c r="G1372" s="75">
        <v>118750</v>
      </c>
      <c r="H1372" s="75">
        <v>100937.5</v>
      </c>
      <c r="I1372" s="75">
        <v>17812.5</v>
      </c>
      <c r="J1372" s="75">
        <v>0</v>
      </c>
      <c r="K1372" s="205" t="s">
        <v>3510</v>
      </c>
      <c r="L1372" s="196" t="s">
        <v>52</v>
      </c>
      <c r="M1372" s="124" t="s">
        <v>2362</v>
      </c>
      <c r="N1372" s="218"/>
      <c r="O1372" s="225">
        <f>IFERROR(VLOOKUP(TRIM(PRR[[#This Row],[Lokacija provedbe
grad ili općina]]),[1]Koordinate!B:E,2,FALSE),"")</f>
        <v>32221</v>
      </c>
      <c r="P1372" s="225">
        <f>IFERROR(VLOOKUP(TRIM(PRR[[#This Row],[Lokacija provedbe
grad ili općina]]),[1]Koordinate!B:E,3,FALSE),"")</f>
        <v>45.332528099999998</v>
      </c>
      <c r="Q1372" s="225">
        <f>IFERROR(VLOOKUP(TRIM(PRR[[#This Row],[Lokacija provedbe
grad ili općina]]),[1]Koordinate!B:E,4,FALSE),"")</f>
        <v>18.841491600000001</v>
      </c>
    </row>
    <row r="1373" spans="1:17" s="167" customFormat="1">
      <c r="A1373" s="151"/>
      <c r="B1373" s="226" t="s">
        <v>3854</v>
      </c>
      <c r="C1373" s="45"/>
      <c r="D1373" s="45"/>
      <c r="E1373" s="95">
        <v>43280</v>
      </c>
      <c r="F1373" s="75">
        <v>87500</v>
      </c>
      <c r="G1373" s="75">
        <v>87500</v>
      </c>
      <c r="H1373" s="75">
        <v>74375</v>
      </c>
      <c r="I1373" s="75">
        <v>13125</v>
      </c>
      <c r="J1373" s="75">
        <v>0</v>
      </c>
      <c r="K1373" s="205" t="s">
        <v>3495</v>
      </c>
      <c r="L1373" s="196" t="s">
        <v>52</v>
      </c>
      <c r="M1373" s="124" t="s">
        <v>2369</v>
      </c>
      <c r="N1373" s="218"/>
      <c r="O1373" s="225">
        <f>IFERROR(VLOOKUP(TRIM(PRR[[#This Row],[Lokacija provedbe
grad ili općina]]),[1]Koordinate!B:E,2,FALSE),"")</f>
        <v>32276</v>
      </c>
      <c r="P1373" s="225">
        <f>IFERROR(VLOOKUP(TRIM(PRR[[#This Row],[Lokacija provedbe
grad ili općina]]),[1]Koordinate!B:E,3,FALSE),"")</f>
        <v>45.116733199999999</v>
      </c>
      <c r="Q1373" s="225">
        <f>IFERROR(VLOOKUP(TRIM(PRR[[#This Row],[Lokacija provedbe
grad ili općina]]),[1]Koordinate!B:E,4,FALSE),"")</f>
        <v>18.5370162</v>
      </c>
    </row>
    <row r="1374" spans="1:17" s="167" customFormat="1">
      <c r="A1374" s="151"/>
      <c r="B1374" s="226" t="s">
        <v>3854</v>
      </c>
      <c r="C1374" s="45"/>
      <c r="D1374" s="45"/>
      <c r="E1374" s="95">
        <v>43285</v>
      </c>
      <c r="F1374" s="75">
        <v>73750</v>
      </c>
      <c r="G1374" s="75">
        <v>73750</v>
      </c>
      <c r="H1374" s="75">
        <v>62687.5</v>
      </c>
      <c r="I1374" s="75">
        <v>11062.5</v>
      </c>
      <c r="J1374" s="75">
        <v>0</v>
      </c>
      <c r="K1374" s="205" t="s">
        <v>3031</v>
      </c>
      <c r="L1374" s="196" t="s">
        <v>52</v>
      </c>
      <c r="M1374" s="124" t="s">
        <v>1216</v>
      </c>
      <c r="N1374" s="218"/>
      <c r="O1374" s="225">
        <f>IFERROR(VLOOKUP(TRIM(PRR[[#This Row],[Lokacija provedbe
grad ili općina]]),[1]Koordinate!B:E,2,FALSE),"")</f>
        <v>32257</v>
      </c>
      <c r="P1374" s="225">
        <f>IFERROR(VLOOKUP(TRIM(PRR[[#This Row],[Lokacija provedbe
grad ili općina]]),[1]Koordinate!B:E,3,FALSE),"")</f>
        <v>44.919718199999998</v>
      </c>
      <c r="Q1374" s="225">
        <f>IFERROR(VLOOKUP(TRIM(PRR[[#This Row],[Lokacija provedbe
grad ili općina]]),[1]Koordinate!B:E,4,FALSE),"")</f>
        <v>18.910618199999998</v>
      </c>
    </row>
    <row r="1375" spans="1:17" s="167" customFormat="1">
      <c r="A1375" s="151"/>
      <c r="B1375" s="226" t="s">
        <v>3854</v>
      </c>
      <c r="C1375" s="45"/>
      <c r="D1375" s="45"/>
      <c r="E1375" s="95">
        <v>43284</v>
      </c>
      <c r="F1375" s="75">
        <v>83750</v>
      </c>
      <c r="G1375" s="75">
        <v>83750</v>
      </c>
      <c r="H1375" s="75">
        <v>71187.5</v>
      </c>
      <c r="I1375" s="75">
        <v>12562.5</v>
      </c>
      <c r="J1375" s="75">
        <v>0</v>
      </c>
      <c r="K1375" s="205" t="s">
        <v>3519</v>
      </c>
      <c r="L1375" s="196" t="s">
        <v>52</v>
      </c>
      <c r="M1375" s="124" t="s">
        <v>167</v>
      </c>
      <c r="N1375" s="218"/>
      <c r="O1375" s="225">
        <f>IFERROR(VLOOKUP(TRIM(PRR[[#This Row],[Lokacija provedbe
grad ili općina]]),[1]Koordinate!B:E,2,FALSE),"")</f>
        <v>32260</v>
      </c>
      <c r="P1375" s="225">
        <f>IFERROR(VLOOKUP(TRIM(PRR[[#This Row],[Lokacija provedbe
grad ili općina]]),[1]Koordinate!B:E,3,FALSE),"")</f>
        <v>44.887424799999998</v>
      </c>
      <c r="Q1375" s="225">
        <f>IFERROR(VLOOKUP(TRIM(PRR[[#This Row],[Lokacija provedbe
grad ili općina]]),[1]Koordinate!B:E,4,FALSE),"")</f>
        <v>18.825355800000001</v>
      </c>
    </row>
    <row r="1376" spans="1:17" s="167" customFormat="1">
      <c r="A1376" s="151"/>
      <c r="B1376" s="226" t="s">
        <v>3854</v>
      </c>
      <c r="C1376" s="45"/>
      <c r="D1376" s="45"/>
      <c r="E1376" s="95">
        <v>43284</v>
      </c>
      <c r="F1376" s="75">
        <v>200000</v>
      </c>
      <c r="G1376" s="75">
        <v>200000</v>
      </c>
      <c r="H1376" s="75">
        <v>170000</v>
      </c>
      <c r="I1376" s="75">
        <v>30000</v>
      </c>
      <c r="J1376" s="75">
        <v>0</v>
      </c>
      <c r="K1376" s="205" t="s">
        <v>3034</v>
      </c>
      <c r="L1376" s="196" t="s">
        <v>52</v>
      </c>
      <c r="M1376" s="124" t="s">
        <v>1398</v>
      </c>
      <c r="N1376" s="218"/>
      <c r="O1376" s="225">
        <f>IFERROR(VLOOKUP(TRIM(PRR[[#This Row],[Lokacija provedbe
grad ili općina]]),[1]Koordinate!B:E,2,FALSE),"")</f>
        <v>32281</v>
      </c>
      <c r="P1376" s="225">
        <f>IFERROR(VLOOKUP(TRIM(PRR[[#This Row],[Lokacija provedbe
grad ili općina]]),[1]Koordinate!B:E,3,FALSE),"")</f>
        <v>45.288244499999998</v>
      </c>
      <c r="Q1376" s="225">
        <f>IFERROR(VLOOKUP(TRIM(PRR[[#This Row],[Lokacija provedbe
grad ili općina]]),[1]Koordinate!B:E,4,FALSE),"")</f>
        <v>18.6841136</v>
      </c>
    </row>
    <row r="1377" spans="1:17" s="167" customFormat="1">
      <c r="A1377" s="151"/>
      <c r="B1377" s="226" t="s">
        <v>3854</v>
      </c>
      <c r="C1377" s="45"/>
      <c r="D1377" s="45"/>
      <c r="E1377" s="95">
        <v>43285</v>
      </c>
      <c r="F1377" s="75">
        <v>130000</v>
      </c>
      <c r="G1377" s="75">
        <v>130000</v>
      </c>
      <c r="H1377" s="75">
        <v>110500</v>
      </c>
      <c r="I1377" s="75">
        <v>19500</v>
      </c>
      <c r="J1377" s="75">
        <v>0</v>
      </c>
      <c r="K1377" s="205" t="s">
        <v>3033</v>
      </c>
      <c r="L1377" s="196" t="s">
        <v>52</v>
      </c>
      <c r="M1377" s="124" t="s">
        <v>1405</v>
      </c>
      <c r="N1377" s="218"/>
      <c r="O1377" s="225">
        <f>IFERROR(VLOOKUP(TRIM(PRR[[#This Row],[Lokacija provedbe
grad ili općina]]),[1]Koordinate!B:E,2,FALSE),"")</f>
        <v>32241</v>
      </c>
      <c r="P1377" s="225">
        <f>IFERROR(VLOOKUP(TRIM(PRR[[#This Row],[Lokacija provedbe
grad ili općina]]),[1]Koordinate!B:E,3,FALSE),"")</f>
        <v>45.259888199999999</v>
      </c>
      <c r="Q1377" s="225">
        <f>IFERROR(VLOOKUP(TRIM(PRR[[#This Row],[Lokacija provedbe
grad ili općina]]),[1]Koordinate!B:E,4,FALSE),"")</f>
        <v>18.9103662999999</v>
      </c>
    </row>
    <row r="1378" spans="1:17" s="167" customFormat="1">
      <c r="A1378" s="225"/>
      <c r="B1378" s="423" t="s">
        <v>5030</v>
      </c>
      <c r="C1378" s="225"/>
      <c r="D1378" s="225"/>
      <c r="E1378" s="231">
        <v>43455</v>
      </c>
      <c r="F1378" s="424">
        <v>7440000</v>
      </c>
      <c r="G1378" s="424">
        <v>7440000</v>
      </c>
      <c r="H1378" s="424">
        <v>6324000</v>
      </c>
      <c r="I1378" s="424">
        <v>1116000</v>
      </c>
      <c r="J1378" s="424">
        <v>0</v>
      </c>
      <c r="K1378" s="142" t="s">
        <v>3495</v>
      </c>
      <c r="L1378" s="419" t="s">
        <v>52</v>
      </c>
      <c r="M1378" s="142" t="s">
        <v>2369</v>
      </c>
      <c r="N1378" s="225"/>
      <c r="O1378" s="225">
        <f>IFERROR(VLOOKUP(TRIM(PRR[[#This Row],[Lokacija provedbe
grad ili općina]]),[1]Koordinate!B:E,2,FALSE),"")</f>
        <v>32276</v>
      </c>
      <c r="P1378" s="225">
        <f>IFERROR(VLOOKUP(TRIM(PRR[[#This Row],[Lokacija provedbe
grad ili općina]]),[1]Koordinate!B:E,3,FALSE),"")</f>
        <v>45.116733199999999</v>
      </c>
      <c r="Q1378" s="225">
        <f>IFERROR(VLOOKUP(TRIM(PRR[[#This Row],[Lokacija provedbe
grad ili općina]]),[1]Koordinate!B:E,4,FALSE),"")</f>
        <v>18.5370162</v>
      </c>
    </row>
    <row r="1379" spans="1:17" s="167" customFormat="1">
      <c r="A1379" s="225"/>
      <c r="B1379" s="423" t="s">
        <v>5030</v>
      </c>
      <c r="C1379" s="225"/>
      <c r="D1379" s="225"/>
      <c r="E1379" s="231">
        <v>43455</v>
      </c>
      <c r="F1379" s="424">
        <v>3357024.5</v>
      </c>
      <c r="G1379" s="424">
        <v>3357024.5</v>
      </c>
      <c r="H1379" s="424">
        <v>2853470.8249999997</v>
      </c>
      <c r="I1379" s="424">
        <v>503553.67500000028</v>
      </c>
      <c r="J1379" s="424">
        <v>0</v>
      </c>
      <c r="K1379" s="142" t="s">
        <v>1122</v>
      </c>
      <c r="L1379" s="419" t="s">
        <v>52</v>
      </c>
      <c r="M1379" s="142" t="s">
        <v>4240</v>
      </c>
      <c r="N1379" s="225"/>
      <c r="O1379" s="225">
        <f>IFERROR(VLOOKUP(TRIM(PRR[[#This Row],[Lokacija provedbe
grad ili općina]]),[1]Koordinate!B:E,2,FALSE),"")</f>
        <v>32224</v>
      </c>
      <c r="P1379" s="225">
        <f>IFERROR(VLOOKUP(TRIM(PRR[[#This Row],[Lokacija provedbe
grad ili općina]]),[1]Koordinate!B:E,3,FALSE),"")</f>
        <v>45.419167100000003</v>
      </c>
      <c r="Q1379" s="225">
        <f>IFERROR(VLOOKUP(TRIM(PRR[[#This Row],[Lokacija provedbe
grad ili općina]]),[1]Koordinate!B:E,4,FALSE),"")</f>
        <v>18.899151100000001</v>
      </c>
    </row>
    <row r="1380" spans="1:17" s="167" customFormat="1">
      <c r="A1380" s="225"/>
      <c r="B1380" s="423" t="s">
        <v>5030</v>
      </c>
      <c r="C1380" s="225"/>
      <c r="D1380" s="225"/>
      <c r="E1380" s="231">
        <v>43455</v>
      </c>
      <c r="F1380" s="424">
        <v>4490000.01</v>
      </c>
      <c r="G1380" s="424">
        <v>4490000.01</v>
      </c>
      <c r="H1380" s="424">
        <v>3816500.0084999995</v>
      </c>
      <c r="I1380" s="424">
        <v>673500.00150000025</v>
      </c>
      <c r="J1380" s="424">
        <v>0</v>
      </c>
      <c r="K1380" s="142" t="s">
        <v>3036</v>
      </c>
      <c r="L1380" s="419" t="s">
        <v>52</v>
      </c>
      <c r="M1380" s="142" t="s">
        <v>4321</v>
      </c>
      <c r="N1380" s="225"/>
      <c r="O1380" s="225">
        <f>IFERROR(VLOOKUP(TRIM(PRR[[#This Row],[Lokacija provedbe
grad ili općina]]),[1]Koordinate!B:E,2,FALSE),"")</f>
        <v>32251</v>
      </c>
      <c r="P1380" s="225">
        <f>IFERROR(VLOOKUP(TRIM(PRR[[#This Row],[Lokacija provedbe
grad ili općina]]),[1]Koordinate!B:E,3,FALSE),"")</f>
        <v>45.1983599</v>
      </c>
      <c r="Q1380" s="225">
        <f>IFERROR(VLOOKUP(TRIM(PRR[[#This Row],[Lokacija provedbe
grad ili općina]]),[1]Koordinate!B:E,4,FALSE),"")</f>
        <v>18.848450799999998</v>
      </c>
    </row>
    <row r="1381" spans="1:17" s="167" customFormat="1">
      <c r="A1381" s="225"/>
      <c r="B1381" s="423" t="s">
        <v>5030</v>
      </c>
      <c r="C1381" s="225"/>
      <c r="D1381" s="225"/>
      <c r="E1381" s="231">
        <v>43455</v>
      </c>
      <c r="F1381" s="424">
        <v>7413029</v>
      </c>
      <c r="G1381" s="424">
        <v>7409904</v>
      </c>
      <c r="H1381" s="424">
        <v>6298418.3999999994</v>
      </c>
      <c r="I1381" s="424">
        <v>1111485.6000000006</v>
      </c>
      <c r="J1381" s="424">
        <v>3125</v>
      </c>
      <c r="K1381" s="142" t="s">
        <v>3493</v>
      </c>
      <c r="L1381" s="419" t="s">
        <v>52</v>
      </c>
      <c r="M1381" s="142" t="s">
        <v>5032</v>
      </c>
      <c r="N1381" s="225"/>
      <c r="O1381" s="225">
        <f>IFERROR(VLOOKUP(TRIM(PRR[[#This Row],[Lokacija provedbe
grad ili općina]]),[1]Koordinate!B:E,2,FALSE),"")</f>
        <v>32280</v>
      </c>
      <c r="P1381" s="225">
        <f>IFERROR(VLOOKUP(TRIM(PRR[[#This Row],[Lokacija provedbe
grad ili općina]]),[1]Koordinate!B:E,3,FALSE),"")</f>
        <v>45.317464800000003</v>
      </c>
      <c r="Q1381" s="225">
        <f>IFERROR(VLOOKUP(TRIM(PRR[[#This Row],[Lokacija provedbe
grad ili općina]]),[1]Koordinate!B:E,4,FALSE),"")</f>
        <v>18.731536599999998</v>
      </c>
    </row>
    <row r="1382" spans="1:17" s="167" customFormat="1">
      <c r="A1382" s="225"/>
      <c r="B1382" s="423" t="s">
        <v>5030</v>
      </c>
      <c r="C1382" s="225"/>
      <c r="D1382" s="225"/>
      <c r="E1382" s="231">
        <v>43455</v>
      </c>
      <c r="F1382" s="424">
        <v>5163786.99</v>
      </c>
      <c r="G1382" s="424">
        <v>5163786.99</v>
      </c>
      <c r="H1382" s="424">
        <v>4389218.9414999997</v>
      </c>
      <c r="I1382" s="424">
        <v>774568.0485000005</v>
      </c>
      <c r="J1382" s="424">
        <v>0</v>
      </c>
      <c r="K1382" s="142" t="s">
        <v>1124</v>
      </c>
      <c r="L1382" s="419" t="s">
        <v>52</v>
      </c>
      <c r="M1382" s="142" t="s">
        <v>159</v>
      </c>
      <c r="N1382" s="225"/>
      <c r="O1382" s="225">
        <f>IFERROR(VLOOKUP(TRIM(PRR[[#This Row],[Lokacija provedbe
grad ili općina]]),[1]Koordinate!B:E,2,FALSE),"")</f>
        <v>32283</v>
      </c>
      <c r="P1382" s="225">
        <f>IFERROR(VLOOKUP(TRIM(PRR[[#This Row],[Lokacija provedbe
grad ili općina]]),[1]Koordinate!B:E,3,FALSE),"")</f>
        <v>45.275775000000003</v>
      </c>
      <c r="Q1382" s="225">
        <f>IFERROR(VLOOKUP(TRIM(PRR[[#This Row],[Lokacija provedbe
grad ili općina]]),[1]Koordinate!B:E,4,FALSE),"")</f>
        <v>18.609666499999999</v>
      </c>
    </row>
    <row r="1383" spans="1:17" s="167" customFormat="1">
      <c r="A1383" s="225"/>
      <c r="B1383" s="423" t="s">
        <v>5030</v>
      </c>
      <c r="C1383" s="225"/>
      <c r="D1383" s="225"/>
      <c r="E1383" s="231">
        <v>43455</v>
      </c>
      <c r="F1383" s="424">
        <v>3554845.31</v>
      </c>
      <c r="G1383" s="424">
        <v>3554845.31</v>
      </c>
      <c r="H1383" s="424">
        <v>3021618.5134999999</v>
      </c>
      <c r="I1383" s="424">
        <v>533226.79650000017</v>
      </c>
      <c r="J1383" s="424">
        <v>0</v>
      </c>
      <c r="K1383" s="142" t="s">
        <v>3034</v>
      </c>
      <c r="L1383" s="419" t="s">
        <v>52</v>
      </c>
      <c r="M1383" s="142" t="s">
        <v>1398</v>
      </c>
      <c r="N1383" s="225"/>
      <c r="O1383" s="225">
        <f>IFERROR(VLOOKUP(TRIM(PRR[[#This Row],[Lokacija provedbe
grad ili općina]]),[1]Koordinate!B:E,2,FALSE),"")</f>
        <v>32281</v>
      </c>
      <c r="P1383" s="225">
        <f>IFERROR(VLOOKUP(TRIM(PRR[[#This Row],[Lokacija provedbe
grad ili općina]]),[1]Koordinate!B:E,3,FALSE),"")</f>
        <v>45.288244499999998</v>
      </c>
      <c r="Q1383" s="225">
        <f>IFERROR(VLOOKUP(TRIM(PRR[[#This Row],[Lokacija provedbe
grad ili općina]]),[1]Koordinate!B:E,4,FALSE),"")</f>
        <v>18.6841136</v>
      </c>
    </row>
    <row r="1384" spans="1:17" s="167" customFormat="1">
      <c r="A1384" s="225"/>
      <c r="B1384" s="423" t="s">
        <v>5030</v>
      </c>
      <c r="C1384" s="225"/>
      <c r="D1384" s="225"/>
      <c r="E1384" s="231">
        <v>43455</v>
      </c>
      <c r="F1384" s="424">
        <v>472793.88</v>
      </c>
      <c r="G1384" s="424">
        <v>472793.88</v>
      </c>
      <c r="H1384" s="424">
        <v>401874.79800000001</v>
      </c>
      <c r="I1384" s="424">
        <v>70919.081999999995</v>
      </c>
      <c r="J1384" s="424">
        <v>0</v>
      </c>
      <c r="K1384" s="142" t="s">
        <v>3505</v>
      </c>
      <c r="L1384" s="419" t="s">
        <v>52</v>
      </c>
      <c r="M1384" s="142" t="s">
        <v>3153</v>
      </c>
      <c r="N1384" s="225"/>
      <c r="O1384" s="225">
        <f>IFERROR(VLOOKUP(TRIM(PRR[[#This Row],[Lokacija provedbe
grad ili općina]]),[1]Koordinate!B:E,2,FALSE),"")</f>
        <v>32000</v>
      </c>
      <c r="P1384" s="225">
        <f>IFERROR(VLOOKUP(TRIM(PRR[[#This Row],[Lokacija provedbe
grad ili općina]]),[1]Koordinate!B:E,3,FALSE),"")</f>
        <v>45.337626800000002</v>
      </c>
      <c r="Q1384" s="225">
        <f>IFERROR(VLOOKUP(TRIM(PRR[[#This Row],[Lokacija provedbe
grad ili općina]]),[1]Koordinate!B:E,4,FALSE),"")</f>
        <v>18.929630800000002</v>
      </c>
    </row>
    <row r="1385" spans="1:17" s="167" customFormat="1">
      <c r="A1385" s="225"/>
      <c r="B1385" s="423" t="s">
        <v>5030</v>
      </c>
      <c r="C1385" s="225"/>
      <c r="D1385" s="225"/>
      <c r="E1385" s="231">
        <v>43455</v>
      </c>
      <c r="F1385" s="424">
        <v>1705612.97</v>
      </c>
      <c r="G1385" s="424">
        <v>1705612.97</v>
      </c>
      <c r="H1385" s="424">
        <v>1449771.0244999998</v>
      </c>
      <c r="I1385" s="424">
        <v>255841.94550000015</v>
      </c>
      <c r="J1385" s="424">
        <v>0</v>
      </c>
      <c r="K1385" s="142" t="s">
        <v>3510</v>
      </c>
      <c r="L1385" s="419" t="s">
        <v>52</v>
      </c>
      <c r="M1385" s="142" t="s">
        <v>2362</v>
      </c>
      <c r="N1385" s="225"/>
      <c r="O1385" s="225">
        <f>IFERROR(VLOOKUP(TRIM(PRR[[#This Row],[Lokacija provedbe
grad ili općina]]),[1]Koordinate!B:E,2,FALSE),"")</f>
        <v>32221</v>
      </c>
      <c r="P1385" s="225">
        <f>IFERROR(VLOOKUP(TRIM(PRR[[#This Row],[Lokacija provedbe
grad ili općina]]),[1]Koordinate!B:E,3,FALSE),"")</f>
        <v>45.332528099999998</v>
      </c>
      <c r="Q1385" s="225">
        <f>IFERROR(VLOOKUP(TRIM(PRR[[#This Row],[Lokacija provedbe
grad ili općina]]),[1]Koordinate!B:E,4,FALSE),"")</f>
        <v>18.841491600000001</v>
      </c>
    </row>
    <row r="1386" spans="1:17" s="167" customFormat="1">
      <c r="A1386" s="151"/>
      <c r="B1386" s="113" t="s">
        <v>5030</v>
      </c>
      <c r="C1386" s="151"/>
      <c r="D1386" s="151"/>
      <c r="E1386" s="78">
        <v>43605</v>
      </c>
      <c r="F1386" s="517">
        <v>3565487.7</v>
      </c>
      <c r="G1386" s="517">
        <v>3429987.7</v>
      </c>
      <c r="H1386" s="517">
        <v>2915489.5449999999</v>
      </c>
      <c r="I1386" s="517">
        <v>514498.15500000026</v>
      </c>
      <c r="J1386" s="517">
        <v>135500</v>
      </c>
      <c r="K1386" s="124" t="s">
        <v>1124</v>
      </c>
      <c r="L1386" s="418" t="s">
        <v>52</v>
      </c>
      <c r="M1386" s="124" t="s">
        <v>159</v>
      </c>
      <c r="N1386" s="151"/>
      <c r="O1386" s="79">
        <f>IFERROR(VLOOKUP(TRIM(PRR[[#This Row],[Lokacija provedbe
grad ili općina]]),[1]Koordinate!B:E,2,FALSE),"")</f>
        <v>32283</v>
      </c>
      <c r="P1386" s="79">
        <f>IFERROR(VLOOKUP(TRIM(PRR[[#This Row],[Lokacija provedbe
grad ili općina]]),[1]Koordinate!B:E,3,FALSE),"")</f>
        <v>45.275775000000003</v>
      </c>
      <c r="Q1386" s="79">
        <f>IFERROR(VLOOKUP(TRIM(PRR[[#This Row],[Lokacija provedbe
grad ili općina]]),[1]Koordinate!B:E,4,FALSE),"")</f>
        <v>18.609666499999999</v>
      </c>
    </row>
    <row r="1387" spans="1:17" s="167" customFormat="1">
      <c r="A1387" s="151"/>
      <c r="B1387" s="113" t="s">
        <v>5030</v>
      </c>
      <c r="C1387" s="151"/>
      <c r="D1387" s="151"/>
      <c r="E1387" s="78">
        <v>43616</v>
      </c>
      <c r="F1387" s="517">
        <v>2345659.44</v>
      </c>
      <c r="G1387" s="517">
        <v>2130933.7999999998</v>
      </c>
      <c r="H1387" s="517">
        <v>1811293.7299999997</v>
      </c>
      <c r="I1387" s="517">
        <v>319640.07000000007</v>
      </c>
      <c r="J1387" s="517">
        <v>214725.64000000013</v>
      </c>
      <c r="K1387" s="124" t="s">
        <v>1118</v>
      </c>
      <c r="L1387" s="418" t="s">
        <v>52</v>
      </c>
      <c r="M1387" s="124" t="s">
        <v>693</v>
      </c>
      <c r="N1387" s="151"/>
      <c r="O1387" s="79">
        <f>IFERROR(VLOOKUP(TRIM(PRR[[#This Row],[Lokacija provedbe
grad ili općina]]),[1]Koordinate!B:E,2,FALSE),"")</f>
        <v>32238</v>
      </c>
      <c r="P1387" s="79">
        <f>IFERROR(VLOOKUP(TRIM(PRR[[#This Row],[Lokacija provedbe
grad ili općina]]),[1]Koordinate!B:E,3,FALSE),"")</f>
        <v>45.232650700000001</v>
      </c>
      <c r="Q1387" s="79">
        <f>IFERROR(VLOOKUP(TRIM(PRR[[#This Row],[Lokacija provedbe
grad ili općina]]),[1]Koordinate!B:E,4,FALSE),"")</f>
        <v>19.092352200000001</v>
      </c>
    </row>
    <row r="1388" spans="1:17" s="167" customFormat="1">
      <c r="A1388" s="151"/>
      <c r="B1388" s="113" t="s">
        <v>5030</v>
      </c>
      <c r="C1388" s="151"/>
      <c r="D1388" s="151"/>
      <c r="E1388" s="78">
        <v>43605</v>
      </c>
      <c r="F1388" s="517">
        <v>5161284.29</v>
      </c>
      <c r="G1388" s="517">
        <v>5160734.29</v>
      </c>
      <c r="H1388" s="517">
        <v>4386624.1464999998</v>
      </c>
      <c r="I1388" s="517">
        <v>774110.14350000024</v>
      </c>
      <c r="J1388" s="517">
        <v>550</v>
      </c>
      <c r="K1388" s="124" t="s">
        <v>3031</v>
      </c>
      <c r="L1388" s="418" t="s">
        <v>52</v>
      </c>
      <c r="M1388" s="124" t="s">
        <v>1216</v>
      </c>
      <c r="N1388" s="151"/>
      <c r="O1388" s="79">
        <f>IFERROR(VLOOKUP(TRIM(PRR[[#This Row],[Lokacija provedbe
grad ili općina]]),[1]Koordinate!B:E,2,FALSE),"")</f>
        <v>32257</v>
      </c>
      <c r="P1388" s="79">
        <f>IFERROR(VLOOKUP(TRIM(PRR[[#This Row],[Lokacija provedbe
grad ili općina]]),[1]Koordinate!B:E,3,FALSE),"")</f>
        <v>44.919718199999998</v>
      </c>
      <c r="Q1388" s="79">
        <f>IFERROR(VLOOKUP(TRIM(PRR[[#This Row],[Lokacija provedbe
grad ili općina]]),[1]Koordinate!B:E,4,FALSE),"")</f>
        <v>18.910618199999998</v>
      </c>
    </row>
    <row r="1389" spans="1:17" s="167" customFormat="1">
      <c r="A1389" s="151"/>
      <c r="B1389" s="113" t="s">
        <v>5030</v>
      </c>
      <c r="C1389" s="151"/>
      <c r="D1389" s="151"/>
      <c r="E1389" s="78">
        <v>43605</v>
      </c>
      <c r="F1389" s="517">
        <v>7433024.2300000004</v>
      </c>
      <c r="G1389" s="517">
        <v>7412500</v>
      </c>
      <c r="H1389" s="517">
        <v>6300625</v>
      </c>
      <c r="I1389" s="517">
        <v>1111875</v>
      </c>
      <c r="J1389" s="517">
        <v>20524.230000000447</v>
      </c>
      <c r="K1389" s="124" t="s">
        <v>1110</v>
      </c>
      <c r="L1389" s="418" t="s">
        <v>52</v>
      </c>
      <c r="M1389" s="124" t="s">
        <v>4319</v>
      </c>
      <c r="N1389" s="151"/>
      <c r="O1389" s="79">
        <f>IFERROR(VLOOKUP(TRIM(PRR[[#This Row],[Lokacija provedbe
grad ili općina]]),[1]Koordinate!B:E,2,FALSE),"")</f>
        <v>32275</v>
      </c>
      <c r="P1389" s="79">
        <f>IFERROR(VLOOKUP(TRIM(PRR[[#This Row],[Lokacija provedbe
grad ili općina]]),[1]Koordinate!B:E,3,FALSE),"")</f>
        <v>45.049175699999999</v>
      </c>
      <c r="Q1389" s="79">
        <f>IFERROR(VLOOKUP(TRIM(PRR[[#This Row],[Lokacija provedbe
grad ili općina]]),[1]Koordinate!B:E,4,FALSE),"")</f>
        <v>18.756961799999999</v>
      </c>
    </row>
    <row r="1390" spans="1:17" s="167" customFormat="1">
      <c r="A1390" s="225"/>
      <c r="B1390" s="423" t="s">
        <v>5030</v>
      </c>
      <c r="C1390" s="225"/>
      <c r="D1390" s="225"/>
      <c r="E1390" s="231">
        <v>43664</v>
      </c>
      <c r="F1390" s="424">
        <v>1845444.93</v>
      </c>
      <c r="G1390" s="424">
        <v>1845444.93</v>
      </c>
      <c r="H1390" s="424">
        <v>1568628.1904999998</v>
      </c>
      <c r="I1390" s="424">
        <v>276816.73950000014</v>
      </c>
      <c r="J1390" s="424">
        <v>0</v>
      </c>
      <c r="K1390" s="142" t="s">
        <v>3499</v>
      </c>
      <c r="L1390" s="419" t="s">
        <v>52</v>
      </c>
      <c r="M1390" s="142" t="s">
        <v>54</v>
      </c>
      <c r="N1390" s="225"/>
      <c r="O1390" s="425">
        <f>IFERROR(VLOOKUP(TRIM(PRR[[#This Row],[Lokacija provedbe
grad ili općina]]),[1]Koordinate!B:E,2,FALSE),"")</f>
        <v>32254</v>
      </c>
      <c r="P1390" s="425">
        <f>IFERROR(VLOOKUP(TRIM(PRR[[#This Row],[Lokacija provedbe
grad ili općina]]),[1]Koordinate!B:E,3,FALSE),"")</f>
        <v>44.981645</v>
      </c>
      <c r="Q1390" s="425">
        <f>IFERROR(VLOOKUP(TRIM(PRR[[#This Row],[Lokacija provedbe
grad ili općina]]),[1]Koordinate!B:E,4,FALSE),"")</f>
        <v>18.9273869999999</v>
      </c>
    </row>
    <row r="1391" spans="1:17" s="167" customFormat="1" ht="30">
      <c r="A1391" s="225"/>
      <c r="B1391" s="423" t="s">
        <v>7472</v>
      </c>
      <c r="C1391" s="225"/>
      <c r="D1391" s="225"/>
      <c r="E1391" s="231">
        <v>43664</v>
      </c>
      <c r="F1391" s="424">
        <v>4397990.49</v>
      </c>
      <c r="G1391" s="424">
        <v>4397990.49</v>
      </c>
      <c r="H1391" s="424">
        <v>3738291.9165000003</v>
      </c>
      <c r="I1391" s="424">
        <v>659698.57349999994</v>
      </c>
      <c r="J1391" s="424">
        <v>0</v>
      </c>
      <c r="K1391" s="142" t="s">
        <v>3175</v>
      </c>
      <c r="L1391" s="419" t="s">
        <v>52</v>
      </c>
      <c r="M1391" s="142" t="s">
        <v>143</v>
      </c>
      <c r="N1391" s="225"/>
      <c r="O1391" s="425">
        <f>IFERROR(VLOOKUP(TRIM(PRR[[#This Row],[Lokacija provedbe
grad ili općina]]),[1]Koordinate!B:E,2,FALSE),"")</f>
        <v>32100</v>
      </c>
      <c r="P1391" s="425">
        <f>IFERROR(VLOOKUP(TRIM(PRR[[#This Row],[Lokacija provedbe
grad ili općina]]),[1]Koordinate!B:E,3,FALSE),"")</f>
        <v>45.287905799999997</v>
      </c>
      <c r="Q1391" s="425">
        <f>IFERROR(VLOOKUP(TRIM(PRR[[#This Row],[Lokacija provedbe
grad ili općina]]),[1]Koordinate!B:E,4,FALSE),"")</f>
        <v>18.805678100000002</v>
      </c>
    </row>
    <row r="1392" spans="1:17" s="167" customFormat="1" ht="30">
      <c r="A1392" s="225"/>
      <c r="B1392" s="423" t="s">
        <v>7472</v>
      </c>
      <c r="C1392" s="225"/>
      <c r="D1392" s="225"/>
      <c r="E1392" s="231">
        <v>43664</v>
      </c>
      <c r="F1392" s="424">
        <v>4122108.88</v>
      </c>
      <c r="G1392" s="424">
        <v>4122108.88</v>
      </c>
      <c r="H1392" s="424">
        <v>3503792.548</v>
      </c>
      <c r="I1392" s="424">
        <v>618316.33199999994</v>
      </c>
      <c r="J1392" s="424">
        <v>0</v>
      </c>
      <c r="K1392" s="142" t="s">
        <v>3175</v>
      </c>
      <c r="L1392" s="419" t="s">
        <v>52</v>
      </c>
      <c r="M1392" s="142" t="s">
        <v>143</v>
      </c>
      <c r="N1392" s="225"/>
      <c r="O1392" s="425">
        <f>IFERROR(VLOOKUP(TRIM(PRR[[#This Row],[Lokacija provedbe
grad ili općina]]),[1]Koordinate!B:E,2,FALSE),"")</f>
        <v>32100</v>
      </c>
      <c r="P1392" s="425">
        <f>IFERROR(VLOOKUP(TRIM(PRR[[#This Row],[Lokacija provedbe
grad ili općina]]),[1]Koordinate!B:E,3,FALSE),"")</f>
        <v>45.287905799999997</v>
      </c>
      <c r="Q1392" s="425">
        <f>IFERROR(VLOOKUP(TRIM(PRR[[#This Row],[Lokacija provedbe
grad ili općina]]),[1]Koordinate!B:E,4,FALSE),"")</f>
        <v>18.805678100000002</v>
      </c>
    </row>
    <row r="1393" spans="1:17" s="167" customFormat="1">
      <c r="A1393" s="151"/>
      <c r="B1393" s="255" t="s">
        <v>1544</v>
      </c>
      <c r="C1393" s="151"/>
      <c r="D1393" s="151"/>
      <c r="E1393" s="78"/>
      <c r="F1393" s="75"/>
      <c r="G1393" s="75"/>
      <c r="H1393" s="75"/>
      <c r="I1393" s="75"/>
      <c r="J1393" s="75"/>
      <c r="K1393" s="205"/>
      <c r="L1393" s="418"/>
      <c r="M1393" s="124"/>
      <c r="N1393" s="218"/>
      <c r="O1393" s="225" t="str">
        <f>IFERROR(VLOOKUP(TRIM(PRR[[#This Row],[Lokacija provedbe
grad ili općina]]),[1]Koordinate!B:E,2,FALSE),"")</f>
        <v/>
      </c>
      <c r="P1393" s="225" t="str">
        <f>IFERROR(VLOOKUP(TRIM(PRR[[#This Row],[Lokacija provedbe
grad ili općina]]),[1]Koordinate!B:E,3,FALSE),"")</f>
        <v/>
      </c>
      <c r="Q1393" s="225" t="str">
        <f>IFERROR(VLOOKUP(TRIM(PRR[[#This Row],[Lokacija provedbe
grad ili općina]]),[1]Koordinate!B:E,4,FALSE),"")</f>
        <v/>
      </c>
    </row>
    <row r="1394" spans="1:17" s="167" customFormat="1">
      <c r="A1394" s="225"/>
      <c r="B1394" s="226" t="s">
        <v>2794</v>
      </c>
      <c r="C1394" s="225"/>
      <c r="D1394" s="225"/>
      <c r="E1394" s="231">
        <v>42990</v>
      </c>
      <c r="F1394" s="75">
        <v>6101962.5</v>
      </c>
      <c r="G1394" s="75">
        <v>2440785</v>
      </c>
      <c r="H1394" s="75">
        <v>2074667.25</v>
      </c>
      <c r="I1394" s="75">
        <v>366117.75</v>
      </c>
      <c r="J1394" s="75">
        <v>3661177.5</v>
      </c>
      <c r="K1394" s="205" t="s">
        <v>2827</v>
      </c>
      <c r="L1394" s="419" t="s">
        <v>52</v>
      </c>
      <c r="M1394" s="124" t="s">
        <v>54</v>
      </c>
      <c r="N1394" s="218"/>
      <c r="O1394" s="225">
        <f>IFERROR(VLOOKUP(TRIM(PRR[[#This Row],[Lokacija provedbe
grad ili općina]]),[1]Koordinate!B:E,2,FALSE),"")</f>
        <v>32254</v>
      </c>
      <c r="P1394" s="225">
        <f>IFERROR(VLOOKUP(TRIM(PRR[[#This Row],[Lokacija provedbe
grad ili općina]]),[1]Koordinate!B:E,3,FALSE),"")</f>
        <v>44.981645</v>
      </c>
      <c r="Q1394" s="225">
        <f>IFERROR(VLOOKUP(TRIM(PRR[[#This Row],[Lokacija provedbe
grad ili općina]]),[1]Koordinate!B:E,4,FALSE),"")</f>
        <v>18.9273869999999</v>
      </c>
    </row>
    <row r="1395" spans="1:17" s="167" customFormat="1" ht="30">
      <c r="A1395" s="225"/>
      <c r="B1395" s="226" t="s">
        <v>2794</v>
      </c>
      <c r="C1395" s="225"/>
      <c r="D1395" s="225"/>
      <c r="E1395" s="231">
        <v>42990</v>
      </c>
      <c r="F1395" s="75">
        <v>1257500</v>
      </c>
      <c r="G1395" s="75">
        <v>628750</v>
      </c>
      <c r="H1395" s="75">
        <v>534437.5</v>
      </c>
      <c r="I1395" s="75">
        <v>94312.5</v>
      </c>
      <c r="J1395" s="75">
        <v>628750</v>
      </c>
      <c r="K1395" s="205" t="s">
        <v>2828</v>
      </c>
      <c r="L1395" s="419" t="s">
        <v>52</v>
      </c>
      <c r="M1395" s="124" t="s">
        <v>3101</v>
      </c>
      <c r="N1395" s="218"/>
      <c r="O1395" s="225">
        <f>IFERROR(VLOOKUP(TRIM(PRR[[#This Row],[Lokacija provedbe
grad ili općina]]),[1]Koordinate!B:E,2,FALSE),"")</f>
        <v>32257</v>
      </c>
      <c r="P1395" s="225">
        <f>IFERROR(VLOOKUP(TRIM(PRR[[#This Row],[Lokacija provedbe
grad ili općina]]),[1]Koordinate!B:E,3,FALSE),"")</f>
        <v>44.919718199999998</v>
      </c>
      <c r="Q1395" s="225">
        <f>IFERROR(VLOOKUP(TRIM(PRR[[#This Row],[Lokacija provedbe
grad ili općina]]),[1]Koordinate!B:E,4,FALSE),"")</f>
        <v>18.910618199999998</v>
      </c>
    </row>
    <row r="1396" spans="1:17" s="167" customFormat="1">
      <c r="A1396" s="151"/>
      <c r="B1396" s="226" t="s">
        <v>3102</v>
      </c>
      <c r="C1396" s="45"/>
      <c r="D1396" s="45"/>
      <c r="E1396" s="95">
        <v>43089</v>
      </c>
      <c r="F1396" s="75">
        <v>4925287.08</v>
      </c>
      <c r="G1396" s="75">
        <v>2462643.54</v>
      </c>
      <c r="H1396" s="75">
        <v>2093247.01</v>
      </c>
      <c r="I1396" s="75">
        <v>369396.53</v>
      </c>
      <c r="J1396" s="75">
        <v>2462643.54</v>
      </c>
      <c r="K1396" s="205" t="s">
        <v>3103</v>
      </c>
      <c r="L1396" s="196" t="s">
        <v>52</v>
      </c>
      <c r="M1396" s="124" t="s">
        <v>1405</v>
      </c>
      <c r="N1396" s="218"/>
      <c r="O1396" s="225">
        <f>IFERROR(VLOOKUP(TRIM(PRR[[#This Row],[Lokacija provedbe
grad ili općina]]),[1]Koordinate!B:E,2,FALSE),"")</f>
        <v>32241</v>
      </c>
      <c r="P1396" s="225">
        <f>IFERROR(VLOOKUP(TRIM(PRR[[#This Row],[Lokacija provedbe
grad ili općina]]),[1]Koordinate!B:E,3,FALSE),"")</f>
        <v>45.259888199999999</v>
      </c>
      <c r="Q1396" s="225">
        <f>IFERROR(VLOOKUP(TRIM(PRR[[#This Row],[Lokacija provedbe
grad ili općina]]),[1]Koordinate!B:E,4,FALSE),"")</f>
        <v>18.9103662999999</v>
      </c>
    </row>
    <row r="1397" spans="1:17" s="167" customFormat="1" ht="30">
      <c r="A1397" s="151"/>
      <c r="B1397" s="226" t="s">
        <v>3102</v>
      </c>
      <c r="C1397" s="45"/>
      <c r="D1397" s="45"/>
      <c r="E1397" s="95">
        <v>43089</v>
      </c>
      <c r="F1397" s="75">
        <v>820000</v>
      </c>
      <c r="G1397" s="75">
        <v>410000</v>
      </c>
      <c r="H1397" s="75">
        <v>348500</v>
      </c>
      <c r="I1397" s="75">
        <v>61500</v>
      </c>
      <c r="J1397" s="75">
        <v>410000</v>
      </c>
      <c r="K1397" s="205" t="s">
        <v>3104</v>
      </c>
      <c r="L1397" s="196" t="s">
        <v>52</v>
      </c>
      <c r="M1397" s="124" t="s">
        <v>53</v>
      </c>
      <c r="N1397" s="218"/>
      <c r="O1397" s="225">
        <f>IFERROR(VLOOKUP(TRIM(PRR[[#This Row],[Lokacija provedbe
grad ili općina]]),[1]Koordinate!B:E,2,FALSE),"")</f>
        <v>32000</v>
      </c>
      <c r="P1397" s="225">
        <f>IFERROR(VLOOKUP(TRIM(PRR[[#This Row],[Lokacija provedbe
grad ili općina]]),[1]Koordinate!B:E,3,FALSE),"")</f>
        <v>45.345237699999998</v>
      </c>
      <c r="Q1397" s="225">
        <f>IFERROR(VLOOKUP(TRIM(PRR[[#This Row],[Lokacija provedbe
grad ili općina]]),[1]Koordinate!B:E,4,FALSE),"")</f>
        <v>19.001020400000002</v>
      </c>
    </row>
    <row r="1398" spans="1:17" s="167" customFormat="1">
      <c r="A1398" s="225"/>
      <c r="B1398" s="423" t="s">
        <v>6789</v>
      </c>
      <c r="C1398" s="225"/>
      <c r="D1398" s="225"/>
      <c r="E1398" s="231">
        <v>43600</v>
      </c>
      <c r="F1398" s="424">
        <v>298658.15000000002</v>
      </c>
      <c r="G1398" s="424">
        <v>252396.42</v>
      </c>
      <c r="H1398" s="424">
        <v>214536.95999999999</v>
      </c>
      <c r="I1398" s="424">
        <v>37859.460000000021</v>
      </c>
      <c r="J1398" s="424">
        <v>46261.73000000001</v>
      </c>
      <c r="K1398" s="142" t="s">
        <v>6797</v>
      </c>
      <c r="L1398" s="419" t="s">
        <v>52</v>
      </c>
      <c r="M1398" s="142" t="s">
        <v>53</v>
      </c>
      <c r="N1398" s="225"/>
      <c r="O1398" s="425">
        <f>IFERROR(VLOOKUP(TRIM(PRR[[#This Row],[Lokacija provedbe
grad ili općina]]),[1]Koordinate!B:E,2,FALSE),"")</f>
        <v>32000</v>
      </c>
      <c r="P1398" s="425">
        <f>IFERROR(VLOOKUP(TRIM(PRR[[#This Row],[Lokacija provedbe
grad ili općina]]),[1]Koordinate!B:E,3,FALSE),"")</f>
        <v>45.345237699999998</v>
      </c>
      <c r="Q1398" s="425">
        <f>IFERROR(VLOOKUP(TRIM(PRR[[#This Row],[Lokacija provedbe
grad ili općina]]),[1]Koordinate!B:E,4,FALSE),"")</f>
        <v>19.001020400000002</v>
      </c>
    </row>
    <row r="1399" spans="1:17" s="167" customFormat="1">
      <c r="A1399" s="225"/>
      <c r="B1399" s="423" t="s">
        <v>6789</v>
      </c>
      <c r="C1399" s="225"/>
      <c r="D1399" s="225"/>
      <c r="E1399" s="231"/>
      <c r="F1399" s="424">
        <v>1686075.43</v>
      </c>
      <c r="G1399" s="424">
        <v>714382.28</v>
      </c>
      <c r="H1399" s="424">
        <v>607224.93999999994</v>
      </c>
      <c r="I1399" s="424">
        <v>107157.34000000008</v>
      </c>
      <c r="J1399" s="424">
        <v>971693.14999999991</v>
      </c>
      <c r="K1399" s="142" t="s">
        <v>3352</v>
      </c>
      <c r="L1399" s="419" t="s">
        <v>52</v>
      </c>
      <c r="M1399" s="142" t="s">
        <v>53</v>
      </c>
      <c r="N1399" s="225"/>
      <c r="O1399" s="425">
        <f>IFERROR(VLOOKUP(TRIM(PRR[[#This Row],[Lokacija provedbe
grad ili općina]]),[1]Koordinate!B:E,2,FALSE),"")</f>
        <v>32000</v>
      </c>
      <c r="P1399" s="425">
        <f>IFERROR(VLOOKUP(TRIM(PRR[[#This Row],[Lokacija provedbe
grad ili općina]]),[1]Koordinate!B:E,3,FALSE),"")</f>
        <v>45.345237699999998</v>
      </c>
      <c r="Q1399" s="425">
        <f>IFERROR(VLOOKUP(TRIM(PRR[[#This Row],[Lokacija provedbe
grad ili općina]]),[1]Koordinate!B:E,4,FALSE),"")</f>
        <v>19.001020400000002</v>
      </c>
    </row>
    <row r="1400" spans="1:17" s="167" customFormat="1">
      <c r="A1400" s="151"/>
      <c r="B1400" s="226" t="s">
        <v>2732</v>
      </c>
      <c r="C1400" s="45"/>
      <c r="D1400" s="45"/>
      <c r="E1400" s="95"/>
      <c r="F1400" s="75"/>
      <c r="G1400" s="75"/>
      <c r="H1400" s="75"/>
      <c r="I1400" s="75"/>
      <c r="J1400" s="75"/>
      <c r="K1400" s="205"/>
      <c r="L1400" s="196"/>
      <c r="M1400" s="124"/>
      <c r="N1400" s="218"/>
      <c r="O1400" s="225" t="str">
        <f>IFERROR(VLOOKUP(TRIM(PRR[[#This Row],[Lokacija provedbe
grad ili općina]]),[1]Koordinate!B:E,2,FALSE),"")</f>
        <v/>
      </c>
      <c r="P1400" s="225" t="str">
        <f>IFERROR(VLOOKUP(TRIM(PRR[[#This Row],[Lokacija provedbe
grad ili općina]]),[1]Koordinate!B:E,3,FALSE),"")</f>
        <v/>
      </c>
      <c r="Q1400" s="225" t="str">
        <f>IFERROR(VLOOKUP(TRIM(PRR[[#This Row],[Lokacija provedbe
grad ili općina]]),[1]Koordinate!B:E,4,FALSE),"")</f>
        <v/>
      </c>
    </row>
    <row r="1401" spans="1:17" s="167" customFormat="1">
      <c r="A1401" s="151"/>
      <c r="B1401" s="226"/>
      <c r="C1401" s="45"/>
      <c r="D1401" s="45"/>
      <c r="E1401" s="95"/>
      <c r="F1401" s="75">
        <v>5259329.5300000021</v>
      </c>
      <c r="G1401" s="75">
        <v>5259329.5300000021</v>
      </c>
      <c r="H1401" s="75">
        <v>4470429.32</v>
      </c>
      <c r="I1401" s="75">
        <v>788900.21000000183</v>
      </c>
      <c r="J1401" s="75">
        <v>0</v>
      </c>
      <c r="K1401" s="205"/>
      <c r="L1401" s="196" t="s">
        <v>52</v>
      </c>
      <c r="M1401" s="124"/>
      <c r="N1401" s="218"/>
      <c r="O1401" s="225" t="s">
        <v>6500</v>
      </c>
      <c r="P1401" s="225" t="s">
        <v>6500</v>
      </c>
      <c r="Q1401" s="225" t="s">
        <v>6500</v>
      </c>
    </row>
    <row r="1402" spans="1:17" s="167" customFormat="1">
      <c r="A1402" s="151"/>
      <c r="B1402" s="226" t="s">
        <v>2733</v>
      </c>
      <c r="C1402" s="45"/>
      <c r="D1402" s="45"/>
      <c r="E1402" s="95"/>
      <c r="F1402" s="75"/>
      <c r="G1402" s="75"/>
      <c r="H1402" s="75"/>
      <c r="I1402" s="75"/>
      <c r="J1402" s="75"/>
      <c r="K1402" s="205"/>
      <c r="L1402" s="196"/>
      <c r="M1402" s="124"/>
      <c r="N1402" s="218"/>
      <c r="O1402" s="225" t="str">
        <f>IFERROR(VLOOKUP(TRIM(PRR[[#This Row],[Lokacija provedbe
grad ili općina]]),[1]Koordinate!B:E,2,FALSE),"")</f>
        <v/>
      </c>
      <c r="P1402" s="225" t="str">
        <f>IFERROR(VLOOKUP(TRIM(PRR[[#This Row],[Lokacija provedbe
grad ili općina]]),[1]Koordinate!B:E,3,FALSE),"")</f>
        <v/>
      </c>
      <c r="Q1402" s="225" t="str">
        <f>IFERROR(VLOOKUP(TRIM(PRR[[#This Row],[Lokacija provedbe
grad ili općina]]),[1]Koordinate!B:E,4,FALSE),"")</f>
        <v/>
      </c>
    </row>
    <row r="1403" spans="1:17" s="167" customFormat="1">
      <c r="A1403" s="151"/>
      <c r="B1403" s="226"/>
      <c r="C1403" s="45"/>
      <c r="D1403" s="45"/>
      <c r="E1403" s="95"/>
      <c r="F1403" s="75">
        <v>34995084.630000003</v>
      </c>
      <c r="G1403" s="75">
        <v>34995084.630000003</v>
      </c>
      <c r="H1403" s="75">
        <v>29766228.913999997</v>
      </c>
      <c r="I1403" s="75">
        <v>5228855.7160000056</v>
      </c>
      <c r="J1403" s="75">
        <v>0</v>
      </c>
      <c r="K1403" s="205"/>
      <c r="L1403" s="196" t="s">
        <v>52</v>
      </c>
      <c r="M1403" s="124"/>
      <c r="N1403" s="218"/>
      <c r="O1403" s="225" t="str">
        <f>IFERROR(VLOOKUP(TRIM(PRR[[#This Row],[Lokacija provedbe
grad ili općina]]),[1]Koordinate!B:E,2,FALSE),"")</f>
        <v/>
      </c>
      <c r="P1403" s="225" t="str">
        <f>IFERROR(VLOOKUP(TRIM(PRR[[#This Row],[Lokacija provedbe
grad ili općina]]),[1]Koordinate!B:E,3,FALSE),"")</f>
        <v/>
      </c>
      <c r="Q1403" s="225" t="str">
        <f>IFERROR(VLOOKUP(TRIM(PRR[[#This Row],[Lokacija provedbe
grad ili općina]]),[1]Koordinate!B:E,4,FALSE),"")</f>
        <v/>
      </c>
    </row>
    <row r="1404" spans="1:17" s="167" customFormat="1">
      <c r="A1404" s="151"/>
      <c r="B1404" s="226" t="s">
        <v>2734</v>
      </c>
      <c r="C1404" s="45"/>
      <c r="D1404" s="45"/>
      <c r="E1404" s="95"/>
      <c r="F1404" s="75"/>
      <c r="G1404" s="75"/>
      <c r="H1404" s="75"/>
      <c r="I1404" s="75"/>
      <c r="J1404" s="75"/>
      <c r="K1404" s="205"/>
      <c r="L1404" s="196"/>
      <c r="M1404" s="124"/>
      <c r="N1404" s="218"/>
      <c r="O1404" s="225" t="str">
        <f>IFERROR(VLOOKUP(TRIM(PRR[[#This Row],[Lokacija provedbe
grad ili općina]]),[1]Koordinate!B:E,2,FALSE),"")</f>
        <v/>
      </c>
      <c r="P1404" s="225" t="str">
        <f>IFERROR(VLOOKUP(TRIM(PRR[[#This Row],[Lokacija provedbe
grad ili općina]]),[1]Koordinate!B:E,3,FALSE),"")</f>
        <v/>
      </c>
      <c r="Q1404" s="225" t="str">
        <f>IFERROR(VLOOKUP(TRIM(PRR[[#This Row],[Lokacija provedbe
grad ili općina]]),[1]Koordinate!B:E,4,FALSE),"")</f>
        <v/>
      </c>
    </row>
    <row r="1405" spans="1:17" s="167" customFormat="1">
      <c r="A1405" s="151"/>
      <c r="B1405" s="226"/>
      <c r="C1405" s="45"/>
      <c r="D1405" s="45"/>
      <c r="E1405" s="95"/>
      <c r="F1405" s="75">
        <v>104036801.82999998</v>
      </c>
      <c r="G1405" s="75">
        <v>104036801.82999998</v>
      </c>
      <c r="H1405" s="75">
        <v>88431282.562999934</v>
      </c>
      <c r="I1405" s="75">
        <v>15605519.267000049</v>
      </c>
      <c r="J1405" s="75">
        <v>0</v>
      </c>
      <c r="K1405" s="205"/>
      <c r="L1405" s="196" t="s">
        <v>52</v>
      </c>
      <c r="M1405" s="124"/>
      <c r="N1405" s="218"/>
      <c r="O1405" s="225" t="str">
        <f>IFERROR(VLOOKUP(TRIM(PRR[[#This Row],[Lokacija provedbe
grad ili općina]]),[1]Koordinate!B:E,2,FALSE),"")</f>
        <v/>
      </c>
      <c r="P1405" s="225" t="str">
        <f>IFERROR(VLOOKUP(TRIM(PRR[[#This Row],[Lokacija provedbe
grad ili općina]]),[1]Koordinate!B:E,3,FALSE),"")</f>
        <v/>
      </c>
      <c r="Q1405" s="225" t="str">
        <f>IFERROR(VLOOKUP(TRIM(PRR[[#This Row],[Lokacija provedbe
grad ili općina]]),[1]Koordinate!B:E,4,FALSE),"")</f>
        <v/>
      </c>
    </row>
    <row r="1406" spans="1:17" s="167" customFormat="1">
      <c r="A1406" s="151"/>
      <c r="B1406" s="226" t="s">
        <v>749</v>
      </c>
      <c r="C1406" s="45"/>
      <c r="D1406" s="45"/>
      <c r="E1406" s="95"/>
      <c r="F1406" s="75"/>
      <c r="G1406" s="75"/>
      <c r="H1406" s="75"/>
      <c r="I1406" s="75"/>
      <c r="J1406" s="75"/>
      <c r="K1406" s="205"/>
      <c r="L1406" s="196"/>
      <c r="M1406" s="124"/>
      <c r="N1406" s="218"/>
      <c r="O1406" s="225" t="str">
        <f>IFERROR(VLOOKUP(TRIM(PRR[[#This Row],[Lokacija provedbe
grad ili općina]]),[1]Koordinate!B:E,2,FALSE),"")</f>
        <v/>
      </c>
      <c r="P1406" s="225" t="str">
        <f>IFERROR(VLOOKUP(TRIM(PRR[[#This Row],[Lokacija provedbe
grad ili općina]]),[1]Koordinate!B:E,3,FALSE),"")</f>
        <v/>
      </c>
      <c r="Q1406" s="225" t="str">
        <f>IFERROR(VLOOKUP(TRIM(PRR[[#This Row],[Lokacija provedbe
grad ili općina]]),[1]Koordinate!B:E,4,FALSE),"")</f>
        <v/>
      </c>
    </row>
    <row r="1407" spans="1:17" s="167" customFormat="1">
      <c r="A1407" s="151"/>
      <c r="B1407" s="226" t="s">
        <v>750</v>
      </c>
      <c r="C1407" s="45"/>
      <c r="D1407" s="45"/>
      <c r="E1407" s="95"/>
      <c r="F1407" s="75">
        <v>5958345.5538461516</v>
      </c>
      <c r="G1407" s="75">
        <v>3872924.6100000013</v>
      </c>
      <c r="H1407" s="75">
        <v>3291985.9185000001</v>
      </c>
      <c r="I1407" s="75">
        <v>580938.69150000112</v>
      </c>
      <c r="J1407" s="75">
        <v>2085420.9438461503</v>
      </c>
      <c r="K1407" s="205">
        <v>419</v>
      </c>
      <c r="L1407" s="196" t="s">
        <v>52</v>
      </c>
      <c r="M1407" s="124"/>
      <c r="N1407" s="218"/>
      <c r="O1407" s="225" t="str">
        <f>IFERROR(VLOOKUP(TRIM(PRR[[#This Row],[Lokacija provedbe
grad ili općina]]),[1]Koordinate!B:E,2,FALSE),"")</f>
        <v/>
      </c>
      <c r="P1407" s="225" t="str">
        <f>IFERROR(VLOOKUP(TRIM(PRR[[#This Row],[Lokacija provedbe
grad ili općina]]),[1]Koordinate!B:E,3,FALSE),"")</f>
        <v/>
      </c>
      <c r="Q1407" s="225" t="str">
        <f>IFERROR(VLOOKUP(TRIM(PRR[[#This Row],[Lokacija provedbe
grad ili općina]]),[1]Koordinate!B:E,4,FALSE),"")</f>
        <v/>
      </c>
    </row>
    <row r="1408" spans="1:17" s="167" customFormat="1">
      <c r="A1408" s="151"/>
      <c r="B1408" s="226" t="s">
        <v>3141</v>
      </c>
      <c r="C1408" s="45"/>
      <c r="D1408" s="45"/>
      <c r="E1408" s="95"/>
      <c r="F1408" s="75">
        <v>10480926.169230781</v>
      </c>
      <c r="G1408" s="75">
        <v>6812602.0100000016</v>
      </c>
      <c r="H1408" s="75">
        <v>5790711.7085000025</v>
      </c>
      <c r="I1408" s="75">
        <v>1021890.3014999991</v>
      </c>
      <c r="J1408" s="75">
        <v>3668324.1592307799</v>
      </c>
      <c r="K1408" s="205">
        <v>701</v>
      </c>
      <c r="L1408" s="196" t="s">
        <v>52</v>
      </c>
      <c r="M1408" s="124"/>
      <c r="N1408" s="218"/>
      <c r="O1408" s="225" t="str">
        <f>IFERROR(VLOOKUP(TRIM(PRR[[#This Row],[Lokacija provedbe
grad ili općina]]),[1]Koordinate!B:E,2,FALSE),"")</f>
        <v/>
      </c>
      <c r="P1408" s="225" t="str">
        <f>IFERROR(VLOOKUP(TRIM(PRR[[#This Row],[Lokacija provedbe
grad ili općina]]),[1]Koordinate!B:E,3,FALSE),"")</f>
        <v/>
      </c>
      <c r="Q1408" s="225" t="str">
        <f>IFERROR(VLOOKUP(TRIM(PRR[[#This Row],[Lokacija provedbe
grad ili općina]]),[1]Koordinate!B:E,4,FALSE),"")</f>
        <v/>
      </c>
    </row>
    <row r="1409" spans="1:17" s="167" customFormat="1">
      <c r="A1409" s="151"/>
      <c r="B1409" s="226" t="s">
        <v>4408</v>
      </c>
      <c r="C1409" s="45"/>
      <c r="D1409" s="45"/>
      <c r="E1409" s="95"/>
      <c r="F1409" s="75">
        <v>17332466.390000001</v>
      </c>
      <c r="G1409" s="75">
        <v>12141437.34</v>
      </c>
      <c r="H1409" s="75">
        <v>10318740.1</v>
      </c>
      <c r="I1409" s="75">
        <v>1822697.2400000002</v>
      </c>
      <c r="J1409" s="75">
        <v>5191029.0500000007</v>
      </c>
      <c r="K1409" s="205">
        <v>1282</v>
      </c>
      <c r="L1409" s="196" t="s">
        <v>52</v>
      </c>
      <c r="M1409" s="124"/>
      <c r="N1409" s="218"/>
      <c r="O1409" s="225" t="s">
        <v>6500</v>
      </c>
      <c r="P1409" s="225" t="s">
        <v>6500</v>
      </c>
      <c r="Q1409" s="225" t="s">
        <v>6500</v>
      </c>
    </row>
    <row r="1410" spans="1:17" s="167" customFormat="1">
      <c r="A1410" s="151"/>
      <c r="B1410" s="226" t="s">
        <v>2735</v>
      </c>
      <c r="C1410" s="45"/>
      <c r="D1410" s="45"/>
      <c r="E1410" s="95"/>
      <c r="F1410" s="75"/>
      <c r="G1410" s="75"/>
      <c r="H1410" s="75"/>
      <c r="I1410" s="75"/>
      <c r="J1410" s="75"/>
      <c r="K1410" s="205"/>
      <c r="L1410" s="196"/>
      <c r="M1410" s="124"/>
      <c r="N1410" s="218"/>
      <c r="O1410" s="225" t="str">
        <f>IFERROR(VLOOKUP(TRIM(PRR[[#This Row],[Lokacija provedbe
grad ili općina]]),[1]Koordinate!B:E,2,FALSE),"")</f>
        <v/>
      </c>
      <c r="P1410" s="225" t="str">
        <f>IFERROR(VLOOKUP(TRIM(PRR[[#This Row],[Lokacija provedbe
grad ili općina]]),[1]Koordinate!B:E,3,FALSE),"")</f>
        <v/>
      </c>
      <c r="Q1410" s="225" t="str">
        <f>IFERROR(VLOOKUP(TRIM(PRR[[#This Row],[Lokacija provedbe
grad ili općina]]),[1]Koordinate!B:E,4,FALSE),"")</f>
        <v/>
      </c>
    </row>
    <row r="1411" spans="1:17" s="167" customFormat="1">
      <c r="A1411" s="151"/>
      <c r="B1411" s="226"/>
      <c r="C1411" s="45"/>
      <c r="D1411" s="45"/>
      <c r="E1411" s="95"/>
      <c r="F1411" s="75">
        <v>134294845.43000001</v>
      </c>
      <c r="G1411" s="75">
        <v>134294845.43000001</v>
      </c>
      <c r="H1411" s="75">
        <v>107435876.34400001</v>
      </c>
      <c r="I1411" s="75">
        <v>26858969.085999995</v>
      </c>
      <c r="J1411" s="75">
        <v>0</v>
      </c>
      <c r="K1411" s="205"/>
      <c r="L1411" s="196" t="s">
        <v>52</v>
      </c>
      <c r="M1411" s="124"/>
      <c r="N1411" s="218"/>
      <c r="O1411" s="225" t="str">
        <f>IFERROR(VLOOKUP(TRIM(PRR[[#This Row],[Lokacija provedbe
grad ili općina]]),[1]Koordinate!B:E,2,FALSE),"")</f>
        <v/>
      </c>
      <c r="P1411" s="225" t="str">
        <f>IFERROR(VLOOKUP(TRIM(PRR[[#This Row],[Lokacija provedbe
grad ili općina]]),[1]Koordinate!B:E,3,FALSE),"")</f>
        <v/>
      </c>
      <c r="Q1411" s="225" t="str">
        <f>IFERROR(VLOOKUP(TRIM(PRR[[#This Row],[Lokacija provedbe
grad ili općina]]),[1]Koordinate!B:E,4,FALSE),"")</f>
        <v/>
      </c>
    </row>
    <row r="1412" spans="1:17" s="167" customFormat="1">
      <c r="A1412" s="225"/>
      <c r="B1412" s="226" t="s">
        <v>661</v>
      </c>
      <c r="C1412" s="225"/>
      <c r="D1412" s="225"/>
      <c r="E1412" s="231"/>
      <c r="F1412" s="75"/>
      <c r="G1412" s="75"/>
      <c r="H1412" s="75"/>
      <c r="I1412" s="75"/>
      <c r="J1412" s="75"/>
      <c r="K1412" s="205"/>
      <c r="L1412" s="419"/>
      <c r="M1412" s="124"/>
      <c r="N1412" s="218"/>
      <c r="O1412" s="225" t="str">
        <f>IFERROR(VLOOKUP(TRIM(PRR[[#This Row],[Lokacija provedbe
grad ili općina]]),[1]Koordinate!B:E,2,FALSE),"")</f>
        <v/>
      </c>
      <c r="P1412" s="225" t="str">
        <f>IFERROR(VLOOKUP(TRIM(PRR[[#This Row],[Lokacija provedbe
grad ili općina]]),[1]Koordinate!B:E,3,FALSE),"")</f>
        <v/>
      </c>
      <c r="Q1412" s="225" t="str">
        <f>IFERROR(VLOOKUP(TRIM(PRR[[#This Row],[Lokacija provedbe
grad ili općina]]),[1]Koordinate!B:E,4,FALSE),"")</f>
        <v/>
      </c>
    </row>
    <row r="1413" spans="1:17" s="167" customFormat="1" ht="30">
      <c r="A1413" s="225"/>
      <c r="B1413" s="226" t="s">
        <v>662</v>
      </c>
      <c r="C1413" s="225"/>
      <c r="D1413" s="225"/>
      <c r="E1413" s="231"/>
      <c r="F1413" s="75"/>
      <c r="G1413" s="75"/>
      <c r="H1413" s="75"/>
      <c r="I1413" s="75"/>
      <c r="J1413" s="75"/>
      <c r="K1413" s="205"/>
      <c r="L1413" s="419"/>
      <c r="M1413" s="124"/>
      <c r="N1413" s="218"/>
      <c r="O1413" s="225" t="str">
        <f>IFERROR(VLOOKUP(TRIM(PRR[[#This Row],[Lokacija provedbe
grad ili općina]]),[1]Koordinate!B:E,2,FALSE),"")</f>
        <v/>
      </c>
      <c r="P1413" s="225" t="str">
        <f>IFERROR(VLOOKUP(TRIM(PRR[[#This Row],[Lokacija provedbe
grad ili općina]]),[1]Koordinate!B:E,3,FALSE),"")</f>
        <v/>
      </c>
      <c r="Q1413" s="225" t="str">
        <f>IFERROR(VLOOKUP(TRIM(PRR[[#This Row],[Lokacija provedbe
grad ili općina]]),[1]Koordinate!B:E,4,FALSE),"")</f>
        <v/>
      </c>
    </row>
    <row r="1414" spans="1:17" s="167" customFormat="1">
      <c r="A1414" s="225"/>
      <c r="B1414" s="226" t="s">
        <v>663</v>
      </c>
      <c r="C1414" s="225"/>
      <c r="D1414" s="225"/>
      <c r="E1414" s="231">
        <v>42746</v>
      </c>
      <c r="F1414" s="75">
        <v>6852477.5599999996</v>
      </c>
      <c r="G1414" s="75">
        <v>6852477.5599999996</v>
      </c>
      <c r="H1414" s="75">
        <v>6167229.7999999998</v>
      </c>
      <c r="I1414" s="75">
        <v>685247.75999999978</v>
      </c>
      <c r="J1414" s="75">
        <v>0</v>
      </c>
      <c r="K1414" s="205" t="s">
        <v>672</v>
      </c>
      <c r="L1414" s="419" t="s">
        <v>52</v>
      </c>
      <c r="M1414" s="124" t="s">
        <v>4327</v>
      </c>
      <c r="N1414" s="218"/>
      <c r="O1414" s="225">
        <f>IFERROR(VLOOKUP(TRIM(PRR[[#This Row],[Lokacija provedbe
grad ili općina]]),[1]Koordinate!B:E,2,FALSE),"")</f>
        <v>32245</v>
      </c>
      <c r="P1414" s="225">
        <f>IFERROR(VLOOKUP(TRIM(PRR[[#This Row],[Lokacija provedbe
grad ili općina]]),[1]Koordinate!B:E,3,FALSE),"")</f>
        <v>45.139913399999998</v>
      </c>
      <c r="Q1414" s="225">
        <f>IFERROR(VLOOKUP(TRIM(PRR[[#This Row],[Lokacija provedbe
grad ili općina]]),[1]Koordinate!B:E,4,FALSE),"")</f>
        <v>19.035608799999899</v>
      </c>
    </row>
    <row r="1415" spans="1:17" s="167" customFormat="1">
      <c r="A1415" s="225"/>
      <c r="B1415" s="226" t="s">
        <v>663</v>
      </c>
      <c r="C1415" s="225"/>
      <c r="D1415" s="225"/>
      <c r="E1415" s="231">
        <v>42746</v>
      </c>
      <c r="F1415" s="75">
        <v>6852477.5599999996</v>
      </c>
      <c r="G1415" s="75">
        <v>6852477.5599999996</v>
      </c>
      <c r="H1415" s="75">
        <v>6167229.7999999998</v>
      </c>
      <c r="I1415" s="75">
        <v>685247.75999999978</v>
      </c>
      <c r="J1415" s="75">
        <v>0</v>
      </c>
      <c r="K1415" s="205" t="s">
        <v>673</v>
      </c>
      <c r="L1415" s="419" t="s">
        <v>52</v>
      </c>
      <c r="M1415" s="124" t="s">
        <v>4328</v>
      </c>
      <c r="N1415" s="218"/>
      <c r="O1415" s="225">
        <f>IFERROR(VLOOKUP(TRIM(PRR[[#This Row],[Lokacija provedbe
grad ili općina]]),[1]Koordinate!B:E,2,FALSE),"")</f>
        <v>32237</v>
      </c>
      <c r="P1415" s="225">
        <f>IFERROR(VLOOKUP(TRIM(PRR[[#This Row],[Lokacija provedbe
grad ili općina]]),[1]Koordinate!B:E,3,FALSE),"")</f>
        <v>45.226005899999997</v>
      </c>
      <c r="Q1415" s="225">
        <f>IFERROR(VLOOKUP(TRIM(PRR[[#This Row],[Lokacija provedbe
grad ili općina]]),[1]Koordinate!B:E,4,FALSE),"")</f>
        <v>19.168700999999999</v>
      </c>
    </row>
    <row r="1416" spans="1:17" s="167" customFormat="1">
      <c r="A1416" s="225"/>
      <c r="B1416" s="226" t="s">
        <v>663</v>
      </c>
      <c r="C1416" s="225"/>
      <c r="D1416" s="225"/>
      <c r="E1416" s="231">
        <v>42746</v>
      </c>
      <c r="F1416" s="75">
        <v>5210543.5199999996</v>
      </c>
      <c r="G1416" s="75">
        <v>5210543.5199999996</v>
      </c>
      <c r="H1416" s="75">
        <v>4689489.17</v>
      </c>
      <c r="I1416" s="75">
        <v>521054.34999999963</v>
      </c>
      <c r="J1416" s="75">
        <v>0</v>
      </c>
      <c r="K1416" s="205" t="s">
        <v>674</v>
      </c>
      <c r="L1416" s="419" t="s">
        <v>52</v>
      </c>
      <c r="M1416" s="124" t="s">
        <v>3101</v>
      </c>
      <c r="N1416" s="218"/>
      <c r="O1416" s="225">
        <f>IFERROR(VLOOKUP(TRIM(PRR[[#This Row],[Lokacija provedbe
grad ili općina]]),[1]Koordinate!B:E,2,FALSE),"")</f>
        <v>32257</v>
      </c>
      <c r="P1416" s="225">
        <f>IFERROR(VLOOKUP(TRIM(PRR[[#This Row],[Lokacija provedbe
grad ili općina]]),[1]Koordinate!B:E,3,FALSE),"")</f>
        <v>44.919718199999998</v>
      </c>
      <c r="Q1416" s="225">
        <f>IFERROR(VLOOKUP(TRIM(PRR[[#This Row],[Lokacija provedbe
grad ili općina]]),[1]Koordinate!B:E,4,FALSE),"")</f>
        <v>18.910618199999998</v>
      </c>
    </row>
    <row r="1417" spans="1:17" s="167" customFormat="1">
      <c r="A1417" s="151"/>
      <c r="B1417" s="226" t="s">
        <v>668</v>
      </c>
      <c r="C1417" s="151"/>
      <c r="D1417" s="151"/>
      <c r="E1417" s="78"/>
      <c r="F1417" s="75"/>
      <c r="G1417" s="75"/>
      <c r="H1417" s="75"/>
      <c r="I1417" s="75"/>
      <c r="J1417" s="75"/>
      <c r="K1417" s="205"/>
      <c r="L1417" s="418"/>
      <c r="M1417" s="124"/>
      <c r="N1417" s="218"/>
      <c r="O1417" s="225" t="str">
        <f>IFERROR(VLOOKUP(TRIM(PRR[[#This Row],[Lokacija provedbe
grad ili općina]]),[1]Koordinate!B:E,2,FALSE),"")</f>
        <v/>
      </c>
      <c r="P1417" s="225" t="str">
        <f>IFERROR(VLOOKUP(TRIM(PRR[[#This Row],[Lokacija provedbe
grad ili općina]]),[1]Koordinate!B:E,3,FALSE),"")</f>
        <v/>
      </c>
      <c r="Q1417" s="225" t="str">
        <f>IFERROR(VLOOKUP(TRIM(PRR[[#This Row],[Lokacija provedbe
grad ili općina]]),[1]Koordinate!B:E,4,FALSE),"")</f>
        <v/>
      </c>
    </row>
    <row r="1418" spans="1:17" s="167" customFormat="1">
      <c r="A1418" s="151"/>
      <c r="B1418" s="226" t="s">
        <v>669</v>
      </c>
      <c r="C1418" s="151"/>
      <c r="D1418" s="151"/>
      <c r="E1418" s="78">
        <v>42746</v>
      </c>
      <c r="F1418" s="75">
        <v>342623.88</v>
      </c>
      <c r="G1418" s="75">
        <v>342623.88</v>
      </c>
      <c r="H1418" s="75">
        <v>308361.49</v>
      </c>
      <c r="I1418" s="75">
        <v>34262.390000000014</v>
      </c>
      <c r="J1418" s="75">
        <v>0</v>
      </c>
      <c r="K1418" s="205" t="s">
        <v>672</v>
      </c>
      <c r="L1418" s="418" t="s">
        <v>52</v>
      </c>
      <c r="M1418" s="124" t="s">
        <v>4327</v>
      </c>
      <c r="N1418" s="218"/>
      <c r="O1418" s="225">
        <f>IFERROR(VLOOKUP(TRIM(PRR[[#This Row],[Lokacija provedbe
grad ili općina]]),[1]Koordinate!B:E,2,FALSE),"")</f>
        <v>32245</v>
      </c>
      <c r="P1418" s="225">
        <f>IFERROR(VLOOKUP(TRIM(PRR[[#This Row],[Lokacija provedbe
grad ili općina]]),[1]Koordinate!B:E,3,FALSE),"")</f>
        <v>45.139913399999998</v>
      </c>
      <c r="Q1418" s="225">
        <f>IFERROR(VLOOKUP(TRIM(PRR[[#This Row],[Lokacija provedbe
grad ili općina]]),[1]Koordinate!B:E,4,FALSE),"")</f>
        <v>19.035608799999899</v>
      </c>
    </row>
    <row r="1419" spans="1:17" s="167" customFormat="1">
      <c r="A1419" s="151"/>
      <c r="B1419" s="226" t="s">
        <v>669</v>
      </c>
      <c r="C1419" s="151"/>
      <c r="D1419" s="151"/>
      <c r="E1419" s="78">
        <v>42746</v>
      </c>
      <c r="F1419" s="75">
        <v>342623.88</v>
      </c>
      <c r="G1419" s="75">
        <v>342623.88</v>
      </c>
      <c r="H1419" s="75">
        <v>308361.49</v>
      </c>
      <c r="I1419" s="75">
        <v>34262.390000000014</v>
      </c>
      <c r="J1419" s="75">
        <v>0</v>
      </c>
      <c r="K1419" s="205" t="s">
        <v>673</v>
      </c>
      <c r="L1419" s="418" t="s">
        <v>52</v>
      </c>
      <c r="M1419" s="124" t="s">
        <v>4328</v>
      </c>
      <c r="N1419" s="218"/>
      <c r="O1419" s="225">
        <f>IFERROR(VLOOKUP(TRIM(PRR[[#This Row],[Lokacija provedbe
grad ili općina]]),[1]Koordinate!B:E,2,FALSE),"")</f>
        <v>32237</v>
      </c>
      <c r="P1419" s="225">
        <f>IFERROR(VLOOKUP(TRIM(PRR[[#This Row],[Lokacija provedbe
grad ili općina]]),[1]Koordinate!B:E,3,FALSE),"")</f>
        <v>45.226005899999997</v>
      </c>
      <c r="Q1419" s="225">
        <f>IFERROR(VLOOKUP(TRIM(PRR[[#This Row],[Lokacija provedbe
grad ili općina]]),[1]Koordinate!B:E,4,FALSE),"")</f>
        <v>19.168700999999999</v>
      </c>
    </row>
    <row r="1420" spans="1:17" s="167" customFormat="1">
      <c r="A1420" s="151"/>
      <c r="B1420" s="226" t="s">
        <v>669</v>
      </c>
      <c r="C1420" s="151"/>
      <c r="D1420" s="151"/>
      <c r="E1420" s="78">
        <v>42746</v>
      </c>
      <c r="F1420" s="75">
        <v>260527.18</v>
      </c>
      <c r="G1420" s="75">
        <v>260527.18</v>
      </c>
      <c r="H1420" s="75">
        <v>234474.46</v>
      </c>
      <c r="I1420" s="75">
        <v>26052.720000000001</v>
      </c>
      <c r="J1420" s="75">
        <v>0</v>
      </c>
      <c r="K1420" s="205" t="s">
        <v>674</v>
      </c>
      <c r="L1420" s="418" t="s">
        <v>52</v>
      </c>
      <c r="M1420" s="124" t="s">
        <v>3101</v>
      </c>
      <c r="N1420" s="218"/>
      <c r="O1420" s="225">
        <f>IFERROR(VLOOKUP(TRIM(PRR[[#This Row],[Lokacija provedbe
grad ili općina]]),[1]Koordinate!B:E,2,FALSE),"")</f>
        <v>32257</v>
      </c>
      <c r="P1420" s="225">
        <f>IFERROR(VLOOKUP(TRIM(PRR[[#This Row],[Lokacija provedbe
grad ili općina]]),[1]Koordinate!B:E,3,FALSE),"")</f>
        <v>44.919718199999998</v>
      </c>
      <c r="Q1420" s="225">
        <f>IFERROR(VLOOKUP(TRIM(PRR[[#This Row],[Lokacija provedbe
grad ili općina]]),[1]Koordinate!B:E,4,FALSE),"")</f>
        <v>18.910618199999998</v>
      </c>
    </row>
    <row r="1421" spans="1:17" s="167" customFormat="1">
      <c r="A1421" s="151"/>
      <c r="B1421" s="226" t="s">
        <v>670</v>
      </c>
      <c r="C1421" s="151"/>
      <c r="D1421" s="151"/>
      <c r="E1421" s="78"/>
      <c r="F1421" s="75"/>
      <c r="G1421" s="75"/>
      <c r="H1421" s="75"/>
      <c r="I1421" s="75"/>
      <c r="J1421" s="75"/>
      <c r="K1421" s="205"/>
      <c r="L1421" s="418"/>
      <c r="M1421" s="124"/>
      <c r="N1421" s="218"/>
      <c r="O1421" s="225" t="str">
        <f>IFERROR(VLOOKUP(TRIM(PRR[[#This Row],[Lokacija provedbe
grad ili općina]]),[1]Koordinate!B:E,2,FALSE),"")</f>
        <v/>
      </c>
      <c r="P1421" s="225" t="str">
        <f>IFERROR(VLOOKUP(TRIM(PRR[[#This Row],[Lokacija provedbe
grad ili općina]]),[1]Koordinate!B:E,3,FALSE),"")</f>
        <v/>
      </c>
      <c r="Q1421" s="225" t="str">
        <f>IFERROR(VLOOKUP(TRIM(PRR[[#This Row],[Lokacija provedbe
grad ili općina]]),[1]Koordinate!B:E,4,FALSE),"")</f>
        <v/>
      </c>
    </row>
    <row r="1422" spans="1:17" s="167" customFormat="1">
      <c r="A1422" s="151"/>
      <c r="B1422" s="226" t="s">
        <v>671</v>
      </c>
      <c r="C1422" s="151"/>
      <c r="D1422" s="151"/>
      <c r="E1422" s="78">
        <v>42746</v>
      </c>
      <c r="F1422" s="75">
        <v>1798775.36</v>
      </c>
      <c r="G1422" s="75">
        <v>1798775.36</v>
      </c>
      <c r="H1422" s="75">
        <v>1618897.82</v>
      </c>
      <c r="I1422" s="75">
        <v>179877.54000000004</v>
      </c>
      <c r="J1422" s="75">
        <v>0</v>
      </c>
      <c r="K1422" s="205" t="s">
        <v>672</v>
      </c>
      <c r="L1422" s="418" t="s">
        <v>52</v>
      </c>
      <c r="M1422" s="124" t="s">
        <v>4327</v>
      </c>
      <c r="N1422" s="218"/>
      <c r="O1422" s="225">
        <f>IFERROR(VLOOKUP(TRIM(PRR[[#This Row],[Lokacija provedbe
grad ili općina]]),[1]Koordinate!B:E,2,FALSE),"")</f>
        <v>32245</v>
      </c>
      <c r="P1422" s="225">
        <f>IFERROR(VLOOKUP(TRIM(PRR[[#This Row],[Lokacija provedbe
grad ili općina]]),[1]Koordinate!B:E,3,FALSE),"")</f>
        <v>45.139913399999998</v>
      </c>
      <c r="Q1422" s="225">
        <f>IFERROR(VLOOKUP(TRIM(PRR[[#This Row],[Lokacija provedbe
grad ili općina]]),[1]Koordinate!B:E,4,FALSE),"")</f>
        <v>19.035608799999899</v>
      </c>
    </row>
    <row r="1423" spans="1:17" s="167" customFormat="1">
      <c r="A1423" s="151"/>
      <c r="B1423" s="226" t="s">
        <v>671</v>
      </c>
      <c r="C1423" s="151"/>
      <c r="D1423" s="151"/>
      <c r="E1423" s="78">
        <v>42746</v>
      </c>
      <c r="F1423" s="75">
        <v>1798775.36</v>
      </c>
      <c r="G1423" s="75">
        <v>1798775.36</v>
      </c>
      <c r="H1423" s="75">
        <v>1618897.82</v>
      </c>
      <c r="I1423" s="75">
        <v>179877.54000000004</v>
      </c>
      <c r="J1423" s="75">
        <v>0</v>
      </c>
      <c r="K1423" s="205" t="s">
        <v>673</v>
      </c>
      <c r="L1423" s="418" t="s">
        <v>52</v>
      </c>
      <c r="M1423" s="124" t="s">
        <v>4328</v>
      </c>
      <c r="N1423" s="218"/>
      <c r="O1423" s="225">
        <f>IFERROR(VLOOKUP(TRIM(PRR[[#This Row],[Lokacija provedbe
grad ili općina]]),[1]Koordinate!B:E,2,FALSE),"")</f>
        <v>32237</v>
      </c>
      <c r="P1423" s="225">
        <f>IFERROR(VLOOKUP(TRIM(PRR[[#This Row],[Lokacija provedbe
grad ili općina]]),[1]Koordinate!B:E,3,FALSE),"")</f>
        <v>45.226005899999997</v>
      </c>
      <c r="Q1423" s="225">
        <f>IFERROR(VLOOKUP(TRIM(PRR[[#This Row],[Lokacija provedbe
grad ili općina]]),[1]Koordinate!B:E,4,FALSE),"")</f>
        <v>19.168700999999999</v>
      </c>
    </row>
    <row r="1424" spans="1:17" s="167" customFormat="1">
      <c r="A1424" s="151"/>
      <c r="B1424" s="226" t="s">
        <v>671</v>
      </c>
      <c r="C1424" s="151"/>
      <c r="D1424" s="151"/>
      <c r="E1424" s="78">
        <v>42746</v>
      </c>
      <c r="F1424" s="75">
        <v>1367767.67</v>
      </c>
      <c r="G1424" s="75">
        <v>1367767.67</v>
      </c>
      <c r="H1424" s="75">
        <v>1230990.8999999999</v>
      </c>
      <c r="I1424" s="75">
        <v>136776.77000000002</v>
      </c>
      <c r="J1424" s="75">
        <v>0</v>
      </c>
      <c r="K1424" s="205" t="s">
        <v>674</v>
      </c>
      <c r="L1424" s="418" t="s">
        <v>52</v>
      </c>
      <c r="M1424" s="124" t="s">
        <v>3101</v>
      </c>
      <c r="N1424" s="218"/>
      <c r="O1424" s="225">
        <f>IFERROR(VLOOKUP(TRIM(PRR[[#This Row],[Lokacija provedbe
grad ili općina]]),[1]Koordinate!B:E,2,FALSE),"")</f>
        <v>32257</v>
      </c>
      <c r="P1424" s="225">
        <f>IFERROR(VLOOKUP(TRIM(PRR[[#This Row],[Lokacija provedbe
grad ili općina]]),[1]Koordinate!B:E,3,FALSE),"")</f>
        <v>44.919718199999998</v>
      </c>
      <c r="Q1424" s="225">
        <f>IFERROR(VLOOKUP(TRIM(PRR[[#This Row],[Lokacija provedbe
grad ili općina]]),[1]Koordinate!B:E,4,FALSE),"")</f>
        <v>18.910618199999998</v>
      </c>
    </row>
    <row r="1425" spans="1:17" s="167" customFormat="1" ht="30">
      <c r="A1425" s="141" t="s">
        <v>319</v>
      </c>
      <c r="B1425" s="516"/>
      <c r="C1425" s="141"/>
      <c r="D1425" s="141"/>
      <c r="E1425" s="228"/>
      <c r="F1425" s="224"/>
      <c r="G1425" s="224"/>
      <c r="H1425" s="224"/>
      <c r="I1425" s="224"/>
      <c r="J1425" s="224"/>
      <c r="K1425" s="257"/>
      <c r="L1425" s="233"/>
      <c r="M1425" s="141"/>
      <c r="N1425" s="141"/>
      <c r="O1425" s="643" t="str">
        <f>IFERROR(VLOOKUP(TRIM(PRR[[#This Row],[Lokacija provedbe
grad ili općina]]),[1]Koordinate!B:E,2,FALSE),"")</f>
        <v/>
      </c>
      <c r="P1425" s="643" t="str">
        <f>IFERROR(VLOOKUP(TRIM(PRR[[#This Row],[Lokacija provedbe
grad ili općina]]),[1]Koordinate!B:E,3,FALSE),"")</f>
        <v/>
      </c>
      <c r="Q1425" s="643" t="str">
        <f>IFERROR(VLOOKUP(TRIM(PRR[[#This Row],[Lokacija provedbe
grad ili općina]]),[1]Koordinate!B:E,4,FALSE),"")</f>
        <v/>
      </c>
    </row>
    <row r="1426" spans="1:17" s="167" customFormat="1">
      <c r="A1426" s="218"/>
      <c r="B1426" s="226" t="s">
        <v>231</v>
      </c>
      <c r="C1426" s="218"/>
      <c r="D1426" s="218"/>
      <c r="E1426" s="227"/>
      <c r="F1426" s="75"/>
      <c r="G1426" s="75"/>
      <c r="H1426" s="75"/>
      <c r="I1426" s="75"/>
      <c r="J1426" s="75"/>
      <c r="K1426" s="205"/>
      <c r="L1426" s="417"/>
      <c r="M1426" s="205"/>
      <c r="N1426" s="218"/>
      <c r="O1426" s="225" t="str">
        <f>IFERROR(VLOOKUP(TRIM(PRR[[#This Row],[Lokacija provedbe
grad ili općina]]),[1]Koordinate!B:E,2,FALSE),"")</f>
        <v/>
      </c>
      <c r="P1426" s="225" t="str">
        <f>IFERROR(VLOOKUP(TRIM(PRR[[#This Row],[Lokacija provedbe
grad ili općina]]),[1]Koordinate!B:E,3,FALSE),"")</f>
        <v/>
      </c>
      <c r="Q1426" s="225" t="str">
        <f>IFERROR(VLOOKUP(TRIM(PRR[[#This Row],[Lokacija provedbe
grad ili općina]]),[1]Koordinate!B:E,4,FALSE),"")</f>
        <v/>
      </c>
    </row>
    <row r="1427" spans="1:17" s="167" customFormat="1" ht="30">
      <c r="A1427" s="218"/>
      <c r="B1427" s="226" t="s">
        <v>232</v>
      </c>
      <c r="C1427" s="218"/>
      <c r="D1427" s="218"/>
      <c r="E1427" s="227">
        <v>42726</v>
      </c>
      <c r="F1427" s="75">
        <v>6773940.9400000004</v>
      </c>
      <c r="G1427" s="75">
        <v>6096546.8499999996</v>
      </c>
      <c r="H1427" s="75">
        <v>5182064.82</v>
      </c>
      <c r="I1427" s="75">
        <v>914482.02999999933</v>
      </c>
      <c r="J1427" s="75">
        <v>677394.09000000078</v>
      </c>
      <c r="K1427" s="205" t="s">
        <v>320</v>
      </c>
      <c r="L1427" s="417" t="s">
        <v>20</v>
      </c>
      <c r="M1427" s="205" t="s">
        <v>846</v>
      </c>
      <c r="N1427" s="218"/>
      <c r="O1427" s="225">
        <f>IFERROR(VLOOKUP(TRIM(PRR[[#This Row],[Lokacija provedbe
grad ili općina]]),[1]Koordinate!B:E,2,FALSE),"")</f>
        <v>35420</v>
      </c>
      <c r="P1427" s="225">
        <f>IFERROR(VLOOKUP(TRIM(PRR[[#This Row],[Lokacija provedbe
grad ili općina]]),[1]Koordinate!B:E,3,FALSE),"")</f>
        <v>45.222117300000001</v>
      </c>
      <c r="Q1427" s="225">
        <f>IFERROR(VLOOKUP(TRIM(PRR[[#This Row],[Lokacija provedbe
grad ili općina]]),[1]Koordinate!B:E,4,FALSE),"")</f>
        <v>17.5259231</v>
      </c>
    </row>
    <row r="1428" spans="1:17" s="167" customFormat="1" ht="30">
      <c r="A1428" s="218"/>
      <c r="B1428" s="226" t="s">
        <v>232</v>
      </c>
      <c r="C1428" s="218"/>
      <c r="D1428" s="218"/>
      <c r="E1428" s="227">
        <v>42726</v>
      </c>
      <c r="F1428" s="75">
        <v>13299397.83</v>
      </c>
      <c r="G1428" s="75">
        <v>11969458.050000001</v>
      </c>
      <c r="H1428" s="75">
        <v>10174039.34</v>
      </c>
      <c r="I1428" s="75">
        <v>1795418.7100000009</v>
      </c>
      <c r="J1428" s="75">
        <v>1329939.7799999993</v>
      </c>
      <c r="K1428" s="205" t="s">
        <v>321</v>
      </c>
      <c r="L1428" s="417" t="s">
        <v>20</v>
      </c>
      <c r="M1428" s="205" t="s">
        <v>4329</v>
      </c>
      <c r="N1428" s="218"/>
      <c r="O1428" s="225">
        <f>IFERROR(VLOOKUP(TRIM(PRR[[#This Row],[Lokacija provedbe
grad ili općina]]),[1]Koordinate!B:E,2,FALSE),"")</f>
        <v>35254</v>
      </c>
      <c r="P1428" s="225">
        <f>IFERROR(VLOOKUP(TRIM(PRR[[#This Row],[Lokacija provedbe
grad ili općina]]),[1]Koordinate!B:E,3,FALSE),"")</f>
        <v>45.097752700000001</v>
      </c>
      <c r="Q1428" s="225">
        <f>IFERROR(VLOOKUP(TRIM(PRR[[#This Row],[Lokacija provedbe
grad ili općina]]),[1]Koordinate!B:E,4,FALSE),"")</f>
        <v>17.8358445</v>
      </c>
    </row>
    <row r="1429" spans="1:17" s="167" customFormat="1">
      <c r="A1429" s="218"/>
      <c r="B1429" s="226" t="s">
        <v>232</v>
      </c>
      <c r="C1429" s="218"/>
      <c r="D1429" s="218"/>
      <c r="E1429" s="227">
        <v>42726</v>
      </c>
      <c r="F1429" s="75">
        <v>197328.01</v>
      </c>
      <c r="G1429" s="75">
        <v>138129.60999999999</v>
      </c>
      <c r="H1429" s="75">
        <v>117410.17</v>
      </c>
      <c r="I1429" s="75">
        <v>20719.439999999988</v>
      </c>
      <c r="J1429" s="75">
        <v>59198.400000000023</v>
      </c>
      <c r="K1429" s="205" t="s">
        <v>322</v>
      </c>
      <c r="L1429" s="417" t="s">
        <v>20</v>
      </c>
      <c r="M1429" s="205" t="s">
        <v>62</v>
      </c>
      <c r="N1429" s="218"/>
      <c r="O1429" s="225">
        <f>IFERROR(VLOOKUP(TRIM(PRR[[#This Row],[Lokacija provedbe
grad ili općina]]),[1]Koordinate!B:E,2,FALSE),"")</f>
        <v>35000</v>
      </c>
      <c r="P1429" s="225">
        <f>IFERROR(VLOOKUP(TRIM(PRR[[#This Row],[Lokacija provedbe
grad ili općina]]),[1]Koordinate!B:E,3,FALSE),"")</f>
        <v>45.163143099999999</v>
      </c>
      <c r="Q1429" s="225">
        <f>IFERROR(VLOOKUP(TRIM(PRR[[#This Row],[Lokacija provedbe
grad ili općina]]),[1]Koordinate!B:E,4,FALSE),"")</f>
        <v>18.011608099999901</v>
      </c>
    </row>
    <row r="1430" spans="1:17" s="167" customFormat="1">
      <c r="A1430" s="218"/>
      <c r="B1430" s="226" t="s">
        <v>232</v>
      </c>
      <c r="C1430" s="218"/>
      <c r="D1430" s="218"/>
      <c r="E1430" s="227">
        <v>42726</v>
      </c>
      <c r="F1430" s="75">
        <v>587138.73</v>
      </c>
      <c r="G1430" s="75">
        <v>528424.86</v>
      </c>
      <c r="H1430" s="75">
        <v>449161.13</v>
      </c>
      <c r="I1430" s="75">
        <v>79263.729999999981</v>
      </c>
      <c r="J1430" s="75">
        <v>58713.869999999995</v>
      </c>
      <c r="K1430" s="205" t="s">
        <v>323</v>
      </c>
      <c r="L1430" s="417" t="s">
        <v>20</v>
      </c>
      <c r="M1430" s="205" t="s">
        <v>1396</v>
      </c>
      <c r="N1430" s="218"/>
      <c r="O1430" s="225">
        <f>IFERROR(VLOOKUP(TRIM(PRR[[#This Row],[Lokacija provedbe
grad ili općina]]),[1]Koordinate!B:E,2,FALSE),"")</f>
        <v>35214</v>
      </c>
      <c r="P1430" s="225">
        <f>IFERROR(VLOOKUP(TRIM(PRR[[#This Row],[Lokacija provedbe
grad ili općina]]),[1]Koordinate!B:E,3,FALSE),"")</f>
        <v>45.188551699999998</v>
      </c>
      <c r="Q1430" s="225">
        <f>IFERROR(VLOOKUP(TRIM(PRR[[#This Row],[Lokacija provedbe
grad ili općina]]),[1]Koordinate!B:E,4,FALSE),"")</f>
        <v>18.297187600000001</v>
      </c>
    </row>
    <row r="1431" spans="1:17" s="167" customFormat="1">
      <c r="A1431" s="218"/>
      <c r="B1431" s="226" t="s">
        <v>232</v>
      </c>
      <c r="C1431" s="218"/>
      <c r="D1431" s="218"/>
      <c r="E1431" s="227">
        <v>42726</v>
      </c>
      <c r="F1431" s="75">
        <v>4559651.43</v>
      </c>
      <c r="G1431" s="75">
        <v>3191756</v>
      </c>
      <c r="H1431" s="75">
        <v>2712992.6</v>
      </c>
      <c r="I1431" s="75">
        <v>478763.39999999991</v>
      </c>
      <c r="J1431" s="75">
        <v>1367895.4299999997</v>
      </c>
      <c r="K1431" s="205" t="s">
        <v>675</v>
      </c>
      <c r="L1431" s="417" t="s">
        <v>20</v>
      </c>
      <c r="M1431" s="205" t="s">
        <v>62</v>
      </c>
      <c r="N1431" s="218"/>
      <c r="O1431" s="225">
        <f>IFERROR(VLOOKUP(TRIM(PRR[[#This Row],[Lokacija provedbe
grad ili općina]]),[1]Koordinate!B:E,2,FALSE),"")</f>
        <v>35000</v>
      </c>
      <c r="P1431" s="225">
        <f>IFERROR(VLOOKUP(TRIM(PRR[[#This Row],[Lokacija provedbe
grad ili općina]]),[1]Koordinate!B:E,3,FALSE),"")</f>
        <v>45.163143099999999</v>
      </c>
      <c r="Q1431" s="225">
        <f>IFERROR(VLOOKUP(TRIM(PRR[[#This Row],[Lokacija provedbe
grad ili općina]]),[1]Koordinate!B:E,4,FALSE),"")</f>
        <v>18.011608099999901</v>
      </c>
    </row>
    <row r="1432" spans="1:17" s="167" customFormat="1">
      <c r="A1432" s="218"/>
      <c r="B1432" s="226" t="s">
        <v>232</v>
      </c>
      <c r="C1432" s="218"/>
      <c r="D1432" s="218"/>
      <c r="E1432" s="227">
        <v>42726</v>
      </c>
      <c r="F1432" s="75">
        <v>1727122.47</v>
      </c>
      <c r="G1432" s="75">
        <v>1554410.22</v>
      </c>
      <c r="H1432" s="75">
        <v>1321248.69</v>
      </c>
      <c r="I1432" s="75">
        <v>233161.53000000003</v>
      </c>
      <c r="J1432" s="75">
        <v>172712.25</v>
      </c>
      <c r="K1432" s="205" t="s">
        <v>676</v>
      </c>
      <c r="L1432" s="417" t="s">
        <v>20</v>
      </c>
      <c r="M1432" s="205" t="s">
        <v>62</v>
      </c>
      <c r="N1432" s="218"/>
      <c r="O1432" s="225">
        <f>IFERROR(VLOOKUP(TRIM(PRR[[#This Row],[Lokacija provedbe
grad ili općina]]),[1]Koordinate!B:E,2,FALSE),"")</f>
        <v>35000</v>
      </c>
      <c r="P1432" s="225">
        <f>IFERROR(VLOOKUP(TRIM(PRR[[#This Row],[Lokacija provedbe
grad ili općina]]),[1]Koordinate!B:E,3,FALSE),"")</f>
        <v>45.163143099999999</v>
      </c>
      <c r="Q1432" s="225">
        <f>IFERROR(VLOOKUP(TRIM(PRR[[#This Row],[Lokacija provedbe
grad ili općina]]),[1]Koordinate!B:E,4,FALSE),"")</f>
        <v>18.011608099999901</v>
      </c>
    </row>
    <row r="1433" spans="1:17" s="167" customFormat="1">
      <c r="A1433" s="218"/>
      <c r="B1433" s="226" t="s">
        <v>232</v>
      </c>
      <c r="C1433" s="218"/>
      <c r="D1433" s="218"/>
      <c r="E1433" s="227">
        <v>42726</v>
      </c>
      <c r="F1433" s="75">
        <v>6812326.9500000002</v>
      </c>
      <c r="G1433" s="75">
        <v>6131094.25</v>
      </c>
      <c r="H1433" s="75">
        <v>5211430.1100000003</v>
      </c>
      <c r="I1433" s="75">
        <v>919664.13999999966</v>
      </c>
      <c r="J1433" s="75">
        <v>681232.70000000019</v>
      </c>
      <c r="K1433" s="205" t="s">
        <v>324</v>
      </c>
      <c r="L1433" s="417" t="s">
        <v>20</v>
      </c>
      <c r="M1433" s="205" t="s">
        <v>4330</v>
      </c>
      <c r="N1433" s="218"/>
      <c r="O1433" s="225">
        <f>IFERROR(VLOOKUP(TRIM(PRR[[#This Row],[Lokacija provedbe
grad ili općina]]),[1]Koordinate!B:E,2,FALSE),"")</f>
        <v>35410</v>
      </c>
      <c r="P1433" s="225">
        <f>IFERROR(VLOOKUP(TRIM(PRR[[#This Row],[Lokacija provedbe
grad ili općina]]),[1]Koordinate!B:E,3,FALSE),"")</f>
        <v>45.195653</v>
      </c>
      <c r="Q1433" s="225">
        <f>IFERROR(VLOOKUP(TRIM(PRR[[#This Row],[Lokacija provedbe
grad ili općina]]),[1]Koordinate!B:E,4,FALSE),"")</f>
        <v>17.643346899999901</v>
      </c>
    </row>
    <row r="1434" spans="1:17" s="167" customFormat="1">
      <c r="A1434" s="225"/>
      <c r="B1434" s="255" t="s">
        <v>232</v>
      </c>
      <c r="C1434" s="225"/>
      <c r="D1434" s="225"/>
      <c r="E1434" s="231">
        <v>42726</v>
      </c>
      <c r="F1434" s="75">
        <v>5394897.9199999999</v>
      </c>
      <c r="G1434" s="75">
        <v>4855408.13</v>
      </c>
      <c r="H1434" s="75">
        <v>4127096.91</v>
      </c>
      <c r="I1434" s="75">
        <v>728311.21999999974</v>
      </c>
      <c r="J1434" s="75">
        <v>539489.79</v>
      </c>
      <c r="K1434" s="205" t="s">
        <v>325</v>
      </c>
      <c r="L1434" s="419" t="s">
        <v>20</v>
      </c>
      <c r="M1434" s="124" t="s">
        <v>846</v>
      </c>
      <c r="N1434" s="218"/>
      <c r="O1434" s="225">
        <f>IFERROR(VLOOKUP(TRIM(PRR[[#This Row],[Lokacija provedbe
grad ili općina]]),[1]Koordinate!B:E,2,FALSE),"")</f>
        <v>35420</v>
      </c>
      <c r="P1434" s="225">
        <f>IFERROR(VLOOKUP(TRIM(PRR[[#This Row],[Lokacija provedbe
grad ili općina]]),[1]Koordinate!B:E,3,FALSE),"")</f>
        <v>45.222117300000001</v>
      </c>
      <c r="Q1434" s="225">
        <f>IFERROR(VLOOKUP(TRIM(PRR[[#This Row],[Lokacija provedbe
grad ili općina]]),[1]Koordinate!B:E,4,FALSE),"")</f>
        <v>17.5259231</v>
      </c>
    </row>
    <row r="1435" spans="1:17" s="167" customFormat="1">
      <c r="A1435" s="225"/>
      <c r="B1435" s="226" t="s">
        <v>232</v>
      </c>
      <c r="C1435" s="225"/>
      <c r="D1435" s="225"/>
      <c r="E1435" s="231">
        <v>42726</v>
      </c>
      <c r="F1435" s="75">
        <v>5331592.5599999996</v>
      </c>
      <c r="G1435" s="75">
        <v>4798433.3</v>
      </c>
      <c r="H1435" s="75">
        <v>4078668.31</v>
      </c>
      <c r="I1435" s="75">
        <v>719764.98999999976</v>
      </c>
      <c r="J1435" s="75">
        <v>533159.25999999978</v>
      </c>
      <c r="K1435" s="205" t="s">
        <v>339</v>
      </c>
      <c r="L1435" s="419" t="s">
        <v>20</v>
      </c>
      <c r="M1435" s="124" t="s">
        <v>140</v>
      </c>
      <c r="N1435" s="218"/>
      <c r="O1435" s="225">
        <f>IFERROR(VLOOKUP(TRIM(PRR[[#This Row],[Lokacija provedbe
grad ili općina]]),[1]Koordinate!B:E,2,FALSE),"")</f>
        <v>34000</v>
      </c>
      <c r="P1435" s="225">
        <f>IFERROR(VLOOKUP(TRIM(PRR[[#This Row],[Lokacija provedbe
grad ili općina]]),[1]Koordinate!B:E,3,FALSE),"")</f>
        <v>45.331476299999999</v>
      </c>
      <c r="Q1435" s="225">
        <f>IFERROR(VLOOKUP(TRIM(PRR[[#This Row],[Lokacija provedbe
grad ili općina]]),[1]Koordinate!B:E,4,FALSE),"")</f>
        <v>17.674474799999899</v>
      </c>
    </row>
    <row r="1436" spans="1:17" s="167" customFormat="1">
      <c r="A1436" s="225"/>
      <c r="B1436" s="226" t="s">
        <v>232</v>
      </c>
      <c r="C1436" s="225"/>
      <c r="D1436" s="225"/>
      <c r="E1436" s="95">
        <v>42726</v>
      </c>
      <c r="F1436" s="75">
        <v>1044774.03</v>
      </c>
      <c r="G1436" s="75">
        <v>731341.82</v>
      </c>
      <c r="H1436" s="75">
        <v>621640.55000000005</v>
      </c>
      <c r="I1436" s="75">
        <v>109701.2699999999</v>
      </c>
      <c r="J1436" s="75">
        <v>313432.21000000008</v>
      </c>
      <c r="K1436" s="205" t="s">
        <v>327</v>
      </c>
      <c r="L1436" s="419" t="s">
        <v>20</v>
      </c>
      <c r="M1436" s="124" t="s">
        <v>1392</v>
      </c>
      <c r="N1436" s="218"/>
      <c r="O1436" s="225">
        <f>IFERROR(VLOOKUP(TRIM(PRR[[#This Row],[Lokacija provedbe
grad ili općina]]),[1]Koordinate!B:E,2,FALSE),"")</f>
        <v>35208</v>
      </c>
      <c r="P1436" s="225">
        <f>IFERROR(VLOOKUP(TRIM(PRR[[#This Row],[Lokacija provedbe
grad ili općina]]),[1]Koordinate!B:E,3,FALSE),"")</f>
        <v>45.098145500000001</v>
      </c>
      <c r="Q1436" s="225">
        <f>IFERROR(VLOOKUP(TRIM(PRR[[#This Row],[Lokacija provedbe
grad ili općina]]),[1]Koordinate!B:E,4,FALSE),"")</f>
        <v>18.1332624</v>
      </c>
    </row>
    <row r="1437" spans="1:17" s="167" customFormat="1">
      <c r="A1437" s="151"/>
      <c r="B1437" s="255" t="s">
        <v>232</v>
      </c>
      <c r="C1437" s="151"/>
      <c r="D1437" s="151"/>
      <c r="E1437" s="78">
        <v>42745</v>
      </c>
      <c r="F1437" s="75">
        <v>1340042</v>
      </c>
      <c r="G1437" s="75">
        <v>938029.4</v>
      </c>
      <c r="H1437" s="75">
        <v>797324.99</v>
      </c>
      <c r="I1437" s="75">
        <v>140704.41000000003</v>
      </c>
      <c r="J1437" s="75">
        <v>402012.6</v>
      </c>
      <c r="K1437" s="205" t="s">
        <v>328</v>
      </c>
      <c r="L1437" s="418" t="s">
        <v>20</v>
      </c>
      <c r="M1437" s="124" t="s">
        <v>4331</v>
      </c>
      <c r="N1437" s="218"/>
      <c r="O1437" s="225">
        <f>IFERROR(VLOOKUP(TRIM(PRR[[#This Row],[Lokacija provedbe
grad ili općina]]),[1]Koordinate!B:E,2,FALSE),"")</f>
        <v>35220</v>
      </c>
      <c r="P1437" s="225">
        <f>IFERROR(VLOOKUP(TRIM(PRR[[#This Row],[Lokacija provedbe
grad ili općina]]),[1]Koordinate!B:E,3,FALSE),"")</f>
        <v>45.076586099999901</v>
      </c>
      <c r="Q1437" s="225">
        <f>IFERROR(VLOOKUP(TRIM(PRR[[#This Row],[Lokacija provedbe
grad ili općina]]),[1]Koordinate!B:E,4,FALSE),"")</f>
        <v>18.483851899999902</v>
      </c>
    </row>
    <row r="1438" spans="1:17" s="167" customFormat="1">
      <c r="A1438" s="151"/>
      <c r="B1438" s="226" t="s">
        <v>232</v>
      </c>
      <c r="C1438" s="45"/>
      <c r="D1438" s="45"/>
      <c r="E1438" s="95">
        <v>42745</v>
      </c>
      <c r="F1438" s="75">
        <v>329569.59999999998</v>
      </c>
      <c r="G1438" s="75">
        <v>230698.72</v>
      </c>
      <c r="H1438" s="75">
        <v>196093.91</v>
      </c>
      <c r="I1438" s="75">
        <v>34604.81</v>
      </c>
      <c r="J1438" s="75">
        <v>98870.879999999976</v>
      </c>
      <c r="K1438" s="205" t="s">
        <v>329</v>
      </c>
      <c r="L1438" s="196" t="s">
        <v>20</v>
      </c>
      <c r="M1438" s="124" t="s">
        <v>4332</v>
      </c>
      <c r="N1438" s="218"/>
      <c r="O1438" s="225">
        <f>IFERROR(VLOOKUP(TRIM(PRR[[#This Row],[Lokacija provedbe
grad ili općina]]),[1]Koordinate!B:E,2,FALSE),"")</f>
        <v>35429</v>
      </c>
      <c r="P1438" s="225">
        <f>IFERROR(VLOOKUP(TRIM(PRR[[#This Row],[Lokacija provedbe
grad ili općina]]),[1]Koordinate!B:E,3,FALSE),"")</f>
        <v>45.2790927</v>
      </c>
      <c r="Q1438" s="225">
        <f>IFERROR(VLOOKUP(TRIM(PRR[[#This Row],[Lokacija provedbe
grad ili općina]]),[1]Koordinate!B:E,4,FALSE),"")</f>
        <v>17.250982099999899</v>
      </c>
    </row>
    <row r="1439" spans="1:17" s="167" customFormat="1">
      <c r="A1439" s="151"/>
      <c r="B1439" s="255" t="s">
        <v>232</v>
      </c>
      <c r="C1439" s="151"/>
      <c r="D1439" s="151"/>
      <c r="E1439" s="78">
        <v>42745</v>
      </c>
      <c r="F1439" s="75">
        <v>578080</v>
      </c>
      <c r="G1439" s="75">
        <v>520272</v>
      </c>
      <c r="H1439" s="75">
        <v>442231.2</v>
      </c>
      <c r="I1439" s="75">
        <v>78040.799999999988</v>
      </c>
      <c r="J1439" s="75">
        <v>57808</v>
      </c>
      <c r="K1439" s="205" t="s">
        <v>330</v>
      </c>
      <c r="L1439" s="418" t="s">
        <v>20</v>
      </c>
      <c r="M1439" s="124" t="s">
        <v>4333</v>
      </c>
      <c r="N1439" s="218"/>
      <c r="O1439" s="225">
        <f>IFERROR(VLOOKUP(TRIM(PRR[[#This Row],[Lokacija provedbe
grad ili općina]]),[1]Koordinate!B:E,2,FALSE),"")</f>
        <v>35422</v>
      </c>
      <c r="P1439" s="225">
        <f>IFERROR(VLOOKUP(TRIM(PRR[[#This Row],[Lokacija provedbe
grad ili općina]]),[1]Koordinate!B:E,3,FALSE),"")</f>
        <v>45.204872199999997</v>
      </c>
      <c r="Q1439" s="225">
        <f>IFERROR(VLOOKUP(TRIM(PRR[[#This Row],[Lokacija provedbe
grad ili općina]]),[1]Koordinate!B:E,4,FALSE),"")</f>
        <v>17.469201900000002</v>
      </c>
    </row>
    <row r="1440" spans="1:17" s="167" customFormat="1">
      <c r="A1440" s="151"/>
      <c r="B1440" s="226" t="s">
        <v>899</v>
      </c>
      <c r="C1440" s="151"/>
      <c r="D1440" s="151"/>
      <c r="E1440" s="78">
        <v>42916</v>
      </c>
      <c r="F1440" s="75">
        <v>5788567.4400000004</v>
      </c>
      <c r="G1440" s="75">
        <v>4341425.58</v>
      </c>
      <c r="H1440" s="75">
        <v>3690211.74</v>
      </c>
      <c r="I1440" s="75">
        <v>651213.83999999985</v>
      </c>
      <c r="J1440" s="75">
        <v>1447141.8600000003</v>
      </c>
      <c r="K1440" s="205" t="s">
        <v>261</v>
      </c>
      <c r="L1440" s="418" t="s">
        <v>20</v>
      </c>
      <c r="M1440" s="124" t="s">
        <v>29</v>
      </c>
      <c r="N1440" s="218"/>
      <c r="O1440" s="225">
        <f>IFERROR(VLOOKUP(TRIM(PRR[[#This Row],[Lokacija provedbe
grad ili općina]]),[1]Koordinate!B:E,2,FALSE),"")</f>
        <v>31000</v>
      </c>
      <c r="P1440" s="225">
        <f>IFERROR(VLOOKUP(TRIM(PRR[[#This Row],[Lokacija provedbe
grad ili općina]]),[1]Koordinate!B:E,3,FALSE),"")</f>
        <v>45.554962400000001</v>
      </c>
      <c r="Q1440" s="225">
        <f>IFERROR(VLOOKUP(TRIM(PRR[[#This Row],[Lokacija provedbe
grad ili općina]]),[1]Koordinate!B:E,4,FALSE),"")</f>
        <v>18.695514399999901</v>
      </c>
    </row>
    <row r="1441" spans="1:17" s="167" customFormat="1">
      <c r="A1441" s="151"/>
      <c r="B1441" s="255" t="s">
        <v>899</v>
      </c>
      <c r="C1441" s="151"/>
      <c r="D1441" s="151"/>
      <c r="E1441" s="78">
        <v>42916</v>
      </c>
      <c r="F1441" s="75">
        <v>643901.31999999995</v>
      </c>
      <c r="G1441" s="75">
        <v>579511.18999999994</v>
      </c>
      <c r="H1441" s="75">
        <v>492584.51</v>
      </c>
      <c r="I1441" s="75">
        <v>86926.679999999935</v>
      </c>
      <c r="J1441" s="75">
        <v>64390.130000000005</v>
      </c>
      <c r="K1441" s="205" t="s">
        <v>909</v>
      </c>
      <c r="L1441" s="418" t="s">
        <v>20</v>
      </c>
      <c r="M1441" s="124" t="s">
        <v>190</v>
      </c>
      <c r="N1441" s="218"/>
      <c r="O1441" s="225">
        <f>IFERROR(VLOOKUP(TRIM(PRR[[#This Row],[Lokacija provedbe
grad ili općina]]),[1]Koordinate!B:E,2,FALSE),"")</f>
        <v>35250</v>
      </c>
      <c r="P1441" s="225">
        <f>IFERROR(VLOOKUP(TRIM(PRR[[#This Row],[Lokacija provedbe
grad ili općina]]),[1]Koordinate!B:E,3,FALSE),"")</f>
        <v>45.164750499999997</v>
      </c>
      <c r="Q1441" s="225">
        <f>IFERROR(VLOOKUP(TRIM(PRR[[#This Row],[Lokacija provedbe
grad ili općina]]),[1]Koordinate!B:E,4,FALSE),"")</f>
        <v>17.756043200000001</v>
      </c>
    </row>
    <row r="1442" spans="1:17" s="167" customFormat="1">
      <c r="A1442" s="151"/>
      <c r="B1442" s="226" t="s">
        <v>899</v>
      </c>
      <c r="C1442" s="151"/>
      <c r="D1442" s="151"/>
      <c r="E1442" s="78">
        <v>42916</v>
      </c>
      <c r="F1442" s="75">
        <v>143769</v>
      </c>
      <c r="G1442" s="75">
        <v>129392.1</v>
      </c>
      <c r="H1442" s="75">
        <v>109983.29</v>
      </c>
      <c r="I1442" s="75">
        <v>19408.810000000012</v>
      </c>
      <c r="J1442" s="75">
        <v>14376.899999999994</v>
      </c>
      <c r="K1442" s="205" t="s">
        <v>986</v>
      </c>
      <c r="L1442" s="418" t="s">
        <v>20</v>
      </c>
      <c r="M1442" s="124" t="s">
        <v>3107</v>
      </c>
      <c r="N1442" s="218"/>
      <c r="O1442" s="225">
        <f>IFERROR(VLOOKUP(TRIM(PRR[[#This Row],[Lokacija provedbe
grad ili općina]]),[1]Koordinate!B:E,2,FALSE),"")</f>
        <v>35453</v>
      </c>
      <c r="P1442" s="225">
        <f>IFERROR(VLOOKUP(TRIM(PRR[[#This Row],[Lokacija provedbe
grad ili općina]]),[1]Koordinate!B:E,3,FALSE),"")</f>
        <v>45.1497393</v>
      </c>
      <c r="Q1442" s="225">
        <f>IFERROR(VLOOKUP(TRIM(PRR[[#This Row],[Lokacija provedbe
grad ili općina]]),[1]Koordinate!B:E,4,FALSE),"")</f>
        <v>17.242187099999999</v>
      </c>
    </row>
    <row r="1443" spans="1:17" s="167" customFormat="1">
      <c r="A1443" s="151"/>
      <c r="B1443" s="255" t="s">
        <v>899</v>
      </c>
      <c r="C1443" s="151"/>
      <c r="D1443" s="151"/>
      <c r="E1443" s="78">
        <v>42916</v>
      </c>
      <c r="F1443" s="75">
        <v>151776</v>
      </c>
      <c r="G1443" s="75">
        <v>136598.39999999999</v>
      </c>
      <c r="H1443" s="75">
        <v>116108.64</v>
      </c>
      <c r="I1443" s="75">
        <v>20489.759999999995</v>
      </c>
      <c r="J1443" s="75">
        <v>15177.600000000006</v>
      </c>
      <c r="K1443" s="205" t="s">
        <v>987</v>
      </c>
      <c r="L1443" s="418" t="s">
        <v>20</v>
      </c>
      <c r="M1443" s="124" t="s">
        <v>3107</v>
      </c>
      <c r="N1443" s="218"/>
      <c r="O1443" s="225">
        <f>IFERROR(VLOOKUP(TRIM(PRR[[#This Row],[Lokacija provedbe
grad ili općina]]),[1]Koordinate!B:E,2,FALSE),"")</f>
        <v>35453</v>
      </c>
      <c r="P1443" s="225">
        <f>IFERROR(VLOOKUP(TRIM(PRR[[#This Row],[Lokacija provedbe
grad ili općina]]),[1]Koordinate!B:E,3,FALSE),"")</f>
        <v>45.1497393</v>
      </c>
      <c r="Q1443" s="225">
        <f>IFERROR(VLOOKUP(TRIM(PRR[[#This Row],[Lokacija provedbe
grad ili općina]]),[1]Koordinate!B:E,4,FALSE),"")</f>
        <v>17.242187099999999</v>
      </c>
    </row>
    <row r="1444" spans="1:17" s="167" customFormat="1">
      <c r="A1444" s="151"/>
      <c r="B1444" s="226" t="s">
        <v>899</v>
      </c>
      <c r="C1444" s="151"/>
      <c r="D1444" s="151"/>
      <c r="E1444" s="78">
        <v>42916</v>
      </c>
      <c r="F1444" s="75">
        <v>153986.56</v>
      </c>
      <c r="G1444" s="75">
        <v>138587.9</v>
      </c>
      <c r="H1444" s="75">
        <v>117799.72</v>
      </c>
      <c r="I1444" s="75">
        <v>20788.179999999993</v>
      </c>
      <c r="J1444" s="75">
        <v>15398.660000000003</v>
      </c>
      <c r="K1444" s="205" t="s">
        <v>988</v>
      </c>
      <c r="L1444" s="418" t="s">
        <v>20</v>
      </c>
      <c r="M1444" s="124" t="s">
        <v>846</v>
      </c>
      <c r="N1444" s="218"/>
      <c r="O1444" s="225">
        <f>IFERROR(VLOOKUP(TRIM(PRR[[#This Row],[Lokacija provedbe
grad ili općina]]),[1]Koordinate!B:E,2,FALSE),"")</f>
        <v>35420</v>
      </c>
      <c r="P1444" s="225">
        <f>IFERROR(VLOOKUP(TRIM(PRR[[#This Row],[Lokacija provedbe
grad ili općina]]),[1]Koordinate!B:E,3,FALSE),"")</f>
        <v>45.222117300000001</v>
      </c>
      <c r="Q1444" s="225">
        <f>IFERROR(VLOOKUP(TRIM(PRR[[#This Row],[Lokacija provedbe
grad ili općina]]),[1]Koordinate!B:E,4,FALSE),"")</f>
        <v>17.5259231</v>
      </c>
    </row>
    <row r="1445" spans="1:17" s="167" customFormat="1">
      <c r="A1445" s="151"/>
      <c r="B1445" s="255" t="s">
        <v>899</v>
      </c>
      <c r="C1445" s="151"/>
      <c r="D1445" s="151"/>
      <c r="E1445" s="78">
        <v>42928</v>
      </c>
      <c r="F1445" s="75">
        <v>3745242.89</v>
      </c>
      <c r="G1445" s="75">
        <v>3370718.6</v>
      </c>
      <c r="H1445" s="75">
        <v>2865110.81</v>
      </c>
      <c r="I1445" s="75">
        <v>505607.79000000004</v>
      </c>
      <c r="J1445" s="75">
        <v>374524.29000000004</v>
      </c>
      <c r="K1445" s="205" t="s">
        <v>910</v>
      </c>
      <c r="L1445" s="418" t="s">
        <v>20</v>
      </c>
      <c r="M1445" s="124" t="s">
        <v>846</v>
      </c>
      <c r="N1445" s="218"/>
      <c r="O1445" s="225">
        <f>IFERROR(VLOOKUP(TRIM(PRR[[#This Row],[Lokacija provedbe
grad ili općina]]),[1]Koordinate!B:E,2,FALSE),"")</f>
        <v>35420</v>
      </c>
      <c r="P1445" s="225">
        <f>IFERROR(VLOOKUP(TRIM(PRR[[#This Row],[Lokacija provedbe
grad ili općina]]),[1]Koordinate!B:E,3,FALSE),"")</f>
        <v>45.222117300000001</v>
      </c>
      <c r="Q1445" s="225">
        <f>IFERROR(VLOOKUP(TRIM(PRR[[#This Row],[Lokacija provedbe
grad ili općina]]),[1]Koordinate!B:E,4,FALSE),"")</f>
        <v>17.5259231</v>
      </c>
    </row>
    <row r="1446" spans="1:17" s="167" customFormat="1">
      <c r="A1446" s="151"/>
      <c r="B1446" s="258" t="s">
        <v>982</v>
      </c>
      <c r="C1446" s="44"/>
      <c r="D1446" s="44"/>
      <c r="E1446" s="125">
        <v>42948</v>
      </c>
      <c r="F1446" s="75">
        <v>2711782.64</v>
      </c>
      <c r="G1446" s="75">
        <v>2440604.38</v>
      </c>
      <c r="H1446" s="75">
        <v>2074513.72</v>
      </c>
      <c r="I1446" s="75">
        <v>366090.65999999992</v>
      </c>
      <c r="J1446" s="75">
        <v>271178.26000000024</v>
      </c>
      <c r="K1446" s="205" t="s">
        <v>976</v>
      </c>
      <c r="L1446" s="196" t="s">
        <v>20</v>
      </c>
      <c r="M1446" s="124" t="s">
        <v>62</v>
      </c>
      <c r="N1446" s="218"/>
      <c r="O1446" s="225">
        <f>IFERROR(VLOOKUP(TRIM(PRR[[#This Row],[Lokacija provedbe
grad ili općina]]),[1]Koordinate!B:E,2,FALSE),"")</f>
        <v>35000</v>
      </c>
      <c r="P1446" s="225">
        <f>IFERROR(VLOOKUP(TRIM(PRR[[#This Row],[Lokacija provedbe
grad ili općina]]),[1]Koordinate!B:E,3,FALSE),"")</f>
        <v>45.163143099999999</v>
      </c>
      <c r="Q1446" s="225">
        <f>IFERROR(VLOOKUP(TRIM(PRR[[#This Row],[Lokacija provedbe
grad ili općina]]),[1]Koordinate!B:E,4,FALSE),"")</f>
        <v>18.011608099999901</v>
      </c>
    </row>
    <row r="1447" spans="1:17" s="167" customFormat="1">
      <c r="A1447" s="225"/>
      <c r="B1447" s="258" t="s">
        <v>2736</v>
      </c>
      <c r="C1447" s="44"/>
      <c r="D1447" s="44"/>
      <c r="E1447" s="125">
        <v>42866</v>
      </c>
      <c r="F1447" s="75">
        <v>51339544</v>
      </c>
      <c r="G1447" s="75">
        <v>45283895</v>
      </c>
      <c r="H1447" s="75">
        <v>38491310.75</v>
      </c>
      <c r="I1447" s="75">
        <v>6792584.25</v>
      </c>
      <c r="J1447" s="75">
        <v>6055649</v>
      </c>
      <c r="K1447" s="205" t="s">
        <v>221</v>
      </c>
      <c r="L1447" s="196" t="s">
        <v>20</v>
      </c>
      <c r="M1447" s="124" t="s">
        <v>62</v>
      </c>
      <c r="N1447" s="218"/>
      <c r="O1447" s="225">
        <f>IFERROR(VLOOKUP(TRIM(PRR[[#This Row],[Lokacija provedbe
grad ili općina]]),[1]Koordinate!B:E,2,FALSE),"")</f>
        <v>35000</v>
      </c>
      <c r="P1447" s="225">
        <f>IFERROR(VLOOKUP(TRIM(PRR[[#This Row],[Lokacija provedbe
grad ili općina]]),[1]Koordinate!B:E,3,FALSE),"")</f>
        <v>45.163143099999999</v>
      </c>
      <c r="Q1447" s="225">
        <f>IFERROR(VLOOKUP(TRIM(PRR[[#This Row],[Lokacija provedbe
grad ili općina]]),[1]Koordinate!B:E,4,FALSE),"")</f>
        <v>18.011608099999901</v>
      </c>
    </row>
    <row r="1448" spans="1:17" s="167" customFormat="1">
      <c r="A1448" s="218"/>
      <c r="B1448" s="258" t="s">
        <v>3037</v>
      </c>
      <c r="C1448" s="44"/>
      <c r="D1448" s="44"/>
      <c r="E1448" s="125">
        <v>43028</v>
      </c>
      <c r="F1448" s="75">
        <v>3482500</v>
      </c>
      <c r="G1448" s="75">
        <v>1741250</v>
      </c>
      <c r="H1448" s="75">
        <v>1480062.5</v>
      </c>
      <c r="I1448" s="75">
        <v>261187.5</v>
      </c>
      <c r="J1448" s="75">
        <v>1741250</v>
      </c>
      <c r="K1448" s="205" t="s">
        <v>3038</v>
      </c>
      <c r="L1448" s="196" t="s">
        <v>20</v>
      </c>
      <c r="M1448" s="230" t="s">
        <v>1219</v>
      </c>
      <c r="N1448" s="218"/>
      <c r="O1448" s="225">
        <f>IFERROR(VLOOKUP(TRIM(PRR[[#This Row],[Lokacija provedbe
grad ili općina]]),[1]Koordinate!B:E,2,FALSE),"")</f>
        <v>35403</v>
      </c>
      <c r="P1448" s="225">
        <f>IFERROR(VLOOKUP(TRIM(PRR[[#This Row],[Lokacija provedbe
grad ili općina]]),[1]Koordinate!B:E,3,FALSE),"")</f>
        <v>45.2631218</v>
      </c>
      <c r="Q1448" s="225">
        <f>IFERROR(VLOOKUP(TRIM(PRR[[#This Row],[Lokacija provedbe
grad ili općina]]),[1]Koordinate!B:E,4,FALSE),"")</f>
        <v>17.423400600000001</v>
      </c>
    </row>
    <row r="1449" spans="1:17" s="167" customFormat="1">
      <c r="A1449" s="151"/>
      <c r="B1449" s="255" t="s">
        <v>3037</v>
      </c>
      <c r="C1449" s="151"/>
      <c r="D1449" s="151"/>
      <c r="E1449" s="78">
        <v>43053</v>
      </c>
      <c r="F1449" s="75">
        <v>2944134.02</v>
      </c>
      <c r="G1449" s="75">
        <v>1472067.01</v>
      </c>
      <c r="H1449" s="75">
        <v>1251256.96</v>
      </c>
      <c r="I1449" s="75">
        <v>220810.05000000005</v>
      </c>
      <c r="J1449" s="75">
        <v>1472067.01</v>
      </c>
      <c r="K1449" s="205" t="s">
        <v>3039</v>
      </c>
      <c r="L1449" s="418" t="s">
        <v>20</v>
      </c>
      <c r="M1449" s="124" t="s">
        <v>846</v>
      </c>
      <c r="N1449" s="218"/>
      <c r="O1449" s="225">
        <f>IFERROR(VLOOKUP(TRIM(PRR[[#This Row],[Lokacija provedbe
grad ili općina]]),[1]Koordinate!B:E,2,FALSE),"")</f>
        <v>35420</v>
      </c>
      <c r="P1449" s="225">
        <f>IFERROR(VLOOKUP(TRIM(PRR[[#This Row],[Lokacija provedbe
grad ili općina]]),[1]Koordinate!B:E,3,FALSE),"")</f>
        <v>45.222117300000001</v>
      </c>
      <c r="Q1449" s="225">
        <f>IFERROR(VLOOKUP(TRIM(PRR[[#This Row],[Lokacija provedbe
grad ili općina]]),[1]Koordinate!B:E,4,FALSE),"")</f>
        <v>17.5259231</v>
      </c>
    </row>
    <row r="1450" spans="1:17" s="167" customFormat="1">
      <c r="A1450" s="151"/>
      <c r="B1450" s="259" t="s">
        <v>3037</v>
      </c>
      <c r="C1450" s="151"/>
      <c r="D1450" s="151"/>
      <c r="E1450" s="78">
        <v>43053</v>
      </c>
      <c r="F1450" s="75">
        <v>5836344.1699999999</v>
      </c>
      <c r="G1450" s="75">
        <v>4085440.92</v>
      </c>
      <c r="H1450" s="75">
        <v>3472624.78</v>
      </c>
      <c r="I1450" s="75">
        <v>612816.14000000013</v>
      </c>
      <c r="J1450" s="75">
        <v>1750903.25</v>
      </c>
      <c r="K1450" s="205" t="s">
        <v>3040</v>
      </c>
      <c r="L1450" s="196" t="s">
        <v>20</v>
      </c>
      <c r="M1450" s="124" t="s">
        <v>1448</v>
      </c>
      <c r="N1450" s="218"/>
      <c r="O1450" s="225">
        <f>IFERROR(VLOOKUP(TRIM(PRR[[#This Row],[Lokacija provedbe
grad ili općina]]),[1]Koordinate!B:E,2,FALSE),"")</f>
        <v>35404</v>
      </c>
      <c r="P1450" s="225">
        <f>IFERROR(VLOOKUP(TRIM(PRR[[#This Row],[Lokacija provedbe
grad ili općina]]),[1]Koordinate!B:E,3,FALSE),"")</f>
        <v>45.286150399999997</v>
      </c>
      <c r="Q1450" s="225">
        <f>IFERROR(VLOOKUP(TRIM(PRR[[#This Row],[Lokacija provedbe
grad ili općina]]),[1]Koordinate!B:E,4,FALSE),"")</f>
        <v>17.380311500000001</v>
      </c>
    </row>
    <row r="1451" spans="1:17" s="167" customFormat="1">
      <c r="A1451" s="151"/>
      <c r="B1451" s="260" t="s">
        <v>3000</v>
      </c>
      <c r="C1451" s="45"/>
      <c r="D1451" s="45"/>
      <c r="E1451" s="95">
        <v>43165</v>
      </c>
      <c r="F1451" s="75">
        <v>3173710.25</v>
      </c>
      <c r="G1451" s="75">
        <v>2250255.23</v>
      </c>
      <c r="H1451" s="75">
        <v>1912716.95</v>
      </c>
      <c r="I1451" s="75">
        <v>337538.28</v>
      </c>
      <c r="J1451" s="75">
        <v>923455.02</v>
      </c>
      <c r="K1451" s="205" t="s">
        <v>3041</v>
      </c>
      <c r="L1451" s="196" t="s">
        <v>20</v>
      </c>
      <c r="M1451" s="124" t="s">
        <v>3105</v>
      </c>
      <c r="N1451" s="218"/>
      <c r="O1451" s="225">
        <f>IFERROR(VLOOKUP(TRIM(PRR[[#This Row],[Lokacija provedbe
grad ili općina]]),[1]Koordinate!B:E,2,FALSE),"")</f>
        <v>35404</v>
      </c>
      <c r="P1451" s="225">
        <f>IFERROR(VLOOKUP(TRIM(PRR[[#This Row],[Lokacija provedbe
grad ili općina]]),[1]Koordinate!B:E,3,FALSE),"")</f>
        <v>45.286150399999997</v>
      </c>
      <c r="Q1451" s="225">
        <f>IFERROR(VLOOKUP(TRIM(PRR[[#This Row],[Lokacija provedbe
grad ili općina]]),[1]Koordinate!B:E,4,FALSE),"")</f>
        <v>17.380311500000001</v>
      </c>
    </row>
    <row r="1452" spans="1:17" s="167" customFormat="1">
      <c r="A1452" s="151"/>
      <c r="B1452" s="260" t="s">
        <v>3000</v>
      </c>
      <c r="C1452" s="45"/>
      <c r="D1452" s="45"/>
      <c r="E1452" s="95">
        <v>43196</v>
      </c>
      <c r="F1452" s="75">
        <v>1289834.8999999999</v>
      </c>
      <c r="G1452" s="75">
        <v>967376.17</v>
      </c>
      <c r="H1452" s="75">
        <v>822269.74450000003</v>
      </c>
      <c r="I1452" s="75">
        <v>145106.42550000001</v>
      </c>
      <c r="J1452" s="75">
        <v>322458.72999999986</v>
      </c>
      <c r="K1452" s="205" t="s">
        <v>3274</v>
      </c>
      <c r="L1452" s="196" t="s">
        <v>20</v>
      </c>
      <c r="M1452" s="124" t="s">
        <v>1392</v>
      </c>
      <c r="N1452" s="218"/>
      <c r="O1452" s="225">
        <f>IFERROR(VLOOKUP(TRIM(PRR[[#This Row],[Lokacija provedbe
grad ili općina]]),[1]Koordinate!B:E,2,FALSE),"")</f>
        <v>35208</v>
      </c>
      <c r="P1452" s="225">
        <f>IFERROR(VLOOKUP(TRIM(PRR[[#This Row],[Lokacija provedbe
grad ili općina]]),[1]Koordinate!B:E,3,FALSE),"")</f>
        <v>45.098145500000001</v>
      </c>
      <c r="Q1452" s="225">
        <f>IFERROR(VLOOKUP(TRIM(PRR[[#This Row],[Lokacija provedbe
grad ili općina]]),[1]Koordinate!B:E,4,FALSE),"")</f>
        <v>18.1332624</v>
      </c>
    </row>
    <row r="1453" spans="1:17" s="167" customFormat="1">
      <c r="A1453" s="151"/>
      <c r="B1453" s="260" t="s">
        <v>3000</v>
      </c>
      <c r="C1453" s="45"/>
      <c r="D1453" s="45"/>
      <c r="E1453" s="95">
        <v>43186</v>
      </c>
      <c r="F1453" s="75">
        <v>3770668.5</v>
      </c>
      <c r="G1453" s="75">
        <v>3180691.65</v>
      </c>
      <c r="H1453" s="75">
        <v>2703587.9</v>
      </c>
      <c r="I1453" s="75">
        <v>477103.75</v>
      </c>
      <c r="J1453" s="75">
        <v>589976.85000000009</v>
      </c>
      <c r="K1453" s="205" t="s">
        <v>3143</v>
      </c>
      <c r="L1453" s="196" t="s">
        <v>20</v>
      </c>
      <c r="M1453" s="124" t="s">
        <v>1396</v>
      </c>
      <c r="N1453" s="218"/>
      <c r="O1453" s="225">
        <f>IFERROR(VLOOKUP(TRIM(PRR[[#This Row],[Lokacija provedbe
grad ili općina]]),[1]Koordinate!B:E,2,FALSE),"")</f>
        <v>35214</v>
      </c>
      <c r="P1453" s="225">
        <f>IFERROR(VLOOKUP(TRIM(PRR[[#This Row],[Lokacija provedbe
grad ili općina]]),[1]Koordinate!B:E,3,FALSE),"")</f>
        <v>45.188551699999998</v>
      </c>
      <c r="Q1453" s="225">
        <f>IFERROR(VLOOKUP(TRIM(PRR[[#This Row],[Lokacija provedbe
grad ili općina]]),[1]Koordinate!B:E,4,FALSE),"")</f>
        <v>18.297187600000001</v>
      </c>
    </row>
    <row r="1454" spans="1:17" s="167" customFormat="1" ht="30">
      <c r="A1454" s="151"/>
      <c r="B1454" s="226" t="s">
        <v>3000</v>
      </c>
      <c r="C1454" s="151"/>
      <c r="D1454" s="151"/>
      <c r="E1454" s="78">
        <v>43186</v>
      </c>
      <c r="F1454" s="75">
        <v>1842172.89</v>
      </c>
      <c r="G1454" s="75">
        <v>1381629.67</v>
      </c>
      <c r="H1454" s="75">
        <v>1174385.22</v>
      </c>
      <c r="I1454" s="75">
        <v>207244.44999999995</v>
      </c>
      <c r="J1454" s="75">
        <v>460543.22</v>
      </c>
      <c r="K1454" s="205" t="s">
        <v>3144</v>
      </c>
      <c r="L1454" s="418" t="s">
        <v>20</v>
      </c>
      <c r="M1454" s="124" t="s">
        <v>4329</v>
      </c>
      <c r="N1454" s="218"/>
      <c r="O1454" s="225">
        <f>IFERROR(VLOOKUP(TRIM(PRR[[#This Row],[Lokacija provedbe
grad ili općina]]),[1]Koordinate!B:E,2,FALSE),"")</f>
        <v>35254</v>
      </c>
      <c r="P1454" s="225">
        <f>IFERROR(VLOOKUP(TRIM(PRR[[#This Row],[Lokacija provedbe
grad ili općina]]),[1]Koordinate!B:E,3,FALSE),"")</f>
        <v>45.097752700000001</v>
      </c>
      <c r="Q1454" s="225">
        <f>IFERROR(VLOOKUP(TRIM(PRR[[#This Row],[Lokacija provedbe
grad ili općina]]),[1]Koordinate!B:E,4,FALSE),"")</f>
        <v>17.8358445</v>
      </c>
    </row>
    <row r="1455" spans="1:17" s="167" customFormat="1">
      <c r="A1455" s="151"/>
      <c r="B1455" s="260" t="s">
        <v>3000</v>
      </c>
      <c r="C1455" s="45"/>
      <c r="D1455" s="45"/>
      <c r="E1455" s="95">
        <v>43255</v>
      </c>
      <c r="F1455" s="75">
        <v>1416560</v>
      </c>
      <c r="G1455" s="75">
        <v>944420</v>
      </c>
      <c r="H1455" s="75">
        <v>802757</v>
      </c>
      <c r="I1455" s="75">
        <v>141663</v>
      </c>
      <c r="J1455" s="75">
        <v>472140</v>
      </c>
      <c r="K1455" s="205" t="s">
        <v>3284</v>
      </c>
      <c r="L1455" s="196" t="s">
        <v>20</v>
      </c>
      <c r="M1455" s="124" t="s">
        <v>1334</v>
      </c>
      <c r="N1455" s="218"/>
      <c r="O1455" s="225">
        <f>IFERROR(VLOOKUP(TRIM(PRR[[#This Row],[Lokacija provedbe
grad ili općina]]),[1]Koordinate!B:E,2,FALSE),"")</f>
        <v>35210</v>
      </c>
      <c r="P1455" s="225">
        <f>IFERROR(VLOOKUP(TRIM(PRR[[#This Row],[Lokacija provedbe
grad ili općina]]),[1]Koordinate!B:E,3,FALSE),"")</f>
        <v>45.210194399999999</v>
      </c>
      <c r="Q1455" s="225">
        <f>IFERROR(VLOOKUP(TRIM(PRR[[#This Row],[Lokacija provedbe
grad ili općina]]),[1]Koordinate!B:E,4,FALSE),"")</f>
        <v>18.4053916999999</v>
      </c>
    </row>
    <row r="1456" spans="1:17" s="167" customFormat="1">
      <c r="A1456" s="151"/>
      <c r="B1456" s="260" t="s">
        <v>3000</v>
      </c>
      <c r="C1456" s="45"/>
      <c r="D1456" s="45"/>
      <c r="E1456" s="95">
        <v>43264</v>
      </c>
      <c r="F1456" s="75">
        <v>1359216.99</v>
      </c>
      <c r="G1456" s="75">
        <v>1019412.74</v>
      </c>
      <c r="H1456" s="75">
        <v>866500.83</v>
      </c>
      <c r="I1456" s="75">
        <v>152911.91000000003</v>
      </c>
      <c r="J1456" s="75">
        <v>339804.25</v>
      </c>
      <c r="K1456" s="205" t="s">
        <v>3756</v>
      </c>
      <c r="L1456" s="196" t="s">
        <v>20</v>
      </c>
      <c r="M1456" s="124" t="s">
        <v>4100</v>
      </c>
      <c r="N1456" s="218"/>
      <c r="O1456" s="225">
        <f>IFERROR(VLOOKUP(TRIM(PRR[[#This Row],[Lokacija provedbe
grad ili općina]]),[1]Koordinate!B:E,2,FALSE),"")</f>
        <v>35222</v>
      </c>
      <c r="P1456" s="225">
        <f>IFERROR(VLOOKUP(TRIM(PRR[[#This Row],[Lokacija provedbe
grad ili općina]]),[1]Koordinate!B:E,3,FALSE),"")</f>
        <v>45.155883000000003</v>
      </c>
      <c r="Q1456" s="225">
        <f>IFERROR(VLOOKUP(TRIM(PRR[[#This Row],[Lokacija provedbe
grad ili općina]]),[1]Koordinate!B:E,4,FALSE),"")</f>
        <v>18.490416399999901</v>
      </c>
    </row>
    <row r="1457" spans="1:17" s="167" customFormat="1">
      <c r="A1457" s="151"/>
      <c r="B1457" s="260" t="s">
        <v>3000</v>
      </c>
      <c r="C1457" s="45"/>
      <c r="D1457" s="45"/>
      <c r="E1457" s="95">
        <v>43252</v>
      </c>
      <c r="F1457" s="75">
        <v>888523.93</v>
      </c>
      <c r="G1457" s="75">
        <v>586059.44999999995</v>
      </c>
      <c r="H1457" s="75">
        <v>498150.53</v>
      </c>
      <c r="I1457" s="75">
        <v>87908.919999999925</v>
      </c>
      <c r="J1457" s="75">
        <v>302464.4800000001</v>
      </c>
      <c r="K1457" s="205" t="s">
        <v>3751</v>
      </c>
      <c r="L1457" s="196" t="s">
        <v>20</v>
      </c>
      <c r="M1457" s="124" t="s">
        <v>4100</v>
      </c>
      <c r="N1457" s="218"/>
      <c r="O1457" s="225">
        <f>IFERROR(VLOOKUP(TRIM(PRR[[#This Row],[Lokacija provedbe
grad ili općina]]),[1]Koordinate!B:E,2,FALSE),"")</f>
        <v>35222</v>
      </c>
      <c r="P1457" s="225">
        <f>IFERROR(VLOOKUP(TRIM(PRR[[#This Row],[Lokacija provedbe
grad ili općina]]),[1]Koordinate!B:E,3,FALSE),"")</f>
        <v>45.155883000000003</v>
      </c>
      <c r="Q1457" s="225">
        <f>IFERROR(VLOOKUP(TRIM(PRR[[#This Row],[Lokacija provedbe
grad ili općina]]),[1]Koordinate!B:E,4,FALSE),"")</f>
        <v>18.490416399999901</v>
      </c>
    </row>
    <row r="1458" spans="1:17" s="167" customFormat="1">
      <c r="A1458" s="151"/>
      <c r="B1458" s="226" t="s">
        <v>3000</v>
      </c>
      <c r="C1458" s="151"/>
      <c r="D1458" s="151"/>
      <c r="E1458" s="78">
        <v>43377</v>
      </c>
      <c r="F1458" s="75">
        <v>4285292.28</v>
      </c>
      <c r="G1458" s="75">
        <v>2917565.03</v>
      </c>
      <c r="H1458" s="75">
        <v>2479930.2755</v>
      </c>
      <c r="I1458" s="75">
        <v>437634.75449999981</v>
      </c>
      <c r="J1458" s="75">
        <v>1367727.2500000005</v>
      </c>
      <c r="K1458" s="205" t="s">
        <v>4438</v>
      </c>
      <c r="L1458" s="418" t="s">
        <v>20</v>
      </c>
      <c r="M1458" s="124" t="s">
        <v>1334</v>
      </c>
      <c r="N1458" s="218"/>
      <c r="O1458" s="225">
        <f>IFERROR(VLOOKUP(TRIM(PRR[[#This Row],[Lokacija provedbe
grad ili općina]]),[1]Koordinate!B:E,2,FALSE),"")</f>
        <v>35210</v>
      </c>
      <c r="P1458" s="225">
        <f>IFERROR(VLOOKUP(TRIM(PRR[[#This Row],[Lokacija provedbe
grad ili općina]]),[1]Koordinate!B:E,3,FALSE),"")</f>
        <v>45.210194399999999</v>
      </c>
      <c r="Q1458" s="225">
        <f>IFERROR(VLOOKUP(TRIM(PRR[[#This Row],[Lokacija provedbe
grad ili općina]]),[1]Koordinate!B:E,4,FALSE),"")</f>
        <v>18.4053916999999</v>
      </c>
    </row>
    <row r="1459" spans="1:17" s="167" customFormat="1">
      <c r="A1459" s="151"/>
      <c r="B1459" s="260" t="s">
        <v>3000</v>
      </c>
      <c r="C1459" s="45"/>
      <c r="D1459" s="45"/>
      <c r="E1459" s="95">
        <v>43377</v>
      </c>
      <c r="F1459" s="75">
        <v>1372393.6</v>
      </c>
      <c r="G1459" s="75">
        <v>897668.89</v>
      </c>
      <c r="H1459" s="75">
        <v>763018.55649999995</v>
      </c>
      <c r="I1459" s="75">
        <v>134650.33350000007</v>
      </c>
      <c r="J1459" s="75">
        <v>474724.71000000008</v>
      </c>
      <c r="K1459" s="205" t="s">
        <v>4439</v>
      </c>
      <c r="L1459" s="196" t="s">
        <v>20</v>
      </c>
      <c r="M1459" s="124" t="s">
        <v>4100</v>
      </c>
      <c r="N1459" s="218"/>
      <c r="O1459" s="225">
        <f>IFERROR(VLOOKUP(TRIM(PRR[[#This Row],[Lokacija provedbe
grad ili općina]]),[1]Koordinate!B:E,2,FALSE),"")</f>
        <v>35222</v>
      </c>
      <c r="P1459" s="225">
        <f>IFERROR(VLOOKUP(TRIM(PRR[[#This Row],[Lokacija provedbe
grad ili općina]]),[1]Koordinate!B:E,3,FALSE),"")</f>
        <v>45.155883000000003</v>
      </c>
      <c r="Q1459" s="225">
        <f>IFERROR(VLOOKUP(TRIM(PRR[[#This Row],[Lokacija provedbe
grad ili općina]]),[1]Koordinate!B:E,4,FALSE),"")</f>
        <v>18.490416399999901</v>
      </c>
    </row>
    <row r="1460" spans="1:17" s="167" customFormat="1">
      <c r="A1460" s="151"/>
      <c r="B1460" s="260" t="s">
        <v>3000</v>
      </c>
      <c r="C1460" s="45"/>
      <c r="D1460" s="45"/>
      <c r="E1460" s="95">
        <v>43377</v>
      </c>
      <c r="F1460" s="75">
        <v>933451</v>
      </c>
      <c r="G1460" s="75">
        <v>586127</v>
      </c>
      <c r="H1460" s="75">
        <v>498207.95</v>
      </c>
      <c r="I1460" s="75">
        <v>87919.049999999988</v>
      </c>
      <c r="J1460" s="75">
        <v>347324</v>
      </c>
      <c r="K1460" s="205" t="s">
        <v>4440</v>
      </c>
      <c r="L1460" s="196" t="s">
        <v>20</v>
      </c>
      <c r="M1460" s="124" t="s">
        <v>4100</v>
      </c>
      <c r="N1460" s="218"/>
      <c r="O1460" s="225">
        <f>IFERROR(VLOOKUP(TRIM(PRR[[#This Row],[Lokacija provedbe
grad ili općina]]),[1]Koordinate!B:E,2,FALSE),"")</f>
        <v>35222</v>
      </c>
      <c r="P1460" s="225">
        <f>IFERROR(VLOOKUP(TRIM(PRR[[#This Row],[Lokacija provedbe
grad ili općina]]),[1]Koordinate!B:E,3,FALSE),"")</f>
        <v>45.155883000000003</v>
      </c>
      <c r="Q1460" s="225">
        <f>IFERROR(VLOOKUP(TRIM(PRR[[#This Row],[Lokacija provedbe
grad ili općina]]),[1]Koordinate!B:E,4,FALSE),"")</f>
        <v>18.490416399999901</v>
      </c>
    </row>
    <row r="1461" spans="1:17" s="167" customFormat="1">
      <c r="A1461" s="225"/>
      <c r="B1461" s="646" t="s">
        <v>3000</v>
      </c>
      <c r="C1461" s="225"/>
      <c r="D1461" s="225"/>
      <c r="E1461" s="231">
        <v>43507</v>
      </c>
      <c r="F1461" s="424">
        <v>1796945.36</v>
      </c>
      <c r="G1461" s="424">
        <v>1195200.1399999999</v>
      </c>
      <c r="H1461" s="424">
        <v>1015920.1189999998</v>
      </c>
      <c r="I1461" s="424">
        <v>179280.02100000007</v>
      </c>
      <c r="J1461" s="424">
        <v>601745.2200000002</v>
      </c>
      <c r="K1461" s="142" t="s">
        <v>6547</v>
      </c>
      <c r="L1461" s="419" t="s">
        <v>20</v>
      </c>
      <c r="M1461" s="142" t="s">
        <v>190</v>
      </c>
      <c r="N1461" s="225"/>
      <c r="O1461" s="425">
        <v>35250</v>
      </c>
      <c r="P1461" s="425">
        <v>45.164750499999997</v>
      </c>
      <c r="Q1461" s="425">
        <v>17.756043200000001</v>
      </c>
    </row>
    <row r="1462" spans="1:17" s="167" customFormat="1">
      <c r="A1462" s="151"/>
      <c r="B1462" s="260" t="s">
        <v>3000</v>
      </c>
      <c r="C1462" s="45"/>
      <c r="D1462" s="45"/>
      <c r="E1462" s="95">
        <v>43377</v>
      </c>
      <c r="F1462" s="75">
        <v>763449.6</v>
      </c>
      <c r="G1462" s="75">
        <v>479813.8</v>
      </c>
      <c r="H1462" s="75">
        <v>407841.73</v>
      </c>
      <c r="I1462" s="75">
        <v>71972.070000000007</v>
      </c>
      <c r="J1462" s="75">
        <v>283635.8</v>
      </c>
      <c r="K1462" s="205" t="s">
        <v>4441</v>
      </c>
      <c r="L1462" s="196" t="s">
        <v>20</v>
      </c>
      <c r="M1462" s="124" t="s">
        <v>4100</v>
      </c>
      <c r="N1462" s="218"/>
      <c r="O1462" s="225">
        <f>IFERROR(VLOOKUP(TRIM(PRR[[#This Row],[Lokacija provedbe
grad ili općina]]),[1]Koordinate!B:E,2,FALSE),"")</f>
        <v>35222</v>
      </c>
      <c r="P1462" s="225">
        <f>IFERROR(VLOOKUP(TRIM(PRR[[#This Row],[Lokacija provedbe
grad ili općina]]),[1]Koordinate!B:E,3,FALSE),"")</f>
        <v>45.155883000000003</v>
      </c>
      <c r="Q1462" s="225">
        <f>IFERROR(VLOOKUP(TRIM(PRR[[#This Row],[Lokacija provedbe
grad ili općina]]),[1]Koordinate!B:E,4,FALSE),"")</f>
        <v>18.490416399999901</v>
      </c>
    </row>
    <row r="1463" spans="1:17" s="167" customFormat="1">
      <c r="A1463" s="151"/>
      <c r="B1463" s="226" t="s">
        <v>3000</v>
      </c>
      <c r="C1463" s="151"/>
      <c r="D1463" s="151"/>
      <c r="E1463" s="78">
        <v>43377</v>
      </c>
      <c r="F1463" s="517">
        <v>2532660</v>
      </c>
      <c r="G1463" s="517">
        <v>1899495</v>
      </c>
      <c r="H1463" s="517">
        <v>1614570.75</v>
      </c>
      <c r="I1463" s="517">
        <v>284924.25</v>
      </c>
      <c r="J1463" s="517">
        <v>633165</v>
      </c>
      <c r="K1463" s="205" t="s">
        <v>339</v>
      </c>
      <c r="L1463" s="418" t="s">
        <v>20</v>
      </c>
      <c r="M1463" s="124" t="s">
        <v>140</v>
      </c>
      <c r="N1463" s="218"/>
      <c r="O1463" s="225">
        <f>IFERROR(VLOOKUP(TRIM(PRR[[#This Row],[Lokacija provedbe
grad ili općina]]),[1]Koordinate!B:E,2,FALSE),"")</f>
        <v>34000</v>
      </c>
      <c r="P1463" s="225">
        <f>IFERROR(VLOOKUP(TRIM(PRR[[#This Row],[Lokacija provedbe
grad ili općina]]),[1]Koordinate!B:E,3,FALSE),"")</f>
        <v>45.331476299999999</v>
      </c>
      <c r="Q1463" s="225">
        <f>IFERROR(VLOOKUP(TRIM(PRR[[#This Row],[Lokacija provedbe
grad ili općina]]),[1]Koordinate!B:E,4,FALSE),"")</f>
        <v>17.674474799999899</v>
      </c>
    </row>
    <row r="1464" spans="1:17" s="167" customFormat="1">
      <c r="A1464" s="151"/>
      <c r="B1464" s="255" t="s">
        <v>4001</v>
      </c>
      <c r="C1464" s="151"/>
      <c r="D1464" s="151"/>
      <c r="E1464" s="78">
        <v>43311</v>
      </c>
      <c r="F1464" s="75">
        <v>423361.12</v>
      </c>
      <c r="G1464" s="75">
        <v>211680.56</v>
      </c>
      <c r="H1464" s="75">
        <v>179928.48</v>
      </c>
      <c r="I1464" s="75">
        <v>31752.079999999987</v>
      </c>
      <c r="J1464" s="75">
        <v>211680.56</v>
      </c>
      <c r="K1464" s="205" t="s">
        <v>4072</v>
      </c>
      <c r="L1464" s="418" t="s">
        <v>20</v>
      </c>
      <c r="M1464" s="124" t="s">
        <v>62</v>
      </c>
      <c r="N1464" s="218"/>
      <c r="O1464" s="225">
        <f>IFERROR(VLOOKUP(TRIM(PRR[[#This Row],[Lokacija provedbe
grad ili općina]]),[1]Koordinate!B:E,2,FALSE),"")</f>
        <v>35000</v>
      </c>
      <c r="P1464" s="225">
        <f>IFERROR(VLOOKUP(TRIM(PRR[[#This Row],[Lokacija provedbe
grad ili općina]]),[1]Koordinate!B:E,3,FALSE),"")</f>
        <v>45.163143099999999</v>
      </c>
      <c r="Q1464" s="225">
        <f>IFERROR(VLOOKUP(TRIM(PRR[[#This Row],[Lokacija provedbe
grad ili općina]]),[1]Koordinate!B:E,4,FALSE),"")</f>
        <v>18.011608099999901</v>
      </c>
    </row>
    <row r="1465" spans="1:17" s="167" customFormat="1">
      <c r="A1465" s="151"/>
      <c r="B1465" s="535" t="s">
        <v>4001</v>
      </c>
      <c r="C1465" s="45"/>
      <c r="D1465" s="45"/>
      <c r="E1465" s="95">
        <v>43311</v>
      </c>
      <c r="F1465" s="75">
        <v>1092948.3999999999</v>
      </c>
      <c r="G1465" s="75">
        <v>744000</v>
      </c>
      <c r="H1465" s="75">
        <v>632400</v>
      </c>
      <c r="I1465" s="75">
        <v>111600</v>
      </c>
      <c r="J1465" s="75">
        <v>348948.39999999991</v>
      </c>
      <c r="K1465" s="205" t="s">
        <v>4073</v>
      </c>
      <c r="L1465" s="196" t="s">
        <v>20</v>
      </c>
      <c r="M1465" s="124" t="s">
        <v>846</v>
      </c>
      <c r="N1465" s="218"/>
      <c r="O1465" s="225">
        <f>IFERROR(VLOOKUP(TRIM(PRR[[#This Row],[Lokacija provedbe
grad ili općina]]),[1]Koordinate!B:E,2,FALSE),"")</f>
        <v>35420</v>
      </c>
      <c r="P1465" s="225">
        <f>IFERROR(VLOOKUP(TRIM(PRR[[#This Row],[Lokacija provedbe
grad ili općina]]),[1]Koordinate!B:E,3,FALSE),"")</f>
        <v>45.222117300000001</v>
      </c>
      <c r="Q1465" s="225">
        <f>IFERROR(VLOOKUP(TRIM(PRR[[#This Row],[Lokacija provedbe
grad ili općina]]),[1]Koordinate!B:E,4,FALSE),"")</f>
        <v>17.5259231</v>
      </c>
    </row>
    <row r="1466" spans="1:17" s="167" customFormat="1">
      <c r="A1466" s="151"/>
      <c r="B1466" s="226" t="s">
        <v>4001</v>
      </c>
      <c r="C1466" s="45"/>
      <c r="D1466" s="45"/>
      <c r="E1466" s="95">
        <v>43377</v>
      </c>
      <c r="F1466" s="75">
        <v>3091841.14</v>
      </c>
      <c r="G1466" s="75">
        <v>1545920.57</v>
      </c>
      <c r="H1466" s="75">
        <v>1314032.4845</v>
      </c>
      <c r="I1466" s="75">
        <v>231888.08550000004</v>
      </c>
      <c r="J1466" s="75">
        <v>1545920.57</v>
      </c>
      <c r="K1466" s="205" t="s">
        <v>4443</v>
      </c>
      <c r="L1466" s="196" t="s">
        <v>20</v>
      </c>
      <c r="M1466" s="124" t="s">
        <v>4100</v>
      </c>
      <c r="N1466" s="218"/>
      <c r="O1466" s="225">
        <f>IFERROR(VLOOKUP(TRIM(PRR[[#This Row],[Lokacija provedbe
grad ili općina]]),[1]Koordinate!B:E,2,FALSE),"")</f>
        <v>35222</v>
      </c>
      <c r="P1466" s="225">
        <f>IFERROR(VLOOKUP(TRIM(PRR[[#This Row],[Lokacija provedbe
grad ili općina]]),[1]Koordinate!B:E,3,FALSE),"")</f>
        <v>45.155883000000003</v>
      </c>
      <c r="Q1466" s="225">
        <f>IFERROR(VLOOKUP(TRIM(PRR[[#This Row],[Lokacija provedbe
grad ili općina]]),[1]Koordinate!B:E,4,FALSE),"")</f>
        <v>18.490416399999901</v>
      </c>
    </row>
    <row r="1467" spans="1:17" s="167" customFormat="1">
      <c r="A1467" s="151"/>
      <c r="B1467" s="226" t="s">
        <v>4001</v>
      </c>
      <c r="C1467" s="45"/>
      <c r="D1467" s="45"/>
      <c r="E1467" s="95">
        <v>43377</v>
      </c>
      <c r="F1467" s="75">
        <v>2507642.5</v>
      </c>
      <c r="G1467" s="75">
        <v>1676860</v>
      </c>
      <c r="H1467" s="75">
        <v>1425331</v>
      </c>
      <c r="I1467" s="75">
        <v>251529</v>
      </c>
      <c r="J1467" s="75">
        <v>830782.5</v>
      </c>
      <c r="K1467" s="205" t="s">
        <v>4444</v>
      </c>
      <c r="L1467" s="196" t="s">
        <v>20</v>
      </c>
      <c r="M1467" s="124" t="s">
        <v>4330</v>
      </c>
      <c r="N1467" s="218"/>
      <c r="O1467" s="225">
        <f>IFERROR(VLOOKUP(TRIM(PRR[[#This Row],[Lokacija provedbe
grad ili općina]]),[1]Koordinate!B:E,2,FALSE),"")</f>
        <v>35410</v>
      </c>
      <c r="P1467" s="225">
        <f>IFERROR(VLOOKUP(TRIM(PRR[[#This Row],[Lokacija provedbe
grad ili općina]]),[1]Koordinate!B:E,3,FALSE),"")</f>
        <v>45.195653</v>
      </c>
      <c r="Q1467" s="225">
        <f>IFERROR(VLOOKUP(TRIM(PRR[[#This Row],[Lokacija provedbe
grad ili općina]]),[1]Koordinate!B:E,4,FALSE),"")</f>
        <v>17.643346899999901</v>
      </c>
    </row>
    <row r="1468" spans="1:17" s="167" customFormat="1">
      <c r="A1468" s="151"/>
      <c r="B1468" s="226" t="s">
        <v>4001</v>
      </c>
      <c r="C1468" s="45"/>
      <c r="D1468" s="45"/>
      <c r="E1468" s="95">
        <v>43377</v>
      </c>
      <c r="F1468" s="75">
        <v>2118463.1800000002</v>
      </c>
      <c r="G1468" s="75">
        <v>1059231.5900000001</v>
      </c>
      <c r="H1468" s="75">
        <v>900346.85149999999</v>
      </c>
      <c r="I1468" s="75">
        <v>158884.73850000009</v>
      </c>
      <c r="J1468" s="75">
        <v>1059231.5900000001</v>
      </c>
      <c r="K1468" s="205" t="s">
        <v>4445</v>
      </c>
      <c r="L1468" s="196" t="s">
        <v>20</v>
      </c>
      <c r="M1468" s="124" t="s">
        <v>846</v>
      </c>
      <c r="N1468" s="218"/>
      <c r="O1468" s="225">
        <f>IFERROR(VLOOKUP(TRIM(PRR[[#This Row],[Lokacija provedbe
grad ili općina]]),[1]Koordinate!B:E,2,FALSE),"")</f>
        <v>35420</v>
      </c>
      <c r="P1468" s="225">
        <f>IFERROR(VLOOKUP(TRIM(PRR[[#This Row],[Lokacija provedbe
grad ili općina]]),[1]Koordinate!B:E,3,FALSE),"")</f>
        <v>45.222117300000001</v>
      </c>
      <c r="Q1468" s="225">
        <f>IFERROR(VLOOKUP(TRIM(PRR[[#This Row],[Lokacija provedbe
grad ili općina]]),[1]Koordinate!B:E,4,FALSE),"")</f>
        <v>17.5259231</v>
      </c>
    </row>
    <row r="1469" spans="1:17" s="167" customFormat="1">
      <c r="A1469" s="151"/>
      <c r="B1469" s="226" t="s">
        <v>4001</v>
      </c>
      <c r="C1469" s="45"/>
      <c r="D1469" s="45"/>
      <c r="E1469" s="95">
        <v>43377</v>
      </c>
      <c r="F1469" s="75">
        <v>1244000</v>
      </c>
      <c r="G1469" s="75">
        <v>870800</v>
      </c>
      <c r="H1469" s="75">
        <v>740180</v>
      </c>
      <c r="I1469" s="75">
        <v>130620</v>
      </c>
      <c r="J1469" s="75">
        <v>373200</v>
      </c>
      <c r="K1469" s="205" t="s">
        <v>4446</v>
      </c>
      <c r="L1469" s="196" t="s">
        <v>20</v>
      </c>
      <c r="M1469" s="124" t="s">
        <v>4334</v>
      </c>
      <c r="N1469" s="218"/>
      <c r="O1469" s="225">
        <f>IFERROR(VLOOKUP(TRIM(PRR[[#This Row],[Lokacija provedbe
grad ili općina]]),[1]Koordinate!B:E,2,FALSE),"")</f>
        <v>35221</v>
      </c>
      <c r="P1469" s="225">
        <f>IFERROR(VLOOKUP(TRIM(PRR[[#This Row],[Lokacija provedbe
grad ili općina]]),[1]Koordinate!B:E,3,FALSE),"")</f>
        <v>45.155754100000003</v>
      </c>
      <c r="Q1469" s="225">
        <f>IFERROR(VLOOKUP(TRIM(PRR[[#This Row],[Lokacija provedbe
grad ili općina]]),[1]Koordinate!B:E,4,FALSE),"")</f>
        <v>18.3943984</v>
      </c>
    </row>
    <row r="1470" spans="1:17" s="167" customFormat="1">
      <c r="A1470" s="151"/>
      <c r="B1470" s="226" t="s">
        <v>4001</v>
      </c>
      <c r="C1470" s="45"/>
      <c r="D1470" s="45"/>
      <c r="E1470" s="95">
        <v>43377</v>
      </c>
      <c r="F1470" s="75">
        <v>3622534.8</v>
      </c>
      <c r="G1470" s="75">
        <v>1811267.4</v>
      </c>
      <c r="H1470" s="75">
        <v>1539577.2899999998</v>
      </c>
      <c r="I1470" s="75">
        <v>271690.1100000001</v>
      </c>
      <c r="J1470" s="75">
        <v>1811267.4</v>
      </c>
      <c r="K1470" s="205" t="s">
        <v>330</v>
      </c>
      <c r="L1470" s="196" t="s">
        <v>20</v>
      </c>
      <c r="M1470" s="124" t="s">
        <v>846</v>
      </c>
      <c r="N1470" s="218"/>
      <c r="O1470" s="225">
        <f>IFERROR(VLOOKUP(TRIM(PRR[[#This Row],[Lokacija provedbe
grad ili općina]]),[1]Koordinate!B:E,2,FALSE),"")</f>
        <v>35420</v>
      </c>
      <c r="P1470" s="225">
        <f>IFERROR(VLOOKUP(TRIM(PRR[[#This Row],[Lokacija provedbe
grad ili općina]]),[1]Koordinate!B:E,3,FALSE),"")</f>
        <v>45.222117300000001</v>
      </c>
      <c r="Q1470" s="225">
        <f>IFERROR(VLOOKUP(TRIM(PRR[[#This Row],[Lokacija provedbe
grad ili općina]]),[1]Koordinate!B:E,4,FALSE),"")</f>
        <v>17.5259231</v>
      </c>
    </row>
    <row r="1471" spans="1:17" s="167" customFormat="1">
      <c r="A1471" s="151"/>
      <c r="B1471" s="226" t="s">
        <v>4001</v>
      </c>
      <c r="C1471" s="45"/>
      <c r="D1471" s="45"/>
      <c r="E1471" s="95">
        <v>43377</v>
      </c>
      <c r="F1471" s="75">
        <v>1781965.6</v>
      </c>
      <c r="G1471" s="75">
        <v>890982.8</v>
      </c>
      <c r="H1471" s="75">
        <v>757335.38</v>
      </c>
      <c r="I1471" s="75">
        <v>133647.42000000004</v>
      </c>
      <c r="J1471" s="75">
        <v>890982.8</v>
      </c>
      <c r="K1471" s="205" t="s">
        <v>4447</v>
      </c>
      <c r="L1471" s="196" t="s">
        <v>20</v>
      </c>
      <c r="M1471" s="124" t="s">
        <v>1460</v>
      </c>
      <c r="N1471" s="218"/>
      <c r="O1471" s="225">
        <f>IFERROR(VLOOKUP(TRIM(PRR[[#This Row],[Lokacija provedbe
grad ili općina]]),[1]Koordinate!B:E,2,FALSE),"")</f>
        <v>35425</v>
      </c>
      <c r="P1471" s="225">
        <f>IFERROR(VLOOKUP(TRIM(PRR[[#This Row],[Lokacija provedbe
grad ili općina]]),[1]Koordinate!B:E,3,FALSE),"")</f>
        <v>45.113294400000001</v>
      </c>
      <c r="Q1471" s="225">
        <f>IFERROR(VLOOKUP(TRIM(PRR[[#This Row],[Lokacija provedbe
grad ili općina]]),[1]Koordinate!B:E,4,FALSE),"")</f>
        <v>17.5119746999999</v>
      </c>
    </row>
    <row r="1472" spans="1:17" s="167" customFormat="1">
      <c r="A1472" s="151"/>
      <c r="B1472" s="226" t="s">
        <v>4001</v>
      </c>
      <c r="C1472" s="45"/>
      <c r="D1472" s="45"/>
      <c r="E1472" s="95">
        <v>43377</v>
      </c>
      <c r="F1472" s="75">
        <v>550000</v>
      </c>
      <c r="G1472" s="75">
        <v>385000</v>
      </c>
      <c r="H1472" s="75">
        <v>327250</v>
      </c>
      <c r="I1472" s="75">
        <v>57750</v>
      </c>
      <c r="J1472" s="75">
        <v>165000</v>
      </c>
      <c r="K1472" s="205" t="s">
        <v>4448</v>
      </c>
      <c r="L1472" s="196" t="s">
        <v>20</v>
      </c>
      <c r="M1472" s="124" t="s">
        <v>19</v>
      </c>
      <c r="N1472" s="218"/>
      <c r="O1472" s="225">
        <f>IFERROR(VLOOKUP(TRIM(PRR[[#This Row],[Lokacija provedbe
grad ili općina]]),[1]Koordinate!B:E,2,FALSE),"")</f>
        <v>35207</v>
      </c>
      <c r="P1472" s="225">
        <f>IFERROR(VLOOKUP(TRIM(PRR[[#This Row],[Lokacija provedbe
grad ili općina]]),[1]Koordinate!B:E,3,FALSE),"")</f>
        <v>45.1538276</v>
      </c>
      <c r="Q1472" s="225">
        <f>IFERROR(VLOOKUP(TRIM(PRR[[#This Row],[Lokacija provedbe
grad ili općina]]),[1]Koordinate!B:E,4,FALSE),"")</f>
        <v>18.063722599999998</v>
      </c>
    </row>
    <row r="1473" spans="1:17" s="167" customFormat="1">
      <c r="A1473" s="151"/>
      <c r="B1473" s="226" t="s">
        <v>4001</v>
      </c>
      <c r="C1473" s="45"/>
      <c r="D1473" s="45"/>
      <c r="E1473" s="95">
        <v>43377</v>
      </c>
      <c r="F1473" s="75">
        <v>1478673.5</v>
      </c>
      <c r="G1473" s="75">
        <v>739336.75</v>
      </c>
      <c r="H1473" s="75">
        <v>628436.23749999993</v>
      </c>
      <c r="I1473" s="75">
        <v>110900.51250000007</v>
      </c>
      <c r="J1473" s="75">
        <v>739336.75</v>
      </c>
      <c r="K1473" s="205" t="s">
        <v>4449</v>
      </c>
      <c r="L1473" s="196" t="s">
        <v>20</v>
      </c>
      <c r="M1473" s="124" t="s">
        <v>1396</v>
      </c>
      <c r="N1473" s="218"/>
      <c r="O1473" s="225">
        <f>IFERROR(VLOOKUP(TRIM(PRR[[#This Row],[Lokacija provedbe
grad ili općina]]),[1]Koordinate!B:E,2,FALSE),"")</f>
        <v>35214</v>
      </c>
      <c r="P1473" s="225">
        <f>IFERROR(VLOOKUP(TRIM(PRR[[#This Row],[Lokacija provedbe
grad ili općina]]),[1]Koordinate!B:E,3,FALSE),"")</f>
        <v>45.188551699999998</v>
      </c>
      <c r="Q1473" s="225">
        <f>IFERROR(VLOOKUP(TRIM(PRR[[#This Row],[Lokacija provedbe
grad ili općina]]),[1]Koordinate!B:E,4,FALSE),"")</f>
        <v>18.297187600000001</v>
      </c>
    </row>
    <row r="1474" spans="1:17" s="167" customFormat="1">
      <c r="A1474" s="151"/>
      <c r="B1474" s="226" t="s">
        <v>4001</v>
      </c>
      <c r="C1474" s="45"/>
      <c r="D1474" s="45"/>
      <c r="E1474" s="95">
        <v>43377</v>
      </c>
      <c r="F1474" s="75">
        <v>970246.96</v>
      </c>
      <c r="G1474" s="75">
        <v>485123.48</v>
      </c>
      <c r="H1474" s="75">
        <v>412354.95799999998</v>
      </c>
      <c r="I1474" s="75">
        <v>72768.521999999997</v>
      </c>
      <c r="J1474" s="75">
        <v>485123.48</v>
      </c>
      <c r="K1474" s="205" t="s">
        <v>4450</v>
      </c>
      <c r="L1474" s="196" t="s">
        <v>20</v>
      </c>
      <c r="M1474" s="124" t="s">
        <v>1219</v>
      </c>
      <c r="N1474" s="218"/>
      <c r="O1474" s="225">
        <f>IFERROR(VLOOKUP(TRIM(PRR[[#This Row],[Lokacija provedbe
grad ili općina]]),[1]Koordinate!B:E,2,FALSE),"")</f>
        <v>35403</v>
      </c>
      <c r="P1474" s="225">
        <f>IFERROR(VLOOKUP(TRIM(PRR[[#This Row],[Lokacija provedbe
grad ili općina]]),[1]Koordinate!B:E,3,FALSE),"")</f>
        <v>45.2631218</v>
      </c>
      <c r="Q1474" s="225">
        <f>IFERROR(VLOOKUP(TRIM(PRR[[#This Row],[Lokacija provedbe
grad ili općina]]),[1]Koordinate!B:E,4,FALSE),"")</f>
        <v>17.423400600000001</v>
      </c>
    </row>
    <row r="1475" spans="1:17" s="167" customFormat="1">
      <c r="A1475" s="151"/>
      <c r="B1475" s="226" t="s">
        <v>4001</v>
      </c>
      <c r="C1475" s="45"/>
      <c r="D1475" s="45"/>
      <c r="E1475" s="95">
        <v>43390</v>
      </c>
      <c r="F1475" s="75">
        <v>4894997.5999999996</v>
      </c>
      <c r="G1475" s="75">
        <v>2232000</v>
      </c>
      <c r="H1475" s="75">
        <v>1897200</v>
      </c>
      <c r="I1475" s="75">
        <v>334800</v>
      </c>
      <c r="J1475" s="75">
        <v>2662997.5999999996</v>
      </c>
      <c r="K1475" s="205" t="s">
        <v>4612</v>
      </c>
      <c r="L1475" s="196" t="s">
        <v>20</v>
      </c>
      <c r="M1475" s="124" t="s">
        <v>846</v>
      </c>
      <c r="N1475" s="218"/>
      <c r="O1475" s="225">
        <f>IFERROR(VLOOKUP(TRIM(PRR[[#This Row],[Lokacija provedbe
grad ili općina]]),[1]Koordinate!B:E,2,FALSE),"")</f>
        <v>35420</v>
      </c>
      <c r="P1475" s="225">
        <f>IFERROR(VLOOKUP(TRIM(PRR[[#This Row],[Lokacija provedbe
grad ili općina]]),[1]Koordinate!B:E,3,FALSE),"")</f>
        <v>45.222117300000001</v>
      </c>
      <c r="Q1475" s="225">
        <f>IFERROR(VLOOKUP(TRIM(PRR[[#This Row],[Lokacija provedbe
grad ili općina]]),[1]Koordinate!B:E,4,FALSE),"")</f>
        <v>17.5259231</v>
      </c>
    </row>
    <row r="1476" spans="1:17" s="167" customFormat="1">
      <c r="A1476" s="225"/>
      <c r="B1476" s="226" t="s">
        <v>4001</v>
      </c>
      <c r="C1476" s="225"/>
      <c r="D1476" s="225"/>
      <c r="E1476" s="231">
        <v>43424</v>
      </c>
      <c r="F1476" s="75">
        <v>3193377</v>
      </c>
      <c r="G1476" s="75">
        <v>2210292.36</v>
      </c>
      <c r="H1476" s="75">
        <v>1878748.51</v>
      </c>
      <c r="I1476" s="75">
        <v>331543.84999999986</v>
      </c>
      <c r="J1476" s="75">
        <v>983084.64000000013</v>
      </c>
      <c r="K1476" s="205" t="s">
        <v>4835</v>
      </c>
      <c r="L1476" s="419" t="s">
        <v>20</v>
      </c>
      <c r="M1476" s="142" t="s">
        <v>190</v>
      </c>
      <c r="N1476" s="218"/>
      <c r="O1476" s="225">
        <f>IFERROR(VLOOKUP(TRIM(PRR[[#This Row],[Lokacija provedbe
grad ili općina]]),[1]Koordinate!B:E,2,FALSE),"")</f>
        <v>35250</v>
      </c>
      <c r="P1476" s="225">
        <f>IFERROR(VLOOKUP(TRIM(PRR[[#This Row],[Lokacija provedbe
grad ili općina]]),[1]Koordinate!B:E,3,FALSE),"")</f>
        <v>45.164750499999997</v>
      </c>
      <c r="Q1476" s="225">
        <f>IFERROR(VLOOKUP(TRIM(PRR[[#This Row],[Lokacija provedbe
grad ili općina]]),[1]Koordinate!B:E,4,FALSE),"")</f>
        <v>17.756043200000001</v>
      </c>
    </row>
    <row r="1477" spans="1:17" s="167" customFormat="1">
      <c r="A1477" s="225"/>
      <c r="B1477" s="226" t="s">
        <v>4001</v>
      </c>
      <c r="C1477" s="225"/>
      <c r="D1477" s="225"/>
      <c r="E1477" s="231">
        <v>43420</v>
      </c>
      <c r="F1477" s="75">
        <v>1561778.93</v>
      </c>
      <c r="G1477" s="75">
        <v>780889.46</v>
      </c>
      <c r="H1477" s="75">
        <v>663756.04</v>
      </c>
      <c r="I1477" s="75">
        <v>117133.41999999993</v>
      </c>
      <c r="J1477" s="75">
        <v>780889.47</v>
      </c>
      <c r="K1477" s="205" t="s">
        <v>910</v>
      </c>
      <c r="L1477" s="419" t="s">
        <v>20</v>
      </c>
      <c r="M1477" s="142" t="s">
        <v>846</v>
      </c>
      <c r="N1477" s="218"/>
      <c r="O1477" s="225">
        <f>IFERROR(VLOOKUP(TRIM(PRR[[#This Row],[Lokacija provedbe
grad ili općina]]),[1]Koordinate!B:E,2,FALSE),"")</f>
        <v>35420</v>
      </c>
      <c r="P1477" s="225">
        <f>IFERROR(VLOOKUP(TRIM(PRR[[#This Row],[Lokacija provedbe
grad ili općina]]),[1]Koordinate!B:E,3,FALSE),"")</f>
        <v>45.222117300000001</v>
      </c>
      <c r="Q1477" s="225">
        <f>IFERROR(VLOOKUP(TRIM(PRR[[#This Row],[Lokacija provedbe
grad ili općina]]),[1]Koordinate!B:E,4,FALSE),"")</f>
        <v>17.5259231</v>
      </c>
    </row>
    <row r="1478" spans="1:17" s="167" customFormat="1">
      <c r="A1478" s="151"/>
      <c r="B1478" s="226" t="s">
        <v>4001</v>
      </c>
      <c r="C1478" s="45"/>
      <c r="D1478" s="45"/>
      <c r="E1478" s="95">
        <v>43425</v>
      </c>
      <c r="F1478" s="75">
        <v>1177118.3600000001</v>
      </c>
      <c r="G1478" s="75">
        <v>823982.85</v>
      </c>
      <c r="H1478" s="75">
        <v>700385.42</v>
      </c>
      <c r="I1478" s="75">
        <v>123597.42999999993</v>
      </c>
      <c r="J1478" s="75">
        <v>353135.51000000013</v>
      </c>
      <c r="K1478" s="205" t="s">
        <v>4836</v>
      </c>
      <c r="L1478" s="196" t="s">
        <v>20</v>
      </c>
      <c r="M1478" s="124" t="s">
        <v>2399</v>
      </c>
      <c r="N1478" s="218"/>
      <c r="O1478" s="225">
        <f>IFERROR(VLOOKUP(TRIM(PRR[[#This Row],[Lokacija provedbe
grad ili općina]]),[1]Koordinate!B:E,2,FALSE),"")</f>
        <v>35213</v>
      </c>
      <c r="P1478" s="225">
        <f>IFERROR(VLOOKUP(TRIM(PRR[[#This Row],[Lokacija provedbe
grad ili općina]]),[1]Koordinate!B:E,3,FALSE),"")</f>
        <v>45.146055099999998</v>
      </c>
      <c r="Q1478" s="225">
        <f>IFERROR(VLOOKUP(TRIM(PRR[[#This Row],[Lokacija provedbe
grad ili općina]]),[1]Koordinate!B:E,4,FALSE),"")</f>
        <v>18.215998299999999</v>
      </c>
    </row>
    <row r="1479" spans="1:17" s="167" customFormat="1">
      <c r="A1479" s="151"/>
      <c r="B1479" s="226" t="s">
        <v>4001</v>
      </c>
      <c r="C1479" s="45"/>
      <c r="D1479" s="45"/>
      <c r="E1479" s="95">
        <v>43423</v>
      </c>
      <c r="F1479" s="75">
        <v>3146000</v>
      </c>
      <c r="G1479" s="75">
        <v>2202200</v>
      </c>
      <c r="H1479" s="75">
        <v>1871870</v>
      </c>
      <c r="I1479" s="75">
        <v>330330</v>
      </c>
      <c r="J1479" s="75">
        <v>943800</v>
      </c>
      <c r="K1479" s="205" t="s">
        <v>328</v>
      </c>
      <c r="L1479" s="196" t="s">
        <v>20</v>
      </c>
      <c r="M1479" s="124" t="s">
        <v>2329</v>
      </c>
      <c r="N1479" s="218"/>
      <c r="O1479" s="225">
        <f>IFERROR(VLOOKUP(TRIM(PRR[[#This Row],[Lokacija provedbe
grad ili općina]]),[1]Koordinate!B:E,2,FALSE),"")</f>
        <v>35220</v>
      </c>
      <c r="P1479" s="225">
        <f>IFERROR(VLOOKUP(TRIM(PRR[[#This Row],[Lokacija provedbe
grad ili općina]]),[1]Koordinate!B:E,3,FALSE),"")</f>
        <v>45.065274799999997</v>
      </c>
      <c r="Q1479" s="225">
        <f>IFERROR(VLOOKUP(TRIM(PRR[[#This Row],[Lokacija provedbe
grad ili općina]]),[1]Koordinate!B:E,4,FALSE),"")</f>
        <v>18.4871587999999</v>
      </c>
    </row>
    <row r="1480" spans="1:17" s="167" customFormat="1">
      <c r="A1480" s="218"/>
      <c r="B1480" s="226" t="s">
        <v>4001</v>
      </c>
      <c r="C1480" s="45"/>
      <c r="D1480" s="45"/>
      <c r="E1480" s="201">
        <v>43427</v>
      </c>
      <c r="F1480" s="75">
        <v>193893.79</v>
      </c>
      <c r="G1480" s="75">
        <v>96946.9</v>
      </c>
      <c r="H1480" s="75">
        <v>82404.864999999991</v>
      </c>
      <c r="I1480" s="75">
        <v>14542.035000000003</v>
      </c>
      <c r="J1480" s="75">
        <v>96946.890000000014</v>
      </c>
      <c r="K1480" s="205" t="s">
        <v>4877</v>
      </c>
      <c r="L1480" s="196" t="s">
        <v>20</v>
      </c>
      <c r="M1480" s="230" t="s">
        <v>4330</v>
      </c>
      <c r="N1480" s="218"/>
      <c r="O1480" s="225">
        <f>IFERROR(VLOOKUP(TRIM(PRR[[#This Row],[Lokacija provedbe
grad ili općina]]),[1]Koordinate!B:E,2,FALSE),"")</f>
        <v>35410</v>
      </c>
      <c r="P1480" s="225">
        <f>IFERROR(VLOOKUP(TRIM(PRR[[#This Row],[Lokacija provedbe
grad ili općina]]),[1]Koordinate!B:E,3,FALSE),"")</f>
        <v>45.195653</v>
      </c>
      <c r="Q1480" s="225">
        <f>IFERROR(VLOOKUP(TRIM(PRR[[#This Row],[Lokacija provedbe
grad ili općina]]),[1]Koordinate!B:E,4,FALSE),"")</f>
        <v>17.643346899999901</v>
      </c>
    </row>
    <row r="1481" spans="1:17" s="167" customFormat="1" ht="30">
      <c r="A1481" s="218"/>
      <c r="B1481" s="226" t="s">
        <v>4001</v>
      </c>
      <c r="C1481" s="45"/>
      <c r="D1481" s="45"/>
      <c r="E1481" s="201">
        <v>43377</v>
      </c>
      <c r="F1481" s="75">
        <v>4571000</v>
      </c>
      <c r="G1481" s="75">
        <v>2232000</v>
      </c>
      <c r="H1481" s="75">
        <v>1897200</v>
      </c>
      <c r="I1481" s="75">
        <v>334800</v>
      </c>
      <c r="J1481" s="75">
        <v>2339000</v>
      </c>
      <c r="K1481" s="205" t="s">
        <v>4457</v>
      </c>
      <c r="L1481" s="196" t="s">
        <v>20</v>
      </c>
      <c r="M1481" s="230" t="s">
        <v>4100</v>
      </c>
      <c r="N1481" s="218"/>
      <c r="O1481" s="225">
        <f>IFERROR(VLOOKUP(TRIM(PRR[[#This Row],[Lokacija provedbe
grad ili općina]]),[1]Koordinate!B:E,2,FALSE),"")</f>
        <v>35222</v>
      </c>
      <c r="P1481" s="225">
        <f>IFERROR(VLOOKUP(TRIM(PRR[[#This Row],[Lokacija provedbe
grad ili općina]]),[1]Koordinate!B:E,3,FALSE),"")</f>
        <v>45.155883000000003</v>
      </c>
      <c r="Q1481" s="225">
        <f>IFERROR(VLOOKUP(TRIM(PRR[[#This Row],[Lokacija provedbe
grad ili općina]]),[1]Koordinate!B:E,4,FALSE),"")</f>
        <v>18.490416399999901</v>
      </c>
    </row>
    <row r="1482" spans="1:17" s="167" customFormat="1">
      <c r="A1482" s="218"/>
      <c r="B1482" s="226" t="s">
        <v>4001</v>
      </c>
      <c r="C1482" s="45"/>
      <c r="D1482" s="45"/>
      <c r="E1482" s="201">
        <v>43433</v>
      </c>
      <c r="F1482" s="75">
        <v>192525</v>
      </c>
      <c r="G1482" s="75">
        <v>134767.5</v>
      </c>
      <c r="H1482" s="75">
        <v>114552.375</v>
      </c>
      <c r="I1482" s="75">
        <v>20215.125</v>
      </c>
      <c r="J1482" s="75">
        <v>57757.5</v>
      </c>
      <c r="K1482" s="205" t="s">
        <v>4968</v>
      </c>
      <c r="L1482" s="196" t="s">
        <v>20</v>
      </c>
      <c r="M1482" s="230" t="s">
        <v>1219</v>
      </c>
      <c r="N1482" s="218"/>
      <c r="O1482" s="225">
        <f>IFERROR(VLOOKUP(TRIM(PRR[[#This Row],[Lokacija provedbe
grad ili općina]]),[1]Koordinate!B:E,2,FALSE),"")</f>
        <v>35403</v>
      </c>
      <c r="P1482" s="225">
        <f>IFERROR(VLOOKUP(TRIM(PRR[[#This Row],[Lokacija provedbe
grad ili općina]]),[1]Koordinate!B:E,3,FALSE),"")</f>
        <v>45.2631218</v>
      </c>
      <c r="Q1482" s="225">
        <f>IFERROR(VLOOKUP(TRIM(PRR[[#This Row],[Lokacija provedbe
grad ili općina]]),[1]Koordinate!B:E,4,FALSE),"")</f>
        <v>17.423400600000001</v>
      </c>
    </row>
    <row r="1483" spans="1:17" s="167" customFormat="1">
      <c r="A1483" s="218"/>
      <c r="B1483" s="226" t="s">
        <v>4034</v>
      </c>
      <c r="C1483" s="45"/>
      <c r="D1483" s="45"/>
      <c r="E1483" s="201">
        <v>43308</v>
      </c>
      <c r="F1483" s="75">
        <v>7440000</v>
      </c>
      <c r="G1483" s="75">
        <v>7440000</v>
      </c>
      <c r="H1483" s="75">
        <v>6324000</v>
      </c>
      <c r="I1483" s="75">
        <v>1116000</v>
      </c>
      <c r="J1483" s="75">
        <v>0</v>
      </c>
      <c r="K1483" s="205" t="s">
        <v>400</v>
      </c>
      <c r="L1483" s="196" t="s">
        <v>20</v>
      </c>
      <c r="M1483" s="230" t="s">
        <v>4329</v>
      </c>
      <c r="N1483" s="218"/>
      <c r="O1483" s="225">
        <f>IFERROR(VLOOKUP(TRIM(PRR[[#This Row],[Lokacija provedbe
grad ili općina]]),[1]Koordinate!B:E,2,FALSE),"")</f>
        <v>35254</v>
      </c>
      <c r="P1483" s="225">
        <f>IFERROR(VLOOKUP(TRIM(PRR[[#This Row],[Lokacija provedbe
grad ili općina]]),[1]Koordinate!B:E,3,FALSE),"")</f>
        <v>45.097752700000001</v>
      </c>
      <c r="Q1483" s="225">
        <f>IFERROR(VLOOKUP(TRIM(PRR[[#This Row],[Lokacija provedbe
grad ili općina]]),[1]Koordinate!B:E,4,FALSE),"")</f>
        <v>17.8358445</v>
      </c>
    </row>
    <row r="1484" spans="1:17" s="167" customFormat="1">
      <c r="A1484" s="151"/>
      <c r="B1484" s="226" t="s">
        <v>4034</v>
      </c>
      <c r="C1484" s="45"/>
      <c r="D1484" s="45"/>
      <c r="E1484" s="95">
        <v>43308</v>
      </c>
      <c r="F1484" s="75">
        <v>3642025.29</v>
      </c>
      <c r="G1484" s="75">
        <v>3642025.29</v>
      </c>
      <c r="H1484" s="75">
        <v>3095721.5</v>
      </c>
      <c r="I1484" s="75">
        <v>546303.79</v>
      </c>
      <c r="J1484" s="75">
        <v>0</v>
      </c>
      <c r="K1484" s="205" t="s">
        <v>2971</v>
      </c>
      <c r="L1484" s="196" t="s">
        <v>20</v>
      </c>
      <c r="M1484" s="124" t="s">
        <v>2399</v>
      </c>
      <c r="N1484" s="218"/>
      <c r="O1484" s="225">
        <f>IFERROR(VLOOKUP(TRIM(PRR[[#This Row],[Lokacija provedbe
grad ili općina]]),[1]Koordinate!B:E,2,FALSE),"")</f>
        <v>35213</v>
      </c>
      <c r="P1484" s="225">
        <f>IFERROR(VLOOKUP(TRIM(PRR[[#This Row],[Lokacija provedbe
grad ili općina]]),[1]Koordinate!B:E,3,FALSE),"")</f>
        <v>45.146055099999998</v>
      </c>
      <c r="Q1484" s="225">
        <f>IFERROR(VLOOKUP(TRIM(PRR[[#This Row],[Lokacija provedbe
grad ili općina]]),[1]Koordinate!B:E,4,FALSE),"")</f>
        <v>18.215998299999999</v>
      </c>
    </row>
    <row r="1485" spans="1:17" s="167" customFormat="1">
      <c r="A1485" s="225"/>
      <c r="B1485" s="226" t="s">
        <v>4001</v>
      </c>
      <c r="C1485" s="45"/>
      <c r="D1485" s="45"/>
      <c r="E1485" s="95">
        <v>43501</v>
      </c>
      <c r="F1485" s="75">
        <v>1475959.6</v>
      </c>
      <c r="G1485" s="75">
        <v>737979.8</v>
      </c>
      <c r="H1485" s="75">
        <v>627282.83000000007</v>
      </c>
      <c r="I1485" s="75">
        <v>110696.96999999997</v>
      </c>
      <c r="J1485" s="75">
        <v>737979.8</v>
      </c>
      <c r="K1485" s="205" t="s">
        <v>5640</v>
      </c>
      <c r="L1485" s="196" t="s">
        <v>20</v>
      </c>
      <c r="M1485" s="124" t="s">
        <v>4338</v>
      </c>
      <c r="N1485" s="218"/>
      <c r="O1485" s="225">
        <f>IFERROR(VLOOKUP(TRIM(PRR[[#This Row],[Lokacija provedbe
grad ili općina]]),[1]Koordinate!B:E,2,FALSE),"")</f>
        <v>35429</v>
      </c>
      <c r="P1485" s="225">
        <f>IFERROR(VLOOKUP(TRIM(PRR[[#This Row],[Lokacija provedbe
grad ili općina]]),[1]Koordinate!B:E,3,FALSE),"")</f>
        <v>45.257818800000003</v>
      </c>
      <c r="Q1485" s="225">
        <f>IFERROR(VLOOKUP(TRIM(PRR[[#This Row],[Lokacija provedbe
grad ili općina]]),[1]Koordinate!B:E,4,FALSE),"")</f>
        <v>17.234593700000001</v>
      </c>
    </row>
    <row r="1486" spans="1:17" s="167" customFormat="1">
      <c r="A1486" s="151"/>
      <c r="B1486" s="226" t="s">
        <v>4001</v>
      </c>
      <c r="C1486" s="45"/>
      <c r="D1486" s="45"/>
      <c r="E1486" s="95">
        <v>43508</v>
      </c>
      <c r="F1486" s="75">
        <v>2695670</v>
      </c>
      <c r="G1486" s="75">
        <v>1329235</v>
      </c>
      <c r="H1486" s="75">
        <v>1129849.75</v>
      </c>
      <c r="I1486" s="75">
        <v>199385.25</v>
      </c>
      <c r="J1486" s="75">
        <v>1366435</v>
      </c>
      <c r="K1486" s="205" t="s">
        <v>4439</v>
      </c>
      <c r="L1486" s="196" t="s">
        <v>20</v>
      </c>
      <c r="M1486" s="124" t="s">
        <v>4100</v>
      </c>
      <c r="N1486" s="218"/>
      <c r="O1486" s="225">
        <f>IFERROR(VLOOKUP(TRIM(PRR[[#This Row],[Lokacija provedbe
grad ili općina]]),[1]Koordinate!B:E,2,FALSE),"")</f>
        <v>35222</v>
      </c>
      <c r="P1486" s="225">
        <f>IFERROR(VLOOKUP(TRIM(PRR[[#This Row],[Lokacija provedbe
grad ili općina]]),[1]Koordinate!B:E,3,FALSE),"")</f>
        <v>45.155883000000003</v>
      </c>
      <c r="Q1486" s="225">
        <f>IFERROR(VLOOKUP(TRIM(PRR[[#This Row],[Lokacija provedbe
grad ili općina]]),[1]Koordinate!B:E,4,FALSE),"")</f>
        <v>18.490416399999901</v>
      </c>
    </row>
    <row r="1487" spans="1:17" s="167" customFormat="1">
      <c r="A1487" s="218"/>
      <c r="B1487" s="226" t="s">
        <v>4001</v>
      </c>
      <c r="C1487" s="45"/>
      <c r="D1487" s="45"/>
      <c r="E1487" s="95">
        <v>43508</v>
      </c>
      <c r="F1487" s="75">
        <v>1917714</v>
      </c>
      <c r="G1487" s="75">
        <v>958857</v>
      </c>
      <c r="H1487" s="75">
        <v>815028.45</v>
      </c>
      <c r="I1487" s="75">
        <v>143828.55000000005</v>
      </c>
      <c r="J1487" s="75">
        <v>958857</v>
      </c>
      <c r="K1487" s="205" t="s">
        <v>6338</v>
      </c>
      <c r="L1487" s="196" t="s">
        <v>20</v>
      </c>
      <c r="M1487" s="124" t="s">
        <v>846</v>
      </c>
      <c r="N1487" s="218"/>
      <c r="O1487" s="225">
        <f>IFERROR(VLOOKUP(TRIM(PRR[[#This Row],[Lokacija provedbe
grad ili općina]]),[1]Koordinate!B:E,2,FALSE),"")</f>
        <v>35420</v>
      </c>
      <c r="P1487" s="225">
        <f>IFERROR(VLOOKUP(TRIM(PRR[[#This Row],[Lokacija provedbe
grad ili općina]]),[1]Koordinate!B:E,3,FALSE),"")</f>
        <v>45.222117300000001</v>
      </c>
      <c r="Q1487" s="225">
        <f>IFERROR(VLOOKUP(TRIM(PRR[[#This Row],[Lokacija provedbe
grad ili općina]]),[1]Koordinate!B:E,4,FALSE),"")</f>
        <v>17.5259231</v>
      </c>
    </row>
    <row r="1488" spans="1:17" s="167" customFormat="1">
      <c r="A1488" s="218"/>
      <c r="B1488" s="226" t="s">
        <v>4001</v>
      </c>
      <c r="C1488" s="45"/>
      <c r="D1488" s="45"/>
      <c r="E1488" s="95">
        <v>43508</v>
      </c>
      <c r="F1488" s="75">
        <v>1970354</v>
      </c>
      <c r="G1488" s="75">
        <v>722568.08</v>
      </c>
      <c r="H1488" s="75">
        <v>614182.8679999999</v>
      </c>
      <c r="I1488" s="75">
        <v>108385.21200000006</v>
      </c>
      <c r="J1488" s="75">
        <v>1247785.92</v>
      </c>
      <c r="K1488" s="205" t="s">
        <v>325</v>
      </c>
      <c r="L1488" s="196" t="s">
        <v>20</v>
      </c>
      <c r="M1488" s="124" t="s">
        <v>846</v>
      </c>
      <c r="N1488" s="218"/>
      <c r="O1488" s="225">
        <f>IFERROR(VLOOKUP(TRIM(PRR[[#This Row],[Lokacija provedbe
grad ili općina]]),[1]Koordinate!B:E,2,FALSE),"")</f>
        <v>35420</v>
      </c>
      <c r="P1488" s="225">
        <f>IFERROR(VLOOKUP(TRIM(PRR[[#This Row],[Lokacija provedbe
grad ili općina]]),[1]Koordinate!B:E,3,FALSE),"")</f>
        <v>45.222117300000001</v>
      </c>
      <c r="Q1488" s="225">
        <f>IFERROR(VLOOKUP(TRIM(PRR[[#This Row],[Lokacija provedbe
grad ili općina]]),[1]Koordinate!B:E,4,FALSE),"")</f>
        <v>17.5259231</v>
      </c>
    </row>
    <row r="1489" spans="1:17" s="167" customFormat="1">
      <c r="A1489" s="218"/>
      <c r="B1489" s="423" t="s">
        <v>4001</v>
      </c>
      <c r="C1489" s="225"/>
      <c r="D1489" s="225"/>
      <c r="E1489" s="231">
        <v>43552</v>
      </c>
      <c r="F1489" s="424">
        <v>607276.80000000005</v>
      </c>
      <c r="G1489" s="424">
        <v>303638.40000000002</v>
      </c>
      <c r="H1489" s="424">
        <v>258092.64</v>
      </c>
      <c r="I1489" s="424">
        <v>45545.760000000009</v>
      </c>
      <c r="J1489" s="424">
        <v>303638.40000000002</v>
      </c>
      <c r="K1489" s="142" t="s">
        <v>6546</v>
      </c>
      <c r="L1489" s="419" t="s">
        <v>20</v>
      </c>
      <c r="M1489" s="142" t="s">
        <v>172</v>
      </c>
      <c r="N1489" s="218"/>
      <c r="O1489" s="225">
        <f>IFERROR(VLOOKUP(TRIM(PRR[[#This Row],[Lokacija provedbe
grad ili općina]]),[1]Koordinate!B:E,2,FALSE),"")</f>
        <v>35252</v>
      </c>
      <c r="P1489" s="225">
        <f>IFERROR(VLOOKUP(TRIM(PRR[[#This Row],[Lokacija provedbe
grad ili općina]]),[1]Koordinate!B:E,3,FALSE),"")</f>
        <v>45.189452199999998</v>
      </c>
      <c r="Q1489" s="225">
        <f>IFERROR(VLOOKUP(TRIM(PRR[[#This Row],[Lokacija provedbe
grad ili općina]]),[1]Koordinate!B:E,4,FALSE),"")</f>
        <v>17.908187600000002</v>
      </c>
    </row>
    <row r="1490" spans="1:17" s="167" customFormat="1">
      <c r="A1490" s="218"/>
      <c r="B1490" s="423" t="s">
        <v>6535</v>
      </c>
      <c r="C1490" s="225"/>
      <c r="D1490" s="225"/>
      <c r="E1490" s="231">
        <v>43578</v>
      </c>
      <c r="F1490" s="424">
        <v>4528495.6399999997</v>
      </c>
      <c r="G1490" s="424">
        <v>1864247.82</v>
      </c>
      <c r="H1490" s="424">
        <v>1584610.6470000001</v>
      </c>
      <c r="I1490" s="424">
        <v>279637.17299999995</v>
      </c>
      <c r="J1490" s="424">
        <v>2664247.8199999994</v>
      </c>
      <c r="K1490" s="142" t="s">
        <v>6547</v>
      </c>
      <c r="L1490" s="419" t="s">
        <v>20</v>
      </c>
      <c r="M1490" s="142" t="s">
        <v>190</v>
      </c>
      <c r="N1490" s="218"/>
      <c r="O1490" s="225">
        <f>IFERROR(VLOOKUP(TRIM(PRR[[#This Row],[Lokacija provedbe
grad ili općina]]),[1]Koordinate!B:E,2,FALSE),"")</f>
        <v>35250</v>
      </c>
      <c r="P1490" s="225">
        <f>IFERROR(VLOOKUP(TRIM(PRR[[#This Row],[Lokacija provedbe
grad ili općina]]),[1]Koordinate!B:E,3,FALSE),"")</f>
        <v>45.164750499999997</v>
      </c>
      <c r="Q1490" s="225">
        <f>IFERROR(VLOOKUP(TRIM(PRR[[#This Row],[Lokacija provedbe
grad ili općina]]),[1]Koordinate!B:E,4,FALSE),"")</f>
        <v>17.756043200000001</v>
      </c>
    </row>
    <row r="1491" spans="1:17" s="167" customFormat="1">
      <c r="A1491" s="218"/>
      <c r="B1491" s="423" t="s">
        <v>6535</v>
      </c>
      <c r="C1491" s="225"/>
      <c r="D1491" s="225"/>
      <c r="E1491" s="231">
        <v>43578</v>
      </c>
      <c r="F1491" s="424">
        <v>10885000</v>
      </c>
      <c r="G1491" s="424">
        <v>5442500</v>
      </c>
      <c r="H1491" s="424">
        <v>4626125</v>
      </c>
      <c r="I1491" s="424">
        <v>816375</v>
      </c>
      <c r="J1491" s="424">
        <v>5442500</v>
      </c>
      <c r="K1491" s="142" t="s">
        <v>6548</v>
      </c>
      <c r="L1491" s="419" t="s">
        <v>20</v>
      </c>
      <c r="M1491" s="142" t="s">
        <v>3767</v>
      </c>
      <c r="N1491" s="218"/>
      <c r="O1491" s="225">
        <f>IFERROR(VLOOKUP(TRIM(PRR[[#This Row],[Lokacija provedbe
grad ili općina]]),[1]Koordinate!B:E,2,FALSE),"")</f>
        <v>35211</v>
      </c>
      <c r="P1491" s="225">
        <f>IFERROR(VLOOKUP(TRIM(PRR[[#This Row],[Lokacija provedbe
grad ili općina]]),[1]Koordinate!B:E,3,FALSE),"")</f>
        <v>45.181916200000003</v>
      </c>
      <c r="Q1491" s="225">
        <f>IFERROR(VLOOKUP(TRIM(PRR[[#This Row],[Lokacija provedbe
grad ili općina]]),[1]Koordinate!B:E,4,FALSE),"")</f>
        <v>18.1845731999999</v>
      </c>
    </row>
    <row r="1492" spans="1:17" s="167" customFormat="1">
      <c r="A1492" s="218"/>
      <c r="B1492" s="423" t="s">
        <v>6535</v>
      </c>
      <c r="C1492" s="225"/>
      <c r="D1492" s="225"/>
      <c r="E1492" s="231">
        <v>43578</v>
      </c>
      <c r="F1492" s="424">
        <v>18805943.399999999</v>
      </c>
      <c r="G1492" s="424">
        <v>7412500</v>
      </c>
      <c r="H1492" s="424">
        <v>6300625</v>
      </c>
      <c r="I1492" s="424">
        <v>1111875</v>
      </c>
      <c r="J1492" s="424">
        <v>11393443.399999999</v>
      </c>
      <c r="K1492" s="142" t="s">
        <v>6549</v>
      </c>
      <c r="L1492" s="419" t="s">
        <v>20</v>
      </c>
      <c r="M1492" s="142" t="s">
        <v>4338</v>
      </c>
      <c r="N1492" s="218"/>
      <c r="O1492" s="225">
        <f>IFERROR(VLOOKUP(TRIM(PRR[[#This Row],[Lokacija provedbe
grad ili općina]]),[1]Koordinate!B:E,2,FALSE),"")</f>
        <v>35429</v>
      </c>
      <c r="P1492" s="225">
        <f>IFERROR(VLOOKUP(TRIM(PRR[[#This Row],[Lokacija provedbe
grad ili općina]]),[1]Koordinate!B:E,3,FALSE),"")</f>
        <v>45.257818800000003</v>
      </c>
      <c r="Q1492" s="225">
        <f>IFERROR(VLOOKUP(TRIM(PRR[[#This Row],[Lokacija provedbe
grad ili općina]]),[1]Koordinate!B:E,4,FALSE),"")</f>
        <v>17.234593700000001</v>
      </c>
    </row>
    <row r="1493" spans="1:17" s="167" customFormat="1">
      <c r="A1493" s="151"/>
      <c r="B1493" s="113" t="s">
        <v>6535</v>
      </c>
      <c r="C1493" s="151"/>
      <c r="D1493" s="151"/>
      <c r="E1493" s="78">
        <v>43599</v>
      </c>
      <c r="F1493" s="517">
        <v>5000679.34</v>
      </c>
      <c r="G1493" s="517">
        <v>3500475.54</v>
      </c>
      <c r="H1493" s="517">
        <v>2975404.2089999998</v>
      </c>
      <c r="I1493" s="517">
        <v>525071.33100000024</v>
      </c>
      <c r="J1493" s="517">
        <v>1500203.7999999998</v>
      </c>
      <c r="K1493" s="124" t="s">
        <v>6649</v>
      </c>
      <c r="L1493" s="418" t="s">
        <v>20</v>
      </c>
      <c r="M1493" s="124" t="s">
        <v>846</v>
      </c>
      <c r="N1493" s="151"/>
      <c r="O1493" s="79">
        <f>IFERROR(VLOOKUP(TRIM(PRR[[#This Row],[Lokacija provedbe
grad ili općina]]),[1]Koordinate!B:E,2,FALSE),"")</f>
        <v>35420</v>
      </c>
      <c r="P1493" s="79">
        <f>IFERROR(VLOOKUP(TRIM(PRR[[#This Row],[Lokacija provedbe
grad ili općina]]),[1]Koordinate!B:E,3,FALSE),"")</f>
        <v>45.222117300000001</v>
      </c>
      <c r="Q1493" s="79">
        <f>IFERROR(VLOOKUP(TRIM(PRR[[#This Row],[Lokacija provedbe
grad ili općina]]),[1]Koordinate!B:E,4,FALSE),"")</f>
        <v>17.5259231</v>
      </c>
    </row>
    <row r="1494" spans="1:17" s="167" customFormat="1">
      <c r="A1494" s="151"/>
      <c r="B1494" s="113" t="s">
        <v>6650</v>
      </c>
      <c r="C1494" s="151"/>
      <c r="D1494" s="151"/>
      <c r="E1494" s="78">
        <v>43599</v>
      </c>
      <c r="F1494" s="517">
        <v>1892800</v>
      </c>
      <c r="G1494" s="517">
        <v>1324960</v>
      </c>
      <c r="H1494" s="517">
        <v>1126216</v>
      </c>
      <c r="I1494" s="517">
        <v>198744</v>
      </c>
      <c r="J1494" s="517">
        <v>567840</v>
      </c>
      <c r="K1494" s="124" t="s">
        <v>6651</v>
      </c>
      <c r="L1494" s="418" t="s">
        <v>20</v>
      </c>
      <c r="M1494" s="124" t="s">
        <v>4100</v>
      </c>
      <c r="N1494" s="151"/>
      <c r="O1494" s="79">
        <f>IFERROR(VLOOKUP(TRIM(PRR[[#This Row],[Lokacija provedbe
grad ili općina]]),[1]Koordinate!B:E,2,FALSE),"")</f>
        <v>35222</v>
      </c>
      <c r="P1494" s="79">
        <f>IFERROR(VLOOKUP(TRIM(PRR[[#This Row],[Lokacija provedbe
grad ili općina]]),[1]Koordinate!B:E,3,FALSE),"")</f>
        <v>45.155883000000003</v>
      </c>
      <c r="Q1494" s="79">
        <f>IFERROR(VLOOKUP(TRIM(PRR[[#This Row],[Lokacija provedbe
grad ili općina]]),[1]Koordinate!B:E,4,FALSE),"")</f>
        <v>18.490416399999901</v>
      </c>
    </row>
    <row r="1495" spans="1:17" s="167" customFormat="1">
      <c r="A1495" s="151"/>
      <c r="B1495" s="113" t="s">
        <v>6650</v>
      </c>
      <c r="C1495" s="151"/>
      <c r="D1495" s="151"/>
      <c r="E1495" s="78">
        <v>43599</v>
      </c>
      <c r="F1495" s="517">
        <v>1082000</v>
      </c>
      <c r="G1495" s="517">
        <v>746400</v>
      </c>
      <c r="H1495" s="517">
        <v>634440</v>
      </c>
      <c r="I1495" s="517">
        <v>111960</v>
      </c>
      <c r="J1495" s="517">
        <v>335600</v>
      </c>
      <c r="K1495" s="124" t="s">
        <v>6652</v>
      </c>
      <c r="L1495" s="418" t="s">
        <v>20</v>
      </c>
      <c r="M1495" s="124" t="s">
        <v>4334</v>
      </c>
      <c r="N1495" s="151"/>
      <c r="O1495" s="79">
        <f>IFERROR(VLOOKUP(TRIM(PRR[[#This Row],[Lokacija provedbe
grad ili općina]]),[1]Koordinate!B:E,2,FALSE),"")</f>
        <v>35221</v>
      </c>
      <c r="P1495" s="79">
        <f>IFERROR(VLOOKUP(TRIM(PRR[[#This Row],[Lokacija provedbe
grad ili općina]]),[1]Koordinate!B:E,3,FALSE),"")</f>
        <v>45.155754100000003</v>
      </c>
      <c r="Q1495" s="79">
        <f>IFERROR(VLOOKUP(TRIM(PRR[[#This Row],[Lokacija provedbe
grad ili općina]]),[1]Koordinate!B:E,4,FALSE),"")</f>
        <v>18.3943984</v>
      </c>
    </row>
    <row r="1496" spans="1:17" s="167" customFormat="1">
      <c r="A1496" s="151"/>
      <c r="B1496" s="113" t="s">
        <v>6621</v>
      </c>
      <c r="C1496" s="151"/>
      <c r="D1496" s="151"/>
      <c r="E1496" s="78">
        <v>43599</v>
      </c>
      <c r="F1496" s="517">
        <v>1097200</v>
      </c>
      <c r="G1496" s="517">
        <v>768040</v>
      </c>
      <c r="H1496" s="517">
        <v>652834</v>
      </c>
      <c r="I1496" s="517">
        <v>115206</v>
      </c>
      <c r="J1496" s="517">
        <v>329160</v>
      </c>
      <c r="K1496" s="124" t="s">
        <v>6653</v>
      </c>
      <c r="L1496" s="418" t="s">
        <v>20</v>
      </c>
      <c r="M1496" s="124" t="s">
        <v>4330</v>
      </c>
      <c r="N1496" s="151"/>
      <c r="O1496" s="79">
        <f>IFERROR(VLOOKUP(TRIM(PRR[[#This Row],[Lokacija provedbe
grad ili općina]]),[1]Koordinate!B:E,2,FALSE),"")</f>
        <v>35410</v>
      </c>
      <c r="P1496" s="79">
        <f>IFERROR(VLOOKUP(TRIM(PRR[[#This Row],[Lokacija provedbe
grad ili općina]]),[1]Koordinate!B:E,3,FALSE),"")</f>
        <v>45.195653</v>
      </c>
      <c r="Q1496" s="79">
        <f>IFERROR(VLOOKUP(TRIM(PRR[[#This Row],[Lokacija provedbe
grad ili općina]]),[1]Koordinate!B:E,4,FALSE),"")</f>
        <v>17.643346899999901</v>
      </c>
    </row>
    <row r="1497" spans="1:17" s="167" customFormat="1">
      <c r="A1497" s="218"/>
      <c r="B1497" s="226" t="s">
        <v>4001</v>
      </c>
      <c r="C1497" s="45"/>
      <c r="D1497" s="45"/>
      <c r="E1497" s="95">
        <v>43508</v>
      </c>
      <c r="F1497" s="75">
        <v>1009895</v>
      </c>
      <c r="G1497" s="75">
        <v>705536.06</v>
      </c>
      <c r="H1497" s="75">
        <v>599705.65100000007</v>
      </c>
      <c r="I1497" s="75">
        <v>105830.40899999999</v>
      </c>
      <c r="J1497" s="75">
        <v>304358.93999999994</v>
      </c>
      <c r="K1497" s="205" t="s">
        <v>6339</v>
      </c>
      <c r="L1497" s="196" t="s">
        <v>20</v>
      </c>
      <c r="M1497" s="124" t="s">
        <v>2329</v>
      </c>
      <c r="N1497" s="218"/>
      <c r="O1497" s="225">
        <f>IFERROR(VLOOKUP(TRIM(PRR[[#This Row],[Lokacija provedbe
grad ili općina]]),[1]Koordinate!B:E,2,FALSE),"")</f>
        <v>35220</v>
      </c>
      <c r="P1497" s="225">
        <f>IFERROR(VLOOKUP(TRIM(PRR[[#This Row],[Lokacija provedbe
grad ili općina]]),[1]Koordinate!B:E,3,FALSE),"")</f>
        <v>45.065274799999997</v>
      </c>
      <c r="Q1497" s="225">
        <f>IFERROR(VLOOKUP(TRIM(PRR[[#This Row],[Lokacija provedbe
grad ili općina]]),[1]Koordinate!B:E,4,FALSE),"")</f>
        <v>18.4871587999999</v>
      </c>
    </row>
    <row r="1498" spans="1:17" s="167" customFormat="1">
      <c r="A1498" s="225"/>
      <c r="B1498" s="423" t="s">
        <v>6664</v>
      </c>
      <c r="C1498" s="225"/>
      <c r="D1498" s="225"/>
      <c r="E1498" s="231">
        <v>43607</v>
      </c>
      <c r="F1498" s="424">
        <v>191382.6</v>
      </c>
      <c r="G1498" s="424">
        <v>133967.82</v>
      </c>
      <c r="H1498" s="424">
        <v>113872.65</v>
      </c>
      <c r="I1498" s="424">
        <v>20095.170000000013</v>
      </c>
      <c r="J1498" s="424">
        <v>57414.78</v>
      </c>
      <c r="K1498" s="142" t="s">
        <v>3280</v>
      </c>
      <c r="L1498" s="419" t="s">
        <v>20</v>
      </c>
      <c r="M1498" s="142"/>
      <c r="N1498" s="225"/>
      <c r="O1498" s="425" t="str">
        <f>IFERROR(VLOOKUP(TRIM(PRR[[#This Row],[Lokacija provedbe
grad ili općina]]),[1]Koordinate!B:E,2,FALSE),"")</f>
        <v/>
      </c>
      <c r="P1498" s="425" t="str">
        <f>IFERROR(VLOOKUP(TRIM(PRR[[#This Row],[Lokacija provedbe
grad ili općina]]),[1]Koordinate!B:E,3,FALSE),"")</f>
        <v/>
      </c>
      <c r="Q1498" s="425" t="str">
        <f>IFERROR(VLOOKUP(TRIM(PRR[[#This Row],[Lokacija provedbe
grad ili općina]]),[1]Koordinate!B:E,4,FALSE),"")</f>
        <v/>
      </c>
    </row>
    <row r="1499" spans="1:17" s="167" customFormat="1">
      <c r="A1499" s="225"/>
      <c r="B1499" s="423" t="s">
        <v>6798</v>
      </c>
      <c r="C1499" s="225"/>
      <c r="D1499" s="225"/>
      <c r="E1499" s="231">
        <v>43608</v>
      </c>
      <c r="F1499" s="424">
        <v>172781.85</v>
      </c>
      <c r="G1499" s="424">
        <v>117885.43</v>
      </c>
      <c r="H1499" s="424">
        <v>100202.62</v>
      </c>
      <c r="I1499" s="424">
        <v>17682.809999999998</v>
      </c>
      <c r="J1499" s="424">
        <v>54896.420000000013</v>
      </c>
      <c r="K1499" s="142" t="s">
        <v>6799</v>
      </c>
      <c r="L1499" s="419" t="s">
        <v>20</v>
      </c>
      <c r="M1499" s="142"/>
      <c r="N1499" s="225"/>
      <c r="O1499" s="425" t="str">
        <f>IFERROR(VLOOKUP(TRIM(PRR[[#This Row],[Lokacija provedbe
grad ili općina]]),[1]Koordinate!B:E,2,FALSE),"")</f>
        <v/>
      </c>
      <c r="P1499" s="425" t="str">
        <f>IFERROR(VLOOKUP(TRIM(PRR[[#This Row],[Lokacija provedbe
grad ili općina]]),[1]Koordinate!B:E,3,FALSE),"")</f>
        <v/>
      </c>
      <c r="Q1499" s="425" t="str">
        <f>IFERROR(VLOOKUP(TRIM(PRR[[#This Row],[Lokacija provedbe
grad ili općina]]),[1]Koordinate!B:E,4,FALSE),"")</f>
        <v/>
      </c>
    </row>
    <row r="1500" spans="1:17" s="167" customFormat="1">
      <c r="A1500" s="225"/>
      <c r="B1500" s="423" t="s">
        <v>6621</v>
      </c>
      <c r="C1500" s="225"/>
      <c r="D1500" s="225"/>
      <c r="E1500" s="231">
        <v>43663</v>
      </c>
      <c r="F1500" s="424">
        <v>1355000</v>
      </c>
      <c r="G1500" s="424">
        <v>677500</v>
      </c>
      <c r="H1500" s="424">
        <v>575875</v>
      </c>
      <c r="I1500" s="424">
        <v>101625</v>
      </c>
      <c r="J1500" s="424">
        <v>677500</v>
      </c>
      <c r="K1500" s="142" t="s">
        <v>6549</v>
      </c>
      <c r="L1500" s="419" t="s">
        <v>20</v>
      </c>
      <c r="M1500" s="142" t="s">
        <v>4338</v>
      </c>
      <c r="N1500" s="225"/>
      <c r="O1500" s="425">
        <f>IFERROR(VLOOKUP(TRIM(PRR[[#This Row],[Lokacija provedbe
grad ili općina]]),[1]Koordinate!B:E,2,FALSE),"")</f>
        <v>35429</v>
      </c>
      <c r="P1500" s="425">
        <f>IFERROR(VLOOKUP(TRIM(PRR[[#This Row],[Lokacija provedbe
grad ili općina]]),[1]Koordinate!B:E,3,FALSE),"")</f>
        <v>45.257818800000003</v>
      </c>
      <c r="Q1500" s="425">
        <f>IFERROR(VLOOKUP(TRIM(PRR[[#This Row],[Lokacija provedbe
grad ili općina]]),[1]Koordinate!B:E,4,FALSE),"")</f>
        <v>17.234593700000001</v>
      </c>
    </row>
    <row r="1501" spans="1:17" s="167" customFormat="1">
      <c r="A1501" s="225"/>
      <c r="B1501" s="423" t="s">
        <v>6623</v>
      </c>
      <c r="C1501" s="225"/>
      <c r="D1501" s="225"/>
      <c r="E1501" s="231">
        <v>43663</v>
      </c>
      <c r="F1501" s="424">
        <v>842046</v>
      </c>
      <c r="G1501" s="424">
        <v>421023</v>
      </c>
      <c r="H1501" s="424">
        <v>357869.55</v>
      </c>
      <c r="I1501" s="424">
        <v>63153.450000000012</v>
      </c>
      <c r="J1501" s="424">
        <v>421023</v>
      </c>
      <c r="K1501" s="142" t="s">
        <v>7474</v>
      </c>
      <c r="L1501" s="419" t="s">
        <v>20</v>
      </c>
      <c r="M1501" s="142" t="s">
        <v>190</v>
      </c>
      <c r="N1501" s="225"/>
      <c r="O1501" s="425">
        <f>IFERROR(VLOOKUP(TRIM(PRR[[#This Row],[Lokacija provedbe
grad ili općina]]),[1]Koordinate!B:E,2,FALSE),"")</f>
        <v>35250</v>
      </c>
      <c r="P1501" s="425">
        <f>IFERROR(VLOOKUP(TRIM(PRR[[#This Row],[Lokacija provedbe
grad ili općina]]),[1]Koordinate!B:E,3,FALSE),"")</f>
        <v>45.164750499999997</v>
      </c>
      <c r="Q1501" s="425">
        <f>IFERROR(VLOOKUP(TRIM(PRR[[#This Row],[Lokacija provedbe
grad ili općina]]),[1]Koordinate!B:E,4,FALSE),"")</f>
        <v>17.756043200000001</v>
      </c>
    </row>
    <row r="1502" spans="1:17" s="167" customFormat="1">
      <c r="A1502" s="225"/>
      <c r="B1502" s="423" t="s">
        <v>6621</v>
      </c>
      <c r="C1502" s="225"/>
      <c r="D1502" s="225"/>
      <c r="E1502" s="231">
        <v>43670</v>
      </c>
      <c r="F1502" s="424">
        <v>77491.399999999994</v>
      </c>
      <c r="G1502" s="424">
        <v>54243.98</v>
      </c>
      <c r="H1502" s="424">
        <v>46107.383000000002</v>
      </c>
      <c r="I1502" s="424">
        <v>8136.5970000000016</v>
      </c>
      <c r="J1502" s="424">
        <v>23247.419999999991</v>
      </c>
      <c r="K1502" s="142" t="s">
        <v>986</v>
      </c>
      <c r="L1502" s="419" t="s">
        <v>20</v>
      </c>
      <c r="M1502" s="142" t="s">
        <v>3107</v>
      </c>
      <c r="N1502" s="225"/>
      <c r="O1502" s="425">
        <f>IFERROR(VLOOKUP(TRIM(PRR[[#This Row],[Lokacija provedbe
grad ili općina]]),[1]Koordinate!B:E,2,FALSE),"")</f>
        <v>35453</v>
      </c>
      <c r="P1502" s="425">
        <f>IFERROR(VLOOKUP(TRIM(PRR[[#This Row],[Lokacija provedbe
grad ili općina]]),[1]Koordinate!B:E,3,FALSE),"")</f>
        <v>45.1497393</v>
      </c>
      <c r="Q1502" s="425">
        <f>IFERROR(VLOOKUP(TRIM(PRR[[#This Row],[Lokacija provedbe
grad ili općina]]),[1]Koordinate!B:E,4,FALSE),"")</f>
        <v>17.242187099999999</v>
      </c>
    </row>
    <row r="1503" spans="1:17" s="167" customFormat="1">
      <c r="A1503" s="151"/>
      <c r="B1503" s="113" t="s">
        <v>6650</v>
      </c>
      <c r="C1503" s="151"/>
      <c r="D1503" s="151"/>
      <c r="E1503" s="78">
        <v>43675</v>
      </c>
      <c r="F1503" s="517">
        <v>1739646</v>
      </c>
      <c r="G1503" s="517">
        <v>1217752.2</v>
      </c>
      <c r="H1503" s="517">
        <v>1035089.3699999999</v>
      </c>
      <c r="I1503" s="517">
        <v>182662.83000000007</v>
      </c>
      <c r="J1503" s="517">
        <v>521893.80000000005</v>
      </c>
      <c r="K1503" s="124" t="s">
        <v>7703</v>
      </c>
      <c r="L1503" s="418" t="s">
        <v>20</v>
      </c>
      <c r="M1503" s="124" t="s">
        <v>2399</v>
      </c>
      <c r="N1503" s="151"/>
      <c r="O1503" s="79">
        <f>IFERROR(VLOOKUP(TRIM(PRR[[#This Row],[Lokacija provedbe
grad ili općina]]),[1]Koordinate!B:E,2,FALSE),"")</f>
        <v>35213</v>
      </c>
      <c r="P1503" s="79">
        <f>IFERROR(VLOOKUP(TRIM(PRR[[#This Row],[Lokacija provedbe
grad ili općina]]),[1]Koordinate!B:E,3,FALSE),"")</f>
        <v>45.146055099999998</v>
      </c>
      <c r="Q1503" s="79">
        <f>IFERROR(VLOOKUP(TRIM(PRR[[#This Row],[Lokacija provedbe
grad ili općina]]),[1]Koordinate!B:E,4,FALSE),"")</f>
        <v>18.215998299999999</v>
      </c>
    </row>
    <row r="1504" spans="1:17" s="167" customFormat="1">
      <c r="A1504" s="218"/>
      <c r="B1504" s="226" t="s">
        <v>272</v>
      </c>
      <c r="C1504" s="45"/>
      <c r="D1504" s="45"/>
      <c r="E1504" s="95"/>
      <c r="F1504" s="75"/>
      <c r="G1504" s="75"/>
      <c r="H1504" s="75"/>
      <c r="I1504" s="75"/>
      <c r="J1504" s="75"/>
      <c r="K1504" s="205"/>
      <c r="L1504" s="196"/>
      <c r="M1504" s="124"/>
      <c r="N1504" s="218"/>
      <c r="O1504" s="225" t="str">
        <f>IFERROR(VLOOKUP(TRIM(PRR[[#This Row],[Lokacija provedbe
grad ili općina]]),[1]Koordinate!B:E,2,FALSE),"")</f>
        <v/>
      </c>
      <c r="P1504" s="225" t="str">
        <f>IFERROR(VLOOKUP(TRIM(PRR[[#This Row],[Lokacija provedbe
grad ili općina]]),[1]Koordinate!B:E,3,FALSE),"")</f>
        <v/>
      </c>
      <c r="Q1504" s="225" t="str">
        <f>IFERROR(VLOOKUP(TRIM(PRR[[#This Row],[Lokacija provedbe
grad ili općina]]),[1]Koordinate!B:E,4,FALSE),"")</f>
        <v/>
      </c>
    </row>
    <row r="1505" spans="1:17" s="167" customFormat="1">
      <c r="A1505" s="218"/>
      <c r="B1505" s="226" t="s">
        <v>3849</v>
      </c>
      <c r="C1505" s="45"/>
      <c r="D1505" s="45"/>
      <c r="E1505" s="95">
        <v>43290</v>
      </c>
      <c r="F1505" s="75">
        <v>29322</v>
      </c>
      <c r="G1505" s="75">
        <v>29322</v>
      </c>
      <c r="H1505" s="75">
        <v>24923.7</v>
      </c>
      <c r="I1505" s="75">
        <v>4398.2999999999993</v>
      </c>
      <c r="J1505" s="75">
        <v>0</v>
      </c>
      <c r="K1505" s="205" t="s">
        <v>3859</v>
      </c>
      <c r="L1505" s="196" t="s">
        <v>20</v>
      </c>
      <c r="M1505" s="124" t="s">
        <v>62</v>
      </c>
      <c r="N1505" s="218"/>
      <c r="O1505" s="225">
        <f>IFERROR(VLOOKUP(TRIM(PRR[[#This Row],[Lokacija provedbe
grad ili općina]]),[1]Koordinate!B:E,2,FALSE),"")</f>
        <v>35000</v>
      </c>
      <c r="P1505" s="225">
        <f>IFERROR(VLOOKUP(TRIM(PRR[[#This Row],[Lokacija provedbe
grad ili općina]]),[1]Koordinate!B:E,3,FALSE),"")</f>
        <v>45.163143099999999</v>
      </c>
      <c r="Q1505" s="225">
        <f>IFERROR(VLOOKUP(TRIM(PRR[[#This Row],[Lokacija provedbe
grad ili općina]]),[1]Koordinate!B:E,4,FALSE),"")</f>
        <v>18.011608099999901</v>
      </c>
    </row>
    <row r="1506" spans="1:17" s="167" customFormat="1">
      <c r="A1506" s="218"/>
      <c r="B1506" s="226" t="s">
        <v>5784</v>
      </c>
      <c r="C1506" s="45"/>
      <c r="D1506" s="45"/>
      <c r="E1506" s="95">
        <v>43543</v>
      </c>
      <c r="F1506" s="75">
        <v>174100</v>
      </c>
      <c r="G1506" s="75">
        <v>174100</v>
      </c>
      <c r="H1506" s="75">
        <v>147985</v>
      </c>
      <c r="I1506" s="75">
        <v>26115</v>
      </c>
      <c r="J1506" s="75">
        <v>0</v>
      </c>
      <c r="K1506" s="205" t="s">
        <v>6340</v>
      </c>
      <c r="L1506" s="196" t="s">
        <v>20</v>
      </c>
      <c r="M1506" s="124" t="s">
        <v>1596</v>
      </c>
      <c r="N1506" s="218"/>
      <c r="O1506" s="225">
        <f>IFERROR(VLOOKUP(TRIM(PRR[[#This Row],[Lokacija provedbe
grad ili općina]]),[1]Koordinate!B:E,2,FALSE),"")</f>
        <v>35253</v>
      </c>
      <c r="P1506" s="225">
        <f>IFERROR(VLOOKUP(TRIM(PRR[[#This Row],[Lokacija provedbe
grad ili općina]]),[1]Koordinate!B:E,3,FALSE),"")</f>
        <v>45.168220099999999</v>
      </c>
      <c r="Q1506" s="225">
        <f>IFERROR(VLOOKUP(TRIM(PRR[[#This Row],[Lokacija provedbe
grad ili općina]]),[1]Koordinate!B:E,4,FALSE),"")</f>
        <v>17.815992199999901</v>
      </c>
    </row>
    <row r="1507" spans="1:17" s="167" customFormat="1">
      <c r="A1507" s="218"/>
      <c r="B1507" s="226" t="s">
        <v>274</v>
      </c>
      <c r="C1507" s="45"/>
      <c r="D1507" s="45"/>
      <c r="E1507" s="95"/>
      <c r="F1507" s="75"/>
      <c r="G1507" s="75"/>
      <c r="H1507" s="75"/>
      <c r="I1507" s="75"/>
      <c r="J1507" s="75"/>
      <c r="K1507" s="205"/>
      <c r="L1507" s="196"/>
      <c r="M1507" s="124"/>
      <c r="N1507" s="218"/>
      <c r="O1507" s="225" t="str">
        <f>IFERROR(VLOOKUP(TRIM(PRR[[#This Row],[Lokacija provedbe
grad ili općina]]),[1]Koordinate!B:E,2,FALSE),"")</f>
        <v/>
      </c>
      <c r="P1507" s="225" t="str">
        <f>IFERROR(VLOOKUP(TRIM(PRR[[#This Row],[Lokacija provedbe
grad ili općina]]),[1]Koordinate!B:E,3,FALSE),"")</f>
        <v/>
      </c>
      <c r="Q1507" s="225" t="str">
        <f>IFERROR(VLOOKUP(TRIM(PRR[[#This Row],[Lokacija provedbe
grad ili općina]]),[1]Koordinate!B:E,4,FALSE),"")</f>
        <v/>
      </c>
    </row>
    <row r="1508" spans="1:17" s="167" customFormat="1">
      <c r="A1508" s="218"/>
      <c r="B1508" s="226" t="s">
        <v>275</v>
      </c>
      <c r="C1508" s="45"/>
      <c r="D1508" s="45"/>
      <c r="E1508" s="95">
        <v>42671</v>
      </c>
      <c r="F1508" s="75">
        <v>381150</v>
      </c>
      <c r="G1508" s="75">
        <v>381150</v>
      </c>
      <c r="H1508" s="75">
        <v>343035</v>
      </c>
      <c r="I1508" s="75">
        <v>38115</v>
      </c>
      <c r="J1508" s="75"/>
      <c r="K1508" s="205" t="s">
        <v>331</v>
      </c>
      <c r="L1508" s="196" t="s">
        <v>20</v>
      </c>
      <c r="M1508" s="124" t="s">
        <v>4334</v>
      </c>
      <c r="N1508" s="218"/>
      <c r="O1508" s="225">
        <f>IFERROR(VLOOKUP(TRIM(PRR[[#This Row],[Lokacija provedbe
grad ili općina]]),[1]Koordinate!B:E,2,FALSE),"")</f>
        <v>35221</v>
      </c>
      <c r="P1508" s="225">
        <f>IFERROR(VLOOKUP(TRIM(PRR[[#This Row],[Lokacija provedbe
grad ili općina]]),[1]Koordinate!B:E,3,FALSE),"")</f>
        <v>45.155754100000003</v>
      </c>
      <c r="Q1508" s="225">
        <f>IFERROR(VLOOKUP(TRIM(PRR[[#This Row],[Lokacija provedbe
grad ili općina]]),[1]Koordinate!B:E,4,FALSE),"")</f>
        <v>18.3943984</v>
      </c>
    </row>
    <row r="1509" spans="1:17" s="167" customFormat="1">
      <c r="A1509" s="218"/>
      <c r="B1509" s="226" t="s">
        <v>275</v>
      </c>
      <c r="C1509" s="45"/>
      <c r="D1509" s="45"/>
      <c r="E1509" s="95">
        <v>42695</v>
      </c>
      <c r="F1509" s="75">
        <v>381150</v>
      </c>
      <c r="G1509" s="75">
        <v>381150</v>
      </c>
      <c r="H1509" s="75">
        <v>343035</v>
      </c>
      <c r="I1509" s="75">
        <v>38115</v>
      </c>
      <c r="J1509" s="75"/>
      <c r="K1509" s="205" t="s">
        <v>332</v>
      </c>
      <c r="L1509" s="196" t="s">
        <v>20</v>
      </c>
      <c r="M1509" s="124" t="s">
        <v>4335</v>
      </c>
      <c r="N1509" s="218"/>
      <c r="O1509" s="225">
        <f>IFERROR(VLOOKUP(TRIM(PRR[[#This Row],[Lokacija provedbe
grad ili općina]]),[1]Koordinate!B:E,2,FALSE),"")</f>
        <v>35423</v>
      </c>
      <c r="P1509" s="225">
        <f>IFERROR(VLOOKUP(TRIM(PRR[[#This Row],[Lokacija provedbe
grad ili općina]]),[1]Koordinate!B:E,3,FALSE),"")</f>
        <v>45.187435899999997</v>
      </c>
      <c r="Q1509" s="225">
        <f>IFERROR(VLOOKUP(TRIM(PRR[[#This Row],[Lokacija provedbe
grad ili općina]]),[1]Koordinate!B:E,4,FALSE),"")</f>
        <v>17.418236699999898</v>
      </c>
    </row>
    <row r="1510" spans="1:17" s="167" customFormat="1">
      <c r="A1510" s="218"/>
      <c r="B1510" s="226" t="s">
        <v>3180</v>
      </c>
      <c r="C1510" s="45"/>
      <c r="D1510" s="45"/>
      <c r="E1510" s="95">
        <v>43195.64634259259</v>
      </c>
      <c r="F1510" s="75">
        <v>372000</v>
      </c>
      <c r="G1510" s="75">
        <v>372000</v>
      </c>
      <c r="H1510" s="75">
        <v>334800</v>
      </c>
      <c r="I1510" s="75">
        <v>37200</v>
      </c>
      <c r="J1510" s="75">
        <v>0</v>
      </c>
      <c r="K1510" s="205" t="s">
        <v>3275</v>
      </c>
      <c r="L1510" s="196" t="s">
        <v>20</v>
      </c>
      <c r="M1510" s="124" t="s">
        <v>1448</v>
      </c>
      <c r="N1510" s="218"/>
      <c r="O1510" s="225">
        <f>IFERROR(VLOOKUP(TRIM(PRR[[#This Row],[Lokacija provedbe
grad ili općina]]),[1]Koordinate!B:E,2,FALSE),"")</f>
        <v>35404</v>
      </c>
      <c r="P1510" s="225">
        <f>IFERROR(VLOOKUP(TRIM(PRR[[#This Row],[Lokacija provedbe
grad ili općina]]),[1]Koordinate!B:E,3,FALSE),"")</f>
        <v>45.286150399999997</v>
      </c>
      <c r="Q1510" s="225">
        <f>IFERROR(VLOOKUP(TRIM(PRR[[#This Row],[Lokacija provedbe
grad ili općina]]),[1]Koordinate!B:E,4,FALSE),"")</f>
        <v>17.380311500000001</v>
      </c>
    </row>
    <row r="1511" spans="1:17" s="167" customFormat="1">
      <c r="A1511" s="218"/>
      <c r="B1511" s="226" t="s">
        <v>3180</v>
      </c>
      <c r="C1511" s="45"/>
      <c r="D1511" s="45"/>
      <c r="E1511" s="201">
        <v>43195.651608796295</v>
      </c>
      <c r="F1511" s="75">
        <v>372000</v>
      </c>
      <c r="G1511" s="75">
        <v>372000</v>
      </c>
      <c r="H1511" s="75">
        <v>334800</v>
      </c>
      <c r="I1511" s="75">
        <v>37200</v>
      </c>
      <c r="J1511" s="75">
        <v>0</v>
      </c>
      <c r="K1511" s="205" t="s">
        <v>3276</v>
      </c>
      <c r="L1511" s="196" t="s">
        <v>20</v>
      </c>
      <c r="M1511" s="230" t="s">
        <v>3767</v>
      </c>
      <c r="N1511" s="218"/>
      <c r="O1511" s="225">
        <f>IFERROR(VLOOKUP(TRIM(PRR[[#This Row],[Lokacija provedbe
grad ili općina]]),[1]Koordinate!B:E,2,FALSE),"")</f>
        <v>35211</v>
      </c>
      <c r="P1511" s="225">
        <f>IFERROR(VLOOKUP(TRIM(PRR[[#This Row],[Lokacija provedbe
grad ili općina]]),[1]Koordinate!B:E,3,FALSE),"")</f>
        <v>45.181916200000003</v>
      </c>
      <c r="Q1511" s="225">
        <f>IFERROR(VLOOKUP(TRIM(PRR[[#This Row],[Lokacija provedbe
grad ili općina]]),[1]Koordinate!B:E,4,FALSE),"")</f>
        <v>18.1845731999999</v>
      </c>
    </row>
    <row r="1512" spans="1:17" s="167" customFormat="1">
      <c r="A1512" s="225"/>
      <c r="B1512" s="423" t="s">
        <v>3180</v>
      </c>
      <c r="C1512" s="225"/>
      <c r="D1512" s="225"/>
      <c r="E1512" s="231">
        <v>43195.649351851855</v>
      </c>
      <c r="F1512" s="424">
        <v>372000</v>
      </c>
      <c r="G1512" s="424">
        <v>372000</v>
      </c>
      <c r="H1512" s="424">
        <v>334800</v>
      </c>
      <c r="I1512" s="424">
        <v>37200</v>
      </c>
      <c r="J1512" s="424">
        <v>0</v>
      </c>
      <c r="K1512" s="142" t="s">
        <v>3277</v>
      </c>
      <c r="L1512" s="419" t="s">
        <v>20</v>
      </c>
      <c r="M1512" s="142" t="s">
        <v>3767</v>
      </c>
      <c r="N1512" s="225"/>
      <c r="O1512" s="225">
        <f>IFERROR(VLOOKUP(TRIM(PRR[[#This Row],[Lokacija provedbe
grad ili općina]]),[1]Koordinate!B:E,2,FALSE),"")</f>
        <v>35211</v>
      </c>
      <c r="P1512" s="225">
        <f>IFERROR(VLOOKUP(TRIM(PRR[[#This Row],[Lokacija provedbe
grad ili općina]]),[1]Koordinate!B:E,3,FALSE),"")</f>
        <v>45.181916200000003</v>
      </c>
      <c r="Q1512" s="225">
        <f>IFERROR(VLOOKUP(TRIM(PRR[[#This Row],[Lokacija provedbe
grad ili općina]]),[1]Koordinate!B:E,4,FALSE),"")</f>
        <v>18.1845731999999</v>
      </c>
    </row>
    <row r="1513" spans="1:17" s="167" customFormat="1">
      <c r="A1513" s="218"/>
      <c r="B1513" s="226" t="s">
        <v>3180</v>
      </c>
      <c r="C1513" s="45"/>
      <c r="D1513" s="45"/>
      <c r="E1513" s="95">
        <v>43195.647048611114</v>
      </c>
      <c r="F1513" s="75">
        <v>372000</v>
      </c>
      <c r="G1513" s="75">
        <v>372000</v>
      </c>
      <c r="H1513" s="75">
        <v>334800</v>
      </c>
      <c r="I1513" s="75">
        <v>37200</v>
      </c>
      <c r="J1513" s="75">
        <v>0</v>
      </c>
      <c r="K1513" s="205" t="s">
        <v>3278</v>
      </c>
      <c r="L1513" s="196" t="s">
        <v>20</v>
      </c>
      <c r="M1513" s="124" t="s">
        <v>846</v>
      </c>
      <c r="N1513" s="218"/>
      <c r="O1513" s="225">
        <f>IFERROR(VLOOKUP(TRIM(PRR[[#This Row],[Lokacija provedbe
grad ili općina]]),[1]Koordinate!B:E,2,FALSE),"")</f>
        <v>35420</v>
      </c>
      <c r="P1513" s="225">
        <f>IFERROR(VLOOKUP(TRIM(PRR[[#This Row],[Lokacija provedbe
grad ili općina]]),[1]Koordinate!B:E,3,FALSE),"")</f>
        <v>45.222117300000001</v>
      </c>
      <c r="Q1513" s="225">
        <f>IFERROR(VLOOKUP(TRIM(PRR[[#This Row],[Lokacija provedbe
grad ili općina]]),[1]Koordinate!B:E,4,FALSE),"")</f>
        <v>17.5259231</v>
      </c>
    </row>
    <row r="1514" spans="1:17" s="167" customFormat="1">
      <c r="A1514" s="151"/>
      <c r="B1514" s="255" t="s">
        <v>3180</v>
      </c>
      <c r="C1514" s="151"/>
      <c r="D1514" s="151"/>
      <c r="E1514" s="78">
        <v>43195.646238425928</v>
      </c>
      <c r="F1514" s="75">
        <v>372000</v>
      </c>
      <c r="G1514" s="75">
        <v>372000</v>
      </c>
      <c r="H1514" s="75">
        <v>334800</v>
      </c>
      <c r="I1514" s="75">
        <v>37200</v>
      </c>
      <c r="J1514" s="75">
        <v>0</v>
      </c>
      <c r="K1514" s="205" t="s">
        <v>3279</v>
      </c>
      <c r="L1514" s="418" t="s">
        <v>20</v>
      </c>
      <c r="M1514" s="124" t="s">
        <v>846</v>
      </c>
      <c r="N1514" s="218"/>
      <c r="O1514" s="225">
        <f>IFERROR(VLOOKUP(TRIM(PRR[[#This Row],[Lokacija provedbe
grad ili općina]]),[1]Koordinate!B:E,2,FALSE),"")</f>
        <v>35420</v>
      </c>
      <c r="P1514" s="225">
        <f>IFERROR(VLOOKUP(TRIM(PRR[[#This Row],[Lokacija provedbe
grad ili općina]]),[1]Koordinate!B:E,3,FALSE),"")</f>
        <v>45.222117300000001</v>
      </c>
      <c r="Q1514" s="225">
        <f>IFERROR(VLOOKUP(TRIM(PRR[[#This Row],[Lokacija provedbe
grad ili općina]]),[1]Koordinate!B:E,4,FALSE),"")</f>
        <v>17.5259231</v>
      </c>
    </row>
    <row r="1515" spans="1:17" s="167" customFormat="1">
      <c r="A1515" s="151"/>
      <c r="B1515" s="226" t="s">
        <v>3180</v>
      </c>
      <c r="C1515" s="151"/>
      <c r="D1515" s="151"/>
      <c r="E1515" s="80">
        <v>43195.651655092595</v>
      </c>
      <c r="F1515" s="75">
        <v>372000</v>
      </c>
      <c r="G1515" s="75">
        <v>372000</v>
      </c>
      <c r="H1515" s="75">
        <v>334800</v>
      </c>
      <c r="I1515" s="75">
        <v>37200</v>
      </c>
      <c r="J1515" s="75">
        <v>0</v>
      </c>
      <c r="K1515" s="205" t="s">
        <v>3280</v>
      </c>
      <c r="L1515" s="418" t="s">
        <v>20</v>
      </c>
      <c r="M1515" s="124" t="s">
        <v>4336</v>
      </c>
      <c r="N1515" s="218"/>
      <c r="O1515" s="225">
        <f>IFERROR(VLOOKUP(TRIM(PRR[[#This Row],[Lokacija provedbe
grad ili općina]]),[1]Koordinate!B:E,2,FALSE),"")</f>
        <v>35224</v>
      </c>
      <c r="P1515" s="225">
        <f>IFERROR(VLOOKUP(TRIM(PRR[[#This Row],[Lokacija provedbe
grad ili općina]]),[1]Koordinate!B:E,3,FALSE),"")</f>
        <v>45.108446399999998</v>
      </c>
      <c r="Q1515" s="225">
        <f>IFERROR(VLOOKUP(TRIM(PRR[[#This Row],[Lokacija provedbe
grad ili općina]]),[1]Koordinate!B:E,4,FALSE),"")</f>
        <v>18.464766999999899</v>
      </c>
    </row>
    <row r="1516" spans="1:17" s="167" customFormat="1">
      <c r="A1516" s="151"/>
      <c r="B1516" s="226" t="s">
        <v>3180</v>
      </c>
      <c r="C1516" s="151"/>
      <c r="D1516" s="151"/>
      <c r="E1516" s="201">
        <v>43195.649791666663</v>
      </c>
      <c r="F1516" s="75">
        <v>372000</v>
      </c>
      <c r="G1516" s="75">
        <v>372000</v>
      </c>
      <c r="H1516" s="75">
        <v>334800</v>
      </c>
      <c r="I1516" s="75">
        <v>37200</v>
      </c>
      <c r="J1516" s="75">
        <v>0</v>
      </c>
      <c r="K1516" s="205" t="s">
        <v>3281</v>
      </c>
      <c r="L1516" s="418" t="s">
        <v>20</v>
      </c>
      <c r="M1516" s="124" t="s">
        <v>190</v>
      </c>
      <c r="N1516" s="218"/>
      <c r="O1516" s="225">
        <f>IFERROR(VLOOKUP(TRIM(PRR[[#This Row],[Lokacija provedbe
grad ili općina]]),[1]Koordinate!B:E,2,FALSE),"")</f>
        <v>35250</v>
      </c>
      <c r="P1516" s="225">
        <f>IFERROR(VLOOKUP(TRIM(PRR[[#This Row],[Lokacija provedbe
grad ili općina]]),[1]Koordinate!B:E,3,FALSE),"")</f>
        <v>45.164750499999997</v>
      </c>
      <c r="Q1516" s="225">
        <f>IFERROR(VLOOKUP(TRIM(PRR[[#This Row],[Lokacija provedbe
grad ili općina]]),[1]Koordinate!B:E,4,FALSE),"")</f>
        <v>17.756043200000001</v>
      </c>
    </row>
    <row r="1517" spans="1:17" s="167" customFormat="1">
      <c r="A1517" s="151"/>
      <c r="B1517" s="226" t="s">
        <v>3180</v>
      </c>
      <c r="C1517" s="151"/>
      <c r="D1517" s="151"/>
      <c r="E1517" s="78">
        <v>43195.650787037041</v>
      </c>
      <c r="F1517" s="75">
        <v>372000</v>
      </c>
      <c r="G1517" s="75">
        <v>372000</v>
      </c>
      <c r="H1517" s="75">
        <v>334800</v>
      </c>
      <c r="I1517" s="75">
        <v>37200</v>
      </c>
      <c r="J1517" s="75">
        <v>0</v>
      </c>
      <c r="K1517" s="205" t="s">
        <v>3282</v>
      </c>
      <c r="L1517" s="418" t="s">
        <v>20</v>
      </c>
      <c r="M1517" s="124" t="s">
        <v>1334</v>
      </c>
      <c r="N1517" s="218"/>
      <c r="O1517" s="225">
        <f>IFERROR(VLOOKUP(TRIM(PRR[[#This Row],[Lokacija provedbe
grad ili općina]]),[1]Koordinate!B:E,2,FALSE),"")</f>
        <v>35210</v>
      </c>
      <c r="P1517" s="225">
        <f>IFERROR(VLOOKUP(TRIM(PRR[[#This Row],[Lokacija provedbe
grad ili općina]]),[1]Koordinate!B:E,3,FALSE),"")</f>
        <v>45.210194399999999</v>
      </c>
      <c r="Q1517" s="225">
        <f>IFERROR(VLOOKUP(TRIM(PRR[[#This Row],[Lokacija provedbe
grad ili općina]]),[1]Koordinate!B:E,4,FALSE),"")</f>
        <v>18.4053916999999</v>
      </c>
    </row>
    <row r="1518" spans="1:17" s="167" customFormat="1">
      <c r="A1518" s="225"/>
      <c r="B1518" s="423" t="s">
        <v>3180</v>
      </c>
      <c r="C1518" s="225"/>
      <c r="D1518" s="225"/>
      <c r="E1518" s="231">
        <v>43195.650509259256</v>
      </c>
      <c r="F1518" s="424">
        <v>372000</v>
      </c>
      <c r="G1518" s="424">
        <v>372000</v>
      </c>
      <c r="H1518" s="424">
        <v>334800</v>
      </c>
      <c r="I1518" s="424">
        <v>37200</v>
      </c>
      <c r="J1518" s="424">
        <v>0</v>
      </c>
      <c r="K1518" s="142" t="s">
        <v>3283</v>
      </c>
      <c r="L1518" s="417" t="s">
        <v>20</v>
      </c>
      <c r="M1518" s="124" t="s">
        <v>1334</v>
      </c>
      <c r="N1518" s="225"/>
      <c r="O1518" s="225">
        <f>IFERROR(VLOOKUP(TRIM(PRR[[#This Row],[Lokacija provedbe
grad ili općina]]),[1]Koordinate!B:E,2,FALSE),"")</f>
        <v>35210</v>
      </c>
      <c r="P1518" s="225">
        <f>IFERROR(VLOOKUP(TRIM(PRR[[#This Row],[Lokacija provedbe
grad ili općina]]),[1]Koordinate!B:E,3,FALSE),"")</f>
        <v>45.210194399999999</v>
      </c>
      <c r="Q1518" s="225">
        <f>IFERROR(VLOOKUP(TRIM(PRR[[#This Row],[Lokacija provedbe
grad ili općina]]),[1]Koordinate!B:E,4,FALSE),"")</f>
        <v>18.4053916999999</v>
      </c>
    </row>
    <row r="1519" spans="1:17" s="167" customFormat="1">
      <c r="A1519" s="151"/>
      <c r="B1519" s="255" t="s">
        <v>3180</v>
      </c>
      <c r="C1519" s="151"/>
      <c r="D1519" s="151"/>
      <c r="E1519" s="78">
        <v>43195.650231481479</v>
      </c>
      <c r="F1519" s="75">
        <v>372000</v>
      </c>
      <c r="G1519" s="75">
        <v>372000</v>
      </c>
      <c r="H1519" s="75">
        <v>334800</v>
      </c>
      <c r="I1519" s="75">
        <v>37200</v>
      </c>
      <c r="J1519" s="75">
        <v>0</v>
      </c>
      <c r="K1519" s="205" t="s">
        <v>3284</v>
      </c>
      <c r="L1519" s="418" t="s">
        <v>20</v>
      </c>
      <c r="M1519" s="124" t="s">
        <v>1334</v>
      </c>
      <c r="N1519" s="218"/>
      <c r="O1519" s="225">
        <f>IFERROR(VLOOKUP(TRIM(PRR[[#This Row],[Lokacija provedbe
grad ili općina]]),[1]Koordinate!B:E,2,FALSE),"")</f>
        <v>35210</v>
      </c>
      <c r="P1519" s="225">
        <f>IFERROR(VLOOKUP(TRIM(PRR[[#This Row],[Lokacija provedbe
grad ili općina]]),[1]Koordinate!B:E,3,FALSE),"")</f>
        <v>45.210194399999999</v>
      </c>
      <c r="Q1519" s="225">
        <f>IFERROR(VLOOKUP(TRIM(PRR[[#This Row],[Lokacija provedbe
grad ili općina]]),[1]Koordinate!B:E,4,FALSE),"")</f>
        <v>18.4053916999999</v>
      </c>
    </row>
    <row r="1520" spans="1:17" s="167" customFormat="1">
      <c r="A1520" s="151"/>
      <c r="B1520" s="226" t="s">
        <v>3180</v>
      </c>
      <c r="C1520" s="151"/>
      <c r="D1520" s="151"/>
      <c r="E1520" s="78">
        <v>43195.673113425924</v>
      </c>
      <c r="F1520" s="75">
        <v>372000</v>
      </c>
      <c r="G1520" s="75">
        <v>372000</v>
      </c>
      <c r="H1520" s="75">
        <v>334800</v>
      </c>
      <c r="I1520" s="75">
        <v>37200</v>
      </c>
      <c r="J1520" s="75">
        <v>0</v>
      </c>
      <c r="K1520" s="205" t="s">
        <v>3285</v>
      </c>
      <c r="L1520" s="418" t="s">
        <v>20</v>
      </c>
      <c r="M1520" s="124" t="s">
        <v>4337</v>
      </c>
      <c r="N1520" s="218"/>
      <c r="O1520" s="225">
        <f>IFERROR(VLOOKUP(TRIM(PRR[[#This Row],[Lokacija provedbe
grad ili općina]]),[1]Koordinate!B:E,2,FALSE),"")</f>
        <v>35428</v>
      </c>
      <c r="P1520" s="225">
        <f>IFERROR(VLOOKUP(TRIM(PRR[[#This Row],[Lokacija provedbe
grad ili općina]]),[1]Koordinate!B:E,3,FALSE),"")</f>
        <v>45.2467963</v>
      </c>
      <c r="Q1520" s="225">
        <f>IFERROR(VLOOKUP(TRIM(PRR[[#This Row],[Lokacija provedbe
grad ili općina]]),[1]Koordinate!B:E,4,FALSE),"")</f>
        <v>17.288900999999999</v>
      </c>
    </row>
    <row r="1521" spans="1:17" s="167" customFormat="1">
      <c r="A1521" s="151"/>
      <c r="B1521" s="226" t="s">
        <v>3180</v>
      </c>
      <c r="C1521" s="151"/>
      <c r="D1521" s="151"/>
      <c r="E1521" s="78">
        <v>43195.672303240739</v>
      </c>
      <c r="F1521" s="75">
        <v>372000</v>
      </c>
      <c r="G1521" s="75">
        <v>372000</v>
      </c>
      <c r="H1521" s="75">
        <v>334800</v>
      </c>
      <c r="I1521" s="75">
        <v>37200</v>
      </c>
      <c r="J1521" s="75">
        <v>0</v>
      </c>
      <c r="K1521" s="205" t="s">
        <v>3286</v>
      </c>
      <c r="L1521" s="418" t="s">
        <v>20</v>
      </c>
      <c r="M1521" s="136" t="s">
        <v>1219</v>
      </c>
      <c r="N1521" s="218"/>
      <c r="O1521" s="225">
        <f>IFERROR(VLOOKUP(TRIM(PRR[[#This Row],[Lokacija provedbe
grad ili općina]]),[1]Koordinate!B:E,2,FALSE),"")</f>
        <v>35403</v>
      </c>
      <c r="P1521" s="225">
        <f>IFERROR(VLOOKUP(TRIM(PRR[[#This Row],[Lokacija provedbe
grad ili općina]]),[1]Koordinate!B:E,3,FALSE),"")</f>
        <v>45.2631218</v>
      </c>
      <c r="Q1521" s="225">
        <f>IFERROR(VLOOKUP(TRIM(PRR[[#This Row],[Lokacija provedbe
grad ili općina]]),[1]Koordinate!B:E,4,FALSE),"")</f>
        <v>17.423400600000001</v>
      </c>
    </row>
    <row r="1522" spans="1:17" s="167" customFormat="1">
      <c r="A1522" s="151"/>
      <c r="B1522" s="226" t="s">
        <v>3180</v>
      </c>
      <c r="C1522" s="151"/>
      <c r="D1522" s="151"/>
      <c r="E1522" s="78">
        <v>43195.676168981481</v>
      </c>
      <c r="F1522" s="75">
        <v>372000</v>
      </c>
      <c r="G1522" s="75">
        <v>372000</v>
      </c>
      <c r="H1522" s="75">
        <v>334800</v>
      </c>
      <c r="I1522" s="75">
        <v>37200</v>
      </c>
      <c r="J1522" s="75">
        <v>0</v>
      </c>
      <c r="K1522" s="205" t="s">
        <v>3287</v>
      </c>
      <c r="L1522" s="418" t="s">
        <v>20</v>
      </c>
      <c r="M1522" s="136" t="s">
        <v>4100</v>
      </c>
      <c r="N1522" s="218"/>
      <c r="O1522" s="225">
        <f>IFERROR(VLOOKUP(TRIM(PRR[[#This Row],[Lokacija provedbe
grad ili općina]]),[1]Koordinate!B:E,2,FALSE),"")</f>
        <v>35222</v>
      </c>
      <c r="P1522" s="225">
        <f>IFERROR(VLOOKUP(TRIM(PRR[[#This Row],[Lokacija provedbe
grad ili općina]]),[1]Koordinate!B:E,3,FALSE),"")</f>
        <v>45.155883000000003</v>
      </c>
      <c r="Q1522" s="225">
        <f>IFERROR(VLOOKUP(TRIM(PRR[[#This Row],[Lokacija provedbe
grad ili općina]]),[1]Koordinate!B:E,4,FALSE),"")</f>
        <v>18.490416399999901</v>
      </c>
    </row>
    <row r="1523" spans="1:17" s="167" customFormat="1">
      <c r="A1523" s="151"/>
      <c r="B1523" s="226" t="s">
        <v>3180</v>
      </c>
      <c r="C1523" s="151"/>
      <c r="D1523" s="151"/>
      <c r="E1523" s="78">
        <v>43195.718946759262</v>
      </c>
      <c r="F1523" s="75">
        <v>372000</v>
      </c>
      <c r="G1523" s="75">
        <v>372000</v>
      </c>
      <c r="H1523" s="75">
        <v>334800</v>
      </c>
      <c r="I1523" s="75">
        <v>37200</v>
      </c>
      <c r="J1523" s="75">
        <v>0</v>
      </c>
      <c r="K1523" s="205" t="s">
        <v>3288</v>
      </c>
      <c r="L1523" s="418" t="s">
        <v>20</v>
      </c>
      <c r="M1523" s="136" t="s">
        <v>1392</v>
      </c>
      <c r="N1523" s="218"/>
      <c r="O1523" s="225">
        <f>IFERROR(VLOOKUP(TRIM(PRR[[#This Row],[Lokacija provedbe
grad ili općina]]),[1]Koordinate!B:E,2,FALSE),"")</f>
        <v>35208</v>
      </c>
      <c r="P1523" s="225">
        <f>IFERROR(VLOOKUP(TRIM(PRR[[#This Row],[Lokacija provedbe
grad ili općina]]),[1]Koordinate!B:E,3,FALSE),"")</f>
        <v>45.098145500000001</v>
      </c>
      <c r="Q1523" s="225">
        <f>IFERROR(VLOOKUP(TRIM(PRR[[#This Row],[Lokacija provedbe
grad ili općina]]),[1]Koordinate!B:E,4,FALSE),"")</f>
        <v>18.1332624</v>
      </c>
    </row>
    <row r="1524" spans="1:17" s="167" customFormat="1">
      <c r="A1524" s="151"/>
      <c r="B1524" s="226" t="s">
        <v>3180</v>
      </c>
      <c r="C1524" s="151"/>
      <c r="D1524" s="151"/>
      <c r="E1524" s="78">
        <v>43195.675185185188</v>
      </c>
      <c r="F1524" s="75">
        <v>372000</v>
      </c>
      <c r="G1524" s="75">
        <v>372000</v>
      </c>
      <c r="H1524" s="75">
        <v>334800</v>
      </c>
      <c r="I1524" s="75">
        <v>37200</v>
      </c>
      <c r="J1524" s="75">
        <v>0</v>
      </c>
      <c r="K1524" s="205" t="s">
        <v>3289</v>
      </c>
      <c r="L1524" s="418" t="s">
        <v>20</v>
      </c>
      <c r="M1524" s="136" t="s">
        <v>4330</v>
      </c>
      <c r="N1524" s="218"/>
      <c r="O1524" s="225">
        <f>IFERROR(VLOOKUP(TRIM(PRR[[#This Row],[Lokacija provedbe
grad ili općina]]),[1]Koordinate!B:E,2,FALSE),"")</f>
        <v>35410</v>
      </c>
      <c r="P1524" s="225">
        <f>IFERROR(VLOOKUP(TRIM(PRR[[#This Row],[Lokacija provedbe
grad ili općina]]),[1]Koordinate!B:E,3,FALSE),"")</f>
        <v>45.195653</v>
      </c>
      <c r="Q1524" s="225">
        <f>IFERROR(VLOOKUP(TRIM(PRR[[#This Row],[Lokacija provedbe
grad ili općina]]),[1]Koordinate!B:E,4,FALSE),"")</f>
        <v>17.643346899999901</v>
      </c>
    </row>
    <row r="1525" spans="1:17" s="167" customFormat="1">
      <c r="A1525" s="218"/>
      <c r="B1525" s="226" t="s">
        <v>3180</v>
      </c>
      <c r="C1525" s="218"/>
      <c r="D1525" s="218"/>
      <c r="E1525" s="227">
        <v>43195.672800925924</v>
      </c>
      <c r="F1525" s="75">
        <v>372000</v>
      </c>
      <c r="G1525" s="75">
        <v>372000</v>
      </c>
      <c r="H1525" s="75">
        <v>334800</v>
      </c>
      <c r="I1525" s="75">
        <v>37200</v>
      </c>
      <c r="J1525" s="75">
        <v>0</v>
      </c>
      <c r="K1525" s="205" t="s">
        <v>3290</v>
      </c>
      <c r="L1525" s="417" t="s">
        <v>20</v>
      </c>
      <c r="M1525" s="136" t="s">
        <v>1460</v>
      </c>
      <c r="N1525" s="218"/>
      <c r="O1525" s="225">
        <f>IFERROR(VLOOKUP(TRIM(PRR[[#This Row],[Lokacija provedbe
grad ili općina]]),[1]Koordinate!B:E,2,FALSE),"")</f>
        <v>35425</v>
      </c>
      <c r="P1525" s="225">
        <f>IFERROR(VLOOKUP(TRIM(PRR[[#This Row],[Lokacija provedbe
grad ili općina]]),[1]Koordinate!B:E,3,FALSE),"")</f>
        <v>45.113294400000001</v>
      </c>
      <c r="Q1525" s="225">
        <f>IFERROR(VLOOKUP(TRIM(PRR[[#This Row],[Lokacija provedbe
grad ili općina]]),[1]Koordinate!B:E,4,FALSE),"")</f>
        <v>17.5119746999999</v>
      </c>
    </row>
    <row r="1526" spans="1:17" s="167" customFormat="1">
      <c r="A1526" s="218"/>
      <c r="B1526" s="226" t="s">
        <v>3180</v>
      </c>
      <c r="C1526" s="218"/>
      <c r="D1526" s="218"/>
      <c r="E1526" s="227">
        <v>43195.672256944446</v>
      </c>
      <c r="F1526" s="75">
        <v>372000</v>
      </c>
      <c r="G1526" s="75">
        <v>372000</v>
      </c>
      <c r="H1526" s="75">
        <v>334800</v>
      </c>
      <c r="I1526" s="75">
        <v>37200</v>
      </c>
      <c r="J1526" s="75">
        <v>0</v>
      </c>
      <c r="K1526" s="205" t="s">
        <v>3291</v>
      </c>
      <c r="L1526" s="417" t="s">
        <v>20</v>
      </c>
      <c r="M1526" s="136" t="s">
        <v>3767</v>
      </c>
      <c r="N1526" s="218"/>
      <c r="O1526" s="225">
        <f>IFERROR(VLOOKUP(TRIM(PRR[[#This Row],[Lokacija provedbe
grad ili općina]]),[1]Koordinate!B:E,2,FALSE),"")</f>
        <v>35211</v>
      </c>
      <c r="P1526" s="225">
        <f>IFERROR(VLOOKUP(TRIM(PRR[[#This Row],[Lokacija provedbe
grad ili općina]]),[1]Koordinate!B:E,3,FALSE),"")</f>
        <v>45.181916200000003</v>
      </c>
      <c r="Q1526" s="225">
        <f>IFERROR(VLOOKUP(TRIM(PRR[[#This Row],[Lokacija provedbe
grad ili općina]]),[1]Koordinate!B:E,4,FALSE),"")</f>
        <v>18.1845731999999</v>
      </c>
    </row>
    <row r="1527" spans="1:17" s="167" customFormat="1">
      <c r="A1527" s="218"/>
      <c r="B1527" s="226" t="s">
        <v>3180</v>
      </c>
      <c r="C1527" s="218"/>
      <c r="D1527" s="218"/>
      <c r="E1527" s="227">
        <v>43195.672025462962</v>
      </c>
      <c r="F1527" s="75">
        <v>372000</v>
      </c>
      <c r="G1527" s="75">
        <v>372000</v>
      </c>
      <c r="H1527" s="75">
        <v>334800</v>
      </c>
      <c r="I1527" s="75">
        <v>37200</v>
      </c>
      <c r="J1527" s="75">
        <v>0</v>
      </c>
      <c r="K1527" s="205" t="s">
        <v>3292</v>
      </c>
      <c r="L1527" s="417" t="s">
        <v>20</v>
      </c>
      <c r="M1527" s="136" t="s">
        <v>3767</v>
      </c>
      <c r="N1527" s="218"/>
      <c r="O1527" s="225">
        <f>IFERROR(VLOOKUP(TRIM(PRR[[#This Row],[Lokacija provedbe
grad ili općina]]),[1]Koordinate!B:E,2,FALSE),"")</f>
        <v>35211</v>
      </c>
      <c r="P1527" s="225">
        <f>IFERROR(VLOOKUP(TRIM(PRR[[#This Row],[Lokacija provedbe
grad ili općina]]),[1]Koordinate!B:E,3,FALSE),"")</f>
        <v>45.181916200000003</v>
      </c>
      <c r="Q1527" s="225">
        <f>IFERROR(VLOOKUP(TRIM(PRR[[#This Row],[Lokacija provedbe
grad ili općina]]),[1]Koordinate!B:E,4,FALSE),"")</f>
        <v>18.1845731999999</v>
      </c>
    </row>
    <row r="1528" spans="1:17" s="167" customFormat="1">
      <c r="A1528" s="218"/>
      <c r="B1528" s="226" t="s">
        <v>3180</v>
      </c>
      <c r="C1528" s="218"/>
      <c r="D1528" s="218"/>
      <c r="E1528" s="227">
        <v>43195.756736111114</v>
      </c>
      <c r="F1528" s="75">
        <v>372000</v>
      </c>
      <c r="G1528" s="75">
        <v>372000</v>
      </c>
      <c r="H1528" s="75">
        <v>334800</v>
      </c>
      <c r="I1528" s="75">
        <v>37200</v>
      </c>
      <c r="J1528" s="75">
        <v>0</v>
      </c>
      <c r="K1528" s="205" t="s">
        <v>3293</v>
      </c>
      <c r="L1528" s="417" t="s">
        <v>20</v>
      </c>
      <c r="M1528" s="136" t="s">
        <v>157</v>
      </c>
      <c r="N1528" s="218"/>
      <c r="O1528" s="225">
        <f>IFERROR(VLOOKUP(TRIM(PRR[[#This Row],[Lokacija provedbe
grad ili općina]]),[1]Koordinate!B:E,2,FALSE),"")</f>
        <v>35400</v>
      </c>
      <c r="P1528" s="225">
        <f>IFERROR(VLOOKUP(TRIM(PRR[[#This Row],[Lokacija provedbe
grad ili općina]]),[1]Koordinate!B:E,3,FALSE),"")</f>
        <v>45.258155799999997</v>
      </c>
      <c r="Q1528" s="225">
        <f>IFERROR(VLOOKUP(TRIM(PRR[[#This Row],[Lokacija provedbe
grad ili općina]]),[1]Koordinate!B:E,4,FALSE),"")</f>
        <v>17.3839626</v>
      </c>
    </row>
    <row r="1529" spans="1:17" s="167" customFormat="1">
      <c r="A1529" s="218"/>
      <c r="B1529" s="226" t="s">
        <v>3180</v>
      </c>
      <c r="C1529" s="218"/>
      <c r="D1529" s="218"/>
      <c r="E1529" s="227">
        <v>43196.375925925924</v>
      </c>
      <c r="F1529" s="75">
        <v>372000</v>
      </c>
      <c r="G1529" s="75">
        <v>372000</v>
      </c>
      <c r="H1529" s="75">
        <v>334800</v>
      </c>
      <c r="I1529" s="75">
        <v>37200</v>
      </c>
      <c r="J1529" s="75">
        <v>0</v>
      </c>
      <c r="K1529" s="205" t="s">
        <v>3294</v>
      </c>
      <c r="L1529" s="417" t="s">
        <v>20</v>
      </c>
      <c r="M1529" s="136" t="s">
        <v>4335</v>
      </c>
      <c r="N1529" s="218"/>
      <c r="O1529" s="225">
        <f>IFERROR(VLOOKUP(TRIM(PRR[[#This Row],[Lokacija provedbe
grad ili općina]]),[1]Koordinate!B:E,2,FALSE),"")</f>
        <v>35423</v>
      </c>
      <c r="P1529" s="225">
        <f>IFERROR(VLOOKUP(TRIM(PRR[[#This Row],[Lokacija provedbe
grad ili općina]]),[1]Koordinate!B:E,3,FALSE),"")</f>
        <v>45.187435899999997</v>
      </c>
      <c r="Q1529" s="225">
        <f>IFERROR(VLOOKUP(TRIM(PRR[[#This Row],[Lokacija provedbe
grad ili općina]]),[1]Koordinate!B:E,4,FALSE),"")</f>
        <v>17.418236699999898</v>
      </c>
    </row>
    <row r="1530" spans="1:17" s="167" customFormat="1">
      <c r="A1530" s="218"/>
      <c r="B1530" s="226" t="s">
        <v>3180</v>
      </c>
      <c r="C1530" s="218"/>
      <c r="D1530" s="218"/>
      <c r="E1530" s="227">
        <v>43196.373124999998</v>
      </c>
      <c r="F1530" s="75">
        <v>372000</v>
      </c>
      <c r="G1530" s="75">
        <v>372000</v>
      </c>
      <c r="H1530" s="75">
        <v>334800</v>
      </c>
      <c r="I1530" s="75">
        <v>37200</v>
      </c>
      <c r="J1530" s="75">
        <v>0</v>
      </c>
      <c r="K1530" s="205" t="s">
        <v>3295</v>
      </c>
      <c r="L1530" s="417" t="s">
        <v>20</v>
      </c>
      <c r="M1530" s="136" t="s">
        <v>846</v>
      </c>
      <c r="N1530" s="218"/>
      <c r="O1530" s="225">
        <f>IFERROR(VLOOKUP(TRIM(PRR[[#This Row],[Lokacija provedbe
grad ili općina]]),[1]Koordinate!B:E,2,FALSE),"")</f>
        <v>35420</v>
      </c>
      <c r="P1530" s="225">
        <f>IFERROR(VLOOKUP(TRIM(PRR[[#This Row],[Lokacija provedbe
grad ili općina]]),[1]Koordinate!B:E,3,FALSE),"")</f>
        <v>45.222117300000001</v>
      </c>
      <c r="Q1530" s="225">
        <f>IFERROR(VLOOKUP(TRIM(PRR[[#This Row],[Lokacija provedbe
grad ili općina]]),[1]Koordinate!B:E,4,FALSE),"")</f>
        <v>17.5259231</v>
      </c>
    </row>
    <row r="1531" spans="1:17" s="167" customFormat="1">
      <c r="A1531" s="218"/>
      <c r="B1531" s="226" t="s">
        <v>3180</v>
      </c>
      <c r="C1531" s="218"/>
      <c r="D1531" s="218"/>
      <c r="E1531" s="227">
        <v>43196.373796296299</v>
      </c>
      <c r="F1531" s="75">
        <v>372000</v>
      </c>
      <c r="G1531" s="75">
        <v>372000</v>
      </c>
      <c r="H1531" s="75">
        <v>334800</v>
      </c>
      <c r="I1531" s="75">
        <v>37200</v>
      </c>
      <c r="J1531" s="75">
        <v>0</v>
      </c>
      <c r="K1531" s="205" t="s">
        <v>3296</v>
      </c>
      <c r="L1531" s="417" t="s">
        <v>20</v>
      </c>
      <c r="M1531" s="136" t="s">
        <v>1334</v>
      </c>
      <c r="N1531" s="218"/>
      <c r="O1531" s="225">
        <f>IFERROR(VLOOKUP(TRIM(PRR[[#This Row],[Lokacija provedbe
grad ili općina]]),[1]Koordinate!B:E,2,FALSE),"")</f>
        <v>35210</v>
      </c>
      <c r="P1531" s="225">
        <f>IFERROR(VLOOKUP(TRIM(PRR[[#This Row],[Lokacija provedbe
grad ili općina]]),[1]Koordinate!B:E,3,FALSE),"")</f>
        <v>45.210194399999999</v>
      </c>
      <c r="Q1531" s="225">
        <f>IFERROR(VLOOKUP(TRIM(PRR[[#This Row],[Lokacija provedbe
grad ili općina]]),[1]Koordinate!B:E,4,FALSE),"")</f>
        <v>18.4053916999999</v>
      </c>
    </row>
    <row r="1532" spans="1:17" s="167" customFormat="1">
      <c r="A1532" s="218"/>
      <c r="B1532" s="226" t="s">
        <v>5521</v>
      </c>
      <c r="C1532" s="218"/>
      <c r="D1532" s="218"/>
      <c r="E1532" s="227">
        <v>43507</v>
      </c>
      <c r="F1532" s="75">
        <v>372000</v>
      </c>
      <c r="G1532" s="75">
        <v>372000</v>
      </c>
      <c r="H1532" s="75">
        <v>334800</v>
      </c>
      <c r="I1532" s="75">
        <v>37200</v>
      </c>
      <c r="J1532" s="75"/>
      <c r="K1532" s="205" t="s">
        <v>5641</v>
      </c>
      <c r="L1532" s="417" t="s">
        <v>20</v>
      </c>
      <c r="M1532" s="136" t="s">
        <v>1334</v>
      </c>
      <c r="N1532" s="218"/>
      <c r="O1532" s="225">
        <f>IFERROR(VLOOKUP(TRIM(PRR[[#This Row],[Lokacija provedbe
grad ili općina]]),[1]Koordinate!B:E,2,FALSE),"")</f>
        <v>35210</v>
      </c>
      <c r="P1532" s="225">
        <f>IFERROR(VLOOKUP(TRIM(PRR[[#This Row],[Lokacija provedbe
grad ili općina]]),[1]Koordinate!B:E,3,FALSE),"")</f>
        <v>45.210194399999999</v>
      </c>
      <c r="Q1532" s="225">
        <f>IFERROR(VLOOKUP(TRIM(PRR[[#This Row],[Lokacija provedbe
grad ili općina]]),[1]Koordinate!B:E,4,FALSE),"")</f>
        <v>18.4053916999999</v>
      </c>
    </row>
    <row r="1533" spans="1:17" s="167" customFormat="1">
      <c r="A1533" s="218"/>
      <c r="B1533" s="226" t="s">
        <v>5521</v>
      </c>
      <c r="C1533" s="218"/>
      <c r="D1533" s="218"/>
      <c r="E1533" s="227">
        <v>43507</v>
      </c>
      <c r="F1533" s="75">
        <v>372000</v>
      </c>
      <c r="G1533" s="75">
        <v>372000</v>
      </c>
      <c r="H1533" s="75">
        <v>334800</v>
      </c>
      <c r="I1533" s="75">
        <v>37200</v>
      </c>
      <c r="J1533" s="75">
        <v>0</v>
      </c>
      <c r="K1533" s="205" t="s">
        <v>5642</v>
      </c>
      <c r="L1533" s="417" t="s">
        <v>20</v>
      </c>
      <c r="M1533" s="136" t="s">
        <v>4329</v>
      </c>
      <c r="N1533" s="218"/>
      <c r="O1533" s="225">
        <f>IFERROR(VLOOKUP(TRIM(PRR[[#This Row],[Lokacija provedbe
grad ili općina]]),[1]Koordinate!B:E,2,FALSE),"")</f>
        <v>35254</v>
      </c>
      <c r="P1533" s="225">
        <f>IFERROR(VLOOKUP(TRIM(PRR[[#This Row],[Lokacija provedbe
grad ili općina]]),[1]Koordinate!B:E,3,FALSE),"")</f>
        <v>45.097752700000001</v>
      </c>
      <c r="Q1533" s="225">
        <f>IFERROR(VLOOKUP(TRIM(PRR[[#This Row],[Lokacija provedbe
grad ili općina]]),[1]Koordinate!B:E,4,FALSE),"")</f>
        <v>17.8358445</v>
      </c>
    </row>
    <row r="1534" spans="1:17" s="167" customFormat="1">
      <c r="A1534" s="218"/>
      <c r="B1534" s="226" t="s">
        <v>5521</v>
      </c>
      <c r="C1534" s="218"/>
      <c r="D1534" s="218"/>
      <c r="E1534" s="227">
        <v>43507</v>
      </c>
      <c r="F1534" s="75">
        <v>372000</v>
      </c>
      <c r="G1534" s="75">
        <v>372000</v>
      </c>
      <c r="H1534" s="75">
        <v>334800</v>
      </c>
      <c r="I1534" s="75">
        <v>37200</v>
      </c>
      <c r="J1534" s="75">
        <v>0</v>
      </c>
      <c r="K1534" s="205" t="s">
        <v>5643</v>
      </c>
      <c r="L1534" s="417" t="s">
        <v>20</v>
      </c>
      <c r="M1534" s="136" t="s">
        <v>1219</v>
      </c>
      <c r="N1534" s="218"/>
      <c r="O1534" s="225">
        <f>IFERROR(VLOOKUP(TRIM(PRR[[#This Row],[Lokacija provedbe
grad ili općina]]),[1]Koordinate!B:E,2,FALSE),"")</f>
        <v>35403</v>
      </c>
      <c r="P1534" s="225">
        <f>IFERROR(VLOOKUP(TRIM(PRR[[#This Row],[Lokacija provedbe
grad ili općina]]),[1]Koordinate!B:E,3,FALSE),"")</f>
        <v>45.2631218</v>
      </c>
      <c r="Q1534" s="225">
        <f>IFERROR(VLOOKUP(TRIM(PRR[[#This Row],[Lokacija provedbe
grad ili općina]]),[1]Koordinate!B:E,4,FALSE),"")</f>
        <v>17.423400600000001</v>
      </c>
    </row>
    <row r="1535" spans="1:17" s="167" customFormat="1">
      <c r="A1535" s="218"/>
      <c r="B1535" s="226" t="s">
        <v>5521</v>
      </c>
      <c r="C1535" s="218"/>
      <c r="D1535" s="218"/>
      <c r="E1535" s="227">
        <v>43507</v>
      </c>
      <c r="F1535" s="75">
        <v>372000</v>
      </c>
      <c r="G1535" s="75">
        <v>372000</v>
      </c>
      <c r="H1535" s="75">
        <v>334800</v>
      </c>
      <c r="I1535" s="75">
        <v>37200</v>
      </c>
      <c r="J1535" s="75">
        <v>0</v>
      </c>
      <c r="K1535" s="205" t="s">
        <v>5644</v>
      </c>
      <c r="L1535" s="417" t="s">
        <v>20</v>
      </c>
      <c r="M1535" s="136" t="s">
        <v>846</v>
      </c>
      <c r="N1535" s="218"/>
      <c r="O1535" s="225">
        <f>IFERROR(VLOOKUP(TRIM(PRR[[#This Row],[Lokacija provedbe
grad ili općina]]),[1]Koordinate!B:E,2,FALSE),"")</f>
        <v>35420</v>
      </c>
      <c r="P1535" s="225">
        <f>IFERROR(VLOOKUP(TRIM(PRR[[#This Row],[Lokacija provedbe
grad ili općina]]),[1]Koordinate!B:E,3,FALSE),"")</f>
        <v>45.222117300000001</v>
      </c>
      <c r="Q1535" s="225">
        <f>IFERROR(VLOOKUP(TRIM(PRR[[#This Row],[Lokacija provedbe
grad ili općina]]),[1]Koordinate!B:E,4,FALSE),"")</f>
        <v>17.5259231</v>
      </c>
    </row>
    <row r="1536" spans="1:17" s="167" customFormat="1">
      <c r="A1536" s="218"/>
      <c r="B1536" s="226" t="s">
        <v>5521</v>
      </c>
      <c r="C1536" s="218"/>
      <c r="D1536" s="218"/>
      <c r="E1536" s="227">
        <v>43507</v>
      </c>
      <c r="F1536" s="75">
        <v>372000</v>
      </c>
      <c r="G1536" s="75">
        <v>372000</v>
      </c>
      <c r="H1536" s="75">
        <v>334800</v>
      </c>
      <c r="I1536" s="75">
        <v>37200</v>
      </c>
      <c r="J1536" s="75">
        <v>0</v>
      </c>
      <c r="K1536" s="205" t="s">
        <v>5645</v>
      </c>
      <c r="L1536" s="417" t="s">
        <v>20</v>
      </c>
      <c r="M1536" s="136" t="s">
        <v>1596</v>
      </c>
      <c r="N1536" s="218"/>
      <c r="O1536" s="225">
        <f>IFERROR(VLOOKUP(TRIM(PRR[[#This Row],[Lokacija provedbe
grad ili općina]]),[1]Koordinate!B:E,2,FALSE),"")</f>
        <v>35253</v>
      </c>
      <c r="P1536" s="225">
        <f>IFERROR(VLOOKUP(TRIM(PRR[[#This Row],[Lokacija provedbe
grad ili općina]]),[1]Koordinate!B:E,3,FALSE),"")</f>
        <v>45.168220099999999</v>
      </c>
      <c r="Q1536" s="225">
        <f>IFERROR(VLOOKUP(TRIM(PRR[[#This Row],[Lokacija provedbe
grad ili općina]]),[1]Koordinate!B:E,4,FALSE),"")</f>
        <v>17.815992199999901</v>
      </c>
    </row>
    <row r="1537" spans="1:17" s="167" customFormat="1">
      <c r="A1537" s="218"/>
      <c r="B1537" s="226" t="s">
        <v>5521</v>
      </c>
      <c r="C1537" s="218"/>
      <c r="D1537" s="218"/>
      <c r="E1537" s="227">
        <v>43507</v>
      </c>
      <c r="F1537" s="75">
        <v>372000</v>
      </c>
      <c r="G1537" s="75">
        <v>372000</v>
      </c>
      <c r="H1537" s="75">
        <v>334800</v>
      </c>
      <c r="I1537" s="75">
        <v>37200</v>
      </c>
      <c r="J1537" s="75"/>
      <c r="K1537" s="205" t="s">
        <v>5646</v>
      </c>
      <c r="L1537" s="417" t="s">
        <v>20</v>
      </c>
      <c r="M1537" s="136" t="s">
        <v>3767</v>
      </c>
      <c r="N1537" s="218"/>
      <c r="O1537" s="225">
        <f>IFERROR(VLOOKUP(TRIM(PRR[[#This Row],[Lokacija provedbe
grad ili općina]]),[1]Koordinate!B:E,2,FALSE),"")</f>
        <v>35211</v>
      </c>
      <c r="P1537" s="225">
        <f>IFERROR(VLOOKUP(TRIM(PRR[[#This Row],[Lokacija provedbe
grad ili općina]]),[1]Koordinate!B:E,3,FALSE),"")</f>
        <v>45.181916200000003</v>
      </c>
      <c r="Q1537" s="225">
        <f>IFERROR(VLOOKUP(TRIM(PRR[[#This Row],[Lokacija provedbe
grad ili općina]]),[1]Koordinate!B:E,4,FALSE),"")</f>
        <v>18.1845731999999</v>
      </c>
    </row>
    <row r="1538" spans="1:17" s="167" customFormat="1">
      <c r="A1538" s="218"/>
      <c r="B1538" s="226" t="s">
        <v>5521</v>
      </c>
      <c r="C1538" s="218"/>
      <c r="D1538" s="218"/>
      <c r="E1538" s="227">
        <v>43507</v>
      </c>
      <c r="F1538" s="75">
        <v>372000</v>
      </c>
      <c r="G1538" s="75">
        <v>372000</v>
      </c>
      <c r="H1538" s="75">
        <v>334800</v>
      </c>
      <c r="I1538" s="75">
        <v>37200</v>
      </c>
      <c r="J1538" s="75">
        <v>0</v>
      </c>
      <c r="K1538" s="205" t="s">
        <v>5647</v>
      </c>
      <c r="L1538" s="417" t="s">
        <v>20</v>
      </c>
      <c r="M1538" s="136" t="s">
        <v>30</v>
      </c>
      <c r="N1538" s="218"/>
      <c r="O1538" s="225">
        <f>IFERROR(VLOOKUP(TRIM(PRR[[#This Row],[Lokacija provedbe
grad ili općina]]),[1]Koordinate!B:E,2,FALSE),"")</f>
        <v>31400</v>
      </c>
      <c r="P1538" s="225">
        <f>IFERROR(VLOOKUP(TRIM(PRR[[#This Row],[Lokacija provedbe
grad ili općina]]),[1]Koordinate!B:E,3,FALSE),"")</f>
        <v>45.309996899999902</v>
      </c>
      <c r="Q1538" s="225">
        <f>IFERROR(VLOOKUP(TRIM(PRR[[#This Row],[Lokacija provedbe
grad ili općina]]),[1]Koordinate!B:E,4,FALSE),"")</f>
        <v>18.4097819999999</v>
      </c>
    </row>
    <row r="1539" spans="1:17" s="167" customFormat="1">
      <c r="A1539" s="218"/>
      <c r="B1539" s="226" t="s">
        <v>5521</v>
      </c>
      <c r="C1539" s="218"/>
      <c r="D1539" s="218"/>
      <c r="E1539" s="227">
        <v>43507</v>
      </c>
      <c r="F1539" s="75">
        <v>370625</v>
      </c>
      <c r="G1539" s="75">
        <v>370625</v>
      </c>
      <c r="H1539" s="75">
        <v>333562.5</v>
      </c>
      <c r="I1539" s="75">
        <v>37062.5</v>
      </c>
      <c r="J1539" s="75">
        <v>0</v>
      </c>
      <c r="K1539" s="205" t="s">
        <v>5648</v>
      </c>
      <c r="L1539" s="417" t="s">
        <v>20</v>
      </c>
      <c r="M1539" s="136" t="s">
        <v>4100</v>
      </c>
      <c r="N1539" s="218"/>
      <c r="O1539" s="225">
        <f>IFERROR(VLOOKUP(TRIM(PRR[[#This Row],[Lokacija provedbe
grad ili općina]]),[1]Koordinate!B:E,2,FALSE),"")</f>
        <v>35222</v>
      </c>
      <c r="P1539" s="225">
        <f>IFERROR(VLOOKUP(TRIM(PRR[[#This Row],[Lokacija provedbe
grad ili općina]]),[1]Koordinate!B:E,3,FALSE),"")</f>
        <v>45.155883000000003</v>
      </c>
      <c r="Q1539" s="225">
        <f>IFERROR(VLOOKUP(TRIM(PRR[[#This Row],[Lokacija provedbe
grad ili općina]]),[1]Koordinate!B:E,4,FALSE),"")</f>
        <v>18.490416399999901</v>
      </c>
    </row>
    <row r="1540" spans="1:17" s="167" customFormat="1">
      <c r="A1540" s="218"/>
      <c r="B1540" s="226" t="s">
        <v>5521</v>
      </c>
      <c r="C1540" s="218"/>
      <c r="D1540" s="218"/>
      <c r="E1540" s="227">
        <v>43507</v>
      </c>
      <c r="F1540" s="75">
        <v>372000</v>
      </c>
      <c r="G1540" s="75">
        <v>372000</v>
      </c>
      <c r="H1540" s="75">
        <v>334800</v>
      </c>
      <c r="I1540" s="75">
        <v>37200</v>
      </c>
      <c r="J1540" s="75">
        <v>0</v>
      </c>
      <c r="K1540" s="205" t="s">
        <v>5649</v>
      </c>
      <c r="L1540" s="417" t="s">
        <v>20</v>
      </c>
      <c r="M1540" s="136" t="s">
        <v>4100</v>
      </c>
      <c r="N1540" s="218"/>
      <c r="O1540" s="225">
        <f>IFERROR(VLOOKUP(TRIM(PRR[[#This Row],[Lokacija provedbe
grad ili općina]]),[1]Koordinate!B:E,2,FALSE),"")</f>
        <v>35222</v>
      </c>
      <c r="P1540" s="225">
        <f>IFERROR(VLOOKUP(TRIM(PRR[[#This Row],[Lokacija provedbe
grad ili općina]]),[1]Koordinate!B:E,3,FALSE),"")</f>
        <v>45.155883000000003</v>
      </c>
      <c r="Q1540" s="225">
        <f>IFERROR(VLOOKUP(TRIM(PRR[[#This Row],[Lokacija provedbe
grad ili općina]]),[1]Koordinate!B:E,4,FALSE),"")</f>
        <v>18.490416399999901</v>
      </c>
    </row>
    <row r="1541" spans="1:17" s="167" customFormat="1">
      <c r="A1541" s="218"/>
      <c r="B1541" s="226" t="s">
        <v>5521</v>
      </c>
      <c r="C1541" s="218"/>
      <c r="D1541" s="218"/>
      <c r="E1541" s="227">
        <v>43507</v>
      </c>
      <c r="F1541" s="75">
        <v>372000</v>
      </c>
      <c r="G1541" s="75">
        <v>372000</v>
      </c>
      <c r="H1541" s="75">
        <v>334800</v>
      </c>
      <c r="I1541" s="75">
        <v>37200</v>
      </c>
      <c r="J1541" s="75">
        <v>0</v>
      </c>
      <c r="K1541" s="205" t="s">
        <v>5650</v>
      </c>
      <c r="L1541" s="417" t="s">
        <v>20</v>
      </c>
      <c r="M1541" s="136" t="s">
        <v>846</v>
      </c>
      <c r="N1541" s="218"/>
      <c r="O1541" s="225">
        <f>IFERROR(VLOOKUP(TRIM(PRR[[#This Row],[Lokacija provedbe
grad ili općina]]),[1]Koordinate!B:E,2,FALSE),"")</f>
        <v>35420</v>
      </c>
      <c r="P1541" s="225">
        <f>IFERROR(VLOOKUP(TRIM(PRR[[#This Row],[Lokacija provedbe
grad ili općina]]),[1]Koordinate!B:E,3,FALSE),"")</f>
        <v>45.222117300000001</v>
      </c>
      <c r="Q1541" s="225">
        <f>IFERROR(VLOOKUP(TRIM(PRR[[#This Row],[Lokacija provedbe
grad ili općina]]),[1]Koordinate!B:E,4,FALSE),"")</f>
        <v>17.5259231</v>
      </c>
    </row>
    <row r="1542" spans="1:17" s="167" customFormat="1">
      <c r="A1542" s="218"/>
      <c r="B1542" s="226" t="s">
        <v>5521</v>
      </c>
      <c r="C1542" s="218"/>
      <c r="D1542" s="218"/>
      <c r="E1542" s="227">
        <v>43507</v>
      </c>
      <c r="F1542" s="75">
        <v>148800</v>
      </c>
      <c r="G1542" s="75">
        <v>148800</v>
      </c>
      <c r="H1542" s="75">
        <v>133920</v>
      </c>
      <c r="I1542" s="75">
        <v>14880</v>
      </c>
      <c r="J1542" s="75"/>
      <c r="K1542" s="205" t="s">
        <v>5651</v>
      </c>
      <c r="L1542" s="417" t="s">
        <v>20</v>
      </c>
      <c r="M1542" s="136" t="s">
        <v>4100</v>
      </c>
      <c r="N1542" s="218"/>
      <c r="O1542" s="225">
        <f>IFERROR(VLOOKUP(TRIM(PRR[[#This Row],[Lokacija provedbe
grad ili općina]]),[1]Koordinate!B:E,2,FALSE),"")</f>
        <v>35222</v>
      </c>
      <c r="P1542" s="225">
        <f>IFERROR(VLOOKUP(TRIM(PRR[[#This Row],[Lokacija provedbe
grad ili općina]]),[1]Koordinate!B:E,3,FALSE),"")</f>
        <v>45.155883000000003</v>
      </c>
      <c r="Q1542" s="225">
        <f>IFERROR(VLOOKUP(TRIM(PRR[[#This Row],[Lokacija provedbe
grad ili općina]]),[1]Koordinate!B:E,4,FALSE),"")</f>
        <v>18.490416399999901</v>
      </c>
    </row>
    <row r="1543" spans="1:17" s="167" customFormat="1">
      <c r="A1543" s="218"/>
      <c r="B1543" s="226" t="s">
        <v>5521</v>
      </c>
      <c r="C1543" s="218"/>
      <c r="D1543" s="218"/>
      <c r="E1543" s="227">
        <v>43507</v>
      </c>
      <c r="F1543" s="75">
        <v>372000</v>
      </c>
      <c r="G1543" s="75">
        <v>372000</v>
      </c>
      <c r="H1543" s="75">
        <v>334800</v>
      </c>
      <c r="I1543" s="75">
        <v>37200</v>
      </c>
      <c r="J1543" s="75">
        <v>0</v>
      </c>
      <c r="K1543" s="205" t="s">
        <v>5652</v>
      </c>
      <c r="L1543" s="417" t="s">
        <v>20</v>
      </c>
      <c r="M1543" s="136" t="s">
        <v>4336</v>
      </c>
      <c r="N1543" s="218"/>
      <c r="O1543" s="225">
        <f>IFERROR(VLOOKUP(TRIM(PRR[[#This Row],[Lokacija provedbe
grad ili općina]]),[1]Koordinate!B:E,2,FALSE),"")</f>
        <v>35224</v>
      </c>
      <c r="P1543" s="225">
        <f>IFERROR(VLOOKUP(TRIM(PRR[[#This Row],[Lokacija provedbe
grad ili općina]]),[1]Koordinate!B:E,3,FALSE),"")</f>
        <v>45.108446399999998</v>
      </c>
      <c r="Q1543" s="225">
        <f>IFERROR(VLOOKUP(TRIM(PRR[[#This Row],[Lokacija provedbe
grad ili općina]]),[1]Koordinate!B:E,4,FALSE),"")</f>
        <v>18.464766999999899</v>
      </c>
    </row>
    <row r="1544" spans="1:17" s="167" customFormat="1">
      <c r="A1544" s="218"/>
      <c r="B1544" s="226" t="s">
        <v>5521</v>
      </c>
      <c r="C1544" s="218"/>
      <c r="D1544" s="218"/>
      <c r="E1544" s="227">
        <v>43507</v>
      </c>
      <c r="F1544" s="75">
        <v>370625</v>
      </c>
      <c r="G1544" s="75">
        <v>370625</v>
      </c>
      <c r="H1544" s="75">
        <v>333562.5</v>
      </c>
      <c r="I1544" s="75">
        <v>37062.5</v>
      </c>
      <c r="J1544" s="75">
        <v>0</v>
      </c>
      <c r="K1544" s="205" t="s">
        <v>5653</v>
      </c>
      <c r="L1544" s="417" t="s">
        <v>20</v>
      </c>
      <c r="M1544" s="136" t="s">
        <v>4336</v>
      </c>
      <c r="N1544" s="218"/>
      <c r="O1544" s="225">
        <f>IFERROR(VLOOKUP(TRIM(PRR[[#This Row],[Lokacija provedbe
grad ili općina]]),[1]Koordinate!B:E,2,FALSE),"")</f>
        <v>35224</v>
      </c>
      <c r="P1544" s="225">
        <f>IFERROR(VLOOKUP(TRIM(PRR[[#This Row],[Lokacija provedbe
grad ili općina]]),[1]Koordinate!B:E,3,FALSE),"")</f>
        <v>45.108446399999998</v>
      </c>
      <c r="Q1544" s="225">
        <f>IFERROR(VLOOKUP(TRIM(PRR[[#This Row],[Lokacija provedbe
grad ili općina]]),[1]Koordinate!B:E,4,FALSE),"")</f>
        <v>18.464766999999899</v>
      </c>
    </row>
    <row r="1545" spans="1:17" s="167" customFormat="1">
      <c r="A1545" s="218"/>
      <c r="B1545" s="226" t="s">
        <v>5521</v>
      </c>
      <c r="C1545" s="218"/>
      <c r="D1545" s="218"/>
      <c r="E1545" s="227">
        <v>43507</v>
      </c>
      <c r="F1545" s="75">
        <v>370625</v>
      </c>
      <c r="G1545" s="75">
        <v>370625</v>
      </c>
      <c r="H1545" s="75">
        <v>333562.5</v>
      </c>
      <c r="I1545" s="75">
        <v>37062.5</v>
      </c>
      <c r="J1545" s="75">
        <v>0</v>
      </c>
      <c r="K1545" s="205" t="s">
        <v>5654</v>
      </c>
      <c r="L1545" s="417" t="s">
        <v>20</v>
      </c>
      <c r="M1545" s="136" t="s">
        <v>157</v>
      </c>
      <c r="N1545" s="218"/>
      <c r="O1545" s="225">
        <f>IFERROR(VLOOKUP(TRIM(PRR[[#This Row],[Lokacija provedbe
grad ili općina]]),[1]Koordinate!B:E,2,FALSE),"")</f>
        <v>35400</v>
      </c>
      <c r="P1545" s="225">
        <f>IFERROR(VLOOKUP(TRIM(PRR[[#This Row],[Lokacija provedbe
grad ili općina]]),[1]Koordinate!B:E,3,FALSE),"")</f>
        <v>45.258155799999997</v>
      </c>
      <c r="Q1545" s="225">
        <f>IFERROR(VLOOKUP(TRIM(PRR[[#This Row],[Lokacija provedbe
grad ili općina]]),[1]Koordinate!B:E,4,FALSE),"")</f>
        <v>17.3839626</v>
      </c>
    </row>
    <row r="1546" spans="1:17" s="167" customFormat="1">
      <c r="A1546" s="218"/>
      <c r="B1546" s="226" t="s">
        <v>5521</v>
      </c>
      <c r="C1546" s="218"/>
      <c r="D1546" s="218"/>
      <c r="E1546" s="227">
        <v>43507</v>
      </c>
      <c r="F1546" s="75">
        <v>372000</v>
      </c>
      <c r="G1546" s="75">
        <v>372000</v>
      </c>
      <c r="H1546" s="75">
        <v>334800</v>
      </c>
      <c r="I1546" s="75">
        <v>37200</v>
      </c>
      <c r="J1546" s="75"/>
      <c r="K1546" s="205" t="s">
        <v>5655</v>
      </c>
      <c r="L1546" s="417" t="s">
        <v>20</v>
      </c>
      <c r="M1546" s="136" t="s">
        <v>2399</v>
      </c>
      <c r="N1546" s="218"/>
      <c r="O1546" s="225">
        <f>IFERROR(VLOOKUP(TRIM(PRR[[#This Row],[Lokacija provedbe
grad ili općina]]),[1]Koordinate!B:E,2,FALSE),"")</f>
        <v>35213</v>
      </c>
      <c r="P1546" s="225">
        <f>IFERROR(VLOOKUP(TRIM(PRR[[#This Row],[Lokacija provedbe
grad ili općina]]),[1]Koordinate!B:E,3,FALSE),"")</f>
        <v>45.146055099999998</v>
      </c>
      <c r="Q1546" s="225">
        <f>IFERROR(VLOOKUP(TRIM(PRR[[#This Row],[Lokacija provedbe
grad ili općina]]),[1]Koordinate!B:E,4,FALSE),"")</f>
        <v>18.215998299999999</v>
      </c>
    </row>
    <row r="1547" spans="1:17" s="167" customFormat="1">
      <c r="A1547" s="218"/>
      <c r="B1547" s="226" t="s">
        <v>5521</v>
      </c>
      <c r="C1547" s="218"/>
      <c r="D1547" s="218"/>
      <c r="E1547" s="227">
        <v>43507</v>
      </c>
      <c r="F1547" s="75">
        <v>370625</v>
      </c>
      <c r="G1547" s="75">
        <v>370625</v>
      </c>
      <c r="H1547" s="75">
        <v>333562.5</v>
      </c>
      <c r="I1547" s="75">
        <v>37062.5</v>
      </c>
      <c r="J1547" s="75">
        <v>0</v>
      </c>
      <c r="K1547" s="205" t="s">
        <v>5656</v>
      </c>
      <c r="L1547" s="417" t="s">
        <v>20</v>
      </c>
      <c r="M1547" s="136" t="s">
        <v>4334</v>
      </c>
      <c r="N1547" s="218"/>
      <c r="O1547" s="225">
        <f>IFERROR(VLOOKUP(TRIM(PRR[[#This Row],[Lokacija provedbe
grad ili općina]]),[1]Koordinate!B:E,2,FALSE),"")</f>
        <v>35221</v>
      </c>
      <c r="P1547" s="225">
        <f>IFERROR(VLOOKUP(TRIM(PRR[[#This Row],[Lokacija provedbe
grad ili općina]]),[1]Koordinate!B:E,3,FALSE),"")</f>
        <v>45.155754100000003</v>
      </c>
      <c r="Q1547" s="225">
        <f>IFERROR(VLOOKUP(TRIM(PRR[[#This Row],[Lokacija provedbe
grad ili općina]]),[1]Koordinate!B:E,4,FALSE),"")</f>
        <v>18.3943984</v>
      </c>
    </row>
    <row r="1548" spans="1:17" s="167" customFormat="1">
      <c r="A1548" s="218"/>
      <c r="B1548" s="169" t="s">
        <v>5521</v>
      </c>
      <c r="C1548" s="44"/>
      <c r="D1548" s="44"/>
      <c r="E1548" s="242">
        <v>43507</v>
      </c>
      <c r="F1548" s="75">
        <v>148800</v>
      </c>
      <c r="G1548" s="75">
        <v>148800</v>
      </c>
      <c r="H1548" s="75">
        <v>133920</v>
      </c>
      <c r="I1548" s="75">
        <v>14880</v>
      </c>
      <c r="J1548" s="75">
        <v>0</v>
      </c>
      <c r="K1548" s="199" t="s">
        <v>5657</v>
      </c>
      <c r="L1548" s="196" t="s">
        <v>20</v>
      </c>
      <c r="M1548" s="136" t="s">
        <v>1334</v>
      </c>
      <c r="N1548" s="218"/>
      <c r="O1548" s="225">
        <f>IFERROR(VLOOKUP(TRIM(PRR[[#This Row],[Lokacija provedbe
grad ili općina]]),[1]Koordinate!B:E,2,FALSE),"")</f>
        <v>35210</v>
      </c>
      <c r="P1548" s="225">
        <f>IFERROR(VLOOKUP(TRIM(PRR[[#This Row],[Lokacija provedbe
grad ili općina]]),[1]Koordinate!B:E,3,FALSE),"")</f>
        <v>45.210194399999999</v>
      </c>
      <c r="Q1548" s="225">
        <f>IFERROR(VLOOKUP(TRIM(PRR[[#This Row],[Lokacija provedbe
grad ili općina]]),[1]Koordinate!B:E,4,FALSE),"")</f>
        <v>18.4053916999999</v>
      </c>
    </row>
    <row r="1549" spans="1:17" s="167" customFormat="1">
      <c r="A1549" s="225"/>
      <c r="B1549" s="423" t="s">
        <v>5521</v>
      </c>
      <c r="C1549" s="225"/>
      <c r="D1549" s="225"/>
      <c r="E1549" s="231">
        <v>43521</v>
      </c>
      <c r="F1549" s="424">
        <v>372000</v>
      </c>
      <c r="G1549" s="424">
        <v>372000</v>
      </c>
      <c r="H1549" s="424">
        <v>334800</v>
      </c>
      <c r="I1549" s="424">
        <v>37200</v>
      </c>
      <c r="J1549" s="424">
        <v>0</v>
      </c>
      <c r="K1549" s="142" t="s">
        <v>5658</v>
      </c>
      <c r="L1549" s="419" t="s">
        <v>20</v>
      </c>
      <c r="M1549" s="142" t="s">
        <v>3767</v>
      </c>
      <c r="N1549" s="225"/>
      <c r="O1549" s="225">
        <f>IFERROR(VLOOKUP(TRIM(PRR[[#This Row],[Lokacija provedbe
grad ili općina]]),[1]Koordinate!B:E,2,FALSE),"")</f>
        <v>35211</v>
      </c>
      <c r="P1549" s="225">
        <f>IFERROR(VLOOKUP(TRIM(PRR[[#This Row],[Lokacija provedbe
grad ili općina]]),[1]Koordinate!B:E,3,FALSE),"")</f>
        <v>45.181916200000003</v>
      </c>
      <c r="Q1549" s="225">
        <f>IFERROR(VLOOKUP(TRIM(PRR[[#This Row],[Lokacija provedbe
grad ili općina]]),[1]Koordinate!B:E,4,FALSE),"")</f>
        <v>18.1845731999999</v>
      </c>
    </row>
    <row r="1550" spans="1:17" s="167" customFormat="1">
      <c r="A1550" s="225"/>
      <c r="B1550" s="423" t="s">
        <v>5521</v>
      </c>
      <c r="C1550" s="225"/>
      <c r="D1550" s="225"/>
      <c r="E1550" s="231">
        <v>43527</v>
      </c>
      <c r="F1550" s="424">
        <v>372000</v>
      </c>
      <c r="G1550" s="424">
        <v>372000</v>
      </c>
      <c r="H1550" s="424">
        <v>334800</v>
      </c>
      <c r="I1550" s="424">
        <v>37200</v>
      </c>
      <c r="J1550" s="424">
        <v>0</v>
      </c>
      <c r="K1550" s="142" t="s">
        <v>5659</v>
      </c>
      <c r="L1550" s="419" t="s">
        <v>20</v>
      </c>
      <c r="M1550" s="142" t="s">
        <v>1334</v>
      </c>
      <c r="N1550" s="225"/>
      <c r="O1550" s="225">
        <f>IFERROR(VLOOKUP(TRIM(PRR[[#This Row],[Lokacija provedbe
grad ili općina]]),[1]Koordinate!B:E,2,FALSE),"")</f>
        <v>35210</v>
      </c>
      <c r="P1550" s="225">
        <f>IFERROR(VLOOKUP(TRIM(PRR[[#This Row],[Lokacija provedbe
grad ili općina]]),[1]Koordinate!B:E,3,FALSE),"")</f>
        <v>45.210194399999999</v>
      </c>
      <c r="Q1550" s="225">
        <f>IFERROR(VLOOKUP(TRIM(PRR[[#This Row],[Lokacija provedbe
grad ili općina]]),[1]Koordinate!B:E,4,FALSE),"")</f>
        <v>18.4053916999999</v>
      </c>
    </row>
    <row r="1551" spans="1:17" s="167" customFormat="1">
      <c r="A1551" s="225"/>
      <c r="B1551" s="423" t="s">
        <v>5521</v>
      </c>
      <c r="C1551" s="225"/>
      <c r="D1551" s="225"/>
      <c r="E1551" s="231">
        <v>43521</v>
      </c>
      <c r="F1551" s="424">
        <v>372000</v>
      </c>
      <c r="G1551" s="424">
        <v>372000</v>
      </c>
      <c r="H1551" s="424">
        <v>334800</v>
      </c>
      <c r="I1551" s="424">
        <v>37200</v>
      </c>
      <c r="J1551" s="424">
        <v>0</v>
      </c>
      <c r="K1551" s="142" t="s">
        <v>5660</v>
      </c>
      <c r="L1551" s="419" t="s">
        <v>20</v>
      </c>
      <c r="M1551" s="142" t="s">
        <v>4338</v>
      </c>
      <c r="N1551" s="225"/>
      <c r="O1551" s="225">
        <f>IFERROR(VLOOKUP(TRIM(PRR[[#This Row],[Lokacija provedbe
grad ili općina]]),[1]Koordinate!B:E,2,FALSE),"")</f>
        <v>35429</v>
      </c>
      <c r="P1551" s="225">
        <f>IFERROR(VLOOKUP(TRIM(PRR[[#This Row],[Lokacija provedbe
grad ili općina]]),[1]Koordinate!B:E,3,FALSE),"")</f>
        <v>45.257818800000003</v>
      </c>
      <c r="Q1551" s="225">
        <f>IFERROR(VLOOKUP(TRIM(PRR[[#This Row],[Lokacija provedbe
grad ili općina]]),[1]Koordinate!B:E,4,FALSE),"")</f>
        <v>17.234593700000001</v>
      </c>
    </row>
    <row r="1552" spans="1:17" s="167" customFormat="1">
      <c r="A1552" s="225"/>
      <c r="B1552" s="423" t="s">
        <v>5521</v>
      </c>
      <c r="C1552" s="225"/>
      <c r="D1552" s="225"/>
      <c r="E1552" s="231">
        <v>43550</v>
      </c>
      <c r="F1552" s="424">
        <v>370625</v>
      </c>
      <c r="G1552" s="424">
        <v>370625</v>
      </c>
      <c r="H1552" s="424">
        <v>333562.5</v>
      </c>
      <c r="I1552" s="424">
        <v>37062.5</v>
      </c>
      <c r="J1552" s="424">
        <v>0</v>
      </c>
      <c r="K1552" s="142" t="s">
        <v>4444</v>
      </c>
      <c r="L1552" s="419" t="s">
        <v>20</v>
      </c>
      <c r="M1552" s="142" t="s">
        <v>4330</v>
      </c>
      <c r="N1552" s="225"/>
      <c r="O1552" s="225">
        <f>IFERROR(VLOOKUP(TRIM(PRR[[#This Row],[Lokacija provedbe
grad ili općina]]),[1]Koordinate!B:E,2,FALSE),"")</f>
        <v>35410</v>
      </c>
      <c r="P1552" s="225">
        <f>IFERROR(VLOOKUP(TRIM(PRR[[#This Row],[Lokacija provedbe
grad ili općina]]),[1]Koordinate!B:E,3,FALSE),"")</f>
        <v>45.195653</v>
      </c>
      <c r="Q1552" s="225">
        <f>IFERROR(VLOOKUP(TRIM(PRR[[#This Row],[Lokacija provedbe
grad ili općina]]),[1]Koordinate!B:E,4,FALSE),"")</f>
        <v>17.643346899999901</v>
      </c>
    </row>
    <row r="1553" spans="1:17" s="167" customFormat="1">
      <c r="A1553" s="225"/>
      <c r="B1553" s="423" t="s">
        <v>5521</v>
      </c>
      <c r="C1553" s="225"/>
      <c r="D1553" s="225"/>
      <c r="E1553" s="231">
        <v>43539</v>
      </c>
      <c r="F1553" s="424">
        <v>372000</v>
      </c>
      <c r="G1553" s="424">
        <v>372000</v>
      </c>
      <c r="H1553" s="424">
        <v>334800</v>
      </c>
      <c r="I1553" s="424">
        <v>37200</v>
      </c>
      <c r="J1553" s="424">
        <v>0</v>
      </c>
      <c r="K1553" s="142" t="s">
        <v>6341</v>
      </c>
      <c r="L1553" s="419" t="s">
        <v>20</v>
      </c>
      <c r="M1553" s="142" t="s">
        <v>1334</v>
      </c>
      <c r="N1553" s="225"/>
      <c r="O1553" s="225">
        <f>IFERROR(VLOOKUP(TRIM(PRR[[#This Row],[Lokacija provedbe
grad ili općina]]),[1]Koordinate!B:E,2,FALSE),"")</f>
        <v>35210</v>
      </c>
      <c r="P1553" s="225">
        <f>IFERROR(VLOOKUP(TRIM(PRR[[#This Row],[Lokacija provedbe
grad ili općina]]),[1]Koordinate!B:E,3,FALSE),"")</f>
        <v>45.210194399999999</v>
      </c>
      <c r="Q1553" s="225">
        <f>IFERROR(VLOOKUP(TRIM(PRR[[#This Row],[Lokacija provedbe
grad ili općina]]),[1]Koordinate!B:E,4,FALSE),"")</f>
        <v>18.4053916999999</v>
      </c>
    </row>
    <row r="1554" spans="1:17" s="167" customFormat="1">
      <c r="A1554" s="151"/>
      <c r="B1554" s="169" t="s">
        <v>5521</v>
      </c>
      <c r="C1554" s="44"/>
      <c r="D1554" s="44"/>
      <c r="E1554" s="242">
        <v>43539</v>
      </c>
      <c r="F1554" s="75">
        <v>372000</v>
      </c>
      <c r="G1554" s="75">
        <v>372000</v>
      </c>
      <c r="H1554" s="75">
        <v>334800</v>
      </c>
      <c r="I1554" s="75">
        <v>37200</v>
      </c>
      <c r="J1554" s="75">
        <v>0</v>
      </c>
      <c r="K1554" s="199" t="s">
        <v>6342</v>
      </c>
      <c r="L1554" s="196" t="s">
        <v>20</v>
      </c>
      <c r="M1554" s="136" t="s">
        <v>4336</v>
      </c>
      <c r="N1554" s="218"/>
      <c r="O1554" s="225">
        <f>IFERROR(VLOOKUP(TRIM(PRR[[#This Row],[Lokacija provedbe
grad ili općina]]),[1]Koordinate!B:E,2,FALSE),"")</f>
        <v>35224</v>
      </c>
      <c r="P1554" s="225">
        <f>IFERROR(VLOOKUP(TRIM(PRR[[#This Row],[Lokacija provedbe
grad ili općina]]),[1]Koordinate!B:E,3,FALSE),"")</f>
        <v>45.108446399999998</v>
      </c>
      <c r="Q1554" s="225">
        <f>IFERROR(VLOOKUP(TRIM(PRR[[#This Row],[Lokacija provedbe
grad ili općina]]),[1]Koordinate!B:E,4,FALSE),"")</f>
        <v>18.464766999999899</v>
      </c>
    </row>
    <row r="1555" spans="1:17" s="167" customFormat="1">
      <c r="A1555" s="151"/>
      <c r="B1555" s="169" t="s">
        <v>5521</v>
      </c>
      <c r="C1555" s="44"/>
      <c r="D1555" s="44"/>
      <c r="E1555" s="242">
        <v>43543</v>
      </c>
      <c r="F1555" s="75">
        <v>372000</v>
      </c>
      <c r="G1555" s="75">
        <v>372000</v>
      </c>
      <c r="H1555" s="75">
        <v>334800</v>
      </c>
      <c r="I1555" s="75">
        <v>37200</v>
      </c>
      <c r="J1555" s="75">
        <v>0</v>
      </c>
      <c r="K1555" s="199" t="s">
        <v>6343</v>
      </c>
      <c r="L1555" s="196" t="s">
        <v>20</v>
      </c>
      <c r="M1555" s="136" t="s">
        <v>1448</v>
      </c>
      <c r="N1555" s="218"/>
      <c r="O1555" s="225">
        <f>IFERROR(VLOOKUP(TRIM(PRR[[#This Row],[Lokacija provedbe
grad ili općina]]),[1]Koordinate!B:E,2,FALSE),"")</f>
        <v>35404</v>
      </c>
      <c r="P1555" s="225">
        <f>IFERROR(VLOOKUP(TRIM(PRR[[#This Row],[Lokacija provedbe
grad ili općina]]),[1]Koordinate!B:E,3,FALSE),"")</f>
        <v>45.286150399999997</v>
      </c>
      <c r="Q1555" s="225">
        <f>IFERROR(VLOOKUP(TRIM(PRR[[#This Row],[Lokacija provedbe
grad ili općina]]),[1]Koordinate!B:E,4,FALSE),"")</f>
        <v>17.380311500000001</v>
      </c>
    </row>
    <row r="1556" spans="1:17" s="167" customFormat="1">
      <c r="A1556" s="151"/>
      <c r="B1556" s="169" t="s">
        <v>5521</v>
      </c>
      <c r="C1556" s="44"/>
      <c r="D1556" s="44"/>
      <c r="E1556" s="242">
        <v>43546</v>
      </c>
      <c r="F1556" s="75">
        <v>370625</v>
      </c>
      <c r="G1556" s="75">
        <v>370625</v>
      </c>
      <c r="H1556" s="75">
        <v>333562.5</v>
      </c>
      <c r="I1556" s="75">
        <v>37062.5</v>
      </c>
      <c r="J1556" s="75">
        <v>0</v>
      </c>
      <c r="K1556" s="199" t="s">
        <v>6344</v>
      </c>
      <c r="L1556" s="196" t="s">
        <v>20</v>
      </c>
      <c r="M1556" s="136" t="s">
        <v>1448</v>
      </c>
      <c r="N1556" s="218"/>
      <c r="O1556" s="225">
        <f>IFERROR(VLOOKUP(TRIM(PRR[[#This Row],[Lokacija provedbe
grad ili općina]]),[1]Koordinate!B:E,2,FALSE),"")</f>
        <v>35404</v>
      </c>
      <c r="P1556" s="225">
        <f>IFERROR(VLOOKUP(TRIM(PRR[[#This Row],[Lokacija provedbe
grad ili općina]]),[1]Koordinate!B:E,3,FALSE),"")</f>
        <v>45.286150399999997</v>
      </c>
      <c r="Q1556" s="225">
        <f>IFERROR(VLOOKUP(TRIM(PRR[[#This Row],[Lokacija provedbe
grad ili općina]]),[1]Koordinate!B:E,4,FALSE),"")</f>
        <v>17.380311500000001</v>
      </c>
    </row>
    <row r="1557" spans="1:17" s="167" customFormat="1">
      <c r="A1557" s="151"/>
      <c r="B1557" s="169" t="s">
        <v>5521</v>
      </c>
      <c r="C1557" s="44"/>
      <c r="D1557" s="44"/>
      <c r="E1557" s="242">
        <v>43545</v>
      </c>
      <c r="F1557" s="75">
        <v>372000</v>
      </c>
      <c r="G1557" s="75">
        <v>372000</v>
      </c>
      <c r="H1557" s="75">
        <v>334800</v>
      </c>
      <c r="I1557" s="75">
        <v>37200</v>
      </c>
      <c r="J1557" s="75">
        <v>0</v>
      </c>
      <c r="K1557" s="199" t="s">
        <v>6345</v>
      </c>
      <c r="L1557" s="196" t="s">
        <v>20</v>
      </c>
      <c r="M1557" s="136" t="s">
        <v>4100</v>
      </c>
      <c r="N1557" s="218"/>
      <c r="O1557" s="225">
        <f>IFERROR(VLOOKUP(TRIM(PRR[[#This Row],[Lokacija provedbe
grad ili općina]]),[1]Koordinate!B:E,2,FALSE),"")</f>
        <v>35222</v>
      </c>
      <c r="P1557" s="225">
        <f>IFERROR(VLOOKUP(TRIM(PRR[[#This Row],[Lokacija provedbe
grad ili općina]]),[1]Koordinate!B:E,3,FALSE),"")</f>
        <v>45.155883000000003</v>
      </c>
      <c r="Q1557" s="225">
        <f>IFERROR(VLOOKUP(TRIM(PRR[[#This Row],[Lokacija provedbe
grad ili općina]]),[1]Koordinate!B:E,4,FALSE),"")</f>
        <v>18.490416399999901</v>
      </c>
    </row>
    <row r="1558" spans="1:17" s="167" customFormat="1">
      <c r="A1558" s="151"/>
      <c r="B1558" s="169" t="s">
        <v>5521</v>
      </c>
      <c r="C1558" s="44"/>
      <c r="D1558" s="44"/>
      <c r="E1558" s="242">
        <v>43550</v>
      </c>
      <c r="F1558" s="75">
        <v>372000</v>
      </c>
      <c r="G1558" s="75">
        <v>372000</v>
      </c>
      <c r="H1558" s="75">
        <v>334800</v>
      </c>
      <c r="I1558" s="75">
        <v>37200</v>
      </c>
      <c r="J1558" s="75">
        <v>0</v>
      </c>
      <c r="K1558" s="199" t="s">
        <v>6346</v>
      </c>
      <c r="L1558" s="196" t="s">
        <v>20</v>
      </c>
      <c r="M1558" s="136" t="s">
        <v>1596</v>
      </c>
      <c r="N1558" s="218"/>
      <c r="O1558" s="225">
        <f>IFERROR(VLOOKUP(TRIM(PRR[[#This Row],[Lokacija provedbe
grad ili općina]]),[1]Koordinate!B:E,2,FALSE),"")</f>
        <v>35253</v>
      </c>
      <c r="P1558" s="225">
        <f>IFERROR(VLOOKUP(TRIM(PRR[[#This Row],[Lokacija provedbe
grad ili općina]]),[1]Koordinate!B:E,3,FALSE),"")</f>
        <v>45.168220099999999</v>
      </c>
      <c r="Q1558" s="225">
        <f>IFERROR(VLOOKUP(TRIM(PRR[[#This Row],[Lokacija provedbe
grad ili općina]]),[1]Koordinate!B:E,4,FALSE),"")</f>
        <v>17.815992199999901</v>
      </c>
    </row>
    <row r="1559" spans="1:17" s="167" customFormat="1">
      <c r="A1559" s="151"/>
      <c r="B1559" s="169" t="s">
        <v>5521</v>
      </c>
      <c r="C1559" s="44"/>
      <c r="D1559" s="44"/>
      <c r="E1559" s="242">
        <v>43542</v>
      </c>
      <c r="F1559" s="75">
        <v>372000</v>
      </c>
      <c r="G1559" s="75">
        <v>372000</v>
      </c>
      <c r="H1559" s="75">
        <v>334800</v>
      </c>
      <c r="I1559" s="75">
        <v>37200</v>
      </c>
      <c r="J1559" s="75">
        <v>0</v>
      </c>
      <c r="K1559" s="199" t="s">
        <v>6347</v>
      </c>
      <c r="L1559" s="196" t="s">
        <v>20</v>
      </c>
      <c r="M1559" s="136" t="s">
        <v>1448</v>
      </c>
      <c r="N1559" s="218"/>
      <c r="O1559" s="225">
        <f>IFERROR(VLOOKUP(TRIM(PRR[[#This Row],[Lokacija provedbe
grad ili općina]]),[1]Koordinate!B:E,2,FALSE),"")</f>
        <v>35404</v>
      </c>
      <c r="P1559" s="225">
        <f>IFERROR(VLOOKUP(TRIM(PRR[[#This Row],[Lokacija provedbe
grad ili općina]]),[1]Koordinate!B:E,3,FALSE),"")</f>
        <v>45.286150399999997</v>
      </c>
      <c r="Q1559" s="225">
        <f>IFERROR(VLOOKUP(TRIM(PRR[[#This Row],[Lokacija provedbe
grad ili općina]]),[1]Koordinate!B:E,4,FALSE),"")</f>
        <v>17.380311500000001</v>
      </c>
    </row>
    <row r="1560" spans="1:17" s="167" customFormat="1">
      <c r="A1560" s="151"/>
      <c r="B1560" s="169" t="s">
        <v>5521</v>
      </c>
      <c r="C1560" s="44"/>
      <c r="D1560" s="44"/>
      <c r="E1560" s="242">
        <v>43539</v>
      </c>
      <c r="F1560" s="75">
        <v>148800</v>
      </c>
      <c r="G1560" s="75">
        <v>148800</v>
      </c>
      <c r="H1560" s="75">
        <v>133920</v>
      </c>
      <c r="I1560" s="75">
        <v>14880</v>
      </c>
      <c r="J1560" s="75">
        <v>0</v>
      </c>
      <c r="K1560" s="199" t="s">
        <v>6348</v>
      </c>
      <c r="L1560" s="196" t="s">
        <v>20</v>
      </c>
      <c r="M1560" s="136" t="s">
        <v>2652</v>
      </c>
      <c r="N1560" s="218"/>
      <c r="O1560" s="225">
        <f>IFERROR(VLOOKUP(TRIM(PRR[[#This Row],[Lokacija provedbe
grad ili općina]]),[1]Koordinate!B:E,2,FALSE),"")</f>
        <v>35201</v>
      </c>
      <c r="P1560" s="225">
        <f>IFERROR(VLOOKUP(TRIM(PRR[[#This Row],[Lokacija provedbe
grad ili općina]]),[1]Koordinate!B:E,3,FALSE),"")</f>
        <v>45.222870999999998</v>
      </c>
      <c r="Q1560" s="225">
        <f>IFERROR(VLOOKUP(TRIM(PRR[[#This Row],[Lokacija provedbe
grad ili općina]]),[1]Koordinate!B:E,4,FALSE),"")</f>
        <v>18.011320899999902</v>
      </c>
    </row>
    <row r="1561" spans="1:17" s="167" customFormat="1">
      <c r="A1561" s="225"/>
      <c r="B1561" s="226" t="s">
        <v>5521</v>
      </c>
      <c r="C1561" s="225"/>
      <c r="D1561" s="225"/>
      <c r="E1561" s="231">
        <v>43650</v>
      </c>
      <c r="F1561" s="424">
        <v>148250</v>
      </c>
      <c r="G1561" s="424">
        <v>148250</v>
      </c>
      <c r="H1561" s="424">
        <v>133425</v>
      </c>
      <c r="I1561" s="424">
        <v>14825</v>
      </c>
      <c r="J1561" s="424">
        <v>0</v>
      </c>
      <c r="K1561" s="142" t="s">
        <v>7374</v>
      </c>
      <c r="L1561" s="418" t="s">
        <v>20</v>
      </c>
      <c r="M1561" s="142" t="s">
        <v>4334</v>
      </c>
      <c r="N1561" s="225"/>
      <c r="O1561" s="425">
        <f>IFERROR(VLOOKUP(TRIM(PRR[[#This Row],[Lokacija provedbe
grad ili općina]]),[1]Koordinate!B:E,2,FALSE),"")</f>
        <v>35221</v>
      </c>
      <c r="P1561" s="425">
        <f>IFERROR(VLOOKUP(TRIM(PRR[[#This Row],[Lokacija provedbe
grad ili općina]]),[1]Koordinate!B:E,3,FALSE),"")</f>
        <v>45.155754100000003</v>
      </c>
      <c r="Q1561" s="425">
        <f>IFERROR(VLOOKUP(TRIM(PRR[[#This Row],[Lokacija provedbe
grad ili općina]]),[1]Koordinate!B:E,4,FALSE),"")</f>
        <v>18.3943984</v>
      </c>
    </row>
    <row r="1562" spans="1:17" s="167" customFormat="1">
      <c r="A1562" s="151"/>
      <c r="B1562" s="169" t="s">
        <v>2742</v>
      </c>
      <c r="C1562" s="44"/>
      <c r="D1562" s="44"/>
      <c r="E1562" s="242">
        <v>43152</v>
      </c>
      <c r="F1562" s="75">
        <v>111600</v>
      </c>
      <c r="G1562" s="75">
        <v>111600</v>
      </c>
      <c r="H1562" s="75">
        <v>94860</v>
      </c>
      <c r="I1562" s="75">
        <v>16740</v>
      </c>
      <c r="J1562" s="75"/>
      <c r="K1562" s="199" t="s">
        <v>2829</v>
      </c>
      <c r="L1562" s="196" t="s">
        <v>20</v>
      </c>
      <c r="M1562" s="136" t="s">
        <v>4330</v>
      </c>
      <c r="N1562" s="218"/>
      <c r="O1562" s="225">
        <f>IFERROR(VLOOKUP(TRIM(PRR[[#This Row],[Lokacija provedbe
grad ili općina]]),[1]Koordinate!B:E,2,FALSE),"")</f>
        <v>35410</v>
      </c>
      <c r="P1562" s="225">
        <f>IFERROR(VLOOKUP(TRIM(PRR[[#This Row],[Lokacija provedbe
grad ili općina]]),[1]Koordinate!B:E,3,FALSE),"")</f>
        <v>45.195653</v>
      </c>
      <c r="Q1562" s="225">
        <f>IFERROR(VLOOKUP(TRIM(PRR[[#This Row],[Lokacija provedbe
grad ili općina]]),[1]Koordinate!B:E,4,FALSE),"")</f>
        <v>17.643346899999901</v>
      </c>
    </row>
    <row r="1563" spans="1:17" s="167" customFormat="1">
      <c r="A1563" s="151"/>
      <c r="B1563" s="169" t="s">
        <v>2742</v>
      </c>
      <c r="C1563" s="44"/>
      <c r="D1563" s="44"/>
      <c r="E1563" s="242">
        <v>43152</v>
      </c>
      <c r="F1563" s="75">
        <v>111600</v>
      </c>
      <c r="G1563" s="75">
        <v>111600</v>
      </c>
      <c r="H1563" s="75">
        <v>94860</v>
      </c>
      <c r="I1563" s="75">
        <v>16740</v>
      </c>
      <c r="J1563" s="75"/>
      <c r="K1563" s="199" t="s">
        <v>2830</v>
      </c>
      <c r="L1563" s="196" t="s">
        <v>20</v>
      </c>
      <c r="M1563" s="136" t="s">
        <v>4330</v>
      </c>
      <c r="N1563" s="218"/>
      <c r="O1563" s="225">
        <f>IFERROR(VLOOKUP(TRIM(PRR[[#This Row],[Lokacija provedbe
grad ili općina]]),[1]Koordinate!B:E,2,FALSE),"")</f>
        <v>35410</v>
      </c>
      <c r="P1563" s="225">
        <f>IFERROR(VLOOKUP(TRIM(PRR[[#This Row],[Lokacija provedbe
grad ili općina]]),[1]Koordinate!B:E,3,FALSE),"")</f>
        <v>45.195653</v>
      </c>
      <c r="Q1563" s="225">
        <f>IFERROR(VLOOKUP(TRIM(PRR[[#This Row],[Lokacija provedbe
grad ili općina]]),[1]Koordinate!B:E,4,FALSE),"")</f>
        <v>17.643346899999901</v>
      </c>
    </row>
    <row r="1564" spans="1:17" s="167" customFormat="1">
      <c r="A1564" s="151"/>
      <c r="B1564" s="169" t="s">
        <v>2742</v>
      </c>
      <c r="C1564" s="44"/>
      <c r="D1564" s="44"/>
      <c r="E1564" s="242">
        <v>43152</v>
      </c>
      <c r="F1564" s="75">
        <v>111600</v>
      </c>
      <c r="G1564" s="75">
        <v>111600</v>
      </c>
      <c r="H1564" s="75">
        <v>94860</v>
      </c>
      <c r="I1564" s="75">
        <v>16740</v>
      </c>
      <c r="J1564" s="75"/>
      <c r="K1564" s="199" t="s">
        <v>2831</v>
      </c>
      <c r="L1564" s="196" t="s">
        <v>20</v>
      </c>
      <c r="M1564" s="136" t="s">
        <v>157</v>
      </c>
      <c r="N1564" s="218"/>
      <c r="O1564" s="225">
        <f>IFERROR(VLOOKUP(TRIM(PRR[[#This Row],[Lokacija provedbe
grad ili općina]]),[1]Koordinate!B:E,2,FALSE),"")</f>
        <v>35400</v>
      </c>
      <c r="P1564" s="225">
        <f>IFERROR(VLOOKUP(TRIM(PRR[[#This Row],[Lokacija provedbe
grad ili općina]]),[1]Koordinate!B:E,3,FALSE),"")</f>
        <v>45.258155799999997</v>
      </c>
      <c r="Q1564" s="225">
        <f>IFERROR(VLOOKUP(TRIM(PRR[[#This Row],[Lokacija provedbe
grad ili općina]]),[1]Koordinate!B:E,4,FALSE),"")</f>
        <v>17.3839626</v>
      </c>
    </row>
    <row r="1565" spans="1:17" s="167" customFormat="1">
      <c r="A1565" s="151"/>
      <c r="B1565" s="169" t="s">
        <v>2742</v>
      </c>
      <c r="C1565" s="44"/>
      <c r="D1565" s="44"/>
      <c r="E1565" s="242">
        <v>43152</v>
      </c>
      <c r="F1565" s="75">
        <v>111600</v>
      </c>
      <c r="G1565" s="75">
        <v>111600</v>
      </c>
      <c r="H1565" s="75">
        <v>94860</v>
      </c>
      <c r="I1565" s="75">
        <v>16740</v>
      </c>
      <c r="J1565" s="75"/>
      <c r="K1565" s="199" t="s">
        <v>2832</v>
      </c>
      <c r="L1565" s="196" t="s">
        <v>20</v>
      </c>
      <c r="M1565" s="136" t="s">
        <v>1448</v>
      </c>
      <c r="N1565" s="218"/>
      <c r="O1565" s="225">
        <f>IFERROR(VLOOKUP(TRIM(PRR[[#This Row],[Lokacija provedbe
grad ili općina]]),[1]Koordinate!B:E,2,FALSE),"")</f>
        <v>35404</v>
      </c>
      <c r="P1565" s="225">
        <f>IFERROR(VLOOKUP(TRIM(PRR[[#This Row],[Lokacija provedbe
grad ili općina]]),[1]Koordinate!B:E,3,FALSE),"")</f>
        <v>45.286150399999997</v>
      </c>
      <c r="Q1565" s="225">
        <f>IFERROR(VLOOKUP(TRIM(PRR[[#This Row],[Lokacija provedbe
grad ili općina]]),[1]Koordinate!B:E,4,FALSE),"")</f>
        <v>17.380311500000001</v>
      </c>
    </row>
    <row r="1566" spans="1:17" s="167" customFormat="1">
      <c r="A1566" s="151"/>
      <c r="B1566" s="169" t="s">
        <v>2742</v>
      </c>
      <c r="C1566" s="44"/>
      <c r="D1566" s="44"/>
      <c r="E1566" s="242">
        <v>43152</v>
      </c>
      <c r="F1566" s="75">
        <v>111600</v>
      </c>
      <c r="G1566" s="75">
        <v>111600</v>
      </c>
      <c r="H1566" s="75">
        <v>94860</v>
      </c>
      <c r="I1566" s="75">
        <v>16740</v>
      </c>
      <c r="J1566" s="75"/>
      <c r="K1566" s="199" t="s">
        <v>2833</v>
      </c>
      <c r="L1566" s="196" t="s">
        <v>20</v>
      </c>
      <c r="M1566" s="136" t="s">
        <v>172</v>
      </c>
      <c r="N1566" s="218"/>
      <c r="O1566" s="225">
        <f>IFERROR(VLOOKUP(TRIM(PRR[[#This Row],[Lokacija provedbe
grad ili općina]]),[1]Koordinate!B:E,2,FALSE),"")</f>
        <v>35252</v>
      </c>
      <c r="P1566" s="225">
        <f>IFERROR(VLOOKUP(TRIM(PRR[[#This Row],[Lokacija provedbe
grad ili općina]]),[1]Koordinate!B:E,3,FALSE),"")</f>
        <v>45.189452199999998</v>
      </c>
      <c r="Q1566" s="225">
        <f>IFERROR(VLOOKUP(TRIM(PRR[[#This Row],[Lokacija provedbe
grad ili općina]]),[1]Koordinate!B:E,4,FALSE),"")</f>
        <v>17.908187600000002</v>
      </c>
    </row>
    <row r="1567" spans="1:17" s="167" customFormat="1">
      <c r="A1567" s="151"/>
      <c r="B1567" s="169" t="s">
        <v>2742</v>
      </c>
      <c r="C1567" s="44"/>
      <c r="D1567" s="44"/>
      <c r="E1567" s="242">
        <v>43152</v>
      </c>
      <c r="F1567" s="75">
        <v>111600</v>
      </c>
      <c r="G1567" s="75">
        <v>111600</v>
      </c>
      <c r="H1567" s="75">
        <v>94860</v>
      </c>
      <c r="I1567" s="75">
        <v>16740</v>
      </c>
      <c r="J1567" s="75"/>
      <c r="K1567" s="199" t="s">
        <v>2834</v>
      </c>
      <c r="L1567" s="196" t="s">
        <v>20</v>
      </c>
      <c r="M1567" s="136" t="s">
        <v>1448</v>
      </c>
      <c r="N1567" s="218"/>
      <c r="O1567" s="225">
        <f>IFERROR(VLOOKUP(TRIM(PRR[[#This Row],[Lokacija provedbe
grad ili općina]]),[1]Koordinate!B:E,2,FALSE),"")</f>
        <v>35404</v>
      </c>
      <c r="P1567" s="225">
        <f>IFERROR(VLOOKUP(TRIM(PRR[[#This Row],[Lokacija provedbe
grad ili općina]]),[1]Koordinate!B:E,3,FALSE),"")</f>
        <v>45.286150399999997</v>
      </c>
      <c r="Q1567" s="225">
        <f>IFERROR(VLOOKUP(TRIM(PRR[[#This Row],[Lokacija provedbe
grad ili općina]]),[1]Koordinate!B:E,4,FALSE),"")</f>
        <v>17.380311500000001</v>
      </c>
    </row>
    <row r="1568" spans="1:17" s="167" customFormat="1">
      <c r="A1568" s="151"/>
      <c r="B1568" s="169" t="s">
        <v>2742</v>
      </c>
      <c r="C1568" s="44"/>
      <c r="D1568" s="44"/>
      <c r="E1568" s="242">
        <v>43152</v>
      </c>
      <c r="F1568" s="75">
        <v>111600</v>
      </c>
      <c r="G1568" s="75">
        <v>111600</v>
      </c>
      <c r="H1568" s="75">
        <v>94860</v>
      </c>
      <c r="I1568" s="75">
        <v>16740</v>
      </c>
      <c r="J1568" s="75"/>
      <c r="K1568" s="199" t="s">
        <v>2835</v>
      </c>
      <c r="L1568" s="196" t="s">
        <v>20</v>
      </c>
      <c r="M1568" s="136" t="s">
        <v>4337</v>
      </c>
      <c r="N1568" s="218"/>
      <c r="O1568" s="225">
        <f>IFERROR(VLOOKUP(TRIM(PRR[[#This Row],[Lokacija provedbe
grad ili općina]]),[1]Koordinate!B:E,2,FALSE),"")</f>
        <v>35428</v>
      </c>
      <c r="P1568" s="225">
        <f>IFERROR(VLOOKUP(TRIM(PRR[[#This Row],[Lokacija provedbe
grad ili općina]]),[1]Koordinate!B:E,3,FALSE),"")</f>
        <v>45.2467963</v>
      </c>
      <c r="Q1568" s="225">
        <f>IFERROR(VLOOKUP(TRIM(PRR[[#This Row],[Lokacija provedbe
grad ili općina]]),[1]Koordinate!B:E,4,FALSE),"")</f>
        <v>17.288900999999999</v>
      </c>
    </row>
    <row r="1569" spans="1:17" s="167" customFormat="1">
      <c r="A1569" s="151"/>
      <c r="B1569" s="169" t="s">
        <v>2742</v>
      </c>
      <c r="C1569" s="44"/>
      <c r="D1569" s="44"/>
      <c r="E1569" s="242">
        <v>43152</v>
      </c>
      <c r="F1569" s="75">
        <v>111600</v>
      </c>
      <c r="G1569" s="75">
        <v>111600</v>
      </c>
      <c r="H1569" s="75">
        <v>94860</v>
      </c>
      <c r="I1569" s="75">
        <v>16740</v>
      </c>
      <c r="J1569" s="75"/>
      <c r="K1569" s="199" t="s">
        <v>2836</v>
      </c>
      <c r="L1569" s="196" t="s">
        <v>20</v>
      </c>
      <c r="M1569" s="136" t="s">
        <v>2333</v>
      </c>
      <c r="N1569" s="218"/>
      <c r="O1569" s="225">
        <f>IFERROR(VLOOKUP(TRIM(PRR[[#This Row],[Lokacija provedbe
grad ili općina]]),[1]Koordinate!B:E,2,FALSE),"")</f>
        <v>35430</v>
      </c>
      <c r="P1569" s="225">
        <f>IFERROR(VLOOKUP(TRIM(PRR[[#This Row],[Lokacija provedbe
grad ili općina]]),[1]Koordinate!B:E,3,FALSE),"")</f>
        <v>45.260405499999997</v>
      </c>
      <c r="Q1569" s="225">
        <f>IFERROR(VLOOKUP(TRIM(PRR[[#This Row],[Lokacija provedbe
grad ili općina]]),[1]Koordinate!B:E,4,FALSE),"")</f>
        <v>17.198979399999899</v>
      </c>
    </row>
    <row r="1570" spans="1:17" s="167" customFormat="1">
      <c r="A1570" s="151"/>
      <c r="B1570" s="169" t="s">
        <v>2742</v>
      </c>
      <c r="C1570" s="44"/>
      <c r="D1570" s="44"/>
      <c r="E1570" s="242">
        <v>43152</v>
      </c>
      <c r="F1570" s="75">
        <v>111600</v>
      </c>
      <c r="G1570" s="75">
        <v>111600</v>
      </c>
      <c r="H1570" s="75">
        <v>94860</v>
      </c>
      <c r="I1570" s="75">
        <v>16740</v>
      </c>
      <c r="J1570" s="75"/>
      <c r="K1570" s="199" t="s">
        <v>2837</v>
      </c>
      <c r="L1570" s="196" t="s">
        <v>20</v>
      </c>
      <c r="M1570" s="136" t="s">
        <v>846</v>
      </c>
      <c r="N1570" s="218"/>
      <c r="O1570" s="225">
        <f>IFERROR(VLOOKUP(TRIM(PRR[[#This Row],[Lokacija provedbe
grad ili općina]]),[1]Koordinate!B:E,2,FALSE),"")</f>
        <v>35420</v>
      </c>
      <c r="P1570" s="225">
        <f>IFERROR(VLOOKUP(TRIM(PRR[[#This Row],[Lokacija provedbe
grad ili općina]]),[1]Koordinate!B:E,3,FALSE),"")</f>
        <v>45.222117300000001</v>
      </c>
      <c r="Q1570" s="225">
        <f>IFERROR(VLOOKUP(TRIM(PRR[[#This Row],[Lokacija provedbe
grad ili općina]]),[1]Koordinate!B:E,4,FALSE),"")</f>
        <v>17.5259231</v>
      </c>
    </row>
    <row r="1571" spans="1:17" s="167" customFormat="1">
      <c r="A1571" s="151"/>
      <c r="B1571" s="169" t="s">
        <v>2742</v>
      </c>
      <c r="C1571" s="44"/>
      <c r="D1571" s="44"/>
      <c r="E1571" s="242">
        <v>43152</v>
      </c>
      <c r="F1571" s="75">
        <v>111600</v>
      </c>
      <c r="G1571" s="75">
        <v>111600</v>
      </c>
      <c r="H1571" s="75">
        <v>94860</v>
      </c>
      <c r="I1571" s="75">
        <v>16740</v>
      </c>
      <c r="J1571" s="75"/>
      <c r="K1571" s="199" t="s">
        <v>2838</v>
      </c>
      <c r="L1571" s="196" t="s">
        <v>20</v>
      </c>
      <c r="M1571" s="136" t="s">
        <v>3767</v>
      </c>
      <c r="N1571" s="218"/>
      <c r="O1571" s="225">
        <f>IFERROR(VLOOKUP(TRIM(PRR[[#This Row],[Lokacija provedbe
grad ili općina]]),[1]Koordinate!B:E,2,FALSE),"")</f>
        <v>35211</v>
      </c>
      <c r="P1571" s="225">
        <f>IFERROR(VLOOKUP(TRIM(PRR[[#This Row],[Lokacija provedbe
grad ili općina]]),[1]Koordinate!B:E,3,FALSE),"")</f>
        <v>45.181916200000003</v>
      </c>
      <c r="Q1571" s="225">
        <f>IFERROR(VLOOKUP(TRIM(PRR[[#This Row],[Lokacija provedbe
grad ili općina]]),[1]Koordinate!B:E,4,FALSE),"")</f>
        <v>18.1845731999999</v>
      </c>
    </row>
    <row r="1572" spans="1:17" s="167" customFormat="1">
      <c r="A1572" s="151"/>
      <c r="B1572" s="169" t="s">
        <v>2742</v>
      </c>
      <c r="C1572" s="44"/>
      <c r="D1572" s="44"/>
      <c r="E1572" s="242">
        <v>43152</v>
      </c>
      <c r="F1572" s="75">
        <v>111600</v>
      </c>
      <c r="G1572" s="75">
        <v>111600</v>
      </c>
      <c r="H1572" s="75">
        <v>94860</v>
      </c>
      <c r="I1572" s="75">
        <v>16740</v>
      </c>
      <c r="J1572" s="75"/>
      <c r="K1572" s="199" t="s">
        <v>2839</v>
      </c>
      <c r="L1572" s="196" t="s">
        <v>20</v>
      </c>
      <c r="M1572" s="136" t="s">
        <v>4329</v>
      </c>
      <c r="N1572" s="218"/>
      <c r="O1572" s="225">
        <f>IFERROR(VLOOKUP(TRIM(PRR[[#This Row],[Lokacija provedbe
grad ili općina]]),[1]Koordinate!B:E,2,FALSE),"")</f>
        <v>35254</v>
      </c>
      <c r="P1572" s="225">
        <f>IFERROR(VLOOKUP(TRIM(PRR[[#This Row],[Lokacija provedbe
grad ili općina]]),[1]Koordinate!B:E,3,FALSE),"")</f>
        <v>45.097752700000001</v>
      </c>
      <c r="Q1572" s="225">
        <f>IFERROR(VLOOKUP(TRIM(PRR[[#This Row],[Lokacija provedbe
grad ili općina]]),[1]Koordinate!B:E,4,FALSE),"")</f>
        <v>17.8358445</v>
      </c>
    </row>
    <row r="1573" spans="1:17" s="167" customFormat="1">
      <c r="A1573" s="151"/>
      <c r="B1573" s="169" t="s">
        <v>2742</v>
      </c>
      <c r="C1573" s="44"/>
      <c r="D1573" s="44"/>
      <c r="E1573" s="242">
        <v>43152</v>
      </c>
      <c r="F1573" s="75">
        <v>111600</v>
      </c>
      <c r="G1573" s="75">
        <v>111600</v>
      </c>
      <c r="H1573" s="75">
        <v>94860</v>
      </c>
      <c r="I1573" s="75">
        <v>16740</v>
      </c>
      <c r="J1573" s="75"/>
      <c r="K1573" s="199" t="s">
        <v>2840</v>
      </c>
      <c r="L1573" s="196" t="s">
        <v>20</v>
      </c>
      <c r="M1573" s="136" t="s">
        <v>172</v>
      </c>
      <c r="N1573" s="218"/>
      <c r="O1573" s="225">
        <f>IFERROR(VLOOKUP(TRIM(PRR[[#This Row],[Lokacija provedbe
grad ili općina]]),[1]Koordinate!B:E,2,FALSE),"")</f>
        <v>35252</v>
      </c>
      <c r="P1573" s="225">
        <f>IFERROR(VLOOKUP(TRIM(PRR[[#This Row],[Lokacija provedbe
grad ili općina]]),[1]Koordinate!B:E,3,FALSE),"")</f>
        <v>45.189452199999998</v>
      </c>
      <c r="Q1573" s="225">
        <f>IFERROR(VLOOKUP(TRIM(PRR[[#This Row],[Lokacija provedbe
grad ili općina]]),[1]Koordinate!B:E,4,FALSE),"")</f>
        <v>17.908187600000002</v>
      </c>
    </row>
    <row r="1574" spans="1:17" s="167" customFormat="1">
      <c r="A1574" s="151"/>
      <c r="B1574" s="169" t="s">
        <v>2742</v>
      </c>
      <c r="C1574" s="44"/>
      <c r="D1574" s="44"/>
      <c r="E1574" s="242">
        <v>43152</v>
      </c>
      <c r="F1574" s="75">
        <v>111600</v>
      </c>
      <c r="G1574" s="75">
        <v>111600</v>
      </c>
      <c r="H1574" s="75">
        <v>94860</v>
      </c>
      <c r="I1574" s="75">
        <v>16740</v>
      </c>
      <c r="J1574" s="75"/>
      <c r="K1574" s="199" t="s">
        <v>2841</v>
      </c>
      <c r="L1574" s="196" t="s">
        <v>20</v>
      </c>
      <c r="M1574" s="136" t="s">
        <v>4100</v>
      </c>
      <c r="N1574" s="218"/>
      <c r="O1574" s="225">
        <f>IFERROR(VLOOKUP(TRIM(PRR[[#This Row],[Lokacija provedbe
grad ili općina]]),[1]Koordinate!B:E,2,FALSE),"")</f>
        <v>35222</v>
      </c>
      <c r="P1574" s="225">
        <f>IFERROR(VLOOKUP(TRIM(PRR[[#This Row],[Lokacija provedbe
grad ili općina]]),[1]Koordinate!B:E,3,FALSE),"")</f>
        <v>45.155883000000003</v>
      </c>
      <c r="Q1574" s="225">
        <f>IFERROR(VLOOKUP(TRIM(PRR[[#This Row],[Lokacija provedbe
grad ili općina]]),[1]Koordinate!B:E,4,FALSE),"")</f>
        <v>18.490416399999901</v>
      </c>
    </row>
    <row r="1575" spans="1:17" s="167" customFormat="1">
      <c r="A1575" s="151"/>
      <c r="B1575" s="169" t="s">
        <v>2742</v>
      </c>
      <c r="C1575" s="44"/>
      <c r="D1575" s="44"/>
      <c r="E1575" s="242">
        <v>43152</v>
      </c>
      <c r="F1575" s="75">
        <v>111600</v>
      </c>
      <c r="G1575" s="75">
        <v>111600</v>
      </c>
      <c r="H1575" s="75">
        <v>94860</v>
      </c>
      <c r="I1575" s="75">
        <v>16740</v>
      </c>
      <c r="J1575" s="75"/>
      <c r="K1575" s="199" t="s">
        <v>2842</v>
      </c>
      <c r="L1575" s="196" t="s">
        <v>20</v>
      </c>
      <c r="M1575" s="136" t="s">
        <v>3767</v>
      </c>
      <c r="N1575" s="218"/>
      <c r="O1575" s="225">
        <f>IFERROR(VLOOKUP(TRIM(PRR[[#This Row],[Lokacija provedbe
grad ili općina]]),[1]Koordinate!B:E,2,FALSE),"")</f>
        <v>35211</v>
      </c>
      <c r="P1575" s="225">
        <f>IFERROR(VLOOKUP(TRIM(PRR[[#This Row],[Lokacija provedbe
grad ili općina]]),[1]Koordinate!B:E,3,FALSE),"")</f>
        <v>45.181916200000003</v>
      </c>
      <c r="Q1575" s="225">
        <f>IFERROR(VLOOKUP(TRIM(PRR[[#This Row],[Lokacija provedbe
grad ili općina]]),[1]Koordinate!B:E,4,FALSE),"")</f>
        <v>18.1845731999999</v>
      </c>
    </row>
    <row r="1576" spans="1:17" s="167" customFormat="1">
      <c r="A1576" s="151"/>
      <c r="B1576" s="169" t="s">
        <v>2742</v>
      </c>
      <c r="C1576" s="44"/>
      <c r="D1576" s="44"/>
      <c r="E1576" s="242">
        <v>43152</v>
      </c>
      <c r="F1576" s="75">
        <v>111600</v>
      </c>
      <c r="G1576" s="75">
        <v>111600</v>
      </c>
      <c r="H1576" s="75">
        <v>94860</v>
      </c>
      <c r="I1576" s="75">
        <v>16740</v>
      </c>
      <c r="J1576" s="75"/>
      <c r="K1576" s="199" t="s">
        <v>2843</v>
      </c>
      <c r="L1576" s="196" t="s">
        <v>20</v>
      </c>
      <c r="M1576" s="136" t="s">
        <v>1448</v>
      </c>
      <c r="N1576" s="218"/>
      <c r="O1576" s="225">
        <f>IFERROR(VLOOKUP(TRIM(PRR[[#This Row],[Lokacija provedbe
grad ili općina]]),[1]Koordinate!B:E,2,FALSE),"")</f>
        <v>35404</v>
      </c>
      <c r="P1576" s="225">
        <f>IFERROR(VLOOKUP(TRIM(PRR[[#This Row],[Lokacija provedbe
grad ili općina]]),[1]Koordinate!B:E,3,FALSE),"")</f>
        <v>45.286150399999997</v>
      </c>
      <c r="Q1576" s="225">
        <f>IFERROR(VLOOKUP(TRIM(PRR[[#This Row],[Lokacija provedbe
grad ili općina]]),[1]Koordinate!B:E,4,FALSE),"")</f>
        <v>17.380311500000001</v>
      </c>
    </row>
    <row r="1577" spans="1:17" s="167" customFormat="1">
      <c r="A1577" s="151"/>
      <c r="B1577" s="169" t="s">
        <v>2742</v>
      </c>
      <c r="C1577" s="44"/>
      <c r="D1577" s="44"/>
      <c r="E1577" s="242">
        <v>43152</v>
      </c>
      <c r="F1577" s="75">
        <v>111600</v>
      </c>
      <c r="G1577" s="75">
        <v>111600</v>
      </c>
      <c r="H1577" s="75">
        <v>94860</v>
      </c>
      <c r="I1577" s="75">
        <v>16740</v>
      </c>
      <c r="J1577" s="75"/>
      <c r="K1577" s="199" t="s">
        <v>2844</v>
      </c>
      <c r="L1577" s="196" t="s">
        <v>20</v>
      </c>
      <c r="M1577" s="136" t="s">
        <v>1219</v>
      </c>
      <c r="N1577" s="218"/>
      <c r="O1577" s="225">
        <f>IFERROR(VLOOKUP(TRIM(PRR[[#This Row],[Lokacija provedbe
grad ili općina]]),[1]Koordinate!B:E,2,FALSE),"")</f>
        <v>35403</v>
      </c>
      <c r="P1577" s="225">
        <f>IFERROR(VLOOKUP(TRIM(PRR[[#This Row],[Lokacija provedbe
grad ili općina]]),[1]Koordinate!B:E,3,FALSE),"")</f>
        <v>45.2631218</v>
      </c>
      <c r="Q1577" s="225">
        <f>IFERROR(VLOOKUP(TRIM(PRR[[#This Row],[Lokacija provedbe
grad ili općina]]),[1]Koordinate!B:E,4,FALSE),"")</f>
        <v>17.423400600000001</v>
      </c>
    </row>
    <row r="1578" spans="1:17" s="167" customFormat="1">
      <c r="A1578" s="151"/>
      <c r="B1578" s="169" t="s">
        <v>2742</v>
      </c>
      <c r="C1578" s="44"/>
      <c r="D1578" s="44"/>
      <c r="E1578" s="242">
        <v>43152</v>
      </c>
      <c r="F1578" s="75">
        <v>111600</v>
      </c>
      <c r="G1578" s="75">
        <v>111600</v>
      </c>
      <c r="H1578" s="75">
        <v>94860</v>
      </c>
      <c r="I1578" s="75">
        <v>16740</v>
      </c>
      <c r="J1578" s="75"/>
      <c r="K1578" s="199" t="s">
        <v>2845</v>
      </c>
      <c r="L1578" s="196" t="s">
        <v>20</v>
      </c>
      <c r="M1578" s="136" t="s">
        <v>2333</v>
      </c>
      <c r="N1578" s="218"/>
      <c r="O1578" s="225">
        <f>IFERROR(VLOOKUP(TRIM(PRR[[#This Row],[Lokacija provedbe
grad ili općina]]),[1]Koordinate!B:E,2,FALSE),"")</f>
        <v>35430</v>
      </c>
      <c r="P1578" s="225">
        <f>IFERROR(VLOOKUP(TRIM(PRR[[#This Row],[Lokacija provedbe
grad ili općina]]),[1]Koordinate!B:E,3,FALSE),"")</f>
        <v>45.260405499999997</v>
      </c>
      <c r="Q1578" s="225">
        <f>IFERROR(VLOOKUP(TRIM(PRR[[#This Row],[Lokacija provedbe
grad ili općina]]),[1]Koordinate!B:E,4,FALSE),"")</f>
        <v>17.198979399999899</v>
      </c>
    </row>
    <row r="1579" spans="1:17" s="167" customFormat="1">
      <c r="A1579" s="151"/>
      <c r="B1579" s="169" t="s">
        <v>2742</v>
      </c>
      <c r="C1579" s="44"/>
      <c r="D1579" s="44"/>
      <c r="E1579" s="242">
        <v>43152</v>
      </c>
      <c r="F1579" s="75">
        <v>111600</v>
      </c>
      <c r="G1579" s="75">
        <v>111600</v>
      </c>
      <c r="H1579" s="75">
        <v>94860</v>
      </c>
      <c r="I1579" s="75">
        <v>16740</v>
      </c>
      <c r="J1579" s="75"/>
      <c r="K1579" s="199" t="s">
        <v>2846</v>
      </c>
      <c r="L1579" s="196" t="s">
        <v>20</v>
      </c>
      <c r="M1579" s="136" t="s">
        <v>2333</v>
      </c>
      <c r="N1579" s="218"/>
      <c r="O1579" s="225">
        <f>IFERROR(VLOOKUP(TRIM(PRR[[#This Row],[Lokacija provedbe
grad ili općina]]),[1]Koordinate!B:E,2,FALSE),"")</f>
        <v>35430</v>
      </c>
      <c r="P1579" s="225">
        <f>IFERROR(VLOOKUP(TRIM(PRR[[#This Row],[Lokacija provedbe
grad ili općina]]),[1]Koordinate!B:E,3,FALSE),"")</f>
        <v>45.260405499999997</v>
      </c>
      <c r="Q1579" s="225">
        <f>IFERROR(VLOOKUP(TRIM(PRR[[#This Row],[Lokacija provedbe
grad ili općina]]),[1]Koordinate!B:E,4,FALSE),"")</f>
        <v>17.198979399999899</v>
      </c>
    </row>
    <row r="1580" spans="1:17" s="167" customFormat="1">
      <c r="A1580" s="151"/>
      <c r="B1580" s="169" t="s">
        <v>2742</v>
      </c>
      <c r="C1580" s="44"/>
      <c r="D1580" s="44"/>
      <c r="E1580" s="242">
        <v>43152</v>
      </c>
      <c r="F1580" s="75">
        <v>111600</v>
      </c>
      <c r="G1580" s="75">
        <v>111600</v>
      </c>
      <c r="H1580" s="75">
        <v>94860</v>
      </c>
      <c r="I1580" s="75">
        <v>16740</v>
      </c>
      <c r="J1580" s="75"/>
      <c r="K1580" s="199" t="s">
        <v>2847</v>
      </c>
      <c r="L1580" s="196" t="s">
        <v>20</v>
      </c>
      <c r="M1580" s="136" t="s">
        <v>4338</v>
      </c>
      <c r="N1580" s="218"/>
      <c r="O1580" s="225">
        <f>IFERROR(VLOOKUP(TRIM(PRR[[#This Row],[Lokacija provedbe
grad ili općina]]),[1]Koordinate!B:E,2,FALSE),"")</f>
        <v>35429</v>
      </c>
      <c r="P1580" s="225">
        <f>IFERROR(VLOOKUP(TRIM(PRR[[#This Row],[Lokacija provedbe
grad ili općina]]),[1]Koordinate!B:E,3,FALSE),"")</f>
        <v>45.257818800000003</v>
      </c>
      <c r="Q1580" s="225">
        <f>IFERROR(VLOOKUP(TRIM(PRR[[#This Row],[Lokacija provedbe
grad ili općina]]),[1]Koordinate!B:E,4,FALSE),"")</f>
        <v>17.234593700000001</v>
      </c>
    </row>
    <row r="1581" spans="1:17" s="167" customFormat="1">
      <c r="A1581" s="151"/>
      <c r="B1581" s="169" t="s">
        <v>2742</v>
      </c>
      <c r="C1581" s="44"/>
      <c r="D1581" s="44"/>
      <c r="E1581" s="242">
        <v>43152</v>
      </c>
      <c r="F1581" s="75">
        <v>111600</v>
      </c>
      <c r="G1581" s="75">
        <v>111600</v>
      </c>
      <c r="H1581" s="75">
        <v>94860</v>
      </c>
      <c r="I1581" s="75">
        <v>16740</v>
      </c>
      <c r="J1581" s="75"/>
      <c r="K1581" s="199" t="s">
        <v>2848</v>
      </c>
      <c r="L1581" s="196" t="s">
        <v>20</v>
      </c>
      <c r="M1581" s="136" t="s">
        <v>846</v>
      </c>
      <c r="N1581" s="218"/>
      <c r="O1581" s="225">
        <f>IFERROR(VLOOKUP(TRIM(PRR[[#This Row],[Lokacija provedbe
grad ili općina]]),[1]Koordinate!B:E,2,FALSE),"")</f>
        <v>35420</v>
      </c>
      <c r="P1581" s="225">
        <f>IFERROR(VLOOKUP(TRIM(PRR[[#This Row],[Lokacija provedbe
grad ili općina]]),[1]Koordinate!B:E,3,FALSE),"")</f>
        <v>45.222117300000001</v>
      </c>
      <c r="Q1581" s="225">
        <f>IFERROR(VLOOKUP(TRIM(PRR[[#This Row],[Lokacija provedbe
grad ili općina]]),[1]Koordinate!B:E,4,FALSE),"")</f>
        <v>17.5259231</v>
      </c>
    </row>
    <row r="1582" spans="1:17" s="167" customFormat="1">
      <c r="A1582" s="151"/>
      <c r="B1582" s="169" t="s">
        <v>2742</v>
      </c>
      <c r="C1582" s="44"/>
      <c r="D1582" s="44"/>
      <c r="E1582" s="242">
        <v>43152</v>
      </c>
      <c r="F1582" s="75">
        <v>111600</v>
      </c>
      <c r="G1582" s="75">
        <v>111600</v>
      </c>
      <c r="H1582" s="75">
        <v>94860</v>
      </c>
      <c r="I1582" s="75">
        <v>16740</v>
      </c>
      <c r="J1582" s="75"/>
      <c r="K1582" s="199" t="s">
        <v>2849</v>
      </c>
      <c r="L1582" s="196" t="s">
        <v>20</v>
      </c>
      <c r="M1582" s="136" t="s">
        <v>2333</v>
      </c>
      <c r="N1582" s="218"/>
      <c r="O1582" s="225">
        <f>IFERROR(VLOOKUP(TRIM(PRR[[#This Row],[Lokacija provedbe
grad ili općina]]),[1]Koordinate!B:E,2,FALSE),"")</f>
        <v>35430</v>
      </c>
      <c r="P1582" s="225">
        <f>IFERROR(VLOOKUP(TRIM(PRR[[#This Row],[Lokacija provedbe
grad ili općina]]),[1]Koordinate!B:E,3,FALSE),"")</f>
        <v>45.260405499999997</v>
      </c>
      <c r="Q1582" s="225">
        <f>IFERROR(VLOOKUP(TRIM(PRR[[#This Row],[Lokacija provedbe
grad ili općina]]),[1]Koordinate!B:E,4,FALSE),"")</f>
        <v>17.198979399999899</v>
      </c>
    </row>
    <row r="1583" spans="1:17" s="167" customFormat="1">
      <c r="A1583" s="151"/>
      <c r="B1583" s="169" t="s">
        <v>2742</v>
      </c>
      <c r="C1583" s="44"/>
      <c r="D1583" s="44"/>
      <c r="E1583" s="242">
        <v>43152</v>
      </c>
      <c r="F1583" s="75">
        <v>111600</v>
      </c>
      <c r="G1583" s="75">
        <v>111600</v>
      </c>
      <c r="H1583" s="75">
        <v>94860</v>
      </c>
      <c r="I1583" s="75">
        <v>16740</v>
      </c>
      <c r="J1583" s="75"/>
      <c r="K1583" s="199" t="s">
        <v>2850</v>
      </c>
      <c r="L1583" s="196" t="s">
        <v>20</v>
      </c>
      <c r="M1583" s="136" t="s">
        <v>62</v>
      </c>
      <c r="N1583" s="218"/>
      <c r="O1583" s="225">
        <f>IFERROR(VLOOKUP(TRIM(PRR[[#This Row],[Lokacija provedbe
grad ili općina]]),[1]Koordinate!B:E,2,FALSE),"")</f>
        <v>35000</v>
      </c>
      <c r="P1583" s="225">
        <f>IFERROR(VLOOKUP(TRIM(PRR[[#This Row],[Lokacija provedbe
grad ili općina]]),[1]Koordinate!B:E,3,FALSE),"")</f>
        <v>45.163143099999999</v>
      </c>
      <c r="Q1583" s="225">
        <f>IFERROR(VLOOKUP(TRIM(PRR[[#This Row],[Lokacija provedbe
grad ili općina]]),[1]Koordinate!B:E,4,FALSE),"")</f>
        <v>18.011608099999901</v>
      </c>
    </row>
    <row r="1584" spans="1:17" s="167" customFormat="1">
      <c r="A1584" s="151"/>
      <c r="B1584" s="169" t="s">
        <v>2742</v>
      </c>
      <c r="C1584" s="44"/>
      <c r="D1584" s="44"/>
      <c r="E1584" s="242">
        <v>43152</v>
      </c>
      <c r="F1584" s="75">
        <v>111600</v>
      </c>
      <c r="G1584" s="75">
        <v>111600</v>
      </c>
      <c r="H1584" s="75">
        <v>94860</v>
      </c>
      <c r="I1584" s="75">
        <v>16740</v>
      </c>
      <c r="J1584" s="75"/>
      <c r="K1584" s="199" t="s">
        <v>2851</v>
      </c>
      <c r="L1584" s="196" t="s">
        <v>20</v>
      </c>
      <c r="M1584" s="136" t="s">
        <v>157</v>
      </c>
      <c r="N1584" s="218"/>
      <c r="O1584" s="225">
        <f>IFERROR(VLOOKUP(TRIM(PRR[[#This Row],[Lokacija provedbe
grad ili općina]]),[1]Koordinate!B:E,2,FALSE),"")</f>
        <v>35400</v>
      </c>
      <c r="P1584" s="225">
        <f>IFERROR(VLOOKUP(TRIM(PRR[[#This Row],[Lokacija provedbe
grad ili općina]]),[1]Koordinate!B:E,3,FALSE),"")</f>
        <v>45.258155799999997</v>
      </c>
      <c r="Q1584" s="225">
        <f>IFERROR(VLOOKUP(TRIM(PRR[[#This Row],[Lokacija provedbe
grad ili općina]]),[1]Koordinate!B:E,4,FALSE),"")</f>
        <v>17.3839626</v>
      </c>
    </row>
    <row r="1585" spans="1:17" s="167" customFormat="1">
      <c r="A1585" s="151"/>
      <c r="B1585" s="169" t="s">
        <v>6240</v>
      </c>
      <c r="C1585" s="44"/>
      <c r="D1585" s="44"/>
      <c r="E1585" s="242">
        <v>43565</v>
      </c>
      <c r="F1585" s="75">
        <v>111187.5</v>
      </c>
      <c r="G1585" s="75">
        <v>111187.5</v>
      </c>
      <c r="H1585" s="75">
        <v>94509.375</v>
      </c>
      <c r="I1585" s="75">
        <v>16678.125</v>
      </c>
      <c r="J1585" s="75">
        <v>0</v>
      </c>
      <c r="K1585" s="199" t="s">
        <v>6349</v>
      </c>
      <c r="L1585" s="196" t="s">
        <v>20</v>
      </c>
      <c r="M1585" s="136" t="s">
        <v>1448</v>
      </c>
      <c r="N1585" s="218"/>
      <c r="O1585" s="225">
        <f>IFERROR(VLOOKUP(TRIM(PRR[[#This Row],[Lokacija provedbe
grad ili općina]]),[1]Koordinate!B:E,2,FALSE),"")</f>
        <v>35404</v>
      </c>
      <c r="P1585" s="225">
        <f>IFERROR(VLOOKUP(TRIM(PRR[[#This Row],[Lokacija provedbe
grad ili općina]]),[1]Koordinate!B:E,3,FALSE),"")</f>
        <v>45.286150399999997</v>
      </c>
      <c r="Q1585" s="225">
        <f>IFERROR(VLOOKUP(TRIM(PRR[[#This Row],[Lokacija provedbe
grad ili općina]]),[1]Koordinate!B:E,4,FALSE),"")</f>
        <v>17.380311500000001</v>
      </c>
    </row>
    <row r="1586" spans="1:17" s="167" customFormat="1">
      <c r="A1586" s="151"/>
      <c r="B1586" s="169" t="s">
        <v>6240</v>
      </c>
      <c r="C1586" s="44"/>
      <c r="D1586" s="44"/>
      <c r="E1586" s="242">
        <v>43565</v>
      </c>
      <c r="F1586" s="75">
        <v>111187.5</v>
      </c>
      <c r="G1586" s="75">
        <v>111187.5</v>
      </c>
      <c r="H1586" s="75">
        <v>94509.375</v>
      </c>
      <c r="I1586" s="75">
        <v>16678.125</v>
      </c>
      <c r="J1586" s="75">
        <v>0</v>
      </c>
      <c r="K1586" s="199" t="s">
        <v>6350</v>
      </c>
      <c r="L1586" s="196" t="s">
        <v>20</v>
      </c>
      <c r="M1586" s="136" t="s">
        <v>2329</v>
      </c>
      <c r="N1586" s="218"/>
      <c r="O1586" s="225">
        <f>IFERROR(VLOOKUP(TRIM(PRR[[#This Row],[Lokacija provedbe
grad ili općina]]),[1]Koordinate!B:E,2,FALSE),"")</f>
        <v>35220</v>
      </c>
      <c r="P1586" s="225">
        <f>IFERROR(VLOOKUP(TRIM(PRR[[#This Row],[Lokacija provedbe
grad ili općina]]),[1]Koordinate!B:E,3,FALSE),"")</f>
        <v>45.065274799999997</v>
      </c>
      <c r="Q1586" s="225">
        <f>IFERROR(VLOOKUP(TRIM(PRR[[#This Row],[Lokacija provedbe
grad ili općina]]),[1]Koordinate!B:E,4,FALSE),"")</f>
        <v>18.4871587999999</v>
      </c>
    </row>
    <row r="1587" spans="1:17" s="167" customFormat="1">
      <c r="A1587" s="151"/>
      <c r="B1587" s="169" t="s">
        <v>6240</v>
      </c>
      <c r="C1587" s="44"/>
      <c r="D1587" s="44"/>
      <c r="E1587" s="242">
        <v>43565</v>
      </c>
      <c r="F1587" s="75">
        <v>111187.5</v>
      </c>
      <c r="G1587" s="75">
        <v>111187.5</v>
      </c>
      <c r="H1587" s="75">
        <v>94509.375</v>
      </c>
      <c r="I1587" s="75">
        <v>16678.125</v>
      </c>
      <c r="J1587" s="75">
        <v>0</v>
      </c>
      <c r="K1587" s="199" t="s">
        <v>6351</v>
      </c>
      <c r="L1587" s="196" t="s">
        <v>20</v>
      </c>
      <c r="M1587" s="136" t="s">
        <v>3767</v>
      </c>
      <c r="N1587" s="218"/>
      <c r="O1587" s="225">
        <f>IFERROR(VLOOKUP(TRIM(PRR[[#This Row],[Lokacija provedbe
grad ili općina]]),[1]Koordinate!B:E,2,FALSE),"")</f>
        <v>35211</v>
      </c>
      <c r="P1587" s="225">
        <f>IFERROR(VLOOKUP(TRIM(PRR[[#This Row],[Lokacija provedbe
grad ili općina]]),[1]Koordinate!B:E,3,FALSE),"")</f>
        <v>45.181916200000003</v>
      </c>
      <c r="Q1587" s="225">
        <f>IFERROR(VLOOKUP(TRIM(PRR[[#This Row],[Lokacija provedbe
grad ili općina]]),[1]Koordinate!B:E,4,FALSE),"")</f>
        <v>18.1845731999999</v>
      </c>
    </row>
    <row r="1588" spans="1:17" s="167" customFormat="1">
      <c r="A1588" s="151"/>
      <c r="B1588" s="169" t="s">
        <v>6240</v>
      </c>
      <c r="C1588" s="44"/>
      <c r="D1588" s="44"/>
      <c r="E1588" s="242">
        <v>43565</v>
      </c>
      <c r="F1588" s="75">
        <v>111187.5</v>
      </c>
      <c r="G1588" s="75">
        <v>111187.5</v>
      </c>
      <c r="H1588" s="75">
        <v>94509.375</v>
      </c>
      <c r="I1588" s="75">
        <v>16678.125</v>
      </c>
      <c r="J1588" s="75">
        <v>0</v>
      </c>
      <c r="K1588" s="199" t="s">
        <v>6352</v>
      </c>
      <c r="L1588" s="196" t="s">
        <v>20</v>
      </c>
      <c r="M1588" s="136" t="s">
        <v>190</v>
      </c>
      <c r="N1588" s="218"/>
      <c r="O1588" s="225">
        <f>IFERROR(VLOOKUP(TRIM(PRR[[#This Row],[Lokacija provedbe
grad ili općina]]),[1]Koordinate!B:E,2,FALSE),"")</f>
        <v>35250</v>
      </c>
      <c r="P1588" s="225">
        <f>IFERROR(VLOOKUP(TRIM(PRR[[#This Row],[Lokacija provedbe
grad ili općina]]),[1]Koordinate!B:E,3,FALSE),"")</f>
        <v>45.164750499999997</v>
      </c>
      <c r="Q1588" s="225">
        <f>IFERROR(VLOOKUP(TRIM(PRR[[#This Row],[Lokacija provedbe
grad ili općina]]),[1]Koordinate!B:E,4,FALSE),"")</f>
        <v>17.756043200000001</v>
      </c>
    </row>
    <row r="1589" spans="1:17" s="167" customFormat="1">
      <c r="A1589" s="151"/>
      <c r="B1589" s="169" t="s">
        <v>6240</v>
      </c>
      <c r="C1589" s="44"/>
      <c r="D1589" s="44"/>
      <c r="E1589" s="242">
        <v>43565</v>
      </c>
      <c r="F1589" s="75">
        <v>111187.5</v>
      </c>
      <c r="G1589" s="75">
        <v>111187.5</v>
      </c>
      <c r="H1589" s="75">
        <v>94509.375</v>
      </c>
      <c r="I1589" s="75">
        <v>16678.125</v>
      </c>
      <c r="J1589" s="75">
        <v>0</v>
      </c>
      <c r="K1589" s="199" t="s">
        <v>6353</v>
      </c>
      <c r="L1589" s="196" t="s">
        <v>20</v>
      </c>
      <c r="M1589" s="136" t="s">
        <v>2652</v>
      </c>
      <c r="N1589" s="218"/>
      <c r="O1589" s="225">
        <f>IFERROR(VLOOKUP(TRIM(PRR[[#This Row],[Lokacija provedbe
grad ili općina]]),[1]Koordinate!B:E,2,FALSE),"")</f>
        <v>35201</v>
      </c>
      <c r="P1589" s="225">
        <f>IFERROR(VLOOKUP(TRIM(PRR[[#This Row],[Lokacija provedbe
grad ili općina]]),[1]Koordinate!B:E,3,FALSE),"")</f>
        <v>45.222870999999998</v>
      </c>
      <c r="Q1589" s="225">
        <f>IFERROR(VLOOKUP(TRIM(PRR[[#This Row],[Lokacija provedbe
grad ili općina]]),[1]Koordinate!B:E,4,FALSE),"")</f>
        <v>18.011320899999902</v>
      </c>
    </row>
    <row r="1590" spans="1:17" s="167" customFormat="1">
      <c r="A1590" s="151"/>
      <c r="B1590" s="169" t="s">
        <v>6240</v>
      </c>
      <c r="C1590" s="44"/>
      <c r="D1590" s="44"/>
      <c r="E1590" s="242">
        <v>43565</v>
      </c>
      <c r="F1590" s="75">
        <v>111187.5</v>
      </c>
      <c r="G1590" s="75">
        <v>111187.5</v>
      </c>
      <c r="H1590" s="75">
        <v>94509.375</v>
      </c>
      <c r="I1590" s="75">
        <v>16678.125</v>
      </c>
      <c r="J1590" s="75">
        <v>0</v>
      </c>
      <c r="K1590" s="199" t="s">
        <v>6354</v>
      </c>
      <c r="L1590" s="196" t="s">
        <v>20</v>
      </c>
      <c r="M1590" s="136" t="s">
        <v>3767</v>
      </c>
      <c r="N1590" s="218"/>
      <c r="O1590" s="225">
        <f>IFERROR(VLOOKUP(TRIM(PRR[[#This Row],[Lokacija provedbe
grad ili općina]]),[1]Koordinate!B:E,2,FALSE),"")</f>
        <v>35211</v>
      </c>
      <c r="P1590" s="225">
        <f>IFERROR(VLOOKUP(TRIM(PRR[[#This Row],[Lokacija provedbe
grad ili općina]]),[1]Koordinate!B:E,3,FALSE),"")</f>
        <v>45.181916200000003</v>
      </c>
      <c r="Q1590" s="225">
        <f>IFERROR(VLOOKUP(TRIM(PRR[[#This Row],[Lokacija provedbe
grad ili općina]]),[1]Koordinate!B:E,4,FALSE),"")</f>
        <v>18.1845731999999</v>
      </c>
    </row>
    <row r="1591" spans="1:17" s="167" customFormat="1">
      <c r="A1591" s="151"/>
      <c r="B1591" s="169" t="s">
        <v>6240</v>
      </c>
      <c r="C1591" s="44"/>
      <c r="D1591" s="44"/>
      <c r="E1591" s="242">
        <v>43565</v>
      </c>
      <c r="F1591" s="75">
        <v>111187.5</v>
      </c>
      <c r="G1591" s="75">
        <v>111187.5</v>
      </c>
      <c r="H1591" s="75">
        <v>94509.375</v>
      </c>
      <c r="I1591" s="75">
        <v>16678.125</v>
      </c>
      <c r="J1591" s="75">
        <v>0</v>
      </c>
      <c r="K1591" s="199" t="s">
        <v>6355</v>
      </c>
      <c r="L1591" s="196" t="s">
        <v>20</v>
      </c>
      <c r="M1591" s="136" t="s">
        <v>846</v>
      </c>
      <c r="N1591" s="218"/>
      <c r="O1591" s="225">
        <f>IFERROR(VLOOKUP(TRIM(PRR[[#This Row],[Lokacija provedbe
grad ili općina]]),[1]Koordinate!B:E,2,FALSE),"")</f>
        <v>35420</v>
      </c>
      <c r="P1591" s="225">
        <f>IFERROR(VLOOKUP(TRIM(PRR[[#This Row],[Lokacija provedbe
grad ili općina]]),[1]Koordinate!B:E,3,FALSE),"")</f>
        <v>45.222117300000001</v>
      </c>
      <c r="Q1591" s="225">
        <f>IFERROR(VLOOKUP(TRIM(PRR[[#This Row],[Lokacija provedbe
grad ili općina]]),[1]Koordinate!B:E,4,FALSE),"")</f>
        <v>17.5259231</v>
      </c>
    </row>
    <row r="1592" spans="1:17" s="167" customFormat="1">
      <c r="A1592" s="151"/>
      <c r="B1592" s="169" t="s">
        <v>6240</v>
      </c>
      <c r="C1592" s="44"/>
      <c r="D1592" s="44"/>
      <c r="E1592" s="242">
        <v>43565</v>
      </c>
      <c r="F1592" s="75">
        <v>111187.5</v>
      </c>
      <c r="G1592" s="75">
        <v>111187.5</v>
      </c>
      <c r="H1592" s="75">
        <v>94509.375</v>
      </c>
      <c r="I1592" s="75">
        <v>16678.125</v>
      </c>
      <c r="J1592" s="75">
        <v>0</v>
      </c>
      <c r="K1592" s="199" t="s">
        <v>6356</v>
      </c>
      <c r="L1592" s="196" t="s">
        <v>20</v>
      </c>
      <c r="M1592" s="136" t="s">
        <v>2333</v>
      </c>
      <c r="N1592" s="218"/>
      <c r="O1592" s="225">
        <f>IFERROR(VLOOKUP(TRIM(PRR[[#This Row],[Lokacija provedbe
grad ili općina]]),[1]Koordinate!B:E,2,FALSE),"")</f>
        <v>35430</v>
      </c>
      <c r="P1592" s="225">
        <f>IFERROR(VLOOKUP(TRIM(PRR[[#This Row],[Lokacija provedbe
grad ili općina]]),[1]Koordinate!B:E,3,FALSE),"")</f>
        <v>45.260405499999997</v>
      </c>
      <c r="Q1592" s="225">
        <f>IFERROR(VLOOKUP(TRIM(PRR[[#This Row],[Lokacija provedbe
grad ili općina]]),[1]Koordinate!B:E,4,FALSE),"")</f>
        <v>17.198979399999899</v>
      </c>
    </row>
    <row r="1593" spans="1:17" s="167" customFormat="1">
      <c r="A1593" s="151"/>
      <c r="B1593" s="169" t="s">
        <v>6240</v>
      </c>
      <c r="C1593" s="44"/>
      <c r="D1593" s="44"/>
      <c r="E1593" s="242">
        <v>43565</v>
      </c>
      <c r="F1593" s="75">
        <v>111187.5</v>
      </c>
      <c r="G1593" s="75">
        <v>111187.5</v>
      </c>
      <c r="H1593" s="75">
        <v>94509.375</v>
      </c>
      <c r="I1593" s="75">
        <v>16678.125</v>
      </c>
      <c r="J1593" s="75">
        <v>0</v>
      </c>
      <c r="K1593" s="199" t="s">
        <v>6357</v>
      </c>
      <c r="L1593" s="196" t="s">
        <v>20</v>
      </c>
      <c r="M1593" s="136" t="s">
        <v>157</v>
      </c>
      <c r="N1593" s="218"/>
      <c r="O1593" s="225">
        <f>IFERROR(VLOOKUP(TRIM(PRR[[#This Row],[Lokacija provedbe
grad ili općina]]),[1]Koordinate!B:E,2,FALSE),"")</f>
        <v>35400</v>
      </c>
      <c r="P1593" s="225">
        <f>IFERROR(VLOOKUP(TRIM(PRR[[#This Row],[Lokacija provedbe
grad ili općina]]),[1]Koordinate!B:E,3,FALSE),"")</f>
        <v>45.258155799999997</v>
      </c>
      <c r="Q1593" s="225">
        <f>IFERROR(VLOOKUP(TRIM(PRR[[#This Row],[Lokacija provedbe
grad ili općina]]),[1]Koordinate!B:E,4,FALSE),"")</f>
        <v>17.3839626</v>
      </c>
    </row>
    <row r="1594" spans="1:17" s="167" customFormat="1">
      <c r="A1594" s="151"/>
      <c r="B1594" s="169" t="s">
        <v>6240</v>
      </c>
      <c r="C1594" s="44"/>
      <c r="D1594" s="44"/>
      <c r="E1594" s="242">
        <v>43565</v>
      </c>
      <c r="F1594" s="75">
        <v>111187.5</v>
      </c>
      <c r="G1594" s="75">
        <v>111187.5</v>
      </c>
      <c r="H1594" s="75">
        <v>94509.375</v>
      </c>
      <c r="I1594" s="75">
        <v>16678.125</v>
      </c>
      <c r="J1594" s="75">
        <v>0</v>
      </c>
      <c r="K1594" s="199" t="s">
        <v>6358</v>
      </c>
      <c r="L1594" s="196" t="s">
        <v>20</v>
      </c>
      <c r="M1594" s="136" t="s">
        <v>157</v>
      </c>
      <c r="N1594" s="218"/>
      <c r="O1594" s="225">
        <f>IFERROR(VLOOKUP(TRIM(PRR[[#This Row],[Lokacija provedbe
grad ili općina]]),[1]Koordinate!B:E,2,FALSE),"")</f>
        <v>35400</v>
      </c>
      <c r="P1594" s="225">
        <f>IFERROR(VLOOKUP(TRIM(PRR[[#This Row],[Lokacija provedbe
grad ili općina]]),[1]Koordinate!B:E,3,FALSE),"")</f>
        <v>45.258155799999997</v>
      </c>
      <c r="Q1594" s="225">
        <f>IFERROR(VLOOKUP(TRIM(PRR[[#This Row],[Lokacija provedbe
grad ili općina]]),[1]Koordinate!B:E,4,FALSE),"")</f>
        <v>17.3839626</v>
      </c>
    </row>
    <row r="1595" spans="1:17" s="167" customFormat="1">
      <c r="A1595" s="151"/>
      <c r="B1595" s="169" t="s">
        <v>6240</v>
      </c>
      <c r="C1595" s="44"/>
      <c r="D1595" s="44"/>
      <c r="E1595" s="242">
        <v>43565</v>
      </c>
      <c r="F1595" s="75">
        <v>111187.5</v>
      </c>
      <c r="G1595" s="75">
        <v>111187.5</v>
      </c>
      <c r="H1595" s="75">
        <v>94509.375</v>
      </c>
      <c r="I1595" s="75">
        <v>16678.125</v>
      </c>
      <c r="J1595" s="75">
        <v>0</v>
      </c>
      <c r="K1595" s="199" t="s">
        <v>6359</v>
      </c>
      <c r="L1595" s="196" t="s">
        <v>20</v>
      </c>
      <c r="M1595" s="136" t="s">
        <v>157</v>
      </c>
      <c r="N1595" s="218"/>
      <c r="O1595" s="225">
        <f>IFERROR(VLOOKUP(TRIM(PRR[[#This Row],[Lokacija provedbe
grad ili općina]]),[1]Koordinate!B:E,2,FALSE),"")</f>
        <v>35400</v>
      </c>
      <c r="P1595" s="225">
        <f>IFERROR(VLOOKUP(TRIM(PRR[[#This Row],[Lokacija provedbe
grad ili općina]]),[1]Koordinate!B:E,3,FALSE),"")</f>
        <v>45.258155799999997</v>
      </c>
      <c r="Q1595" s="225">
        <f>IFERROR(VLOOKUP(TRIM(PRR[[#This Row],[Lokacija provedbe
grad ili općina]]),[1]Koordinate!B:E,4,FALSE),"")</f>
        <v>17.3839626</v>
      </c>
    </row>
    <row r="1596" spans="1:17" s="167" customFormat="1">
      <c r="A1596" s="151"/>
      <c r="B1596" s="169" t="s">
        <v>6240</v>
      </c>
      <c r="C1596" s="44"/>
      <c r="D1596" s="44"/>
      <c r="E1596" s="242">
        <v>43565</v>
      </c>
      <c r="F1596" s="75">
        <v>111187.5</v>
      </c>
      <c r="G1596" s="75">
        <v>111187.5</v>
      </c>
      <c r="H1596" s="75">
        <v>94509.375</v>
      </c>
      <c r="I1596" s="75">
        <v>16678.125</v>
      </c>
      <c r="J1596" s="75">
        <v>0</v>
      </c>
      <c r="K1596" s="199" t="s">
        <v>6360</v>
      </c>
      <c r="L1596" s="196" t="s">
        <v>20</v>
      </c>
      <c r="M1596" s="136" t="s">
        <v>4330</v>
      </c>
      <c r="N1596" s="218"/>
      <c r="O1596" s="225">
        <f>IFERROR(VLOOKUP(TRIM(PRR[[#This Row],[Lokacija provedbe
grad ili općina]]),[1]Koordinate!B:E,2,FALSE),"")</f>
        <v>35410</v>
      </c>
      <c r="P1596" s="225">
        <f>IFERROR(VLOOKUP(TRIM(PRR[[#This Row],[Lokacija provedbe
grad ili općina]]),[1]Koordinate!B:E,3,FALSE),"")</f>
        <v>45.195653</v>
      </c>
      <c r="Q1596" s="225">
        <f>IFERROR(VLOOKUP(TRIM(PRR[[#This Row],[Lokacija provedbe
grad ili općina]]),[1]Koordinate!B:E,4,FALSE),"")</f>
        <v>17.643346899999901</v>
      </c>
    </row>
    <row r="1597" spans="1:17" s="167" customFormat="1">
      <c r="A1597" s="151"/>
      <c r="B1597" s="169" t="s">
        <v>6240</v>
      </c>
      <c r="C1597" s="44"/>
      <c r="D1597" s="44"/>
      <c r="E1597" s="242">
        <v>43565</v>
      </c>
      <c r="F1597" s="75">
        <v>111187.5</v>
      </c>
      <c r="G1597" s="75">
        <v>111187.5</v>
      </c>
      <c r="H1597" s="75">
        <v>94509.375</v>
      </c>
      <c r="I1597" s="75">
        <v>16678.125</v>
      </c>
      <c r="J1597" s="75">
        <v>0</v>
      </c>
      <c r="K1597" s="199" t="s">
        <v>6361</v>
      </c>
      <c r="L1597" s="196" t="s">
        <v>20</v>
      </c>
      <c r="M1597" s="136" t="s">
        <v>1448</v>
      </c>
      <c r="N1597" s="218"/>
      <c r="O1597" s="225">
        <f>IFERROR(VLOOKUP(TRIM(PRR[[#This Row],[Lokacija provedbe
grad ili općina]]),[1]Koordinate!B:E,2,FALSE),"")</f>
        <v>35404</v>
      </c>
      <c r="P1597" s="225">
        <f>IFERROR(VLOOKUP(TRIM(PRR[[#This Row],[Lokacija provedbe
grad ili općina]]),[1]Koordinate!B:E,3,FALSE),"")</f>
        <v>45.286150399999997</v>
      </c>
      <c r="Q1597" s="225">
        <f>IFERROR(VLOOKUP(TRIM(PRR[[#This Row],[Lokacija provedbe
grad ili općina]]),[1]Koordinate!B:E,4,FALSE),"")</f>
        <v>17.380311500000001</v>
      </c>
    </row>
    <row r="1598" spans="1:17" s="167" customFormat="1">
      <c r="A1598" s="151"/>
      <c r="B1598" s="169" t="s">
        <v>6240</v>
      </c>
      <c r="C1598" s="44"/>
      <c r="D1598" s="44"/>
      <c r="E1598" s="242">
        <v>43565</v>
      </c>
      <c r="F1598" s="75">
        <v>111187.5</v>
      </c>
      <c r="G1598" s="75">
        <v>111187.5</v>
      </c>
      <c r="H1598" s="75">
        <v>94509.375</v>
      </c>
      <c r="I1598" s="75">
        <v>16678.125</v>
      </c>
      <c r="J1598" s="75">
        <v>0</v>
      </c>
      <c r="K1598" s="199" t="s">
        <v>6362</v>
      </c>
      <c r="L1598" s="196" t="s">
        <v>20</v>
      </c>
      <c r="M1598" s="136" t="s">
        <v>62</v>
      </c>
      <c r="N1598" s="218"/>
      <c r="O1598" s="225">
        <f>IFERROR(VLOOKUP(TRIM(PRR[[#This Row],[Lokacija provedbe
grad ili općina]]),[1]Koordinate!B:E,2,FALSE),"")</f>
        <v>35000</v>
      </c>
      <c r="P1598" s="225">
        <f>IFERROR(VLOOKUP(TRIM(PRR[[#This Row],[Lokacija provedbe
grad ili općina]]),[1]Koordinate!B:E,3,FALSE),"")</f>
        <v>45.163143099999999</v>
      </c>
      <c r="Q1598" s="225">
        <f>IFERROR(VLOOKUP(TRIM(PRR[[#This Row],[Lokacija provedbe
grad ili općina]]),[1]Koordinate!B:E,4,FALSE),"")</f>
        <v>18.011608099999901</v>
      </c>
    </row>
    <row r="1599" spans="1:17" s="167" customFormat="1">
      <c r="A1599" s="151"/>
      <c r="B1599" s="169" t="s">
        <v>6240</v>
      </c>
      <c r="C1599" s="44"/>
      <c r="D1599" s="44"/>
      <c r="E1599" s="242">
        <v>43565</v>
      </c>
      <c r="F1599" s="75">
        <v>111187.5</v>
      </c>
      <c r="G1599" s="75">
        <v>111187.5</v>
      </c>
      <c r="H1599" s="75">
        <v>94509.375</v>
      </c>
      <c r="I1599" s="75">
        <v>16678.125</v>
      </c>
      <c r="J1599" s="75">
        <v>0</v>
      </c>
      <c r="K1599" s="199" t="s">
        <v>6363</v>
      </c>
      <c r="L1599" s="196" t="s">
        <v>20</v>
      </c>
      <c r="M1599" s="136" t="s">
        <v>1448</v>
      </c>
      <c r="N1599" s="218"/>
      <c r="O1599" s="225">
        <f>IFERROR(VLOOKUP(TRIM(PRR[[#This Row],[Lokacija provedbe
grad ili općina]]),[1]Koordinate!B:E,2,FALSE),"")</f>
        <v>35404</v>
      </c>
      <c r="P1599" s="225">
        <f>IFERROR(VLOOKUP(TRIM(PRR[[#This Row],[Lokacija provedbe
grad ili općina]]),[1]Koordinate!B:E,3,FALSE),"")</f>
        <v>45.286150399999997</v>
      </c>
      <c r="Q1599" s="225">
        <f>IFERROR(VLOOKUP(TRIM(PRR[[#This Row],[Lokacija provedbe
grad ili općina]]),[1]Koordinate!B:E,4,FALSE),"")</f>
        <v>17.380311500000001</v>
      </c>
    </row>
    <row r="1600" spans="1:17" s="167" customFormat="1">
      <c r="A1600" s="151"/>
      <c r="B1600" s="169" t="s">
        <v>6240</v>
      </c>
      <c r="C1600" s="44"/>
      <c r="D1600" s="44"/>
      <c r="E1600" s="242">
        <v>43565</v>
      </c>
      <c r="F1600" s="75">
        <v>111187.5</v>
      </c>
      <c r="G1600" s="75">
        <v>111187.5</v>
      </c>
      <c r="H1600" s="75">
        <v>94509.375</v>
      </c>
      <c r="I1600" s="75">
        <v>16678.125</v>
      </c>
      <c r="J1600" s="75">
        <v>0</v>
      </c>
      <c r="K1600" s="199" t="s">
        <v>6364</v>
      </c>
      <c r="L1600" s="196" t="s">
        <v>20</v>
      </c>
      <c r="M1600" s="136" t="s">
        <v>2652</v>
      </c>
      <c r="N1600" s="218"/>
      <c r="O1600" s="225">
        <f>IFERROR(VLOOKUP(TRIM(PRR[[#This Row],[Lokacija provedbe
grad ili općina]]),[1]Koordinate!B:E,2,FALSE),"")</f>
        <v>35201</v>
      </c>
      <c r="P1600" s="225">
        <f>IFERROR(VLOOKUP(TRIM(PRR[[#This Row],[Lokacija provedbe
grad ili općina]]),[1]Koordinate!B:E,3,FALSE),"")</f>
        <v>45.222870999999998</v>
      </c>
      <c r="Q1600" s="225">
        <f>IFERROR(VLOOKUP(TRIM(PRR[[#This Row],[Lokacija provedbe
grad ili općina]]),[1]Koordinate!B:E,4,FALSE),"")</f>
        <v>18.011320899999902</v>
      </c>
    </row>
    <row r="1601" spans="1:17" s="167" customFormat="1">
      <c r="A1601" s="151"/>
      <c r="B1601" s="169" t="s">
        <v>6240</v>
      </c>
      <c r="C1601" s="44"/>
      <c r="D1601" s="44"/>
      <c r="E1601" s="242">
        <v>43565</v>
      </c>
      <c r="F1601" s="75">
        <v>111187.5</v>
      </c>
      <c r="G1601" s="75">
        <v>111187.5</v>
      </c>
      <c r="H1601" s="75">
        <v>94509.375</v>
      </c>
      <c r="I1601" s="75">
        <v>16678.125</v>
      </c>
      <c r="J1601" s="75">
        <v>0</v>
      </c>
      <c r="K1601" s="199" t="s">
        <v>6365</v>
      </c>
      <c r="L1601" s="196" t="s">
        <v>20</v>
      </c>
      <c r="M1601" s="136" t="s">
        <v>2652</v>
      </c>
      <c r="N1601" s="218"/>
      <c r="O1601" s="225">
        <f>IFERROR(VLOOKUP(TRIM(PRR[[#This Row],[Lokacija provedbe
grad ili općina]]),[1]Koordinate!B:E,2,FALSE),"")</f>
        <v>35201</v>
      </c>
      <c r="P1601" s="225">
        <f>IFERROR(VLOOKUP(TRIM(PRR[[#This Row],[Lokacija provedbe
grad ili općina]]),[1]Koordinate!B:E,3,FALSE),"")</f>
        <v>45.222870999999998</v>
      </c>
      <c r="Q1601" s="225">
        <f>IFERROR(VLOOKUP(TRIM(PRR[[#This Row],[Lokacija provedbe
grad ili općina]]),[1]Koordinate!B:E,4,FALSE),"")</f>
        <v>18.011320899999902</v>
      </c>
    </row>
    <row r="1602" spans="1:17" s="167" customFormat="1">
      <c r="A1602" s="151"/>
      <c r="B1602" s="169" t="s">
        <v>6240</v>
      </c>
      <c r="C1602" s="44"/>
      <c r="D1602" s="44"/>
      <c r="E1602" s="242">
        <v>43565</v>
      </c>
      <c r="F1602" s="75">
        <v>111187.5</v>
      </c>
      <c r="G1602" s="75">
        <v>111187.5</v>
      </c>
      <c r="H1602" s="75">
        <v>94509.375</v>
      </c>
      <c r="I1602" s="75">
        <v>16678.125</v>
      </c>
      <c r="J1602" s="75">
        <v>0</v>
      </c>
      <c r="K1602" s="199" t="s">
        <v>6366</v>
      </c>
      <c r="L1602" s="196" t="s">
        <v>20</v>
      </c>
      <c r="M1602" s="136" t="s">
        <v>190</v>
      </c>
      <c r="N1602" s="218"/>
      <c r="O1602" s="225">
        <f>IFERROR(VLOOKUP(TRIM(PRR[[#This Row],[Lokacija provedbe
grad ili općina]]),[1]Koordinate!B:E,2,FALSE),"")</f>
        <v>35250</v>
      </c>
      <c r="P1602" s="225">
        <f>IFERROR(VLOOKUP(TRIM(PRR[[#This Row],[Lokacija provedbe
grad ili općina]]),[1]Koordinate!B:E,3,FALSE),"")</f>
        <v>45.164750499999997</v>
      </c>
      <c r="Q1602" s="225">
        <f>IFERROR(VLOOKUP(TRIM(PRR[[#This Row],[Lokacija provedbe
grad ili općina]]),[1]Koordinate!B:E,4,FALSE),"")</f>
        <v>17.756043200000001</v>
      </c>
    </row>
    <row r="1603" spans="1:17" s="167" customFormat="1">
      <c r="A1603" s="151"/>
      <c r="B1603" s="169" t="s">
        <v>6240</v>
      </c>
      <c r="C1603" s="44"/>
      <c r="D1603" s="44"/>
      <c r="E1603" s="242">
        <v>43565</v>
      </c>
      <c r="F1603" s="75">
        <v>111187.5</v>
      </c>
      <c r="G1603" s="75">
        <v>111187.5</v>
      </c>
      <c r="H1603" s="75">
        <v>94509.375</v>
      </c>
      <c r="I1603" s="75">
        <v>16678.125</v>
      </c>
      <c r="J1603" s="75">
        <v>0</v>
      </c>
      <c r="K1603" s="199" t="s">
        <v>6367</v>
      </c>
      <c r="L1603" s="196" t="s">
        <v>20</v>
      </c>
      <c r="M1603" s="136" t="s">
        <v>2652</v>
      </c>
      <c r="N1603" s="218"/>
      <c r="O1603" s="225">
        <f>IFERROR(VLOOKUP(TRIM(PRR[[#This Row],[Lokacija provedbe
grad ili općina]]),[1]Koordinate!B:E,2,FALSE),"")</f>
        <v>35201</v>
      </c>
      <c r="P1603" s="225">
        <f>IFERROR(VLOOKUP(TRIM(PRR[[#This Row],[Lokacija provedbe
grad ili općina]]),[1]Koordinate!B:E,3,FALSE),"")</f>
        <v>45.222870999999998</v>
      </c>
      <c r="Q1603" s="225">
        <f>IFERROR(VLOOKUP(TRIM(PRR[[#This Row],[Lokacija provedbe
grad ili općina]]),[1]Koordinate!B:E,4,FALSE),"")</f>
        <v>18.011320899999902</v>
      </c>
    </row>
    <row r="1604" spans="1:17" s="167" customFormat="1">
      <c r="A1604" s="151"/>
      <c r="B1604" s="169" t="s">
        <v>6240</v>
      </c>
      <c r="C1604" s="44"/>
      <c r="D1604" s="44"/>
      <c r="E1604" s="242">
        <v>43565</v>
      </c>
      <c r="F1604" s="75">
        <v>111187.5</v>
      </c>
      <c r="G1604" s="75">
        <v>111187.5</v>
      </c>
      <c r="H1604" s="75">
        <v>94509.375</v>
      </c>
      <c r="I1604" s="75">
        <v>16678.125</v>
      </c>
      <c r="J1604" s="75">
        <v>0</v>
      </c>
      <c r="K1604" s="199" t="s">
        <v>6368</v>
      </c>
      <c r="L1604" s="196" t="s">
        <v>20</v>
      </c>
      <c r="M1604" s="136" t="s">
        <v>190</v>
      </c>
      <c r="N1604" s="218"/>
      <c r="O1604" s="225">
        <f>IFERROR(VLOOKUP(TRIM(PRR[[#This Row],[Lokacija provedbe
grad ili općina]]),[1]Koordinate!B:E,2,FALSE),"")</f>
        <v>35250</v>
      </c>
      <c r="P1604" s="225">
        <f>IFERROR(VLOOKUP(TRIM(PRR[[#This Row],[Lokacija provedbe
grad ili općina]]),[1]Koordinate!B:E,3,FALSE),"")</f>
        <v>45.164750499999997</v>
      </c>
      <c r="Q1604" s="225">
        <f>IFERROR(VLOOKUP(TRIM(PRR[[#This Row],[Lokacija provedbe
grad ili općina]]),[1]Koordinate!B:E,4,FALSE),"")</f>
        <v>17.756043200000001</v>
      </c>
    </row>
    <row r="1605" spans="1:17" s="167" customFormat="1">
      <c r="A1605" s="151"/>
      <c r="B1605" s="169" t="s">
        <v>6240</v>
      </c>
      <c r="C1605" s="44"/>
      <c r="D1605" s="44"/>
      <c r="E1605" s="242">
        <v>43565</v>
      </c>
      <c r="F1605" s="75">
        <v>111187.5</v>
      </c>
      <c r="G1605" s="75">
        <v>111187.5</v>
      </c>
      <c r="H1605" s="75">
        <v>94509.375</v>
      </c>
      <c r="I1605" s="75">
        <v>16678.125</v>
      </c>
      <c r="J1605" s="75">
        <v>0</v>
      </c>
      <c r="K1605" s="199" t="s">
        <v>6369</v>
      </c>
      <c r="L1605" s="196" t="s">
        <v>20</v>
      </c>
      <c r="M1605" s="136" t="s">
        <v>2333</v>
      </c>
      <c r="N1605" s="218"/>
      <c r="O1605" s="225">
        <f>IFERROR(VLOOKUP(TRIM(PRR[[#This Row],[Lokacija provedbe
grad ili općina]]),[1]Koordinate!B:E,2,FALSE),"")</f>
        <v>35430</v>
      </c>
      <c r="P1605" s="225">
        <f>IFERROR(VLOOKUP(TRIM(PRR[[#This Row],[Lokacija provedbe
grad ili općina]]),[1]Koordinate!B:E,3,FALSE),"")</f>
        <v>45.260405499999997</v>
      </c>
      <c r="Q1605" s="225">
        <f>IFERROR(VLOOKUP(TRIM(PRR[[#This Row],[Lokacija provedbe
grad ili općina]]),[1]Koordinate!B:E,4,FALSE),"")</f>
        <v>17.198979399999899</v>
      </c>
    </row>
    <row r="1606" spans="1:17" s="167" customFormat="1">
      <c r="A1606" s="151"/>
      <c r="B1606" s="113" t="s">
        <v>6240</v>
      </c>
      <c r="C1606" s="151"/>
      <c r="D1606" s="151"/>
      <c r="E1606" s="78">
        <v>43594</v>
      </c>
      <c r="F1606" s="517">
        <v>111187.5</v>
      </c>
      <c r="G1606" s="517">
        <v>111187.5</v>
      </c>
      <c r="H1606" s="517">
        <v>94509.375</v>
      </c>
      <c r="I1606" s="517">
        <v>16678.125</v>
      </c>
      <c r="J1606" s="517">
        <v>0</v>
      </c>
      <c r="K1606" s="124" t="s">
        <v>6661</v>
      </c>
      <c r="L1606" s="418" t="s">
        <v>20</v>
      </c>
      <c r="M1606" s="124" t="s">
        <v>846</v>
      </c>
      <c r="N1606" s="151"/>
      <c r="O1606" s="79">
        <f>IFERROR(VLOOKUP(TRIM(PRR[[#This Row],[Lokacija provedbe
grad ili općina]]),[1]Koordinate!B:E,2,FALSE),"")</f>
        <v>35420</v>
      </c>
      <c r="P1606" s="79">
        <f>IFERROR(VLOOKUP(TRIM(PRR[[#This Row],[Lokacija provedbe
grad ili općina]]),[1]Koordinate!B:E,3,FALSE),"")</f>
        <v>45.222117300000001</v>
      </c>
      <c r="Q1606" s="79">
        <f>IFERROR(VLOOKUP(TRIM(PRR[[#This Row],[Lokacija provedbe
grad ili općina]]),[1]Koordinate!B:E,4,FALSE),"")</f>
        <v>17.5259231</v>
      </c>
    </row>
    <row r="1607" spans="1:17" s="167" customFormat="1">
      <c r="A1607" s="151"/>
      <c r="B1607" s="113" t="s">
        <v>6240</v>
      </c>
      <c r="C1607" s="151"/>
      <c r="D1607" s="151"/>
      <c r="E1607" s="78">
        <v>43594</v>
      </c>
      <c r="F1607" s="517">
        <v>111187.5</v>
      </c>
      <c r="G1607" s="517">
        <v>111187.5</v>
      </c>
      <c r="H1607" s="517">
        <v>94509.375</v>
      </c>
      <c r="I1607" s="517">
        <v>16678.125</v>
      </c>
      <c r="J1607" s="517">
        <v>0</v>
      </c>
      <c r="K1607" s="124" t="s">
        <v>6654</v>
      </c>
      <c r="L1607" s="418" t="s">
        <v>20</v>
      </c>
      <c r="M1607" s="124" t="s">
        <v>62</v>
      </c>
      <c r="N1607" s="151"/>
      <c r="O1607" s="79">
        <f>IFERROR(VLOOKUP(TRIM(PRR[[#This Row],[Lokacija provedbe
grad ili općina]]),[1]Koordinate!B:E,2,FALSE),"")</f>
        <v>35000</v>
      </c>
      <c r="P1607" s="79">
        <f>IFERROR(VLOOKUP(TRIM(PRR[[#This Row],[Lokacija provedbe
grad ili općina]]),[1]Koordinate!B:E,3,FALSE),"")</f>
        <v>45.163143099999999</v>
      </c>
      <c r="Q1607" s="79">
        <f>IFERROR(VLOOKUP(TRIM(PRR[[#This Row],[Lokacija provedbe
grad ili općina]]),[1]Koordinate!B:E,4,FALSE),"")</f>
        <v>18.011608099999901</v>
      </c>
    </row>
    <row r="1608" spans="1:17" s="167" customFormat="1">
      <c r="A1608" s="151"/>
      <c r="B1608" s="113" t="s">
        <v>6240</v>
      </c>
      <c r="C1608" s="151"/>
      <c r="D1608" s="151"/>
      <c r="E1608" s="78">
        <v>43594</v>
      </c>
      <c r="F1608" s="517">
        <v>111187.5</v>
      </c>
      <c r="G1608" s="517">
        <v>111187.5</v>
      </c>
      <c r="H1608" s="517">
        <v>94509.375</v>
      </c>
      <c r="I1608" s="517">
        <v>16678.125</v>
      </c>
      <c r="J1608" s="517">
        <v>0</v>
      </c>
      <c r="K1608" s="124" t="s">
        <v>6655</v>
      </c>
      <c r="L1608" s="418" t="s">
        <v>20</v>
      </c>
      <c r="M1608" s="124" t="s">
        <v>1219</v>
      </c>
      <c r="N1608" s="151"/>
      <c r="O1608" s="79">
        <f>IFERROR(VLOOKUP(TRIM(PRR[[#This Row],[Lokacija provedbe
grad ili općina]]),[1]Koordinate!B:E,2,FALSE),"")</f>
        <v>35403</v>
      </c>
      <c r="P1608" s="79">
        <f>IFERROR(VLOOKUP(TRIM(PRR[[#This Row],[Lokacija provedbe
grad ili općina]]),[1]Koordinate!B:E,3,FALSE),"")</f>
        <v>45.2631218</v>
      </c>
      <c r="Q1608" s="79">
        <f>IFERROR(VLOOKUP(TRIM(PRR[[#This Row],[Lokacija provedbe
grad ili općina]]),[1]Koordinate!B:E,4,FALSE),"")</f>
        <v>17.423400600000001</v>
      </c>
    </row>
    <row r="1609" spans="1:17" s="167" customFormat="1">
      <c r="A1609" s="151"/>
      <c r="B1609" s="113" t="s">
        <v>6240</v>
      </c>
      <c r="C1609" s="151"/>
      <c r="D1609" s="151"/>
      <c r="E1609" s="78">
        <v>43594</v>
      </c>
      <c r="F1609" s="517">
        <v>111187.5</v>
      </c>
      <c r="G1609" s="517">
        <v>111187.5</v>
      </c>
      <c r="H1609" s="517">
        <v>94509.375</v>
      </c>
      <c r="I1609" s="517">
        <v>16678.125</v>
      </c>
      <c r="J1609" s="517">
        <v>0</v>
      </c>
      <c r="K1609" s="124" t="s">
        <v>6656</v>
      </c>
      <c r="L1609" s="418" t="s">
        <v>20</v>
      </c>
      <c r="M1609" s="124" t="s">
        <v>846</v>
      </c>
      <c r="N1609" s="151"/>
      <c r="O1609" s="79">
        <f>IFERROR(VLOOKUP(TRIM(PRR[[#This Row],[Lokacija provedbe
grad ili općina]]),[1]Koordinate!B:E,2,FALSE),"")</f>
        <v>35420</v>
      </c>
      <c r="P1609" s="79">
        <f>IFERROR(VLOOKUP(TRIM(PRR[[#This Row],[Lokacija provedbe
grad ili općina]]),[1]Koordinate!B:E,3,FALSE),"")</f>
        <v>45.222117300000001</v>
      </c>
      <c r="Q1609" s="79">
        <f>IFERROR(VLOOKUP(TRIM(PRR[[#This Row],[Lokacija provedbe
grad ili općina]]),[1]Koordinate!B:E,4,FALSE),"")</f>
        <v>17.5259231</v>
      </c>
    </row>
    <row r="1610" spans="1:17" s="167" customFormat="1">
      <c r="A1610" s="151"/>
      <c r="B1610" s="113" t="s">
        <v>6240</v>
      </c>
      <c r="C1610" s="151"/>
      <c r="D1610" s="151"/>
      <c r="E1610" s="78">
        <v>43594</v>
      </c>
      <c r="F1610" s="517">
        <v>111187.5</v>
      </c>
      <c r="G1610" s="517">
        <v>111187.5</v>
      </c>
      <c r="H1610" s="517">
        <v>94509.375</v>
      </c>
      <c r="I1610" s="517">
        <v>16678.125</v>
      </c>
      <c r="J1610" s="517">
        <v>0</v>
      </c>
      <c r="K1610" s="124" t="s">
        <v>6657</v>
      </c>
      <c r="L1610" s="418" t="s">
        <v>20</v>
      </c>
      <c r="M1610" s="124" t="s">
        <v>846</v>
      </c>
      <c r="N1610" s="151"/>
      <c r="O1610" s="79">
        <f>IFERROR(VLOOKUP(TRIM(PRR[[#This Row],[Lokacija provedbe
grad ili općina]]),[1]Koordinate!B:E,2,FALSE),"")</f>
        <v>35420</v>
      </c>
      <c r="P1610" s="79">
        <f>IFERROR(VLOOKUP(TRIM(PRR[[#This Row],[Lokacija provedbe
grad ili općina]]),[1]Koordinate!B:E,3,FALSE),"")</f>
        <v>45.222117300000001</v>
      </c>
      <c r="Q1610" s="79">
        <f>IFERROR(VLOOKUP(TRIM(PRR[[#This Row],[Lokacija provedbe
grad ili općina]]),[1]Koordinate!B:E,4,FALSE),"")</f>
        <v>17.5259231</v>
      </c>
    </row>
    <row r="1611" spans="1:17" s="167" customFormat="1">
      <c r="A1611" s="151"/>
      <c r="B1611" s="113" t="s">
        <v>6240</v>
      </c>
      <c r="C1611" s="151"/>
      <c r="D1611" s="151"/>
      <c r="E1611" s="78">
        <v>43594</v>
      </c>
      <c r="F1611" s="517">
        <v>111187.5</v>
      </c>
      <c r="G1611" s="517">
        <v>111187.5</v>
      </c>
      <c r="H1611" s="517">
        <v>94509.375</v>
      </c>
      <c r="I1611" s="517">
        <v>16678.125</v>
      </c>
      <c r="J1611" s="517">
        <v>0</v>
      </c>
      <c r="K1611" s="124" t="s">
        <v>6658</v>
      </c>
      <c r="L1611" s="418" t="s">
        <v>20</v>
      </c>
      <c r="M1611" s="124" t="s">
        <v>190</v>
      </c>
      <c r="N1611" s="151"/>
      <c r="O1611" s="79">
        <f>IFERROR(VLOOKUP(TRIM(PRR[[#This Row],[Lokacija provedbe
grad ili općina]]),[1]Koordinate!B:E,2,FALSE),"")</f>
        <v>35250</v>
      </c>
      <c r="P1611" s="79">
        <f>IFERROR(VLOOKUP(TRIM(PRR[[#This Row],[Lokacija provedbe
grad ili općina]]),[1]Koordinate!B:E,3,FALSE),"")</f>
        <v>45.164750499999997</v>
      </c>
      <c r="Q1611" s="79">
        <f>IFERROR(VLOOKUP(TRIM(PRR[[#This Row],[Lokacija provedbe
grad ili općina]]),[1]Koordinate!B:E,4,FALSE),"")</f>
        <v>17.756043200000001</v>
      </c>
    </row>
    <row r="1612" spans="1:17" s="167" customFormat="1">
      <c r="A1612" s="151"/>
      <c r="B1612" s="169" t="s">
        <v>6240</v>
      </c>
      <c r="C1612" s="44"/>
      <c r="D1612" s="44"/>
      <c r="E1612" s="242">
        <v>43594</v>
      </c>
      <c r="F1612" s="75">
        <v>111187.5</v>
      </c>
      <c r="G1612" s="75">
        <v>111187.5</v>
      </c>
      <c r="H1612" s="75">
        <v>94509.375</v>
      </c>
      <c r="I1612" s="75">
        <v>16678.125</v>
      </c>
      <c r="J1612" s="75">
        <v>0</v>
      </c>
      <c r="K1612" s="199" t="s">
        <v>6659</v>
      </c>
      <c r="L1612" s="196" t="s">
        <v>20</v>
      </c>
      <c r="M1612" s="136" t="s">
        <v>846</v>
      </c>
      <c r="N1612" s="218"/>
      <c r="O1612" s="225">
        <f>IFERROR(VLOOKUP(TRIM(PRR[[#This Row],[Lokacija provedbe
grad ili općina]]),[1]Koordinate!B:E,2,FALSE),"")</f>
        <v>35420</v>
      </c>
      <c r="P1612" s="225">
        <f>IFERROR(VLOOKUP(TRIM(PRR[[#This Row],[Lokacija provedbe
grad ili općina]]),[1]Koordinate!B:E,3,FALSE),"")</f>
        <v>45.222117300000001</v>
      </c>
      <c r="Q1612" s="225">
        <f>IFERROR(VLOOKUP(TRIM(PRR[[#This Row],[Lokacija provedbe
grad ili općina]]),[1]Koordinate!B:E,4,FALSE),"")</f>
        <v>17.5259231</v>
      </c>
    </row>
    <row r="1613" spans="1:17" s="167" customFormat="1" ht="30">
      <c r="A1613" s="151"/>
      <c r="B1613" s="113" t="s">
        <v>5566</v>
      </c>
      <c r="C1613" s="151"/>
      <c r="D1613" s="151"/>
      <c r="E1613" s="78">
        <v>43507</v>
      </c>
      <c r="F1613" s="517">
        <v>372000</v>
      </c>
      <c r="G1613" s="517">
        <v>372000</v>
      </c>
      <c r="H1613" s="517">
        <v>316200</v>
      </c>
      <c r="I1613" s="517">
        <v>55800</v>
      </c>
      <c r="J1613" s="517">
        <v>0</v>
      </c>
      <c r="K1613" s="124" t="s">
        <v>5661</v>
      </c>
      <c r="L1613" s="418" t="s">
        <v>20</v>
      </c>
      <c r="M1613" s="124" t="s">
        <v>1334</v>
      </c>
      <c r="N1613" s="151"/>
      <c r="O1613" s="79">
        <f>IFERROR(VLOOKUP(TRIM(PRR[[#This Row],[Lokacija provedbe
grad ili općina]]),[1]Koordinate!B:E,2,FALSE),"")</f>
        <v>35210</v>
      </c>
      <c r="P1613" s="79">
        <f>IFERROR(VLOOKUP(TRIM(PRR[[#This Row],[Lokacija provedbe
grad ili općina]]),[1]Koordinate!B:E,3,FALSE),"")</f>
        <v>45.210194399999999</v>
      </c>
      <c r="Q1613" s="79">
        <f>IFERROR(VLOOKUP(TRIM(PRR[[#This Row],[Lokacija provedbe
grad ili općina]]),[1]Koordinate!B:E,4,FALSE),"")</f>
        <v>18.4053916999999</v>
      </c>
    </row>
    <row r="1614" spans="1:17" s="167" customFormat="1">
      <c r="A1614" s="151"/>
      <c r="B1614" s="169" t="s">
        <v>5566</v>
      </c>
      <c r="C1614" s="44"/>
      <c r="D1614" s="44"/>
      <c r="E1614" s="242">
        <v>43507</v>
      </c>
      <c r="F1614" s="75">
        <v>372000</v>
      </c>
      <c r="G1614" s="75">
        <v>372000</v>
      </c>
      <c r="H1614" s="75">
        <v>316200</v>
      </c>
      <c r="I1614" s="75">
        <v>55800</v>
      </c>
      <c r="J1614" s="75">
        <v>0</v>
      </c>
      <c r="K1614" s="199" t="s">
        <v>5662</v>
      </c>
      <c r="L1614" s="196" t="s">
        <v>20</v>
      </c>
      <c r="M1614" s="136" t="s">
        <v>157</v>
      </c>
      <c r="N1614" s="218"/>
      <c r="O1614" s="225">
        <f>IFERROR(VLOOKUP(TRIM(PRR[[#This Row],[Lokacija provedbe
grad ili općina]]),[1]Koordinate!B:E,2,FALSE),"")</f>
        <v>35400</v>
      </c>
      <c r="P1614" s="225">
        <f>IFERROR(VLOOKUP(TRIM(PRR[[#This Row],[Lokacija provedbe
grad ili općina]]),[1]Koordinate!B:E,3,FALSE),"")</f>
        <v>45.258155799999997</v>
      </c>
      <c r="Q1614" s="225">
        <f>IFERROR(VLOOKUP(TRIM(PRR[[#This Row],[Lokacija provedbe
grad ili općina]]),[1]Koordinate!B:E,4,FALSE),"")</f>
        <v>17.3839626</v>
      </c>
    </row>
    <row r="1615" spans="1:17" s="167" customFormat="1">
      <c r="A1615" s="151"/>
      <c r="B1615" s="169" t="s">
        <v>5566</v>
      </c>
      <c r="C1615" s="44"/>
      <c r="D1615" s="44"/>
      <c r="E1615" s="242">
        <v>43507</v>
      </c>
      <c r="F1615" s="75">
        <v>372000</v>
      </c>
      <c r="G1615" s="75">
        <v>372000</v>
      </c>
      <c r="H1615" s="75">
        <v>316200</v>
      </c>
      <c r="I1615" s="75">
        <v>55800</v>
      </c>
      <c r="J1615" s="75">
        <v>0</v>
      </c>
      <c r="K1615" s="199" t="s">
        <v>5663</v>
      </c>
      <c r="L1615" s="196" t="s">
        <v>20</v>
      </c>
      <c r="M1615" s="136" t="s">
        <v>190</v>
      </c>
      <c r="N1615" s="218"/>
      <c r="O1615" s="225">
        <f>IFERROR(VLOOKUP(TRIM(PRR[[#This Row],[Lokacija provedbe
grad ili općina]]),[1]Koordinate!B:E,2,FALSE),"")</f>
        <v>35250</v>
      </c>
      <c r="P1615" s="225">
        <f>IFERROR(VLOOKUP(TRIM(PRR[[#This Row],[Lokacija provedbe
grad ili općina]]),[1]Koordinate!B:E,3,FALSE),"")</f>
        <v>45.164750499999997</v>
      </c>
      <c r="Q1615" s="225">
        <f>IFERROR(VLOOKUP(TRIM(PRR[[#This Row],[Lokacija provedbe
grad ili općina]]),[1]Koordinate!B:E,4,FALSE),"")</f>
        <v>17.756043200000001</v>
      </c>
    </row>
    <row r="1616" spans="1:17" s="167" customFormat="1">
      <c r="A1616" s="151"/>
      <c r="B1616" s="169" t="s">
        <v>5566</v>
      </c>
      <c r="C1616" s="44"/>
      <c r="D1616" s="44"/>
      <c r="E1616" s="242">
        <v>43507</v>
      </c>
      <c r="F1616" s="75">
        <v>372000</v>
      </c>
      <c r="G1616" s="75">
        <v>372000</v>
      </c>
      <c r="H1616" s="75">
        <v>316200</v>
      </c>
      <c r="I1616" s="75">
        <v>55800</v>
      </c>
      <c r="J1616" s="75">
        <v>0</v>
      </c>
      <c r="K1616" s="199" t="s">
        <v>5664</v>
      </c>
      <c r="L1616" s="196" t="s">
        <v>20</v>
      </c>
      <c r="M1616" s="136" t="s">
        <v>1448</v>
      </c>
      <c r="N1616" s="218"/>
      <c r="O1616" s="225">
        <f>IFERROR(VLOOKUP(TRIM(PRR[[#This Row],[Lokacija provedbe
grad ili općina]]),[1]Koordinate!B:E,2,FALSE),"")</f>
        <v>35404</v>
      </c>
      <c r="P1616" s="225">
        <f>IFERROR(VLOOKUP(TRIM(PRR[[#This Row],[Lokacija provedbe
grad ili općina]]),[1]Koordinate!B:E,3,FALSE),"")</f>
        <v>45.286150399999997</v>
      </c>
      <c r="Q1616" s="225">
        <f>IFERROR(VLOOKUP(TRIM(PRR[[#This Row],[Lokacija provedbe
grad ili općina]]),[1]Koordinate!B:E,4,FALSE),"")</f>
        <v>17.380311500000001</v>
      </c>
    </row>
    <row r="1617" spans="1:17" s="167" customFormat="1">
      <c r="A1617" s="151"/>
      <c r="B1617" s="169" t="s">
        <v>5566</v>
      </c>
      <c r="C1617" s="44"/>
      <c r="D1617" s="44"/>
      <c r="E1617" s="242">
        <v>43507</v>
      </c>
      <c r="F1617" s="75">
        <v>372000</v>
      </c>
      <c r="G1617" s="75">
        <v>372000</v>
      </c>
      <c r="H1617" s="75">
        <v>316200</v>
      </c>
      <c r="I1617" s="75">
        <v>55800</v>
      </c>
      <c r="J1617" s="75">
        <v>0</v>
      </c>
      <c r="K1617" s="199" t="s">
        <v>5665</v>
      </c>
      <c r="L1617" s="196" t="s">
        <v>20</v>
      </c>
      <c r="M1617" s="136" t="s">
        <v>4100</v>
      </c>
      <c r="N1617" s="218"/>
      <c r="O1617" s="225">
        <f>IFERROR(VLOOKUP(TRIM(PRR[[#This Row],[Lokacija provedbe
grad ili općina]]),[1]Koordinate!B:E,2,FALSE),"")</f>
        <v>35222</v>
      </c>
      <c r="P1617" s="225">
        <f>IFERROR(VLOOKUP(TRIM(PRR[[#This Row],[Lokacija provedbe
grad ili općina]]),[1]Koordinate!B:E,3,FALSE),"")</f>
        <v>45.155883000000003</v>
      </c>
      <c r="Q1617" s="225">
        <f>IFERROR(VLOOKUP(TRIM(PRR[[#This Row],[Lokacija provedbe
grad ili općina]]),[1]Koordinate!B:E,4,FALSE),"")</f>
        <v>18.490416399999901</v>
      </c>
    </row>
    <row r="1618" spans="1:17" s="167" customFormat="1">
      <c r="A1618" s="151"/>
      <c r="B1618" s="169" t="s">
        <v>5566</v>
      </c>
      <c r="C1618" s="44"/>
      <c r="D1618" s="44"/>
      <c r="E1618" s="242">
        <v>43507</v>
      </c>
      <c r="F1618" s="75">
        <v>372000</v>
      </c>
      <c r="G1618" s="75">
        <v>372000</v>
      </c>
      <c r="H1618" s="75">
        <v>316200</v>
      </c>
      <c r="I1618" s="75">
        <v>55800</v>
      </c>
      <c r="J1618" s="75">
        <v>0</v>
      </c>
      <c r="K1618" s="199" t="s">
        <v>5666</v>
      </c>
      <c r="L1618" s="196" t="s">
        <v>20</v>
      </c>
      <c r="M1618" s="136" t="s">
        <v>2399</v>
      </c>
      <c r="N1618" s="218"/>
      <c r="O1618" s="225">
        <f>IFERROR(VLOOKUP(TRIM(PRR[[#This Row],[Lokacija provedbe
grad ili općina]]),[1]Koordinate!B:E,2,FALSE),"")</f>
        <v>35213</v>
      </c>
      <c r="P1618" s="225">
        <f>IFERROR(VLOOKUP(TRIM(PRR[[#This Row],[Lokacija provedbe
grad ili općina]]),[1]Koordinate!B:E,3,FALSE),"")</f>
        <v>45.146055099999998</v>
      </c>
      <c r="Q1618" s="225">
        <f>IFERROR(VLOOKUP(TRIM(PRR[[#This Row],[Lokacija provedbe
grad ili općina]]),[1]Koordinate!B:E,4,FALSE),"")</f>
        <v>18.215998299999999</v>
      </c>
    </row>
    <row r="1619" spans="1:17" s="167" customFormat="1">
      <c r="A1619" s="225"/>
      <c r="B1619" s="423" t="s">
        <v>5566</v>
      </c>
      <c r="C1619" s="225"/>
      <c r="D1619" s="225"/>
      <c r="E1619" s="231">
        <v>43507</v>
      </c>
      <c r="F1619" s="424">
        <v>372000</v>
      </c>
      <c r="G1619" s="424">
        <v>372000</v>
      </c>
      <c r="H1619" s="424">
        <v>316200</v>
      </c>
      <c r="I1619" s="424">
        <v>55800</v>
      </c>
      <c r="J1619" s="424">
        <v>0</v>
      </c>
      <c r="K1619" s="142" t="s">
        <v>5667</v>
      </c>
      <c r="L1619" s="419" t="s">
        <v>20</v>
      </c>
      <c r="M1619" s="142" t="s">
        <v>1396</v>
      </c>
      <c r="N1619" s="225"/>
      <c r="O1619" s="225">
        <f>IFERROR(VLOOKUP(TRIM(PRR[[#This Row],[Lokacija provedbe
grad ili općina]]),[1]Koordinate!B:E,2,FALSE),"")</f>
        <v>35214</v>
      </c>
      <c r="P1619" s="225">
        <f>IFERROR(VLOOKUP(TRIM(PRR[[#This Row],[Lokacija provedbe
grad ili općina]]),[1]Koordinate!B:E,3,FALSE),"")</f>
        <v>45.188551699999998</v>
      </c>
      <c r="Q1619" s="225">
        <f>IFERROR(VLOOKUP(TRIM(PRR[[#This Row],[Lokacija provedbe
grad ili općina]]),[1]Koordinate!B:E,4,FALSE),"")</f>
        <v>18.297187600000001</v>
      </c>
    </row>
    <row r="1620" spans="1:17" s="167" customFormat="1" ht="30">
      <c r="A1620" s="225"/>
      <c r="B1620" s="423" t="s">
        <v>5566</v>
      </c>
      <c r="C1620" s="225"/>
      <c r="D1620" s="225"/>
      <c r="E1620" s="231">
        <v>43507</v>
      </c>
      <c r="F1620" s="424">
        <v>372000</v>
      </c>
      <c r="G1620" s="424">
        <v>372000</v>
      </c>
      <c r="H1620" s="424">
        <v>316200</v>
      </c>
      <c r="I1620" s="424">
        <v>55800</v>
      </c>
      <c r="J1620" s="424">
        <v>0</v>
      </c>
      <c r="K1620" s="142" t="s">
        <v>4457</v>
      </c>
      <c r="L1620" s="419" t="s">
        <v>20</v>
      </c>
      <c r="M1620" s="142" t="s">
        <v>4100</v>
      </c>
      <c r="N1620" s="225"/>
      <c r="O1620" s="225">
        <f>IFERROR(VLOOKUP(TRIM(PRR[[#This Row],[Lokacija provedbe
grad ili općina]]),[1]Koordinate!B:E,2,FALSE),"")</f>
        <v>35222</v>
      </c>
      <c r="P1620" s="225">
        <f>IFERROR(VLOOKUP(TRIM(PRR[[#This Row],[Lokacija provedbe
grad ili općina]]),[1]Koordinate!B:E,3,FALSE),"")</f>
        <v>45.155883000000003</v>
      </c>
      <c r="Q1620" s="225">
        <f>IFERROR(VLOOKUP(TRIM(PRR[[#This Row],[Lokacija provedbe
grad ili općina]]),[1]Koordinate!B:E,4,FALSE),"")</f>
        <v>18.490416399999901</v>
      </c>
    </row>
    <row r="1621" spans="1:17" s="167" customFormat="1">
      <c r="A1621" s="225"/>
      <c r="B1621" s="423" t="s">
        <v>5566</v>
      </c>
      <c r="C1621" s="225"/>
      <c r="D1621" s="225"/>
      <c r="E1621" s="231">
        <v>43507</v>
      </c>
      <c r="F1621" s="424">
        <v>372000</v>
      </c>
      <c r="G1621" s="424">
        <v>372000</v>
      </c>
      <c r="H1621" s="424">
        <v>316200</v>
      </c>
      <c r="I1621" s="424">
        <v>55800</v>
      </c>
      <c r="J1621" s="424">
        <v>0</v>
      </c>
      <c r="K1621" s="142" t="s">
        <v>5668</v>
      </c>
      <c r="L1621" s="419" t="s">
        <v>20</v>
      </c>
      <c r="M1621" s="142" t="s">
        <v>157</v>
      </c>
      <c r="N1621" s="225"/>
      <c r="O1621" s="225">
        <f>IFERROR(VLOOKUP(TRIM(PRR[[#This Row],[Lokacija provedbe
grad ili općina]]),[1]Koordinate!B:E,2,FALSE),"")</f>
        <v>35400</v>
      </c>
      <c r="P1621" s="225">
        <f>IFERROR(VLOOKUP(TRIM(PRR[[#This Row],[Lokacija provedbe
grad ili općina]]),[1]Koordinate!B:E,3,FALSE),"")</f>
        <v>45.258155799999997</v>
      </c>
      <c r="Q1621" s="225">
        <f>IFERROR(VLOOKUP(TRIM(PRR[[#This Row],[Lokacija provedbe
grad ili općina]]),[1]Koordinate!B:E,4,FALSE),"")</f>
        <v>17.3839626</v>
      </c>
    </row>
    <row r="1622" spans="1:17" s="167" customFormat="1">
      <c r="A1622" s="225"/>
      <c r="B1622" s="423" t="s">
        <v>5566</v>
      </c>
      <c r="C1622" s="225"/>
      <c r="D1622" s="225"/>
      <c r="E1622" s="231">
        <v>43539</v>
      </c>
      <c r="F1622" s="424">
        <v>372000</v>
      </c>
      <c r="G1622" s="424">
        <v>372000</v>
      </c>
      <c r="H1622" s="424">
        <v>316200</v>
      </c>
      <c r="I1622" s="424">
        <v>55800</v>
      </c>
      <c r="J1622" s="424">
        <v>0</v>
      </c>
      <c r="K1622" s="142" t="s">
        <v>6370</v>
      </c>
      <c r="L1622" s="419" t="s">
        <v>20</v>
      </c>
      <c r="M1622" s="142" t="s">
        <v>846</v>
      </c>
      <c r="N1622" s="225"/>
      <c r="O1622" s="225">
        <f>IFERROR(VLOOKUP(TRIM(PRR[[#This Row],[Lokacija provedbe
grad ili općina]]),[1]Koordinate!B:E,2,FALSE),"")</f>
        <v>35420</v>
      </c>
      <c r="P1622" s="225">
        <f>IFERROR(VLOOKUP(TRIM(PRR[[#This Row],[Lokacija provedbe
grad ili općina]]),[1]Koordinate!B:E,3,FALSE),"")</f>
        <v>45.222117300000001</v>
      </c>
      <c r="Q1622" s="225">
        <f>IFERROR(VLOOKUP(TRIM(PRR[[#This Row],[Lokacija provedbe
grad ili općina]]),[1]Koordinate!B:E,4,FALSE),"")</f>
        <v>17.5259231</v>
      </c>
    </row>
    <row r="1623" spans="1:17" s="167" customFormat="1">
      <c r="A1623" s="225"/>
      <c r="B1623" s="423" t="s">
        <v>5566</v>
      </c>
      <c r="C1623" s="225"/>
      <c r="D1623" s="225"/>
      <c r="E1623" s="231">
        <v>43543</v>
      </c>
      <c r="F1623" s="424">
        <v>372000</v>
      </c>
      <c r="G1623" s="424">
        <v>372000</v>
      </c>
      <c r="H1623" s="424">
        <v>316200</v>
      </c>
      <c r="I1623" s="424">
        <v>55800</v>
      </c>
      <c r="J1623" s="424">
        <v>0</v>
      </c>
      <c r="K1623" s="142" t="s">
        <v>2847</v>
      </c>
      <c r="L1623" s="419" t="s">
        <v>20</v>
      </c>
      <c r="M1623" s="142" t="s">
        <v>4338</v>
      </c>
      <c r="N1623" s="225"/>
      <c r="O1623" s="225">
        <f>IFERROR(VLOOKUP(TRIM(PRR[[#This Row],[Lokacija provedbe
grad ili općina]]),[1]Koordinate!B:E,2,FALSE),"")</f>
        <v>35429</v>
      </c>
      <c r="P1623" s="225">
        <f>IFERROR(VLOOKUP(TRIM(PRR[[#This Row],[Lokacija provedbe
grad ili općina]]),[1]Koordinate!B:E,3,FALSE),"")</f>
        <v>45.257818800000003</v>
      </c>
      <c r="Q1623" s="225">
        <f>IFERROR(VLOOKUP(TRIM(PRR[[#This Row],[Lokacija provedbe
grad ili općina]]),[1]Koordinate!B:E,4,FALSE),"")</f>
        <v>17.234593700000001</v>
      </c>
    </row>
    <row r="1624" spans="1:17" s="167" customFormat="1">
      <c r="A1624" s="225"/>
      <c r="B1624" s="423" t="s">
        <v>5566</v>
      </c>
      <c r="C1624" s="225"/>
      <c r="D1624" s="225"/>
      <c r="E1624" s="231">
        <v>43545</v>
      </c>
      <c r="F1624" s="424">
        <v>372000</v>
      </c>
      <c r="G1624" s="424">
        <v>372000</v>
      </c>
      <c r="H1624" s="424">
        <v>316200</v>
      </c>
      <c r="I1624" s="424">
        <v>55800</v>
      </c>
      <c r="J1624" s="424">
        <v>0</v>
      </c>
      <c r="K1624" s="142" t="s">
        <v>6371</v>
      </c>
      <c r="L1624" s="419" t="s">
        <v>20</v>
      </c>
      <c r="M1624" s="142" t="s">
        <v>2661</v>
      </c>
      <c r="N1624" s="225"/>
      <c r="O1624" s="225">
        <f>IFERROR(VLOOKUP(TRIM(PRR[[#This Row],[Lokacija provedbe
grad ili općina]]),[1]Koordinate!B:E,2,FALSE),"")</f>
        <v>31416</v>
      </c>
      <c r="P1624" s="225">
        <f>IFERROR(VLOOKUP(TRIM(PRR[[#This Row],[Lokacija provedbe
grad ili općina]]),[1]Koordinate!B:E,3,FALSE),"")</f>
        <v>45.315128899999998</v>
      </c>
      <c r="Q1624" s="225">
        <f>IFERROR(VLOOKUP(TRIM(PRR[[#This Row],[Lokacija provedbe
grad ili općina]]),[1]Koordinate!B:E,4,FALSE),"")</f>
        <v>18.180403599999899</v>
      </c>
    </row>
    <row r="1625" spans="1:17" s="167" customFormat="1">
      <c r="A1625" s="225"/>
      <c r="B1625" s="423" t="s">
        <v>5566</v>
      </c>
      <c r="C1625" s="225"/>
      <c r="D1625" s="225"/>
      <c r="E1625" s="231">
        <v>43542</v>
      </c>
      <c r="F1625" s="424">
        <v>372000</v>
      </c>
      <c r="G1625" s="424">
        <v>372000</v>
      </c>
      <c r="H1625" s="424">
        <v>316200</v>
      </c>
      <c r="I1625" s="424">
        <v>55800</v>
      </c>
      <c r="J1625" s="424">
        <v>0</v>
      </c>
      <c r="K1625" s="142" t="s">
        <v>6372</v>
      </c>
      <c r="L1625" s="419" t="s">
        <v>20</v>
      </c>
      <c r="M1625" s="142" t="s">
        <v>4329</v>
      </c>
      <c r="N1625" s="225"/>
      <c r="O1625" s="225">
        <f>IFERROR(VLOOKUP(TRIM(PRR[[#This Row],[Lokacija provedbe
grad ili općina]]),[1]Koordinate!B:E,2,FALSE),"")</f>
        <v>35254</v>
      </c>
      <c r="P1625" s="225">
        <f>IFERROR(VLOOKUP(TRIM(PRR[[#This Row],[Lokacija provedbe
grad ili općina]]),[1]Koordinate!B:E,3,FALSE),"")</f>
        <v>45.097752700000001</v>
      </c>
      <c r="Q1625" s="225">
        <f>IFERROR(VLOOKUP(TRIM(PRR[[#This Row],[Lokacija provedbe
grad ili općina]]),[1]Koordinate!B:E,4,FALSE),"")</f>
        <v>17.8358445</v>
      </c>
    </row>
    <row r="1626" spans="1:17" s="167" customFormat="1">
      <c r="A1626" s="225"/>
      <c r="B1626" s="423" t="s">
        <v>5566</v>
      </c>
      <c r="C1626" s="225"/>
      <c r="D1626" s="225"/>
      <c r="E1626" s="231">
        <v>43539</v>
      </c>
      <c r="F1626" s="424">
        <v>372000</v>
      </c>
      <c r="G1626" s="424">
        <v>372000</v>
      </c>
      <c r="H1626" s="424">
        <v>316200</v>
      </c>
      <c r="I1626" s="424">
        <v>55800</v>
      </c>
      <c r="J1626" s="424">
        <v>0</v>
      </c>
      <c r="K1626" s="142" t="s">
        <v>5640</v>
      </c>
      <c r="L1626" s="419" t="s">
        <v>20</v>
      </c>
      <c r="M1626" s="142" t="s">
        <v>4338</v>
      </c>
      <c r="N1626" s="225"/>
      <c r="O1626" s="225">
        <f>IFERROR(VLOOKUP(TRIM(PRR[[#This Row],[Lokacija provedbe
grad ili općina]]),[1]Koordinate!B:E,2,FALSE),"")</f>
        <v>35429</v>
      </c>
      <c r="P1626" s="225">
        <f>IFERROR(VLOOKUP(TRIM(PRR[[#This Row],[Lokacija provedbe
grad ili općina]]),[1]Koordinate!B:E,3,FALSE),"")</f>
        <v>45.257818800000003</v>
      </c>
      <c r="Q1626" s="225">
        <f>IFERROR(VLOOKUP(TRIM(PRR[[#This Row],[Lokacija provedbe
grad ili općina]]),[1]Koordinate!B:E,4,FALSE),"")</f>
        <v>17.234593700000001</v>
      </c>
    </row>
    <row r="1627" spans="1:17" s="167" customFormat="1">
      <c r="A1627" s="225"/>
      <c r="B1627" s="423" t="s">
        <v>5566</v>
      </c>
      <c r="C1627" s="225"/>
      <c r="D1627" s="225"/>
      <c r="E1627" s="231">
        <v>43539</v>
      </c>
      <c r="F1627" s="424">
        <v>372000</v>
      </c>
      <c r="G1627" s="424">
        <v>372000</v>
      </c>
      <c r="H1627" s="424">
        <v>316200</v>
      </c>
      <c r="I1627" s="424">
        <v>55800</v>
      </c>
      <c r="J1627" s="424">
        <v>0</v>
      </c>
      <c r="K1627" s="142" t="s">
        <v>6373</v>
      </c>
      <c r="L1627" s="419" t="s">
        <v>20</v>
      </c>
      <c r="M1627" s="142" t="s">
        <v>846</v>
      </c>
      <c r="N1627" s="225"/>
      <c r="O1627" s="225">
        <f>IFERROR(VLOOKUP(TRIM(PRR[[#This Row],[Lokacija provedbe
grad ili općina]]),[1]Koordinate!B:E,2,FALSE),"")</f>
        <v>35420</v>
      </c>
      <c r="P1627" s="225">
        <f>IFERROR(VLOOKUP(TRIM(PRR[[#This Row],[Lokacija provedbe
grad ili općina]]),[1]Koordinate!B:E,3,FALSE),"")</f>
        <v>45.222117300000001</v>
      </c>
      <c r="Q1627" s="225">
        <f>IFERROR(VLOOKUP(TRIM(PRR[[#This Row],[Lokacija provedbe
grad ili općina]]),[1]Koordinate!B:E,4,FALSE),"")</f>
        <v>17.5259231</v>
      </c>
    </row>
    <row r="1628" spans="1:17" s="167" customFormat="1">
      <c r="A1628" s="225"/>
      <c r="B1628" s="423" t="s">
        <v>5566</v>
      </c>
      <c r="C1628" s="225"/>
      <c r="D1628" s="225"/>
      <c r="E1628" s="231">
        <v>43546</v>
      </c>
      <c r="F1628" s="424">
        <v>372000</v>
      </c>
      <c r="G1628" s="424">
        <v>372000</v>
      </c>
      <c r="H1628" s="424">
        <v>316200</v>
      </c>
      <c r="I1628" s="424">
        <v>55800</v>
      </c>
      <c r="J1628" s="424">
        <v>0</v>
      </c>
      <c r="K1628" s="142" t="s">
        <v>6374</v>
      </c>
      <c r="L1628" s="419" t="s">
        <v>20</v>
      </c>
      <c r="M1628" s="142" t="s">
        <v>172</v>
      </c>
      <c r="N1628" s="225"/>
      <c r="O1628" s="225">
        <f>IFERROR(VLOOKUP(TRIM(PRR[[#This Row],[Lokacija provedbe
grad ili općina]]),[1]Koordinate!B:E,2,FALSE),"")</f>
        <v>35252</v>
      </c>
      <c r="P1628" s="225">
        <f>IFERROR(VLOOKUP(TRIM(PRR[[#This Row],[Lokacija provedbe
grad ili općina]]),[1]Koordinate!B:E,3,FALSE),"")</f>
        <v>45.189452199999998</v>
      </c>
      <c r="Q1628" s="225">
        <f>IFERROR(VLOOKUP(TRIM(PRR[[#This Row],[Lokacija provedbe
grad ili općina]]),[1]Koordinate!B:E,4,FALSE),"")</f>
        <v>17.908187600000002</v>
      </c>
    </row>
    <row r="1629" spans="1:17" s="167" customFormat="1">
      <c r="A1629" s="225"/>
      <c r="B1629" s="423" t="s">
        <v>5566</v>
      </c>
      <c r="C1629" s="225"/>
      <c r="D1629" s="225"/>
      <c r="E1629" s="231">
        <v>43542</v>
      </c>
      <c r="F1629" s="424">
        <v>372000</v>
      </c>
      <c r="G1629" s="424">
        <v>372000</v>
      </c>
      <c r="H1629" s="424">
        <v>316200</v>
      </c>
      <c r="I1629" s="424">
        <v>55800</v>
      </c>
      <c r="J1629" s="424">
        <v>0</v>
      </c>
      <c r="K1629" s="142" t="s">
        <v>6375</v>
      </c>
      <c r="L1629" s="419" t="s">
        <v>20</v>
      </c>
      <c r="M1629" s="142" t="s">
        <v>190</v>
      </c>
      <c r="N1629" s="225"/>
      <c r="O1629" s="225">
        <f>IFERROR(VLOOKUP(TRIM(PRR[[#This Row],[Lokacija provedbe
grad ili općina]]),[1]Koordinate!B:E,2,FALSE),"")</f>
        <v>35250</v>
      </c>
      <c r="P1629" s="225">
        <f>IFERROR(VLOOKUP(TRIM(PRR[[#This Row],[Lokacija provedbe
grad ili općina]]),[1]Koordinate!B:E,3,FALSE),"")</f>
        <v>45.164750499999997</v>
      </c>
      <c r="Q1629" s="225">
        <f>IFERROR(VLOOKUP(TRIM(PRR[[#This Row],[Lokacija provedbe
grad ili općina]]),[1]Koordinate!B:E,4,FALSE),"")</f>
        <v>17.756043200000001</v>
      </c>
    </row>
    <row r="1630" spans="1:17" s="167" customFormat="1">
      <c r="A1630" s="225"/>
      <c r="B1630" s="423" t="s">
        <v>5566</v>
      </c>
      <c r="C1630" s="225"/>
      <c r="D1630" s="225"/>
      <c r="E1630" s="231">
        <v>43539</v>
      </c>
      <c r="F1630" s="424">
        <v>370625</v>
      </c>
      <c r="G1630" s="424">
        <v>370625</v>
      </c>
      <c r="H1630" s="424">
        <v>315031.25</v>
      </c>
      <c r="I1630" s="424">
        <v>55593.75</v>
      </c>
      <c r="J1630" s="424">
        <v>0</v>
      </c>
      <c r="K1630" s="142" t="s">
        <v>6376</v>
      </c>
      <c r="L1630" s="419" t="s">
        <v>20</v>
      </c>
      <c r="M1630" s="142" t="s">
        <v>190</v>
      </c>
      <c r="N1630" s="225"/>
      <c r="O1630" s="225">
        <f>IFERROR(VLOOKUP(TRIM(PRR[[#This Row],[Lokacija provedbe
grad ili općina]]),[1]Koordinate!B:E,2,FALSE),"")</f>
        <v>35250</v>
      </c>
      <c r="P1630" s="225">
        <f>IFERROR(VLOOKUP(TRIM(PRR[[#This Row],[Lokacija provedbe
grad ili općina]]),[1]Koordinate!B:E,3,FALSE),"")</f>
        <v>45.164750499999997</v>
      </c>
      <c r="Q1630" s="225">
        <f>IFERROR(VLOOKUP(TRIM(PRR[[#This Row],[Lokacija provedbe
grad ili općina]]),[1]Koordinate!B:E,4,FALSE),"")</f>
        <v>17.756043200000001</v>
      </c>
    </row>
    <row r="1631" spans="1:17" s="167" customFormat="1">
      <c r="A1631" s="225"/>
      <c r="B1631" s="423" t="s">
        <v>5566</v>
      </c>
      <c r="C1631" s="225"/>
      <c r="D1631" s="225"/>
      <c r="E1631" s="231">
        <v>43543</v>
      </c>
      <c r="F1631" s="424">
        <v>372000</v>
      </c>
      <c r="G1631" s="424">
        <v>372000</v>
      </c>
      <c r="H1631" s="424">
        <v>316200</v>
      </c>
      <c r="I1631" s="424">
        <v>55800</v>
      </c>
      <c r="J1631" s="424">
        <v>0</v>
      </c>
      <c r="K1631" s="142" t="s">
        <v>6377</v>
      </c>
      <c r="L1631" s="419" t="s">
        <v>20</v>
      </c>
      <c r="M1631" s="142" t="s">
        <v>1596</v>
      </c>
      <c r="N1631" s="225"/>
      <c r="O1631" s="225">
        <f>IFERROR(VLOOKUP(TRIM(PRR[[#This Row],[Lokacija provedbe
grad ili općina]]),[1]Koordinate!B:E,2,FALSE),"")</f>
        <v>35253</v>
      </c>
      <c r="P1631" s="225">
        <f>IFERROR(VLOOKUP(TRIM(PRR[[#This Row],[Lokacija provedbe
grad ili općina]]),[1]Koordinate!B:E,3,FALSE),"")</f>
        <v>45.168220099999999</v>
      </c>
      <c r="Q1631" s="225">
        <f>IFERROR(VLOOKUP(TRIM(PRR[[#This Row],[Lokacija provedbe
grad ili općina]]),[1]Koordinate!B:E,4,FALSE),"")</f>
        <v>17.815992199999901</v>
      </c>
    </row>
    <row r="1632" spans="1:17" s="167" customFormat="1">
      <c r="A1632" s="151"/>
      <c r="B1632" s="113" t="s">
        <v>5566</v>
      </c>
      <c r="C1632" s="151"/>
      <c r="D1632" s="151"/>
      <c r="E1632" s="78">
        <v>43556</v>
      </c>
      <c r="F1632" s="75">
        <v>372000</v>
      </c>
      <c r="G1632" s="75">
        <v>372000</v>
      </c>
      <c r="H1632" s="75">
        <v>316200</v>
      </c>
      <c r="I1632" s="75">
        <v>55800</v>
      </c>
      <c r="J1632" s="75">
        <v>0</v>
      </c>
      <c r="K1632" s="205" t="s">
        <v>6378</v>
      </c>
      <c r="L1632" s="418" t="s">
        <v>20</v>
      </c>
      <c r="M1632" s="124" t="s">
        <v>4338</v>
      </c>
      <c r="N1632" s="218"/>
      <c r="O1632" s="225">
        <f>IFERROR(VLOOKUP(TRIM(PRR[[#This Row],[Lokacija provedbe
grad ili općina]]),[1]Koordinate!B:E,2,FALSE),"")</f>
        <v>35429</v>
      </c>
      <c r="P1632" s="225">
        <f>IFERROR(VLOOKUP(TRIM(PRR[[#This Row],[Lokacija provedbe
grad ili općina]]),[1]Koordinate!B:E,3,FALSE),"")</f>
        <v>45.257818800000003</v>
      </c>
      <c r="Q1632" s="225">
        <f>IFERROR(VLOOKUP(TRIM(PRR[[#This Row],[Lokacija provedbe
grad ili općina]]),[1]Koordinate!B:E,4,FALSE),"")</f>
        <v>17.234593700000001</v>
      </c>
    </row>
    <row r="1633" spans="1:17" s="167" customFormat="1">
      <c r="A1633" s="225"/>
      <c r="B1633" s="423" t="s">
        <v>6240</v>
      </c>
      <c r="C1633" s="225"/>
      <c r="D1633" s="225"/>
      <c r="E1633" s="231">
        <v>43608</v>
      </c>
      <c r="F1633" s="424">
        <v>111187.5</v>
      </c>
      <c r="G1633" s="424">
        <v>111187.5</v>
      </c>
      <c r="H1633" s="424">
        <v>94509.37</v>
      </c>
      <c r="I1633" s="424">
        <v>16678.130000000005</v>
      </c>
      <c r="J1633" s="424">
        <v>0</v>
      </c>
      <c r="K1633" s="142" t="s">
        <v>6800</v>
      </c>
      <c r="L1633" s="419" t="s">
        <v>20</v>
      </c>
      <c r="M1633" s="142"/>
      <c r="N1633" s="225"/>
      <c r="O1633" s="425" t="str">
        <f>IFERROR(VLOOKUP(TRIM(PRR[[#This Row],[Lokacija provedbe
grad ili općina]]),[1]Koordinate!B:E,2,FALSE),"")</f>
        <v/>
      </c>
      <c r="P1633" s="425" t="str">
        <f>IFERROR(VLOOKUP(TRIM(PRR[[#This Row],[Lokacija provedbe
grad ili općina]]),[1]Koordinate!B:E,3,FALSE),"")</f>
        <v/>
      </c>
      <c r="Q1633" s="425" t="str">
        <f>IFERROR(VLOOKUP(TRIM(PRR[[#This Row],[Lokacija provedbe
grad ili općina]]),[1]Koordinate!B:E,4,FALSE),"")</f>
        <v/>
      </c>
    </row>
    <row r="1634" spans="1:17" s="167" customFormat="1">
      <c r="A1634" s="225"/>
      <c r="B1634" s="423" t="s">
        <v>6240</v>
      </c>
      <c r="C1634" s="225"/>
      <c r="D1634" s="225"/>
      <c r="E1634" s="231">
        <v>43609</v>
      </c>
      <c r="F1634" s="424">
        <v>111187.5</v>
      </c>
      <c r="G1634" s="424">
        <v>111187.5</v>
      </c>
      <c r="H1634" s="424">
        <v>94509.37</v>
      </c>
      <c r="I1634" s="424">
        <v>16678.130000000005</v>
      </c>
      <c r="J1634" s="424">
        <v>0</v>
      </c>
      <c r="K1634" s="142" t="s">
        <v>6801</v>
      </c>
      <c r="L1634" s="419" t="s">
        <v>20</v>
      </c>
      <c r="M1634" s="142"/>
      <c r="N1634" s="225"/>
      <c r="O1634" s="425" t="str">
        <f>IFERROR(VLOOKUP(TRIM(PRR[[#This Row],[Lokacija provedbe
grad ili općina]]),[1]Koordinate!B:E,2,FALSE),"")</f>
        <v/>
      </c>
      <c r="P1634" s="425" t="str">
        <f>IFERROR(VLOOKUP(TRIM(PRR[[#This Row],[Lokacija provedbe
grad ili općina]]),[1]Koordinate!B:E,3,FALSE),"")</f>
        <v/>
      </c>
      <c r="Q1634" s="425" t="str">
        <f>IFERROR(VLOOKUP(TRIM(PRR[[#This Row],[Lokacija provedbe
grad ili općina]]),[1]Koordinate!B:E,4,FALSE),"")</f>
        <v/>
      </c>
    </row>
    <row r="1635" spans="1:17" s="167" customFormat="1">
      <c r="A1635" s="225"/>
      <c r="B1635" s="423" t="s">
        <v>6240</v>
      </c>
      <c r="C1635" s="225"/>
      <c r="D1635" s="225"/>
      <c r="E1635" s="231">
        <v>43608</v>
      </c>
      <c r="F1635" s="424">
        <v>111187.5</v>
      </c>
      <c r="G1635" s="424">
        <v>111187.5</v>
      </c>
      <c r="H1635" s="424">
        <v>94509.37</v>
      </c>
      <c r="I1635" s="424">
        <v>16678.130000000005</v>
      </c>
      <c r="J1635" s="424">
        <v>0</v>
      </c>
      <c r="K1635" s="142" t="s">
        <v>6802</v>
      </c>
      <c r="L1635" s="419" t="s">
        <v>20</v>
      </c>
      <c r="M1635" s="142"/>
      <c r="N1635" s="225"/>
      <c r="O1635" s="425" t="str">
        <f>IFERROR(VLOOKUP(TRIM(PRR[[#This Row],[Lokacija provedbe
grad ili općina]]),[1]Koordinate!B:E,2,FALSE),"")</f>
        <v/>
      </c>
      <c r="P1635" s="425" t="str">
        <f>IFERROR(VLOOKUP(TRIM(PRR[[#This Row],[Lokacija provedbe
grad ili općina]]),[1]Koordinate!B:E,3,FALSE),"")</f>
        <v/>
      </c>
      <c r="Q1635" s="425" t="str">
        <f>IFERROR(VLOOKUP(TRIM(PRR[[#This Row],[Lokacija provedbe
grad ili općina]]),[1]Koordinate!B:E,4,FALSE),"")</f>
        <v/>
      </c>
    </row>
    <row r="1636" spans="1:17" s="167" customFormat="1">
      <c r="A1636" s="225"/>
      <c r="B1636" s="423" t="s">
        <v>6240</v>
      </c>
      <c r="C1636" s="225"/>
      <c r="D1636" s="225"/>
      <c r="E1636" s="231">
        <v>43608</v>
      </c>
      <c r="F1636" s="424">
        <v>111187.5</v>
      </c>
      <c r="G1636" s="424">
        <v>111187.5</v>
      </c>
      <c r="H1636" s="424">
        <v>94509.37</v>
      </c>
      <c r="I1636" s="424">
        <v>16678.130000000005</v>
      </c>
      <c r="J1636" s="424">
        <v>0</v>
      </c>
      <c r="K1636" s="142" t="s">
        <v>6803</v>
      </c>
      <c r="L1636" s="419" t="s">
        <v>20</v>
      </c>
      <c r="M1636" s="142"/>
      <c r="N1636" s="225"/>
      <c r="O1636" s="425" t="str">
        <f>IFERROR(VLOOKUP(TRIM(PRR[[#This Row],[Lokacija provedbe
grad ili općina]]),[1]Koordinate!B:E,2,FALSE),"")</f>
        <v/>
      </c>
      <c r="P1636" s="425" t="str">
        <f>IFERROR(VLOOKUP(TRIM(PRR[[#This Row],[Lokacija provedbe
grad ili općina]]),[1]Koordinate!B:E,3,FALSE),"")</f>
        <v/>
      </c>
      <c r="Q1636" s="425" t="str">
        <f>IFERROR(VLOOKUP(TRIM(PRR[[#This Row],[Lokacija provedbe
grad ili općina]]),[1]Koordinate!B:E,4,FALSE),"")</f>
        <v/>
      </c>
    </row>
    <row r="1637" spans="1:17" s="167" customFormat="1">
      <c r="A1637" s="225"/>
      <c r="B1637" s="423" t="s">
        <v>6240</v>
      </c>
      <c r="C1637" s="225"/>
      <c r="D1637" s="225"/>
      <c r="E1637" s="231">
        <v>43610</v>
      </c>
      <c r="F1637" s="424">
        <v>111187.5</v>
      </c>
      <c r="G1637" s="424">
        <v>111187.5</v>
      </c>
      <c r="H1637" s="424">
        <v>94509.37</v>
      </c>
      <c r="I1637" s="424">
        <v>16678.130000000005</v>
      </c>
      <c r="J1637" s="424">
        <v>0</v>
      </c>
      <c r="K1637" s="142" t="s">
        <v>6804</v>
      </c>
      <c r="L1637" s="419" t="s">
        <v>20</v>
      </c>
      <c r="M1637" s="142"/>
      <c r="N1637" s="225"/>
      <c r="O1637" s="425" t="str">
        <f>IFERROR(VLOOKUP(TRIM(PRR[[#This Row],[Lokacija provedbe
grad ili općina]]),[1]Koordinate!B:E,2,FALSE),"")</f>
        <v/>
      </c>
      <c r="P1637" s="425" t="str">
        <f>IFERROR(VLOOKUP(TRIM(PRR[[#This Row],[Lokacija provedbe
grad ili općina]]),[1]Koordinate!B:E,3,FALSE),"")</f>
        <v/>
      </c>
      <c r="Q1637" s="425" t="str">
        <f>IFERROR(VLOOKUP(TRIM(PRR[[#This Row],[Lokacija provedbe
grad ili općina]]),[1]Koordinate!B:E,4,FALSE),"")</f>
        <v/>
      </c>
    </row>
    <row r="1638" spans="1:17" s="167" customFormat="1">
      <c r="A1638" s="151"/>
      <c r="B1638" s="113" t="s">
        <v>6240</v>
      </c>
      <c r="C1638" s="151"/>
      <c r="D1638" s="151"/>
      <c r="E1638" s="78">
        <v>43621</v>
      </c>
      <c r="F1638" s="517">
        <v>111187.5</v>
      </c>
      <c r="G1638" s="517">
        <v>111187.5</v>
      </c>
      <c r="H1638" s="517">
        <v>94509.38</v>
      </c>
      <c r="I1638" s="517">
        <v>16678.119999999995</v>
      </c>
      <c r="J1638" s="517">
        <v>0</v>
      </c>
      <c r="K1638" s="124" t="s">
        <v>6872</v>
      </c>
      <c r="L1638" s="418" t="s">
        <v>20</v>
      </c>
      <c r="M1638" s="124" t="s">
        <v>2333</v>
      </c>
      <c r="N1638" s="151"/>
      <c r="O1638" s="79">
        <f>IFERROR(VLOOKUP(TRIM(PRR[[#This Row],[Lokacija provedbe
grad ili općina]]),[1]Koordinate!B:E,2,FALSE),"")</f>
        <v>35430</v>
      </c>
      <c r="P1638" s="79">
        <f>IFERROR(VLOOKUP(TRIM(PRR[[#This Row],[Lokacija provedbe
grad ili općina]]),[1]Koordinate!B:E,3,FALSE),"")</f>
        <v>45.260405499999997</v>
      </c>
      <c r="Q1638" s="79">
        <f>IFERROR(VLOOKUP(TRIM(PRR[[#This Row],[Lokacija provedbe
grad ili općina]]),[1]Koordinate!B:E,4,FALSE),"")</f>
        <v>17.198979399999899</v>
      </c>
    </row>
    <row r="1639" spans="1:17" s="167" customFormat="1">
      <c r="A1639" s="151"/>
      <c r="B1639" s="113" t="s">
        <v>6240</v>
      </c>
      <c r="C1639" s="151"/>
      <c r="D1639" s="151"/>
      <c r="E1639" s="78">
        <v>43621</v>
      </c>
      <c r="F1639" s="517">
        <v>111187.5</v>
      </c>
      <c r="G1639" s="517">
        <v>111187.5</v>
      </c>
      <c r="H1639" s="517">
        <v>94509.38</v>
      </c>
      <c r="I1639" s="517">
        <v>16678.119999999995</v>
      </c>
      <c r="J1639" s="517">
        <v>0</v>
      </c>
      <c r="K1639" s="124" t="s">
        <v>6873</v>
      </c>
      <c r="L1639" s="418" t="s">
        <v>20</v>
      </c>
      <c r="M1639" s="124" t="s">
        <v>2333</v>
      </c>
      <c r="N1639" s="151"/>
      <c r="O1639" s="79">
        <f>IFERROR(VLOOKUP(TRIM(PRR[[#This Row],[Lokacija provedbe
grad ili općina]]),[1]Koordinate!B:E,2,FALSE),"")</f>
        <v>35430</v>
      </c>
      <c r="P1639" s="79">
        <f>IFERROR(VLOOKUP(TRIM(PRR[[#This Row],[Lokacija provedbe
grad ili općina]]),[1]Koordinate!B:E,3,FALSE),"")</f>
        <v>45.260405499999997</v>
      </c>
      <c r="Q1639" s="79">
        <f>IFERROR(VLOOKUP(TRIM(PRR[[#This Row],[Lokacija provedbe
grad ili općina]]),[1]Koordinate!B:E,4,FALSE),"")</f>
        <v>17.198979399999899</v>
      </c>
    </row>
    <row r="1640" spans="1:17" s="167" customFormat="1">
      <c r="A1640" s="151"/>
      <c r="B1640" s="113" t="s">
        <v>6240</v>
      </c>
      <c r="C1640" s="151"/>
      <c r="D1640" s="151"/>
      <c r="E1640" s="78">
        <v>43621</v>
      </c>
      <c r="F1640" s="517">
        <v>111187.5</v>
      </c>
      <c r="G1640" s="517">
        <v>111187.5</v>
      </c>
      <c r="H1640" s="517">
        <v>94509.38</v>
      </c>
      <c r="I1640" s="517">
        <v>16678.119999999995</v>
      </c>
      <c r="J1640" s="517">
        <v>0</v>
      </c>
      <c r="K1640" s="124" t="s">
        <v>6874</v>
      </c>
      <c r="L1640" s="418" t="s">
        <v>20</v>
      </c>
      <c r="M1640" s="124" t="s">
        <v>1219</v>
      </c>
      <c r="N1640" s="151"/>
      <c r="O1640" s="79">
        <f>IFERROR(VLOOKUP(TRIM(PRR[[#This Row],[Lokacija provedbe
grad ili općina]]),[1]Koordinate!B:E,2,FALSE),"")</f>
        <v>35403</v>
      </c>
      <c r="P1640" s="79">
        <f>IFERROR(VLOOKUP(TRIM(PRR[[#This Row],[Lokacija provedbe
grad ili općina]]),[1]Koordinate!B:E,3,FALSE),"")</f>
        <v>45.2631218</v>
      </c>
      <c r="Q1640" s="79">
        <f>IFERROR(VLOOKUP(TRIM(PRR[[#This Row],[Lokacija provedbe
grad ili općina]]),[1]Koordinate!B:E,4,FALSE),"")</f>
        <v>17.423400600000001</v>
      </c>
    </row>
    <row r="1641" spans="1:17" s="167" customFormat="1">
      <c r="A1641" s="151"/>
      <c r="B1641" s="113" t="s">
        <v>6240</v>
      </c>
      <c r="C1641" s="151"/>
      <c r="D1641" s="151"/>
      <c r="E1641" s="78">
        <v>43621</v>
      </c>
      <c r="F1641" s="517">
        <v>111187.5</v>
      </c>
      <c r="G1641" s="517">
        <v>111187.5</v>
      </c>
      <c r="H1641" s="517">
        <v>94509.38</v>
      </c>
      <c r="I1641" s="517">
        <v>16678.119999999995</v>
      </c>
      <c r="J1641" s="517">
        <v>0</v>
      </c>
      <c r="K1641" s="124" t="s">
        <v>6875</v>
      </c>
      <c r="L1641" s="418" t="s">
        <v>20</v>
      </c>
      <c r="M1641" s="124" t="s">
        <v>62</v>
      </c>
      <c r="N1641" s="151"/>
      <c r="O1641" s="79">
        <f>IFERROR(VLOOKUP(TRIM(PRR[[#This Row],[Lokacija provedbe
grad ili općina]]),[1]Koordinate!B:E,2,FALSE),"")</f>
        <v>35000</v>
      </c>
      <c r="P1641" s="79">
        <f>IFERROR(VLOOKUP(TRIM(PRR[[#This Row],[Lokacija provedbe
grad ili općina]]),[1]Koordinate!B:E,3,FALSE),"")</f>
        <v>45.163143099999999</v>
      </c>
      <c r="Q1641" s="79">
        <f>IFERROR(VLOOKUP(TRIM(PRR[[#This Row],[Lokacija provedbe
grad ili općina]]),[1]Koordinate!B:E,4,FALSE),"")</f>
        <v>18.011608099999901</v>
      </c>
    </row>
    <row r="1642" spans="1:17" s="167" customFormat="1">
      <c r="A1642" s="151"/>
      <c r="B1642" s="113" t="s">
        <v>6240</v>
      </c>
      <c r="C1642" s="151"/>
      <c r="D1642" s="151"/>
      <c r="E1642" s="78">
        <v>43621</v>
      </c>
      <c r="F1642" s="517">
        <v>111187.5</v>
      </c>
      <c r="G1642" s="517">
        <v>111187.5</v>
      </c>
      <c r="H1642" s="517">
        <v>94509.38</v>
      </c>
      <c r="I1642" s="517">
        <v>16678.119999999995</v>
      </c>
      <c r="J1642" s="517">
        <v>0</v>
      </c>
      <c r="K1642" s="124" t="s">
        <v>6876</v>
      </c>
      <c r="L1642" s="418" t="s">
        <v>20</v>
      </c>
      <c r="M1642" s="124" t="s">
        <v>4330</v>
      </c>
      <c r="N1642" s="151"/>
      <c r="O1642" s="79">
        <f>IFERROR(VLOOKUP(TRIM(PRR[[#This Row],[Lokacija provedbe
grad ili općina]]),[1]Koordinate!B:E,2,FALSE),"")</f>
        <v>35410</v>
      </c>
      <c r="P1642" s="79">
        <f>IFERROR(VLOOKUP(TRIM(PRR[[#This Row],[Lokacija provedbe
grad ili općina]]),[1]Koordinate!B:E,3,FALSE),"")</f>
        <v>45.195653</v>
      </c>
      <c r="Q1642" s="79">
        <f>IFERROR(VLOOKUP(TRIM(PRR[[#This Row],[Lokacija provedbe
grad ili općina]]),[1]Koordinate!B:E,4,FALSE),"")</f>
        <v>17.643346899999901</v>
      </c>
    </row>
    <row r="1643" spans="1:17" s="167" customFormat="1">
      <c r="A1643" s="151"/>
      <c r="B1643" s="113" t="s">
        <v>6240</v>
      </c>
      <c r="C1643" s="151"/>
      <c r="D1643" s="151"/>
      <c r="E1643" s="78">
        <v>43621</v>
      </c>
      <c r="F1643" s="517">
        <v>111187.5</v>
      </c>
      <c r="G1643" s="517">
        <v>111187.5</v>
      </c>
      <c r="H1643" s="517">
        <v>94509.38</v>
      </c>
      <c r="I1643" s="517">
        <v>16678.119999999995</v>
      </c>
      <c r="J1643" s="517">
        <v>0</v>
      </c>
      <c r="K1643" s="124" t="s">
        <v>6877</v>
      </c>
      <c r="L1643" s="418" t="s">
        <v>20</v>
      </c>
      <c r="M1643" s="124" t="s">
        <v>1448</v>
      </c>
      <c r="N1643" s="151"/>
      <c r="O1643" s="79">
        <f>IFERROR(VLOOKUP(TRIM(PRR[[#This Row],[Lokacija provedbe
grad ili općina]]),[1]Koordinate!B:E,2,FALSE),"")</f>
        <v>35404</v>
      </c>
      <c r="P1643" s="79">
        <f>IFERROR(VLOOKUP(TRIM(PRR[[#This Row],[Lokacija provedbe
grad ili općina]]),[1]Koordinate!B:E,3,FALSE),"")</f>
        <v>45.286150399999997</v>
      </c>
      <c r="Q1643" s="79">
        <f>IFERROR(VLOOKUP(TRIM(PRR[[#This Row],[Lokacija provedbe
grad ili općina]]),[1]Koordinate!B:E,4,FALSE),"")</f>
        <v>17.380311500000001</v>
      </c>
    </row>
    <row r="1644" spans="1:17" s="167" customFormat="1">
      <c r="A1644" s="151"/>
      <c r="B1644" s="113" t="s">
        <v>6240</v>
      </c>
      <c r="C1644" s="151"/>
      <c r="D1644" s="151"/>
      <c r="E1644" s="78">
        <v>43621</v>
      </c>
      <c r="F1644" s="517">
        <v>111187.5</v>
      </c>
      <c r="G1644" s="517">
        <v>111187.5</v>
      </c>
      <c r="H1644" s="517">
        <v>94509.38</v>
      </c>
      <c r="I1644" s="517">
        <v>16678.119999999995</v>
      </c>
      <c r="J1644" s="517">
        <v>0</v>
      </c>
      <c r="K1644" s="124" t="s">
        <v>6878</v>
      </c>
      <c r="L1644" s="418" t="s">
        <v>20</v>
      </c>
      <c r="M1644" s="124" t="s">
        <v>3767</v>
      </c>
      <c r="N1644" s="151"/>
      <c r="O1644" s="79">
        <f>IFERROR(VLOOKUP(TRIM(PRR[[#This Row],[Lokacija provedbe
grad ili općina]]),[1]Koordinate!B:E,2,FALSE),"")</f>
        <v>35211</v>
      </c>
      <c r="P1644" s="79">
        <f>IFERROR(VLOOKUP(TRIM(PRR[[#This Row],[Lokacija provedbe
grad ili općina]]),[1]Koordinate!B:E,3,FALSE),"")</f>
        <v>45.181916200000003</v>
      </c>
      <c r="Q1644" s="79">
        <f>IFERROR(VLOOKUP(TRIM(PRR[[#This Row],[Lokacija provedbe
grad ili općina]]),[1]Koordinate!B:E,4,FALSE),"")</f>
        <v>18.1845731999999</v>
      </c>
    </row>
    <row r="1645" spans="1:17" s="167" customFormat="1">
      <c r="A1645" s="151"/>
      <c r="B1645" s="113" t="s">
        <v>6240</v>
      </c>
      <c r="C1645" s="151"/>
      <c r="D1645" s="151"/>
      <c r="E1645" s="78">
        <v>43621</v>
      </c>
      <c r="F1645" s="517">
        <v>111187.5</v>
      </c>
      <c r="G1645" s="517">
        <v>111187.5</v>
      </c>
      <c r="H1645" s="517">
        <v>94509.38</v>
      </c>
      <c r="I1645" s="517">
        <v>16678.119999999995</v>
      </c>
      <c r="J1645" s="517">
        <v>0</v>
      </c>
      <c r="K1645" s="124" t="s">
        <v>6879</v>
      </c>
      <c r="L1645" s="418" t="s">
        <v>20</v>
      </c>
      <c r="M1645" s="124" t="s">
        <v>62</v>
      </c>
      <c r="N1645" s="151"/>
      <c r="O1645" s="79">
        <f>IFERROR(VLOOKUP(TRIM(PRR[[#This Row],[Lokacija provedbe
grad ili općina]]),[1]Koordinate!B:E,2,FALSE),"")</f>
        <v>35000</v>
      </c>
      <c r="P1645" s="79">
        <f>IFERROR(VLOOKUP(TRIM(PRR[[#This Row],[Lokacija provedbe
grad ili općina]]),[1]Koordinate!B:E,3,FALSE),"")</f>
        <v>45.163143099999999</v>
      </c>
      <c r="Q1645" s="79">
        <f>IFERROR(VLOOKUP(TRIM(PRR[[#This Row],[Lokacija provedbe
grad ili općina]]),[1]Koordinate!B:E,4,FALSE),"")</f>
        <v>18.011608099999901</v>
      </c>
    </row>
    <row r="1646" spans="1:17" s="167" customFormat="1">
      <c r="A1646" s="151"/>
      <c r="B1646" s="113" t="s">
        <v>6240</v>
      </c>
      <c r="C1646" s="151"/>
      <c r="D1646" s="151"/>
      <c r="E1646" s="78">
        <v>43621</v>
      </c>
      <c r="F1646" s="517">
        <v>111187.5</v>
      </c>
      <c r="G1646" s="517">
        <v>111187.5</v>
      </c>
      <c r="H1646" s="517">
        <v>94509.38</v>
      </c>
      <c r="I1646" s="517">
        <v>16678.119999999995</v>
      </c>
      <c r="J1646" s="517">
        <v>0</v>
      </c>
      <c r="K1646" s="124" t="s">
        <v>6880</v>
      </c>
      <c r="L1646" s="418" t="s">
        <v>20</v>
      </c>
      <c r="M1646" s="124" t="s">
        <v>846</v>
      </c>
      <c r="N1646" s="151"/>
      <c r="O1646" s="79">
        <f>IFERROR(VLOOKUP(TRIM(PRR[[#This Row],[Lokacija provedbe
grad ili općina]]),[1]Koordinate!B:E,2,FALSE),"")</f>
        <v>35420</v>
      </c>
      <c r="P1646" s="79">
        <f>IFERROR(VLOOKUP(TRIM(PRR[[#This Row],[Lokacija provedbe
grad ili općina]]),[1]Koordinate!B:E,3,FALSE),"")</f>
        <v>45.222117300000001</v>
      </c>
      <c r="Q1646" s="79">
        <f>IFERROR(VLOOKUP(TRIM(PRR[[#This Row],[Lokacija provedbe
grad ili općina]]),[1]Koordinate!B:E,4,FALSE),"")</f>
        <v>17.5259231</v>
      </c>
    </row>
    <row r="1647" spans="1:17" s="167" customFormat="1">
      <c r="A1647" s="151"/>
      <c r="B1647" s="113" t="s">
        <v>6240</v>
      </c>
      <c r="C1647" s="151"/>
      <c r="D1647" s="151"/>
      <c r="E1647" s="78">
        <v>43621</v>
      </c>
      <c r="F1647" s="517">
        <v>111187.5</v>
      </c>
      <c r="G1647" s="517">
        <v>111187.5</v>
      </c>
      <c r="H1647" s="517">
        <v>94509.38</v>
      </c>
      <c r="I1647" s="517">
        <v>16678.119999999995</v>
      </c>
      <c r="J1647" s="517">
        <v>0</v>
      </c>
      <c r="K1647" s="124" t="s">
        <v>6881</v>
      </c>
      <c r="L1647" s="418" t="s">
        <v>20</v>
      </c>
      <c r="M1647" s="124" t="s">
        <v>846</v>
      </c>
      <c r="N1647" s="151"/>
      <c r="O1647" s="79">
        <f>IFERROR(VLOOKUP(TRIM(PRR[[#This Row],[Lokacija provedbe
grad ili općina]]),[1]Koordinate!B:E,2,FALSE),"")</f>
        <v>35420</v>
      </c>
      <c r="P1647" s="79">
        <f>IFERROR(VLOOKUP(TRIM(PRR[[#This Row],[Lokacija provedbe
grad ili općina]]),[1]Koordinate!B:E,3,FALSE),"")</f>
        <v>45.222117300000001</v>
      </c>
      <c r="Q1647" s="79">
        <f>IFERROR(VLOOKUP(TRIM(PRR[[#This Row],[Lokacija provedbe
grad ili općina]]),[1]Koordinate!B:E,4,FALSE),"")</f>
        <v>17.5259231</v>
      </c>
    </row>
    <row r="1648" spans="1:17" s="167" customFormat="1">
      <c r="A1648" s="151"/>
      <c r="B1648" s="113" t="s">
        <v>6240</v>
      </c>
      <c r="C1648" s="151"/>
      <c r="D1648" s="151"/>
      <c r="E1648" s="78">
        <v>43621</v>
      </c>
      <c r="F1648" s="517">
        <v>111187.5</v>
      </c>
      <c r="G1648" s="517">
        <v>111187.5</v>
      </c>
      <c r="H1648" s="517">
        <v>94509.38</v>
      </c>
      <c r="I1648" s="517">
        <v>16678.119999999995</v>
      </c>
      <c r="J1648" s="517">
        <v>0</v>
      </c>
      <c r="K1648" s="124" t="s">
        <v>6882</v>
      </c>
      <c r="L1648" s="418" t="s">
        <v>20</v>
      </c>
      <c r="M1648" s="124" t="s">
        <v>2333</v>
      </c>
      <c r="N1648" s="151"/>
      <c r="O1648" s="79">
        <f>IFERROR(VLOOKUP(TRIM(PRR[[#This Row],[Lokacija provedbe
grad ili općina]]),[1]Koordinate!B:E,2,FALSE),"")</f>
        <v>35430</v>
      </c>
      <c r="P1648" s="79">
        <f>IFERROR(VLOOKUP(TRIM(PRR[[#This Row],[Lokacija provedbe
grad ili općina]]),[1]Koordinate!B:E,3,FALSE),"")</f>
        <v>45.260405499999997</v>
      </c>
      <c r="Q1648" s="79">
        <f>IFERROR(VLOOKUP(TRIM(PRR[[#This Row],[Lokacija provedbe
grad ili općina]]),[1]Koordinate!B:E,4,FALSE),"")</f>
        <v>17.198979399999899</v>
      </c>
    </row>
    <row r="1649" spans="1:17" s="167" customFormat="1" ht="18" customHeight="1">
      <c r="A1649" s="151"/>
      <c r="B1649" s="113" t="s">
        <v>6240</v>
      </c>
      <c r="C1649" s="151"/>
      <c r="D1649" s="151"/>
      <c r="E1649" s="78">
        <v>43621</v>
      </c>
      <c r="F1649" s="517">
        <v>111187.5</v>
      </c>
      <c r="G1649" s="517">
        <v>111187.5</v>
      </c>
      <c r="H1649" s="517">
        <v>94509.38</v>
      </c>
      <c r="I1649" s="517">
        <v>16678.119999999995</v>
      </c>
      <c r="J1649" s="517">
        <v>0</v>
      </c>
      <c r="K1649" s="124" t="s">
        <v>6883</v>
      </c>
      <c r="L1649" s="418" t="s">
        <v>20</v>
      </c>
      <c r="M1649" s="124" t="s">
        <v>2333</v>
      </c>
      <c r="N1649" s="151"/>
      <c r="O1649" s="79">
        <f>IFERROR(VLOOKUP(TRIM(PRR[[#This Row],[Lokacija provedbe
grad ili općina]]),[1]Koordinate!B:E,2,FALSE),"")</f>
        <v>35430</v>
      </c>
      <c r="P1649" s="79">
        <f>IFERROR(VLOOKUP(TRIM(PRR[[#This Row],[Lokacija provedbe
grad ili općina]]),[1]Koordinate!B:E,3,FALSE),"")</f>
        <v>45.260405499999997</v>
      </c>
      <c r="Q1649" s="79">
        <f>IFERROR(VLOOKUP(TRIM(PRR[[#This Row],[Lokacija provedbe
grad ili općina]]),[1]Koordinate!B:E,4,FALSE),"")</f>
        <v>17.198979399999899</v>
      </c>
    </row>
    <row r="1650" spans="1:17" s="167" customFormat="1" ht="18" customHeight="1">
      <c r="A1650" s="151"/>
      <c r="B1650" s="113" t="s">
        <v>6240</v>
      </c>
      <c r="C1650" s="151"/>
      <c r="D1650" s="151"/>
      <c r="E1650" s="78">
        <v>43621</v>
      </c>
      <c r="F1650" s="517">
        <v>111187.5</v>
      </c>
      <c r="G1650" s="517">
        <v>111187.5</v>
      </c>
      <c r="H1650" s="517">
        <v>94509.38</v>
      </c>
      <c r="I1650" s="517">
        <v>16678.119999999995</v>
      </c>
      <c r="J1650" s="517">
        <v>0</v>
      </c>
      <c r="K1650" s="124" t="s">
        <v>6884</v>
      </c>
      <c r="L1650" s="418" t="s">
        <v>20</v>
      </c>
      <c r="M1650" s="124" t="s">
        <v>2333</v>
      </c>
      <c r="N1650" s="151"/>
      <c r="O1650" s="79">
        <f>IFERROR(VLOOKUP(TRIM(PRR[[#This Row],[Lokacija provedbe
grad ili općina]]),[1]Koordinate!B:E,2,FALSE),"")</f>
        <v>35430</v>
      </c>
      <c r="P1650" s="79">
        <f>IFERROR(VLOOKUP(TRIM(PRR[[#This Row],[Lokacija provedbe
grad ili općina]]),[1]Koordinate!B:E,3,FALSE),"")</f>
        <v>45.260405499999997</v>
      </c>
      <c r="Q1650" s="79">
        <f>IFERROR(VLOOKUP(TRIM(PRR[[#This Row],[Lokacija provedbe
grad ili općina]]),[1]Koordinate!B:E,4,FALSE),"")</f>
        <v>17.198979399999899</v>
      </c>
    </row>
    <row r="1651" spans="1:17" s="167" customFormat="1" ht="18" customHeight="1">
      <c r="A1651" s="151"/>
      <c r="B1651" s="113" t="s">
        <v>6240</v>
      </c>
      <c r="C1651" s="151"/>
      <c r="D1651" s="151"/>
      <c r="E1651" s="78">
        <v>43621</v>
      </c>
      <c r="F1651" s="517">
        <v>111187.5</v>
      </c>
      <c r="G1651" s="517">
        <v>111187.5</v>
      </c>
      <c r="H1651" s="517">
        <v>94509.38</v>
      </c>
      <c r="I1651" s="517">
        <v>16678.119999999995</v>
      </c>
      <c r="J1651" s="517">
        <v>0</v>
      </c>
      <c r="K1651" s="124" t="s">
        <v>6885</v>
      </c>
      <c r="L1651" s="418" t="s">
        <v>20</v>
      </c>
      <c r="M1651" s="124" t="s">
        <v>157</v>
      </c>
      <c r="N1651" s="151"/>
      <c r="O1651" s="79">
        <f>IFERROR(VLOOKUP(TRIM(PRR[[#This Row],[Lokacija provedbe
grad ili općina]]),[1]Koordinate!B:E,2,FALSE),"")</f>
        <v>35400</v>
      </c>
      <c r="P1651" s="79">
        <f>IFERROR(VLOOKUP(TRIM(PRR[[#This Row],[Lokacija provedbe
grad ili općina]]),[1]Koordinate!B:E,3,FALSE),"")</f>
        <v>45.258155799999997</v>
      </c>
      <c r="Q1651" s="79">
        <f>IFERROR(VLOOKUP(TRIM(PRR[[#This Row],[Lokacija provedbe
grad ili općina]]),[1]Koordinate!B:E,4,FALSE),"")</f>
        <v>17.3839626</v>
      </c>
    </row>
    <row r="1652" spans="1:17" s="167" customFormat="1" ht="18" customHeight="1">
      <c r="A1652" s="225"/>
      <c r="B1652" s="423" t="s">
        <v>6240</v>
      </c>
      <c r="C1652" s="225"/>
      <c r="D1652" s="225"/>
      <c r="E1652" s="231">
        <v>43628</v>
      </c>
      <c r="F1652" s="424">
        <v>111187.5</v>
      </c>
      <c r="G1652" s="424">
        <v>111187.5</v>
      </c>
      <c r="H1652" s="424">
        <v>94509.37</v>
      </c>
      <c r="I1652" s="424">
        <v>16678.130000000005</v>
      </c>
      <c r="J1652" s="424">
        <v>0</v>
      </c>
      <c r="K1652" s="142" t="s">
        <v>6972</v>
      </c>
      <c r="L1652" s="419" t="s">
        <v>20</v>
      </c>
      <c r="M1652" s="142" t="s">
        <v>1448</v>
      </c>
      <c r="N1652" s="225"/>
      <c r="O1652" s="425">
        <f>IFERROR(VLOOKUP(TRIM(PRR[[#This Row],[Lokacija provedbe
grad ili općina]]),[1]Koordinate!B:E,2,FALSE),"")</f>
        <v>35404</v>
      </c>
      <c r="P1652" s="425">
        <f>IFERROR(VLOOKUP(TRIM(PRR[[#This Row],[Lokacija provedbe
grad ili općina]]),[1]Koordinate!B:E,3,FALSE),"")</f>
        <v>45.286150399999997</v>
      </c>
      <c r="Q1652" s="425">
        <f>IFERROR(VLOOKUP(TRIM(PRR[[#This Row],[Lokacija provedbe
grad ili općina]]),[1]Koordinate!B:E,4,FALSE),"")</f>
        <v>17.380311500000001</v>
      </c>
    </row>
    <row r="1653" spans="1:17" s="167" customFormat="1" ht="18" customHeight="1">
      <c r="A1653" s="225"/>
      <c r="B1653" s="423" t="s">
        <v>6240</v>
      </c>
      <c r="C1653" s="225"/>
      <c r="D1653" s="225"/>
      <c r="E1653" s="231">
        <v>43628</v>
      </c>
      <c r="F1653" s="424">
        <v>111187.5</v>
      </c>
      <c r="G1653" s="424">
        <v>111187.5</v>
      </c>
      <c r="H1653" s="424">
        <v>94509.37</v>
      </c>
      <c r="I1653" s="424">
        <v>16678.130000000005</v>
      </c>
      <c r="J1653" s="424">
        <v>0</v>
      </c>
      <c r="K1653" s="142" t="s">
        <v>6973</v>
      </c>
      <c r="L1653" s="419" t="s">
        <v>20</v>
      </c>
      <c r="M1653" s="142" t="s">
        <v>4334</v>
      </c>
      <c r="N1653" s="225"/>
      <c r="O1653" s="425">
        <f>IFERROR(VLOOKUP(TRIM(PRR[[#This Row],[Lokacija provedbe
grad ili općina]]),[1]Koordinate!B:E,2,FALSE),"")</f>
        <v>35221</v>
      </c>
      <c r="P1653" s="425">
        <f>IFERROR(VLOOKUP(TRIM(PRR[[#This Row],[Lokacija provedbe
grad ili općina]]),[1]Koordinate!B:E,3,FALSE),"")</f>
        <v>45.155754100000003</v>
      </c>
      <c r="Q1653" s="425">
        <f>IFERROR(VLOOKUP(TRIM(PRR[[#This Row],[Lokacija provedbe
grad ili općina]]),[1]Koordinate!B:E,4,FALSE),"")</f>
        <v>18.3943984</v>
      </c>
    </row>
    <row r="1654" spans="1:17" s="167" customFormat="1" ht="18" customHeight="1">
      <c r="A1654" s="225"/>
      <c r="B1654" s="423" t="s">
        <v>6240</v>
      </c>
      <c r="C1654" s="225"/>
      <c r="D1654" s="225"/>
      <c r="E1654" s="231">
        <v>43628</v>
      </c>
      <c r="F1654" s="424">
        <v>111187.5</v>
      </c>
      <c r="G1654" s="424">
        <v>111187.5</v>
      </c>
      <c r="H1654" s="424">
        <v>94509.37</v>
      </c>
      <c r="I1654" s="424">
        <v>16678.130000000005</v>
      </c>
      <c r="J1654" s="424">
        <v>0</v>
      </c>
      <c r="K1654" s="142" t="s">
        <v>6974</v>
      </c>
      <c r="L1654" s="419" t="s">
        <v>20</v>
      </c>
      <c r="M1654" s="142" t="s">
        <v>4330</v>
      </c>
      <c r="N1654" s="225"/>
      <c r="O1654" s="425">
        <f>IFERROR(VLOOKUP(TRIM(PRR[[#This Row],[Lokacija provedbe
grad ili općina]]),[1]Koordinate!B:E,2,FALSE),"")</f>
        <v>35410</v>
      </c>
      <c r="P1654" s="425">
        <f>IFERROR(VLOOKUP(TRIM(PRR[[#This Row],[Lokacija provedbe
grad ili općina]]),[1]Koordinate!B:E,3,FALSE),"")</f>
        <v>45.195653</v>
      </c>
      <c r="Q1654" s="425">
        <f>IFERROR(VLOOKUP(TRIM(PRR[[#This Row],[Lokacija provedbe
grad ili općina]]),[1]Koordinate!B:E,4,FALSE),"")</f>
        <v>17.643346899999901</v>
      </c>
    </row>
    <row r="1655" spans="1:17" s="167" customFormat="1">
      <c r="A1655" s="225"/>
      <c r="B1655" s="423" t="s">
        <v>6240</v>
      </c>
      <c r="C1655" s="225"/>
      <c r="D1655" s="225"/>
      <c r="E1655" s="231">
        <v>43628</v>
      </c>
      <c r="F1655" s="424">
        <v>111187.5</v>
      </c>
      <c r="G1655" s="424">
        <v>111187.5</v>
      </c>
      <c r="H1655" s="424">
        <v>94509.37</v>
      </c>
      <c r="I1655" s="424">
        <v>16678.130000000005</v>
      </c>
      <c r="J1655" s="424">
        <v>0</v>
      </c>
      <c r="K1655" s="142" t="s">
        <v>6975</v>
      </c>
      <c r="L1655" s="419" t="s">
        <v>20</v>
      </c>
      <c r="M1655" s="142" t="s">
        <v>4329</v>
      </c>
      <c r="N1655" s="225"/>
      <c r="O1655" s="425">
        <f>IFERROR(VLOOKUP(TRIM(PRR[[#This Row],[Lokacija provedbe
grad ili općina]]),[1]Koordinate!B:E,2,FALSE),"")</f>
        <v>35254</v>
      </c>
      <c r="P1655" s="425">
        <f>IFERROR(VLOOKUP(TRIM(PRR[[#This Row],[Lokacija provedbe
grad ili općina]]),[1]Koordinate!B:E,3,FALSE),"")</f>
        <v>45.097752700000001</v>
      </c>
      <c r="Q1655" s="425">
        <f>IFERROR(VLOOKUP(TRIM(PRR[[#This Row],[Lokacija provedbe
grad ili općina]]),[1]Koordinate!B:E,4,FALSE),"")</f>
        <v>17.8358445</v>
      </c>
    </row>
    <row r="1656" spans="1:17" s="167" customFormat="1">
      <c r="A1656" s="225"/>
      <c r="B1656" s="423" t="s">
        <v>6240</v>
      </c>
      <c r="C1656" s="225"/>
      <c r="D1656" s="225"/>
      <c r="E1656" s="231">
        <v>43628</v>
      </c>
      <c r="F1656" s="424">
        <v>111187.5</v>
      </c>
      <c r="G1656" s="424">
        <v>111187.5</v>
      </c>
      <c r="H1656" s="424">
        <v>94509.375</v>
      </c>
      <c r="I1656" s="424">
        <v>16678.125</v>
      </c>
      <c r="J1656" s="424">
        <v>0</v>
      </c>
      <c r="K1656" s="142" t="s">
        <v>7096</v>
      </c>
      <c r="L1656" s="419" t="s">
        <v>20</v>
      </c>
      <c r="M1656" s="142" t="s">
        <v>1448</v>
      </c>
      <c r="N1656" s="225"/>
      <c r="O1656" s="425">
        <f>IFERROR(VLOOKUP(TRIM(PRR[[#This Row],[Lokacija provedbe
grad ili općina]]),[1]Koordinate!B:E,2,FALSE),"")</f>
        <v>35404</v>
      </c>
      <c r="P1656" s="425">
        <f>IFERROR(VLOOKUP(TRIM(PRR[[#This Row],[Lokacija provedbe
grad ili općina]]),[1]Koordinate!B:E,3,FALSE),"")</f>
        <v>45.286150399999997</v>
      </c>
      <c r="Q1656" s="425">
        <f>IFERROR(VLOOKUP(TRIM(PRR[[#This Row],[Lokacija provedbe
grad ili općina]]),[1]Koordinate!B:E,4,FALSE),"")</f>
        <v>17.380311500000001</v>
      </c>
    </row>
    <row r="1657" spans="1:17" s="167" customFormat="1">
      <c r="A1657" s="225"/>
      <c r="B1657" s="423" t="s">
        <v>6240</v>
      </c>
      <c r="C1657" s="225"/>
      <c r="D1657" s="225"/>
      <c r="E1657" s="231">
        <v>43626</v>
      </c>
      <c r="F1657" s="424">
        <v>111187.5</v>
      </c>
      <c r="G1657" s="424">
        <v>111187.5</v>
      </c>
      <c r="H1657" s="424">
        <v>94509.375</v>
      </c>
      <c r="I1657" s="424">
        <v>16678.125</v>
      </c>
      <c r="J1657" s="424">
        <v>0</v>
      </c>
      <c r="K1657" s="142" t="s">
        <v>7097</v>
      </c>
      <c r="L1657" s="419" t="s">
        <v>20</v>
      </c>
      <c r="M1657" s="142" t="s">
        <v>4330</v>
      </c>
      <c r="N1657" s="225"/>
      <c r="O1657" s="425">
        <f>IFERROR(VLOOKUP(TRIM(PRR[[#This Row],[Lokacija provedbe
grad ili općina]]),[1]Koordinate!B:E,2,FALSE),"")</f>
        <v>35410</v>
      </c>
      <c r="P1657" s="425">
        <f>IFERROR(VLOOKUP(TRIM(PRR[[#This Row],[Lokacija provedbe
grad ili općina]]),[1]Koordinate!B:E,3,FALSE),"")</f>
        <v>45.195653</v>
      </c>
      <c r="Q1657" s="425">
        <f>IFERROR(VLOOKUP(TRIM(PRR[[#This Row],[Lokacija provedbe
grad ili općina]]),[1]Koordinate!B:E,4,FALSE),"")</f>
        <v>17.643346899999901</v>
      </c>
    </row>
    <row r="1658" spans="1:17" s="167" customFormat="1">
      <c r="A1658" s="225"/>
      <c r="B1658" s="423" t="s">
        <v>6240</v>
      </c>
      <c r="C1658" s="225"/>
      <c r="D1658" s="225"/>
      <c r="E1658" s="231">
        <v>43628</v>
      </c>
      <c r="F1658" s="424">
        <v>111187.5</v>
      </c>
      <c r="G1658" s="424">
        <v>111187.5</v>
      </c>
      <c r="H1658" s="424">
        <v>94509.375</v>
      </c>
      <c r="I1658" s="424">
        <v>16678.125</v>
      </c>
      <c r="J1658" s="424">
        <v>0</v>
      </c>
      <c r="K1658" s="142" t="s">
        <v>7098</v>
      </c>
      <c r="L1658" s="419" t="s">
        <v>20</v>
      </c>
      <c r="M1658" s="142" t="s">
        <v>62</v>
      </c>
      <c r="N1658" s="225"/>
      <c r="O1658" s="425">
        <f>IFERROR(VLOOKUP(TRIM(PRR[[#This Row],[Lokacija provedbe
grad ili općina]]),[1]Koordinate!B:E,2,FALSE),"")</f>
        <v>35000</v>
      </c>
      <c r="P1658" s="425">
        <f>IFERROR(VLOOKUP(TRIM(PRR[[#This Row],[Lokacija provedbe
grad ili općina]]),[1]Koordinate!B:E,3,FALSE),"")</f>
        <v>45.163143099999999</v>
      </c>
      <c r="Q1658" s="425">
        <f>IFERROR(VLOOKUP(TRIM(PRR[[#This Row],[Lokacija provedbe
grad ili općina]]),[1]Koordinate!B:E,4,FALSE),"")</f>
        <v>18.011608099999901</v>
      </c>
    </row>
    <row r="1659" spans="1:17" s="167" customFormat="1">
      <c r="A1659" s="225"/>
      <c r="B1659" s="423" t="s">
        <v>6240</v>
      </c>
      <c r="C1659" s="225"/>
      <c r="D1659" s="225"/>
      <c r="E1659" s="231">
        <v>43627</v>
      </c>
      <c r="F1659" s="424">
        <v>111187.5</v>
      </c>
      <c r="G1659" s="424">
        <v>111187.5</v>
      </c>
      <c r="H1659" s="424">
        <v>94509.375</v>
      </c>
      <c r="I1659" s="424">
        <v>16678.125</v>
      </c>
      <c r="J1659" s="424">
        <v>0</v>
      </c>
      <c r="K1659" s="142" t="s">
        <v>7099</v>
      </c>
      <c r="L1659" s="419" t="s">
        <v>20</v>
      </c>
      <c r="M1659" s="142" t="s">
        <v>846</v>
      </c>
      <c r="N1659" s="225"/>
      <c r="O1659" s="425">
        <f>IFERROR(VLOOKUP(TRIM(PRR[[#This Row],[Lokacija provedbe
grad ili općina]]),[1]Koordinate!B:E,2,FALSE),"")</f>
        <v>35420</v>
      </c>
      <c r="P1659" s="425">
        <f>IFERROR(VLOOKUP(TRIM(PRR[[#This Row],[Lokacija provedbe
grad ili općina]]),[1]Koordinate!B:E,3,FALSE),"")</f>
        <v>45.222117300000001</v>
      </c>
      <c r="Q1659" s="425">
        <f>IFERROR(VLOOKUP(TRIM(PRR[[#This Row],[Lokacija provedbe
grad ili općina]]),[1]Koordinate!B:E,4,FALSE),"")</f>
        <v>17.5259231</v>
      </c>
    </row>
    <row r="1660" spans="1:17" s="167" customFormat="1">
      <c r="A1660" s="225"/>
      <c r="B1660" s="423" t="s">
        <v>6240</v>
      </c>
      <c r="C1660" s="225"/>
      <c r="D1660" s="225"/>
      <c r="E1660" s="231">
        <v>43633</v>
      </c>
      <c r="F1660" s="424">
        <v>111187.5</v>
      </c>
      <c r="G1660" s="424">
        <v>111187.5</v>
      </c>
      <c r="H1660" s="424">
        <v>94509.375</v>
      </c>
      <c r="I1660" s="424">
        <v>16678.125</v>
      </c>
      <c r="J1660" s="424">
        <v>0</v>
      </c>
      <c r="K1660" s="142" t="s">
        <v>7100</v>
      </c>
      <c r="L1660" s="419" t="s">
        <v>20</v>
      </c>
      <c r="M1660" s="142" t="s">
        <v>3107</v>
      </c>
      <c r="N1660" s="225"/>
      <c r="O1660" s="425">
        <f>IFERROR(VLOOKUP(TRIM(PRR[[#This Row],[Lokacija provedbe
grad ili općina]]),[1]Koordinate!B:E,2,FALSE),"")</f>
        <v>35453</v>
      </c>
      <c r="P1660" s="425">
        <f>IFERROR(VLOOKUP(TRIM(PRR[[#This Row],[Lokacija provedbe
grad ili općina]]),[1]Koordinate!B:E,3,FALSE),"")</f>
        <v>45.1497393</v>
      </c>
      <c r="Q1660" s="425">
        <f>IFERROR(VLOOKUP(TRIM(PRR[[#This Row],[Lokacija provedbe
grad ili općina]]),[1]Koordinate!B:E,4,FALSE),"")</f>
        <v>17.242187099999999</v>
      </c>
    </row>
    <row r="1661" spans="1:17" s="167" customFormat="1">
      <c r="A1661" s="225"/>
      <c r="B1661" s="423" t="s">
        <v>6240</v>
      </c>
      <c r="C1661" s="225"/>
      <c r="D1661" s="225"/>
      <c r="E1661" s="231">
        <v>43633</v>
      </c>
      <c r="F1661" s="424">
        <v>111187.5</v>
      </c>
      <c r="G1661" s="424">
        <v>111187.5</v>
      </c>
      <c r="H1661" s="424">
        <v>94509.375</v>
      </c>
      <c r="I1661" s="424">
        <v>16678.125</v>
      </c>
      <c r="J1661" s="424">
        <v>0</v>
      </c>
      <c r="K1661" s="142" t="s">
        <v>7101</v>
      </c>
      <c r="L1661" s="419" t="s">
        <v>20</v>
      </c>
      <c r="M1661" s="142" t="s">
        <v>2329</v>
      </c>
      <c r="N1661" s="225"/>
      <c r="O1661" s="425">
        <f>IFERROR(VLOOKUP(TRIM(PRR[[#This Row],[Lokacija provedbe
grad ili općina]]),[1]Koordinate!B:E,2,FALSE),"")</f>
        <v>35220</v>
      </c>
      <c r="P1661" s="425">
        <f>IFERROR(VLOOKUP(TRIM(PRR[[#This Row],[Lokacija provedbe
grad ili općina]]),[1]Koordinate!B:E,3,FALSE),"")</f>
        <v>45.065274799999997</v>
      </c>
      <c r="Q1661" s="425">
        <f>IFERROR(VLOOKUP(TRIM(PRR[[#This Row],[Lokacija provedbe
grad ili općina]]),[1]Koordinate!B:E,4,FALSE),"")</f>
        <v>18.4871587999999</v>
      </c>
    </row>
    <row r="1662" spans="1:17" s="167" customFormat="1">
      <c r="A1662" s="225"/>
      <c r="B1662" s="423" t="s">
        <v>6240</v>
      </c>
      <c r="C1662" s="225"/>
      <c r="D1662" s="225"/>
      <c r="E1662" s="231">
        <v>43634</v>
      </c>
      <c r="F1662" s="424">
        <v>111187.5</v>
      </c>
      <c r="G1662" s="424">
        <v>111187.5</v>
      </c>
      <c r="H1662" s="424">
        <v>94509.375</v>
      </c>
      <c r="I1662" s="424">
        <v>16678.125</v>
      </c>
      <c r="J1662" s="424">
        <v>0</v>
      </c>
      <c r="K1662" s="142" t="s">
        <v>7102</v>
      </c>
      <c r="L1662" s="419" t="s">
        <v>20</v>
      </c>
      <c r="M1662" s="142" t="s">
        <v>190</v>
      </c>
      <c r="N1662" s="225"/>
      <c r="O1662" s="425">
        <f>IFERROR(VLOOKUP(TRIM(PRR[[#This Row],[Lokacija provedbe
grad ili općina]]),[1]Koordinate!B:E,2,FALSE),"")</f>
        <v>35250</v>
      </c>
      <c r="P1662" s="425">
        <f>IFERROR(VLOOKUP(TRIM(PRR[[#This Row],[Lokacija provedbe
grad ili općina]]),[1]Koordinate!B:E,3,FALSE),"")</f>
        <v>45.164750499999997</v>
      </c>
      <c r="Q1662" s="425">
        <f>IFERROR(VLOOKUP(TRIM(PRR[[#This Row],[Lokacija provedbe
grad ili općina]]),[1]Koordinate!B:E,4,FALSE),"")</f>
        <v>17.756043200000001</v>
      </c>
    </row>
    <row r="1663" spans="1:17" s="167" customFormat="1">
      <c r="A1663" s="225"/>
      <c r="B1663" s="423" t="s">
        <v>6240</v>
      </c>
      <c r="C1663" s="225"/>
      <c r="D1663" s="225"/>
      <c r="E1663" s="231">
        <v>43633</v>
      </c>
      <c r="F1663" s="424">
        <v>111187.5</v>
      </c>
      <c r="G1663" s="424">
        <v>111187.5</v>
      </c>
      <c r="H1663" s="424">
        <v>94509.375</v>
      </c>
      <c r="I1663" s="424">
        <v>16678.125</v>
      </c>
      <c r="J1663" s="424">
        <v>0</v>
      </c>
      <c r="K1663" s="142" t="s">
        <v>7103</v>
      </c>
      <c r="L1663" s="419" t="s">
        <v>20</v>
      </c>
      <c r="M1663" s="142" t="s">
        <v>4330</v>
      </c>
      <c r="N1663" s="225"/>
      <c r="O1663" s="425">
        <f>IFERROR(VLOOKUP(TRIM(PRR[[#This Row],[Lokacija provedbe
grad ili općina]]),[1]Koordinate!B:E,2,FALSE),"")</f>
        <v>35410</v>
      </c>
      <c r="P1663" s="425">
        <f>IFERROR(VLOOKUP(TRIM(PRR[[#This Row],[Lokacija provedbe
grad ili općina]]),[1]Koordinate!B:E,3,FALSE),"")</f>
        <v>45.195653</v>
      </c>
      <c r="Q1663" s="425">
        <f>IFERROR(VLOOKUP(TRIM(PRR[[#This Row],[Lokacija provedbe
grad ili općina]]),[1]Koordinate!B:E,4,FALSE),"")</f>
        <v>17.643346899999901</v>
      </c>
    </row>
    <row r="1664" spans="1:17" s="167" customFormat="1">
      <c r="A1664" s="225"/>
      <c r="B1664" s="423" t="s">
        <v>6240</v>
      </c>
      <c r="C1664" s="225"/>
      <c r="D1664" s="225"/>
      <c r="E1664" s="231">
        <v>43634</v>
      </c>
      <c r="F1664" s="424">
        <v>111187.5</v>
      </c>
      <c r="G1664" s="424">
        <v>111187.5</v>
      </c>
      <c r="H1664" s="424">
        <v>94509.375</v>
      </c>
      <c r="I1664" s="424">
        <v>16678.125</v>
      </c>
      <c r="J1664" s="424">
        <v>0</v>
      </c>
      <c r="K1664" s="142" t="s">
        <v>7375</v>
      </c>
      <c r="L1664" s="419" t="s">
        <v>20</v>
      </c>
      <c r="M1664" s="142" t="s">
        <v>2333</v>
      </c>
      <c r="N1664" s="225"/>
      <c r="O1664" s="425">
        <f>IFERROR(VLOOKUP(TRIM(PRR[[#This Row],[Lokacija provedbe
grad ili općina]]),[1]Koordinate!B:E,2,FALSE),"")</f>
        <v>35430</v>
      </c>
      <c r="P1664" s="425">
        <f>IFERROR(VLOOKUP(TRIM(PRR[[#This Row],[Lokacija provedbe
grad ili općina]]),[1]Koordinate!B:E,3,FALSE),"")</f>
        <v>45.260405499999997</v>
      </c>
      <c r="Q1664" s="425">
        <f>IFERROR(VLOOKUP(TRIM(PRR[[#This Row],[Lokacija provedbe
grad ili općina]]),[1]Koordinate!B:E,4,FALSE),"")</f>
        <v>17.198979399999899</v>
      </c>
    </row>
    <row r="1665" spans="1:17" s="167" customFormat="1">
      <c r="A1665" s="225"/>
      <c r="B1665" s="423" t="s">
        <v>6240</v>
      </c>
      <c r="C1665" s="225"/>
      <c r="D1665" s="225"/>
      <c r="E1665" s="231">
        <v>43643</v>
      </c>
      <c r="F1665" s="424">
        <v>111187.5</v>
      </c>
      <c r="G1665" s="424">
        <v>111187.5</v>
      </c>
      <c r="H1665" s="424">
        <v>94509.375</v>
      </c>
      <c r="I1665" s="424">
        <v>16678.125</v>
      </c>
      <c r="J1665" s="424">
        <v>0</v>
      </c>
      <c r="K1665" s="142" t="s">
        <v>7376</v>
      </c>
      <c r="L1665" s="419" t="s">
        <v>20</v>
      </c>
      <c r="M1665" s="142" t="s">
        <v>4334</v>
      </c>
      <c r="N1665" s="225"/>
      <c r="O1665" s="425">
        <f>IFERROR(VLOOKUP(TRIM(PRR[[#This Row],[Lokacija provedbe
grad ili općina]]),[1]Koordinate!B:E,2,FALSE),"")</f>
        <v>35221</v>
      </c>
      <c r="P1665" s="425">
        <f>IFERROR(VLOOKUP(TRIM(PRR[[#This Row],[Lokacija provedbe
grad ili općina]]),[1]Koordinate!B:E,3,FALSE),"")</f>
        <v>45.155754100000003</v>
      </c>
      <c r="Q1665" s="425">
        <f>IFERROR(VLOOKUP(TRIM(PRR[[#This Row],[Lokacija provedbe
grad ili općina]]),[1]Koordinate!B:E,4,FALSE),"")</f>
        <v>18.3943984</v>
      </c>
    </row>
    <row r="1666" spans="1:17" s="167" customFormat="1">
      <c r="A1666" s="225"/>
      <c r="B1666" s="423" t="s">
        <v>6240</v>
      </c>
      <c r="C1666" s="225"/>
      <c r="D1666" s="225"/>
      <c r="E1666" s="231">
        <v>43654</v>
      </c>
      <c r="F1666" s="424">
        <v>111187.5</v>
      </c>
      <c r="G1666" s="424">
        <v>111187.5</v>
      </c>
      <c r="H1666" s="424">
        <v>94509.375</v>
      </c>
      <c r="I1666" s="424">
        <v>16678.125</v>
      </c>
      <c r="J1666" s="424">
        <v>0</v>
      </c>
      <c r="K1666" s="142" t="s">
        <v>7377</v>
      </c>
      <c r="L1666" s="419" t="s">
        <v>20</v>
      </c>
      <c r="M1666" s="142" t="s">
        <v>4330</v>
      </c>
      <c r="N1666" s="225"/>
      <c r="O1666" s="425">
        <f>IFERROR(VLOOKUP(TRIM(PRR[[#This Row],[Lokacija provedbe
grad ili općina]]),[1]Koordinate!B:E,2,FALSE),"")</f>
        <v>35410</v>
      </c>
      <c r="P1666" s="425">
        <f>IFERROR(VLOOKUP(TRIM(PRR[[#This Row],[Lokacija provedbe
grad ili općina]]),[1]Koordinate!B:E,3,FALSE),"")</f>
        <v>45.195653</v>
      </c>
      <c r="Q1666" s="425">
        <f>IFERROR(VLOOKUP(TRIM(PRR[[#This Row],[Lokacija provedbe
grad ili općina]]),[1]Koordinate!B:E,4,FALSE),"")</f>
        <v>17.643346899999901</v>
      </c>
    </row>
    <row r="1667" spans="1:17" s="167" customFormat="1">
      <c r="A1667" s="225"/>
      <c r="B1667" s="423" t="s">
        <v>6240</v>
      </c>
      <c r="C1667" s="225"/>
      <c r="D1667" s="225"/>
      <c r="E1667" s="231">
        <v>43654</v>
      </c>
      <c r="F1667" s="424">
        <v>111187.5</v>
      </c>
      <c r="G1667" s="424">
        <v>111187.5</v>
      </c>
      <c r="H1667" s="424">
        <v>94509.375</v>
      </c>
      <c r="I1667" s="424">
        <v>16678.125</v>
      </c>
      <c r="J1667" s="424">
        <v>0</v>
      </c>
      <c r="K1667" s="142" t="s">
        <v>7378</v>
      </c>
      <c r="L1667" s="419" t="s">
        <v>20</v>
      </c>
      <c r="M1667" s="142" t="s">
        <v>3767</v>
      </c>
      <c r="N1667" s="225"/>
      <c r="O1667" s="425">
        <f>IFERROR(VLOOKUP(TRIM(PRR[[#This Row],[Lokacija provedbe
grad ili općina]]),[1]Koordinate!B:E,2,FALSE),"")</f>
        <v>35211</v>
      </c>
      <c r="P1667" s="425">
        <f>IFERROR(VLOOKUP(TRIM(PRR[[#This Row],[Lokacija provedbe
grad ili općina]]),[1]Koordinate!B:E,3,FALSE),"")</f>
        <v>45.181916200000003</v>
      </c>
      <c r="Q1667" s="425">
        <f>IFERROR(VLOOKUP(TRIM(PRR[[#This Row],[Lokacija provedbe
grad ili općina]]),[1]Koordinate!B:E,4,FALSE),"")</f>
        <v>18.1845731999999</v>
      </c>
    </row>
    <row r="1668" spans="1:17" s="167" customFormat="1">
      <c r="A1668" s="225"/>
      <c r="B1668" s="423" t="s">
        <v>6240</v>
      </c>
      <c r="C1668" s="225"/>
      <c r="D1668" s="225"/>
      <c r="E1668" s="231">
        <v>43654</v>
      </c>
      <c r="F1668" s="424">
        <v>111187.5</v>
      </c>
      <c r="G1668" s="424">
        <v>111187.5</v>
      </c>
      <c r="H1668" s="424">
        <v>94509.375</v>
      </c>
      <c r="I1668" s="424">
        <v>16678.125</v>
      </c>
      <c r="J1668" s="424">
        <v>0</v>
      </c>
      <c r="K1668" s="142" t="s">
        <v>7379</v>
      </c>
      <c r="L1668" s="419" t="s">
        <v>20</v>
      </c>
      <c r="M1668" s="142" t="s">
        <v>1460</v>
      </c>
      <c r="N1668" s="225"/>
      <c r="O1668" s="425">
        <f>IFERROR(VLOOKUP(TRIM(PRR[[#This Row],[Lokacija provedbe
grad ili općina]]),[1]Koordinate!B:E,2,FALSE),"")</f>
        <v>35425</v>
      </c>
      <c r="P1668" s="425">
        <f>IFERROR(VLOOKUP(TRIM(PRR[[#This Row],[Lokacija provedbe
grad ili općina]]),[1]Koordinate!B:E,3,FALSE),"")</f>
        <v>45.113294400000001</v>
      </c>
      <c r="Q1668" s="425">
        <f>IFERROR(VLOOKUP(TRIM(PRR[[#This Row],[Lokacija provedbe
grad ili općina]]),[1]Koordinate!B:E,4,FALSE),"")</f>
        <v>17.5119746999999</v>
      </c>
    </row>
    <row r="1669" spans="1:17" s="167" customFormat="1">
      <c r="A1669" s="225"/>
      <c r="B1669" s="423" t="s">
        <v>6240</v>
      </c>
      <c r="C1669" s="225"/>
      <c r="D1669" s="225"/>
      <c r="E1669" s="231">
        <v>43654</v>
      </c>
      <c r="F1669" s="424">
        <v>111187.5</v>
      </c>
      <c r="G1669" s="424">
        <v>111187.5</v>
      </c>
      <c r="H1669" s="424">
        <v>94509.375</v>
      </c>
      <c r="I1669" s="424">
        <v>16678.125</v>
      </c>
      <c r="J1669" s="424">
        <v>0</v>
      </c>
      <c r="K1669" s="142" t="s">
        <v>7380</v>
      </c>
      <c r="L1669" s="419" t="s">
        <v>20</v>
      </c>
      <c r="M1669" s="142" t="s">
        <v>4334</v>
      </c>
      <c r="N1669" s="225"/>
      <c r="O1669" s="425">
        <f>IFERROR(VLOOKUP(TRIM(PRR[[#This Row],[Lokacija provedbe
grad ili općina]]),[1]Koordinate!B:E,2,FALSE),"")</f>
        <v>35221</v>
      </c>
      <c r="P1669" s="425">
        <f>IFERROR(VLOOKUP(TRIM(PRR[[#This Row],[Lokacija provedbe
grad ili općina]]),[1]Koordinate!B:E,3,FALSE),"")</f>
        <v>45.155754100000003</v>
      </c>
      <c r="Q1669" s="425">
        <f>IFERROR(VLOOKUP(TRIM(PRR[[#This Row],[Lokacija provedbe
grad ili općina]]),[1]Koordinate!B:E,4,FALSE),"")</f>
        <v>18.3943984</v>
      </c>
    </row>
    <row r="1670" spans="1:17" s="167" customFormat="1">
      <c r="A1670" s="225"/>
      <c r="B1670" s="423" t="s">
        <v>6240</v>
      </c>
      <c r="C1670" s="225"/>
      <c r="D1670" s="225"/>
      <c r="E1670" s="231">
        <v>43654</v>
      </c>
      <c r="F1670" s="424">
        <v>111187.5</v>
      </c>
      <c r="G1670" s="424">
        <v>111187.5</v>
      </c>
      <c r="H1670" s="424">
        <v>94509.375</v>
      </c>
      <c r="I1670" s="424">
        <v>16678.125</v>
      </c>
      <c r="J1670" s="424">
        <v>0</v>
      </c>
      <c r="K1670" s="142" t="s">
        <v>7381</v>
      </c>
      <c r="L1670" s="419" t="s">
        <v>20</v>
      </c>
      <c r="M1670" s="142" t="s">
        <v>4329</v>
      </c>
      <c r="N1670" s="225"/>
      <c r="O1670" s="425">
        <f>IFERROR(VLOOKUP(TRIM(PRR[[#This Row],[Lokacija provedbe
grad ili općina]]),[1]Koordinate!B:E,2,FALSE),"")</f>
        <v>35254</v>
      </c>
      <c r="P1670" s="425">
        <f>IFERROR(VLOOKUP(TRIM(PRR[[#This Row],[Lokacija provedbe
grad ili općina]]),[1]Koordinate!B:E,3,FALSE),"")</f>
        <v>45.097752700000001</v>
      </c>
      <c r="Q1670" s="425">
        <f>IFERROR(VLOOKUP(TRIM(PRR[[#This Row],[Lokacija provedbe
grad ili općina]]),[1]Koordinate!B:E,4,FALSE),"")</f>
        <v>17.8358445</v>
      </c>
    </row>
    <row r="1671" spans="1:17" s="167" customFormat="1">
      <c r="A1671" s="225"/>
      <c r="B1671" s="423" t="s">
        <v>6240</v>
      </c>
      <c r="C1671" s="225"/>
      <c r="D1671" s="225"/>
      <c r="E1671" s="231">
        <v>43654</v>
      </c>
      <c r="F1671" s="424">
        <v>111187.5</v>
      </c>
      <c r="G1671" s="424">
        <v>111187.5</v>
      </c>
      <c r="H1671" s="424">
        <v>94509.375</v>
      </c>
      <c r="I1671" s="424">
        <v>16678.125</v>
      </c>
      <c r="J1671" s="424">
        <v>0</v>
      </c>
      <c r="K1671" s="142" t="s">
        <v>7382</v>
      </c>
      <c r="L1671" s="419" t="s">
        <v>20</v>
      </c>
      <c r="M1671" s="142" t="s">
        <v>2652</v>
      </c>
      <c r="N1671" s="225"/>
      <c r="O1671" s="425">
        <f>IFERROR(VLOOKUP(TRIM(PRR[[#This Row],[Lokacija provedbe
grad ili općina]]),[1]Koordinate!B:E,2,FALSE),"")</f>
        <v>35201</v>
      </c>
      <c r="P1671" s="425">
        <f>IFERROR(VLOOKUP(TRIM(PRR[[#This Row],[Lokacija provedbe
grad ili općina]]),[1]Koordinate!B:E,3,FALSE),"")</f>
        <v>45.222870999999998</v>
      </c>
      <c r="Q1671" s="425">
        <f>IFERROR(VLOOKUP(TRIM(PRR[[#This Row],[Lokacija provedbe
grad ili općina]]),[1]Koordinate!B:E,4,FALSE),"")</f>
        <v>18.011320899999902</v>
      </c>
    </row>
    <row r="1672" spans="1:17" s="167" customFormat="1">
      <c r="A1672" s="225"/>
      <c r="B1672" s="423" t="s">
        <v>5521</v>
      </c>
      <c r="C1672" s="225"/>
      <c r="D1672" s="225"/>
      <c r="E1672" s="231">
        <v>43650</v>
      </c>
      <c r="F1672" s="424">
        <v>370625</v>
      </c>
      <c r="G1672" s="424">
        <v>370625</v>
      </c>
      <c r="H1672" s="424">
        <v>333562.5</v>
      </c>
      <c r="I1672" s="424">
        <v>37062.5</v>
      </c>
      <c r="J1672" s="424">
        <v>0</v>
      </c>
      <c r="K1672" s="142" t="s">
        <v>7544</v>
      </c>
      <c r="L1672" s="419" t="s">
        <v>20</v>
      </c>
      <c r="M1672" s="142" t="s">
        <v>3767</v>
      </c>
      <c r="N1672" s="225"/>
      <c r="O1672" s="425">
        <f>IFERROR(VLOOKUP(TRIM(PRR[[#This Row],[Lokacija provedbe
grad ili općina]]),[1]Koordinate!B:E,2,FALSE),"")</f>
        <v>35211</v>
      </c>
      <c r="P1672" s="425">
        <f>IFERROR(VLOOKUP(TRIM(PRR[[#This Row],[Lokacija provedbe
grad ili općina]]),[1]Koordinate!B:E,3,FALSE),"")</f>
        <v>45.181916200000003</v>
      </c>
      <c r="Q1672" s="425">
        <f>IFERROR(VLOOKUP(TRIM(PRR[[#This Row],[Lokacija provedbe
grad ili općina]]),[1]Koordinate!B:E,4,FALSE),"")</f>
        <v>18.1845731999999</v>
      </c>
    </row>
    <row r="1673" spans="1:17" s="167" customFormat="1">
      <c r="A1673" s="225"/>
      <c r="B1673" s="423" t="s">
        <v>6240</v>
      </c>
      <c r="C1673" s="225"/>
      <c r="D1673" s="225"/>
      <c r="E1673" s="231">
        <v>43661</v>
      </c>
      <c r="F1673" s="424">
        <v>111187.5</v>
      </c>
      <c r="G1673" s="424">
        <v>111187.5</v>
      </c>
      <c r="H1673" s="424">
        <v>94509.375</v>
      </c>
      <c r="I1673" s="424">
        <v>16678.125</v>
      </c>
      <c r="J1673" s="424">
        <v>0</v>
      </c>
      <c r="K1673" s="142" t="s">
        <v>7545</v>
      </c>
      <c r="L1673" s="419" t="s">
        <v>20</v>
      </c>
      <c r="M1673" s="142" t="s">
        <v>62</v>
      </c>
      <c r="N1673" s="225"/>
      <c r="O1673" s="425">
        <f>IFERROR(VLOOKUP(TRIM(PRR[[#This Row],[Lokacija provedbe
grad ili općina]]),[1]Koordinate!B:E,2,FALSE),"")</f>
        <v>35000</v>
      </c>
      <c r="P1673" s="425">
        <f>IFERROR(VLOOKUP(TRIM(PRR[[#This Row],[Lokacija provedbe
grad ili općina]]),[1]Koordinate!B:E,3,FALSE),"")</f>
        <v>45.163143099999999</v>
      </c>
      <c r="Q1673" s="425">
        <f>IFERROR(VLOOKUP(TRIM(PRR[[#This Row],[Lokacija provedbe
grad ili općina]]),[1]Koordinate!B:E,4,FALSE),"")</f>
        <v>18.011608099999901</v>
      </c>
    </row>
    <row r="1674" spans="1:17" s="167" customFormat="1">
      <c r="A1674" s="225"/>
      <c r="B1674" s="423" t="s">
        <v>6240</v>
      </c>
      <c r="C1674" s="225"/>
      <c r="D1674" s="225"/>
      <c r="E1674" s="231">
        <v>43658</v>
      </c>
      <c r="F1674" s="424">
        <v>111187.5</v>
      </c>
      <c r="G1674" s="424">
        <v>111187.5</v>
      </c>
      <c r="H1674" s="424">
        <v>94509.375</v>
      </c>
      <c r="I1674" s="424">
        <v>16678.125</v>
      </c>
      <c r="J1674" s="424">
        <v>0</v>
      </c>
      <c r="K1674" s="142" t="s">
        <v>7546</v>
      </c>
      <c r="L1674" s="419" t="s">
        <v>20</v>
      </c>
      <c r="M1674" s="142" t="s">
        <v>3107</v>
      </c>
      <c r="N1674" s="225"/>
      <c r="O1674" s="425">
        <f>IFERROR(VLOOKUP(TRIM(PRR[[#This Row],[Lokacija provedbe
grad ili općina]]),[1]Koordinate!B:E,2,FALSE),"")</f>
        <v>35453</v>
      </c>
      <c r="P1674" s="425">
        <f>IFERROR(VLOOKUP(TRIM(PRR[[#This Row],[Lokacija provedbe
grad ili općina]]),[1]Koordinate!B:E,3,FALSE),"")</f>
        <v>45.1497393</v>
      </c>
      <c r="Q1674" s="425">
        <f>IFERROR(VLOOKUP(TRIM(PRR[[#This Row],[Lokacija provedbe
grad ili općina]]),[1]Koordinate!B:E,4,FALSE),"")</f>
        <v>17.242187099999999</v>
      </c>
    </row>
    <row r="1675" spans="1:17" s="167" customFormat="1">
      <c r="A1675" s="225"/>
      <c r="B1675" s="423" t="s">
        <v>6240</v>
      </c>
      <c r="C1675" s="225"/>
      <c r="D1675" s="225"/>
      <c r="E1675" s="231">
        <v>43657</v>
      </c>
      <c r="F1675" s="424">
        <v>111187.5</v>
      </c>
      <c r="G1675" s="424">
        <v>111187.5</v>
      </c>
      <c r="H1675" s="424">
        <v>94509.375</v>
      </c>
      <c r="I1675" s="424">
        <v>16678.125</v>
      </c>
      <c r="J1675" s="424">
        <v>0</v>
      </c>
      <c r="K1675" s="142" t="s">
        <v>7547</v>
      </c>
      <c r="L1675" s="419" t="s">
        <v>20</v>
      </c>
      <c r="M1675" s="142" t="s">
        <v>157</v>
      </c>
      <c r="N1675" s="225"/>
      <c r="O1675" s="425">
        <f>IFERROR(VLOOKUP(TRIM(PRR[[#This Row],[Lokacija provedbe
grad ili općina]]),[1]Koordinate!B:E,2,FALSE),"")</f>
        <v>35400</v>
      </c>
      <c r="P1675" s="425">
        <f>IFERROR(VLOOKUP(TRIM(PRR[[#This Row],[Lokacija provedbe
grad ili općina]]),[1]Koordinate!B:E,3,FALSE),"")</f>
        <v>45.258155799999997</v>
      </c>
      <c r="Q1675" s="425">
        <f>IFERROR(VLOOKUP(TRIM(PRR[[#This Row],[Lokacija provedbe
grad ili općina]]),[1]Koordinate!B:E,4,FALSE),"")</f>
        <v>17.3839626</v>
      </c>
    </row>
    <row r="1676" spans="1:17" s="167" customFormat="1">
      <c r="A1676" s="225"/>
      <c r="B1676" s="423" t="s">
        <v>6240</v>
      </c>
      <c r="C1676" s="225"/>
      <c r="D1676" s="225"/>
      <c r="E1676" s="231">
        <v>43661</v>
      </c>
      <c r="F1676" s="424">
        <v>111187.5</v>
      </c>
      <c r="G1676" s="424">
        <v>111187.5</v>
      </c>
      <c r="H1676" s="424">
        <v>94509.375</v>
      </c>
      <c r="I1676" s="424">
        <v>16678.125</v>
      </c>
      <c r="J1676" s="424">
        <v>0</v>
      </c>
      <c r="K1676" s="142" t="s">
        <v>7548</v>
      </c>
      <c r="L1676" s="419" t="s">
        <v>20</v>
      </c>
      <c r="M1676" s="142" t="s">
        <v>4336</v>
      </c>
      <c r="N1676" s="225"/>
      <c r="O1676" s="425">
        <f>IFERROR(VLOOKUP(TRIM(PRR[[#This Row],[Lokacija provedbe
grad ili općina]]),[1]Koordinate!B:E,2,FALSE),"")</f>
        <v>35224</v>
      </c>
      <c r="P1676" s="425">
        <f>IFERROR(VLOOKUP(TRIM(PRR[[#This Row],[Lokacija provedbe
grad ili općina]]),[1]Koordinate!B:E,3,FALSE),"")</f>
        <v>45.108446399999998</v>
      </c>
      <c r="Q1676" s="425">
        <f>IFERROR(VLOOKUP(TRIM(PRR[[#This Row],[Lokacija provedbe
grad ili općina]]),[1]Koordinate!B:E,4,FALSE),"")</f>
        <v>18.464766999999899</v>
      </c>
    </row>
    <row r="1677" spans="1:17" s="167" customFormat="1">
      <c r="A1677" s="225"/>
      <c r="B1677" s="423" t="s">
        <v>6240</v>
      </c>
      <c r="C1677" s="225"/>
      <c r="D1677" s="225"/>
      <c r="E1677" s="231">
        <v>43662</v>
      </c>
      <c r="F1677" s="424">
        <v>111187.5</v>
      </c>
      <c r="G1677" s="424">
        <v>111187.5</v>
      </c>
      <c r="H1677" s="424">
        <v>94509.375</v>
      </c>
      <c r="I1677" s="424">
        <v>16678.125</v>
      </c>
      <c r="J1677" s="424">
        <v>0</v>
      </c>
      <c r="K1677" s="142" t="s">
        <v>7549</v>
      </c>
      <c r="L1677" s="419" t="s">
        <v>20</v>
      </c>
      <c r="M1677" s="142" t="s">
        <v>1219</v>
      </c>
      <c r="N1677" s="225"/>
      <c r="O1677" s="425">
        <f>IFERROR(VLOOKUP(TRIM(PRR[[#This Row],[Lokacija provedbe
grad ili općina]]),[1]Koordinate!B:E,2,FALSE),"")</f>
        <v>35403</v>
      </c>
      <c r="P1677" s="425">
        <f>IFERROR(VLOOKUP(TRIM(PRR[[#This Row],[Lokacija provedbe
grad ili općina]]),[1]Koordinate!B:E,3,FALSE),"")</f>
        <v>45.2631218</v>
      </c>
      <c r="Q1677" s="425">
        <f>IFERROR(VLOOKUP(TRIM(PRR[[#This Row],[Lokacija provedbe
grad ili općina]]),[1]Koordinate!B:E,4,FALSE),"")</f>
        <v>17.423400600000001</v>
      </c>
    </row>
    <row r="1678" spans="1:17" s="167" customFormat="1">
      <c r="A1678" s="225"/>
      <c r="B1678" s="423" t="s">
        <v>6240</v>
      </c>
      <c r="C1678" s="225"/>
      <c r="D1678" s="225"/>
      <c r="E1678" s="231">
        <v>43657</v>
      </c>
      <c r="F1678" s="424">
        <v>111187.5</v>
      </c>
      <c r="G1678" s="424">
        <v>111187.5</v>
      </c>
      <c r="H1678" s="424">
        <v>94509.375</v>
      </c>
      <c r="I1678" s="424">
        <v>16678.125</v>
      </c>
      <c r="J1678" s="424">
        <v>0</v>
      </c>
      <c r="K1678" s="142" t="s">
        <v>7550</v>
      </c>
      <c r="L1678" s="419" t="s">
        <v>20</v>
      </c>
      <c r="M1678" s="142" t="s">
        <v>2652</v>
      </c>
      <c r="N1678" s="225"/>
      <c r="O1678" s="425">
        <f>IFERROR(VLOOKUP(TRIM(PRR[[#This Row],[Lokacija provedbe
grad ili općina]]),[1]Koordinate!B:E,2,FALSE),"")</f>
        <v>35201</v>
      </c>
      <c r="P1678" s="425">
        <f>IFERROR(VLOOKUP(TRIM(PRR[[#This Row],[Lokacija provedbe
grad ili općina]]),[1]Koordinate!B:E,3,FALSE),"")</f>
        <v>45.222870999999998</v>
      </c>
      <c r="Q1678" s="425">
        <f>IFERROR(VLOOKUP(TRIM(PRR[[#This Row],[Lokacija provedbe
grad ili općina]]),[1]Koordinate!B:E,4,FALSE),"")</f>
        <v>18.011320899999902</v>
      </c>
    </row>
    <row r="1679" spans="1:17" s="167" customFormat="1">
      <c r="A1679" s="225"/>
      <c r="B1679" s="423" t="s">
        <v>6240</v>
      </c>
      <c r="C1679" s="225"/>
      <c r="D1679" s="225"/>
      <c r="E1679" s="231">
        <v>43665</v>
      </c>
      <c r="F1679" s="424">
        <v>111187.5</v>
      </c>
      <c r="G1679" s="424">
        <v>111187.5</v>
      </c>
      <c r="H1679" s="424">
        <v>94509.375</v>
      </c>
      <c r="I1679" s="424">
        <v>16678.125</v>
      </c>
      <c r="J1679" s="424">
        <v>0</v>
      </c>
      <c r="K1679" s="142" t="s">
        <v>7551</v>
      </c>
      <c r="L1679" s="419" t="s">
        <v>20</v>
      </c>
      <c r="M1679" s="142" t="s">
        <v>1596</v>
      </c>
      <c r="N1679" s="225"/>
      <c r="O1679" s="425">
        <f>IFERROR(VLOOKUP(TRIM(PRR[[#This Row],[Lokacija provedbe
grad ili općina]]),[1]Koordinate!B:E,2,FALSE),"")</f>
        <v>35253</v>
      </c>
      <c r="P1679" s="425">
        <f>IFERROR(VLOOKUP(TRIM(PRR[[#This Row],[Lokacija provedbe
grad ili općina]]),[1]Koordinate!B:E,3,FALSE),"")</f>
        <v>45.168220099999999</v>
      </c>
      <c r="Q1679" s="425">
        <f>IFERROR(VLOOKUP(TRIM(PRR[[#This Row],[Lokacija provedbe
grad ili općina]]),[1]Koordinate!B:E,4,FALSE),"")</f>
        <v>17.815992199999901</v>
      </c>
    </row>
    <row r="1680" spans="1:17" s="167" customFormat="1">
      <c r="A1680" s="225"/>
      <c r="B1680" s="423" t="s">
        <v>6240</v>
      </c>
      <c r="C1680" s="225"/>
      <c r="D1680" s="225"/>
      <c r="E1680" s="231">
        <v>43658</v>
      </c>
      <c r="F1680" s="424">
        <v>111187.5</v>
      </c>
      <c r="G1680" s="424">
        <v>111187.5</v>
      </c>
      <c r="H1680" s="424">
        <v>94509.375</v>
      </c>
      <c r="I1680" s="424">
        <v>16678.125</v>
      </c>
      <c r="J1680" s="424">
        <v>0</v>
      </c>
      <c r="K1680" s="142" t="s">
        <v>7552</v>
      </c>
      <c r="L1680" s="419" t="s">
        <v>20</v>
      </c>
      <c r="M1680" s="142" t="s">
        <v>190</v>
      </c>
      <c r="N1680" s="225"/>
      <c r="O1680" s="425">
        <f>IFERROR(VLOOKUP(TRIM(PRR[[#This Row],[Lokacija provedbe
grad ili općina]]),[1]Koordinate!B:E,2,FALSE),"")</f>
        <v>35250</v>
      </c>
      <c r="P1680" s="425">
        <f>IFERROR(VLOOKUP(TRIM(PRR[[#This Row],[Lokacija provedbe
grad ili općina]]),[1]Koordinate!B:E,3,FALSE),"")</f>
        <v>45.164750499999997</v>
      </c>
      <c r="Q1680" s="425">
        <f>IFERROR(VLOOKUP(TRIM(PRR[[#This Row],[Lokacija provedbe
grad ili općina]]),[1]Koordinate!B:E,4,FALSE),"")</f>
        <v>17.756043200000001</v>
      </c>
    </row>
    <row r="1681" spans="1:17" s="167" customFormat="1">
      <c r="A1681" s="225"/>
      <c r="B1681" s="423" t="s">
        <v>6240</v>
      </c>
      <c r="C1681" s="225"/>
      <c r="D1681" s="225"/>
      <c r="E1681" s="231">
        <v>43661</v>
      </c>
      <c r="F1681" s="424">
        <v>111187.5</v>
      </c>
      <c r="G1681" s="424">
        <v>111187.5</v>
      </c>
      <c r="H1681" s="424">
        <v>94509.375</v>
      </c>
      <c r="I1681" s="424">
        <v>16678.125</v>
      </c>
      <c r="J1681" s="424">
        <v>0</v>
      </c>
      <c r="K1681" s="142" t="s">
        <v>7553</v>
      </c>
      <c r="L1681" s="419" t="s">
        <v>20</v>
      </c>
      <c r="M1681" s="142" t="s">
        <v>2652</v>
      </c>
      <c r="N1681" s="225"/>
      <c r="O1681" s="425">
        <f>IFERROR(VLOOKUP(TRIM(PRR[[#This Row],[Lokacija provedbe
grad ili općina]]),[1]Koordinate!B:E,2,FALSE),"")</f>
        <v>35201</v>
      </c>
      <c r="P1681" s="425">
        <f>IFERROR(VLOOKUP(TRIM(PRR[[#This Row],[Lokacija provedbe
grad ili općina]]),[1]Koordinate!B:E,3,FALSE),"")</f>
        <v>45.222870999999998</v>
      </c>
      <c r="Q1681" s="425">
        <f>IFERROR(VLOOKUP(TRIM(PRR[[#This Row],[Lokacija provedbe
grad ili općina]]),[1]Koordinate!B:E,4,FALSE),"")</f>
        <v>18.011320899999902</v>
      </c>
    </row>
    <row r="1682" spans="1:17" s="167" customFormat="1">
      <c r="A1682" s="225"/>
      <c r="B1682" s="423" t="s">
        <v>6240</v>
      </c>
      <c r="C1682" s="225"/>
      <c r="D1682" s="225"/>
      <c r="E1682" s="231">
        <v>43662</v>
      </c>
      <c r="F1682" s="424">
        <v>111187.5</v>
      </c>
      <c r="G1682" s="424">
        <v>111187.5</v>
      </c>
      <c r="H1682" s="424">
        <v>94509.375</v>
      </c>
      <c r="I1682" s="424">
        <v>16678.125</v>
      </c>
      <c r="J1682" s="424">
        <v>0</v>
      </c>
      <c r="K1682" s="142" t="s">
        <v>7554</v>
      </c>
      <c r="L1682" s="419" t="s">
        <v>20</v>
      </c>
      <c r="M1682" s="142" t="s">
        <v>3767</v>
      </c>
      <c r="N1682" s="225"/>
      <c r="O1682" s="425">
        <f>IFERROR(VLOOKUP(TRIM(PRR[[#This Row],[Lokacija provedbe
grad ili općina]]),[1]Koordinate!B:E,2,FALSE),"")</f>
        <v>35211</v>
      </c>
      <c r="P1682" s="425">
        <f>IFERROR(VLOOKUP(TRIM(PRR[[#This Row],[Lokacija provedbe
grad ili općina]]),[1]Koordinate!B:E,3,FALSE),"")</f>
        <v>45.181916200000003</v>
      </c>
      <c r="Q1682" s="425">
        <f>IFERROR(VLOOKUP(TRIM(PRR[[#This Row],[Lokacija provedbe
grad ili općina]]),[1]Koordinate!B:E,4,FALSE),"")</f>
        <v>18.1845731999999</v>
      </c>
    </row>
    <row r="1683" spans="1:17" s="167" customFormat="1">
      <c r="A1683" s="225"/>
      <c r="B1683" s="423" t="s">
        <v>6240</v>
      </c>
      <c r="C1683" s="225"/>
      <c r="D1683" s="225"/>
      <c r="E1683" s="231">
        <v>43661</v>
      </c>
      <c r="F1683" s="424">
        <v>111187.5</v>
      </c>
      <c r="G1683" s="424">
        <v>111187.5</v>
      </c>
      <c r="H1683" s="424">
        <v>94509.375</v>
      </c>
      <c r="I1683" s="424">
        <v>16678.125</v>
      </c>
      <c r="J1683" s="424">
        <v>0</v>
      </c>
      <c r="K1683" s="142" t="s">
        <v>7555</v>
      </c>
      <c r="L1683" s="419" t="s">
        <v>20</v>
      </c>
      <c r="M1683" s="142" t="s">
        <v>172</v>
      </c>
      <c r="N1683" s="225"/>
      <c r="O1683" s="425">
        <f>IFERROR(VLOOKUP(TRIM(PRR[[#This Row],[Lokacija provedbe
grad ili općina]]),[1]Koordinate!B:E,2,FALSE),"")</f>
        <v>35252</v>
      </c>
      <c r="P1683" s="425">
        <f>IFERROR(VLOOKUP(TRIM(PRR[[#This Row],[Lokacija provedbe
grad ili općina]]),[1]Koordinate!B:E,3,FALSE),"")</f>
        <v>45.189452199999998</v>
      </c>
      <c r="Q1683" s="425">
        <f>IFERROR(VLOOKUP(TRIM(PRR[[#This Row],[Lokacija provedbe
grad ili općina]]),[1]Koordinate!B:E,4,FALSE),"")</f>
        <v>17.908187600000002</v>
      </c>
    </row>
    <row r="1684" spans="1:17" s="167" customFormat="1">
      <c r="A1684" s="225"/>
      <c r="B1684" s="423" t="s">
        <v>6240</v>
      </c>
      <c r="C1684" s="225"/>
      <c r="D1684" s="225"/>
      <c r="E1684" s="231">
        <v>43657</v>
      </c>
      <c r="F1684" s="424">
        <v>111187.5</v>
      </c>
      <c r="G1684" s="424">
        <v>111187.5</v>
      </c>
      <c r="H1684" s="424">
        <v>94509.375</v>
      </c>
      <c r="I1684" s="424">
        <v>16678.125</v>
      </c>
      <c r="J1684" s="424">
        <v>0</v>
      </c>
      <c r="K1684" s="142" t="s">
        <v>7556</v>
      </c>
      <c r="L1684" s="419" t="s">
        <v>20</v>
      </c>
      <c r="M1684" s="142" t="s">
        <v>19</v>
      </c>
      <c r="N1684" s="225"/>
      <c r="O1684" s="425">
        <f>IFERROR(VLOOKUP(TRIM(PRR[[#This Row],[Lokacija provedbe
grad ili općina]]),[1]Koordinate!B:E,2,FALSE),"")</f>
        <v>35207</v>
      </c>
      <c r="P1684" s="425">
        <f>IFERROR(VLOOKUP(TRIM(PRR[[#This Row],[Lokacija provedbe
grad ili općina]]),[1]Koordinate!B:E,3,FALSE),"")</f>
        <v>45.1538276</v>
      </c>
      <c r="Q1684" s="425">
        <f>IFERROR(VLOOKUP(TRIM(PRR[[#This Row],[Lokacija provedbe
grad ili općina]]),[1]Koordinate!B:E,4,FALSE),"")</f>
        <v>18.063722599999998</v>
      </c>
    </row>
    <row r="1685" spans="1:17" s="167" customFormat="1">
      <c r="A1685" s="225"/>
      <c r="B1685" s="423" t="s">
        <v>6240</v>
      </c>
      <c r="C1685" s="225"/>
      <c r="D1685" s="225"/>
      <c r="E1685" s="231">
        <v>43658</v>
      </c>
      <c r="F1685" s="424">
        <v>111187.5</v>
      </c>
      <c r="G1685" s="424">
        <v>111187.5</v>
      </c>
      <c r="H1685" s="424">
        <v>94509.375</v>
      </c>
      <c r="I1685" s="424">
        <v>16678.125</v>
      </c>
      <c r="J1685" s="424">
        <v>0</v>
      </c>
      <c r="K1685" s="142" t="s">
        <v>7557</v>
      </c>
      <c r="L1685" s="419" t="s">
        <v>20</v>
      </c>
      <c r="M1685" s="142" t="s">
        <v>3767</v>
      </c>
      <c r="N1685" s="225"/>
      <c r="O1685" s="425">
        <f>IFERROR(VLOOKUP(TRIM(PRR[[#This Row],[Lokacija provedbe
grad ili općina]]),[1]Koordinate!B:E,2,FALSE),"")</f>
        <v>35211</v>
      </c>
      <c r="P1685" s="425">
        <f>IFERROR(VLOOKUP(TRIM(PRR[[#This Row],[Lokacija provedbe
grad ili općina]]),[1]Koordinate!B:E,3,FALSE),"")</f>
        <v>45.181916200000003</v>
      </c>
      <c r="Q1685" s="425">
        <f>IFERROR(VLOOKUP(TRIM(PRR[[#This Row],[Lokacija provedbe
grad ili općina]]),[1]Koordinate!B:E,4,FALSE),"")</f>
        <v>18.1845731999999</v>
      </c>
    </row>
    <row r="1686" spans="1:17" s="167" customFormat="1">
      <c r="A1686" s="225"/>
      <c r="B1686" s="423" t="s">
        <v>6240</v>
      </c>
      <c r="C1686" s="225"/>
      <c r="D1686" s="225"/>
      <c r="E1686" s="231">
        <v>43661</v>
      </c>
      <c r="F1686" s="424">
        <v>111187.5</v>
      </c>
      <c r="G1686" s="424">
        <v>111187.5</v>
      </c>
      <c r="H1686" s="424">
        <v>94509.375</v>
      </c>
      <c r="I1686" s="424">
        <v>16678.125</v>
      </c>
      <c r="J1686" s="424">
        <v>0</v>
      </c>
      <c r="K1686" s="142" t="s">
        <v>7558</v>
      </c>
      <c r="L1686" s="419" t="s">
        <v>20</v>
      </c>
      <c r="M1686" s="142" t="s">
        <v>172</v>
      </c>
      <c r="N1686" s="225"/>
      <c r="O1686" s="425">
        <f>IFERROR(VLOOKUP(TRIM(PRR[[#This Row],[Lokacija provedbe
grad ili općina]]),[1]Koordinate!B:E,2,FALSE),"")</f>
        <v>35252</v>
      </c>
      <c r="P1686" s="425">
        <f>IFERROR(VLOOKUP(TRIM(PRR[[#This Row],[Lokacija provedbe
grad ili općina]]),[1]Koordinate!B:E,3,FALSE),"")</f>
        <v>45.189452199999998</v>
      </c>
      <c r="Q1686" s="425">
        <f>IFERROR(VLOOKUP(TRIM(PRR[[#This Row],[Lokacija provedbe
grad ili općina]]),[1]Koordinate!B:E,4,FALSE),"")</f>
        <v>17.908187600000002</v>
      </c>
    </row>
    <row r="1687" spans="1:17" s="167" customFormat="1">
      <c r="A1687" s="151"/>
      <c r="B1687" s="113" t="s">
        <v>5521</v>
      </c>
      <c r="C1687" s="151"/>
      <c r="D1687" s="151"/>
      <c r="E1687" s="78">
        <v>43677</v>
      </c>
      <c r="F1687" s="517">
        <v>370625</v>
      </c>
      <c r="G1687" s="517">
        <v>370625</v>
      </c>
      <c r="H1687" s="517">
        <v>333562.5</v>
      </c>
      <c r="I1687" s="517">
        <v>37062.5</v>
      </c>
      <c r="J1687" s="517">
        <v>0</v>
      </c>
      <c r="K1687" s="124" t="s">
        <v>7704</v>
      </c>
      <c r="L1687" s="418" t="s">
        <v>20</v>
      </c>
      <c r="M1687" s="124" t="s">
        <v>4330</v>
      </c>
      <c r="N1687" s="151"/>
      <c r="O1687" s="79">
        <f>IFERROR(VLOOKUP(TRIM(PRR[[#This Row],[Lokacija provedbe
grad ili općina]]),[1]Koordinate!B:E,2,FALSE),"")</f>
        <v>35410</v>
      </c>
      <c r="P1687" s="79">
        <f>IFERROR(VLOOKUP(TRIM(PRR[[#This Row],[Lokacija provedbe
grad ili općina]]),[1]Koordinate!B:E,3,FALSE),"")</f>
        <v>45.195653</v>
      </c>
      <c r="Q1687" s="79">
        <f>IFERROR(VLOOKUP(TRIM(PRR[[#This Row],[Lokacija provedbe
grad ili općina]]),[1]Koordinate!B:E,4,FALSE),"")</f>
        <v>17.643346899999901</v>
      </c>
    </row>
    <row r="1688" spans="1:17" s="167" customFormat="1">
      <c r="A1688" s="151"/>
      <c r="B1688" s="113" t="s">
        <v>5521</v>
      </c>
      <c r="C1688" s="151"/>
      <c r="D1688" s="151"/>
      <c r="E1688" s="78">
        <v>43677</v>
      </c>
      <c r="F1688" s="517">
        <v>370625</v>
      </c>
      <c r="G1688" s="517">
        <v>370625</v>
      </c>
      <c r="H1688" s="517">
        <v>333562.5</v>
      </c>
      <c r="I1688" s="517">
        <v>37062.5</v>
      </c>
      <c r="J1688" s="517">
        <v>0</v>
      </c>
      <c r="K1688" s="124" t="s">
        <v>7705</v>
      </c>
      <c r="L1688" s="418" t="s">
        <v>20</v>
      </c>
      <c r="M1688" s="124" t="s">
        <v>4330</v>
      </c>
      <c r="N1688" s="151"/>
      <c r="O1688" s="79">
        <f>IFERROR(VLOOKUP(TRIM(PRR[[#This Row],[Lokacija provedbe
grad ili općina]]),[1]Koordinate!B:E,2,FALSE),"")</f>
        <v>35410</v>
      </c>
      <c r="P1688" s="79">
        <f>IFERROR(VLOOKUP(TRIM(PRR[[#This Row],[Lokacija provedbe
grad ili općina]]),[1]Koordinate!B:E,3,FALSE),"")</f>
        <v>45.195653</v>
      </c>
      <c r="Q1688" s="79">
        <f>IFERROR(VLOOKUP(TRIM(PRR[[#This Row],[Lokacija provedbe
grad ili općina]]),[1]Koordinate!B:E,4,FALSE),"")</f>
        <v>17.643346899999901</v>
      </c>
    </row>
    <row r="1689" spans="1:17" s="167" customFormat="1">
      <c r="A1689" s="151"/>
      <c r="B1689" s="113" t="s">
        <v>5521</v>
      </c>
      <c r="C1689" s="151"/>
      <c r="D1689" s="151"/>
      <c r="E1689" s="78">
        <v>43677</v>
      </c>
      <c r="F1689" s="517">
        <v>370625</v>
      </c>
      <c r="G1689" s="517">
        <v>370625</v>
      </c>
      <c r="H1689" s="517">
        <v>333562.5</v>
      </c>
      <c r="I1689" s="517">
        <v>37062.5</v>
      </c>
      <c r="J1689" s="517">
        <v>0</v>
      </c>
      <c r="K1689" s="124" t="s">
        <v>7706</v>
      </c>
      <c r="L1689" s="418" t="s">
        <v>20</v>
      </c>
      <c r="M1689" s="124" t="s">
        <v>4335</v>
      </c>
      <c r="N1689" s="151"/>
      <c r="O1689" s="79">
        <f>IFERROR(VLOOKUP(TRIM(PRR[[#This Row],[Lokacija provedbe
grad ili općina]]),[1]Koordinate!B:E,2,FALSE),"")</f>
        <v>35423</v>
      </c>
      <c r="P1689" s="79">
        <f>IFERROR(VLOOKUP(TRIM(PRR[[#This Row],[Lokacija provedbe
grad ili općina]]),[1]Koordinate!B:E,3,FALSE),"")</f>
        <v>45.187435899999997</v>
      </c>
      <c r="Q1689" s="79">
        <f>IFERROR(VLOOKUP(TRIM(PRR[[#This Row],[Lokacija provedbe
grad ili općina]]),[1]Koordinate!B:E,4,FALSE),"")</f>
        <v>17.418236699999898</v>
      </c>
    </row>
    <row r="1690" spans="1:17" s="167" customFormat="1">
      <c r="A1690" s="151"/>
      <c r="B1690" s="113" t="s">
        <v>5521</v>
      </c>
      <c r="C1690" s="151"/>
      <c r="D1690" s="151"/>
      <c r="E1690" s="78">
        <v>43677</v>
      </c>
      <c r="F1690" s="517">
        <v>370625</v>
      </c>
      <c r="G1690" s="517">
        <v>370625</v>
      </c>
      <c r="H1690" s="517">
        <v>333562.5</v>
      </c>
      <c r="I1690" s="517">
        <v>37062.5</v>
      </c>
      <c r="J1690" s="517">
        <v>0</v>
      </c>
      <c r="K1690" s="124" t="s">
        <v>7707</v>
      </c>
      <c r="L1690" s="418" t="s">
        <v>20</v>
      </c>
      <c r="M1690" s="124" t="s">
        <v>1396</v>
      </c>
      <c r="N1690" s="151"/>
      <c r="O1690" s="79">
        <f>IFERROR(VLOOKUP(TRIM(PRR[[#This Row],[Lokacija provedbe
grad ili općina]]),[1]Koordinate!B:E,2,FALSE),"")</f>
        <v>35214</v>
      </c>
      <c r="P1690" s="79">
        <f>IFERROR(VLOOKUP(TRIM(PRR[[#This Row],[Lokacija provedbe
grad ili općina]]),[1]Koordinate!B:E,3,FALSE),"")</f>
        <v>45.188551699999998</v>
      </c>
      <c r="Q1690" s="79">
        <f>IFERROR(VLOOKUP(TRIM(PRR[[#This Row],[Lokacija provedbe
grad ili općina]]),[1]Koordinate!B:E,4,FALSE),"")</f>
        <v>18.297187600000001</v>
      </c>
    </row>
    <row r="1691" spans="1:17" s="167" customFormat="1">
      <c r="A1691" s="151"/>
      <c r="B1691" s="113" t="s">
        <v>6240</v>
      </c>
      <c r="C1691" s="151"/>
      <c r="D1691" s="151"/>
      <c r="E1691" s="78">
        <v>43677</v>
      </c>
      <c r="F1691" s="517">
        <v>111187.5</v>
      </c>
      <c r="G1691" s="517">
        <v>111187.5</v>
      </c>
      <c r="H1691" s="517">
        <v>94509.375</v>
      </c>
      <c r="I1691" s="517">
        <v>16678.125</v>
      </c>
      <c r="J1691" s="517">
        <v>0</v>
      </c>
      <c r="K1691" s="124" t="s">
        <v>7708</v>
      </c>
      <c r="L1691" s="418" t="s">
        <v>20</v>
      </c>
      <c r="M1691" s="124" t="s">
        <v>846</v>
      </c>
      <c r="N1691" s="151"/>
      <c r="O1691" s="79">
        <f>IFERROR(VLOOKUP(TRIM(PRR[[#This Row],[Lokacija provedbe
grad ili općina]]),[1]Koordinate!B:E,2,FALSE),"")</f>
        <v>35420</v>
      </c>
      <c r="P1691" s="79">
        <f>IFERROR(VLOOKUP(TRIM(PRR[[#This Row],[Lokacija provedbe
grad ili općina]]),[1]Koordinate!B:E,3,FALSE),"")</f>
        <v>45.222117300000001</v>
      </c>
      <c r="Q1691" s="79">
        <f>IFERROR(VLOOKUP(TRIM(PRR[[#This Row],[Lokacija provedbe
grad ili općina]]),[1]Koordinate!B:E,4,FALSE),"")</f>
        <v>17.5259231</v>
      </c>
    </row>
    <row r="1692" spans="1:17" s="167" customFormat="1">
      <c r="A1692" s="151"/>
      <c r="B1692" s="113" t="s">
        <v>6240</v>
      </c>
      <c r="C1692" s="151"/>
      <c r="D1692" s="151"/>
      <c r="E1692" s="78">
        <v>43677</v>
      </c>
      <c r="F1692" s="517">
        <v>111187.5</v>
      </c>
      <c r="G1692" s="517">
        <v>111187.5</v>
      </c>
      <c r="H1692" s="517">
        <v>94509.375</v>
      </c>
      <c r="I1692" s="517">
        <v>16678.125</v>
      </c>
      <c r="J1692" s="517">
        <v>0</v>
      </c>
      <c r="K1692" s="124" t="s">
        <v>7709</v>
      </c>
      <c r="L1692" s="418" t="s">
        <v>20</v>
      </c>
      <c r="M1692" s="124" t="s">
        <v>846</v>
      </c>
      <c r="N1692" s="151"/>
      <c r="O1692" s="79">
        <f>IFERROR(VLOOKUP(TRIM(PRR[[#This Row],[Lokacija provedbe
grad ili općina]]),[1]Koordinate!B:E,2,FALSE),"")</f>
        <v>35420</v>
      </c>
      <c r="P1692" s="79">
        <f>IFERROR(VLOOKUP(TRIM(PRR[[#This Row],[Lokacija provedbe
grad ili općina]]),[1]Koordinate!B:E,3,FALSE),"")</f>
        <v>45.222117300000001</v>
      </c>
      <c r="Q1692" s="79">
        <f>IFERROR(VLOOKUP(TRIM(PRR[[#This Row],[Lokacija provedbe
grad ili općina]]),[1]Koordinate!B:E,4,FALSE),"")</f>
        <v>17.5259231</v>
      </c>
    </row>
    <row r="1693" spans="1:17" s="167" customFormat="1">
      <c r="A1693" s="151"/>
      <c r="B1693" s="113" t="s">
        <v>6240</v>
      </c>
      <c r="C1693" s="151"/>
      <c r="D1693" s="151"/>
      <c r="E1693" s="78">
        <v>43677</v>
      </c>
      <c r="F1693" s="517">
        <v>111187.5</v>
      </c>
      <c r="G1693" s="517">
        <v>111187.5</v>
      </c>
      <c r="H1693" s="517">
        <v>94509.375</v>
      </c>
      <c r="I1693" s="517">
        <v>16678.125</v>
      </c>
      <c r="J1693" s="517">
        <v>0</v>
      </c>
      <c r="K1693" s="124" t="s">
        <v>7710</v>
      </c>
      <c r="L1693" s="418" t="s">
        <v>20</v>
      </c>
      <c r="M1693" s="124" t="s">
        <v>4335</v>
      </c>
      <c r="N1693" s="151"/>
      <c r="O1693" s="79">
        <f>IFERROR(VLOOKUP(TRIM(PRR[[#This Row],[Lokacija provedbe
grad ili općina]]),[1]Koordinate!B:E,2,FALSE),"")</f>
        <v>35423</v>
      </c>
      <c r="P1693" s="79">
        <f>IFERROR(VLOOKUP(TRIM(PRR[[#This Row],[Lokacija provedbe
grad ili općina]]),[1]Koordinate!B:E,3,FALSE),"")</f>
        <v>45.187435899999997</v>
      </c>
      <c r="Q1693" s="79">
        <f>IFERROR(VLOOKUP(TRIM(PRR[[#This Row],[Lokacija provedbe
grad ili općina]]),[1]Koordinate!B:E,4,FALSE),"")</f>
        <v>17.418236699999898</v>
      </c>
    </row>
    <row r="1694" spans="1:17" s="167" customFormat="1">
      <c r="A1694" s="151"/>
      <c r="B1694" s="113" t="s">
        <v>6240</v>
      </c>
      <c r="C1694" s="151"/>
      <c r="D1694" s="151"/>
      <c r="E1694" s="78">
        <v>43677</v>
      </c>
      <c r="F1694" s="517">
        <v>111187.5</v>
      </c>
      <c r="G1694" s="517">
        <v>111187.5</v>
      </c>
      <c r="H1694" s="517">
        <v>94509.375</v>
      </c>
      <c r="I1694" s="517">
        <v>16678.125</v>
      </c>
      <c r="J1694" s="517">
        <v>0</v>
      </c>
      <c r="K1694" s="124" t="s">
        <v>7711</v>
      </c>
      <c r="L1694" s="418" t="s">
        <v>20</v>
      </c>
      <c r="M1694" s="124" t="s">
        <v>846</v>
      </c>
      <c r="N1694" s="151"/>
      <c r="O1694" s="79">
        <f>IFERROR(VLOOKUP(TRIM(PRR[[#This Row],[Lokacija provedbe
grad ili općina]]),[1]Koordinate!B:E,2,FALSE),"")</f>
        <v>35420</v>
      </c>
      <c r="P1694" s="79">
        <f>IFERROR(VLOOKUP(TRIM(PRR[[#This Row],[Lokacija provedbe
grad ili općina]]),[1]Koordinate!B:E,3,FALSE),"")</f>
        <v>45.222117300000001</v>
      </c>
      <c r="Q1694" s="79">
        <f>IFERROR(VLOOKUP(TRIM(PRR[[#This Row],[Lokacija provedbe
grad ili općina]]),[1]Koordinate!B:E,4,FALSE),"")</f>
        <v>17.5259231</v>
      </c>
    </row>
    <row r="1695" spans="1:17" s="167" customFormat="1">
      <c r="A1695" s="151"/>
      <c r="B1695" s="113" t="s">
        <v>7685</v>
      </c>
      <c r="C1695" s="151"/>
      <c r="D1695" s="151"/>
      <c r="E1695" s="78">
        <v>43677</v>
      </c>
      <c r="F1695" s="517">
        <v>1529599.14</v>
      </c>
      <c r="G1695" s="517">
        <v>1070719.3999999999</v>
      </c>
      <c r="H1695" s="517">
        <v>910111.48999999987</v>
      </c>
      <c r="I1695" s="517">
        <v>160607.91000000003</v>
      </c>
      <c r="J1695" s="517">
        <v>458879.74</v>
      </c>
      <c r="K1695" s="124" t="s">
        <v>4443</v>
      </c>
      <c r="L1695" s="418" t="s">
        <v>20</v>
      </c>
      <c r="M1695" s="124" t="s">
        <v>4100</v>
      </c>
      <c r="N1695" s="151"/>
      <c r="O1695" s="79">
        <f>IFERROR(VLOOKUP(TRIM(PRR[[#This Row],[Lokacija provedbe
grad ili općina]]),[1]Koordinate!B:E,2,FALSE),"")</f>
        <v>35222</v>
      </c>
      <c r="P1695" s="79">
        <f>IFERROR(VLOOKUP(TRIM(PRR[[#This Row],[Lokacija provedbe
grad ili općina]]),[1]Koordinate!B:E,3,FALSE),"")</f>
        <v>45.155883000000003</v>
      </c>
      <c r="Q1695" s="79">
        <f>IFERROR(VLOOKUP(TRIM(PRR[[#This Row],[Lokacija provedbe
grad ili općina]]),[1]Koordinate!B:E,4,FALSE),"")</f>
        <v>18.490416399999901</v>
      </c>
    </row>
    <row r="1696" spans="1:17" s="167" customFormat="1">
      <c r="A1696" s="225"/>
      <c r="B1696" s="226" t="s">
        <v>3008</v>
      </c>
      <c r="C1696" s="225"/>
      <c r="D1696" s="225"/>
      <c r="E1696" s="231"/>
      <c r="F1696" s="75"/>
      <c r="G1696" s="75"/>
      <c r="H1696" s="75"/>
      <c r="I1696" s="75"/>
      <c r="J1696" s="75"/>
      <c r="K1696" s="205"/>
      <c r="L1696" s="418"/>
      <c r="M1696" s="124"/>
      <c r="N1696" s="218"/>
      <c r="O1696" s="225" t="str">
        <f>IFERROR(VLOOKUP(TRIM(PRR[[#This Row],[Lokacija provedbe
grad ili općina]]),[1]Koordinate!B:E,2,FALSE),"")</f>
        <v/>
      </c>
      <c r="P1696" s="225" t="str">
        <f>IFERROR(VLOOKUP(TRIM(PRR[[#This Row],[Lokacija provedbe
grad ili općina]]),[1]Koordinate!B:E,3,FALSE),"")</f>
        <v/>
      </c>
      <c r="Q1696" s="225" t="str">
        <f>IFERROR(VLOOKUP(TRIM(PRR[[#This Row],[Lokacija provedbe
grad ili općina]]),[1]Koordinate!B:E,4,FALSE),"")</f>
        <v/>
      </c>
    </row>
    <row r="1697" spans="1:17" s="167" customFormat="1">
      <c r="A1697" s="225"/>
      <c r="B1697" s="226" t="s">
        <v>3173</v>
      </c>
      <c r="C1697" s="225"/>
      <c r="D1697" s="225"/>
      <c r="E1697" s="231">
        <v>42983</v>
      </c>
      <c r="F1697" s="75">
        <v>4590748.1900000004</v>
      </c>
      <c r="G1697" s="75">
        <v>4590748.1900000004</v>
      </c>
      <c r="H1697" s="75">
        <v>3902135.96</v>
      </c>
      <c r="I1697" s="75">
        <v>688612.23000000045</v>
      </c>
      <c r="J1697" s="75">
        <v>0</v>
      </c>
      <c r="K1697" s="205" t="s">
        <v>3176</v>
      </c>
      <c r="L1697" s="419" t="s">
        <v>20</v>
      </c>
      <c r="M1697" s="124" t="s">
        <v>62</v>
      </c>
      <c r="N1697" s="218"/>
      <c r="O1697" s="225">
        <f>IFERROR(VLOOKUP(TRIM(PRR[[#This Row],[Lokacija provedbe
grad ili općina]]),[1]Koordinate!B:E,2,FALSE),"")</f>
        <v>35000</v>
      </c>
      <c r="P1697" s="225">
        <f>IFERROR(VLOOKUP(TRIM(PRR[[#This Row],[Lokacija provedbe
grad ili općina]]),[1]Koordinate!B:E,3,FALSE),"")</f>
        <v>45.163143099999999</v>
      </c>
      <c r="Q1697" s="225">
        <f>IFERROR(VLOOKUP(TRIM(PRR[[#This Row],[Lokacija provedbe
grad ili općina]]),[1]Koordinate!B:E,4,FALSE),"")</f>
        <v>18.011608099999901</v>
      </c>
    </row>
    <row r="1698" spans="1:17" s="167" customFormat="1">
      <c r="A1698" s="225"/>
      <c r="B1698" s="226" t="s">
        <v>3173</v>
      </c>
      <c r="C1698" s="225"/>
      <c r="D1698" s="225"/>
      <c r="E1698" s="231">
        <v>42983</v>
      </c>
      <c r="F1698" s="75">
        <v>2837913.1</v>
      </c>
      <c r="G1698" s="75">
        <v>2837913.1</v>
      </c>
      <c r="H1698" s="75">
        <v>2412226.14</v>
      </c>
      <c r="I1698" s="75">
        <v>425686.95999999996</v>
      </c>
      <c r="J1698" s="75">
        <v>0</v>
      </c>
      <c r="K1698" s="205" t="s">
        <v>3176</v>
      </c>
      <c r="L1698" s="419" t="s">
        <v>20</v>
      </c>
      <c r="M1698" s="124" t="s">
        <v>62</v>
      </c>
      <c r="N1698" s="218"/>
      <c r="O1698" s="225">
        <f>IFERROR(VLOOKUP(TRIM(PRR[[#This Row],[Lokacija provedbe
grad ili općina]]),[1]Koordinate!B:E,2,FALSE),"")</f>
        <v>35000</v>
      </c>
      <c r="P1698" s="225">
        <f>IFERROR(VLOOKUP(TRIM(PRR[[#This Row],[Lokacija provedbe
grad ili općina]]),[1]Koordinate!B:E,3,FALSE),"")</f>
        <v>45.163143099999999</v>
      </c>
      <c r="Q1698" s="225">
        <f>IFERROR(VLOOKUP(TRIM(PRR[[#This Row],[Lokacija provedbe
grad ili općina]]),[1]Koordinate!B:E,4,FALSE),"")</f>
        <v>18.011608099999901</v>
      </c>
    </row>
    <row r="1699" spans="1:17" s="167" customFormat="1">
      <c r="A1699" s="225"/>
      <c r="B1699" s="226" t="s">
        <v>3009</v>
      </c>
      <c r="C1699" s="225"/>
      <c r="D1699" s="225"/>
      <c r="E1699" s="231">
        <v>43139</v>
      </c>
      <c r="F1699" s="75">
        <v>1884687.5</v>
      </c>
      <c r="G1699" s="75">
        <v>1884687.5</v>
      </c>
      <c r="H1699" s="75">
        <v>1601984.375</v>
      </c>
      <c r="I1699" s="75">
        <v>282703.125</v>
      </c>
      <c r="J1699" s="75">
        <v>0</v>
      </c>
      <c r="K1699" s="205" t="s">
        <v>3042</v>
      </c>
      <c r="L1699" s="419" t="s">
        <v>20</v>
      </c>
      <c r="M1699" s="124" t="s">
        <v>2652</v>
      </c>
      <c r="N1699" s="218"/>
      <c r="O1699" s="225">
        <f>IFERROR(VLOOKUP(TRIM(PRR[[#This Row],[Lokacija provedbe
grad ili općina]]),[1]Koordinate!B:E,2,FALSE),"")</f>
        <v>35201</v>
      </c>
      <c r="P1699" s="225">
        <f>IFERROR(VLOOKUP(TRIM(PRR[[#This Row],[Lokacija provedbe
grad ili općina]]),[1]Koordinate!B:E,3,FALSE),"")</f>
        <v>45.222870999999998</v>
      </c>
      <c r="Q1699" s="225">
        <f>IFERROR(VLOOKUP(TRIM(PRR[[#This Row],[Lokacija provedbe
grad ili općina]]),[1]Koordinate!B:E,4,FALSE),"")</f>
        <v>18.011320899999902</v>
      </c>
    </row>
    <row r="1700" spans="1:17" s="167" customFormat="1">
      <c r="A1700" s="151"/>
      <c r="B1700" s="226" t="s">
        <v>3009</v>
      </c>
      <c r="C1700" s="45"/>
      <c r="D1700" s="45"/>
      <c r="E1700" s="242">
        <v>43139</v>
      </c>
      <c r="F1700" s="75">
        <v>783085</v>
      </c>
      <c r="G1700" s="75">
        <v>783085</v>
      </c>
      <c r="H1700" s="75">
        <v>665622.25</v>
      </c>
      <c r="I1700" s="75">
        <v>117462.75</v>
      </c>
      <c r="J1700" s="75">
        <v>0</v>
      </c>
      <c r="K1700" s="205" t="s">
        <v>3043</v>
      </c>
      <c r="L1700" s="196" t="s">
        <v>20</v>
      </c>
      <c r="M1700" s="136" t="s">
        <v>1448</v>
      </c>
      <c r="N1700" s="218"/>
      <c r="O1700" s="225">
        <f>IFERROR(VLOOKUP(TRIM(PRR[[#This Row],[Lokacija provedbe
grad ili općina]]),[1]Koordinate!B:E,2,FALSE),"")</f>
        <v>35404</v>
      </c>
      <c r="P1700" s="225">
        <f>IFERROR(VLOOKUP(TRIM(PRR[[#This Row],[Lokacija provedbe
grad ili općina]]),[1]Koordinate!B:E,3,FALSE),"")</f>
        <v>45.286150399999997</v>
      </c>
      <c r="Q1700" s="225">
        <f>IFERROR(VLOOKUP(TRIM(PRR[[#This Row],[Lokacija provedbe
grad ili općina]]),[1]Koordinate!B:E,4,FALSE),"")</f>
        <v>17.380311500000001</v>
      </c>
    </row>
    <row r="1701" spans="1:17" s="167" customFormat="1">
      <c r="A1701" s="151"/>
      <c r="B1701" s="226" t="s">
        <v>3009</v>
      </c>
      <c r="C1701" s="44"/>
      <c r="D1701" s="44"/>
      <c r="E1701" s="242">
        <v>43139</v>
      </c>
      <c r="F1701" s="75">
        <v>2030957.25</v>
      </c>
      <c r="G1701" s="75">
        <v>2030957.25</v>
      </c>
      <c r="H1701" s="75">
        <v>1726313.6624999999</v>
      </c>
      <c r="I1701" s="75">
        <v>304643.58749999997</v>
      </c>
      <c r="J1701" s="75">
        <v>0</v>
      </c>
      <c r="K1701" s="205" t="s">
        <v>3044</v>
      </c>
      <c r="L1701" s="196" t="s">
        <v>20</v>
      </c>
      <c r="M1701" s="136" t="s">
        <v>3107</v>
      </c>
      <c r="N1701" s="218"/>
      <c r="O1701" s="225">
        <f>IFERROR(VLOOKUP(TRIM(PRR[[#This Row],[Lokacija provedbe
grad ili općina]]),[1]Koordinate!B:E,2,FALSE),"")</f>
        <v>35453</v>
      </c>
      <c r="P1701" s="225">
        <f>IFERROR(VLOOKUP(TRIM(PRR[[#This Row],[Lokacija provedbe
grad ili općina]]),[1]Koordinate!B:E,3,FALSE),"")</f>
        <v>45.1497393</v>
      </c>
      <c r="Q1701" s="225">
        <f>IFERROR(VLOOKUP(TRIM(PRR[[#This Row],[Lokacija provedbe
grad ili općina]]),[1]Koordinate!B:E,4,FALSE),"")</f>
        <v>17.242187099999999</v>
      </c>
    </row>
    <row r="1702" spans="1:17" s="167" customFormat="1">
      <c r="A1702" s="151"/>
      <c r="B1702" s="226" t="s">
        <v>3009</v>
      </c>
      <c r="C1702" s="44"/>
      <c r="D1702" s="44"/>
      <c r="E1702" s="242">
        <v>43139</v>
      </c>
      <c r="F1702" s="75">
        <v>6031662.5</v>
      </c>
      <c r="G1702" s="75">
        <v>6031662.5</v>
      </c>
      <c r="H1702" s="75">
        <v>5126913.125</v>
      </c>
      <c r="I1702" s="75">
        <v>904749.375</v>
      </c>
      <c r="J1702" s="75">
        <v>0</v>
      </c>
      <c r="K1702" s="205" t="s">
        <v>2969</v>
      </c>
      <c r="L1702" s="196" t="s">
        <v>20</v>
      </c>
      <c r="M1702" s="136" t="s">
        <v>1392</v>
      </c>
      <c r="N1702" s="218"/>
      <c r="O1702" s="225">
        <f>IFERROR(VLOOKUP(TRIM(PRR[[#This Row],[Lokacija provedbe
grad ili općina]]),[1]Koordinate!B:E,2,FALSE),"")</f>
        <v>35208</v>
      </c>
      <c r="P1702" s="225">
        <f>IFERROR(VLOOKUP(TRIM(PRR[[#This Row],[Lokacija provedbe
grad ili općina]]),[1]Koordinate!B:E,3,FALSE),"")</f>
        <v>45.098145500000001</v>
      </c>
      <c r="Q1702" s="225">
        <f>IFERROR(VLOOKUP(TRIM(PRR[[#This Row],[Lokacija provedbe
grad ili općina]]),[1]Koordinate!B:E,4,FALSE),"")</f>
        <v>18.1332624</v>
      </c>
    </row>
    <row r="1703" spans="1:17" s="167" customFormat="1">
      <c r="A1703" s="151"/>
      <c r="B1703" s="226" t="s">
        <v>3009</v>
      </c>
      <c r="C1703" s="44"/>
      <c r="D1703" s="44"/>
      <c r="E1703" s="242">
        <v>43139</v>
      </c>
      <c r="F1703" s="75">
        <v>1115487.27</v>
      </c>
      <c r="G1703" s="75">
        <v>1115487.27</v>
      </c>
      <c r="H1703" s="75">
        <v>948164.17949999997</v>
      </c>
      <c r="I1703" s="75">
        <v>167323.09049999999</v>
      </c>
      <c r="J1703" s="75">
        <v>0</v>
      </c>
      <c r="K1703" s="205" t="s">
        <v>3045</v>
      </c>
      <c r="L1703" s="196" t="s">
        <v>20</v>
      </c>
      <c r="M1703" s="136" t="s">
        <v>3767</v>
      </c>
      <c r="N1703" s="218"/>
      <c r="O1703" s="225">
        <f>IFERROR(VLOOKUP(TRIM(PRR[[#This Row],[Lokacija provedbe
grad ili općina]]),[1]Koordinate!B:E,2,FALSE),"")</f>
        <v>35211</v>
      </c>
      <c r="P1703" s="225">
        <f>IFERROR(VLOOKUP(TRIM(PRR[[#This Row],[Lokacija provedbe
grad ili općina]]),[1]Koordinate!B:E,3,FALSE),"")</f>
        <v>45.181916200000003</v>
      </c>
      <c r="Q1703" s="225">
        <f>IFERROR(VLOOKUP(TRIM(PRR[[#This Row],[Lokacija provedbe
grad ili općina]]),[1]Koordinate!B:E,4,FALSE),"")</f>
        <v>18.1845731999999</v>
      </c>
    </row>
    <row r="1704" spans="1:17" s="167" customFormat="1">
      <c r="A1704" s="151"/>
      <c r="B1704" s="226" t="s">
        <v>3009</v>
      </c>
      <c r="C1704" s="44"/>
      <c r="D1704" s="44"/>
      <c r="E1704" s="242">
        <v>43139</v>
      </c>
      <c r="F1704" s="75">
        <v>1043091.25</v>
      </c>
      <c r="G1704" s="75">
        <v>1043091.25</v>
      </c>
      <c r="H1704" s="75">
        <v>886627.5625</v>
      </c>
      <c r="I1704" s="75">
        <v>156463.6875</v>
      </c>
      <c r="J1704" s="75">
        <v>0</v>
      </c>
      <c r="K1704" s="205" t="s">
        <v>3046</v>
      </c>
      <c r="L1704" s="196" t="s">
        <v>20</v>
      </c>
      <c r="M1704" s="136" t="s">
        <v>1334</v>
      </c>
      <c r="N1704" s="218"/>
      <c r="O1704" s="225">
        <f>IFERROR(VLOOKUP(TRIM(PRR[[#This Row],[Lokacija provedbe
grad ili općina]]),[1]Koordinate!B:E,2,FALSE),"")</f>
        <v>35210</v>
      </c>
      <c r="P1704" s="225">
        <f>IFERROR(VLOOKUP(TRIM(PRR[[#This Row],[Lokacija provedbe
grad ili općina]]),[1]Koordinate!B:E,3,FALSE),"")</f>
        <v>45.210194399999999</v>
      </c>
      <c r="Q1704" s="225">
        <f>IFERROR(VLOOKUP(TRIM(PRR[[#This Row],[Lokacija provedbe
grad ili općina]]),[1]Koordinate!B:E,4,FALSE),"")</f>
        <v>18.4053916999999</v>
      </c>
    </row>
    <row r="1705" spans="1:17" s="167" customFormat="1">
      <c r="A1705" s="225"/>
      <c r="B1705" s="226" t="s">
        <v>3009</v>
      </c>
      <c r="C1705" s="225"/>
      <c r="D1705" s="225"/>
      <c r="E1705" s="231">
        <v>43139</v>
      </c>
      <c r="F1705" s="75">
        <v>1545831.25</v>
      </c>
      <c r="G1705" s="75">
        <v>1545831.25</v>
      </c>
      <c r="H1705" s="75">
        <v>1313956.5625</v>
      </c>
      <c r="I1705" s="75">
        <v>231874.6875</v>
      </c>
      <c r="J1705" s="75">
        <v>0</v>
      </c>
      <c r="K1705" s="205" t="s">
        <v>3047</v>
      </c>
      <c r="L1705" s="419" t="s">
        <v>20</v>
      </c>
      <c r="M1705" s="136" t="s">
        <v>1596</v>
      </c>
      <c r="N1705" s="218"/>
      <c r="O1705" s="225">
        <f>IFERROR(VLOOKUP(TRIM(PRR[[#This Row],[Lokacija provedbe
grad ili općina]]),[1]Koordinate!B:E,2,FALSE),"")</f>
        <v>35253</v>
      </c>
      <c r="P1705" s="225">
        <f>IFERROR(VLOOKUP(TRIM(PRR[[#This Row],[Lokacija provedbe
grad ili općina]]),[1]Koordinate!B:E,3,FALSE),"")</f>
        <v>45.168220099999999</v>
      </c>
      <c r="Q1705" s="225">
        <f>IFERROR(VLOOKUP(TRIM(PRR[[#This Row],[Lokacija provedbe
grad ili općina]]),[1]Koordinate!B:E,4,FALSE),"")</f>
        <v>17.815992199999901</v>
      </c>
    </row>
    <row r="1706" spans="1:17" s="167" customFormat="1">
      <c r="A1706" s="225"/>
      <c r="B1706" s="226" t="s">
        <v>3009</v>
      </c>
      <c r="C1706" s="225"/>
      <c r="D1706" s="225"/>
      <c r="E1706" s="231">
        <v>43139</v>
      </c>
      <c r="F1706" s="75">
        <v>1790050</v>
      </c>
      <c r="G1706" s="75">
        <v>1790050</v>
      </c>
      <c r="H1706" s="75">
        <v>1521542.5</v>
      </c>
      <c r="I1706" s="75">
        <v>268507.5</v>
      </c>
      <c r="J1706" s="75">
        <v>0</v>
      </c>
      <c r="K1706" s="205" t="s">
        <v>3048</v>
      </c>
      <c r="L1706" s="419" t="s">
        <v>20</v>
      </c>
      <c r="M1706" s="136" t="s">
        <v>1219</v>
      </c>
      <c r="N1706" s="218"/>
      <c r="O1706" s="225">
        <f>IFERROR(VLOOKUP(TRIM(PRR[[#This Row],[Lokacija provedbe
grad ili općina]]),[1]Koordinate!B:E,2,FALSE),"")</f>
        <v>35403</v>
      </c>
      <c r="P1706" s="225">
        <f>IFERROR(VLOOKUP(TRIM(PRR[[#This Row],[Lokacija provedbe
grad ili općina]]),[1]Koordinate!B:E,3,FALSE),"")</f>
        <v>45.2631218</v>
      </c>
      <c r="Q1706" s="225">
        <f>IFERROR(VLOOKUP(TRIM(PRR[[#This Row],[Lokacija provedbe
grad ili općina]]),[1]Koordinate!B:E,4,FALSE),"")</f>
        <v>17.423400600000001</v>
      </c>
    </row>
    <row r="1707" spans="1:17" s="167" customFormat="1">
      <c r="A1707" s="225"/>
      <c r="B1707" s="226" t="s">
        <v>3009</v>
      </c>
      <c r="C1707" s="225"/>
      <c r="D1707" s="225"/>
      <c r="E1707" s="231">
        <v>43139</v>
      </c>
      <c r="F1707" s="75">
        <v>7536800</v>
      </c>
      <c r="G1707" s="75">
        <v>7536800</v>
      </c>
      <c r="H1707" s="75">
        <v>6406280</v>
      </c>
      <c r="I1707" s="75">
        <v>1130520</v>
      </c>
      <c r="J1707" s="75">
        <v>0</v>
      </c>
      <c r="K1707" s="205" t="s">
        <v>1532</v>
      </c>
      <c r="L1707" s="419" t="s">
        <v>20</v>
      </c>
      <c r="M1707" s="136" t="s">
        <v>62</v>
      </c>
      <c r="N1707" s="218"/>
      <c r="O1707" s="225">
        <f>IFERROR(VLOOKUP(TRIM(PRR[[#This Row],[Lokacija provedbe
grad ili općina]]),[1]Koordinate!B:E,2,FALSE),"")</f>
        <v>35000</v>
      </c>
      <c r="P1707" s="225">
        <f>IFERROR(VLOOKUP(TRIM(PRR[[#This Row],[Lokacija provedbe
grad ili općina]]),[1]Koordinate!B:E,3,FALSE),"")</f>
        <v>45.163143099999999</v>
      </c>
      <c r="Q1707" s="225">
        <f>IFERROR(VLOOKUP(TRIM(PRR[[#This Row],[Lokacija provedbe
grad ili općina]]),[1]Koordinate!B:E,4,FALSE),"")</f>
        <v>18.011608099999901</v>
      </c>
    </row>
    <row r="1708" spans="1:17" s="167" customFormat="1">
      <c r="A1708" s="225"/>
      <c r="B1708" s="226" t="s">
        <v>3009</v>
      </c>
      <c r="C1708" s="225"/>
      <c r="D1708" s="225"/>
      <c r="E1708" s="231">
        <v>43139</v>
      </c>
      <c r="F1708" s="75">
        <v>842263.64</v>
      </c>
      <c r="G1708" s="75">
        <v>842263.64</v>
      </c>
      <c r="H1708" s="75">
        <v>715924.09400000004</v>
      </c>
      <c r="I1708" s="75">
        <v>126339.546</v>
      </c>
      <c r="J1708" s="75">
        <v>0</v>
      </c>
      <c r="K1708" s="205" t="s">
        <v>3049</v>
      </c>
      <c r="L1708" s="419" t="s">
        <v>20</v>
      </c>
      <c r="M1708" s="136" t="s">
        <v>4337</v>
      </c>
      <c r="N1708" s="218"/>
      <c r="O1708" s="225">
        <f>IFERROR(VLOOKUP(TRIM(PRR[[#This Row],[Lokacija provedbe
grad ili općina]]),[1]Koordinate!B:E,2,FALSE),"")</f>
        <v>35428</v>
      </c>
      <c r="P1708" s="225">
        <f>IFERROR(VLOOKUP(TRIM(PRR[[#This Row],[Lokacija provedbe
grad ili općina]]),[1]Koordinate!B:E,3,FALSE),"")</f>
        <v>45.2467963</v>
      </c>
      <c r="Q1708" s="225">
        <f>IFERROR(VLOOKUP(TRIM(PRR[[#This Row],[Lokacija provedbe
grad ili općina]]),[1]Koordinate!B:E,4,FALSE),"")</f>
        <v>17.288900999999999</v>
      </c>
    </row>
    <row r="1709" spans="1:17" s="167" customFormat="1">
      <c r="A1709" s="225"/>
      <c r="B1709" s="226" t="s">
        <v>3009</v>
      </c>
      <c r="C1709" s="225"/>
      <c r="D1709" s="225"/>
      <c r="E1709" s="231">
        <v>43139</v>
      </c>
      <c r="F1709" s="75">
        <v>690071.49</v>
      </c>
      <c r="G1709" s="75">
        <v>690071.49</v>
      </c>
      <c r="H1709" s="75">
        <v>586560.76650000003</v>
      </c>
      <c r="I1709" s="75">
        <v>103510.72349999999</v>
      </c>
      <c r="J1709" s="75">
        <v>0</v>
      </c>
      <c r="K1709" s="205" t="s">
        <v>3050</v>
      </c>
      <c r="L1709" s="419" t="s">
        <v>20</v>
      </c>
      <c r="M1709" s="136" t="s">
        <v>1396</v>
      </c>
      <c r="N1709" s="218"/>
      <c r="O1709" s="225">
        <f>IFERROR(VLOOKUP(TRIM(PRR[[#This Row],[Lokacija provedbe
grad ili općina]]),[1]Koordinate!B:E,2,FALSE),"")</f>
        <v>35214</v>
      </c>
      <c r="P1709" s="225">
        <f>IFERROR(VLOOKUP(TRIM(PRR[[#This Row],[Lokacija provedbe
grad ili općina]]),[1]Koordinate!B:E,3,FALSE),"")</f>
        <v>45.188551699999998</v>
      </c>
      <c r="Q1709" s="225">
        <f>IFERROR(VLOOKUP(TRIM(PRR[[#This Row],[Lokacija provedbe
grad ili općina]]),[1]Koordinate!B:E,4,FALSE),"")</f>
        <v>18.297187600000001</v>
      </c>
    </row>
    <row r="1710" spans="1:17" s="167" customFormat="1">
      <c r="A1710" s="151"/>
      <c r="B1710" s="226" t="s">
        <v>3009</v>
      </c>
      <c r="C1710" s="151"/>
      <c r="D1710" s="151"/>
      <c r="E1710" s="78">
        <v>43139</v>
      </c>
      <c r="F1710" s="75">
        <v>3792111.88</v>
      </c>
      <c r="G1710" s="75">
        <v>3792111.88</v>
      </c>
      <c r="H1710" s="75">
        <v>3223295.0979999998</v>
      </c>
      <c r="I1710" s="75">
        <v>568816.78200000001</v>
      </c>
      <c r="J1710" s="75">
        <v>0</v>
      </c>
      <c r="K1710" s="205" t="s">
        <v>2970</v>
      </c>
      <c r="L1710" s="418" t="s">
        <v>20</v>
      </c>
      <c r="M1710" s="136" t="s">
        <v>4330</v>
      </c>
      <c r="N1710" s="218"/>
      <c r="O1710" s="225">
        <f>IFERROR(VLOOKUP(TRIM(PRR[[#This Row],[Lokacija provedbe
grad ili općina]]),[1]Koordinate!B:E,2,FALSE),"")</f>
        <v>35410</v>
      </c>
      <c r="P1710" s="225">
        <f>IFERROR(VLOOKUP(TRIM(PRR[[#This Row],[Lokacija provedbe
grad ili općina]]),[1]Koordinate!B:E,3,FALSE),"")</f>
        <v>45.195653</v>
      </c>
      <c r="Q1710" s="225">
        <f>IFERROR(VLOOKUP(TRIM(PRR[[#This Row],[Lokacija provedbe
grad ili općina]]),[1]Koordinate!B:E,4,FALSE),"")</f>
        <v>17.643346899999901</v>
      </c>
    </row>
    <row r="1711" spans="1:17" s="167" customFormat="1">
      <c r="A1711" s="151"/>
      <c r="B1711" s="226" t="s">
        <v>3009</v>
      </c>
      <c r="C1711" s="151"/>
      <c r="D1711" s="151"/>
      <c r="E1711" s="78">
        <v>43139</v>
      </c>
      <c r="F1711" s="75">
        <v>1661573.5</v>
      </c>
      <c r="G1711" s="75">
        <v>1661573.5</v>
      </c>
      <c r="H1711" s="75">
        <v>1412337.4749999999</v>
      </c>
      <c r="I1711" s="75">
        <v>249236.02499999999</v>
      </c>
      <c r="J1711" s="75">
        <v>0</v>
      </c>
      <c r="K1711" s="205" t="s">
        <v>3051</v>
      </c>
      <c r="L1711" s="418" t="s">
        <v>20</v>
      </c>
      <c r="M1711" s="136" t="s">
        <v>1555</v>
      </c>
      <c r="N1711" s="218"/>
      <c r="O1711" s="225">
        <f>IFERROR(VLOOKUP(TRIM(PRR[[#This Row],[Lokacija provedbe
grad ili općina]]),[1]Koordinate!B:E,2,FALSE),"")</f>
        <v>35209</v>
      </c>
      <c r="P1711" s="225">
        <f>IFERROR(VLOOKUP(TRIM(PRR[[#This Row],[Lokacija provedbe
grad ili općina]]),[1]Koordinate!B:E,3,FALSE),"")</f>
        <v>45.184303200000002</v>
      </c>
      <c r="Q1711" s="225">
        <f>IFERROR(VLOOKUP(TRIM(PRR[[#This Row],[Lokacija provedbe
grad ili općina]]),[1]Koordinate!B:E,4,FALSE),"")</f>
        <v>18.067104299999901</v>
      </c>
    </row>
    <row r="1712" spans="1:17" s="167" customFormat="1">
      <c r="A1712" s="151"/>
      <c r="B1712" s="226" t="s">
        <v>3009</v>
      </c>
      <c r="C1712" s="151"/>
      <c r="D1712" s="151"/>
      <c r="E1712" s="78">
        <v>43139</v>
      </c>
      <c r="F1712" s="75">
        <v>1981343.1</v>
      </c>
      <c r="G1712" s="75">
        <v>1981343.1</v>
      </c>
      <c r="H1712" s="75">
        <v>1684141.635</v>
      </c>
      <c r="I1712" s="75">
        <v>297201.46500000003</v>
      </c>
      <c r="J1712" s="75">
        <v>0</v>
      </c>
      <c r="K1712" s="205" t="s">
        <v>2968</v>
      </c>
      <c r="L1712" s="418" t="s">
        <v>20</v>
      </c>
      <c r="M1712" s="136" t="s">
        <v>19</v>
      </c>
      <c r="N1712" s="218"/>
      <c r="O1712" s="225">
        <f>IFERROR(VLOOKUP(TRIM(PRR[[#This Row],[Lokacija provedbe
grad ili općina]]),[1]Koordinate!B:E,2,FALSE),"")</f>
        <v>35207</v>
      </c>
      <c r="P1712" s="225">
        <f>IFERROR(VLOOKUP(TRIM(PRR[[#This Row],[Lokacija provedbe
grad ili općina]]),[1]Koordinate!B:E,3,FALSE),"")</f>
        <v>45.1538276</v>
      </c>
      <c r="Q1712" s="225">
        <f>IFERROR(VLOOKUP(TRIM(PRR[[#This Row],[Lokacija provedbe
grad ili općina]]),[1]Koordinate!B:E,4,FALSE),"")</f>
        <v>18.063722599999998</v>
      </c>
    </row>
    <row r="1713" spans="1:17" s="167" customFormat="1" ht="30">
      <c r="A1713" s="151"/>
      <c r="B1713" s="226" t="s">
        <v>3720</v>
      </c>
      <c r="C1713" s="151"/>
      <c r="D1713" s="151"/>
      <c r="E1713" s="78">
        <v>43244</v>
      </c>
      <c r="F1713" s="75">
        <v>1261852.1399999999</v>
      </c>
      <c r="G1713" s="75">
        <v>1261852.1399999999</v>
      </c>
      <c r="H1713" s="75">
        <v>1072574.31</v>
      </c>
      <c r="I1713" s="75">
        <v>189277.82099999997</v>
      </c>
      <c r="J1713" s="75">
        <v>0</v>
      </c>
      <c r="K1713" s="205" t="s">
        <v>3724</v>
      </c>
      <c r="L1713" s="418" t="s">
        <v>20</v>
      </c>
      <c r="M1713" s="136" t="s">
        <v>1396</v>
      </c>
      <c r="N1713" s="218"/>
      <c r="O1713" s="225">
        <f>IFERROR(VLOOKUP(TRIM(PRR[[#This Row],[Lokacija provedbe
grad ili općina]]),[1]Koordinate!B:E,2,FALSE),"")</f>
        <v>35214</v>
      </c>
      <c r="P1713" s="225">
        <f>IFERROR(VLOOKUP(TRIM(PRR[[#This Row],[Lokacija provedbe
grad ili općina]]),[1]Koordinate!B:E,3,FALSE),"")</f>
        <v>45.188551699999998</v>
      </c>
      <c r="Q1713" s="225">
        <f>IFERROR(VLOOKUP(TRIM(PRR[[#This Row],[Lokacija provedbe
grad ili općina]]),[1]Koordinate!B:E,4,FALSE),"")</f>
        <v>18.297187600000001</v>
      </c>
    </row>
    <row r="1714" spans="1:17" s="167" customFormat="1">
      <c r="A1714" s="151"/>
      <c r="B1714" s="226" t="s">
        <v>3720</v>
      </c>
      <c r="C1714" s="151"/>
      <c r="D1714" s="151"/>
      <c r="E1714" s="78">
        <v>43244</v>
      </c>
      <c r="F1714" s="75">
        <v>3528652.4</v>
      </c>
      <c r="G1714" s="75">
        <v>3528652.4</v>
      </c>
      <c r="H1714" s="75">
        <v>2999354.54</v>
      </c>
      <c r="I1714" s="75">
        <v>529297.86</v>
      </c>
      <c r="J1714" s="75">
        <v>0</v>
      </c>
      <c r="K1714" s="205" t="s">
        <v>3389</v>
      </c>
      <c r="L1714" s="418" t="s">
        <v>20</v>
      </c>
      <c r="M1714" s="136" t="s">
        <v>4100</v>
      </c>
      <c r="N1714" s="218"/>
      <c r="O1714" s="225">
        <f>IFERROR(VLOOKUP(TRIM(PRR[[#This Row],[Lokacija provedbe
grad ili općina]]),[1]Koordinate!B:E,2,FALSE),"")</f>
        <v>35222</v>
      </c>
      <c r="P1714" s="225">
        <f>IFERROR(VLOOKUP(TRIM(PRR[[#This Row],[Lokacija provedbe
grad ili općina]]),[1]Koordinate!B:E,3,FALSE),"")</f>
        <v>45.155883000000003</v>
      </c>
      <c r="Q1714" s="225">
        <f>IFERROR(VLOOKUP(TRIM(PRR[[#This Row],[Lokacija provedbe
grad ili općina]]),[1]Koordinate!B:E,4,FALSE),"")</f>
        <v>18.490416399999901</v>
      </c>
    </row>
    <row r="1715" spans="1:17" s="167" customFormat="1">
      <c r="A1715" s="151"/>
      <c r="B1715" s="226" t="s">
        <v>3720</v>
      </c>
      <c r="C1715" s="151"/>
      <c r="D1715" s="151"/>
      <c r="E1715" s="78">
        <v>43244</v>
      </c>
      <c r="F1715" s="75">
        <v>2000535</v>
      </c>
      <c r="G1715" s="75">
        <v>2000535</v>
      </c>
      <c r="H1715" s="75">
        <v>1700454.75</v>
      </c>
      <c r="I1715" s="75">
        <v>300080.25</v>
      </c>
      <c r="J1715" s="75">
        <v>0</v>
      </c>
      <c r="K1715" s="205" t="s">
        <v>3047</v>
      </c>
      <c r="L1715" s="418" t="s">
        <v>20</v>
      </c>
      <c r="M1715" s="136" t="s">
        <v>1596</v>
      </c>
      <c r="N1715" s="218"/>
      <c r="O1715" s="225">
        <f>IFERROR(VLOOKUP(TRIM(PRR[[#This Row],[Lokacija provedbe
grad ili općina]]),[1]Koordinate!B:E,2,FALSE),"")</f>
        <v>35253</v>
      </c>
      <c r="P1715" s="225">
        <f>IFERROR(VLOOKUP(TRIM(PRR[[#This Row],[Lokacija provedbe
grad ili općina]]),[1]Koordinate!B:E,3,FALSE),"")</f>
        <v>45.168220099999999</v>
      </c>
      <c r="Q1715" s="225">
        <f>IFERROR(VLOOKUP(TRIM(PRR[[#This Row],[Lokacija provedbe
grad ili općina]]),[1]Koordinate!B:E,4,FALSE),"")</f>
        <v>17.815992199999901</v>
      </c>
    </row>
    <row r="1716" spans="1:17" s="167" customFormat="1">
      <c r="A1716" s="151"/>
      <c r="B1716" s="226" t="s">
        <v>3720</v>
      </c>
      <c r="C1716" s="151"/>
      <c r="D1716" s="151"/>
      <c r="E1716" s="78">
        <v>43244</v>
      </c>
      <c r="F1716" s="75">
        <v>1608625</v>
      </c>
      <c r="G1716" s="75">
        <v>1608625</v>
      </c>
      <c r="H1716" s="75">
        <v>1367331.25</v>
      </c>
      <c r="I1716" s="75">
        <v>241293.75</v>
      </c>
      <c r="J1716" s="75">
        <v>0</v>
      </c>
      <c r="K1716" s="205" t="s">
        <v>3393</v>
      </c>
      <c r="L1716" s="418" t="s">
        <v>20</v>
      </c>
      <c r="M1716" s="136" t="s">
        <v>846</v>
      </c>
      <c r="N1716" s="218"/>
      <c r="O1716" s="225">
        <f>IFERROR(VLOOKUP(TRIM(PRR[[#This Row],[Lokacija provedbe
grad ili općina]]),[1]Koordinate!B:E,2,FALSE),"")</f>
        <v>35420</v>
      </c>
      <c r="P1716" s="225">
        <f>IFERROR(VLOOKUP(TRIM(PRR[[#This Row],[Lokacija provedbe
grad ili općina]]),[1]Koordinate!B:E,3,FALSE),"")</f>
        <v>45.222117300000001</v>
      </c>
      <c r="Q1716" s="225">
        <f>IFERROR(VLOOKUP(TRIM(PRR[[#This Row],[Lokacija provedbe
grad ili općina]]),[1]Koordinate!B:E,4,FALSE),"")</f>
        <v>17.5259231</v>
      </c>
    </row>
    <row r="1717" spans="1:17" s="167" customFormat="1">
      <c r="A1717" s="218"/>
      <c r="B1717" s="226" t="s">
        <v>3720</v>
      </c>
      <c r="C1717" s="218"/>
      <c r="D1717" s="218"/>
      <c r="E1717" s="227">
        <v>43244</v>
      </c>
      <c r="F1717" s="75">
        <v>6073735.6799999997</v>
      </c>
      <c r="G1717" s="75">
        <v>6073735.6799999997</v>
      </c>
      <c r="H1717" s="75">
        <v>5162675.33</v>
      </c>
      <c r="I1717" s="75">
        <v>911060.35199999996</v>
      </c>
      <c r="J1717" s="75">
        <v>0</v>
      </c>
      <c r="K1717" s="205" t="s">
        <v>3406</v>
      </c>
      <c r="L1717" s="417" t="s">
        <v>20</v>
      </c>
      <c r="M1717" s="205" t="s">
        <v>172</v>
      </c>
      <c r="N1717" s="218"/>
      <c r="O1717" s="225">
        <f>IFERROR(VLOOKUP(TRIM(PRR[[#This Row],[Lokacija provedbe
grad ili općina]]),[1]Koordinate!B:E,2,FALSE),"")</f>
        <v>35252</v>
      </c>
      <c r="P1717" s="225">
        <f>IFERROR(VLOOKUP(TRIM(PRR[[#This Row],[Lokacija provedbe
grad ili općina]]),[1]Koordinate!B:E,3,FALSE),"")</f>
        <v>45.189452199999998</v>
      </c>
      <c r="Q1717" s="225">
        <f>IFERROR(VLOOKUP(TRIM(PRR[[#This Row],[Lokacija provedbe
grad ili općina]]),[1]Koordinate!B:E,4,FALSE),"")</f>
        <v>17.908187600000002</v>
      </c>
    </row>
    <row r="1718" spans="1:17" s="167" customFormat="1">
      <c r="A1718" s="218"/>
      <c r="B1718" s="226" t="s">
        <v>3854</v>
      </c>
      <c r="C1718" s="218"/>
      <c r="D1718" s="218"/>
      <c r="E1718" s="227">
        <v>43284</v>
      </c>
      <c r="F1718" s="75">
        <v>97500</v>
      </c>
      <c r="G1718" s="75">
        <v>97500</v>
      </c>
      <c r="H1718" s="75">
        <v>82875</v>
      </c>
      <c r="I1718" s="75">
        <v>14625</v>
      </c>
      <c r="J1718" s="75">
        <v>0</v>
      </c>
      <c r="K1718" s="205" t="s">
        <v>3409</v>
      </c>
      <c r="L1718" s="417" t="s">
        <v>20</v>
      </c>
      <c r="M1718" s="205" t="s">
        <v>4329</v>
      </c>
      <c r="N1718" s="218"/>
      <c r="O1718" s="225">
        <f>IFERROR(VLOOKUP(TRIM(PRR[[#This Row],[Lokacija provedbe
grad ili općina]]),[1]Koordinate!B:E,2,FALSE),"")</f>
        <v>35254</v>
      </c>
      <c r="P1718" s="225">
        <f>IFERROR(VLOOKUP(TRIM(PRR[[#This Row],[Lokacija provedbe
grad ili općina]]),[1]Koordinate!B:E,3,FALSE),"")</f>
        <v>45.097752700000001</v>
      </c>
      <c r="Q1718" s="225">
        <f>IFERROR(VLOOKUP(TRIM(PRR[[#This Row],[Lokacija provedbe
grad ili općina]]),[1]Koordinate!B:E,4,FALSE),"")</f>
        <v>17.8358445</v>
      </c>
    </row>
    <row r="1719" spans="1:17" s="167" customFormat="1">
      <c r="A1719" s="218"/>
      <c r="B1719" s="226" t="s">
        <v>3854</v>
      </c>
      <c r="C1719" s="218"/>
      <c r="D1719" s="218"/>
      <c r="E1719" s="227">
        <v>43280</v>
      </c>
      <c r="F1719" s="75">
        <v>88750</v>
      </c>
      <c r="G1719" s="75">
        <v>88750</v>
      </c>
      <c r="H1719" s="75">
        <v>75437.5</v>
      </c>
      <c r="I1719" s="75">
        <v>13312.5</v>
      </c>
      <c r="J1719" s="75">
        <v>0</v>
      </c>
      <c r="K1719" s="205" t="s">
        <v>3045</v>
      </c>
      <c r="L1719" s="417" t="s">
        <v>20</v>
      </c>
      <c r="M1719" s="205" t="s">
        <v>3767</v>
      </c>
      <c r="N1719" s="218"/>
      <c r="O1719" s="225">
        <f>IFERROR(VLOOKUP(TRIM(PRR[[#This Row],[Lokacija provedbe
grad ili općina]]),[1]Koordinate!B:E,2,FALSE),"")</f>
        <v>35211</v>
      </c>
      <c r="P1719" s="225">
        <f>IFERROR(VLOOKUP(TRIM(PRR[[#This Row],[Lokacija provedbe
grad ili općina]]),[1]Koordinate!B:E,3,FALSE),"")</f>
        <v>45.181916200000003</v>
      </c>
      <c r="Q1719" s="225">
        <f>IFERROR(VLOOKUP(TRIM(PRR[[#This Row],[Lokacija provedbe
grad ili općina]]),[1]Koordinate!B:E,4,FALSE),"")</f>
        <v>18.1845731999999</v>
      </c>
    </row>
    <row r="1720" spans="1:17" s="167" customFormat="1">
      <c r="A1720" s="225"/>
      <c r="B1720" s="423" t="s">
        <v>3854</v>
      </c>
      <c r="C1720" s="225"/>
      <c r="D1720" s="225"/>
      <c r="E1720" s="231">
        <v>43280</v>
      </c>
      <c r="F1720" s="424">
        <v>87250</v>
      </c>
      <c r="G1720" s="424">
        <v>87250</v>
      </c>
      <c r="H1720" s="424">
        <v>74162.5</v>
      </c>
      <c r="I1720" s="424">
        <v>13087.5</v>
      </c>
      <c r="J1720" s="424">
        <v>0</v>
      </c>
      <c r="K1720" s="142" t="s">
        <v>2968</v>
      </c>
      <c r="L1720" s="419" t="s">
        <v>20</v>
      </c>
      <c r="M1720" s="142" t="s">
        <v>19</v>
      </c>
      <c r="N1720" s="225"/>
      <c r="O1720" s="425">
        <f>IFERROR(VLOOKUP(TRIM(PRR[[#This Row],[Lokacija provedbe
grad ili općina]]),[1]Koordinate!B:E,2,FALSE),"")</f>
        <v>35207</v>
      </c>
      <c r="P1720" s="425">
        <f>IFERROR(VLOOKUP(TRIM(PRR[[#This Row],[Lokacija provedbe
grad ili općina]]),[1]Koordinate!B:E,3,FALSE),"")</f>
        <v>45.1538276</v>
      </c>
      <c r="Q1720" s="425">
        <f>IFERROR(VLOOKUP(TRIM(PRR[[#This Row],[Lokacija provedbe
grad ili općina]]),[1]Koordinate!B:E,4,FALSE),"")</f>
        <v>18.063722599999998</v>
      </c>
    </row>
    <row r="1721" spans="1:17" s="167" customFormat="1">
      <c r="A1721" s="151"/>
      <c r="B1721" s="169" t="s">
        <v>3854</v>
      </c>
      <c r="C1721" s="44"/>
      <c r="D1721" s="44"/>
      <c r="E1721" s="242">
        <v>43272</v>
      </c>
      <c r="F1721" s="75">
        <v>60000</v>
      </c>
      <c r="G1721" s="75">
        <v>60000</v>
      </c>
      <c r="H1721" s="75">
        <v>51000</v>
      </c>
      <c r="I1721" s="75">
        <v>9000</v>
      </c>
      <c r="J1721" s="75">
        <v>0</v>
      </c>
      <c r="K1721" s="205" t="s">
        <v>2970</v>
      </c>
      <c r="L1721" s="196" t="s">
        <v>20</v>
      </c>
      <c r="M1721" s="136" t="s">
        <v>4330</v>
      </c>
      <c r="N1721" s="218"/>
      <c r="O1721" s="225">
        <f>IFERROR(VLOOKUP(TRIM(PRR[[#This Row],[Lokacija provedbe
grad ili općina]]),[1]Koordinate!B:E,2,FALSE),"")</f>
        <v>35410</v>
      </c>
      <c r="P1721" s="225">
        <f>IFERROR(VLOOKUP(TRIM(PRR[[#This Row],[Lokacija provedbe
grad ili općina]]),[1]Koordinate!B:E,3,FALSE),"")</f>
        <v>45.195653</v>
      </c>
      <c r="Q1721" s="225">
        <f>IFERROR(VLOOKUP(TRIM(PRR[[#This Row],[Lokacija provedbe
grad ili općina]]),[1]Koordinate!B:E,4,FALSE),"")</f>
        <v>17.643346899999901</v>
      </c>
    </row>
    <row r="1722" spans="1:17" s="167" customFormat="1">
      <c r="A1722" s="151"/>
      <c r="B1722" s="226" t="s">
        <v>3854</v>
      </c>
      <c r="C1722" s="151"/>
      <c r="D1722" s="151"/>
      <c r="E1722" s="78">
        <v>43283</v>
      </c>
      <c r="F1722" s="75">
        <v>62500</v>
      </c>
      <c r="G1722" s="75">
        <v>62500</v>
      </c>
      <c r="H1722" s="75">
        <v>53125</v>
      </c>
      <c r="I1722" s="75">
        <v>9375</v>
      </c>
      <c r="J1722" s="75">
        <v>0</v>
      </c>
      <c r="K1722" s="205" t="s">
        <v>3047</v>
      </c>
      <c r="L1722" s="418" t="s">
        <v>20</v>
      </c>
      <c r="M1722" s="124" t="s">
        <v>1596</v>
      </c>
      <c r="N1722" s="218"/>
      <c r="O1722" s="225">
        <f>IFERROR(VLOOKUP(TRIM(PRR[[#This Row],[Lokacija provedbe
grad ili općina]]),[1]Koordinate!B:E,2,FALSE),"")</f>
        <v>35253</v>
      </c>
      <c r="P1722" s="225">
        <f>IFERROR(VLOOKUP(TRIM(PRR[[#This Row],[Lokacija provedbe
grad ili općina]]),[1]Koordinate!B:E,3,FALSE),"")</f>
        <v>45.168220099999999</v>
      </c>
      <c r="Q1722" s="225">
        <f>IFERROR(VLOOKUP(TRIM(PRR[[#This Row],[Lokacija provedbe
grad ili općina]]),[1]Koordinate!B:E,4,FALSE),"")</f>
        <v>17.815992199999901</v>
      </c>
    </row>
    <row r="1723" spans="1:17" s="167" customFormat="1">
      <c r="A1723" s="151"/>
      <c r="B1723" s="255" t="s">
        <v>3854</v>
      </c>
      <c r="C1723" s="151"/>
      <c r="D1723" s="151"/>
      <c r="E1723" s="78">
        <v>43284</v>
      </c>
      <c r="F1723" s="75">
        <v>87500</v>
      </c>
      <c r="G1723" s="75">
        <v>87500</v>
      </c>
      <c r="H1723" s="75">
        <v>74375</v>
      </c>
      <c r="I1723" s="75">
        <v>13125</v>
      </c>
      <c r="J1723" s="75">
        <v>0</v>
      </c>
      <c r="K1723" s="205" t="s">
        <v>3406</v>
      </c>
      <c r="L1723" s="418" t="s">
        <v>20</v>
      </c>
      <c r="M1723" s="124" t="s">
        <v>172</v>
      </c>
      <c r="N1723" s="218"/>
      <c r="O1723" s="225">
        <f>IFERROR(VLOOKUP(TRIM(PRR[[#This Row],[Lokacija provedbe
grad ili općina]]),[1]Koordinate!B:E,2,FALSE),"")</f>
        <v>35252</v>
      </c>
      <c r="P1723" s="225">
        <f>IFERROR(VLOOKUP(TRIM(PRR[[#This Row],[Lokacija provedbe
grad ili općina]]),[1]Koordinate!B:E,3,FALSE),"")</f>
        <v>45.189452199999998</v>
      </c>
      <c r="Q1723" s="225">
        <f>IFERROR(VLOOKUP(TRIM(PRR[[#This Row],[Lokacija provedbe
grad ili općina]]),[1]Koordinate!B:E,4,FALSE),"")</f>
        <v>17.908187600000002</v>
      </c>
    </row>
    <row r="1724" spans="1:17" s="167" customFormat="1">
      <c r="A1724" s="151"/>
      <c r="B1724" s="226" t="s">
        <v>3854</v>
      </c>
      <c r="C1724" s="151"/>
      <c r="D1724" s="151"/>
      <c r="E1724" s="78">
        <v>43284</v>
      </c>
      <c r="F1724" s="75">
        <v>107250</v>
      </c>
      <c r="G1724" s="75">
        <v>107250</v>
      </c>
      <c r="H1724" s="75">
        <v>91162.5</v>
      </c>
      <c r="I1724" s="75">
        <v>16087.5</v>
      </c>
      <c r="J1724" s="75">
        <v>0</v>
      </c>
      <c r="K1724" s="205" t="s">
        <v>3404</v>
      </c>
      <c r="L1724" s="418" t="s">
        <v>20</v>
      </c>
      <c r="M1724" s="124" t="s">
        <v>2329</v>
      </c>
      <c r="N1724" s="218"/>
      <c r="O1724" s="225">
        <f>IFERROR(VLOOKUP(TRIM(PRR[[#This Row],[Lokacija provedbe
grad ili općina]]),[1]Koordinate!B:E,2,FALSE),"")</f>
        <v>35220</v>
      </c>
      <c r="P1724" s="225">
        <f>IFERROR(VLOOKUP(TRIM(PRR[[#This Row],[Lokacija provedbe
grad ili općina]]),[1]Koordinate!B:E,3,FALSE),"")</f>
        <v>45.065274799999997</v>
      </c>
      <c r="Q1724" s="225">
        <f>IFERROR(VLOOKUP(TRIM(PRR[[#This Row],[Lokacija provedbe
grad ili općina]]),[1]Koordinate!B:E,4,FALSE),"")</f>
        <v>18.4871587999999</v>
      </c>
    </row>
    <row r="1725" spans="1:17" s="167" customFormat="1">
      <c r="A1725" s="151"/>
      <c r="B1725" s="255" t="s">
        <v>3854</v>
      </c>
      <c r="C1725" s="151"/>
      <c r="D1725" s="151"/>
      <c r="E1725" s="78">
        <v>43272</v>
      </c>
      <c r="F1725" s="75">
        <v>116250</v>
      </c>
      <c r="G1725" s="75">
        <v>116250</v>
      </c>
      <c r="H1725" s="75">
        <v>98812.5</v>
      </c>
      <c r="I1725" s="75">
        <v>17437.5</v>
      </c>
      <c r="J1725" s="75">
        <v>0</v>
      </c>
      <c r="K1725" s="205" t="s">
        <v>3402</v>
      </c>
      <c r="L1725" s="418" t="s">
        <v>20</v>
      </c>
      <c r="M1725" s="124" t="s">
        <v>4335</v>
      </c>
      <c r="N1725" s="218"/>
      <c r="O1725" s="225">
        <f>IFERROR(VLOOKUP(TRIM(PRR[[#This Row],[Lokacija provedbe
grad ili općina]]),[1]Koordinate!B:E,2,FALSE),"")</f>
        <v>35423</v>
      </c>
      <c r="P1725" s="225">
        <f>IFERROR(VLOOKUP(TRIM(PRR[[#This Row],[Lokacija provedbe
grad ili općina]]),[1]Koordinate!B:E,3,FALSE),"")</f>
        <v>45.187435899999997</v>
      </c>
      <c r="Q1725" s="225">
        <f>IFERROR(VLOOKUP(TRIM(PRR[[#This Row],[Lokacija provedbe
grad ili općina]]),[1]Koordinate!B:E,4,FALSE),"")</f>
        <v>17.418236699999898</v>
      </c>
    </row>
    <row r="1726" spans="1:17" s="167" customFormat="1">
      <c r="A1726" s="151"/>
      <c r="B1726" s="226" t="s">
        <v>5030</v>
      </c>
      <c r="C1726" s="151"/>
      <c r="D1726" s="151"/>
      <c r="E1726" s="78">
        <v>43455</v>
      </c>
      <c r="F1726" s="75">
        <v>3513854.39</v>
      </c>
      <c r="G1726" s="75">
        <v>3456781.39</v>
      </c>
      <c r="H1726" s="75">
        <v>2938264.1814999999</v>
      </c>
      <c r="I1726" s="75">
        <v>518517.20850000018</v>
      </c>
      <c r="J1726" s="75">
        <v>57073</v>
      </c>
      <c r="K1726" s="205" t="s">
        <v>2967</v>
      </c>
      <c r="L1726" s="418" t="s">
        <v>20</v>
      </c>
      <c r="M1726" s="124" t="s">
        <v>190</v>
      </c>
      <c r="N1726" s="218"/>
      <c r="O1726" s="225">
        <f>IFERROR(VLOOKUP(TRIM(PRR[[#This Row],[Lokacija provedbe
grad ili općina]]),[1]Koordinate!B:E,2,FALSE),"")</f>
        <v>35250</v>
      </c>
      <c r="P1726" s="225">
        <f>IFERROR(VLOOKUP(TRIM(PRR[[#This Row],[Lokacija provedbe
grad ili općina]]),[1]Koordinate!B:E,3,FALSE),"")</f>
        <v>45.164750499999997</v>
      </c>
      <c r="Q1726" s="225">
        <f>IFERROR(VLOOKUP(TRIM(PRR[[#This Row],[Lokacija provedbe
grad ili općina]]),[1]Koordinate!B:E,4,FALSE),"")</f>
        <v>17.756043200000001</v>
      </c>
    </row>
    <row r="1727" spans="1:17" s="167" customFormat="1">
      <c r="A1727" s="151"/>
      <c r="B1727" s="255" t="s">
        <v>5030</v>
      </c>
      <c r="C1727" s="151"/>
      <c r="D1727" s="151"/>
      <c r="E1727" s="78">
        <v>43455</v>
      </c>
      <c r="F1727" s="75">
        <v>7440000</v>
      </c>
      <c r="G1727" s="75">
        <v>7440000</v>
      </c>
      <c r="H1727" s="75">
        <v>6324000</v>
      </c>
      <c r="I1727" s="75">
        <v>1116000</v>
      </c>
      <c r="J1727" s="75">
        <v>0</v>
      </c>
      <c r="K1727" s="205" t="s">
        <v>3048</v>
      </c>
      <c r="L1727" s="418" t="s">
        <v>20</v>
      </c>
      <c r="M1727" s="124" t="s">
        <v>1219</v>
      </c>
      <c r="N1727" s="218"/>
      <c r="O1727" s="225">
        <f>IFERROR(VLOOKUP(TRIM(PRR[[#This Row],[Lokacija provedbe
grad ili općina]]),[1]Koordinate!B:E,2,FALSE),"")</f>
        <v>35403</v>
      </c>
      <c r="P1727" s="225">
        <f>IFERROR(VLOOKUP(TRIM(PRR[[#This Row],[Lokacija provedbe
grad ili općina]]),[1]Koordinate!B:E,3,FALSE),"")</f>
        <v>45.2631218</v>
      </c>
      <c r="Q1727" s="225">
        <f>IFERROR(VLOOKUP(TRIM(PRR[[#This Row],[Lokacija provedbe
grad ili općina]]),[1]Koordinate!B:E,4,FALSE),"")</f>
        <v>17.423400600000001</v>
      </c>
    </row>
    <row r="1728" spans="1:17" s="167" customFormat="1">
      <c r="A1728" s="151"/>
      <c r="B1728" s="226" t="s">
        <v>5030</v>
      </c>
      <c r="C1728" s="151"/>
      <c r="D1728" s="151"/>
      <c r="E1728" s="78">
        <v>43455</v>
      </c>
      <c r="F1728" s="75">
        <v>7358753.5300000003</v>
      </c>
      <c r="G1728" s="75">
        <v>7358753.5300000003</v>
      </c>
      <c r="H1728" s="75">
        <v>6254940.5005000001</v>
      </c>
      <c r="I1728" s="75">
        <v>1103813.0295000002</v>
      </c>
      <c r="J1728" s="75">
        <v>0</v>
      </c>
      <c r="K1728" s="205" t="s">
        <v>3386</v>
      </c>
      <c r="L1728" s="418" t="s">
        <v>20</v>
      </c>
      <c r="M1728" s="124" t="s">
        <v>1460</v>
      </c>
      <c r="N1728" s="218"/>
      <c r="O1728" s="225">
        <f>IFERROR(VLOOKUP(TRIM(PRR[[#This Row],[Lokacija provedbe
grad ili općina]]),[1]Koordinate!B:E,2,FALSE),"")</f>
        <v>35425</v>
      </c>
      <c r="P1728" s="225">
        <f>IFERROR(VLOOKUP(TRIM(PRR[[#This Row],[Lokacija provedbe
grad ili općina]]),[1]Koordinate!B:E,3,FALSE),"")</f>
        <v>45.113294400000001</v>
      </c>
      <c r="Q1728" s="225">
        <f>IFERROR(VLOOKUP(TRIM(PRR[[#This Row],[Lokacija provedbe
grad ili općina]]),[1]Koordinate!B:E,4,FALSE),"")</f>
        <v>17.5119746999999</v>
      </c>
    </row>
    <row r="1729" spans="1:17" s="167" customFormat="1">
      <c r="A1729" s="151"/>
      <c r="B1729" s="255" t="s">
        <v>5030</v>
      </c>
      <c r="C1729" s="151"/>
      <c r="D1729" s="151"/>
      <c r="E1729" s="78">
        <v>43455</v>
      </c>
      <c r="F1729" s="75">
        <v>4057683.59</v>
      </c>
      <c r="G1729" s="75">
        <v>4057683.59</v>
      </c>
      <c r="H1729" s="75">
        <v>3449031.0514999996</v>
      </c>
      <c r="I1729" s="75">
        <v>608652.53850000026</v>
      </c>
      <c r="J1729" s="75">
        <v>0</v>
      </c>
      <c r="K1729" s="205" t="s">
        <v>3049</v>
      </c>
      <c r="L1729" s="418" t="s">
        <v>20</v>
      </c>
      <c r="M1729" s="124" t="s">
        <v>4337</v>
      </c>
      <c r="N1729" s="218"/>
      <c r="O1729" s="225">
        <f>IFERROR(VLOOKUP(TRIM(PRR[[#This Row],[Lokacija provedbe
grad ili općina]]),[1]Koordinate!B:E,2,FALSE),"")</f>
        <v>35428</v>
      </c>
      <c r="P1729" s="225">
        <f>IFERROR(VLOOKUP(TRIM(PRR[[#This Row],[Lokacija provedbe
grad ili općina]]),[1]Koordinate!B:E,3,FALSE),"")</f>
        <v>45.2467963</v>
      </c>
      <c r="Q1729" s="225">
        <f>IFERROR(VLOOKUP(TRIM(PRR[[#This Row],[Lokacija provedbe
grad ili općina]]),[1]Koordinate!B:E,4,FALSE),"")</f>
        <v>17.288900999999999</v>
      </c>
    </row>
    <row r="1730" spans="1:17" s="167" customFormat="1">
      <c r="A1730" s="151"/>
      <c r="B1730" s="256" t="s">
        <v>5030</v>
      </c>
      <c r="C1730" s="44"/>
      <c r="D1730" s="44"/>
      <c r="E1730" s="125">
        <v>43455</v>
      </c>
      <c r="F1730" s="75">
        <v>7382613.6299999999</v>
      </c>
      <c r="G1730" s="75">
        <v>7336038.6299999999</v>
      </c>
      <c r="H1730" s="75">
        <v>6235632.8355</v>
      </c>
      <c r="I1730" s="75">
        <v>1100405.7944999998</v>
      </c>
      <c r="J1730" s="75">
        <v>46575</v>
      </c>
      <c r="K1730" s="205" t="s">
        <v>3045</v>
      </c>
      <c r="L1730" s="196" t="s">
        <v>20</v>
      </c>
      <c r="M1730" s="136" t="s">
        <v>3767</v>
      </c>
      <c r="N1730" s="218"/>
      <c r="O1730" s="225">
        <f>IFERROR(VLOOKUP(TRIM(PRR[[#This Row],[Lokacija provedbe
grad ili općina]]),[1]Koordinate!B:E,2,FALSE),"")</f>
        <v>35211</v>
      </c>
      <c r="P1730" s="225">
        <f>IFERROR(VLOOKUP(TRIM(PRR[[#This Row],[Lokacija provedbe
grad ili općina]]),[1]Koordinate!B:E,3,FALSE),"")</f>
        <v>45.181916200000003</v>
      </c>
      <c r="Q1730" s="225">
        <f>IFERROR(VLOOKUP(TRIM(PRR[[#This Row],[Lokacija provedbe
grad ili općina]]),[1]Koordinate!B:E,4,FALSE),"")</f>
        <v>18.1845731999999</v>
      </c>
    </row>
    <row r="1731" spans="1:17" s="167" customFormat="1">
      <c r="A1731" s="225"/>
      <c r="B1731" s="256" t="s">
        <v>5030</v>
      </c>
      <c r="C1731" s="44"/>
      <c r="D1731" s="44"/>
      <c r="E1731" s="125">
        <v>43455</v>
      </c>
      <c r="F1731" s="75">
        <v>3982880.3</v>
      </c>
      <c r="G1731" s="75">
        <v>3953770.92</v>
      </c>
      <c r="H1731" s="75">
        <v>3360705.2819999997</v>
      </c>
      <c r="I1731" s="75">
        <v>593065.63800000027</v>
      </c>
      <c r="J1731" s="75">
        <v>29109.379999999888</v>
      </c>
      <c r="K1731" s="205" t="s">
        <v>3042</v>
      </c>
      <c r="L1731" s="196" t="s">
        <v>20</v>
      </c>
      <c r="M1731" s="136" t="s">
        <v>2652</v>
      </c>
      <c r="N1731" s="218"/>
      <c r="O1731" s="225">
        <f>IFERROR(VLOOKUP(TRIM(PRR[[#This Row],[Lokacija provedbe
grad ili općina]]),[1]Koordinate!B:E,2,FALSE),"")</f>
        <v>35201</v>
      </c>
      <c r="P1731" s="225">
        <f>IFERROR(VLOOKUP(TRIM(PRR[[#This Row],[Lokacija provedbe
grad ili općina]]),[1]Koordinate!B:E,3,FALSE),"")</f>
        <v>45.222870999999998</v>
      </c>
      <c r="Q1731" s="225">
        <f>IFERROR(VLOOKUP(TRIM(PRR[[#This Row],[Lokacija provedbe
grad ili općina]]),[1]Koordinate!B:E,4,FALSE),"")</f>
        <v>18.011320899999902</v>
      </c>
    </row>
    <row r="1732" spans="1:17" s="167" customFormat="1">
      <c r="A1732" s="225"/>
      <c r="B1732" s="256" t="s">
        <v>5030</v>
      </c>
      <c r="C1732" s="44"/>
      <c r="D1732" s="44"/>
      <c r="E1732" s="125">
        <v>43455</v>
      </c>
      <c r="F1732" s="75">
        <v>4408063.75</v>
      </c>
      <c r="G1732" s="75">
        <v>4408063.75</v>
      </c>
      <c r="H1732" s="75">
        <v>3746854.1875</v>
      </c>
      <c r="I1732" s="75">
        <v>661209.5625</v>
      </c>
      <c r="J1732" s="75">
        <v>0</v>
      </c>
      <c r="K1732" s="205" t="s">
        <v>2970</v>
      </c>
      <c r="L1732" s="196" t="s">
        <v>20</v>
      </c>
      <c r="M1732" s="234" t="s">
        <v>4330</v>
      </c>
      <c r="N1732" s="218"/>
      <c r="O1732" s="225">
        <f>IFERROR(VLOOKUP(TRIM(PRR[[#This Row],[Lokacija provedbe
grad ili općina]]),[1]Koordinate!B:E,2,FALSE),"")</f>
        <v>35410</v>
      </c>
      <c r="P1732" s="225">
        <f>IFERROR(VLOOKUP(TRIM(PRR[[#This Row],[Lokacija provedbe
grad ili općina]]),[1]Koordinate!B:E,3,FALSE),"")</f>
        <v>45.195653</v>
      </c>
      <c r="Q1732" s="225">
        <f>IFERROR(VLOOKUP(TRIM(PRR[[#This Row],[Lokacija provedbe
grad ili općina]]),[1]Koordinate!B:E,4,FALSE),"")</f>
        <v>17.643346899999901</v>
      </c>
    </row>
    <row r="1733" spans="1:17" s="167" customFormat="1">
      <c r="A1733" s="151"/>
      <c r="B1733" s="113" t="s">
        <v>5030</v>
      </c>
      <c r="C1733" s="151"/>
      <c r="D1733" s="151"/>
      <c r="E1733" s="78">
        <v>43455</v>
      </c>
      <c r="F1733" s="75">
        <v>8110669.7599999998</v>
      </c>
      <c r="G1733" s="75">
        <v>7440000</v>
      </c>
      <c r="H1733" s="75">
        <v>6324000</v>
      </c>
      <c r="I1733" s="75">
        <v>1116000</v>
      </c>
      <c r="J1733" s="75">
        <v>670669.75999999978</v>
      </c>
      <c r="K1733" s="205" t="s">
        <v>2969</v>
      </c>
      <c r="L1733" s="418" t="s">
        <v>20</v>
      </c>
      <c r="M1733" s="124" t="s">
        <v>1392</v>
      </c>
      <c r="N1733" s="218"/>
      <c r="O1733" s="225">
        <f>IFERROR(VLOOKUP(TRIM(PRR[[#This Row],[Lokacija provedbe
grad ili općina]]),[1]Koordinate!B:E,2,FALSE),"")</f>
        <v>35208</v>
      </c>
      <c r="P1733" s="225">
        <f>IFERROR(VLOOKUP(TRIM(PRR[[#This Row],[Lokacija provedbe
grad ili općina]]),[1]Koordinate!B:E,3,FALSE),"")</f>
        <v>45.098145500000001</v>
      </c>
      <c r="Q1733" s="225">
        <f>IFERROR(VLOOKUP(TRIM(PRR[[#This Row],[Lokacija provedbe
grad ili općina]]),[1]Koordinate!B:E,4,FALSE),"")</f>
        <v>18.1332624</v>
      </c>
    </row>
    <row r="1734" spans="1:17" s="167" customFormat="1">
      <c r="A1734" s="225"/>
      <c r="B1734" s="113" t="s">
        <v>6464</v>
      </c>
      <c r="C1734" s="225"/>
      <c r="D1734" s="225"/>
      <c r="E1734" s="231">
        <v>43570</v>
      </c>
      <c r="F1734" s="424">
        <v>2923375.71</v>
      </c>
      <c r="G1734" s="424">
        <v>2834825.71</v>
      </c>
      <c r="H1734" s="424">
        <v>2409601.8534999997</v>
      </c>
      <c r="I1734" s="424">
        <v>425223.85650000023</v>
      </c>
      <c r="J1734" s="424">
        <v>88550</v>
      </c>
      <c r="K1734" s="419" t="s">
        <v>3393</v>
      </c>
      <c r="L1734" s="418" t="s">
        <v>20</v>
      </c>
      <c r="M1734" s="225" t="s">
        <v>846</v>
      </c>
      <c r="N1734" s="225"/>
      <c r="O1734" s="425">
        <f>IFERROR(VLOOKUP(TRIM(PRR[[#This Row],[Lokacija provedbe
grad ili općina]]),[1]Koordinate!B:E,2,FALSE),"")</f>
        <v>35420</v>
      </c>
      <c r="P1734" s="425">
        <f>IFERROR(VLOOKUP(TRIM(PRR[[#This Row],[Lokacija provedbe
grad ili općina]]),[1]Koordinate!B:E,3,FALSE),"")</f>
        <v>45.222117300000001</v>
      </c>
      <c r="Q1734" s="425">
        <f>IFERROR(VLOOKUP(TRIM(PRR[[#This Row],[Lokacija provedbe
grad ili općina]]),[1]Koordinate!B:E,4,FALSE),"")</f>
        <v>17.5259231</v>
      </c>
    </row>
    <row r="1735" spans="1:17" s="167" customFormat="1">
      <c r="A1735" s="151"/>
      <c r="B1735" s="113" t="s">
        <v>5030</v>
      </c>
      <c r="C1735" s="151"/>
      <c r="D1735" s="151"/>
      <c r="E1735" s="78">
        <v>43605</v>
      </c>
      <c r="F1735" s="517">
        <v>6845897.5</v>
      </c>
      <c r="G1735" s="517">
        <v>6845272.5</v>
      </c>
      <c r="H1735" s="517">
        <v>5818481.625</v>
      </c>
      <c r="I1735" s="517">
        <v>1026790.875</v>
      </c>
      <c r="J1735" s="517">
        <v>625</v>
      </c>
      <c r="K1735" s="124" t="s">
        <v>3043</v>
      </c>
      <c r="L1735" s="418" t="s">
        <v>20</v>
      </c>
      <c r="M1735" s="124" t="s">
        <v>1448</v>
      </c>
      <c r="N1735" s="151"/>
      <c r="O1735" s="79">
        <f>IFERROR(VLOOKUP(TRIM(PRR[[#This Row],[Lokacija provedbe
grad ili općina]]),[1]Koordinate!B:E,2,FALSE),"")</f>
        <v>35404</v>
      </c>
      <c r="P1735" s="79">
        <f>IFERROR(VLOOKUP(TRIM(PRR[[#This Row],[Lokacija provedbe
grad ili općina]]),[1]Koordinate!B:E,3,FALSE),"")</f>
        <v>45.286150399999997</v>
      </c>
      <c r="Q1735" s="79">
        <f>IFERROR(VLOOKUP(TRIM(PRR[[#This Row],[Lokacija provedbe
grad ili općina]]),[1]Koordinate!B:E,4,FALSE),"")</f>
        <v>17.380311500000001</v>
      </c>
    </row>
    <row r="1736" spans="1:17" s="167" customFormat="1">
      <c r="A1736" s="151"/>
      <c r="B1736" s="113" t="s">
        <v>5030</v>
      </c>
      <c r="C1736" s="151"/>
      <c r="D1736" s="151"/>
      <c r="E1736" s="78">
        <v>43615</v>
      </c>
      <c r="F1736" s="517">
        <v>5281571.07</v>
      </c>
      <c r="G1736" s="517">
        <v>5281021.08</v>
      </c>
      <c r="H1736" s="517">
        <v>4488867.9179999996</v>
      </c>
      <c r="I1736" s="517">
        <v>792153.16200000048</v>
      </c>
      <c r="J1736" s="517">
        <v>549.99000000022352</v>
      </c>
      <c r="K1736" s="124" t="s">
        <v>3386</v>
      </c>
      <c r="L1736" s="418" t="s">
        <v>20</v>
      </c>
      <c r="M1736" s="124" t="s">
        <v>1460</v>
      </c>
      <c r="N1736" s="151"/>
      <c r="O1736" s="79">
        <f>IFERROR(VLOOKUP(TRIM(PRR[[#This Row],[Lokacija provedbe
grad ili općina]]),[1]Koordinate!B:E,2,FALSE),"")</f>
        <v>35425</v>
      </c>
      <c r="P1736" s="79">
        <f>IFERROR(VLOOKUP(TRIM(PRR[[#This Row],[Lokacija provedbe
grad ili općina]]),[1]Koordinate!B:E,3,FALSE),"")</f>
        <v>45.113294400000001</v>
      </c>
      <c r="Q1736" s="79">
        <f>IFERROR(VLOOKUP(TRIM(PRR[[#This Row],[Lokacija provedbe
grad ili općina]]),[1]Koordinate!B:E,4,FALSE),"")</f>
        <v>17.5119746999999</v>
      </c>
    </row>
    <row r="1737" spans="1:17" s="167" customFormat="1" ht="30">
      <c r="A1737" s="151"/>
      <c r="B1737" s="113" t="s">
        <v>5030</v>
      </c>
      <c r="C1737" s="151"/>
      <c r="D1737" s="151"/>
      <c r="E1737" s="78">
        <v>43605</v>
      </c>
      <c r="F1737" s="517">
        <v>8330207.3499999996</v>
      </c>
      <c r="G1737" s="517">
        <v>7296660.79</v>
      </c>
      <c r="H1737" s="517">
        <v>6202161.6715000002</v>
      </c>
      <c r="I1737" s="517">
        <v>1094499.1184999999</v>
      </c>
      <c r="J1737" s="517">
        <v>1033546.5599999996</v>
      </c>
      <c r="K1737" s="124" t="s">
        <v>6703</v>
      </c>
      <c r="L1737" s="418" t="s">
        <v>20</v>
      </c>
      <c r="M1737" s="124" t="s">
        <v>2652</v>
      </c>
      <c r="N1737" s="151"/>
      <c r="O1737" s="79">
        <f>IFERROR(VLOOKUP(TRIM(PRR[[#This Row],[Lokacija provedbe
grad ili općina]]),[1]Koordinate!B:E,2,FALSE),"")</f>
        <v>35201</v>
      </c>
      <c r="P1737" s="79">
        <f>IFERROR(VLOOKUP(TRIM(PRR[[#This Row],[Lokacija provedbe
grad ili općina]]),[1]Koordinate!B:E,3,FALSE),"")</f>
        <v>45.222870999999998</v>
      </c>
      <c r="Q1737" s="79">
        <f>IFERROR(VLOOKUP(TRIM(PRR[[#This Row],[Lokacija provedbe
grad ili općina]]),[1]Koordinate!B:E,4,FALSE),"")</f>
        <v>18.011320899999902</v>
      </c>
    </row>
    <row r="1738" spans="1:17" s="167" customFormat="1" ht="30">
      <c r="A1738" s="151"/>
      <c r="B1738" s="113" t="s">
        <v>5030</v>
      </c>
      <c r="C1738" s="151"/>
      <c r="D1738" s="151"/>
      <c r="E1738" s="78">
        <v>43605</v>
      </c>
      <c r="F1738" s="517">
        <v>6683374.5</v>
      </c>
      <c r="G1738" s="517">
        <v>6682824.5</v>
      </c>
      <c r="H1738" s="517">
        <v>5680400.8250000002</v>
      </c>
      <c r="I1738" s="517">
        <v>1002423.6749999998</v>
      </c>
      <c r="J1738" s="517">
        <v>550</v>
      </c>
      <c r="K1738" s="124" t="s">
        <v>6704</v>
      </c>
      <c r="L1738" s="418" t="s">
        <v>20</v>
      </c>
      <c r="M1738" s="124" t="s">
        <v>1219</v>
      </c>
      <c r="N1738" s="151"/>
      <c r="O1738" s="79">
        <f>IFERROR(VLOOKUP(TRIM(PRR[[#This Row],[Lokacija provedbe
grad ili općina]]),[1]Koordinate!B:E,2,FALSE),"")</f>
        <v>35403</v>
      </c>
      <c r="P1738" s="79">
        <f>IFERROR(VLOOKUP(TRIM(PRR[[#This Row],[Lokacija provedbe
grad ili općina]]),[1]Koordinate!B:E,3,FALSE),"")</f>
        <v>45.2631218</v>
      </c>
      <c r="Q1738" s="79">
        <f>IFERROR(VLOOKUP(TRIM(PRR[[#This Row],[Lokacija provedbe
grad ili općina]]),[1]Koordinate!B:E,4,FALSE),"")</f>
        <v>17.423400600000001</v>
      </c>
    </row>
    <row r="1739" spans="1:17" s="167" customFormat="1" ht="30">
      <c r="A1739" s="151"/>
      <c r="B1739" s="113" t="s">
        <v>5030</v>
      </c>
      <c r="C1739" s="151"/>
      <c r="D1739" s="151"/>
      <c r="E1739" s="78">
        <v>43605</v>
      </c>
      <c r="F1739" s="517">
        <v>3199332.08</v>
      </c>
      <c r="G1739" s="517">
        <v>3199332.08</v>
      </c>
      <c r="H1739" s="517">
        <v>2719432.2680000002</v>
      </c>
      <c r="I1739" s="517">
        <v>479899.81199999992</v>
      </c>
      <c r="J1739" s="517">
        <v>0</v>
      </c>
      <c r="K1739" s="124" t="s">
        <v>6705</v>
      </c>
      <c r="L1739" s="418" t="s">
        <v>20</v>
      </c>
      <c r="M1739" s="124" t="s">
        <v>190</v>
      </c>
      <c r="N1739" s="151"/>
      <c r="O1739" s="79">
        <f>IFERROR(VLOOKUP(TRIM(PRR[[#This Row],[Lokacija provedbe
grad ili općina]]),[1]Koordinate!B:E,2,FALSE),"")</f>
        <v>35250</v>
      </c>
      <c r="P1739" s="79">
        <f>IFERROR(VLOOKUP(TRIM(PRR[[#This Row],[Lokacija provedbe
grad ili općina]]),[1]Koordinate!B:E,3,FALSE),"")</f>
        <v>45.164750499999997</v>
      </c>
      <c r="Q1739" s="79">
        <f>IFERROR(VLOOKUP(TRIM(PRR[[#This Row],[Lokacija provedbe
grad ili općina]]),[1]Koordinate!B:E,4,FALSE),"")</f>
        <v>17.756043200000001</v>
      </c>
    </row>
    <row r="1740" spans="1:17" s="167" customFormat="1" ht="30">
      <c r="A1740" s="225"/>
      <c r="B1740" s="423" t="s">
        <v>5030</v>
      </c>
      <c r="C1740" s="225"/>
      <c r="D1740" s="225"/>
      <c r="E1740" s="231">
        <v>43664</v>
      </c>
      <c r="F1740" s="424">
        <v>3366932.12</v>
      </c>
      <c r="G1740" s="424">
        <v>3366932.12</v>
      </c>
      <c r="H1740" s="424">
        <v>2861892.3020000001</v>
      </c>
      <c r="I1740" s="424">
        <v>505039.81799999997</v>
      </c>
      <c r="J1740" s="424">
        <v>0</v>
      </c>
      <c r="K1740" s="142" t="s">
        <v>7475</v>
      </c>
      <c r="L1740" s="419" t="s">
        <v>20</v>
      </c>
      <c r="M1740" s="142" t="s">
        <v>3767</v>
      </c>
      <c r="N1740" s="225"/>
      <c r="O1740" s="425">
        <f>IFERROR(VLOOKUP(TRIM(PRR[[#This Row],[Lokacija provedbe
grad ili općina]]),[1]Koordinate!B:E,2,FALSE),"")</f>
        <v>35211</v>
      </c>
      <c r="P1740" s="425">
        <f>IFERROR(VLOOKUP(TRIM(PRR[[#This Row],[Lokacija provedbe
grad ili općina]]),[1]Koordinate!B:E,3,FALSE),"")</f>
        <v>45.181916200000003</v>
      </c>
      <c r="Q1740" s="425">
        <f>IFERROR(VLOOKUP(TRIM(PRR[[#This Row],[Lokacija provedbe
grad ili općina]]),[1]Koordinate!B:E,4,FALSE),"")</f>
        <v>18.1845731999999</v>
      </c>
    </row>
    <row r="1741" spans="1:17" s="167" customFormat="1">
      <c r="A1741" s="225"/>
      <c r="B1741" s="423" t="s">
        <v>5030</v>
      </c>
      <c r="C1741" s="225"/>
      <c r="D1741" s="225"/>
      <c r="E1741" s="231">
        <v>43664</v>
      </c>
      <c r="F1741" s="424">
        <v>4547455.08</v>
      </c>
      <c r="G1741" s="424">
        <v>4547455.08</v>
      </c>
      <c r="H1741" s="424">
        <v>3865336.818</v>
      </c>
      <c r="I1741" s="424">
        <v>682118.2620000001</v>
      </c>
      <c r="J1741" s="424">
        <v>0</v>
      </c>
      <c r="K1741" s="142" t="s">
        <v>3409</v>
      </c>
      <c r="L1741" s="419" t="s">
        <v>20</v>
      </c>
      <c r="M1741" s="142" t="s">
        <v>4329</v>
      </c>
      <c r="N1741" s="225"/>
      <c r="O1741" s="425">
        <f>IFERROR(VLOOKUP(TRIM(PRR[[#This Row],[Lokacija provedbe
grad ili općina]]),[1]Koordinate!B:E,2,FALSE),"")</f>
        <v>35254</v>
      </c>
      <c r="P1741" s="425">
        <f>IFERROR(VLOOKUP(TRIM(PRR[[#This Row],[Lokacija provedbe
grad ili općina]]),[1]Koordinate!B:E,3,FALSE),"")</f>
        <v>45.097752700000001</v>
      </c>
      <c r="Q1741" s="425">
        <f>IFERROR(VLOOKUP(TRIM(PRR[[#This Row],[Lokacija provedbe
grad ili općina]]),[1]Koordinate!B:E,4,FALSE),"")</f>
        <v>17.8358445</v>
      </c>
    </row>
    <row r="1742" spans="1:17" s="167" customFormat="1">
      <c r="A1742" s="225"/>
      <c r="B1742" s="423" t="s">
        <v>7472</v>
      </c>
      <c r="C1742" s="225"/>
      <c r="D1742" s="225"/>
      <c r="E1742" s="231">
        <v>43664</v>
      </c>
      <c r="F1742" s="424">
        <v>1887391.48</v>
      </c>
      <c r="G1742" s="424">
        <v>1887391.48</v>
      </c>
      <c r="H1742" s="424">
        <v>1604282.7579999999</v>
      </c>
      <c r="I1742" s="424">
        <v>283108.72200000007</v>
      </c>
      <c r="J1742" s="424">
        <v>0</v>
      </c>
      <c r="K1742" s="142" t="s">
        <v>3176</v>
      </c>
      <c r="L1742" s="419" t="s">
        <v>20</v>
      </c>
      <c r="M1742" s="142" t="s">
        <v>62</v>
      </c>
      <c r="N1742" s="225"/>
      <c r="O1742" s="425">
        <f>IFERROR(VLOOKUP(TRIM(PRR[[#This Row],[Lokacija provedbe
grad ili općina]]),[1]Koordinate!B:E,2,FALSE),"")</f>
        <v>35000</v>
      </c>
      <c r="P1742" s="425">
        <f>IFERROR(VLOOKUP(TRIM(PRR[[#This Row],[Lokacija provedbe
grad ili općina]]),[1]Koordinate!B:E,3,FALSE),"")</f>
        <v>45.163143099999999</v>
      </c>
      <c r="Q1742" s="425">
        <f>IFERROR(VLOOKUP(TRIM(PRR[[#This Row],[Lokacija provedbe
grad ili općina]]),[1]Koordinate!B:E,4,FALSE),"")</f>
        <v>18.011608099999901</v>
      </c>
    </row>
    <row r="1743" spans="1:17" s="167" customFormat="1">
      <c r="A1743" s="225"/>
      <c r="B1743" s="423" t="s">
        <v>7472</v>
      </c>
      <c r="C1743" s="225"/>
      <c r="D1743" s="225"/>
      <c r="E1743" s="231">
        <v>43664</v>
      </c>
      <c r="F1743" s="424">
        <v>1410465</v>
      </c>
      <c r="G1743" s="424">
        <v>1410465</v>
      </c>
      <c r="H1743" s="424">
        <v>1198895.25</v>
      </c>
      <c r="I1743" s="424">
        <v>211569.75</v>
      </c>
      <c r="J1743" s="424">
        <v>0</v>
      </c>
      <c r="K1743" s="142" t="s">
        <v>7476</v>
      </c>
      <c r="L1743" s="419" t="s">
        <v>20</v>
      </c>
      <c r="M1743" s="142" t="s">
        <v>157</v>
      </c>
      <c r="N1743" s="225"/>
      <c r="O1743" s="425">
        <f>IFERROR(VLOOKUP(TRIM(PRR[[#This Row],[Lokacija provedbe
grad ili općina]]),[1]Koordinate!B:E,2,FALSE),"")</f>
        <v>35400</v>
      </c>
      <c r="P1743" s="425">
        <f>IFERROR(VLOOKUP(TRIM(PRR[[#This Row],[Lokacija provedbe
grad ili općina]]),[1]Koordinate!B:E,3,FALSE),"")</f>
        <v>45.258155799999997</v>
      </c>
      <c r="Q1743" s="425">
        <f>IFERROR(VLOOKUP(TRIM(PRR[[#This Row],[Lokacija provedbe
grad ili općina]]),[1]Koordinate!B:E,4,FALSE),"")</f>
        <v>17.3839626</v>
      </c>
    </row>
    <row r="1744" spans="1:17" s="167" customFormat="1">
      <c r="A1744" s="151"/>
      <c r="B1744" s="256" t="s">
        <v>1544</v>
      </c>
      <c r="C1744" s="151"/>
      <c r="D1744" s="151"/>
      <c r="E1744" s="78"/>
      <c r="F1744" s="75"/>
      <c r="G1744" s="75"/>
      <c r="H1744" s="75"/>
      <c r="I1744" s="75"/>
      <c r="J1744" s="75"/>
      <c r="K1744" s="205"/>
      <c r="L1744" s="196"/>
      <c r="M1744" s="124"/>
      <c r="N1744" s="218"/>
      <c r="O1744" s="225" t="str">
        <f>IFERROR(VLOOKUP(TRIM(PRR[[#This Row],[Lokacija provedbe
grad ili općina]]),[1]Koordinate!B:E,2,FALSE),"")</f>
        <v/>
      </c>
      <c r="P1744" s="225" t="str">
        <f>IFERROR(VLOOKUP(TRIM(PRR[[#This Row],[Lokacija provedbe
grad ili općina]]),[1]Koordinate!B:E,3,FALSE),"")</f>
        <v/>
      </c>
      <c r="Q1744" s="225" t="str">
        <f>IFERROR(VLOOKUP(TRIM(PRR[[#This Row],[Lokacija provedbe
grad ili općina]]),[1]Koordinate!B:E,4,FALSE),"")</f>
        <v/>
      </c>
    </row>
    <row r="1745" spans="1:17" s="167" customFormat="1" ht="30">
      <c r="A1745" s="151"/>
      <c r="B1745" s="113" t="s">
        <v>3102</v>
      </c>
      <c r="C1745" s="151"/>
      <c r="D1745" s="151"/>
      <c r="E1745" s="78">
        <v>43089</v>
      </c>
      <c r="F1745" s="75">
        <v>2030804.19</v>
      </c>
      <c r="G1745" s="75">
        <v>1015402.09</v>
      </c>
      <c r="H1745" s="75">
        <v>863091.78</v>
      </c>
      <c r="I1745" s="75">
        <v>152310.31</v>
      </c>
      <c r="J1745" s="75">
        <v>1015402.1</v>
      </c>
      <c r="K1745" s="205" t="s">
        <v>3106</v>
      </c>
      <c r="L1745" s="418" t="s">
        <v>20</v>
      </c>
      <c r="M1745" s="124" t="s">
        <v>3107</v>
      </c>
      <c r="N1745" s="218"/>
      <c r="O1745" s="225">
        <f>IFERROR(VLOOKUP(TRIM(PRR[[#This Row],[Lokacija provedbe
grad ili općina]]),[1]Koordinate!B:E,2,FALSE),"")</f>
        <v>35453</v>
      </c>
      <c r="P1745" s="225">
        <f>IFERROR(VLOOKUP(TRIM(PRR[[#This Row],[Lokacija provedbe
grad ili općina]]),[1]Koordinate!B:E,3,FALSE),"")</f>
        <v>45.1497393</v>
      </c>
      <c r="Q1745" s="225">
        <f>IFERROR(VLOOKUP(TRIM(PRR[[#This Row],[Lokacija provedbe
grad ili općina]]),[1]Koordinate!B:E,4,FALSE),"")</f>
        <v>17.242187099999999</v>
      </c>
    </row>
    <row r="1746" spans="1:17" s="167" customFormat="1" ht="30">
      <c r="A1746" s="151"/>
      <c r="B1746" s="226" t="s">
        <v>3108</v>
      </c>
      <c r="C1746" s="151"/>
      <c r="D1746" s="151"/>
      <c r="E1746" s="78">
        <v>42893</v>
      </c>
      <c r="F1746" s="75">
        <v>611780</v>
      </c>
      <c r="G1746" s="75">
        <v>225459</v>
      </c>
      <c r="H1746" s="75">
        <v>191640.15000000002</v>
      </c>
      <c r="I1746" s="75">
        <v>33818.849999999977</v>
      </c>
      <c r="J1746" s="75">
        <v>386321</v>
      </c>
      <c r="K1746" s="205" t="s">
        <v>3106</v>
      </c>
      <c r="L1746" s="418" t="s">
        <v>20</v>
      </c>
      <c r="M1746" s="124" t="s">
        <v>3107</v>
      </c>
      <c r="N1746" s="218"/>
      <c r="O1746" s="225">
        <f>IFERROR(VLOOKUP(TRIM(PRR[[#This Row],[Lokacija provedbe
grad ili općina]]),[1]Koordinate!B:E,2,FALSE),"")</f>
        <v>35453</v>
      </c>
      <c r="P1746" s="225">
        <f>IFERROR(VLOOKUP(TRIM(PRR[[#This Row],[Lokacija provedbe
grad ili općina]]),[1]Koordinate!B:E,3,FALSE),"")</f>
        <v>45.1497393</v>
      </c>
      <c r="Q1746" s="225">
        <f>IFERROR(VLOOKUP(TRIM(PRR[[#This Row],[Lokacija provedbe
grad ili općina]]),[1]Koordinate!B:E,4,FALSE),"")</f>
        <v>17.242187099999999</v>
      </c>
    </row>
    <row r="1747" spans="1:17" s="167" customFormat="1">
      <c r="A1747" s="151"/>
      <c r="B1747" s="113" t="s">
        <v>6789</v>
      </c>
      <c r="C1747" s="151"/>
      <c r="D1747" s="151"/>
      <c r="E1747" s="78">
        <v>43612</v>
      </c>
      <c r="F1747" s="517">
        <v>265861.17</v>
      </c>
      <c r="G1747" s="517">
        <v>128281.17</v>
      </c>
      <c r="H1747" s="517">
        <v>109038.99</v>
      </c>
      <c r="I1747" s="517">
        <v>19242.179999999993</v>
      </c>
      <c r="J1747" s="517">
        <v>137580</v>
      </c>
      <c r="K1747" s="124" t="s">
        <v>3352</v>
      </c>
      <c r="L1747" s="418" t="s">
        <v>20</v>
      </c>
      <c r="M1747" s="124" t="s">
        <v>62</v>
      </c>
      <c r="N1747" s="151"/>
      <c r="O1747" s="79">
        <f>IFERROR(VLOOKUP(TRIM(PRR[[#This Row],[Lokacija provedbe
grad ili općina]]),[1]Koordinate!B:E,2,FALSE),"")</f>
        <v>35000</v>
      </c>
      <c r="P1747" s="79">
        <f>IFERROR(VLOOKUP(TRIM(PRR[[#This Row],[Lokacija provedbe
grad ili općina]]),[1]Koordinate!B:E,3,FALSE),"")</f>
        <v>45.163143099999999</v>
      </c>
      <c r="Q1747" s="79">
        <f>IFERROR(VLOOKUP(TRIM(PRR[[#This Row],[Lokacija provedbe
grad ili općina]]),[1]Koordinate!B:E,4,FALSE),"")</f>
        <v>18.011608099999901</v>
      </c>
    </row>
    <row r="1748" spans="1:17" s="167" customFormat="1">
      <c r="A1748" s="151"/>
      <c r="B1748" s="113" t="s">
        <v>6789</v>
      </c>
      <c r="C1748" s="151"/>
      <c r="D1748" s="151"/>
      <c r="E1748" s="78">
        <v>43612</v>
      </c>
      <c r="F1748" s="517">
        <v>378968.3</v>
      </c>
      <c r="G1748" s="517">
        <v>377567.55</v>
      </c>
      <c r="H1748" s="517">
        <v>320932.42</v>
      </c>
      <c r="I1748" s="517">
        <v>56635.130000000005</v>
      </c>
      <c r="J1748" s="517">
        <v>1400.75</v>
      </c>
      <c r="K1748" s="124" t="s">
        <v>3352</v>
      </c>
      <c r="L1748" s="418" t="s">
        <v>20</v>
      </c>
      <c r="M1748" s="124" t="s">
        <v>62</v>
      </c>
      <c r="N1748" s="151"/>
      <c r="O1748" s="79">
        <f>IFERROR(VLOOKUP(TRIM(PRR[[#This Row],[Lokacija provedbe
grad ili općina]]),[1]Koordinate!B:E,2,FALSE),"")</f>
        <v>35000</v>
      </c>
      <c r="P1748" s="79">
        <f>IFERROR(VLOOKUP(TRIM(PRR[[#This Row],[Lokacija provedbe
grad ili općina]]),[1]Koordinate!B:E,3,FALSE),"")</f>
        <v>45.163143099999999</v>
      </c>
      <c r="Q1748" s="79">
        <f>IFERROR(VLOOKUP(TRIM(PRR[[#This Row],[Lokacija provedbe
grad ili općina]]),[1]Koordinate!B:E,4,FALSE),"")</f>
        <v>18.011608099999901</v>
      </c>
    </row>
    <row r="1749" spans="1:17" s="167" customFormat="1">
      <c r="A1749" s="151"/>
      <c r="B1749" s="113" t="s">
        <v>6789</v>
      </c>
      <c r="C1749" s="151"/>
      <c r="D1749" s="151"/>
      <c r="E1749" s="78">
        <v>43612</v>
      </c>
      <c r="F1749" s="517">
        <v>134544.95999999999</v>
      </c>
      <c r="G1749" s="517">
        <v>117367.65</v>
      </c>
      <c r="H1749" s="517">
        <v>99762.5</v>
      </c>
      <c r="I1749" s="517">
        <v>17605.149999999994</v>
      </c>
      <c r="J1749" s="517">
        <v>17177.309999999998</v>
      </c>
      <c r="K1749" s="124" t="s">
        <v>3352</v>
      </c>
      <c r="L1749" s="418" t="s">
        <v>20</v>
      </c>
      <c r="M1749" s="124" t="s">
        <v>62</v>
      </c>
      <c r="N1749" s="151"/>
      <c r="O1749" s="79">
        <f>IFERROR(VLOOKUP(TRIM(PRR[[#This Row],[Lokacija provedbe
grad ili općina]]),[1]Koordinate!B:E,2,FALSE),"")</f>
        <v>35000</v>
      </c>
      <c r="P1749" s="79">
        <f>IFERROR(VLOOKUP(TRIM(PRR[[#This Row],[Lokacija provedbe
grad ili općina]]),[1]Koordinate!B:E,3,FALSE),"")</f>
        <v>45.163143099999999</v>
      </c>
      <c r="Q1749" s="79">
        <f>IFERROR(VLOOKUP(TRIM(PRR[[#This Row],[Lokacija provedbe
grad ili općina]]),[1]Koordinate!B:E,4,FALSE),"")</f>
        <v>18.011608099999901</v>
      </c>
    </row>
    <row r="1750" spans="1:17" s="167" customFormat="1">
      <c r="A1750" s="151"/>
      <c r="B1750" s="260" t="s">
        <v>2722</v>
      </c>
      <c r="C1750" s="45"/>
      <c r="D1750" s="45"/>
      <c r="E1750" s="95"/>
      <c r="F1750" s="75"/>
      <c r="G1750" s="75"/>
      <c r="H1750" s="75"/>
      <c r="I1750" s="75"/>
      <c r="J1750" s="75"/>
      <c r="K1750" s="205"/>
      <c r="L1750" s="196"/>
      <c r="M1750" s="124"/>
      <c r="N1750" s="218"/>
      <c r="O1750" s="225" t="str">
        <f>IFERROR(VLOOKUP(TRIM(PRR[[#This Row],[Lokacija provedbe
grad ili općina]]),[1]Koordinate!B:E,2,FALSE),"")</f>
        <v/>
      </c>
      <c r="P1750" s="225" t="str">
        <f>IFERROR(VLOOKUP(TRIM(PRR[[#This Row],[Lokacija provedbe
grad ili općina]]),[1]Koordinate!B:E,3,FALSE),"")</f>
        <v/>
      </c>
      <c r="Q1750" s="225" t="str">
        <f>IFERROR(VLOOKUP(TRIM(PRR[[#This Row],[Lokacija provedbe
grad ili općina]]),[1]Koordinate!B:E,4,FALSE),"")</f>
        <v/>
      </c>
    </row>
    <row r="1751" spans="1:17" s="167" customFormat="1" ht="30">
      <c r="A1751" s="151"/>
      <c r="B1751" s="226" t="s">
        <v>2723</v>
      </c>
      <c r="C1751" s="151"/>
      <c r="D1751" s="151"/>
      <c r="E1751" s="78">
        <v>43097</v>
      </c>
      <c r="F1751" s="75">
        <v>3779650</v>
      </c>
      <c r="G1751" s="75">
        <v>3779650</v>
      </c>
      <c r="H1751" s="75">
        <v>3401685</v>
      </c>
      <c r="I1751" s="75">
        <v>377965</v>
      </c>
      <c r="J1751" s="75"/>
      <c r="K1751" s="205" t="s">
        <v>2727</v>
      </c>
      <c r="L1751" s="418" t="s">
        <v>20</v>
      </c>
      <c r="M1751" s="124" t="s">
        <v>1334</v>
      </c>
      <c r="N1751" s="218"/>
      <c r="O1751" s="225">
        <f>IFERROR(VLOOKUP(TRIM(PRR[[#This Row],[Lokacija provedbe
grad ili općina]]),[1]Koordinate!B:E,2,FALSE),"")</f>
        <v>35210</v>
      </c>
      <c r="P1751" s="225">
        <f>IFERROR(VLOOKUP(TRIM(PRR[[#This Row],[Lokacija provedbe
grad ili općina]]),[1]Koordinate!B:E,3,FALSE),"")</f>
        <v>45.210194399999999</v>
      </c>
      <c r="Q1751" s="225">
        <f>IFERROR(VLOOKUP(TRIM(PRR[[#This Row],[Lokacija provedbe
grad ili općina]]),[1]Koordinate!B:E,4,FALSE),"")</f>
        <v>18.4053916999999</v>
      </c>
    </row>
    <row r="1752" spans="1:17" s="167" customFormat="1">
      <c r="A1752" s="151"/>
      <c r="B1752" s="538" t="s">
        <v>6638</v>
      </c>
      <c r="C1752" s="151"/>
      <c r="D1752" s="151"/>
      <c r="E1752" s="78"/>
      <c r="F1752" s="517"/>
      <c r="G1752" s="517"/>
      <c r="H1752" s="517"/>
      <c r="I1752" s="517"/>
      <c r="J1752" s="517"/>
      <c r="K1752" s="124"/>
      <c r="L1752" s="418"/>
      <c r="M1752" s="124"/>
      <c r="N1752" s="151"/>
      <c r="O1752" s="79" t="str">
        <f>IFERROR(VLOOKUP(TRIM(PRR[[#This Row],[Lokacija provedbe
grad ili općina]]),[1]Koordinate!B:E,2,FALSE),"")</f>
        <v/>
      </c>
      <c r="P1752" s="79" t="str">
        <f>IFERROR(VLOOKUP(TRIM(PRR[[#This Row],[Lokacija provedbe
grad ili općina]]),[1]Koordinate!B:E,3,FALSE),"")</f>
        <v/>
      </c>
      <c r="Q1752" s="79" t="str">
        <f>IFERROR(VLOOKUP(TRIM(PRR[[#This Row],[Lokacija provedbe
grad ili općina]]),[1]Koordinate!B:E,4,FALSE),"")</f>
        <v/>
      </c>
    </row>
    <row r="1753" spans="1:17" s="167" customFormat="1" ht="30">
      <c r="A1753" s="151"/>
      <c r="B1753" s="113" t="s">
        <v>6639</v>
      </c>
      <c r="C1753" s="151"/>
      <c r="D1753" s="151"/>
      <c r="E1753" s="78">
        <v>43356</v>
      </c>
      <c r="F1753" s="517">
        <v>37200</v>
      </c>
      <c r="G1753" s="517">
        <v>37200</v>
      </c>
      <c r="H1753" s="517">
        <v>33480</v>
      </c>
      <c r="I1753" s="517">
        <v>3720</v>
      </c>
      <c r="J1753" s="517">
        <v>0</v>
      </c>
      <c r="K1753" s="124" t="s">
        <v>6660</v>
      </c>
      <c r="L1753" s="418" t="s">
        <v>20</v>
      </c>
      <c r="M1753" s="124" t="s">
        <v>62</v>
      </c>
      <c r="N1753" s="151"/>
      <c r="O1753" s="79">
        <f>IFERROR(VLOOKUP(TRIM(PRR[[#This Row],[Lokacija provedbe
grad ili općina]]),[1]Koordinate!B:E,2,FALSE),"")</f>
        <v>35000</v>
      </c>
      <c r="P1753" s="79">
        <f>IFERROR(VLOOKUP(TRIM(PRR[[#This Row],[Lokacija provedbe
grad ili općina]]),[1]Koordinate!B:E,3,FALSE),"")</f>
        <v>45.163143099999999</v>
      </c>
      <c r="Q1753" s="79">
        <f>IFERROR(VLOOKUP(TRIM(PRR[[#This Row],[Lokacija provedbe
grad ili općina]]),[1]Koordinate!B:E,4,FALSE),"")</f>
        <v>18.011608099999901</v>
      </c>
    </row>
    <row r="1754" spans="1:17" s="167" customFormat="1" ht="30">
      <c r="A1754" s="151"/>
      <c r="B1754" s="113" t="s">
        <v>6639</v>
      </c>
      <c r="C1754" s="151"/>
      <c r="D1754" s="151"/>
      <c r="E1754" s="78">
        <v>43360</v>
      </c>
      <c r="F1754" s="517">
        <v>37200</v>
      </c>
      <c r="G1754" s="517">
        <v>37200</v>
      </c>
      <c r="H1754" s="517">
        <v>33480</v>
      </c>
      <c r="I1754" s="517">
        <v>3720</v>
      </c>
      <c r="J1754" s="517">
        <v>0</v>
      </c>
      <c r="K1754" s="124" t="s">
        <v>6660</v>
      </c>
      <c r="L1754" s="418" t="s">
        <v>20</v>
      </c>
      <c r="M1754" s="124" t="s">
        <v>62</v>
      </c>
      <c r="N1754" s="151"/>
      <c r="O1754" s="79">
        <f>IFERROR(VLOOKUP(TRIM(PRR[[#This Row],[Lokacija provedbe
grad ili općina]]),[1]Koordinate!B:E,2,FALSE),"")</f>
        <v>35000</v>
      </c>
      <c r="P1754" s="79">
        <f>IFERROR(VLOOKUP(TRIM(PRR[[#This Row],[Lokacija provedbe
grad ili općina]]),[1]Koordinate!B:E,3,FALSE),"")</f>
        <v>45.163143099999999</v>
      </c>
      <c r="Q1754" s="79">
        <f>IFERROR(VLOOKUP(TRIM(PRR[[#This Row],[Lokacija provedbe
grad ili općina]]),[1]Koordinate!B:E,4,FALSE),"")</f>
        <v>18.011608099999901</v>
      </c>
    </row>
    <row r="1755" spans="1:17" s="167" customFormat="1">
      <c r="A1755" s="151"/>
      <c r="B1755" s="260" t="s">
        <v>2732</v>
      </c>
      <c r="C1755" s="45"/>
      <c r="D1755" s="45"/>
      <c r="E1755" s="95"/>
      <c r="F1755" s="75"/>
      <c r="G1755" s="75"/>
      <c r="H1755" s="75"/>
      <c r="I1755" s="75"/>
      <c r="J1755" s="75"/>
      <c r="K1755" s="205"/>
      <c r="L1755" s="196"/>
      <c r="M1755" s="124"/>
      <c r="N1755" s="218"/>
      <c r="O1755" s="225" t="str">
        <f>IFERROR(VLOOKUP(TRIM(PRR[[#This Row],[Lokacija provedbe
grad ili općina]]),[1]Koordinate!B:E,2,FALSE),"")</f>
        <v/>
      </c>
      <c r="P1755" s="225" t="str">
        <f>IFERROR(VLOOKUP(TRIM(PRR[[#This Row],[Lokacija provedbe
grad ili općina]]),[1]Koordinate!B:E,3,FALSE),"")</f>
        <v/>
      </c>
      <c r="Q1755" s="225" t="str">
        <f>IFERROR(VLOOKUP(TRIM(PRR[[#This Row],[Lokacija provedbe
grad ili općina]]),[1]Koordinate!B:E,4,FALSE),"")</f>
        <v/>
      </c>
    </row>
    <row r="1756" spans="1:17" s="167" customFormat="1">
      <c r="A1756" s="151"/>
      <c r="B1756" s="226"/>
      <c r="C1756" s="151"/>
      <c r="D1756" s="151"/>
      <c r="E1756" s="78"/>
      <c r="F1756" s="75">
        <v>3748955.7600000002</v>
      </c>
      <c r="G1756" s="75">
        <v>3748955.7600000002</v>
      </c>
      <c r="H1756" s="75">
        <v>3186612.0835000002</v>
      </c>
      <c r="I1756" s="75">
        <v>562343.67650000006</v>
      </c>
      <c r="J1756" s="75">
        <v>0</v>
      </c>
      <c r="K1756" s="205"/>
      <c r="L1756" s="418" t="s">
        <v>20</v>
      </c>
      <c r="M1756" s="124"/>
      <c r="N1756" s="218"/>
      <c r="O1756" s="225" t="s">
        <v>6500</v>
      </c>
      <c r="P1756" s="225" t="s">
        <v>6500</v>
      </c>
      <c r="Q1756" s="225" t="s">
        <v>6500</v>
      </c>
    </row>
    <row r="1757" spans="1:17" s="167" customFormat="1">
      <c r="A1757" s="151"/>
      <c r="B1757" s="260" t="s">
        <v>2733</v>
      </c>
      <c r="C1757" s="45"/>
      <c r="D1757" s="45"/>
      <c r="E1757" s="95"/>
      <c r="F1757" s="75"/>
      <c r="G1757" s="75"/>
      <c r="H1757" s="75"/>
      <c r="I1757" s="75"/>
      <c r="J1757" s="75"/>
      <c r="K1757" s="205"/>
      <c r="L1757" s="196"/>
      <c r="M1757" s="124"/>
      <c r="N1757" s="218"/>
      <c r="O1757" s="225" t="str">
        <f>IFERROR(VLOOKUP(TRIM(PRR[[#This Row],[Lokacija provedbe
grad ili općina]]),[1]Koordinate!B:E,2,FALSE),"")</f>
        <v/>
      </c>
      <c r="P1757" s="225" t="str">
        <f>IFERROR(VLOOKUP(TRIM(PRR[[#This Row],[Lokacija provedbe
grad ili općina]]),[1]Koordinate!B:E,3,FALSE),"")</f>
        <v/>
      </c>
      <c r="Q1757" s="225" t="str">
        <f>IFERROR(VLOOKUP(TRIM(PRR[[#This Row],[Lokacija provedbe
grad ili općina]]),[1]Koordinate!B:E,4,FALSE),"")</f>
        <v/>
      </c>
    </row>
    <row r="1758" spans="1:17" s="167" customFormat="1">
      <c r="A1758" s="225"/>
      <c r="B1758" s="646"/>
      <c r="C1758" s="225"/>
      <c r="D1758" s="225"/>
      <c r="E1758" s="231"/>
      <c r="F1758" s="424">
        <v>51512301.25</v>
      </c>
      <c r="G1758" s="424">
        <v>51512301.25</v>
      </c>
      <c r="H1758" s="424">
        <v>43890186.963000007</v>
      </c>
      <c r="I1758" s="424">
        <v>7622114.286999993</v>
      </c>
      <c r="J1758" s="424">
        <v>0</v>
      </c>
      <c r="K1758" s="142"/>
      <c r="L1758" s="419" t="s">
        <v>20</v>
      </c>
      <c r="M1758" s="142"/>
      <c r="N1758" s="225"/>
      <c r="O1758" s="425" t="str">
        <f>IFERROR(VLOOKUP(TRIM(PRR[[#This Row],[Lokacija provedbe
grad ili općina]]),[1]Koordinate!B:E,2,FALSE),"")</f>
        <v/>
      </c>
      <c r="P1758" s="425" t="str">
        <f>IFERROR(VLOOKUP(TRIM(PRR[[#This Row],[Lokacija provedbe
grad ili općina]]),[1]Koordinate!B:E,3,FALSE),"")</f>
        <v/>
      </c>
      <c r="Q1758" s="425" t="str">
        <f>IFERROR(VLOOKUP(TRIM(PRR[[#This Row],[Lokacija provedbe
grad ili općina]]),[1]Koordinate!B:E,4,FALSE),"")</f>
        <v/>
      </c>
    </row>
    <row r="1759" spans="1:17" s="167" customFormat="1">
      <c r="A1759" s="151"/>
      <c r="B1759" s="255" t="s">
        <v>2734</v>
      </c>
      <c r="C1759" s="151"/>
      <c r="D1759" s="151"/>
      <c r="E1759" s="78"/>
      <c r="F1759" s="517"/>
      <c r="G1759" s="517"/>
      <c r="H1759" s="517"/>
      <c r="I1759" s="517"/>
      <c r="J1759" s="517"/>
      <c r="K1759" s="205"/>
      <c r="L1759" s="418"/>
      <c r="M1759" s="124"/>
      <c r="N1759" s="218"/>
      <c r="O1759" s="225" t="str">
        <f>IFERROR(VLOOKUP(TRIM(PRR[[#This Row],[Lokacija provedbe
grad ili općina]]),[1]Koordinate!B:E,2,FALSE),"")</f>
        <v/>
      </c>
      <c r="P1759" s="225" t="str">
        <f>IFERROR(VLOOKUP(TRIM(PRR[[#This Row],[Lokacija provedbe
grad ili općina]]),[1]Koordinate!B:E,3,FALSE),"")</f>
        <v/>
      </c>
      <c r="Q1759" s="225" t="str">
        <f>IFERROR(VLOOKUP(TRIM(PRR[[#This Row],[Lokacija provedbe
grad ili općina]]),[1]Koordinate!B:E,4,FALSE),"")</f>
        <v/>
      </c>
    </row>
    <row r="1760" spans="1:17" s="167" customFormat="1">
      <c r="A1760" s="151"/>
      <c r="B1760" s="535"/>
      <c r="C1760" s="45"/>
      <c r="D1760" s="45"/>
      <c r="E1760" s="95"/>
      <c r="F1760" s="75">
        <v>115774485.74000007</v>
      </c>
      <c r="G1760" s="75">
        <v>115774485.74000007</v>
      </c>
      <c r="H1760" s="75">
        <v>98408310.116500065</v>
      </c>
      <c r="I1760" s="75">
        <v>17366175.623500004</v>
      </c>
      <c r="J1760" s="75">
        <v>0</v>
      </c>
      <c r="K1760" s="205"/>
      <c r="L1760" s="196" t="s">
        <v>20</v>
      </c>
      <c r="M1760" s="124"/>
      <c r="N1760" s="218"/>
      <c r="O1760" s="225" t="str">
        <f>IFERROR(VLOOKUP(TRIM(PRR[[#This Row],[Lokacija provedbe
grad ili općina]]),[1]Koordinate!B:E,2,FALSE),"")</f>
        <v/>
      </c>
      <c r="P1760" s="225" t="str">
        <f>IFERROR(VLOOKUP(TRIM(PRR[[#This Row],[Lokacija provedbe
grad ili općina]]),[1]Koordinate!B:E,3,FALSE),"")</f>
        <v/>
      </c>
      <c r="Q1760" s="225" t="str">
        <f>IFERROR(VLOOKUP(TRIM(PRR[[#This Row],[Lokacija provedbe
grad ili općina]]),[1]Koordinate!B:E,4,FALSE),"")</f>
        <v/>
      </c>
    </row>
    <row r="1761" spans="1:17" s="167" customFormat="1">
      <c r="A1761" s="151"/>
      <c r="B1761" s="226" t="s">
        <v>749</v>
      </c>
      <c r="C1761" s="45"/>
      <c r="D1761" s="45"/>
      <c r="E1761" s="95"/>
      <c r="F1761" s="75"/>
      <c r="G1761" s="75"/>
      <c r="H1761" s="75"/>
      <c r="I1761" s="75"/>
      <c r="J1761" s="75"/>
      <c r="K1761" s="205"/>
      <c r="L1761" s="196"/>
      <c r="M1761" s="124"/>
      <c r="N1761" s="218"/>
      <c r="O1761" s="225" t="str">
        <f>IFERROR(VLOOKUP(TRIM(PRR[[#This Row],[Lokacija provedbe
grad ili općina]]),[1]Koordinate!B:E,2,FALSE),"")</f>
        <v/>
      </c>
      <c r="P1761" s="225" t="str">
        <f>IFERROR(VLOOKUP(TRIM(PRR[[#This Row],[Lokacija provedbe
grad ili općina]]),[1]Koordinate!B:E,3,FALSE),"")</f>
        <v/>
      </c>
      <c r="Q1761" s="225" t="str">
        <f>IFERROR(VLOOKUP(TRIM(PRR[[#This Row],[Lokacija provedbe
grad ili općina]]),[1]Koordinate!B:E,4,FALSE),"")</f>
        <v/>
      </c>
    </row>
    <row r="1762" spans="1:17" s="167" customFormat="1">
      <c r="A1762" s="151"/>
      <c r="B1762" s="226" t="s">
        <v>750</v>
      </c>
      <c r="C1762" s="45"/>
      <c r="D1762" s="45"/>
      <c r="E1762" s="95"/>
      <c r="F1762" s="75">
        <v>1210188.7707692308</v>
      </c>
      <c r="G1762" s="75">
        <v>787272.70999999985</v>
      </c>
      <c r="H1762" s="75">
        <v>669181.80350000039</v>
      </c>
      <c r="I1762" s="75">
        <v>118090.90649999946</v>
      </c>
      <c r="J1762" s="75">
        <v>422916.06076923094</v>
      </c>
      <c r="K1762" s="205">
        <v>137</v>
      </c>
      <c r="L1762" s="196" t="s">
        <v>20</v>
      </c>
      <c r="M1762" s="124"/>
      <c r="N1762" s="218"/>
      <c r="O1762" s="225" t="str">
        <f>IFERROR(VLOOKUP(TRIM(PRR[[#This Row],[Lokacija provedbe
grad ili općina]]),[1]Koordinate!B:E,2,FALSE),"")</f>
        <v/>
      </c>
      <c r="P1762" s="225" t="str">
        <f>IFERROR(VLOOKUP(TRIM(PRR[[#This Row],[Lokacija provedbe
grad ili općina]]),[1]Koordinate!B:E,3,FALSE),"")</f>
        <v/>
      </c>
      <c r="Q1762" s="225" t="str">
        <f>IFERROR(VLOOKUP(TRIM(PRR[[#This Row],[Lokacija provedbe
grad ili općina]]),[1]Koordinate!B:E,4,FALSE),"")</f>
        <v/>
      </c>
    </row>
    <row r="1763" spans="1:17" s="167" customFormat="1">
      <c r="A1763" s="151"/>
      <c r="B1763" s="226" t="s">
        <v>3141</v>
      </c>
      <c r="C1763" s="45"/>
      <c r="D1763" s="45"/>
      <c r="E1763" s="95"/>
      <c r="F1763" s="75">
        <v>3922388.29</v>
      </c>
      <c r="G1763" s="75">
        <v>2549552.39</v>
      </c>
      <c r="H1763" s="75">
        <v>2167119.5299999998</v>
      </c>
      <c r="I1763" s="75">
        <v>382432.86000000034</v>
      </c>
      <c r="J1763" s="75">
        <v>1372835.9</v>
      </c>
      <c r="K1763" s="205">
        <v>254</v>
      </c>
      <c r="L1763" s="196" t="s">
        <v>20</v>
      </c>
      <c r="M1763" s="124"/>
      <c r="N1763" s="218"/>
      <c r="O1763" s="225" t="str">
        <f>IFERROR(VLOOKUP(TRIM(PRR[[#This Row],[Lokacija provedbe
grad ili općina]]),[1]Koordinate!B:E,2,FALSE),"")</f>
        <v/>
      </c>
      <c r="P1763" s="225" t="str">
        <f>IFERROR(VLOOKUP(TRIM(PRR[[#This Row],[Lokacija provedbe
grad ili općina]]),[1]Koordinate!B:E,3,FALSE),"")</f>
        <v/>
      </c>
      <c r="Q1763" s="225" t="str">
        <f>IFERROR(VLOOKUP(TRIM(PRR[[#This Row],[Lokacija provedbe
grad ili općina]]),[1]Koordinate!B:E,4,FALSE),"")</f>
        <v/>
      </c>
    </row>
    <row r="1764" spans="1:17" s="167" customFormat="1">
      <c r="A1764" s="151"/>
      <c r="B1764" s="226" t="s">
        <v>4408</v>
      </c>
      <c r="C1764" s="45"/>
      <c r="D1764" s="45"/>
      <c r="E1764" s="95"/>
      <c r="F1764" s="75">
        <v>7002172.3399999999</v>
      </c>
      <c r="G1764" s="75">
        <v>4901480.54</v>
      </c>
      <c r="H1764" s="75">
        <v>4166258.48</v>
      </c>
      <c r="I1764" s="75">
        <v>735222.06</v>
      </c>
      <c r="J1764" s="75">
        <v>2100691.7999999998</v>
      </c>
      <c r="K1764" s="205">
        <v>484</v>
      </c>
      <c r="L1764" s="196" t="s">
        <v>20</v>
      </c>
      <c r="M1764" s="124"/>
      <c r="N1764" s="218"/>
      <c r="O1764" s="225" t="s">
        <v>6500</v>
      </c>
      <c r="P1764" s="225" t="s">
        <v>6500</v>
      </c>
      <c r="Q1764" s="225" t="s">
        <v>6500</v>
      </c>
    </row>
    <row r="1765" spans="1:17" s="167" customFormat="1">
      <c r="A1765" s="151"/>
      <c r="B1765" s="226" t="s">
        <v>2735</v>
      </c>
      <c r="C1765" s="45"/>
      <c r="D1765" s="45"/>
      <c r="E1765" s="95"/>
      <c r="F1765" s="75"/>
      <c r="G1765" s="75"/>
      <c r="H1765" s="75"/>
      <c r="I1765" s="75"/>
      <c r="J1765" s="75"/>
      <c r="K1765" s="205"/>
      <c r="L1765" s="196"/>
      <c r="M1765" s="124"/>
      <c r="N1765" s="218"/>
      <c r="O1765" s="225" t="str">
        <f>IFERROR(VLOOKUP(TRIM(PRR[[#This Row],[Lokacija provedbe
grad ili općina]]),[1]Koordinate!B:E,2,FALSE),"")</f>
        <v/>
      </c>
      <c r="P1765" s="225" t="str">
        <f>IFERROR(VLOOKUP(TRIM(PRR[[#This Row],[Lokacija provedbe
grad ili općina]]),[1]Koordinate!B:E,3,FALSE),"")</f>
        <v/>
      </c>
      <c r="Q1765" s="225" t="str">
        <f>IFERROR(VLOOKUP(TRIM(PRR[[#This Row],[Lokacija provedbe
grad ili općina]]),[1]Koordinate!B:E,4,FALSE),"")</f>
        <v/>
      </c>
    </row>
    <row r="1766" spans="1:17" s="167" customFormat="1">
      <c r="A1766" s="151"/>
      <c r="B1766" s="226"/>
      <c r="C1766" s="45"/>
      <c r="D1766" s="45"/>
      <c r="E1766" s="95"/>
      <c r="F1766" s="75">
        <v>60329641.380000003</v>
      </c>
      <c r="G1766" s="75">
        <v>60329641.380000003</v>
      </c>
      <c r="H1766" s="75">
        <v>48263713.104000002</v>
      </c>
      <c r="I1766" s="75">
        <v>12065928.276000001</v>
      </c>
      <c r="J1766" s="75">
        <v>0</v>
      </c>
      <c r="K1766" s="205"/>
      <c r="L1766" s="196" t="s">
        <v>20</v>
      </c>
      <c r="M1766" s="124"/>
      <c r="N1766" s="218"/>
      <c r="O1766" s="225" t="str">
        <f>IFERROR(VLOOKUP(TRIM(PRR[[#This Row],[Lokacija provedbe
grad ili općina]]),[1]Koordinate!B:E,2,FALSE),"")</f>
        <v/>
      </c>
      <c r="P1766" s="225" t="str">
        <f>IFERROR(VLOOKUP(TRIM(PRR[[#This Row],[Lokacija provedbe
grad ili općina]]),[1]Koordinate!B:E,3,FALSE),"")</f>
        <v/>
      </c>
      <c r="Q1766" s="225" t="str">
        <f>IFERROR(VLOOKUP(TRIM(PRR[[#This Row],[Lokacija provedbe
grad ili općina]]),[1]Koordinate!B:E,4,FALSE),"")</f>
        <v/>
      </c>
    </row>
    <row r="1767" spans="1:17" s="167" customFormat="1">
      <c r="A1767" s="151"/>
      <c r="B1767" s="226" t="s">
        <v>661</v>
      </c>
      <c r="C1767" s="45"/>
      <c r="D1767" s="45"/>
      <c r="E1767" s="95"/>
      <c r="F1767" s="75"/>
      <c r="G1767" s="75"/>
      <c r="H1767" s="75"/>
      <c r="I1767" s="75"/>
      <c r="J1767" s="75"/>
      <c r="K1767" s="205"/>
      <c r="L1767" s="196"/>
      <c r="M1767" s="124"/>
      <c r="N1767" s="218"/>
      <c r="O1767" s="225" t="str">
        <f>IFERROR(VLOOKUP(TRIM(PRR[[#This Row],[Lokacija provedbe
grad ili općina]]),[1]Koordinate!B:E,2,FALSE),"")</f>
        <v/>
      </c>
      <c r="P1767" s="225" t="str">
        <f>IFERROR(VLOOKUP(TRIM(PRR[[#This Row],[Lokacija provedbe
grad ili općina]]),[1]Koordinate!B:E,3,FALSE),"")</f>
        <v/>
      </c>
      <c r="Q1767" s="225" t="str">
        <f>IFERROR(VLOOKUP(TRIM(PRR[[#This Row],[Lokacija provedbe
grad ili općina]]),[1]Koordinate!B:E,4,FALSE),"")</f>
        <v/>
      </c>
    </row>
    <row r="1768" spans="1:17" s="167" customFormat="1" ht="30">
      <c r="A1768" s="151"/>
      <c r="B1768" s="226" t="s">
        <v>662</v>
      </c>
      <c r="C1768" s="45"/>
      <c r="D1768" s="45"/>
      <c r="E1768" s="95"/>
      <c r="F1768" s="75"/>
      <c r="G1768" s="75"/>
      <c r="H1768" s="75"/>
      <c r="I1768" s="75"/>
      <c r="J1768" s="75"/>
      <c r="K1768" s="205"/>
      <c r="L1768" s="196"/>
      <c r="M1768" s="124"/>
      <c r="N1768" s="218"/>
      <c r="O1768" s="225" t="str">
        <f>IFERROR(VLOOKUP(TRIM(PRR[[#This Row],[Lokacija provedbe
grad ili općina]]),[1]Koordinate!B:E,2,FALSE),"")</f>
        <v/>
      </c>
      <c r="P1768" s="225" t="str">
        <f>IFERROR(VLOOKUP(TRIM(PRR[[#This Row],[Lokacija provedbe
grad ili općina]]),[1]Koordinate!B:E,3,FALSE),"")</f>
        <v/>
      </c>
      <c r="Q1768" s="225" t="str">
        <f>IFERROR(VLOOKUP(TRIM(PRR[[#This Row],[Lokacija provedbe
grad ili općina]]),[1]Koordinate!B:E,4,FALSE),"")</f>
        <v/>
      </c>
    </row>
    <row r="1769" spans="1:17" s="167" customFormat="1">
      <c r="A1769" s="151"/>
      <c r="B1769" s="226" t="s">
        <v>663</v>
      </c>
      <c r="C1769" s="45"/>
      <c r="D1769" s="45"/>
      <c r="E1769" s="95">
        <v>42746</v>
      </c>
      <c r="F1769" s="75">
        <v>5611354.5599999996</v>
      </c>
      <c r="G1769" s="75">
        <v>5611354.5599999996</v>
      </c>
      <c r="H1769" s="75">
        <v>5050219.0999999996</v>
      </c>
      <c r="I1769" s="75">
        <v>561135.46</v>
      </c>
      <c r="J1769" s="75">
        <v>0</v>
      </c>
      <c r="K1769" s="205" t="s">
        <v>679</v>
      </c>
      <c r="L1769" s="196" t="s">
        <v>20</v>
      </c>
      <c r="M1769" s="124" t="s">
        <v>4339</v>
      </c>
      <c r="N1769" s="218"/>
      <c r="O1769" s="225">
        <f>IFERROR(VLOOKUP(TRIM(PRR[[#This Row],[Lokacija provedbe
grad ili općina]]),[1]Koordinate!B:E,2,FALSE),"")</f>
        <v>35253</v>
      </c>
      <c r="P1769" s="225">
        <f>IFERROR(VLOOKUP(TRIM(PRR[[#This Row],[Lokacija provedbe
grad ili općina]]),[1]Koordinate!B:E,3,FALSE),"")</f>
        <v>45.168220099999999</v>
      </c>
      <c r="Q1769" s="225">
        <f>IFERROR(VLOOKUP(TRIM(PRR[[#This Row],[Lokacija provedbe
grad ili općina]]),[1]Koordinate!B:E,4,FALSE),"")</f>
        <v>17.815992199999901</v>
      </c>
    </row>
    <row r="1770" spans="1:17" s="167" customFormat="1" ht="30">
      <c r="A1770" s="151"/>
      <c r="B1770" s="226" t="s">
        <v>663</v>
      </c>
      <c r="C1770" s="45"/>
      <c r="D1770" s="45"/>
      <c r="E1770" s="95">
        <v>42746</v>
      </c>
      <c r="F1770" s="75">
        <v>6546580.3200000003</v>
      </c>
      <c r="G1770" s="75">
        <v>6546580.3200000003</v>
      </c>
      <c r="H1770" s="75">
        <v>5891922.29</v>
      </c>
      <c r="I1770" s="75">
        <v>654658.03000000026</v>
      </c>
      <c r="J1770" s="75">
        <v>0</v>
      </c>
      <c r="K1770" s="205" t="s">
        <v>677</v>
      </c>
      <c r="L1770" s="196" t="s">
        <v>20</v>
      </c>
      <c r="M1770" s="124" t="s">
        <v>4340</v>
      </c>
      <c r="N1770" s="218"/>
      <c r="O1770" s="225">
        <f>IFERROR(VLOOKUP(TRIM(PRR[[#This Row],[Lokacija provedbe
grad ili općina]]),[1]Koordinate!B:E,2,FALSE),"")</f>
        <v>35210</v>
      </c>
      <c r="P1770" s="225">
        <f>IFERROR(VLOOKUP(TRIM(PRR[[#This Row],[Lokacija provedbe
grad ili općina]]),[1]Koordinate!B:E,3,FALSE),"")</f>
        <v>45.210194399999999</v>
      </c>
      <c r="Q1770" s="225">
        <f>IFERROR(VLOOKUP(TRIM(PRR[[#This Row],[Lokacija provedbe
grad ili općina]]),[1]Koordinate!B:E,4,FALSE),"")</f>
        <v>18.4053916999999</v>
      </c>
    </row>
    <row r="1771" spans="1:17" s="167" customFormat="1" ht="30">
      <c r="A1771" s="151"/>
      <c r="B1771" s="226" t="s">
        <v>663</v>
      </c>
      <c r="C1771" s="45"/>
      <c r="D1771" s="45"/>
      <c r="E1771" s="95">
        <v>42746</v>
      </c>
      <c r="F1771" s="75">
        <v>6813787.6799999997</v>
      </c>
      <c r="G1771" s="75">
        <v>6813787.6799999997</v>
      </c>
      <c r="H1771" s="75">
        <v>6132408.9100000001</v>
      </c>
      <c r="I1771" s="75">
        <v>681378.76999999955</v>
      </c>
      <c r="J1771" s="75">
        <v>0</v>
      </c>
      <c r="K1771" s="205" t="s">
        <v>678</v>
      </c>
      <c r="L1771" s="196" t="s">
        <v>20</v>
      </c>
      <c r="M1771" s="124" t="s">
        <v>4341</v>
      </c>
      <c r="N1771" s="218"/>
      <c r="O1771" s="225">
        <f>IFERROR(VLOOKUP(TRIM(PRR[[#This Row],[Lokacija provedbe
grad ili općina]]),[1]Koordinate!B:E,2,FALSE),"")</f>
        <v>35400</v>
      </c>
      <c r="P1771" s="225">
        <f>IFERROR(VLOOKUP(TRIM(PRR[[#This Row],[Lokacija provedbe
grad ili općina]]),[1]Koordinate!B:E,3,FALSE),"")</f>
        <v>45.258155799999997</v>
      </c>
      <c r="Q1771" s="225">
        <f>IFERROR(VLOOKUP(TRIM(PRR[[#This Row],[Lokacija provedbe
grad ili općina]]),[1]Koordinate!B:E,4,FALSE),"")</f>
        <v>17.3839626</v>
      </c>
    </row>
    <row r="1772" spans="1:17" s="167" customFormat="1">
      <c r="A1772" s="151"/>
      <c r="B1772" s="226" t="s">
        <v>668</v>
      </c>
      <c r="C1772" s="45"/>
      <c r="D1772" s="45"/>
      <c r="E1772" s="95"/>
      <c r="F1772" s="75"/>
      <c r="G1772" s="75"/>
      <c r="H1772" s="75"/>
      <c r="I1772" s="75"/>
      <c r="J1772" s="75"/>
      <c r="K1772" s="205"/>
      <c r="L1772" s="196"/>
      <c r="M1772" s="124"/>
      <c r="N1772" s="218"/>
      <c r="O1772" s="225" t="str">
        <f>IFERROR(VLOOKUP(TRIM(PRR[[#This Row],[Lokacija provedbe
grad ili općina]]),[1]Koordinate!B:E,2,FALSE),"")</f>
        <v/>
      </c>
      <c r="P1772" s="225" t="str">
        <f>IFERROR(VLOOKUP(TRIM(PRR[[#This Row],[Lokacija provedbe
grad ili općina]]),[1]Koordinate!B:E,3,FALSE),"")</f>
        <v/>
      </c>
      <c r="Q1772" s="225" t="str">
        <f>IFERROR(VLOOKUP(TRIM(PRR[[#This Row],[Lokacija provedbe
grad ili općina]]),[1]Koordinate!B:E,4,FALSE),"")</f>
        <v/>
      </c>
    </row>
    <row r="1773" spans="1:17" s="167" customFormat="1">
      <c r="A1773" s="151"/>
      <c r="B1773" s="226" t="s">
        <v>669</v>
      </c>
      <c r="C1773" s="45"/>
      <c r="D1773" s="45"/>
      <c r="E1773" s="95">
        <v>42746</v>
      </c>
      <c r="F1773" s="75">
        <v>280567.73</v>
      </c>
      <c r="G1773" s="75">
        <v>280567.73</v>
      </c>
      <c r="H1773" s="75">
        <v>252510.96</v>
      </c>
      <c r="I1773" s="75">
        <v>28056.76999999999</v>
      </c>
      <c r="J1773" s="75">
        <v>0</v>
      </c>
      <c r="K1773" s="205" t="s">
        <v>679</v>
      </c>
      <c r="L1773" s="196" t="s">
        <v>20</v>
      </c>
      <c r="M1773" s="124" t="s">
        <v>4339</v>
      </c>
      <c r="N1773" s="218"/>
      <c r="O1773" s="225">
        <f>IFERROR(VLOOKUP(TRIM(PRR[[#This Row],[Lokacija provedbe
grad ili općina]]),[1]Koordinate!B:E,2,FALSE),"")</f>
        <v>35253</v>
      </c>
      <c r="P1773" s="225">
        <f>IFERROR(VLOOKUP(TRIM(PRR[[#This Row],[Lokacija provedbe
grad ili općina]]),[1]Koordinate!B:E,3,FALSE),"")</f>
        <v>45.168220099999999</v>
      </c>
      <c r="Q1773" s="225">
        <f>IFERROR(VLOOKUP(TRIM(PRR[[#This Row],[Lokacija provedbe
grad ili općina]]),[1]Koordinate!B:E,4,FALSE),"")</f>
        <v>17.815992199999901</v>
      </c>
    </row>
    <row r="1774" spans="1:17" s="167" customFormat="1" ht="30">
      <c r="A1774" s="151"/>
      <c r="B1774" s="541" t="s">
        <v>669</v>
      </c>
      <c r="C1774" s="45"/>
      <c r="D1774" s="45"/>
      <c r="E1774" s="95">
        <v>42746</v>
      </c>
      <c r="F1774" s="75">
        <v>327329.02</v>
      </c>
      <c r="G1774" s="75">
        <v>327329.02</v>
      </c>
      <c r="H1774" s="75">
        <v>294596.12</v>
      </c>
      <c r="I1774" s="75">
        <v>32732.900000000023</v>
      </c>
      <c r="J1774" s="75">
        <v>0</v>
      </c>
      <c r="K1774" s="205" t="s">
        <v>677</v>
      </c>
      <c r="L1774" s="196" t="s">
        <v>20</v>
      </c>
      <c r="M1774" s="124" t="s">
        <v>4340</v>
      </c>
      <c r="N1774" s="218"/>
      <c r="O1774" s="225">
        <f>IFERROR(VLOOKUP(TRIM(PRR[[#This Row],[Lokacija provedbe
grad ili općina]]),[1]Koordinate!B:E,2,FALSE),"")</f>
        <v>35210</v>
      </c>
      <c r="P1774" s="225">
        <f>IFERROR(VLOOKUP(TRIM(PRR[[#This Row],[Lokacija provedbe
grad ili općina]]),[1]Koordinate!B:E,3,FALSE),"")</f>
        <v>45.210194399999999</v>
      </c>
      <c r="Q1774" s="225">
        <f>IFERROR(VLOOKUP(TRIM(PRR[[#This Row],[Lokacija provedbe
grad ili općina]]),[1]Koordinate!B:E,4,FALSE),"")</f>
        <v>18.4053916999999</v>
      </c>
    </row>
    <row r="1775" spans="1:17" s="167" customFormat="1">
      <c r="A1775" s="151"/>
      <c r="B1775" s="169" t="s">
        <v>669</v>
      </c>
      <c r="C1775" s="44"/>
      <c r="D1775" s="44"/>
      <c r="E1775" s="242">
        <v>42746</v>
      </c>
      <c r="F1775" s="75">
        <v>340689.38</v>
      </c>
      <c r="G1775" s="75">
        <v>340689.38</v>
      </c>
      <c r="H1775" s="75">
        <v>306620.44</v>
      </c>
      <c r="I1775" s="75">
        <v>34068.94</v>
      </c>
      <c r="J1775" s="75">
        <v>0</v>
      </c>
      <c r="K1775" s="199" t="s">
        <v>678</v>
      </c>
      <c r="L1775" s="196" t="s">
        <v>20</v>
      </c>
      <c r="M1775" s="136" t="s">
        <v>4341</v>
      </c>
      <c r="N1775" s="218"/>
      <c r="O1775" s="225">
        <f>IFERROR(VLOOKUP(TRIM(PRR[[#This Row],[Lokacija provedbe
grad ili općina]]),[1]Koordinate!B:E,2,FALSE),"")</f>
        <v>35400</v>
      </c>
      <c r="P1775" s="225">
        <f>IFERROR(VLOOKUP(TRIM(PRR[[#This Row],[Lokacija provedbe
grad ili općina]]),[1]Koordinate!B:E,3,FALSE),"")</f>
        <v>45.258155799999997</v>
      </c>
      <c r="Q1775" s="225">
        <f>IFERROR(VLOOKUP(TRIM(PRR[[#This Row],[Lokacija provedbe
grad ili općina]]),[1]Koordinate!B:E,4,FALSE),"")</f>
        <v>17.3839626</v>
      </c>
    </row>
    <row r="1776" spans="1:17" s="167" customFormat="1">
      <c r="A1776" s="151"/>
      <c r="B1776" s="169" t="s">
        <v>670</v>
      </c>
      <c r="C1776" s="44"/>
      <c r="D1776" s="44"/>
      <c r="E1776" s="242"/>
      <c r="F1776" s="75"/>
      <c r="G1776" s="75"/>
      <c r="H1776" s="75"/>
      <c r="I1776" s="75"/>
      <c r="J1776" s="75"/>
      <c r="K1776" s="199"/>
      <c r="L1776" s="196"/>
      <c r="M1776" s="136"/>
      <c r="N1776" s="218"/>
      <c r="O1776" s="225" t="str">
        <f>IFERROR(VLOOKUP(TRIM(PRR[[#This Row],[Lokacija provedbe
grad ili općina]]),[1]Koordinate!B:E,2,FALSE),"")</f>
        <v/>
      </c>
      <c r="P1776" s="225" t="str">
        <f>IFERROR(VLOOKUP(TRIM(PRR[[#This Row],[Lokacija provedbe
grad ili općina]]),[1]Koordinate!B:E,3,FALSE),"")</f>
        <v/>
      </c>
      <c r="Q1776" s="225" t="str">
        <f>IFERROR(VLOOKUP(TRIM(PRR[[#This Row],[Lokacija provedbe
grad ili općina]]),[1]Koordinate!B:E,4,FALSE),"")</f>
        <v/>
      </c>
    </row>
    <row r="1777" spans="1:17" s="167" customFormat="1">
      <c r="A1777" s="151"/>
      <c r="B1777" s="169" t="s">
        <v>671</v>
      </c>
      <c r="C1777" s="44"/>
      <c r="D1777" s="44"/>
      <c r="E1777" s="242">
        <v>42746</v>
      </c>
      <c r="F1777" s="75">
        <v>1472980.57</v>
      </c>
      <c r="G1777" s="75">
        <v>1472980.57</v>
      </c>
      <c r="H1777" s="75">
        <v>1325682.51</v>
      </c>
      <c r="I1777" s="75">
        <v>147298.06000000006</v>
      </c>
      <c r="J1777" s="75">
        <v>0</v>
      </c>
      <c r="K1777" s="199" t="s">
        <v>679</v>
      </c>
      <c r="L1777" s="196" t="s">
        <v>20</v>
      </c>
      <c r="M1777" s="136" t="s">
        <v>4339</v>
      </c>
      <c r="N1777" s="218"/>
      <c r="O1777" s="225">
        <f>IFERROR(VLOOKUP(TRIM(PRR[[#This Row],[Lokacija provedbe
grad ili općina]]),[1]Koordinate!B:E,2,FALSE),"")</f>
        <v>35253</v>
      </c>
      <c r="P1777" s="225">
        <f>IFERROR(VLOOKUP(TRIM(PRR[[#This Row],[Lokacija provedbe
grad ili općina]]),[1]Koordinate!B:E,3,FALSE),"")</f>
        <v>45.168220099999999</v>
      </c>
      <c r="Q1777" s="225">
        <f>IFERROR(VLOOKUP(TRIM(PRR[[#This Row],[Lokacija provedbe
grad ili općina]]),[1]Koordinate!B:E,4,FALSE),"")</f>
        <v>17.815992199999901</v>
      </c>
    </row>
    <row r="1778" spans="1:17" s="167" customFormat="1">
      <c r="A1778" s="151"/>
      <c r="B1778" s="169" t="s">
        <v>671</v>
      </c>
      <c r="C1778" s="44"/>
      <c r="D1778" s="44"/>
      <c r="E1778" s="242">
        <v>42746</v>
      </c>
      <c r="F1778" s="75">
        <v>1718477.33</v>
      </c>
      <c r="G1778" s="75">
        <v>1718477.33</v>
      </c>
      <c r="H1778" s="75">
        <v>1546629.6</v>
      </c>
      <c r="I1778" s="75">
        <v>171847.72999999998</v>
      </c>
      <c r="J1778" s="75">
        <v>0</v>
      </c>
      <c r="K1778" s="199" t="s">
        <v>677</v>
      </c>
      <c r="L1778" s="196" t="s">
        <v>20</v>
      </c>
      <c r="M1778" s="136" t="s">
        <v>4340</v>
      </c>
      <c r="N1778" s="218"/>
      <c r="O1778" s="225">
        <f>IFERROR(VLOOKUP(TRIM(PRR[[#This Row],[Lokacija provedbe
grad ili općina]]),[1]Koordinate!B:E,2,FALSE),"")</f>
        <v>35210</v>
      </c>
      <c r="P1778" s="225">
        <f>IFERROR(VLOOKUP(TRIM(PRR[[#This Row],[Lokacija provedbe
grad ili općina]]),[1]Koordinate!B:E,3,FALSE),"")</f>
        <v>45.210194399999999</v>
      </c>
      <c r="Q1778" s="225">
        <f>IFERROR(VLOOKUP(TRIM(PRR[[#This Row],[Lokacija provedbe
grad ili općina]]),[1]Koordinate!B:E,4,FALSE),"")</f>
        <v>18.4053916999999</v>
      </c>
    </row>
    <row r="1779" spans="1:17" s="167" customFormat="1">
      <c r="A1779" s="151"/>
      <c r="B1779" s="254" t="s">
        <v>671</v>
      </c>
      <c r="C1779" s="44"/>
      <c r="D1779" s="44"/>
      <c r="E1779" s="242">
        <v>42746</v>
      </c>
      <c r="F1779" s="75">
        <v>1788619.27</v>
      </c>
      <c r="G1779" s="75">
        <v>1788619.27</v>
      </c>
      <c r="H1779" s="75">
        <v>1609757.34</v>
      </c>
      <c r="I1779" s="75">
        <v>178861.92999999993</v>
      </c>
      <c r="J1779" s="75">
        <v>0</v>
      </c>
      <c r="K1779" s="199" t="s">
        <v>678</v>
      </c>
      <c r="L1779" s="196" t="s">
        <v>20</v>
      </c>
      <c r="M1779" s="136" t="s">
        <v>4341</v>
      </c>
      <c r="N1779" s="218"/>
      <c r="O1779" s="225">
        <f>IFERROR(VLOOKUP(TRIM(PRR[[#This Row],[Lokacija provedbe
grad ili općina]]),[1]Koordinate!B:E,2,FALSE),"")</f>
        <v>35400</v>
      </c>
      <c r="P1779" s="225">
        <f>IFERROR(VLOOKUP(TRIM(PRR[[#This Row],[Lokacija provedbe
grad ili općina]]),[1]Koordinate!B:E,3,FALSE),"")</f>
        <v>45.258155799999997</v>
      </c>
      <c r="Q1779" s="225">
        <f>IFERROR(VLOOKUP(TRIM(PRR[[#This Row],[Lokacija provedbe
grad ili općina]]),[1]Koordinate!B:E,4,FALSE),"")</f>
        <v>17.3839626</v>
      </c>
    </row>
    <row r="1780" spans="1:17" s="167" customFormat="1" ht="45">
      <c r="A1780" s="141" t="s">
        <v>333</v>
      </c>
      <c r="B1780" s="512"/>
      <c r="C1780" s="1"/>
      <c r="D1780" s="1"/>
      <c r="E1780" s="518"/>
      <c r="F1780" s="224"/>
      <c r="G1780" s="224"/>
      <c r="H1780" s="224"/>
      <c r="I1780" s="224"/>
      <c r="J1780" s="224"/>
      <c r="K1780" s="279"/>
      <c r="L1780" s="514"/>
      <c r="M1780" s="233"/>
      <c r="N1780" s="257"/>
      <c r="O1780" s="643" t="str">
        <f>IFERROR(VLOOKUP(TRIM(PRR[[#This Row],[Lokacija provedbe
grad ili općina]]),[1]Koordinate!B:E,2,FALSE),"")</f>
        <v/>
      </c>
      <c r="P1780" s="643" t="str">
        <f>IFERROR(VLOOKUP(TRIM(PRR[[#This Row],[Lokacija provedbe
grad ili općina]]),[1]Koordinate!B:E,3,FALSE),"")</f>
        <v/>
      </c>
      <c r="Q1780" s="643" t="str">
        <f>IFERROR(VLOOKUP(TRIM(PRR[[#This Row],[Lokacija provedbe
grad ili općina]]),[1]Koordinate!B:E,4,FALSE),"")</f>
        <v/>
      </c>
    </row>
    <row r="1781" spans="1:17" s="167" customFormat="1">
      <c r="A1781" s="151"/>
      <c r="B1781" s="254" t="s">
        <v>231</v>
      </c>
      <c r="C1781" s="44"/>
      <c r="D1781" s="44"/>
      <c r="E1781" s="242"/>
      <c r="F1781" s="75"/>
      <c r="G1781" s="75"/>
      <c r="H1781" s="75"/>
      <c r="I1781" s="75"/>
      <c r="J1781" s="75"/>
      <c r="K1781" s="199"/>
      <c r="L1781" s="196"/>
      <c r="M1781" s="136"/>
      <c r="N1781" s="218"/>
      <c r="O1781" s="225" t="str">
        <f>IFERROR(VLOOKUP(TRIM(PRR[[#This Row],[Lokacija provedbe
grad ili općina]]),[1]Koordinate!B:E,2,FALSE),"")</f>
        <v/>
      </c>
      <c r="P1781" s="225" t="str">
        <f>IFERROR(VLOOKUP(TRIM(PRR[[#This Row],[Lokacija provedbe
grad ili općina]]),[1]Koordinate!B:E,3,FALSE),"")</f>
        <v/>
      </c>
      <c r="Q1781" s="225" t="str">
        <f>IFERROR(VLOOKUP(TRIM(PRR[[#This Row],[Lokacija provedbe
grad ili općina]]),[1]Koordinate!B:E,4,FALSE),"")</f>
        <v/>
      </c>
    </row>
    <row r="1782" spans="1:17" s="167" customFormat="1">
      <c r="A1782" s="151"/>
      <c r="B1782" s="254" t="s">
        <v>232</v>
      </c>
      <c r="C1782" s="44"/>
      <c r="D1782" s="44"/>
      <c r="E1782" s="242">
        <v>42726</v>
      </c>
      <c r="F1782" s="75">
        <v>7235535.7800000003</v>
      </c>
      <c r="G1782" s="75">
        <v>6511982.21</v>
      </c>
      <c r="H1782" s="75">
        <v>5535184.8799999999</v>
      </c>
      <c r="I1782" s="75">
        <v>976797.33000000007</v>
      </c>
      <c r="J1782" s="75">
        <v>723553.5700000003</v>
      </c>
      <c r="K1782" s="199" t="s">
        <v>334</v>
      </c>
      <c r="L1782" s="196" t="s">
        <v>38</v>
      </c>
      <c r="M1782" s="136" t="s">
        <v>1568</v>
      </c>
      <c r="N1782" s="218"/>
      <c r="O1782" s="225">
        <f>IFERROR(VLOOKUP(TRIM(PRR[[#This Row],[Lokacija provedbe
grad ili općina]]),[1]Koordinate!B:E,2,FALSE),"")</f>
        <v>34330</v>
      </c>
      <c r="P1782" s="225">
        <f>IFERROR(VLOOKUP(TRIM(PRR[[#This Row],[Lokacija provedbe
grad ili općina]]),[1]Koordinate!B:E,3,FALSE),"")</f>
        <v>45.4555091</v>
      </c>
      <c r="Q1782" s="225">
        <f>IFERROR(VLOOKUP(TRIM(PRR[[#This Row],[Lokacija provedbe
grad ili općina]]),[1]Koordinate!B:E,4,FALSE),"")</f>
        <v>17.6623801</v>
      </c>
    </row>
    <row r="1783" spans="1:17" s="167" customFormat="1">
      <c r="A1783" s="151"/>
      <c r="B1783" s="254" t="s">
        <v>232</v>
      </c>
      <c r="C1783" s="44"/>
      <c r="D1783" s="44"/>
      <c r="E1783" s="242">
        <v>42726</v>
      </c>
      <c r="F1783" s="75">
        <v>609584.72</v>
      </c>
      <c r="G1783" s="75">
        <v>304792.36</v>
      </c>
      <c r="H1783" s="75">
        <v>259073.51</v>
      </c>
      <c r="I1783" s="75">
        <v>45718.849999999977</v>
      </c>
      <c r="J1783" s="75">
        <v>304792.36</v>
      </c>
      <c r="K1783" s="199" t="s">
        <v>335</v>
      </c>
      <c r="L1783" s="196" t="s">
        <v>38</v>
      </c>
      <c r="M1783" s="136" t="s">
        <v>141</v>
      </c>
      <c r="N1783" s="218"/>
      <c r="O1783" s="225">
        <f>IFERROR(VLOOKUP(TRIM(PRR[[#This Row],[Lokacija provedbe
grad ili općina]]),[1]Koordinate!B:E,2,FALSE),"")</f>
        <v>34340</v>
      </c>
      <c r="P1783" s="225">
        <f>IFERROR(VLOOKUP(TRIM(PRR[[#This Row],[Lokacija provedbe
grad ili općina]]),[1]Koordinate!B:E,3,FALSE),"")</f>
        <v>45.425881399999902</v>
      </c>
      <c r="Q1783" s="225">
        <f>IFERROR(VLOOKUP(TRIM(PRR[[#This Row],[Lokacija provedbe
grad ili općina]]),[1]Koordinate!B:E,4,FALSE),"")</f>
        <v>17.883369999999999</v>
      </c>
    </row>
    <row r="1784" spans="1:17" s="167" customFormat="1">
      <c r="A1784" s="151"/>
      <c r="B1784" s="254" t="s">
        <v>232</v>
      </c>
      <c r="C1784" s="44"/>
      <c r="D1784" s="44"/>
      <c r="E1784" s="242">
        <v>42726</v>
      </c>
      <c r="F1784" s="75">
        <v>754674.96</v>
      </c>
      <c r="G1784" s="75">
        <v>377337.48</v>
      </c>
      <c r="H1784" s="75">
        <v>320736.86</v>
      </c>
      <c r="I1784" s="75">
        <v>56600.619999999995</v>
      </c>
      <c r="J1784" s="75">
        <v>377337.48</v>
      </c>
      <c r="K1784" s="199" t="s">
        <v>336</v>
      </c>
      <c r="L1784" s="196" t="s">
        <v>38</v>
      </c>
      <c r="M1784" s="136" t="s">
        <v>4342</v>
      </c>
      <c r="N1784" s="218"/>
      <c r="O1784" s="225">
        <f>IFERROR(VLOOKUP(TRIM(PRR[[#This Row],[Lokacija provedbe
grad ili općina]]),[1]Koordinate!B:E,2,FALSE),"")</f>
        <v>34334</v>
      </c>
      <c r="P1784" s="225">
        <f>IFERROR(VLOOKUP(TRIM(PRR[[#This Row],[Lokacija provedbe
grad ili općina]]),[1]Koordinate!B:E,3,FALSE),"")</f>
        <v>45.431294899999997</v>
      </c>
      <c r="Q1784" s="225">
        <f>IFERROR(VLOOKUP(TRIM(PRR[[#This Row],[Lokacija provedbe
grad ili općina]]),[1]Koordinate!B:E,4,FALSE),"")</f>
        <v>17.7258815</v>
      </c>
    </row>
    <row r="1785" spans="1:17" s="167" customFormat="1">
      <c r="A1785" s="151"/>
      <c r="B1785" s="254" t="s">
        <v>232</v>
      </c>
      <c r="C1785" s="44"/>
      <c r="D1785" s="44"/>
      <c r="E1785" s="242">
        <v>42726</v>
      </c>
      <c r="F1785" s="75">
        <v>223142.72</v>
      </c>
      <c r="G1785" s="75">
        <v>111571.36</v>
      </c>
      <c r="H1785" s="75">
        <v>94835.66</v>
      </c>
      <c r="I1785" s="75">
        <v>16735.699999999997</v>
      </c>
      <c r="J1785" s="75">
        <v>111571.36</v>
      </c>
      <c r="K1785" s="199" t="s">
        <v>337</v>
      </c>
      <c r="L1785" s="196" t="s">
        <v>38</v>
      </c>
      <c r="M1785" s="136" t="s">
        <v>141</v>
      </c>
      <c r="N1785" s="218"/>
      <c r="O1785" s="225">
        <f>IFERROR(VLOOKUP(TRIM(PRR[[#This Row],[Lokacija provedbe
grad ili općina]]),[1]Koordinate!B:E,2,FALSE),"")</f>
        <v>34340</v>
      </c>
      <c r="P1785" s="225">
        <f>IFERROR(VLOOKUP(TRIM(PRR[[#This Row],[Lokacija provedbe
grad ili općina]]),[1]Koordinate!B:E,3,FALSE),"")</f>
        <v>45.425881399999902</v>
      </c>
      <c r="Q1785" s="225">
        <f>IFERROR(VLOOKUP(TRIM(PRR[[#This Row],[Lokacija provedbe
grad ili općina]]),[1]Koordinate!B:E,4,FALSE),"")</f>
        <v>17.883369999999999</v>
      </c>
    </row>
    <row r="1786" spans="1:17" s="167" customFormat="1">
      <c r="A1786" s="151"/>
      <c r="B1786" s="254" t="s">
        <v>232</v>
      </c>
      <c r="C1786" s="44"/>
      <c r="D1786" s="44"/>
      <c r="E1786" s="242">
        <v>42726</v>
      </c>
      <c r="F1786" s="75">
        <v>309281</v>
      </c>
      <c r="G1786" s="75">
        <v>216496.7</v>
      </c>
      <c r="H1786" s="75">
        <v>184022.2</v>
      </c>
      <c r="I1786" s="75">
        <v>32474.5</v>
      </c>
      <c r="J1786" s="75">
        <v>92784.299999999988</v>
      </c>
      <c r="K1786" s="199" t="s">
        <v>338</v>
      </c>
      <c r="L1786" s="196" t="s">
        <v>38</v>
      </c>
      <c r="M1786" s="136" t="s">
        <v>141</v>
      </c>
      <c r="N1786" s="218"/>
      <c r="O1786" s="225">
        <f>IFERROR(VLOOKUP(TRIM(PRR[[#This Row],[Lokacija provedbe
grad ili općina]]),[1]Koordinate!B:E,2,FALSE),"")</f>
        <v>34340</v>
      </c>
      <c r="P1786" s="225">
        <f>IFERROR(VLOOKUP(TRIM(PRR[[#This Row],[Lokacija provedbe
grad ili općina]]),[1]Koordinate!B:E,3,FALSE),"")</f>
        <v>45.425881399999902</v>
      </c>
      <c r="Q1786" s="225">
        <f>IFERROR(VLOOKUP(TRIM(PRR[[#This Row],[Lokacija provedbe
grad ili općina]]),[1]Koordinate!B:E,4,FALSE),"")</f>
        <v>17.883369999999999</v>
      </c>
    </row>
    <row r="1787" spans="1:17" s="167" customFormat="1">
      <c r="A1787" s="151"/>
      <c r="B1787" s="254" t="s">
        <v>232</v>
      </c>
      <c r="C1787" s="44"/>
      <c r="D1787" s="44"/>
      <c r="E1787" s="242">
        <v>42726</v>
      </c>
      <c r="F1787" s="75">
        <v>985258.86</v>
      </c>
      <c r="G1787" s="75">
        <v>492629.43</v>
      </c>
      <c r="H1787" s="75">
        <v>418735.02</v>
      </c>
      <c r="I1787" s="75">
        <v>73894.409999999974</v>
      </c>
      <c r="J1787" s="75">
        <v>492629.43</v>
      </c>
      <c r="K1787" s="199" t="s">
        <v>340</v>
      </c>
      <c r="L1787" s="196" t="s">
        <v>38</v>
      </c>
      <c r="M1787" s="136" t="s">
        <v>141</v>
      </c>
      <c r="N1787" s="218"/>
      <c r="O1787" s="225">
        <f>IFERROR(VLOOKUP(TRIM(PRR[[#This Row],[Lokacija provedbe
grad ili općina]]),[1]Koordinate!B:E,2,FALSE),"")</f>
        <v>34340</v>
      </c>
      <c r="P1787" s="225">
        <f>IFERROR(VLOOKUP(TRIM(PRR[[#This Row],[Lokacija provedbe
grad ili općina]]),[1]Koordinate!B:E,3,FALSE),"")</f>
        <v>45.425881399999902</v>
      </c>
      <c r="Q1787" s="225">
        <f>IFERROR(VLOOKUP(TRIM(PRR[[#This Row],[Lokacija provedbe
grad ili općina]]),[1]Koordinate!B:E,4,FALSE),"")</f>
        <v>17.883369999999999</v>
      </c>
    </row>
    <row r="1788" spans="1:17" s="167" customFormat="1">
      <c r="A1788" s="151"/>
      <c r="B1788" s="254" t="s">
        <v>232</v>
      </c>
      <c r="C1788" s="44"/>
      <c r="D1788" s="44"/>
      <c r="E1788" s="242">
        <v>42726</v>
      </c>
      <c r="F1788" s="75">
        <v>1767327</v>
      </c>
      <c r="G1788" s="75">
        <v>1237128.8999999999</v>
      </c>
      <c r="H1788" s="75">
        <v>1051559.57</v>
      </c>
      <c r="I1788" s="75">
        <v>185569.32999999984</v>
      </c>
      <c r="J1788" s="75">
        <v>530198.10000000009</v>
      </c>
      <c r="K1788" s="199" t="s">
        <v>341</v>
      </c>
      <c r="L1788" s="196" t="s">
        <v>38</v>
      </c>
      <c r="M1788" s="136" t="s">
        <v>37</v>
      </c>
      <c r="N1788" s="218"/>
      <c r="O1788" s="225">
        <f>IFERROR(VLOOKUP(TRIM(PRR[[#This Row],[Lokacija provedbe
grad ili općina]]),[1]Koordinate!B:E,2,FALSE),"")</f>
        <v>34551</v>
      </c>
      <c r="P1788" s="225">
        <f>IFERROR(VLOOKUP(TRIM(PRR[[#This Row],[Lokacija provedbe
grad ili općina]]),[1]Koordinate!B:E,3,FALSE),"")</f>
        <v>45.414281199999998</v>
      </c>
      <c r="Q1788" s="225">
        <f>IFERROR(VLOOKUP(TRIM(PRR[[#This Row],[Lokacija provedbe
grad ili općina]]),[1]Koordinate!B:E,4,FALSE),"")</f>
        <v>17.161192099999901</v>
      </c>
    </row>
    <row r="1789" spans="1:17" s="167" customFormat="1">
      <c r="A1789" s="151"/>
      <c r="B1789" s="254" t="s">
        <v>232</v>
      </c>
      <c r="C1789" s="44"/>
      <c r="D1789" s="44"/>
      <c r="E1789" s="242">
        <v>42726</v>
      </c>
      <c r="F1789" s="75">
        <v>344071.15</v>
      </c>
      <c r="G1789" s="75">
        <v>240849.8</v>
      </c>
      <c r="H1789" s="75">
        <v>204722.33</v>
      </c>
      <c r="I1789" s="75">
        <v>36127.47</v>
      </c>
      <c r="J1789" s="75">
        <v>103221.35000000003</v>
      </c>
      <c r="K1789" s="205" t="s">
        <v>342</v>
      </c>
      <c r="L1789" s="196" t="s">
        <v>38</v>
      </c>
      <c r="M1789" s="136" t="s">
        <v>37</v>
      </c>
      <c r="N1789" s="218"/>
      <c r="O1789" s="225">
        <f>IFERROR(VLOOKUP(TRIM(PRR[[#This Row],[Lokacija provedbe
grad ili općina]]),[1]Koordinate!B:E,2,FALSE),"")</f>
        <v>34551</v>
      </c>
      <c r="P1789" s="225">
        <f>IFERROR(VLOOKUP(TRIM(PRR[[#This Row],[Lokacija provedbe
grad ili općina]]),[1]Koordinate!B:E,3,FALSE),"")</f>
        <v>45.414281199999998</v>
      </c>
      <c r="Q1789" s="225">
        <f>IFERROR(VLOOKUP(TRIM(PRR[[#This Row],[Lokacija provedbe
grad ili općina]]),[1]Koordinate!B:E,4,FALSE),"")</f>
        <v>17.161192099999901</v>
      </c>
    </row>
    <row r="1790" spans="1:17" s="167" customFormat="1">
      <c r="A1790" s="151"/>
      <c r="B1790" s="254" t="s">
        <v>232</v>
      </c>
      <c r="C1790" s="44"/>
      <c r="D1790" s="44"/>
      <c r="E1790" s="242">
        <v>42733</v>
      </c>
      <c r="F1790" s="75">
        <v>433810.96</v>
      </c>
      <c r="G1790" s="75">
        <v>303667.67</v>
      </c>
      <c r="H1790" s="75">
        <v>258117.52</v>
      </c>
      <c r="I1790" s="75">
        <v>45550.149999999994</v>
      </c>
      <c r="J1790" s="75">
        <v>130143.29000000004</v>
      </c>
      <c r="K1790" s="542" t="s">
        <v>343</v>
      </c>
      <c r="L1790" s="196" t="s">
        <v>38</v>
      </c>
      <c r="M1790" s="136" t="s">
        <v>140</v>
      </c>
      <c r="N1790" s="218"/>
      <c r="O1790" s="225">
        <f>IFERROR(VLOOKUP(TRIM(PRR[[#This Row],[Lokacija provedbe
grad ili općina]]),[1]Koordinate!B:E,2,FALSE),"")</f>
        <v>34000</v>
      </c>
      <c r="P1790" s="225">
        <f>IFERROR(VLOOKUP(TRIM(PRR[[#This Row],[Lokacija provedbe
grad ili općina]]),[1]Koordinate!B:E,3,FALSE),"")</f>
        <v>45.331476299999999</v>
      </c>
      <c r="Q1790" s="225">
        <f>IFERROR(VLOOKUP(TRIM(PRR[[#This Row],[Lokacija provedbe
grad ili općina]]),[1]Koordinate!B:E,4,FALSE),"")</f>
        <v>17.674474799999899</v>
      </c>
    </row>
    <row r="1791" spans="1:17" s="167" customFormat="1">
      <c r="A1791" s="151"/>
      <c r="B1791" s="254" t="s">
        <v>232</v>
      </c>
      <c r="C1791" s="44"/>
      <c r="D1791" s="44"/>
      <c r="E1791" s="242">
        <v>42733</v>
      </c>
      <c r="F1791" s="75">
        <v>198910.34</v>
      </c>
      <c r="G1791" s="75">
        <v>139237.24</v>
      </c>
      <c r="H1791" s="75">
        <v>118351.65</v>
      </c>
      <c r="I1791" s="75">
        <v>20885.589999999997</v>
      </c>
      <c r="J1791" s="75">
        <v>59673.100000000006</v>
      </c>
      <c r="K1791" s="205" t="s">
        <v>344</v>
      </c>
      <c r="L1791" s="196" t="s">
        <v>38</v>
      </c>
      <c r="M1791" s="136" t="s">
        <v>4343</v>
      </c>
      <c r="N1791" s="218"/>
      <c r="O1791" s="225">
        <f>IFERROR(VLOOKUP(TRIM(PRR[[#This Row],[Lokacija provedbe
grad ili općina]]),[1]Koordinate!B:E,2,FALSE),"")</f>
        <v>34312</v>
      </c>
      <c r="P1791" s="225">
        <f>IFERROR(VLOOKUP(TRIM(PRR[[#This Row],[Lokacija provedbe
grad ili općina]]),[1]Koordinate!B:E,3,FALSE),"")</f>
        <v>45.360618100000003</v>
      </c>
      <c r="Q1791" s="225">
        <f>IFERROR(VLOOKUP(TRIM(PRR[[#This Row],[Lokacija provedbe
grad ili općina]]),[1]Koordinate!B:E,4,FALSE),"")</f>
        <v>17.856152599999898</v>
      </c>
    </row>
    <row r="1792" spans="1:17" s="167" customFormat="1">
      <c r="A1792" s="151"/>
      <c r="B1792" s="254" t="s">
        <v>232</v>
      </c>
      <c r="C1792" s="44"/>
      <c r="D1792" s="44"/>
      <c r="E1792" s="242">
        <v>42745</v>
      </c>
      <c r="F1792" s="75">
        <v>403564.72</v>
      </c>
      <c r="G1792" s="75">
        <v>282495.3</v>
      </c>
      <c r="H1792" s="75">
        <v>240121.01</v>
      </c>
      <c r="I1792" s="75">
        <v>42374.289999999979</v>
      </c>
      <c r="J1792" s="75">
        <v>121069.41999999998</v>
      </c>
      <c r="K1792" s="205" t="s">
        <v>345</v>
      </c>
      <c r="L1792" s="196" t="s">
        <v>38</v>
      </c>
      <c r="M1792" s="136" t="s">
        <v>1470</v>
      </c>
      <c r="N1792" s="218"/>
      <c r="O1792" s="225">
        <f>IFERROR(VLOOKUP(TRIM(PRR[[#This Row],[Lokacija provedbe
grad ili općina]]),[1]Koordinate!B:E,2,FALSE),"")</f>
        <v>34308</v>
      </c>
      <c r="P1792" s="225">
        <f>IFERROR(VLOOKUP(TRIM(PRR[[#This Row],[Lokacija provedbe
grad ili općina]]),[1]Koordinate!B:E,3,FALSE),"")</f>
        <v>45.357976699999902</v>
      </c>
      <c r="Q1792" s="225">
        <f>IFERROR(VLOOKUP(TRIM(PRR[[#This Row],[Lokacija provedbe
grad ili općina]]),[1]Koordinate!B:E,4,FALSE),"")</f>
        <v>17.764002300000001</v>
      </c>
    </row>
    <row r="1793" spans="1:17" s="167" customFormat="1">
      <c r="A1793" s="225"/>
      <c r="B1793" s="254" t="s">
        <v>232</v>
      </c>
      <c r="C1793" s="44"/>
      <c r="D1793" s="539"/>
      <c r="E1793" s="242">
        <v>43388</v>
      </c>
      <c r="F1793" s="75">
        <v>102960</v>
      </c>
      <c r="G1793" s="75">
        <v>70686</v>
      </c>
      <c r="H1793" s="75">
        <v>60083.1</v>
      </c>
      <c r="I1793" s="75">
        <v>10602.900000000001</v>
      </c>
      <c r="J1793" s="75">
        <v>32274</v>
      </c>
      <c r="K1793" s="205" t="s">
        <v>4613</v>
      </c>
      <c r="L1793" s="196" t="s">
        <v>38</v>
      </c>
      <c r="M1793" s="136" t="s">
        <v>1568</v>
      </c>
      <c r="N1793" s="218"/>
      <c r="O1793" s="225">
        <f>IFERROR(VLOOKUP(TRIM(PRR[[#This Row],[Lokacija provedbe
grad ili općina]]),[1]Koordinate!B:E,2,FALSE),"")</f>
        <v>34330</v>
      </c>
      <c r="P1793" s="225">
        <f>IFERROR(VLOOKUP(TRIM(PRR[[#This Row],[Lokacija provedbe
grad ili općina]]),[1]Koordinate!B:E,3,FALSE),"")</f>
        <v>45.4555091</v>
      </c>
      <c r="Q1793" s="225">
        <f>IFERROR(VLOOKUP(TRIM(PRR[[#This Row],[Lokacija provedbe
grad ili općina]]),[1]Koordinate!B:E,4,FALSE),"")</f>
        <v>17.6623801</v>
      </c>
    </row>
    <row r="1794" spans="1:17" s="167" customFormat="1">
      <c r="A1794" s="225"/>
      <c r="B1794" s="254" t="s">
        <v>232</v>
      </c>
      <c r="C1794" s="44"/>
      <c r="D1794" s="44"/>
      <c r="E1794" s="242">
        <v>43391</v>
      </c>
      <c r="F1794" s="75">
        <v>1052261.93</v>
      </c>
      <c r="G1794" s="75">
        <v>526130.97</v>
      </c>
      <c r="H1794" s="75">
        <v>447211.32</v>
      </c>
      <c r="I1794" s="75">
        <v>78919.649999999965</v>
      </c>
      <c r="J1794" s="75">
        <v>526130.96</v>
      </c>
      <c r="K1794" s="205" t="s">
        <v>4614</v>
      </c>
      <c r="L1794" s="196" t="s">
        <v>38</v>
      </c>
      <c r="M1794" s="136" t="s">
        <v>1468</v>
      </c>
      <c r="N1794" s="218"/>
      <c r="O1794" s="225">
        <f>IFERROR(VLOOKUP(TRIM(PRR[[#This Row],[Lokacija provedbe
grad ili općina]]),[1]Koordinate!B:E,2,FALSE),"")</f>
        <v>34350</v>
      </c>
      <c r="P1794" s="225">
        <f>IFERROR(VLOOKUP(TRIM(PRR[[#This Row],[Lokacija provedbe
grad ili općina]]),[1]Koordinate!B:E,3,FALSE),"")</f>
        <v>45.350836100000002</v>
      </c>
      <c r="Q1794" s="225">
        <f>IFERROR(VLOOKUP(TRIM(PRR[[#This Row],[Lokacija provedbe
grad ili općina]]),[1]Koordinate!B:E,4,FALSE),"")</f>
        <v>17.988119299999902</v>
      </c>
    </row>
    <row r="1795" spans="1:17" s="167" customFormat="1">
      <c r="A1795" s="151"/>
      <c r="B1795" s="254" t="s">
        <v>2731</v>
      </c>
      <c r="C1795" s="44"/>
      <c r="D1795" s="44"/>
      <c r="E1795" s="242">
        <v>43028</v>
      </c>
      <c r="F1795" s="75">
        <v>16088527.75</v>
      </c>
      <c r="G1795" s="75">
        <v>7412500</v>
      </c>
      <c r="H1795" s="75">
        <v>6300625</v>
      </c>
      <c r="I1795" s="75">
        <v>1111875</v>
      </c>
      <c r="J1795" s="75">
        <v>8676027.75</v>
      </c>
      <c r="K1795" s="205" t="s">
        <v>3052</v>
      </c>
      <c r="L1795" s="196" t="s">
        <v>38</v>
      </c>
      <c r="M1795" s="136" t="s">
        <v>128</v>
      </c>
      <c r="N1795" s="218"/>
      <c r="O1795" s="225">
        <f>IFERROR(VLOOKUP(TRIM(PRR[[#This Row],[Lokacija provedbe
grad ili općina]]),[1]Koordinate!B:E,2,FALSE),"")</f>
        <v>34310</v>
      </c>
      <c r="P1795" s="225">
        <f>IFERROR(VLOOKUP(TRIM(PRR[[#This Row],[Lokacija provedbe
grad ili općina]]),[1]Koordinate!B:E,3,FALSE),"")</f>
        <v>45.2862467</v>
      </c>
      <c r="Q1795" s="225">
        <f>IFERROR(VLOOKUP(TRIM(PRR[[#This Row],[Lokacija provedbe
grad ili općina]]),[1]Koordinate!B:E,4,FALSE),"")</f>
        <v>17.801819600000002</v>
      </c>
    </row>
    <row r="1796" spans="1:17" s="167" customFormat="1">
      <c r="A1796" s="151"/>
      <c r="B1796" s="254" t="s">
        <v>3000</v>
      </c>
      <c r="C1796" s="44"/>
      <c r="D1796" s="44"/>
      <c r="E1796" s="242">
        <v>43109</v>
      </c>
      <c r="F1796" s="75">
        <v>7412500</v>
      </c>
      <c r="G1796" s="75">
        <v>7412500</v>
      </c>
      <c r="H1796" s="75">
        <v>6300625</v>
      </c>
      <c r="I1796" s="75">
        <v>1111875</v>
      </c>
      <c r="J1796" s="75">
        <v>0</v>
      </c>
      <c r="K1796" s="205" t="s">
        <v>3052</v>
      </c>
      <c r="L1796" s="196" t="s">
        <v>38</v>
      </c>
      <c r="M1796" s="136" t="s">
        <v>128</v>
      </c>
      <c r="N1796" s="218"/>
      <c r="O1796" s="225">
        <f>IFERROR(VLOOKUP(TRIM(PRR[[#This Row],[Lokacija provedbe
grad ili općina]]),[1]Koordinate!B:E,2,FALSE),"")</f>
        <v>34310</v>
      </c>
      <c r="P1796" s="225">
        <f>IFERROR(VLOOKUP(TRIM(PRR[[#This Row],[Lokacija provedbe
grad ili općina]]),[1]Koordinate!B:E,3,FALSE),"")</f>
        <v>45.2862467</v>
      </c>
      <c r="Q1796" s="225">
        <f>IFERROR(VLOOKUP(TRIM(PRR[[#This Row],[Lokacija provedbe
grad ili općina]]),[1]Koordinate!B:E,4,FALSE),"")</f>
        <v>17.801819600000002</v>
      </c>
    </row>
    <row r="1797" spans="1:17" s="167" customFormat="1">
      <c r="A1797" s="151"/>
      <c r="B1797" s="254" t="s">
        <v>3000</v>
      </c>
      <c r="C1797" s="44"/>
      <c r="D1797" s="44"/>
      <c r="E1797" s="242">
        <v>43377</v>
      </c>
      <c r="F1797" s="75">
        <v>1035184.5</v>
      </c>
      <c r="G1797" s="75">
        <v>689568.75</v>
      </c>
      <c r="H1797" s="75">
        <v>586133.4375</v>
      </c>
      <c r="I1797" s="75">
        <v>103435.3125</v>
      </c>
      <c r="J1797" s="75">
        <v>345615.75</v>
      </c>
      <c r="K1797" s="205" t="s">
        <v>4451</v>
      </c>
      <c r="L1797" s="196" t="s">
        <v>38</v>
      </c>
      <c r="M1797" s="136" t="s">
        <v>141</v>
      </c>
      <c r="N1797" s="218"/>
      <c r="O1797" s="225">
        <f>IFERROR(VLOOKUP(TRIM(PRR[[#This Row],[Lokacija provedbe
grad ili općina]]),[1]Koordinate!B:E,2,FALSE),"")</f>
        <v>34340</v>
      </c>
      <c r="P1797" s="225">
        <f>IFERROR(VLOOKUP(TRIM(PRR[[#This Row],[Lokacija provedbe
grad ili općina]]),[1]Koordinate!B:E,3,FALSE),"")</f>
        <v>45.425881399999902</v>
      </c>
      <c r="Q1797" s="225">
        <f>IFERROR(VLOOKUP(TRIM(PRR[[#This Row],[Lokacija provedbe
grad ili općina]]),[1]Koordinate!B:E,4,FALSE),"")</f>
        <v>17.883369999999999</v>
      </c>
    </row>
    <row r="1798" spans="1:17" s="167" customFormat="1">
      <c r="A1798" s="151"/>
      <c r="B1798" s="254" t="s">
        <v>3000</v>
      </c>
      <c r="C1798" s="44"/>
      <c r="D1798" s="44"/>
      <c r="E1798" s="242">
        <v>43377</v>
      </c>
      <c r="F1798" s="75">
        <v>1423288.9</v>
      </c>
      <c r="G1798" s="75">
        <v>1067466.68</v>
      </c>
      <c r="H1798" s="75">
        <v>907346.67799999996</v>
      </c>
      <c r="I1798" s="75">
        <v>160120.00199999998</v>
      </c>
      <c r="J1798" s="75">
        <v>355822.22</v>
      </c>
      <c r="K1798" s="205" t="s">
        <v>4452</v>
      </c>
      <c r="L1798" s="196" t="s">
        <v>38</v>
      </c>
      <c r="M1798" s="136" t="s">
        <v>128</v>
      </c>
      <c r="N1798" s="218"/>
      <c r="O1798" s="225">
        <f>IFERROR(VLOOKUP(TRIM(PRR[[#This Row],[Lokacija provedbe
grad ili općina]]),[1]Koordinate!B:E,2,FALSE),"")</f>
        <v>34310</v>
      </c>
      <c r="P1798" s="225">
        <f>IFERROR(VLOOKUP(TRIM(PRR[[#This Row],[Lokacija provedbe
grad ili općina]]),[1]Koordinate!B:E,3,FALSE),"")</f>
        <v>45.2862467</v>
      </c>
      <c r="Q1798" s="225">
        <f>IFERROR(VLOOKUP(TRIM(PRR[[#This Row],[Lokacija provedbe
grad ili općina]]),[1]Koordinate!B:E,4,FALSE),"")</f>
        <v>17.801819600000002</v>
      </c>
    </row>
    <row r="1799" spans="1:17" s="167" customFormat="1">
      <c r="A1799" s="225"/>
      <c r="B1799" s="254" t="s">
        <v>3000</v>
      </c>
      <c r="C1799" s="44"/>
      <c r="D1799" s="44"/>
      <c r="E1799" s="242">
        <v>43377</v>
      </c>
      <c r="F1799" s="75">
        <v>474356</v>
      </c>
      <c r="G1799" s="75">
        <v>332049.2</v>
      </c>
      <c r="H1799" s="75">
        <v>282241.82</v>
      </c>
      <c r="I1799" s="75">
        <v>49807.380000000005</v>
      </c>
      <c r="J1799" s="75">
        <v>142306.79999999999</v>
      </c>
      <c r="K1799" s="199" t="s">
        <v>4453</v>
      </c>
      <c r="L1799" s="196" t="s">
        <v>38</v>
      </c>
      <c r="M1799" s="136" t="s">
        <v>128</v>
      </c>
      <c r="N1799" s="218"/>
      <c r="O1799" s="225">
        <f>IFERROR(VLOOKUP(TRIM(PRR[[#This Row],[Lokacija provedbe
grad ili općina]]),[1]Koordinate!B:E,2,FALSE),"")</f>
        <v>34310</v>
      </c>
      <c r="P1799" s="225">
        <f>IFERROR(VLOOKUP(TRIM(PRR[[#This Row],[Lokacija provedbe
grad ili općina]]),[1]Koordinate!B:E,3,FALSE),"")</f>
        <v>45.2862467</v>
      </c>
      <c r="Q1799" s="225">
        <f>IFERROR(VLOOKUP(TRIM(PRR[[#This Row],[Lokacija provedbe
grad ili općina]]),[1]Koordinate!B:E,4,FALSE),"")</f>
        <v>17.801819600000002</v>
      </c>
    </row>
    <row r="1800" spans="1:17" s="167" customFormat="1">
      <c r="A1800" s="225"/>
      <c r="B1800" s="254" t="s">
        <v>3000</v>
      </c>
      <c r="C1800" s="44"/>
      <c r="D1800" s="44"/>
      <c r="E1800" s="242">
        <v>43377</v>
      </c>
      <c r="F1800" s="75">
        <v>4707240</v>
      </c>
      <c r="G1800" s="75">
        <v>3180430</v>
      </c>
      <c r="H1800" s="75">
        <v>2703365.5</v>
      </c>
      <c r="I1800" s="75">
        <v>477064.5</v>
      </c>
      <c r="J1800" s="75">
        <v>1526810</v>
      </c>
      <c r="K1800" s="199" t="s">
        <v>4454</v>
      </c>
      <c r="L1800" s="196" t="s">
        <v>38</v>
      </c>
      <c r="M1800" s="136" t="s">
        <v>37</v>
      </c>
      <c r="N1800" s="218"/>
      <c r="O1800" s="225">
        <f>IFERROR(VLOOKUP(TRIM(PRR[[#This Row],[Lokacija provedbe
grad ili općina]]),[1]Koordinate!B:E,2,FALSE),"")</f>
        <v>34551</v>
      </c>
      <c r="P1800" s="225">
        <f>IFERROR(VLOOKUP(TRIM(PRR[[#This Row],[Lokacija provedbe
grad ili općina]]),[1]Koordinate!B:E,3,FALSE),"")</f>
        <v>45.414281199999998</v>
      </c>
      <c r="Q1800" s="225">
        <f>IFERROR(VLOOKUP(TRIM(PRR[[#This Row],[Lokacija provedbe
grad ili općina]]),[1]Koordinate!B:E,4,FALSE),"")</f>
        <v>17.161192099999901</v>
      </c>
    </row>
    <row r="1801" spans="1:17" s="167" customFormat="1">
      <c r="A1801" s="225"/>
      <c r="B1801" s="254" t="s">
        <v>3003</v>
      </c>
      <c r="C1801" s="44"/>
      <c r="D1801" s="44"/>
      <c r="E1801" s="242">
        <v>43028</v>
      </c>
      <c r="F1801" s="75">
        <v>12865584.039999999</v>
      </c>
      <c r="G1801" s="75">
        <v>12865584.039999999</v>
      </c>
      <c r="H1801" s="75">
        <v>10935746.43</v>
      </c>
      <c r="I1801" s="75">
        <v>1929837.6099999994</v>
      </c>
      <c r="J1801" s="75">
        <v>0</v>
      </c>
      <c r="K1801" s="199" t="s">
        <v>3053</v>
      </c>
      <c r="L1801" s="196" t="s">
        <v>38</v>
      </c>
      <c r="M1801" s="136" t="s">
        <v>141</v>
      </c>
      <c r="N1801" s="218"/>
      <c r="O1801" s="225">
        <f>IFERROR(VLOOKUP(TRIM(PRR[[#This Row],[Lokacija provedbe
grad ili općina]]),[1]Koordinate!B:E,2,FALSE),"")</f>
        <v>34340</v>
      </c>
      <c r="P1801" s="225">
        <f>IFERROR(VLOOKUP(TRIM(PRR[[#This Row],[Lokacija provedbe
grad ili općina]]),[1]Koordinate!B:E,3,FALSE),"")</f>
        <v>45.425881399999902</v>
      </c>
      <c r="Q1801" s="225">
        <f>IFERROR(VLOOKUP(TRIM(PRR[[#This Row],[Lokacija provedbe
grad ili općina]]),[1]Koordinate!B:E,4,FALSE),"")</f>
        <v>17.883369999999999</v>
      </c>
    </row>
    <row r="1802" spans="1:17" s="167" customFormat="1">
      <c r="A1802" s="225"/>
      <c r="B1802" s="254" t="s">
        <v>3003</v>
      </c>
      <c r="C1802" s="44"/>
      <c r="D1802" s="44"/>
      <c r="E1802" s="242">
        <v>43152</v>
      </c>
      <c r="F1802" s="75">
        <v>1710872.3</v>
      </c>
      <c r="G1802" s="75">
        <v>855436.15</v>
      </c>
      <c r="H1802" s="75">
        <v>727120.72750000004</v>
      </c>
      <c r="I1802" s="75">
        <v>128315.42249999999</v>
      </c>
      <c r="J1802" s="75">
        <v>855436.15</v>
      </c>
      <c r="K1802" s="205" t="s">
        <v>3072</v>
      </c>
      <c r="L1802" s="196" t="s">
        <v>38</v>
      </c>
      <c r="M1802" s="136" t="s">
        <v>1470</v>
      </c>
      <c r="N1802" s="218"/>
      <c r="O1802" s="225">
        <f>IFERROR(VLOOKUP(TRIM(PRR[[#This Row],[Lokacija provedbe
grad ili općina]]),[1]Koordinate!B:E,2,FALSE),"")</f>
        <v>34308</v>
      </c>
      <c r="P1802" s="225">
        <f>IFERROR(VLOOKUP(TRIM(PRR[[#This Row],[Lokacija provedbe
grad ili općina]]),[1]Koordinate!B:E,3,FALSE),"")</f>
        <v>45.357976699999902</v>
      </c>
      <c r="Q1802" s="225">
        <f>IFERROR(VLOOKUP(TRIM(PRR[[#This Row],[Lokacija provedbe
grad ili općina]]),[1]Koordinate!B:E,4,FALSE),"")</f>
        <v>17.764002300000001</v>
      </c>
    </row>
    <row r="1803" spans="1:17" s="167" customFormat="1" ht="30">
      <c r="A1803" s="218"/>
      <c r="B1803" s="254" t="s">
        <v>4768</v>
      </c>
      <c r="C1803" s="44"/>
      <c r="D1803" s="44"/>
      <c r="E1803" s="125">
        <v>42900</v>
      </c>
      <c r="F1803" s="75">
        <v>2728938.09</v>
      </c>
      <c r="G1803" s="75">
        <v>2289791.94</v>
      </c>
      <c r="H1803" s="75">
        <v>1946323.15</v>
      </c>
      <c r="I1803" s="75">
        <v>343468.79000000004</v>
      </c>
      <c r="J1803" s="75">
        <v>439146.14999999991</v>
      </c>
      <c r="K1803" s="205" t="s">
        <v>989</v>
      </c>
      <c r="L1803" s="196" t="s">
        <v>38</v>
      </c>
      <c r="M1803" s="234" t="s">
        <v>140</v>
      </c>
      <c r="N1803" s="218"/>
      <c r="O1803" s="225">
        <f>IFERROR(VLOOKUP(TRIM(PRR[[#This Row],[Lokacija provedbe
grad ili općina]]),[1]Koordinate!B:E,2,FALSE),"")</f>
        <v>34000</v>
      </c>
      <c r="P1803" s="225">
        <f>IFERROR(VLOOKUP(TRIM(PRR[[#This Row],[Lokacija provedbe
grad ili općina]]),[1]Koordinate!B:E,3,FALSE),"")</f>
        <v>45.331476299999999</v>
      </c>
      <c r="Q1803" s="225">
        <f>IFERROR(VLOOKUP(TRIM(PRR[[#This Row],[Lokacija provedbe
grad ili općina]]),[1]Koordinate!B:E,4,FALSE),"")</f>
        <v>17.674474799999899</v>
      </c>
    </row>
    <row r="1804" spans="1:17" s="167" customFormat="1">
      <c r="A1804" s="218"/>
      <c r="B1804" s="254" t="s">
        <v>4001</v>
      </c>
      <c r="C1804" s="44"/>
      <c r="D1804" s="44"/>
      <c r="E1804" s="242">
        <v>43311</v>
      </c>
      <c r="F1804" s="75">
        <v>4638836.92</v>
      </c>
      <c r="G1804" s="75">
        <v>2232000</v>
      </c>
      <c r="H1804" s="75">
        <v>1897200</v>
      </c>
      <c r="I1804" s="75">
        <v>334800</v>
      </c>
      <c r="J1804" s="75">
        <v>2406836.92</v>
      </c>
      <c r="K1804" s="205" t="s">
        <v>4074</v>
      </c>
      <c r="L1804" s="196" t="s">
        <v>38</v>
      </c>
      <c r="M1804" s="136" t="s">
        <v>141</v>
      </c>
      <c r="N1804" s="218"/>
      <c r="O1804" s="225">
        <f>IFERROR(VLOOKUP(TRIM(PRR[[#This Row],[Lokacija provedbe
grad ili općina]]),[1]Koordinate!B:E,2,FALSE),"")</f>
        <v>34340</v>
      </c>
      <c r="P1804" s="225">
        <f>IFERROR(VLOOKUP(TRIM(PRR[[#This Row],[Lokacija provedbe
grad ili općina]]),[1]Koordinate!B:E,3,FALSE),"")</f>
        <v>45.425881399999902</v>
      </c>
      <c r="Q1804" s="225">
        <f>IFERROR(VLOOKUP(TRIM(PRR[[#This Row],[Lokacija provedbe
grad ili općina]]),[1]Koordinate!B:E,4,FALSE),"")</f>
        <v>17.883369999999999</v>
      </c>
    </row>
    <row r="1805" spans="1:17" s="167" customFormat="1">
      <c r="A1805" s="218"/>
      <c r="B1805" s="254" t="s">
        <v>4001</v>
      </c>
      <c r="C1805" s="44"/>
      <c r="D1805" s="44"/>
      <c r="E1805" s="242">
        <v>43311</v>
      </c>
      <c r="F1805" s="75">
        <v>129234</v>
      </c>
      <c r="G1805" s="75">
        <v>64617</v>
      </c>
      <c r="H1805" s="75">
        <v>54924.45</v>
      </c>
      <c r="I1805" s="75">
        <v>9692.5500000000029</v>
      </c>
      <c r="J1805" s="75">
        <v>64617</v>
      </c>
      <c r="K1805" s="205" t="s">
        <v>4075</v>
      </c>
      <c r="L1805" s="196" t="s">
        <v>38</v>
      </c>
      <c r="M1805" s="136" t="s">
        <v>1568</v>
      </c>
      <c r="N1805" s="218"/>
      <c r="O1805" s="225">
        <f>IFERROR(VLOOKUP(TRIM(PRR[[#This Row],[Lokacija provedbe
grad ili općina]]),[1]Koordinate!B:E,2,FALSE),"")</f>
        <v>34330</v>
      </c>
      <c r="P1805" s="225">
        <f>IFERROR(VLOOKUP(TRIM(PRR[[#This Row],[Lokacija provedbe
grad ili općina]]),[1]Koordinate!B:E,3,FALSE),"")</f>
        <v>45.4555091</v>
      </c>
      <c r="Q1805" s="225">
        <f>IFERROR(VLOOKUP(TRIM(PRR[[#This Row],[Lokacija provedbe
grad ili općina]]),[1]Koordinate!B:E,4,FALSE),"")</f>
        <v>17.6623801</v>
      </c>
    </row>
    <row r="1806" spans="1:17" s="167" customFormat="1">
      <c r="A1806" s="218"/>
      <c r="B1806" s="254" t="s">
        <v>4001</v>
      </c>
      <c r="C1806" s="44"/>
      <c r="D1806" s="44"/>
      <c r="E1806" s="242">
        <v>43322</v>
      </c>
      <c r="F1806" s="75">
        <v>96042.18</v>
      </c>
      <c r="G1806" s="75">
        <v>48021.09</v>
      </c>
      <c r="H1806" s="75">
        <v>40817.93</v>
      </c>
      <c r="I1806" s="75">
        <v>7203.1599999999962</v>
      </c>
      <c r="J1806" s="75">
        <v>48021.09</v>
      </c>
      <c r="K1806" s="205" t="s">
        <v>4076</v>
      </c>
      <c r="L1806" s="196" t="s">
        <v>38</v>
      </c>
      <c r="M1806" s="136" t="s">
        <v>4342</v>
      </c>
      <c r="N1806" s="218"/>
      <c r="O1806" s="225">
        <f>IFERROR(VLOOKUP(TRIM(PRR[[#This Row],[Lokacija provedbe
grad ili općina]]),[1]Koordinate!B:E,2,FALSE),"")</f>
        <v>34334</v>
      </c>
      <c r="P1806" s="225">
        <f>IFERROR(VLOOKUP(TRIM(PRR[[#This Row],[Lokacija provedbe
grad ili općina]]),[1]Koordinate!B:E,3,FALSE),"")</f>
        <v>45.431294899999997</v>
      </c>
      <c r="Q1806" s="225">
        <f>IFERROR(VLOOKUP(TRIM(PRR[[#This Row],[Lokacija provedbe
grad ili općina]]),[1]Koordinate!B:E,4,FALSE),"")</f>
        <v>17.7258815</v>
      </c>
    </row>
    <row r="1807" spans="1:17" s="167" customFormat="1">
      <c r="A1807" s="218"/>
      <c r="B1807" s="254" t="s">
        <v>4001</v>
      </c>
      <c r="C1807" s="44"/>
      <c r="D1807" s="44"/>
      <c r="E1807" s="242">
        <v>43367</v>
      </c>
      <c r="F1807" s="75">
        <v>164000</v>
      </c>
      <c r="G1807" s="75">
        <v>83640</v>
      </c>
      <c r="H1807" s="75">
        <v>71094</v>
      </c>
      <c r="I1807" s="75">
        <v>12546</v>
      </c>
      <c r="J1807" s="75">
        <v>80360</v>
      </c>
      <c r="K1807" s="205" t="s">
        <v>4077</v>
      </c>
      <c r="L1807" s="196" t="s">
        <v>38</v>
      </c>
      <c r="M1807" s="136" t="s">
        <v>1568</v>
      </c>
      <c r="N1807" s="218"/>
      <c r="O1807" s="225">
        <f>IFERROR(VLOOKUP(TRIM(PRR[[#This Row],[Lokacija provedbe
grad ili općina]]),[1]Koordinate!B:E,2,FALSE),"")</f>
        <v>34330</v>
      </c>
      <c r="P1807" s="225">
        <f>IFERROR(VLOOKUP(TRIM(PRR[[#This Row],[Lokacija provedbe
grad ili općina]]),[1]Koordinate!B:E,3,FALSE),"")</f>
        <v>45.4555091</v>
      </c>
      <c r="Q1807" s="225">
        <f>IFERROR(VLOOKUP(TRIM(PRR[[#This Row],[Lokacija provedbe
grad ili općina]]),[1]Koordinate!B:E,4,FALSE),"")</f>
        <v>17.6623801</v>
      </c>
    </row>
    <row r="1808" spans="1:17" s="167" customFormat="1" ht="30">
      <c r="A1808" s="218"/>
      <c r="B1808" s="254" t="s">
        <v>4001</v>
      </c>
      <c r="C1808" s="44"/>
      <c r="D1808" s="44"/>
      <c r="E1808" s="242">
        <v>43336</v>
      </c>
      <c r="F1808" s="75">
        <v>1087146.0900000001</v>
      </c>
      <c r="G1808" s="75">
        <v>761002.2</v>
      </c>
      <c r="H1808" s="75">
        <v>646851.87</v>
      </c>
      <c r="I1808" s="75">
        <v>114150.32999999996</v>
      </c>
      <c r="J1808" s="75">
        <v>326143.89000000013</v>
      </c>
      <c r="K1808" s="205" t="s">
        <v>4078</v>
      </c>
      <c r="L1808" s="196" t="s">
        <v>38</v>
      </c>
      <c r="M1808" s="136" t="s">
        <v>140</v>
      </c>
      <c r="N1808" s="218"/>
      <c r="O1808" s="225">
        <f>IFERROR(VLOOKUP(TRIM(PRR[[#This Row],[Lokacija provedbe
grad ili općina]]),[1]Koordinate!B:E,2,FALSE),"")</f>
        <v>34000</v>
      </c>
      <c r="P1808" s="225">
        <f>IFERROR(VLOOKUP(TRIM(PRR[[#This Row],[Lokacija provedbe
grad ili općina]]),[1]Koordinate!B:E,3,FALSE),"")</f>
        <v>45.331476299999999</v>
      </c>
      <c r="Q1808" s="225">
        <f>IFERROR(VLOOKUP(TRIM(PRR[[#This Row],[Lokacija provedbe
grad ili općina]]),[1]Koordinate!B:E,4,FALSE),"")</f>
        <v>17.674474799999899</v>
      </c>
    </row>
    <row r="1809" spans="1:17" s="167" customFormat="1">
      <c r="A1809" s="218"/>
      <c r="B1809" s="254" t="s">
        <v>4001</v>
      </c>
      <c r="C1809" s="44"/>
      <c r="D1809" s="44"/>
      <c r="E1809" s="242">
        <v>43311</v>
      </c>
      <c r="F1809" s="75">
        <v>442320</v>
      </c>
      <c r="G1809" s="75">
        <v>221160</v>
      </c>
      <c r="H1809" s="75">
        <v>187986</v>
      </c>
      <c r="I1809" s="75">
        <v>33174</v>
      </c>
      <c r="J1809" s="75">
        <v>221160</v>
      </c>
      <c r="K1809" s="205" t="s">
        <v>4079</v>
      </c>
      <c r="L1809" s="196" t="s">
        <v>38</v>
      </c>
      <c r="M1809" s="136" t="s">
        <v>4342</v>
      </c>
      <c r="N1809" s="218"/>
      <c r="O1809" s="225">
        <f>IFERROR(VLOOKUP(TRIM(PRR[[#This Row],[Lokacija provedbe
grad ili općina]]),[1]Koordinate!B:E,2,FALSE),"")</f>
        <v>34334</v>
      </c>
      <c r="P1809" s="225">
        <f>IFERROR(VLOOKUP(TRIM(PRR[[#This Row],[Lokacija provedbe
grad ili općina]]),[1]Koordinate!B:E,3,FALSE),"")</f>
        <v>45.431294899999997</v>
      </c>
      <c r="Q1809" s="225">
        <f>IFERROR(VLOOKUP(TRIM(PRR[[#This Row],[Lokacija provedbe
grad ili općina]]),[1]Koordinate!B:E,4,FALSE),"")</f>
        <v>17.7258815</v>
      </c>
    </row>
    <row r="1810" spans="1:17" s="167" customFormat="1">
      <c r="A1810" s="218"/>
      <c r="B1810" s="254" t="s">
        <v>4001</v>
      </c>
      <c r="C1810" s="44"/>
      <c r="D1810" s="44"/>
      <c r="E1810" s="242">
        <v>43321</v>
      </c>
      <c r="F1810" s="75">
        <v>163173.71</v>
      </c>
      <c r="G1810" s="75">
        <v>81586.86</v>
      </c>
      <c r="H1810" s="75">
        <v>69348.83</v>
      </c>
      <c r="I1810" s="75">
        <v>12238.029999999999</v>
      </c>
      <c r="J1810" s="75">
        <v>81586.849999999991</v>
      </c>
      <c r="K1810" s="205" t="s">
        <v>4080</v>
      </c>
      <c r="L1810" s="196" t="s">
        <v>38</v>
      </c>
      <c r="M1810" s="136" t="s">
        <v>4342</v>
      </c>
      <c r="N1810" s="218"/>
      <c r="O1810" s="225">
        <f>IFERROR(VLOOKUP(TRIM(PRR[[#This Row],[Lokacija provedbe
grad ili općina]]),[1]Koordinate!B:E,2,FALSE),"")</f>
        <v>34334</v>
      </c>
      <c r="P1810" s="225">
        <f>IFERROR(VLOOKUP(TRIM(PRR[[#This Row],[Lokacija provedbe
grad ili općina]]),[1]Koordinate!B:E,3,FALSE),"")</f>
        <v>45.431294899999997</v>
      </c>
      <c r="Q1810" s="225">
        <f>IFERROR(VLOOKUP(TRIM(PRR[[#This Row],[Lokacija provedbe
grad ili općina]]),[1]Koordinate!B:E,4,FALSE),"")</f>
        <v>17.7258815</v>
      </c>
    </row>
    <row r="1811" spans="1:17" s="167" customFormat="1">
      <c r="A1811" s="218"/>
      <c r="B1811" s="254" t="s">
        <v>4001</v>
      </c>
      <c r="C1811" s="44"/>
      <c r="D1811" s="44"/>
      <c r="E1811" s="242">
        <v>43322</v>
      </c>
      <c r="F1811" s="75">
        <v>3191311.38</v>
      </c>
      <c r="G1811" s="75">
        <v>1595655.69</v>
      </c>
      <c r="H1811" s="75">
        <v>1356307.34</v>
      </c>
      <c r="I1811" s="75">
        <v>239348.34999999986</v>
      </c>
      <c r="J1811" s="75">
        <v>1595655.69</v>
      </c>
      <c r="K1811" s="205" t="s">
        <v>4081</v>
      </c>
      <c r="L1811" s="196" t="s">
        <v>38</v>
      </c>
      <c r="M1811" s="136" t="s">
        <v>141</v>
      </c>
      <c r="N1811" s="218"/>
      <c r="O1811" s="225">
        <f>IFERROR(VLOOKUP(TRIM(PRR[[#This Row],[Lokacija provedbe
grad ili općina]]),[1]Koordinate!B:E,2,FALSE),"")</f>
        <v>34340</v>
      </c>
      <c r="P1811" s="225">
        <f>IFERROR(VLOOKUP(TRIM(PRR[[#This Row],[Lokacija provedbe
grad ili općina]]),[1]Koordinate!B:E,3,FALSE),"")</f>
        <v>45.425881399999902</v>
      </c>
      <c r="Q1811" s="225">
        <f>IFERROR(VLOOKUP(TRIM(PRR[[#This Row],[Lokacija provedbe
grad ili općina]]),[1]Koordinate!B:E,4,FALSE),"")</f>
        <v>17.883369999999999</v>
      </c>
    </row>
    <row r="1812" spans="1:17" s="167" customFormat="1">
      <c r="A1812" s="218"/>
      <c r="B1812" s="254" t="s">
        <v>4001</v>
      </c>
      <c r="C1812" s="44"/>
      <c r="D1812" s="44"/>
      <c r="E1812" s="242">
        <v>43311</v>
      </c>
      <c r="F1812" s="75">
        <v>197982</v>
      </c>
      <c r="G1812" s="75">
        <v>98991</v>
      </c>
      <c r="H1812" s="75">
        <v>84142.35</v>
      </c>
      <c r="I1812" s="75">
        <v>14848.649999999994</v>
      </c>
      <c r="J1812" s="75">
        <v>98991</v>
      </c>
      <c r="K1812" s="205" t="s">
        <v>4083</v>
      </c>
      <c r="L1812" s="196" t="s">
        <v>38</v>
      </c>
      <c r="M1812" s="136" t="s">
        <v>141</v>
      </c>
      <c r="N1812" s="218"/>
      <c r="O1812" s="225">
        <f>IFERROR(VLOOKUP(TRIM(PRR[[#This Row],[Lokacija provedbe
grad ili općina]]),[1]Koordinate!B:E,2,FALSE),"")</f>
        <v>34340</v>
      </c>
      <c r="P1812" s="225">
        <f>IFERROR(VLOOKUP(TRIM(PRR[[#This Row],[Lokacija provedbe
grad ili općina]]),[1]Koordinate!B:E,3,FALSE),"")</f>
        <v>45.425881399999902</v>
      </c>
      <c r="Q1812" s="225">
        <f>IFERROR(VLOOKUP(TRIM(PRR[[#This Row],[Lokacija provedbe
grad ili općina]]),[1]Koordinate!B:E,4,FALSE),"")</f>
        <v>17.883369999999999</v>
      </c>
    </row>
    <row r="1813" spans="1:17" s="167" customFormat="1">
      <c r="A1813" s="218"/>
      <c r="B1813" s="254" t="s">
        <v>4001</v>
      </c>
      <c r="C1813" s="44"/>
      <c r="D1813" s="44"/>
      <c r="E1813" s="242">
        <v>43377</v>
      </c>
      <c r="F1813" s="75">
        <v>950334</v>
      </c>
      <c r="G1813" s="75">
        <v>475167</v>
      </c>
      <c r="H1813" s="75">
        <v>403891.95</v>
      </c>
      <c r="I1813" s="75">
        <v>71275.049999999988</v>
      </c>
      <c r="J1813" s="75">
        <v>475167</v>
      </c>
      <c r="K1813" s="205" t="s">
        <v>4455</v>
      </c>
      <c r="L1813" s="196" t="s">
        <v>38</v>
      </c>
      <c r="M1813" s="136" t="s">
        <v>188</v>
      </c>
      <c r="N1813" s="218"/>
      <c r="O1813" s="225">
        <f>IFERROR(VLOOKUP(TRIM(PRR[[#This Row],[Lokacija provedbe
grad ili općina]]),[1]Koordinate!B:E,2,FALSE),"")</f>
        <v>34322</v>
      </c>
      <c r="P1813" s="225">
        <f>IFERROR(VLOOKUP(TRIM(PRR[[#This Row],[Lokacija provedbe
grad ili općina]]),[1]Koordinate!B:E,3,FALSE),"")</f>
        <v>45.330240000000003</v>
      </c>
      <c r="Q1813" s="225">
        <f>IFERROR(VLOOKUP(TRIM(PRR[[#This Row],[Lokacija provedbe
grad ili općina]]),[1]Koordinate!B:E,4,FALSE),"")</f>
        <v>17.597004800000001</v>
      </c>
    </row>
    <row r="1814" spans="1:17" s="167" customFormat="1">
      <c r="A1814" s="218"/>
      <c r="B1814" s="254" t="s">
        <v>4001</v>
      </c>
      <c r="C1814" s="44"/>
      <c r="D1814" s="44"/>
      <c r="E1814" s="242">
        <v>43451</v>
      </c>
      <c r="F1814" s="75">
        <v>874512.21</v>
      </c>
      <c r="G1814" s="75">
        <v>612158.55000000005</v>
      </c>
      <c r="H1814" s="75">
        <v>520334.76750000002</v>
      </c>
      <c r="I1814" s="75">
        <v>91823.78250000003</v>
      </c>
      <c r="J1814" s="75">
        <v>262353.65999999992</v>
      </c>
      <c r="K1814" s="205" t="s">
        <v>5214</v>
      </c>
      <c r="L1814" s="196" t="s">
        <v>38</v>
      </c>
      <c r="M1814" s="136" t="s">
        <v>37</v>
      </c>
      <c r="N1814" s="218"/>
      <c r="O1814" s="225">
        <f>IFERROR(VLOOKUP(TRIM(PRR[[#This Row],[Lokacija provedbe
grad ili općina]]),[1]Koordinate!B:E,2,FALSE),"")</f>
        <v>34551</v>
      </c>
      <c r="P1814" s="225">
        <f>IFERROR(VLOOKUP(TRIM(PRR[[#This Row],[Lokacija provedbe
grad ili općina]]),[1]Koordinate!B:E,3,FALSE),"")</f>
        <v>45.414281199999998</v>
      </c>
      <c r="Q1814" s="225">
        <f>IFERROR(VLOOKUP(TRIM(PRR[[#This Row],[Lokacija provedbe
grad ili općina]]),[1]Koordinate!B:E,4,FALSE),"")</f>
        <v>17.161192099999901</v>
      </c>
    </row>
    <row r="1815" spans="1:17" s="167" customFormat="1" ht="30">
      <c r="A1815" s="218"/>
      <c r="B1815" s="254" t="s">
        <v>4001</v>
      </c>
      <c r="C1815" s="44"/>
      <c r="D1815" s="44"/>
      <c r="E1815" s="125">
        <v>43514</v>
      </c>
      <c r="F1815" s="75">
        <v>896380</v>
      </c>
      <c r="G1815" s="75">
        <v>222040</v>
      </c>
      <c r="H1815" s="75">
        <v>188734</v>
      </c>
      <c r="I1815" s="75">
        <v>33306</v>
      </c>
      <c r="J1815" s="75">
        <v>674340</v>
      </c>
      <c r="K1815" s="205" t="s">
        <v>336</v>
      </c>
      <c r="L1815" s="196" t="s">
        <v>38</v>
      </c>
      <c r="M1815" s="234" t="s">
        <v>4342</v>
      </c>
      <c r="N1815" s="218"/>
      <c r="O1815" s="225">
        <f>IFERROR(VLOOKUP(TRIM(PRR[[#This Row],[Lokacija provedbe
grad ili općina]]),[1]Koordinate!B:E,2,FALSE),"")</f>
        <v>34334</v>
      </c>
      <c r="P1815" s="225">
        <f>IFERROR(VLOOKUP(TRIM(PRR[[#This Row],[Lokacija provedbe
grad ili općina]]),[1]Koordinate!B:E,3,FALSE),"")</f>
        <v>45.431294899999997</v>
      </c>
      <c r="Q1815" s="225">
        <f>IFERROR(VLOOKUP(TRIM(PRR[[#This Row],[Lokacija provedbe
grad ili općina]]),[1]Koordinate!B:E,4,FALSE),"")</f>
        <v>17.7258815</v>
      </c>
    </row>
    <row r="1816" spans="1:17" s="167" customFormat="1">
      <c r="A1816" s="151"/>
      <c r="B1816" s="113" t="s">
        <v>6535</v>
      </c>
      <c r="C1816" s="151"/>
      <c r="D1816" s="151"/>
      <c r="E1816" s="78">
        <v>43599</v>
      </c>
      <c r="F1816" s="517">
        <v>3457265.68</v>
      </c>
      <c r="G1816" s="517">
        <v>1484021.42</v>
      </c>
      <c r="H1816" s="517">
        <v>1261418.2069999999</v>
      </c>
      <c r="I1816" s="517">
        <v>222603.21299999999</v>
      </c>
      <c r="J1816" s="517">
        <v>1973244.2600000002</v>
      </c>
      <c r="K1816" s="124" t="s">
        <v>6662</v>
      </c>
      <c r="L1816" s="418" t="s">
        <v>38</v>
      </c>
      <c r="M1816" s="124" t="s">
        <v>37</v>
      </c>
      <c r="N1816" s="151"/>
      <c r="O1816" s="79">
        <f>IFERROR(VLOOKUP(TRIM(PRR[[#This Row],[Lokacija provedbe
grad ili općina]]),[1]Koordinate!B:E,2,FALSE),"")</f>
        <v>34551</v>
      </c>
      <c r="P1816" s="79">
        <f>IFERROR(VLOOKUP(TRIM(PRR[[#This Row],[Lokacija provedbe
grad ili općina]]),[1]Koordinate!B:E,3,FALSE),"")</f>
        <v>45.414281199999998</v>
      </c>
      <c r="Q1816" s="79">
        <f>IFERROR(VLOOKUP(TRIM(PRR[[#This Row],[Lokacija provedbe
grad ili općina]]),[1]Koordinate!B:E,4,FALSE),"")</f>
        <v>17.161192099999901</v>
      </c>
    </row>
    <row r="1817" spans="1:17" s="167" customFormat="1">
      <c r="A1817" s="151"/>
      <c r="B1817" s="113" t="s">
        <v>6535</v>
      </c>
      <c r="C1817" s="151"/>
      <c r="D1817" s="151"/>
      <c r="E1817" s="78">
        <v>43599</v>
      </c>
      <c r="F1817" s="517">
        <v>2275122.2000000002</v>
      </c>
      <c r="G1817" s="517">
        <v>1592585.54</v>
      </c>
      <c r="H1817" s="517">
        <v>1353697.709</v>
      </c>
      <c r="I1817" s="517">
        <v>238887.83100000001</v>
      </c>
      <c r="J1817" s="517">
        <v>682536.66000000015</v>
      </c>
      <c r="K1817" s="124" t="s">
        <v>6663</v>
      </c>
      <c r="L1817" s="418" t="s">
        <v>38</v>
      </c>
      <c r="M1817" s="124" t="s">
        <v>141</v>
      </c>
      <c r="N1817" s="151"/>
      <c r="O1817" s="79">
        <f>IFERROR(VLOOKUP(TRIM(PRR[[#This Row],[Lokacija provedbe
grad ili općina]]),[1]Koordinate!B:E,2,FALSE),"")</f>
        <v>34340</v>
      </c>
      <c r="P1817" s="79">
        <f>IFERROR(VLOOKUP(TRIM(PRR[[#This Row],[Lokacija provedbe
grad ili općina]]),[1]Koordinate!B:E,3,FALSE),"")</f>
        <v>45.425881399999902</v>
      </c>
      <c r="Q1817" s="79">
        <f>IFERROR(VLOOKUP(TRIM(PRR[[#This Row],[Lokacija provedbe
grad ili općina]]),[1]Koordinate!B:E,4,FALSE),"")</f>
        <v>17.883369999999999</v>
      </c>
    </row>
    <row r="1818" spans="1:17" s="167" customFormat="1">
      <c r="A1818" s="151"/>
      <c r="B1818" s="113" t="s">
        <v>6664</v>
      </c>
      <c r="C1818" s="151"/>
      <c r="D1818" s="151"/>
      <c r="E1818" s="78">
        <v>43599</v>
      </c>
      <c r="F1818" s="517">
        <v>781889.7</v>
      </c>
      <c r="G1818" s="517">
        <v>547322.79</v>
      </c>
      <c r="H1818" s="517">
        <v>465224.37150000001</v>
      </c>
      <c r="I1818" s="517">
        <v>82098.418500000029</v>
      </c>
      <c r="J1818" s="517">
        <v>234566.90999999992</v>
      </c>
      <c r="K1818" s="124" t="s">
        <v>6663</v>
      </c>
      <c r="L1818" s="418" t="s">
        <v>38</v>
      </c>
      <c r="M1818" s="124" t="s">
        <v>141</v>
      </c>
      <c r="N1818" s="151"/>
      <c r="O1818" s="79">
        <f>IFERROR(VLOOKUP(TRIM(PRR[[#This Row],[Lokacija provedbe
grad ili općina]]),[1]Koordinate!B:E,2,FALSE),"")</f>
        <v>34340</v>
      </c>
      <c r="P1818" s="79">
        <f>IFERROR(VLOOKUP(TRIM(PRR[[#This Row],[Lokacija provedbe
grad ili općina]]),[1]Koordinate!B:E,3,FALSE),"")</f>
        <v>45.425881399999902</v>
      </c>
      <c r="Q1818" s="79">
        <f>IFERROR(VLOOKUP(TRIM(PRR[[#This Row],[Lokacija provedbe
grad ili općina]]),[1]Koordinate!B:E,4,FALSE),"")</f>
        <v>17.883369999999999</v>
      </c>
    </row>
    <row r="1819" spans="1:17" s="167" customFormat="1">
      <c r="A1819" s="218"/>
      <c r="B1819" s="254" t="s">
        <v>4034</v>
      </c>
      <c r="C1819" s="44"/>
      <c r="D1819" s="44"/>
      <c r="E1819" s="125">
        <v>43308</v>
      </c>
      <c r="F1819" s="75">
        <v>2540273.73</v>
      </c>
      <c r="G1819" s="75">
        <v>2540273.73</v>
      </c>
      <c r="H1819" s="75">
        <v>2159232.67</v>
      </c>
      <c r="I1819" s="75">
        <v>381041.06000000006</v>
      </c>
      <c r="J1819" s="75">
        <v>0</v>
      </c>
      <c r="K1819" s="205" t="s">
        <v>225</v>
      </c>
      <c r="L1819" s="196" t="s">
        <v>38</v>
      </c>
      <c r="M1819" s="234" t="s">
        <v>1468</v>
      </c>
      <c r="N1819" s="218"/>
      <c r="O1819" s="225">
        <f>IFERROR(VLOOKUP(TRIM(PRR[[#This Row],[Lokacija provedbe
grad ili općina]]),[1]Koordinate!B:E,2,FALSE),"")</f>
        <v>34350</v>
      </c>
      <c r="P1819" s="225">
        <f>IFERROR(VLOOKUP(TRIM(PRR[[#This Row],[Lokacija provedbe
grad ili općina]]),[1]Koordinate!B:E,3,FALSE),"")</f>
        <v>45.350836100000002</v>
      </c>
      <c r="Q1819" s="225">
        <f>IFERROR(VLOOKUP(TRIM(PRR[[#This Row],[Lokacija provedbe
grad ili općina]]),[1]Koordinate!B:E,4,FALSE),"")</f>
        <v>17.988119299999902</v>
      </c>
    </row>
    <row r="1820" spans="1:17" s="167" customFormat="1">
      <c r="A1820" s="151"/>
      <c r="B1820" s="113" t="s">
        <v>6552</v>
      </c>
      <c r="C1820" s="151"/>
      <c r="D1820" s="151"/>
      <c r="E1820" s="78">
        <v>43595</v>
      </c>
      <c r="F1820" s="517">
        <v>4309280</v>
      </c>
      <c r="G1820" s="517">
        <v>2154640</v>
      </c>
      <c r="H1820" s="517">
        <v>1831444</v>
      </c>
      <c r="I1820" s="517">
        <v>323196</v>
      </c>
      <c r="J1820" s="517">
        <v>2154640</v>
      </c>
      <c r="K1820" s="124" t="s">
        <v>334</v>
      </c>
      <c r="L1820" s="418" t="s">
        <v>38</v>
      </c>
      <c r="M1820" s="124" t="s">
        <v>141</v>
      </c>
      <c r="N1820" s="151"/>
      <c r="O1820" s="79">
        <f>IFERROR(VLOOKUP(TRIM(PRR[[#This Row],[Lokacija provedbe
grad ili općina]]),[1]Koordinate!B:E,2,FALSE),"")</f>
        <v>34340</v>
      </c>
      <c r="P1820" s="79">
        <f>IFERROR(VLOOKUP(TRIM(PRR[[#This Row],[Lokacija provedbe
grad ili općina]]),[1]Koordinate!B:E,3,FALSE),"")</f>
        <v>45.425881399999902</v>
      </c>
      <c r="Q1820" s="79">
        <f>IFERROR(VLOOKUP(TRIM(PRR[[#This Row],[Lokacija provedbe
grad ili općina]]),[1]Koordinate!B:E,4,FALSE),"")</f>
        <v>17.883369999999999</v>
      </c>
    </row>
    <row r="1821" spans="1:17" s="167" customFormat="1">
      <c r="A1821" s="225"/>
      <c r="B1821" s="423" t="s">
        <v>6621</v>
      </c>
      <c r="C1821" s="225"/>
      <c r="D1821" s="225"/>
      <c r="E1821" s="231">
        <v>43663</v>
      </c>
      <c r="F1821" s="424">
        <v>631243</v>
      </c>
      <c r="G1821" s="424">
        <v>441870.1</v>
      </c>
      <c r="H1821" s="424">
        <v>375589.58499999996</v>
      </c>
      <c r="I1821" s="424">
        <v>66280.515000000014</v>
      </c>
      <c r="J1821" s="424">
        <v>189372.90000000002</v>
      </c>
      <c r="K1821" s="142" t="s">
        <v>7477</v>
      </c>
      <c r="L1821" s="419" t="s">
        <v>38</v>
      </c>
      <c r="M1821" s="142" t="s">
        <v>37</v>
      </c>
      <c r="N1821" s="225"/>
      <c r="O1821" s="425">
        <f>IFERROR(VLOOKUP(TRIM(PRR[[#This Row],[Lokacija provedbe
grad ili općina]]),[1]Koordinate!B:E,2,FALSE),"")</f>
        <v>34551</v>
      </c>
      <c r="P1821" s="425">
        <f>IFERROR(VLOOKUP(TRIM(PRR[[#This Row],[Lokacija provedbe
grad ili općina]]),[1]Koordinate!B:E,3,FALSE),"")</f>
        <v>45.414281199999998</v>
      </c>
      <c r="Q1821" s="425">
        <f>IFERROR(VLOOKUP(TRIM(PRR[[#This Row],[Lokacija provedbe
grad ili općina]]),[1]Koordinate!B:E,4,FALSE),"")</f>
        <v>17.161192099999901</v>
      </c>
    </row>
    <row r="1822" spans="1:17" s="167" customFormat="1">
      <c r="A1822" s="151"/>
      <c r="B1822" s="113" t="s">
        <v>6535</v>
      </c>
      <c r="C1822" s="151"/>
      <c r="D1822" s="151"/>
      <c r="E1822" s="78">
        <v>43675</v>
      </c>
      <c r="F1822" s="517">
        <v>1740640</v>
      </c>
      <c r="G1822" s="517">
        <v>1215895.77</v>
      </c>
      <c r="H1822" s="517">
        <v>1033511.4044999999</v>
      </c>
      <c r="I1822" s="517">
        <v>182384.36550000007</v>
      </c>
      <c r="J1822" s="517">
        <v>524744.23</v>
      </c>
      <c r="K1822" s="124" t="s">
        <v>7712</v>
      </c>
      <c r="L1822" s="418" t="s">
        <v>38</v>
      </c>
      <c r="M1822" s="124" t="s">
        <v>141</v>
      </c>
      <c r="N1822" s="151"/>
      <c r="O1822" s="79">
        <f>IFERROR(VLOOKUP(TRIM(PRR[[#This Row],[Lokacija provedbe
grad ili općina]]),[1]Koordinate!B:E,2,FALSE),"")</f>
        <v>34340</v>
      </c>
      <c r="P1822" s="79">
        <f>IFERROR(VLOOKUP(TRIM(PRR[[#This Row],[Lokacija provedbe
grad ili općina]]),[1]Koordinate!B:E,3,FALSE),"")</f>
        <v>45.425881399999902</v>
      </c>
      <c r="Q1822" s="79">
        <f>IFERROR(VLOOKUP(TRIM(PRR[[#This Row],[Lokacija provedbe
grad ili općina]]),[1]Koordinate!B:E,4,FALSE),"")</f>
        <v>17.883369999999999</v>
      </c>
    </row>
    <row r="1823" spans="1:17" s="167" customFormat="1">
      <c r="A1823" s="218"/>
      <c r="B1823" s="254" t="s">
        <v>272</v>
      </c>
      <c r="C1823" s="44"/>
      <c r="D1823" s="44"/>
      <c r="E1823" s="125"/>
      <c r="F1823" s="75"/>
      <c r="G1823" s="75"/>
      <c r="H1823" s="75"/>
      <c r="I1823" s="75"/>
      <c r="J1823" s="75"/>
      <c r="K1823" s="205"/>
      <c r="L1823" s="196"/>
      <c r="M1823" s="234"/>
      <c r="N1823" s="218"/>
      <c r="O1823" s="225" t="str">
        <f>IFERROR(VLOOKUP(TRIM(PRR[[#This Row],[Lokacija provedbe
grad ili općina]]),[1]Koordinate!B:E,2,FALSE),"")</f>
        <v/>
      </c>
      <c r="P1823" s="225" t="str">
        <f>IFERROR(VLOOKUP(TRIM(PRR[[#This Row],[Lokacija provedbe
grad ili općina]]),[1]Koordinate!B:E,3,FALSE),"")</f>
        <v/>
      </c>
      <c r="Q1823" s="225" t="str">
        <f>IFERROR(VLOOKUP(TRIM(PRR[[#This Row],[Lokacija provedbe
grad ili općina]]),[1]Koordinate!B:E,4,FALSE),"")</f>
        <v/>
      </c>
    </row>
    <row r="1824" spans="1:17" s="167" customFormat="1">
      <c r="A1824" s="218"/>
      <c r="B1824" s="254" t="s">
        <v>273</v>
      </c>
      <c r="C1824" s="44"/>
      <c r="D1824" s="44"/>
      <c r="E1824" s="125">
        <v>42779</v>
      </c>
      <c r="F1824" s="75">
        <v>31765767.440000001</v>
      </c>
      <c r="G1824" s="75">
        <v>31765767.440000001</v>
      </c>
      <c r="H1824" s="75">
        <v>27000902.32</v>
      </c>
      <c r="I1824" s="75">
        <v>4764865.120000001</v>
      </c>
      <c r="J1824" s="75"/>
      <c r="K1824" s="205" t="s">
        <v>222</v>
      </c>
      <c r="L1824" s="196" t="s">
        <v>38</v>
      </c>
      <c r="M1824" s="234" t="s">
        <v>140</v>
      </c>
      <c r="N1824" s="218"/>
      <c r="O1824" s="225">
        <f>IFERROR(VLOOKUP(TRIM(PRR[[#This Row],[Lokacija provedbe
grad ili općina]]),[1]Koordinate!B:E,2,FALSE),"")</f>
        <v>34000</v>
      </c>
      <c r="P1824" s="225">
        <f>IFERROR(VLOOKUP(TRIM(PRR[[#This Row],[Lokacija provedbe
grad ili općina]]),[1]Koordinate!B:E,3,FALSE),"")</f>
        <v>45.331476299999999</v>
      </c>
      <c r="Q1824" s="225">
        <f>IFERROR(VLOOKUP(TRIM(PRR[[#This Row],[Lokacija provedbe
grad ili općina]]),[1]Koordinate!B:E,4,FALSE),"")</f>
        <v>17.674474799999899</v>
      </c>
    </row>
    <row r="1825" spans="1:17" s="167" customFormat="1">
      <c r="A1825" s="218"/>
      <c r="B1825" s="254" t="s">
        <v>3849</v>
      </c>
      <c r="C1825" s="44"/>
      <c r="D1825" s="44"/>
      <c r="E1825" s="125">
        <v>43164</v>
      </c>
      <c r="F1825" s="75">
        <v>381186.8</v>
      </c>
      <c r="G1825" s="75">
        <v>381186.8</v>
      </c>
      <c r="H1825" s="75">
        <v>324008.77999999997</v>
      </c>
      <c r="I1825" s="75">
        <v>57178.020000000019</v>
      </c>
      <c r="J1825" s="75">
        <v>0</v>
      </c>
      <c r="K1825" s="205" t="s">
        <v>3860</v>
      </c>
      <c r="L1825" s="196" t="s">
        <v>38</v>
      </c>
      <c r="M1825" s="234" t="s">
        <v>138</v>
      </c>
      <c r="N1825" s="218"/>
      <c r="O1825" s="225">
        <f>IFERROR(VLOOKUP(TRIM(PRR[[#This Row],[Lokacija provedbe
grad ili općina]]),[1]Koordinate!B:E,2,FALSE),"")</f>
        <v>34550</v>
      </c>
      <c r="P1825" s="225">
        <f>IFERROR(VLOOKUP(TRIM(PRR[[#This Row],[Lokacija provedbe
grad ili općina]]),[1]Koordinate!B:E,3,FALSE),"")</f>
        <v>45.438845200000003</v>
      </c>
      <c r="Q1825" s="225">
        <f>IFERROR(VLOOKUP(TRIM(PRR[[#This Row],[Lokacija provedbe
grad ili općina]]),[1]Koordinate!B:E,4,FALSE),"")</f>
        <v>17.191742399999999</v>
      </c>
    </row>
    <row r="1826" spans="1:17" s="167" customFormat="1">
      <c r="A1826" s="218"/>
      <c r="B1826" s="254" t="s">
        <v>3849</v>
      </c>
      <c r="C1826" s="44"/>
      <c r="D1826" s="44"/>
      <c r="E1826" s="125">
        <v>43195</v>
      </c>
      <c r="F1826" s="75">
        <v>107332.5</v>
      </c>
      <c r="G1826" s="75">
        <v>107332.5</v>
      </c>
      <c r="H1826" s="75">
        <v>91232.63</v>
      </c>
      <c r="I1826" s="75">
        <v>16099.869999999995</v>
      </c>
      <c r="J1826" s="75">
        <v>0</v>
      </c>
      <c r="K1826" s="205" t="s">
        <v>344</v>
      </c>
      <c r="L1826" s="196" t="s">
        <v>38</v>
      </c>
      <c r="M1826" s="234" t="s">
        <v>141</v>
      </c>
      <c r="N1826" s="218"/>
      <c r="O1826" s="225">
        <f>IFERROR(VLOOKUP(TRIM(PRR[[#This Row],[Lokacija provedbe
grad ili općina]]),[1]Koordinate!B:E,2,FALSE),"")</f>
        <v>34340</v>
      </c>
      <c r="P1826" s="225">
        <f>IFERROR(VLOOKUP(TRIM(PRR[[#This Row],[Lokacija provedbe
grad ili općina]]),[1]Koordinate!B:E,3,FALSE),"")</f>
        <v>45.425881399999902</v>
      </c>
      <c r="Q1826" s="225">
        <f>IFERROR(VLOOKUP(TRIM(PRR[[#This Row],[Lokacija provedbe
grad ili općina]]),[1]Koordinate!B:E,4,FALSE),"")</f>
        <v>17.883369999999999</v>
      </c>
    </row>
    <row r="1827" spans="1:17" s="167" customFormat="1">
      <c r="A1827" s="218"/>
      <c r="B1827" s="254" t="s">
        <v>5784</v>
      </c>
      <c r="C1827" s="44"/>
      <c r="D1827" s="44"/>
      <c r="E1827" s="125">
        <v>43511</v>
      </c>
      <c r="F1827" s="75">
        <v>372952.02</v>
      </c>
      <c r="G1827" s="75">
        <v>372952.02</v>
      </c>
      <c r="H1827" s="75">
        <v>317009.21999999997</v>
      </c>
      <c r="I1827" s="75">
        <v>55942.800000000047</v>
      </c>
      <c r="J1827" s="75">
        <v>0</v>
      </c>
      <c r="K1827" s="205" t="s">
        <v>5785</v>
      </c>
      <c r="L1827" s="196" t="s">
        <v>38</v>
      </c>
      <c r="M1827" s="234" t="s">
        <v>140</v>
      </c>
      <c r="N1827" s="218"/>
      <c r="O1827" s="225">
        <f>IFERROR(VLOOKUP(TRIM(PRR[[#This Row],[Lokacija provedbe
grad ili općina]]),[1]Koordinate!B:E,2,FALSE),"")</f>
        <v>34000</v>
      </c>
      <c r="P1827" s="225">
        <f>IFERROR(VLOOKUP(TRIM(PRR[[#This Row],[Lokacija provedbe
grad ili općina]]),[1]Koordinate!B:E,3,FALSE),"")</f>
        <v>45.331476299999999</v>
      </c>
      <c r="Q1827" s="225">
        <f>IFERROR(VLOOKUP(TRIM(PRR[[#This Row],[Lokacija provedbe
grad ili općina]]),[1]Koordinate!B:E,4,FALSE),"")</f>
        <v>17.674474799999899</v>
      </c>
    </row>
    <row r="1828" spans="1:17" s="167" customFormat="1">
      <c r="A1828" s="218"/>
      <c r="B1828" s="254" t="s">
        <v>274</v>
      </c>
      <c r="C1828" s="44"/>
      <c r="D1828" s="44"/>
      <c r="E1828" s="125"/>
      <c r="F1828" s="75"/>
      <c r="G1828" s="75"/>
      <c r="H1828" s="75"/>
      <c r="I1828" s="75"/>
      <c r="J1828" s="75"/>
      <c r="K1828" s="205"/>
      <c r="L1828" s="196"/>
      <c r="M1828" s="234"/>
      <c r="N1828" s="218"/>
      <c r="O1828" s="225" t="str">
        <f>IFERROR(VLOOKUP(TRIM(PRR[[#This Row],[Lokacija provedbe
grad ili općina]]),[1]Koordinate!B:E,2,FALSE),"")</f>
        <v/>
      </c>
      <c r="P1828" s="225" t="str">
        <f>IFERROR(VLOOKUP(TRIM(PRR[[#This Row],[Lokacija provedbe
grad ili općina]]),[1]Koordinate!B:E,3,FALSE),"")</f>
        <v/>
      </c>
      <c r="Q1828" s="225" t="str">
        <f>IFERROR(VLOOKUP(TRIM(PRR[[#This Row],[Lokacija provedbe
grad ili općina]]),[1]Koordinate!B:E,4,FALSE),"")</f>
        <v/>
      </c>
    </row>
    <row r="1829" spans="1:17" s="167" customFormat="1">
      <c r="A1829" s="218"/>
      <c r="B1829" s="254" t="s">
        <v>275</v>
      </c>
      <c r="C1829" s="44"/>
      <c r="D1829" s="44"/>
      <c r="E1829" s="125">
        <v>42661</v>
      </c>
      <c r="F1829" s="75">
        <v>381150</v>
      </c>
      <c r="G1829" s="75">
        <v>381150</v>
      </c>
      <c r="H1829" s="75">
        <v>343035</v>
      </c>
      <c r="I1829" s="75">
        <v>38115</v>
      </c>
      <c r="J1829" s="75"/>
      <c r="K1829" s="205" t="s">
        <v>346</v>
      </c>
      <c r="L1829" s="196" t="s">
        <v>38</v>
      </c>
      <c r="M1829" s="234" t="s">
        <v>138</v>
      </c>
      <c r="N1829" s="218"/>
      <c r="O1829" s="225">
        <f>IFERROR(VLOOKUP(TRIM(PRR[[#This Row],[Lokacija provedbe
grad ili općina]]),[1]Koordinate!B:E,2,FALSE),"")</f>
        <v>34550</v>
      </c>
      <c r="P1829" s="225">
        <f>IFERROR(VLOOKUP(TRIM(PRR[[#This Row],[Lokacija provedbe
grad ili općina]]),[1]Koordinate!B:E,3,FALSE),"")</f>
        <v>45.438845200000003</v>
      </c>
      <c r="Q1829" s="225">
        <f>IFERROR(VLOOKUP(TRIM(PRR[[#This Row],[Lokacija provedbe
grad ili općina]]),[1]Koordinate!B:E,4,FALSE),"")</f>
        <v>17.191742399999999</v>
      </c>
    </row>
    <row r="1830" spans="1:17" s="167" customFormat="1">
      <c r="A1830" s="218"/>
      <c r="B1830" s="254" t="s">
        <v>275</v>
      </c>
      <c r="C1830" s="44"/>
      <c r="D1830" s="44"/>
      <c r="E1830" s="125">
        <v>42668</v>
      </c>
      <c r="F1830" s="75">
        <v>380250</v>
      </c>
      <c r="G1830" s="75">
        <v>380250</v>
      </c>
      <c r="H1830" s="75">
        <v>342225</v>
      </c>
      <c r="I1830" s="75">
        <v>38025</v>
      </c>
      <c r="J1830" s="75"/>
      <c r="K1830" s="205" t="s">
        <v>347</v>
      </c>
      <c r="L1830" s="196" t="s">
        <v>38</v>
      </c>
      <c r="M1830" s="234" t="s">
        <v>141</v>
      </c>
      <c r="N1830" s="218"/>
      <c r="O1830" s="225">
        <f>IFERROR(VLOOKUP(TRIM(PRR[[#This Row],[Lokacija provedbe
grad ili općina]]),[1]Koordinate!B:E,2,FALSE),"")</f>
        <v>34340</v>
      </c>
      <c r="P1830" s="225">
        <f>IFERROR(VLOOKUP(TRIM(PRR[[#This Row],[Lokacija provedbe
grad ili općina]]),[1]Koordinate!B:E,3,FALSE),"")</f>
        <v>45.425881399999902</v>
      </c>
      <c r="Q1830" s="225">
        <f>IFERROR(VLOOKUP(TRIM(PRR[[#This Row],[Lokacija provedbe
grad ili općina]]),[1]Koordinate!B:E,4,FALSE),"")</f>
        <v>17.883369999999999</v>
      </c>
    </row>
    <row r="1831" spans="1:17" s="167" customFormat="1">
      <c r="A1831" s="218"/>
      <c r="B1831" s="254" t="s">
        <v>275</v>
      </c>
      <c r="C1831" s="44"/>
      <c r="D1831" s="44"/>
      <c r="E1831" s="125">
        <v>42709</v>
      </c>
      <c r="F1831" s="75">
        <v>381150</v>
      </c>
      <c r="G1831" s="75">
        <v>381150</v>
      </c>
      <c r="H1831" s="75">
        <v>343035</v>
      </c>
      <c r="I1831" s="75">
        <v>38115</v>
      </c>
      <c r="J1831" s="75"/>
      <c r="K1831" s="205" t="s">
        <v>348</v>
      </c>
      <c r="L1831" s="196" t="s">
        <v>38</v>
      </c>
      <c r="M1831" s="234" t="s">
        <v>1470</v>
      </c>
      <c r="N1831" s="218"/>
      <c r="O1831" s="225">
        <f>IFERROR(VLOOKUP(TRIM(PRR[[#This Row],[Lokacija provedbe
grad ili općina]]),[1]Koordinate!B:E,2,FALSE),"")</f>
        <v>34308</v>
      </c>
      <c r="P1831" s="225">
        <f>IFERROR(VLOOKUP(TRIM(PRR[[#This Row],[Lokacija provedbe
grad ili općina]]),[1]Koordinate!B:E,3,FALSE),"")</f>
        <v>45.357976699999902</v>
      </c>
      <c r="Q1831" s="225">
        <f>IFERROR(VLOOKUP(TRIM(PRR[[#This Row],[Lokacija provedbe
grad ili općina]]),[1]Koordinate!B:E,4,FALSE),"")</f>
        <v>17.764002300000001</v>
      </c>
    </row>
    <row r="1832" spans="1:17" s="167" customFormat="1">
      <c r="A1832" s="218"/>
      <c r="B1832" s="254" t="s">
        <v>275</v>
      </c>
      <c r="C1832" s="44"/>
      <c r="D1832" s="44"/>
      <c r="E1832" s="125">
        <v>42709</v>
      </c>
      <c r="F1832" s="75">
        <v>381150</v>
      </c>
      <c r="G1832" s="75">
        <v>381150</v>
      </c>
      <c r="H1832" s="75">
        <v>343035</v>
      </c>
      <c r="I1832" s="75">
        <v>38115</v>
      </c>
      <c r="J1832" s="75"/>
      <c r="K1832" s="205" t="s">
        <v>349</v>
      </c>
      <c r="L1832" s="196" t="s">
        <v>38</v>
      </c>
      <c r="M1832" s="234" t="s">
        <v>138</v>
      </c>
      <c r="N1832" s="218"/>
      <c r="O1832" s="225">
        <f>IFERROR(VLOOKUP(TRIM(PRR[[#This Row],[Lokacija provedbe
grad ili općina]]),[1]Koordinate!B:E,2,FALSE),"")</f>
        <v>34550</v>
      </c>
      <c r="P1832" s="225">
        <f>IFERROR(VLOOKUP(TRIM(PRR[[#This Row],[Lokacija provedbe
grad ili općina]]),[1]Koordinate!B:E,3,FALSE),"")</f>
        <v>45.438845200000003</v>
      </c>
      <c r="Q1832" s="225">
        <f>IFERROR(VLOOKUP(TRIM(PRR[[#This Row],[Lokacija provedbe
grad ili općina]]),[1]Koordinate!B:E,4,FALSE),"")</f>
        <v>17.191742399999999</v>
      </c>
    </row>
    <row r="1833" spans="1:17" s="167" customFormat="1">
      <c r="A1833" s="218"/>
      <c r="B1833" s="254" t="s">
        <v>275</v>
      </c>
      <c r="C1833" s="44"/>
      <c r="D1833" s="44"/>
      <c r="E1833" s="125">
        <v>42709</v>
      </c>
      <c r="F1833" s="75">
        <v>381150</v>
      </c>
      <c r="G1833" s="75">
        <v>381150</v>
      </c>
      <c r="H1833" s="75">
        <v>343035</v>
      </c>
      <c r="I1833" s="75">
        <v>38115</v>
      </c>
      <c r="J1833" s="75"/>
      <c r="K1833" s="205" t="s">
        <v>350</v>
      </c>
      <c r="L1833" s="196" t="s">
        <v>38</v>
      </c>
      <c r="M1833" s="234" t="s">
        <v>140</v>
      </c>
      <c r="N1833" s="218"/>
      <c r="O1833" s="225">
        <f>IFERROR(VLOOKUP(TRIM(PRR[[#This Row],[Lokacija provedbe
grad ili općina]]),[1]Koordinate!B:E,2,FALSE),"")</f>
        <v>34000</v>
      </c>
      <c r="P1833" s="225">
        <f>IFERROR(VLOOKUP(TRIM(PRR[[#This Row],[Lokacija provedbe
grad ili općina]]),[1]Koordinate!B:E,3,FALSE),"")</f>
        <v>45.331476299999999</v>
      </c>
      <c r="Q1833" s="225">
        <f>IFERROR(VLOOKUP(TRIM(PRR[[#This Row],[Lokacija provedbe
grad ili općina]]),[1]Koordinate!B:E,4,FALSE),"")</f>
        <v>17.674474799999899</v>
      </c>
    </row>
    <row r="1834" spans="1:17" s="167" customFormat="1">
      <c r="A1834" s="218"/>
      <c r="B1834" s="254" t="s">
        <v>3180</v>
      </c>
      <c r="C1834" s="44"/>
      <c r="D1834" s="44"/>
      <c r="E1834" s="125">
        <v>43195.648009259261</v>
      </c>
      <c r="F1834" s="75">
        <v>372000</v>
      </c>
      <c r="G1834" s="75">
        <v>372000</v>
      </c>
      <c r="H1834" s="75">
        <v>334800</v>
      </c>
      <c r="I1834" s="75">
        <v>37200</v>
      </c>
      <c r="J1834" s="75"/>
      <c r="K1834" s="205" t="s">
        <v>3297</v>
      </c>
      <c r="L1834" s="196" t="s">
        <v>38</v>
      </c>
      <c r="M1834" s="234" t="s">
        <v>138</v>
      </c>
      <c r="N1834" s="218"/>
      <c r="O1834" s="225">
        <f>IFERROR(VLOOKUP(TRIM(PRR[[#This Row],[Lokacija provedbe
grad ili općina]]),[1]Koordinate!B:E,2,FALSE),"")</f>
        <v>34550</v>
      </c>
      <c r="P1834" s="225">
        <f>IFERROR(VLOOKUP(TRIM(PRR[[#This Row],[Lokacija provedbe
grad ili općina]]),[1]Koordinate!B:E,3,FALSE),"")</f>
        <v>45.438845200000003</v>
      </c>
      <c r="Q1834" s="225">
        <f>IFERROR(VLOOKUP(TRIM(PRR[[#This Row],[Lokacija provedbe
grad ili općina]]),[1]Koordinate!B:E,4,FALSE),"")</f>
        <v>17.191742399999999</v>
      </c>
    </row>
    <row r="1835" spans="1:17" s="167" customFormat="1">
      <c r="A1835" s="218"/>
      <c r="B1835" s="254" t="s">
        <v>3180</v>
      </c>
      <c r="C1835" s="44"/>
      <c r="D1835" s="44"/>
      <c r="E1835" s="125">
        <v>43195.650567129633</v>
      </c>
      <c r="F1835" s="75">
        <v>372000</v>
      </c>
      <c r="G1835" s="75">
        <v>372000</v>
      </c>
      <c r="H1835" s="75">
        <v>334800</v>
      </c>
      <c r="I1835" s="75">
        <v>37200</v>
      </c>
      <c r="J1835" s="75"/>
      <c r="K1835" s="205" t="s">
        <v>3298</v>
      </c>
      <c r="L1835" s="196" t="s">
        <v>38</v>
      </c>
      <c r="M1835" s="234" t="s">
        <v>1470</v>
      </c>
      <c r="N1835" s="218"/>
      <c r="O1835" s="225">
        <f>IFERROR(VLOOKUP(TRIM(PRR[[#This Row],[Lokacija provedbe
grad ili općina]]),[1]Koordinate!B:E,2,FALSE),"")</f>
        <v>34308</v>
      </c>
      <c r="P1835" s="225">
        <f>IFERROR(VLOOKUP(TRIM(PRR[[#This Row],[Lokacija provedbe
grad ili općina]]),[1]Koordinate!B:E,3,FALSE),"")</f>
        <v>45.357976699999902</v>
      </c>
      <c r="Q1835" s="225">
        <f>IFERROR(VLOOKUP(TRIM(PRR[[#This Row],[Lokacija provedbe
grad ili općina]]),[1]Koordinate!B:E,4,FALSE),"")</f>
        <v>17.764002300000001</v>
      </c>
    </row>
    <row r="1836" spans="1:17" s="167" customFormat="1">
      <c r="A1836" s="218"/>
      <c r="B1836" s="254" t="s">
        <v>3180</v>
      </c>
      <c r="C1836" s="44"/>
      <c r="D1836" s="44"/>
      <c r="E1836" s="125">
        <v>43195.650289351855</v>
      </c>
      <c r="F1836" s="75">
        <v>372000</v>
      </c>
      <c r="G1836" s="75">
        <v>372000</v>
      </c>
      <c r="H1836" s="75">
        <v>334800</v>
      </c>
      <c r="I1836" s="75">
        <v>37200</v>
      </c>
      <c r="J1836" s="75"/>
      <c r="K1836" s="205" t="s">
        <v>3299</v>
      </c>
      <c r="L1836" s="196" t="s">
        <v>38</v>
      </c>
      <c r="M1836" s="234" t="s">
        <v>141</v>
      </c>
      <c r="N1836" s="218"/>
      <c r="O1836" s="225">
        <f>IFERROR(VLOOKUP(TRIM(PRR[[#This Row],[Lokacija provedbe
grad ili općina]]),[1]Koordinate!B:E,2,FALSE),"")</f>
        <v>34340</v>
      </c>
      <c r="P1836" s="225">
        <f>IFERROR(VLOOKUP(TRIM(PRR[[#This Row],[Lokacija provedbe
grad ili općina]]),[1]Koordinate!B:E,3,FALSE),"")</f>
        <v>45.425881399999902</v>
      </c>
      <c r="Q1836" s="225">
        <f>IFERROR(VLOOKUP(TRIM(PRR[[#This Row],[Lokacija provedbe
grad ili općina]]),[1]Koordinate!B:E,4,FALSE),"")</f>
        <v>17.883369999999999</v>
      </c>
    </row>
    <row r="1837" spans="1:17" s="167" customFormat="1">
      <c r="A1837" s="218"/>
      <c r="B1837" s="254" t="s">
        <v>3180</v>
      </c>
      <c r="C1837" s="44"/>
      <c r="D1837" s="44"/>
      <c r="E1837" s="125">
        <v>43195.649733796294</v>
      </c>
      <c r="F1837" s="75">
        <v>372000</v>
      </c>
      <c r="G1837" s="75">
        <v>372000</v>
      </c>
      <c r="H1837" s="75">
        <v>334800</v>
      </c>
      <c r="I1837" s="75">
        <v>37200</v>
      </c>
      <c r="J1837" s="75"/>
      <c r="K1837" s="205" t="s">
        <v>3300</v>
      </c>
      <c r="L1837" s="196" t="s">
        <v>38</v>
      </c>
      <c r="M1837" s="234" t="s">
        <v>4342</v>
      </c>
      <c r="N1837" s="218"/>
      <c r="O1837" s="225">
        <f>IFERROR(VLOOKUP(TRIM(PRR[[#This Row],[Lokacija provedbe
grad ili općina]]),[1]Koordinate!B:E,2,FALSE),"")</f>
        <v>34334</v>
      </c>
      <c r="P1837" s="225">
        <f>IFERROR(VLOOKUP(TRIM(PRR[[#This Row],[Lokacija provedbe
grad ili općina]]),[1]Koordinate!B:E,3,FALSE),"")</f>
        <v>45.431294899999997</v>
      </c>
      <c r="Q1837" s="225">
        <f>IFERROR(VLOOKUP(TRIM(PRR[[#This Row],[Lokacija provedbe
grad ili općina]]),[1]Koordinate!B:E,4,FALSE),"")</f>
        <v>17.7258815</v>
      </c>
    </row>
    <row r="1838" spans="1:17" s="167" customFormat="1">
      <c r="A1838" s="218"/>
      <c r="B1838" s="254" t="s">
        <v>3180</v>
      </c>
      <c r="C1838" s="44"/>
      <c r="D1838" s="44"/>
      <c r="E1838" s="125">
        <v>43195.648379629631</v>
      </c>
      <c r="F1838" s="75">
        <v>372000</v>
      </c>
      <c r="G1838" s="75">
        <v>372000</v>
      </c>
      <c r="H1838" s="75">
        <v>334800</v>
      </c>
      <c r="I1838" s="75">
        <v>37200</v>
      </c>
      <c r="J1838" s="75"/>
      <c r="K1838" s="205" t="s">
        <v>3301</v>
      </c>
      <c r="L1838" s="196" t="s">
        <v>38</v>
      </c>
      <c r="M1838" s="234" t="s">
        <v>4342</v>
      </c>
      <c r="N1838" s="218"/>
      <c r="O1838" s="225">
        <f>IFERROR(VLOOKUP(TRIM(PRR[[#This Row],[Lokacija provedbe
grad ili općina]]),[1]Koordinate!B:E,2,FALSE),"")</f>
        <v>34334</v>
      </c>
      <c r="P1838" s="225">
        <f>IFERROR(VLOOKUP(TRIM(PRR[[#This Row],[Lokacija provedbe
grad ili općina]]),[1]Koordinate!B:E,3,FALSE),"")</f>
        <v>45.431294899999997</v>
      </c>
      <c r="Q1838" s="225">
        <f>IFERROR(VLOOKUP(TRIM(PRR[[#This Row],[Lokacija provedbe
grad ili općina]]),[1]Koordinate!B:E,4,FALSE),"")</f>
        <v>17.7258815</v>
      </c>
    </row>
    <row r="1839" spans="1:17" s="167" customFormat="1">
      <c r="A1839" s="218"/>
      <c r="B1839" s="254" t="s">
        <v>3180</v>
      </c>
      <c r="C1839" s="44"/>
      <c r="D1839" s="44"/>
      <c r="E1839" s="125">
        <v>43195.64738425926</v>
      </c>
      <c r="F1839" s="75">
        <v>372000</v>
      </c>
      <c r="G1839" s="75">
        <v>372000</v>
      </c>
      <c r="H1839" s="75">
        <v>334800</v>
      </c>
      <c r="I1839" s="75">
        <v>37200</v>
      </c>
      <c r="J1839" s="75"/>
      <c r="K1839" s="205" t="s">
        <v>3302</v>
      </c>
      <c r="L1839" s="196" t="s">
        <v>38</v>
      </c>
      <c r="M1839" s="234" t="s">
        <v>140</v>
      </c>
      <c r="N1839" s="218"/>
      <c r="O1839" s="225">
        <f>IFERROR(VLOOKUP(TRIM(PRR[[#This Row],[Lokacija provedbe
grad ili općina]]),[1]Koordinate!B:E,2,FALSE),"")</f>
        <v>34000</v>
      </c>
      <c r="P1839" s="225">
        <f>IFERROR(VLOOKUP(TRIM(PRR[[#This Row],[Lokacija provedbe
grad ili općina]]),[1]Koordinate!B:E,3,FALSE),"")</f>
        <v>45.331476299999999</v>
      </c>
      <c r="Q1839" s="225">
        <f>IFERROR(VLOOKUP(TRIM(PRR[[#This Row],[Lokacija provedbe
grad ili općina]]),[1]Koordinate!B:E,4,FALSE),"")</f>
        <v>17.674474799999899</v>
      </c>
    </row>
    <row r="1840" spans="1:17" s="167" customFormat="1">
      <c r="A1840" s="218"/>
      <c r="B1840" s="254" t="s">
        <v>3180</v>
      </c>
      <c r="C1840" s="44"/>
      <c r="D1840" s="44"/>
      <c r="E1840" s="125">
        <v>43195.673229166663</v>
      </c>
      <c r="F1840" s="75">
        <v>372000</v>
      </c>
      <c r="G1840" s="75">
        <v>372000</v>
      </c>
      <c r="H1840" s="75">
        <v>334800</v>
      </c>
      <c r="I1840" s="75">
        <v>37200</v>
      </c>
      <c r="J1840" s="75"/>
      <c r="K1840" s="205" t="s">
        <v>3303</v>
      </c>
      <c r="L1840" s="196" t="s">
        <v>38</v>
      </c>
      <c r="M1840" s="234" t="s">
        <v>140</v>
      </c>
      <c r="N1840" s="218"/>
      <c r="O1840" s="225">
        <f>IFERROR(VLOOKUP(TRIM(PRR[[#This Row],[Lokacija provedbe
grad ili općina]]),[1]Koordinate!B:E,2,FALSE),"")</f>
        <v>34000</v>
      </c>
      <c r="P1840" s="225">
        <f>IFERROR(VLOOKUP(TRIM(PRR[[#This Row],[Lokacija provedbe
grad ili općina]]),[1]Koordinate!B:E,3,FALSE),"")</f>
        <v>45.331476299999999</v>
      </c>
      <c r="Q1840" s="225">
        <f>IFERROR(VLOOKUP(TRIM(PRR[[#This Row],[Lokacija provedbe
grad ili općina]]),[1]Koordinate!B:E,4,FALSE),"")</f>
        <v>17.674474799999899</v>
      </c>
    </row>
    <row r="1841" spans="1:17" s="167" customFormat="1">
      <c r="A1841" s="218"/>
      <c r="B1841" s="254" t="s">
        <v>3180</v>
      </c>
      <c r="C1841" s="44"/>
      <c r="D1841" s="44"/>
      <c r="E1841" s="125">
        <v>43195.677916666667</v>
      </c>
      <c r="F1841" s="75">
        <v>372000</v>
      </c>
      <c r="G1841" s="75">
        <v>372000</v>
      </c>
      <c r="H1841" s="75">
        <v>334800</v>
      </c>
      <c r="I1841" s="75">
        <v>37200</v>
      </c>
      <c r="J1841" s="75"/>
      <c r="K1841" s="205" t="s">
        <v>3304</v>
      </c>
      <c r="L1841" s="196" t="s">
        <v>38</v>
      </c>
      <c r="M1841" s="234" t="s">
        <v>141</v>
      </c>
      <c r="N1841" s="218"/>
      <c r="O1841" s="225">
        <f>IFERROR(VLOOKUP(TRIM(PRR[[#This Row],[Lokacija provedbe
grad ili općina]]),[1]Koordinate!B:E,2,FALSE),"")</f>
        <v>34340</v>
      </c>
      <c r="P1841" s="225">
        <f>IFERROR(VLOOKUP(TRIM(PRR[[#This Row],[Lokacija provedbe
grad ili općina]]),[1]Koordinate!B:E,3,FALSE),"")</f>
        <v>45.425881399999902</v>
      </c>
      <c r="Q1841" s="225">
        <f>IFERROR(VLOOKUP(TRIM(PRR[[#This Row],[Lokacija provedbe
grad ili općina]]),[1]Koordinate!B:E,4,FALSE),"")</f>
        <v>17.883369999999999</v>
      </c>
    </row>
    <row r="1842" spans="1:17" s="167" customFormat="1">
      <c r="A1842" s="218"/>
      <c r="B1842" s="254" t="s">
        <v>3180</v>
      </c>
      <c r="C1842" s="44"/>
      <c r="D1842" s="44"/>
      <c r="E1842" s="125">
        <v>43195.677175925928</v>
      </c>
      <c r="F1842" s="75">
        <v>372000</v>
      </c>
      <c r="G1842" s="75">
        <v>372000</v>
      </c>
      <c r="H1842" s="75">
        <v>334800</v>
      </c>
      <c r="I1842" s="75">
        <v>37200</v>
      </c>
      <c r="J1842" s="75"/>
      <c r="K1842" s="205" t="s">
        <v>3305</v>
      </c>
      <c r="L1842" s="196" t="s">
        <v>38</v>
      </c>
      <c r="M1842" s="234" t="s">
        <v>128</v>
      </c>
      <c r="N1842" s="218"/>
      <c r="O1842" s="225">
        <f>IFERROR(VLOOKUP(TRIM(PRR[[#This Row],[Lokacija provedbe
grad ili općina]]),[1]Koordinate!B:E,2,FALSE),"")</f>
        <v>34310</v>
      </c>
      <c r="P1842" s="225">
        <f>IFERROR(VLOOKUP(TRIM(PRR[[#This Row],[Lokacija provedbe
grad ili općina]]),[1]Koordinate!B:E,3,FALSE),"")</f>
        <v>45.2862467</v>
      </c>
      <c r="Q1842" s="225">
        <f>IFERROR(VLOOKUP(TRIM(PRR[[#This Row],[Lokacija provedbe
grad ili općina]]),[1]Koordinate!B:E,4,FALSE),"")</f>
        <v>17.801819600000002</v>
      </c>
    </row>
    <row r="1843" spans="1:17" s="167" customFormat="1">
      <c r="A1843" s="218"/>
      <c r="B1843" s="254" t="s">
        <v>3180</v>
      </c>
      <c r="C1843" s="44"/>
      <c r="D1843" s="44"/>
      <c r="E1843" s="125">
        <v>43195.678287037037</v>
      </c>
      <c r="F1843" s="75">
        <v>372000</v>
      </c>
      <c r="G1843" s="75">
        <v>372000</v>
      </c>
      <c r="H1843" s="75">
        <v>334800</v>
      </c>
      <c r="I1843" s="75">
        <v>37200</v>
      </c>
      <c r="J1843" s="75"/>
      <c r="K1843" s="205" t="s">
        <v>3306</v>
      </c>
      <c r="L1843" s="196" t="s">
        <v>38</v>
      </c>
      <c r="M1843" s="234" t="s">
        <v>1568</v>
      </c>
      <c r="N1843" s="218"/>
      <c r="O1843" s="225">
        <f>IFERROR(VLOOKUP(TRIM(PRR[[#This Row],[Lokacija provedbe
grad ili općina]]),[1]Koordinate!B:E,2,FALSE),"")</f>
        <v>34330</v>
      </c>
      <c r="P1843" s="225">
        <f>IFERROR(VLOOKUP(TRIM(PRR[[#This Row],[Lokacija provedbe
grad ili općina]]),[1]Koordinate!B:E,3,FALSE),"")</f>
        <v>45.4555091</v>
      </c>
      <c r="Q1843" s="225">
        <f>IFERROR(VLOOKUP(TRIM(PRR[[#This Row],[Lokacija provedbe
grad ili općina]]),[1]Koordinate!B:E,4,FALSE),"")</f>
        <v>17.6623801</v>
      </c>
    </row>
    <row r="1844" spans="1:17" s="167" customFormat="1">
      <c r="A1844" s="218"/>
      <c r="B1844" s="254" t="s">
        <v>3180</v>
      </c>
      <c r="C1844" s="44"/>
      <c r="D1844" s="44"/>
      <c r="E1844" s="125">
        <v>43195.676458333335</v>
      </c>
      <c r="F1844" s="75">
        <v>372000</v>
      </c>
      <c r="G1844" s="75">
        <v>372000</v>
      </c>
      <c r="H1844" s="75">
        <v>334800</v>
      </c>
      <c r="I1844" s="75">
        <v>37200</v>
      </c>
      <c r="J1844" s="75"/>
      <c r="K1844" s="205" t="s">
        <v>3307</v>
      </c>
      <c r="L1844" s="196" t="s">
        <v>38</v>
      </c>
      <c r="M1844" s="234" t="s">
        <v>1468</v>
      </c>
      <c r="N1844" s="218"/>
      <c r="O1844" s="225">
        <f>IFERROR(VLOOKUP(TRIM(PRR[[#This Row],[Lokacija provedbe
grad ili općina]]),[1]Koordinate!B:E,2,FALSE),"")</f>
        <v>34350</v>
      </c>
      <c r="P1844" s="225">
        <f>IFERROR(VLOOKUP(TRIM(PRR[[#This Row],[Lokacija provedbe
grad ili općina]]),[1]Koordinate!B:E,3,FALSE),"")</f>
        <v>45.350836100000002</v>
      </c>
      <c r="Q1844" s="225">
        <f>IFERROR(VLOOKUP(TRIM(PRR[[#This Row],[Lokacija provedbe
grad ili općina]]),[1]Koordinate!B:E,4,FALSE),"")</f>
        <v>17.988119299999902</v>
      </c>
    </row>
    <row r="1845" spans="1:17" s="167" customFormat="1">
      <c r="A1845" s="218"/>
      <c r="B1845" s="254" t="s">
        <v>3180</v>
      </c>
      <c r="C1845" s="44"/>
      <c r="D1845" s="44"/>
      <c r="E1845" s="125">
        <v>43195.675243055557</v>
      </c>
      <c r="F1845" s="75">
        <v>372000</v>
      </c>
      <c r="G1845" s="75">
        <v>372000</v>
      </c>
      <c r="H1845" s="75">
        <v>334800</v>
      </c>
      <c r="I1845" s="75">
        <v>37200</v>
      </c>
      <c r="J1845" s="75"/>
      <c r="K1845" s="205" t="s">
        <v>3308</v>
      </c>
      <c r="L1845" s="196" t="s">
        <v>38</v>
      </c>
      <c r="M1845" s="234" t="s">
        <v>141</v>
      </c>
      <c r="N1845" s="218"/>
      <c r="O1845" s="225">
        <f>IFERROR(VLOOKUP(TRIM(PRR[[#This Row],[Lokacija provedbe
grad ili općina]]),[1]Koordinate!B:E,2,FALSE),"")</f>
        <v>34340</v>
      </c>
      <c r="P1845" s="225">
        <f>IFERROR(VLOOKUP(TRIM(PRR[[#This Row],[Lokacija provedbe
grad ili općina]]),[1]Koordinate!B:E,3,FALSE),"")</f>
        <v>45.425881399999902</v>
      </c>
      <c r="Q1845" s="225">
        <f>IFERROR(VLOOKUP(TRIM(PRR[[#This Row],[Lokacija provedbe
grad ili općina]]),[1]Koordinate!B:E,4,FALSE),"")</f>
        <v>17.883369999999999</v>
      </c>
    </row>
    <row r="1846" spans="1:17" s="167" customFormat="1">
      <c r="A1846" s="218"/>
      <c r="B1846" s="254" t="s">
        <v>3180</v>
      </c>
      <c r="C1846" s="44"/>
      <c r="D1846" s="44"/>
      <c r="E1846" s="125">
        <v>43195.674178240741</v>
      </c>
      <c r="F1846" s="75">
        <v>372000</v>
      </c>
      <c r="G1846" s="75">
        <v>372000</v>
      </c>
      <c r="H1846" s="75">
        <v>334800</v>
      </c>
      <c r="I1846" s="75">
        <v>37200</v>
      </c>
      <c r="J1846" s="75"/>
      <c r="K1846" s="205" t="s">
        <v>3309</v>
      </c>
      <c r="L1846" s="196" t="s">
        <v>38</v>
      </c>
      <c r="M1846" s="234" t="s">
        <v>128</v>
      </c>
      <c r="N1846" s="218"/>
      <c r="O1846" s="225">
        <f>IFERROR(VLOOKUP(TRIM(PRR[[#This Row],[Lokacija provedbe
grad ili općina]]),[1]Koordinate!B:E,2,FALSE),"")</f>
        <v>34310</v>
      </c>
      <c r="P1846" s="225">
        <f>IFERROR(VLOOKUP(TRIM(PRR[[#This Row],[Lokacija provedbe
grad ili općina]]),[1]Koordinate!B:E,3,FALSE),"")</f>
        <v>45.2862467</v>
      </c>
      <c r="Q1846" s="225">
        <f>IFERROR(VLOOKUP(TRIM(PRR[[#This Row],[Lokacija provedbe
grad ili općina]]),[1]Koordinate!B:E,4,FALSE),"")</f>
        <v>17.801819600000002</v>
      </c>
    </row>
    <row r="1847" spans="1:17" s="167" customFormat="1">
      <c r="A1847" s="218"/>
      <c r="B1847" s="254" t="s">
        <v>3180</v>
      </c>
      <c r="C1847" s="44"/>
      <c r="D1847" s="44"/>
      <c r="E1847" s="125">
        <v>43195.674004629633</v>
      </c>
      <c r="F1847" s="75">
        <v>372000</v>
      </c>
      <c r="G1847" s="75">
        <v>372000</v>
      </c>
      <c r="H1847" s="75">
        <v>334800</v>
      </c>
      <c r="I1847" s="75">
        <v>37200</v>
      </c>
      <c r="J1847" s="75"/>
      <c r="K1847" s="205" t="s">
        <v>3310</v>
      </c>
      <c r="L1847" s="196" t="s">
        <v>38</v>
      </c>
      <c r="M1847" s="234" t="s">
        <v>128</v>
      </c>
      <c r="N1847" s="218"/>
      <c r="O1847" s="225">
        <f>IFERROR(VLOOKUP(TRIM(PRR[[#This Row],[Lokacija provedbe
grad ili općina]]),[1]Koordinate!B:E,2,FALSE),"")</f>
        <v>34310</v>
      </c>
      <c r="P1847" s="225">
        <f>IFERROR(VLOOKUP(TRIM(PRR[[#This Row],[Lokacija provedbe
grad ili općina]]),[1]Koordinate!B:E,3,FALSE),"")</f>
        <v>45.2862467</v>
      </c>
      <c r="Q1847" s="225">
        <f>IFERROR(VLOOKUP(TRIM(PRR[[#This Row],[Lokacija provedbe
grad ili općina]]),[1]Koordinate!B:E,4,FALSE),"")</f>
        <v>17.801819600000002</v>
      </c>
    </row>
    <row r="1848" spans="1:17" s="167" customFormat="1">
      <c r="A1848" s="218"/>
      <c r="B1848" s="254" t="s">
        <v>3180</v>
      </c>
      <c r="C1848" s="44"/>
      <c r="D1848" s="44"/>
      <c r="E1848" s="125">
        <v>43195.757824074077</v>
      </c>
      <c r="F1848" s="75">
        <v>372000</v>
      </c>
      <c r="G1848" s="75">
        <v>372000</v>
      </c>
      <c r="H1848" s="75">
        <v>334800</v>
      </c>
      <c r="I1848" s="75">
        <v>37200</v>
      </c>
      <c r="J1848" s="75"/>
      <c r="K1848" s="205" t="s">
        <v>3311</v>
      </c>
      <c r="L1848" s="196" t="s">
        <v>38</v>
      </c>
      <c r="M1848" s="234" t="s">
        <v>1568</v>
      </c>
      <c r="N1848" s="218"/>
      <c r="O1848" s="225">
        <f>IFERROR(VLOOKUP(TRIM(PRR[[#This Row],[Lokacija provedbe
grad ili općina]]),[1]Koordinate!B:E,2,FALSE),"")</f>
        <v>34330</v>
      </c>
      <c r="P1848" s="225">
        <f>IFERROR(VLOOKUP(TRIM(PRR[[#This Row],[Lokacija provedbe
grad ili općina]]),[1]Koordinate!B:E,3,FALSE),"")</f>
        <v>45.4555091</v>
      </c>
      <c r="Q1848" s="225">
        <f>IFERROR(VLOOKUP(TRIM(PRR[[#This Row],[Lokacija provedbe
grad ili općina]]),[1]Koordinate!B:E,4,FALSE),"")</f>
        <v>17.6623801</v>
      </c>
    </row>
    <row r="1849" spans="1:17" s="167" customFormat="1">
      <c r="A1849" s="218"/>
      <c r="B1849" s="254" t="s">
        <v>3180</v>
      </c>
      <c r="C1849" s="44"/>
      <c r="D1849" s="44"/>
      <c r="E1849" s="125">
        <v>43195.673379629632</v>
      </c>
      <c r="F1849" s="75">
        <v>372000</v>
      </c>
      <c r="G1849" s="75">
        <v>372000</v>
      </c>
      <c r="H1849" s="75">
        <v>334800</v>
      </c>
      <c r="I1849" s="75">
        <v>37200</v>
      </c>
      <c r="J1849" s="75"/>
      <c r="K1849" s="205" t="s">
        <v>3312</v>
      </c>
      <c r="L1849" s="196" t="s">
        <v>38</v>
      </c>
      <c r="M1849" s="234" t="s">
        <v>37</v>
      </c>
      <c r="N1849" s="218"/>
      <c r="O1849" s="225">
        <f>IFERROR(VLOOKUP(TRIM(PRR[[#This Row],[Lokacija provedbe
grad ili općina]]),[1]Koordinate!B:E,2,FALSE),"")</f>
        <v>34551</v>
      </c>
      <c r="P1849" s="225">
        <f>IFERROR(VLOOKUP(TRIM(PRR[[#This Row],[Lokacija provedbe
grad ili općina]]),[1]Koordinate!B:E,3,FALSE),"")</f>
        <v>45.414281199999998</v>
      </c>
      <c r="Q1849" s="225">
        <f>IFERROR(VLOOKUP(TRIM(PRR[[#This Row],[Lokacija provedbe
grad ili općina]]),[1]Koordinate!B:E,4,FALSE),"")</f>
        <v>17.161192099999901</v>
      </c>
    </row>
    <row r="1850" spans="1:17" s="167" customFormat="1">
      <c r="A1850" s="225"/>
      <c r="B1850" s="226" t="s">
        <v>3180</v>
      </c>
      <c r="C1850" s="225"/>
      <c r="D1850" s="225"/>
      <c r="E1850" s="231">
        <v>43196.376944444448</v>
      </c>
      <c r="F1850" s="75">
        <v>372000</v>
      </c>
      <c r="G1850" s="75">
        <v>372000</v>
      </c>
      <c r="H1850" s="75">
        <v>334800</v>
      </c>
      <c r="I1850" s="75">
        <v>37200</v>
      </c>
      <c r="J1850" s="75"/>
      <c r="K1850" s="205" t="s">
        <v>3313</v>
      </c>
      <c r="L1850" s="419" t="s">
        <v>38</v>
      </c>
      <c r="M1850" s="142" t="s">
        <v>4344</v>
      </c>
      <c r="N1850" s="218"/>
      <c r="O1850" s="225" t="str">
        <f>IFERROR(VLOOKUP(TRIM(PRR[[#This Row],[Lokacija provedbe
grad ili općina]]),[1]Koordinate!B:E,2,FALSE),"")</f>
        <v/>
      </c>
      <c r="P1850" s="225" t="str">
        <f>IFERROR(VLOOKUP(TRIM(PRR[[#This Row],[Lokacija provedbe
grad ili općina]]),[1]Koordinate!B:E,3,FALSE),"")</f>
        <v/>
      </c>
      <c r="Q1850" s="225" t="str">
        <f>IFERROR(VLOOKUP(TRIM(PRR[[#This Row],[Lokacija provedbe
grad ili općina]]),[1]Koordinate!B:E,4,FALSE),"")</f>
        <v/>
      </c>
    </row>
    <row r="1851" spans="1:17" s="167" customFormat="1">
      <c r="A1851" s="225"/>
      <c r="B1851" s="226" t="s">
        <v>3180</v>
      </c>
      <c r="C1851" s="225"/>
      <c r="D1851" s="225"/>
      <c r="E1851" s="231">
        <v>43196.374212962961</v>
      </c>
      <c r="F1851" s="75">
        <v>372000</v>
      </c>
      <c r="G1851" s="75">
        <v>372000</v>
      </c>
      <c r="H1851" s="75">
        <v>334800</v>
      </c>
      <c r="I1851" s="75">
        <v>37200</v>
      </c>
      <c r="J1851" s="75"/>
      <c r="K1851" s="205" t="s">
        <v>3314</v>
      </c>
      <c r="L1851" s="419" t="s">
        <v>38</v>
      </c>
      <c r="M1851" s="142" t="s">
        <v>141</v>
      </c>
      <c r="N1851" s="218"/>
      <c r="O1851" s="225">
        <f>IFERROR(VLOOKUP(TRIM(PRR[[#This Row],[Lokacija provedbe
grad ili općina]]),[1]Koordinate!B:E,2,FALSE),"")</f>
        <v>34340</v>
      </c>
      <c r="P1851" s="225">
        <f>IFERROR(VLOOKUP(TRIM(PRR[[#This Row],[Lokacija provedbe
grad ili općina]]),[1]Koordinate!B:E,3,FALSE),"")</f>
        <v>45.425881399999902</v>
      </c>
      <c r="Q1851" s="225">
        <f>IFERROR(VLOOKUP(TRIM(PRR[[#This Row],[Lokacija provedbe
grad ili općina]]),[1]Koordinate!B:E,4,FALSE),"")</f>
        <v>17.883369999999999</v>
      </c>
    </row>
    <row r="1852" spans="1:17" s="167" customFormat="1">
      <c r="A1852" s="225"/>
      <c r="B1852" s="226" t="s">
        <v>3180</v>
      </c>
      <c r="C1852" s="225"/>
      <c r="D1852" s="225"/>
      <c r="E1852" s="231">
        <v>43196.37358796296</v>
      </c>
      <c r="F1852" s="75">
        <v>372000</v>
      </c>
      <c r="G1852" s="75">
        <v>372000</v>
      </c>
      <c r="H1852" s="75">
        <v>334800</v>
      </c>
      <c r="I1852" s="75">
        <v>37200</v>
      </c>
      <c r="J1852" s="75"/>
      <c r="K1852" s="205" t="s">
        <v>3315</v>
      </c>
      <c r="L1852" s="419" t="s">
        <v>38</v>
      </c>
      <c r="M1852" s="142" t="s">
        <v>141</v>
      </c>
      <c r="N1852" s="218"/>
      <c r="O1852" s="225">
        <f>IFERROR(VLOOKUP(TRIM(PRR[[#This Row],[Lokacija provedbe
grad ili općina]]),[1]Koordinate!B:E,2,FALSE),"")</f>
        <v>34340</v>
      </c>
      <c r="P1852" s="225">
        <f>IFERROR(VLOOKUP(TRIM(PRR[[#This Row],[Lokacija provedbe
grad ili općina]]),[1]Koordinate!B:E,3,FALSE),"")</f>
        <v>45.425881399999902</v>
      </c>
      <c r="Q1852" s="225">
        <f>IFERROR(VLOOKUP(TRIM(PRR[[#This Row],[Lokacija provedbe
grad ili općina]]),[1]Koordinate!B:E,4,FALSE),"")</f>
        <v>17.883369999999999</v>
      </c>
    </row>
    <row r="1853" spans="1:17" s="167" customFormat="1">
      <c r="A1853" s="225"/>
      <c r="B1853" s="226" t="s">
        <v>3180</v>
      </c>
      <c r="C1853" s="225"/>
      <c r="D1853" s="225"/>
      <c r="E1853" s="231">
        <v>43196.371886574074</v>
      </c>
      <c r="F1853" s="75">
        <v>372000</v>
      </c>
      <c r="G1853" s="75">
        <v>372000</v>
      </c>
      <c r="H1853" s="75">
        <v>334800</v>
      </c>
      <c r="I1853" s="75">
        <v>37200</v>
      </c>
      <c r="J1853" s="75"/>
      <c r="K1853" s="205" t="s">
        <v>3316</v>
      </c>
      <c r="L1853" s="419" t="s">
        <v>38</v>
      </c>
      <c r="M1853" s="142" t="s">
        <v>1468</v>
      </c>
      <c r="N1853" s="218"/>
      <c r="O1853" s="225">
        <f>IFERROR(VLOOKUP(TRIM(PRR[[#This Row],[Lokacija provedbe
grad ili općina]]),[1]Koordinate!B:E,2,FALSE),"")</f>
        <v>34350</v>
      </c>
      <c r="P1853" s="225">
        <f>IFERROR(VLOOKUP(TRIM(PRR[[#This Row],[Lokacija provedbe
grad ili općina]]),[1]Koordinate!B:E,3,FALSE),"")</f>
        <v>45.350836100000002</v>
      </c>
      <c r="Q1853" s="225">
        <f>IFERROR(VLOOKUP(TRIM(PRR[[#This Row],[Lokacija provedbe
grad ili općina]]),[1]Koordinate!B:E,4,FALSE),"")</f>
        <v>17.988119299999902</v>
      </c>
    </row>
    <row r="1854" spans="1:17" s="167" customFormat="1">
      <c r="A1854" s="225"/>
      <c r="B1854" s="226" t="s">
        <v>3180</v>
      </c>
      <c r="C1854" s="225"/>
      <c r="D1854" s="225"/>
      <c r="E1854" s="231">
        <v>43195.758402777778</v>
      </c>
      <c r="F1854" s="75">
        <v>372000</v>
      </c>
      <c r="G1854" s="75">
        <v>372000</v>
      </c>
      <c r="H1854" s="75">
        <v>334800</v>
      </c>
      <c r="I1854" s="75">
        <v>37200</v>
      </c>
      <c r="J1854" s="75"/>
      <c r="K1854" s="205" t="s">
        <v>3317</v>
      </c>
      <c r="L1854" s="419" t="s">
        <v>38</v>
      </c>
      <c r="M1854" s="142" t="s">
        <v>1568</v>
      </c>
      <c r="N1854" s="218"/>
      <c r="O1854" s="225">
        <f>IFERROR(VLOOKUP(TRIM(PRR[[#This Row],[Lokacija provedbe
grad ili općina]]),[1]Koordinate!B:E,2,FALSE),"")</f>
        <v>34330</v>
      </c>
      <c r="P1854" s="225">
        <f>IFERROR(VLOOKUP(TRIM(PRR[[#This Row],[Lokacija provedbe
grad ili općina]]),[1]Koordinate!B:E,3,FALSE),"")</f>
        <v>45.4555091</v>
      </c>
      <c r="Q1854" s="225">
        <f>IFERROR(VLOOKUP(TRIM(PRR[[#This Row],[Lokacija provedbe
grad ili općina]]),[1]Koordinate!B:E,4,FALSE),"")</f>
        <v>17.6623801</v>
      </c>
    </row>
    <row r="1855" spans="1:17" s="167" customFormat="1">
      <c r="A1855" s="225"/>
      <c r="B1855" s="226" t="s">
        <v>3180</v>
      </c>
      <c r="C1855" s="225"/>
      <c r="D1855" s="225"/>
      <c r="E1855" s="231">
        <v>43195.758298611108</v>
      </c>
      <c r="F1855" s="75">
        <v>372000</v>
      </c>
      <c r="G1855" s="75">
        <v>372000</v>
      </c>
      <c r="H1855" s="75">
        <v>334800</v>
      </c>
      <c r="I1855" s="75">
        <v>37200</v>
      </c>
      <c r="J1855" s="75"/>
      <c r="K1855" s="205" t="s">
        <v>3318</v>
      </c>
      <c r="L1855" s="419" t="s">
        <v>38</v>
      </c>
      <c r="M1855" s="142" t="s">
        <v>128</v>
      </c>
      <c r="N1855" s="218"/>
      <c r="O1855" s="225">
        <f>IFERROR(VLOOKUP(TRIM(PRR[[#This Row],[Lokacija provedbe
grad ili općina]]),[1]Koordinate!B:E,2,FALSE),"")</f>
        <v>34310</v>
      </c>
      <c r="P1855" s="225">
        <f>IFERROR(VLOOKUP(TRIM(PRR[[#This Row],[Lokacija provedbe
grad ili općina]]),[1]Koordinate!B:E,3,FALSE),"")</f>
        <v>45.2862467</v>
      </c>
      <c r="Q1855" s="225">
        <f>IFERROR(VLOOKUP(TRIM(PRR[[#This Row],[Lokacija provedbe
grad ili općina]]),[1]Koordinate!B:E,4,FALSE),"")</f>
        <v>17.801819600000002</v>
      </c>
    </row>
    <row r="1856" spans="1:17" s="167" customFormat="1">
      <c r="A1856" s="225"/>
      <c r="B1856" s="226" t="s">
        <v>3180</v>
      </c>
      <c r="C1856" s="225"/>
      <c r="D1856" s="225"/>
      <c r="E1856" s="231">
        <v>43195.7575</v>
      </c>
      <c r="F1856" s="75">
        <v>372000</v>
      </c>
      <c r="G1856" s="75">
        <v>372000</v>
      </c>
      <c r="H1856" s="75">
        <v>334800</v>
      </c>
      <c r="I1856" s="75">
        <v>37200</v>
      </c>
      <c r="J1856" s="75"/>
      <c r="K1856" s="205" t="s">
        <v>3319</v>
      </c>
      <c r="L1856" s="419" t="s">
        <v>38</v>
      </c>
      <c r="M1856" s="142" t="s">
        <v>188</v>
      </c>
      <c r="N1856" s="218"/>
      <c r="O1856" s="225">
        <f>IFERROR(VLOOKUP(TRIM(PRR[[#This Row],[Lokacija provedbe
grad ili općina]]),[1]Koordinate!B:E,2,FALSE),"")</f>
        <v>34322</v>
      </c>
      <c r="P1856" s="225">
        <f>IFERROR(VLOOKUP(TRIM(PRR[[#This Row],[Lokacija provedbe
grad ili općina]]),[1]Koordinate!B:E,3,FALSE),"")</f>
        <v>45.330240000000003</v>
      </c>
      <c r="Q1856" s="225">
        <f>IFERROR(VLOOKUP(TRIM(PRR[[#This Row],[Lokacija provedbe
grad ili općina]]),[1]Koordinate!B:E,4,FALSE),"")</f>
        <v>17.597004800000001</v>
      </c>
    </row>
    <row r="1857" spans="1:17" s="167" customFormat="1">
      <c r="A1857" s="225"/>
      <c r="B1857" s="226" t="s">
        <v>3180</v>
      </c>
      <c r="C1857" s="225"/>
      <c r="D1857" s="225"/>
      <c r="E1857" s="231">
        <v>43195.673171296294</v>
      </c>
      <c r="F1857" s="75">
        <v>372000</v>
      </c>
      <c r="G1857" s="75">
        <v>372000</v>
      </c>
      <c r="H1857" s="75">
        <v>334800</v>
      </c>
      <c r="I1857" s="75">
        <v>37200</v>
      </c>
      <c r="J1857" s="75">
        <v>0</v>
      </c>
      <c r="K1857" s="205" t="s">
        <v>3381</v>
      </c>
      <c r="L1857" s="419" t="s">
        <v>38</v>
      </c>
      <c r="M1857" s="142" t="s">
        <v>188</v>
      </c>
      <c r="N1857" s="218"/>
      <c r="O1857" s="225">
        <f>IFERROR(VLOOKUP(TRIM(PRR[[#This Row],[Lokacija provedbe
grad ili općina]]),[1]Koordinate!B:E,2,FALSE),"")</f>
        <v>34322</v>
      </c>
      <c r="P1857" s="225">
        <f>IFERROR(VLOOKUP(TRIM(PRR[[#This Row],[Lokacija provedbe
grad ili općina]]),[1]Koordinate!B:E,3,FALSE),"")</f>
        <v>45.330240000000003</v>
      </c>
      <c r="Q1857" s="225">
        <f>IFERROR(VLOOKUP(TRIM(PRR[[#This Row],[Lokacija provedbe
grad ili općina]]),[1]Koordinate!B:E,4,FALSE),"")</f>
        <v>17.597004800000001</v>
      </c>
    </row>
    <row r="1858" spans="1:17" s="167" customFormat="1">
      <c r="A1858" s="225"/>
      <c r="B1858" s="226" t="s">
        <v>5521</v>
      </c>
      <c r="C1858" s="225"/>
      <c r="D1858" s="225"/>
      <c r="E1858" s="231">
        <v>43507</v>
      </c>
      <c r="F1858" s="75">
        <v>148800</v>
      </c>
      <c r="G1858" s="75">
        <v>148800</v>
      </c>
      <c r="H1858" s="75">
        <v>133920</v>
      </c>
      <c r="I1858" s="75">
        <v>14880</v>
      </c>
      <c r="J1858" s="75">
        <v>0</v>
      </c>
      <c r="K1858" s="205" t="s">
        <v>5669</v>
      </c>
      <c r="L1858" s="419" t="s">
        <v>38</v>
      </c>
      <c r="M1858" s="142" t="s">
        <v>138</v>
      </c>
      <c r="N1858" s="218"/>
      <c r="O1858" s="225">
        <f>IFERROR(VLOOKUP(TRIM(PRR[[#This Row],[Lokacija provedbe
grad ili općina]]),[1]Koordinate!B:E,2,FALSE),"")</f>
        <v>34550</v>
      </c>
      <c r="P1858" s="225">
        <f>IFERROR(VLOOKUP(TRIM(PRR[[#This Row],[Lokacija provedbe
grad ili općina]]),[1]Koordinate!B:E,3,FALSE),"")</f>
        <v>45.438845200000003</v>
      </c>
      <c r="Q1858" s="225">
        <f>IFERROR(VLOOKUP(TRIM(PRR[[#This Row],[Lokacija provedbe
grad ili općina]]),[1]Koordinate!B:E,4,FALSE),"")</f>
        <v>17.191742399999999</v>
      </c>
    </row>
    <row r="1859" spans="1:17" s="167" customFormat="1">
      <c r="A1859" s="218"/>
      <c r="B1859" s="226" t="s">
        <v>5521</v>
      </c>
      <c r="C1859" s="218"/>
      <c r="D1859" s="218"/>
      <c r="E1859" s="227">
        <v>43507</v>
      </c>
      <c r="F1859" s="75">
        <v>372000</v>
      </c>
      <c r="G1859" s="75">
        <v>372000</v>
      </c>
      <c r="H1859" s="75">
        <v>334800</v>
      </c>
      <c r="I1859" s="75">
        <v>37200</v>
      </c>
      <c r="J1859" s="75">
        <v>0</v>
      </c>
      <c r="K1859" s="205" t="s">
        <v>5670</v>
      </c>
      <c r="L1859" s="417" t="s">
        <v>38</v>
      </c>
      <c r="M1859" s="205" t="s">
        <v>141</v>
      </c>
      <c r="N1859" s="218"/>
      <c r="O1859" s="225">
        <f>IFERROR(VLOOKUP(TRIM(PRR[[#This Row],[Lokacija provedbe
grad ili općina]]),[1]Koordinate!B:E,2,FALSE),"")</f>
        <v>34340</v>
      </c>
      <c r="P1859" s="225">
        <f>IFERROR(VLOOKUP(TRIM(PRR[[#This Row],[Lokacija provedbe
grad ili općina]]),[1]Koordinate!B:E,3,FALSE),"")</f>
        <v>45.425881399999902</v>
      </c>
      <c r="Q1859" s="225">
        <f>IFERROR(VLOOKUP(TRIM(PRR[[#This Row],[Lokacija provedbe
grad ili općina]]),[1]Koordinate!B:E,4,FALSE),"")</f>
        <v>17.883369999999999</v>
      </c>
    </row>
    <row r="1860" spans="1:17" s="167" customFormat="1">
      <c r="A1860" s="218"/>
      <c r="B1860" s="226" t="s">
        <v>5521</v>
      </c>
      <c r="C1860" s="218"/>
      <c r="D1860" s="218"/>
      <c r="E1860" s="227">
        <v>43507</v>
      </c>
      <c r="F1860" s="75">
        <v>372000</v>
      </c>
      <c r="G1860" s="75">
        <v>372000</v>
      </c>
      <c r="H1860" s="75">
        <v>334800</v>
      </c>
      <c r="I1860" s="75">
        <v>37200</v>
      </c>
      <c r="J1860" s="75">
        <v>0</v>
      </c>
      <c r="K1860" s="205" t="s">
        <v>5671</v>
      </c>
      <c r="L1860" s="417" t="s">
        <v>38</v>
      </c>
      <c r="M1860" s="205" t="s">
        <v>128</v>
      </c>
      <c r="N1860" s="218"/>
      <c r="O1860" s="225">
        <f>IFERROR(VLOOKUP(TRIM(PRR[[#This Row],[Lokacija provedbe
grad ili općina]]),[1]Koordinate!B:E,2,FALSE),"")</f>
        <v>34310</v>
      </c>
      <c r="P1860" s="225">
        <f>IFERROR(VLOOKUP(TRIM(PRR[[#This Row],[Lokacija provedbe
grad ili općina]]),[1]Koordinate!B:E,3,FALSE),"")</f>
        <v>45.2862467</v>
      </c>
      <c r="Q1860" s="225">
        <f>IFERROR(VLOOKUP(TRIM(PRR[[#This Row],[Lokacija provedbe
grad ili općina]]),[1]Koordinate!B:E,4,FALSE),"")</f>
        <v>17.801819600000002</v>
      </c>
    </row>
    <row r="1861" spans="1:17" s="167" customFormat="1">
      <c r="A1861" s="218"/>
      <c r="B1861" s="226" t="s">
        <v>5521</v>
      </c>
      <c r="C1861" s="218"/>
      <c r="D1861" s="218"/>
      <c r="E1861" s="227">
        <v>43507</v>
      </c>
      <c r="F1861" s="75">
        <v>372000</v>
      </c>
      <c r="G1861" s="75">
        <v>372000</v>
      </c>
      <c r="H1861" s="75">
        <v>334800</v>
      </c>
      <c r="I1861" s="75">
        <v>37200</v>
      </c>
      <c r="J1861" s="75">
        <v>0</v>
      </c>
      <c r="K1861" s="205" t="s">
        <v>5672</v>
      </c>
      <c r="L1861" s="417" t="s">
        <v>38</v>
      </c>
      <c r="M1861" s="205" t="s">
        <v>128</v>
      </c>
      <c r="N1861" s="218"/>
      <c r="O1861" s="225">
        <f>IFERROR(VLOOKUP(TRIM(PRR[[#This Row],[Lokacija provedbe
grad ili općina]]),[1]Koordinate!B:E,2,FALSE),"")</f>
        <v>34310</v>
      </c>
      <c r="P1861" s="225">
        <f>IFERROR(VLOOKUP(TRIM(PRR[[#This Row],[Lokacija provedbe
grad ili općina]]),[1]Koordinate!B:E,3,FALSE),"")</f>
        <v>45.2862467</v>
      </c>
      <c r="Q1861" s="225">
        <f>IFERROR(VLOOKUP(TRIM(PRR[[#This Row],[Lokacija provedbe
grad ili općina]]),[1]Koordinate!B:E,4,FALSE),"")</f>
        <v>17.801819600000002</v>
      </c>
    </row>
    <row r="1862" spans="1:17" s="167" customFormat="1">
      <c r="A1862" s="225"/>
      <c r="B1862" s="423" t="s">
        <v>5521</v>
      </c>
      <c r="C1862" s="225"/>
      <c r="D1862" s="225"/>
      <c r="E1862" s="231">
        <v>43525</v>
      </c>
      <c r="F1862" s="424">
        <v>372000</v>
      </c>
      <c r="G1862" s="424">
        <v>372000</v>
      </c>
      <c r="H1862" s="424">
        <v>334800</v>
      </c>
      <c r="I1862" s="424">
        <v>37200</v>
      </c>
      <c r="J1862" s="424">
        <v>0</v>
      </c>
      <c r="K1862" s="142" t="s">
        <v>5673</v>
      </c>
      <c r="L1862" s="419" t="s">
        <v>38</v>
      </c>
      <c r="M1862" s="142" t="s">
        <v>140</v>
      </c>
      <c r="N1862" s="225"/>
      <c r="O1862" s="225">
        <f>IFERROR(VLOOKUP(TRIM(PRR[[#This Row],[Lokacija provedbe
grad ili općina]]),[1]Koordinate!B:E,2,FALSE),"")</f>
        <v>34000</v>
      </c>
      <c r="P1862" s="225">
        <f>IFERROR(VLOOKUP(TRIM(PRR[[#This Row],[Lokacija provedbe
grad ili općina]]),[1]Koordinate!B:E,3,FALSE),"")</f>
        <v>45.331476299999999</v>
      </c>
      <c r="Q1862" s="225">
        <f>IFERROR(VLOOKUP(TRIM(PRR[[#This Row],[Lokacija provedbe
grad ili općina]]),[1]Koordinate!B:E,4,FALSE),"")</f>
        <v>17.674474799999899</v>
      </c>
    </row>
    <row r="1863" spans="1:17" s="167" customFormat="1">
      <c r="A1863" s="225"/>
      <c r="B1863" s="423" t="s">
        <v>5521</v>
      </c>
      <c r="C1863" s="225"/>
      <c r="D1863" s="225"/>
      <c r="E1863" s="231">
        <v>43549</v>
      </c>
      <c r="F1863" s="424">
        <v>370625</v>
      </c>
      <c r="G1863" s="424">
        <v>370625</v>
      </c>
      <c r="H1863" s="424">
        <v>333562.5</v>
      </c>
      <c r="I1863" s="424">
        <v>37062.5</v>
      </c>
      <c r="J1863" s="424">
        <v>0</v>
      </c>
      <c r="K1863" s="142" t="s">
        <v>6379</v>
      </c>
      <c r="L1863" s="419" t="s">
        <v>38</v>
      </c>
      <c r="M1863" s="142" t="s">
        <v>140</v>
      </c>
      <c r="N1863" s="225"/>
      <c r="O1863" s="225">
        <f>IFERROR(VLOOKUP(TRIM(PRR[[#This Row],[Lokacija provedbe
grad ili općina]]),[1]Koordinate!B:E,2,FALSE),"")</f>
        <v>34000</v>
      </c>
      <c r="P1863" s="225">
        <f>IFERROR(VLOOKUP(TRIM(PRR[[#This Row],[Lokacija provedbe
grad ili općina]]),[1]Koordinate!B:E,3,FALSE),"")</f>
        <v>45.331476299999999</v>
      </c>
      <c r="Q1863" s="225">
        <f>IFERROR(VLOOKUP(TRIM(PRR[[#This Row],[Lokacija provedbe
grad ili općina]]),[1]Koordinate!B:E,4,FALSE),"")</f>
        <v>17.674474799999899</v>
      </c>
    </row>
    <row r="1864" spans="1:17" s="167" customFormat="1">
      <c r="A1864" s="225"/>
      <c r="B1864" s="423" t="s">
        <v>5521</v>
      </c>
      <c r="C1864" s="225"/>
      <c r="D1864" s="225"/>
      <c r="E1864" s="231">
        <v>43549</v>
      </c>
      <c r="F1864" s="424">
        <v>370625</v>
      </c>
      <c r="G1864" s="424">
        <v>370625</v>
      </c>
      <c r="H1864" s="424">
        <v>333562.5</v>
      </c>
      <c r="I1864" s="424">
        <v>37062.5</v>
      </c>
      <c r="J1864" s="424">
        <v>0</v>
      </c>
      <c r="K1864" s="142" t="s">
        <v>6380</v>
      </c>
      <c r="L1864" s="419" t="s">
        <v>38</v>
      </c>
      <c r="M1864" s="142" t="s">
        <v>128</v>
      </c>
      <c r="N1864" s="225"/>
      <c r="O1864" s="225">
        <f>IFERROR(VLOOKUP(TRIM(PRR[[#This Row],[Lokacija provedbe
grad ili općina]]),[1]Koordinate!B:E,2,FALSE),"")</f>
        <v>34310</v>
      </c>
      <c r="P1864" s="225">
        <f>IFERROR(VLOOKUP(TRIM(PRR[[#This Row],[Lokacija provedbe
grad ili općina]]),[1]Koordinate!B:E,3,FALSE),"")</f>
        <v>45.2862467</v>
      </c>
      <c r="Q1864" s="225">
        <f>IFERROR(VLOOKUP(TRIM(PRR[[#This Row],[Lokacija provedbe
grad ili općina]]),[1]Koordinate!B:E,4,FALSE),"")</f>
        <v>17.801819600000002</v>
      </c>
    </row>
    <row r="1865" spans="1:17" s="167" customFormat="1">
      <c r="A1865" s="218"/>
      <c r="B1865" s="226" t="s">
        <v>5521</v>
      </c>
      <c r="C1865" s="218"/>
      <c r="D1865" s="218"/>
      <c r="E1865" s="227">
        <v>43549</v>
      </c>
      <c r="F1865" s="75">
        <v>148250</v>
      </c>
      <c r="G1865" s="75">
        <v>148250</v>
      </c>
      <c r="H1865" s="75">
        <v>133425</v>
      </c>
      <c r="I1865" s="75">
        <v>14825</v>
      </c>
      <c r="J1865" s="75">
        <v>0</v>
      </c>
      <c r="K1865" s="205" t="s">
        <v>6381</v>
      </c>
      <c r="L1865" s="417" t="s">
        <v>38</v>
      </c>
      <c r="M1865" s="205" t="s">
        <v>128</v>
      </c>
      <c r="N1865" s="218"/>
      <c r="O1865" s="225">
        <f>IFERROR(VLOOKUP(TRIM(PRR[[#This Row],[Lokacija provedbe
grad ili općina]]),[1]Koordinate!B:E,2,FALSE),"")</f>
        <v>34310</v>
      </c>
      <c r="P1865" s="225">
        <f>IFERROR(VLOOKUP(TRIM(PRR[[#This Row],[Lokacija provedbe
grad ili općina]]),[1]Koordinate!B:E,3,FALSE),"")</f>
        <v>45.2862467</v>
      </c>
      <c r="Q1865" s="225">
        <f>IFERROR(VLOOKUP(TRIM(PRR[[#This Row],[Lokacija provedbe
grad ili općina]]),[1]Koordinate!B:E,4,FALSE),"")</f>
        <v>17.801819600000002</v>
      </c>
    </row>
    <row r="1866" spans="1:17" s="167" customFormat="1">
      <c r="A1866" s="225"/>
      <c r="B1866" s="423" t="s">
        <v>5521</v>
      </c>
      <c r="C1866" s="225"/>
      <c r="D1866" s="225"/>
      <c r="E1866" s="231">
        <v>43543</v>
      </c>
      <c r="F1866" s="424">
        <v>148250</v>
      </c>
      <c r="G1866" s="424">
        <v>148250</v>
      </c>
      <c r="H1866" s="424">
        <v>133425</v>
      </c>
      <c r="I1866" s="424">
        <v>14825</v>
      </c>
      <c r="J1866" s="424">
        <v>0</v>
      </c>
      <c r="K1866" s="142" t="s">
        <v>6382</v>
      </c>
      <c r="L1866" s="419" t="s">
        <v>38</v>
      </c>
      <c r="M1866" s="142" t="s">
        <v>140</v>
      </c>
      <c r="N1866" s="225"/>
      <c r="O1866" s="225">
        <f>IFERROR(VLOOKUP(TRIM(PRR[[#This Row],[Lokacija provedbe
grad ili općina]]),[1]Koordinate!B:E,2,FALSE),"")</f>
        <v>34000</v>
      </c>
      <c r="P1866" s="225">
        <f>IFERROR(VLOOKUP(TRIM(PRR[[#This Row],[Lokacija provedbe
grad ili općina]]),[1]Koordinate!B:E,3,FALSE),"")</f>
        <v>45.331476299999999</v>
      </c>
      <c r="Q1866" s="225">
        <f>IFERROR(VLOOKUP(TRIM(PRR[[#This Row],[Lokacija provedbe
grad ili općina]]),[1]Koordinate!B:E,4,FALSE),"")</f>
        <v>17.674474799999899</v>
      </c>
    </row>
    <row r="1867" spans="1:17" s="167" customFormat="1">
      <c r="A1867" s="225"/>
      <c r="B1867" s="423" t="s">
        <v>5521</v>
      </c>
      <c r="C1867" s="225"/>
      <c r="D1867" s="225"/>
      <c r="E1867" s="231">
        <v>43551</v>
      </c>
      <c r="F1867" s="424">
        <v>148800</v>
      </c>
      <c r="G1867" s="424">
        <v>148800</v>
      </c>
      <c r="H1867" s="424">
        <v>133920</v>
      </c>
      <c r="I1867" s="424">
        <v>14880</v>
      </c>
      <c r="J1867" s="424">
        <v>0</v>
      </c>
      <c r="K1867" s="142" t="s">
        <v>6383</v>
      </c>
      <c r="L1867" s="419" t="s">
        <v>38</v>
      </c>
      <c r="M1867" s="142" t="s">
        <v>141</v>
      </c>
      <c r="N1867" s="225"/>
      <c r="O1867" s="225">
        <f>IFERROR(VLOOKUP(TRIM(PRR[[#This Row],[Lokacija provedbe
grad ili općina]]),[1]Koordinate!B:E,2,FALSE),"")</f>
        <v>34340</v>
      </c>
      <c r="P1867" s="225">
        <f>IFERROR(VLOOKUP(TRIM(PRR[[#This Row],[Lokacija provedbe
grad ili općina]]),[1]Koordinate!B:E,3,FALSE),"")</f>
        <v>45.425881399999902</v>
      </c>
      <c r="Q1867" s="225">
        <f>IFERROR(VLOOKUP(TRIM(PRR[[#This Row],[Lokacija provedbe
grad ili općina]]),[1]Koordinate!B:E,4,FALSE),"")</f>
        <v>17.883369999999999</v>
      </c>
    </row>
    <row r="1868" spans="1:17" s="167" customFormat="1">
      <c r="A1868" s="225"/>
      <c r="B1868" s="423" t="s">
        <v>5521</v>
      </c>
      <c r="C1868" s="225"/>
      <c r="D1868" s="225"/>
      <c r="E1868" s="231">
        <v>43548</v>
      </c>
      <c r="F1868" s="424">
        <v>370625</v>
      </c>
      <c r="G1868" s="424">
        <v>370625</v>
      </c>
      <c r="H1868" s="424">
        <v>333562.5</v>
      </c>
      <c r="I1868" s="424">
        <v>37062.5</v>
      </c>
      <c r="J1868" s="424">
        <v>0</v>
      </c>
      <c r="K1868" s="142" t="s">
        <v>6384</v>
      </c>
      <c r="L1868" s="419" t="s">
        <v>38</v>
      </c>
      <c r="M1868" s="142" t="s">
        <v>140</v>
      </c>
      <c r="N1868" s="225"/>
      <c r="O1868" s="225">
        <f>IFERROR(VLOOKUP(TRIM(PRR[[#This Row],[Lokacija provedbe
grad ili općina]]),[1]Koordinate!B:E,2,FALSE),"")</f>
        <v>34000</v>
      </c>
      <c r="P1868" s="225">
        <f>IFERROR(VLOOKUP(TRIM(PRR[[#This Row],[Lokacija provedbe
grad ili općina]]),[1]Koordinate!B:E,3,FALSE),"")</f>
        <v>45.331476299999999</v>
      </c>
      <c r="Q1868" s="225">
        <f>IFERROR(VLOOKUP(TRIM(PRR[[#This Row],[Lokacija provedbe
grad ili općina]]),[1]Koordinate!B:E,4,FALSE),"")</f>
        <v>17.674474799999899</v>
      </c>
    </row>
    <row r="1869" spans="1:17" s="167" customFormat="1">
      <c r="A1869" s="151"/>
      <c r="B1869" s="255" t="s">
        <v>5521</v>
      </c>
      <c r="C1869" s="151"/>
      <c r="D1869" s="151"/>
      <c r="E1869" s="78">
        <v>43546</v>
      </c>
      <c r="F1869" s="75">
        <v>370625</v>
      </c>
      <c r="G1869" s="75">
        <v>370625</v>
      </c>
      <c r="H1869" s="75">
        <v>333562.5</v>
      </c>
      <c r="I1869" s="75">
        <v>37062.5</v>
      </c>
      <c r="J1869" s="75">
        <v>0</v>
      </c>
      <c r="K1869" s="205" t="s">
        <v>6385</v>
      </c>
      <c r="L1869" s="418" t="s">
        <v>38</v>
      </c>
      <c r="M1869" s="124" t="s">
        <v>140</v>
      </c>
      <c r="N1869" s="218"/>
      <c r="O1869" s="225">
        <f>IFERROR(VLOOKUP(TRIM(PRR[[#This Row],[Lokacija provedbe
grad ili općina]]),[1]Koordinate!B:E,2,FALSE),"")</f>
        <v>34000</v>
      </c>
      <c r="P1869" s="225">
        <f>IFERROR(VLOOKUP(TRIM(PRR[[#This Row],[Lokacija provedbe
grad ili općina]]),[1]Koordinate!B:E,3,FALSE),"")</f>
        <v>45.331476299999999</v>
      </c>
      <c r="Q1869" s="225">
        <f>IFERROR(VLOOKUP(TRIM(PRR[[#This Row],[Lokacija provedbe
grad ili općina]]),[1]Koordinate!B:E,4,FALSE),"")</f>
        <v>17.674474799999899</v>
      </c>
    </row>
    <row r="1870" spans="1:17" s="167" customFormat="1">
      <c r="A1870" s="151"/>
      <c r="B1870" s="254" t="s">
        <v>5521</v>
      </c>
      <c r="C1870" s="44"/>
      <c r="D1870" s="44"/>
      <c r="E1870" s="242">
        <v>43549</v>
      </c>
      <c r="F1870" s="75">
        <v>370625</v>
      </c>
      <c r="G1870" s="75">
        <v>370625</v>
      </c>
      <c r="H1870" s="75">
        <v>333562.5</v>
      </c>
      <c r="I1870" s="75">
        <v>37062.5</v>
      </c>
      <c r="J1870" s="75">
        <v>0</v>
      </c>
      <c r="K1870" s="199" t="s">
        <v>6386</v>
      </c>
      <c r="L1870" s="196" t="s">
        <v>38</v>
      </c>
      <c r="M1870" s="136" t="s">
        <v>4342</v>
      </c>
      <c r="N1870" s="218"/>
      <c r="O1870" s="225">
        <f>IFERROR(VLOOKUP(TRIM(PRR[[#This Row],[Lokacija provedbe
grad ili općina]]),[1]Koordinate!B:E,2,FALSE),"")</f>
        <v>34334</v>
      </c>
      <c r="P1870" s="225">
        <f>IFERROR(VLOOKUP(TRIM(PRR[[#This Row],[Lokacija provedbe
grad ili općina]]),[1]Koordinate!B:E,3,FALSE),"")</f>
        <v>45.431294899999997</v>
      </c>
      <c r="Q1870" s="225">
        <f>IFERROR(VLOOKUP(TRIM(PRR[[#This Row],[Lokacija provedbe
grad ili općina]]),[1]Koordinate!B:E,4,FALSE),"")</f>
        <v>17.7258815</v>
      </c>
    </row>
    <row r="1871" spans="1:17" s="167" customFormat="1">
      <c r="A1871" s="151"/>
      <c r="B1871" s="254" t="s">
        <v>5521</v>
      </c>
      <c r="C1871" s="44"/>
      <c r="D1871" s="44"/>
      <c r="E1871" s="242">
        <v>43552</v>
      </c>
      <c r="F1871" s="75">
        <v>372000</v>
      </c>
      <c r="G1871" s="75">
        <v>372000</v>
      </c>
      <c r="H1871" s="75">
        <v>334800</v>
      </c>
      <c r="I1871" s="75">
        <v>37200</v>
      </c>
      <c r="J1871" s="75">
        <v>0</v>
      </c>
      <c r="K1871" s="199" t="s">
        <v>6387</v>
      </c>
      <c r="L1871" s="196" t="s">
        <v>38</v>
      </c>
      <c r="M1871" s="136" t="s">
        <v>141</v>
      </c>
      <c r="N1871" s="218"/>
      <c r="O1871" s="225">
        <f>IFERROR(VLOOKUP(TRIM(PRR[[#This Row],[Lokacija provedbe
grad ili općina]]),[1]Koordinate!B:E,2,FALSE),"")</f>
        <v>34340</v>
      </c>
      <c r="P1871" s="225">
        <f>IFERROR(VLOOKUP(TRIM(PRR[[#This Row],[Lokacija provedbe
grad ili općina]]),[1]Koordinate!B:E,3,FALSE),"")</f>
        <v>45.425881399999902</v>
      </c>
      <c r="Q1871" s="225">
        <f>IFERROR(VLOOKUP(TRIM(PRR[[#This Row],[Lokacija provedbe
grad ili općina]]),[1]Koordinate!B:E,4,FALSE),"")</f>
        <v>17.883369999999999</v>
      </c>
    </row>
    <row r="1872" spans="1:17" s="167" customFormat="1">
      <c r="A1872" s="225"/>
      <c r="B1872" s="423" t="s">
        <v>5521</v>
      </c>
      <c r="C1872" s="225"/>
      <c r="D1872" s="225"/>
      <c r="E1872" s="231">
        <v>43650</v>
      </c>
      <c r="F1872" s="424">
        <v>370625</v>
      </c>
      <c r="G1872" s="424">
        <v>370625</v>
      </c>
      <c r="H1872" s="424">
        <v>333562.5</v>
      </c>
      <c r="I1872" s="424">
        <v>37062.5</v>
      </c>
      <c r="J1872" s="424">
        <v>0</v>
      </c>
      <c r="K1872" s="142" t="s">
        <v>7383</v>
      </c>
      <c r="L1872" s="419" t="s">
        <v>38</v>
      </c>
      <c r="M1872" s="142" t="s">
        <v>188</v>
      </c>
      <c r="N1872" s="225"/>
      <c r="O1872" s="425">
        <f>IFERROR(VLOOKUP(TRIM(PRR[[#This Row],[Lokacija provedbe
grad ili općina]]),[1]Koordinate!B:E,2,FALSE),"")</f>
        <v>34322</v>
      </c>
      <c r="P1872" s="425">
        <f>IFERROR(VLOOKUP(TRIM(PRR[[#This Row],[Lokacija provedbe
grad ili općina]]),[1]Koordinate!B:E,3,FALSE),"")</f>
        <v>45.330240000000003</v>
      </c>
      <c r="Q1872" s="425">
        <f>IFERROR(VLOOKUP(TRIM(PRR[[#This Row],[Lokacija provedbe
grad ili općina]]),[1]Koordinate!B:E,4,FALSE),"")</f>
        <v>17.597004800000001</v>
      </c>
    </row>
    <row r="1873" spans="1:17" s="167" customFormat="1">
      <c r="A1873" s="225"/>
      <c r="B1873" s="423" t="s">
        <v>5521</v>
      </c>
      <c r="C1873" s="225"/>
      <c r="D1873" s="225"/>
      <c r="E1873" s="231">
        <v>43650</v>
      </c>
      <c r="F1873" s="424">
        <v>370625</v>
      </c>
      <c r="G1873" s="424">
        <v>370625</v>
      </c>
      <c r="H1873" s="424">
        <v>333562.5</v>
      </c>
      <c r="I1873" s="424">
        <v>37062.5</v>
      </c>
      <c r="J1873" s="424">
        <v>0</v>
      </c>
      <c r="K1873" s="142" t="s">
        <v>7384</v>
      </c>
      <c r="L1873" s="419" t="s">
        <v>38</v>
      </c>
      <c r="M1873" s="142" t="s">
        <v>188</v>
      </c>
      <c r="N1873" s="225"/>
      <c r="O1873" s="425">
        <f>IFERROR(VLOOKUP(TRIM(PRR[[#This Row],[Lokacija provedbe
grad ili općina]]),[1]Koordinate!B:E,2,FALSE),"")</f>
        <v>34322</v>
      </c>
      <c r="P1873" s="425">
        <f>IFERROR(VLOOKUP(TRIM(PRR[[#This Row],[Lokacija provedbe
grad ili općina]]),[1]Koordinate!B:E,3,FALSE),"")</f>
        <v>45.330240000000003</v>
      </c>
      <c r="Q1873" s="425">
        <f>IFERROR(VLOOKUP(TRIM(PRR[[#This Row],[Lokacija provedbe
grad ili općina]]),[1]Koordinate!B:E,4,FALSE),"")</f>
        <v>17.597004800000001</v>
      </c>
    </row>
    <row r="1874" spans="1:17" s="167" customFormat="1">
      <c r="A1874" s="225"/>
      <c r="B1874" s="423" t="s">
        <v>5521</v>
      </c>
      <c r="C1874" s="225"/>
      <c r="D1874" s="225"/>
      <c r="E1874" s="231">
        <v>43650</v>
      </c>
      <c r="F1874" s="424">
        <v>370625</v>
      </c>
      <c r="G1874" s="424">
        <v>370625</v>
      </c>
      <c r="H1874" s="424">
        <v>333562.5</v>
      </c>
      <c r="I1874" s="424">
        <v>37062.5</v>
      </c>
      <c r="J1874" s="424">
        <v>0</v>
      </c>
      <c r="K1874" s="142" t="s">
        <v>7385</v>
      </c>
      <c r="L1874" s="419" t="s">
        <v>38</v>
      </c>
      <c r="M1874" s="142" t="s">
        <v>141</v>
      </c>
      <c r="N1874" s="225"/>
      <c r="O1874" s="425">
        <f>IFERROR(VLOOKUP(TRIM(PRR[[#This Row],[Lokacija provedbe
grad ili općina]]),[1]Koordinate!B:E,2,FALSE),"")</f>
        <v>34340</v>
      </c>
      <c r="P1874" s="425">
        <f>IFERROR(VLOOKUP(TRIM(PRR[[#This Row],[Lokacija provedbe
grad ili općina]]),[1]Koordinate!B:E,3,FALSE),"")</f>
        <v>45.425881399999902</v>
      </c>
      <c r="Q1874" s="425">
        <f>IFERROR(VLOOKUP(TRIM(PRR[[#This Row],[Lokacija provedbe
grad ili općina]]),[1]Koordinate!B:E,4,FALSE),"")</f>
        <v>17.883369999999999</v>
      </c>
    </row>
    <row r="1875" spans="1:17" s="167" customFormat="1">
      <c r="A1875" s="225"/>
      <c r="B1875" s="423" t="s">
        <v>5521</v>
      </c>
      <c r="C1875" s="225"/>
      <c r="D1875" s="225"/>
      <c r="E1875" s="231">
        <v>43650</v>
      </c>
      <c r="F1875" s="424">
        <v>148250</v>
      </c>
      <c r="G1875" s="424">
        <v>148250</v>
      </c>
      <c r="H1875" s="424">
        <v>133425</v>
      </c>
      <c r="I1875" s="424">
        <v>14825</v>
      </c>
      <c r="J1875" s="424">
        <v>0</v>
      </c>
      <c r="K1875" s="142" t="s">
        <v>7386</v>
      </c>
      <c r="L1875" s="419" t="s">
        <v>38</v>
      </c>
      <c r="M1875" s="142" t="s">
        <v>4342</v>
      </c>
      <c r="N1875" s="225"/>
      <c r="O1875" s="425">
        <f>IFERROR(VLOOKUP(TRIM(PRR[[#This Row],[Lokacija provedbe
grad ili općina]]),[1]Koordinate!B:E,2,FALSE),"")</f>
        <v>34334</v>
      </c>
      <c r="P1875" s="425">
        <f>IFERROR(VLOOKUP(TRIM(PRR[[#This Row],[Lokacija provedbe
grad ili općina]]),[1]Koordinate!B:E,3,FALSE),"")</f>
        <v>45.431294899999997</v>
      </c>
      <c r="Q1875" s="425">
        <f>IFERROR(VLOOKUP(TRIM(PRR[[#This Row],[Lokacija provedbe
grad ili općina]]),[1]Koordinate!B:E,4,FALSE),"")</f>
        <v>17.7258815</v>
      </c>
    </row>
    <row r="1876" spans="1:17" s="167" customFormat="1">
      <c r="A1876" s="225"/>
      <c r="B1876" s="423" t="s">
        <v>5521</v>
      </c>
      <c r="C1876" s="225"/>
      <c r="D1876" s="225"/>
      <c r="E1876" s="231">
        <v>43650</v>
      </c>
      <c r="F1876" s="424">
        <v>370625</v>
      </c>
      <c r="G1876" s="424">
        <v>370625</v>
      </c>
      <c r="H1876" s="424">
        <v>333562.5</v>
      </c>
      <c r="I1876" s="424">
        <v>37062.5</v>
      </c>
      <c r="J1876" s="424">
        <v>0</v>
      </c>
      <c r="K1876" s="142" t="s">
        <v>7387</v>
      </c>
      <c r="L1876" s="419" t="s">
        <v>38</v>
      </c>
      <c r="M1876" s="142" t="s">
        <v>1568</v>
      </c>
      <c r="N1876" s="225"/>
      <c r="O1876" s="425">
        <f>IFERROR(VLOOKUP(TRIM(PRR[[#This Row],[Lokacija provedbe
grad ili općina]]),[1]Koordinate!B:E,2,FALSE),"")</f>
        <v>34330</v>
      </c>
      <c r="P1876" s="425">
        <f>IFERROR(VLOOKUP(TRIM(PRR[[#This Row],[Lokacija provedbe
grad ili općina]]),[1]Koordinate!B:E,3,FALSE),"")</f>
        <v>45.4555091</v>
      </c>
      <c r="Q1876" s="425">
        <f>IFERROR(VLOOKUP(TRIM(PRR[[#This Row],[Lokacija provedbe
grad ili općina]]),[1]Koordinate!B:E,4,FALSE),"")</f>
        <v>17.6623801</v>
      </c>
    </row>
    <row r="1877" spans="1:17" s="167" customFormat="1">
      <c r="A1877" s="225"/>
      <c r="B1877" s="423" t="s">
        <v>5521</v>
      </c>
      <c r="C1877" s="225"/>
      <c r="D1877" s="225"/>
      <c r="E1877" s="231">
        <v>43650</v>
      </c>
      <c r="F1877" s="424">
        <v>370625</v>
      </c>
      <c r="G1877" s="424">
        <v>370625</v>
      </c>
      <c r="H1877" s="424">
        <v>333562.5</v>
      </c>
      <c r="I1877" s="424">
        <v>37062.5</v>
      </c>
      <c r="J1877" s="424">
        <v>0</v>
      </c>
      <c r="K1877" s="142" t="s">
        <v>7388</v>
      </c>
      <c r="L1877" s="419" t="s">
        <v>38</v>
      </c>
      <c r="M1877" s="142" t="s">
        <v>37</v>
      </c>
      <c r="N1877" s="225"/>
      <c r="O1877" s="425">
        <f>IFERROR(VLOOKUP(TRIM(PRR[[#This Row],[Lokacija provedbe
grad ili općina]]),[1]Koordinate!B:E,2,FALSE),"")</f>
        <v>34551</v>
      </c>
      <c r="P1877" s="425">
        <f>IFERROR(VLOOKUP(TRIM(PRR[[#This Row],[Lokacija provedbe
grad ili općina]]),[1]Koordinate!B:E,3,FALSE),"")</f>
        <v>45.414281199999998</v>
      </c>
      <c r="Q1877" s="425">
        <f>IFERROR(VLOOKUP(TRIM(PRR[[#This Row],[Lokacija provedbe
grad ili općina]]),[1]Koordinate!B:E,4,FALSE),"")</f>
        <v>17.161192099999901</v>
      </c>
    </row>
    <row r="1878" spans="1:17" s="167" customFormat="1">
      <c r="A1878" s="225"/>
      <c r="B1878" s="423" t="s">
        <v>5521</v>
      </c>
      <c r="C1878" s="225"/>
      <c r="D1878" s="225"/>
      <c r="E1878" s="231">
        <v>43650</v>
      </c>
      <c r="F1878" s="424">
        <v>370625</v>
      </c>
      <c r="G1878" s="424">
        <v>370625</v>
      </c>
      <c r="H1878" s="424">
        <v>333562.5</v>
      </c>
      <c r="I1878" s="424">
        <v>37062.5</v>
      </c>
      <c r="J1878" s="424">
        <v>0</v>
      </c>
      <c r="K1878" s="142" t="s">
        <v>7389</v>
      </c>
      <c r="L1878" s="419" t="s">
        <v>38</v>
      </c>
      <c r="M1878" s="142" t="s">
        <v>188</v>
      </c>
      <c r="N1878" s="225"/>
      <c r="O1878" s="425">
        <f>IFERROR(VLOOKUP(TRIM(PRR[[#This Row],[Lokacija provedbe
grad ili općina]]),[1]Koordinate!B:E,2,FALSE),"")</f>
        <v>34322</v>
      </c>
      <c r="P1878" s="425">
        <f>IFERROR(VLOOKUP(TRIM(PRR[[#This Row],[Lokacija provedbe
grad ili općina]]),[1]Koordinate!B:E,3,FALSE),"")</f>
        <v>45.330240000000003</v>
      </c>
      <c r="Q1878" s="425">
        <f>IFERROR(VLOOKUP(TRIM(PRR[[#This Row],[Lokacija provedbe
grad ili općina]]),[1]Koordinate!B:E,4,FALSE),"")</f>
        <v>17.597004800000001</v>
      </c>
    </row>
    <row r="1879" spans="1:17" s="167" customFormat="1">
      <c r="A1879" s="225"/>
      <c r="B1879" s="423" t="s">
        <v>5521</v>
      </c>
      <c r="C1879" s="225"/>
      <c r="D1879" s="225"/>
      <c r="E1879" s="231">
        <v>43650</v>
      </c>
      <c r="F1879" s="424">
        <v>148250</v>
      </c>
      <c r="G1879" s="424">
        <v>148250</v>
      </c>
      <c r="H1879" s="424">
        <v>133425</v>
      </c>
      <c r="I1879" s="424">
        <v>14825</v>
      </c>
      <c r="J1879" s="424">
        <v>0</v>
      </c>
      <c r="K1879" s="142" t="s">
        <v>7390</v>
      </c>
      <c r="L1879" s="419" t="s">
        <v>38</v>
      </c>
      <c r="M1879" s="142" t="s">
        <v>128</v>
      </c>
      <c r="N1879" s="225"/>
      <c r="O1879" s="425">
        <f>IFERROR(VLOOKUP(TRIM(PRR[[#This Row],[Lokacija provedbe
grad ili općina]]),[1]Koordinate!B:E,2,FALSE),"")</f>
        <v>34310</v>
      </c>
      <c r="P1879" s="425">
        <f>IFERROR(VLOOKUP(TRIM(PRR[[#This Row],[Lokacija provedbe
grad ili općina]]),[1]Koordinate!B:E,3,FALSE),"")</f>
        <v>45.2862467</v>
      </c>
      <c r="Q1879" s="425">
        <f>IFERROR(VLOOKUP(TRIM(PRR[[#This Row],[Lokacija provedbe
grad ili općina]]),[1]Koordinate!B:E,4,FALSE),"")</f>
        <v>17.801819600000002</v>
      </c>
    </row>
    <row r="1880" spans="1:17" s="167" customFormat="1">
      <c r="A1880" s="225"/>
      <c r="B1880" s="423" t="s">
        <v>5521</v>
      </c>
      <c r="C1880" s="225"/>
      <c r="D1880" s="225"/>
      <c r="E1880" s="231">
        <v>43650</v>
      </c>
      <c r="F1880" s="424">
        <v>370625</v>
      </c>
      <c r="G1880" s="424">
        <v>370625</v>
      </c>
      <c r="H1880" s="424">
        <v>333562.5</v>
      </c>
      <c r="I1880" s="424">
        <v>37062.5</v>
      </c>
      <c r="J1880" s="424">
        <v>0</v>
      </c>
      <c r="K1880" s="142" t="s">
        <v>7391</v>
      </c>
      <c r="L1880" s="419" t="s">
        <v>38</v>
      </c>
      <c r="M1880" s="142" t="s">
        <v>37</v>
      </c>
      <c r="N1880" s="225"/>
      <c r="O1880" s="425">
        <f>IFERROR(VLOOKUP(TRIM(PRR[[#This Row],[Lokacija provedbe
grad ili općina]]),[1]Koordinate!B:E,2,FALSE),"")</f>
        <v>34551</v>
      </c>
      <c r="P1880" s="425">
        <f>IFERROR(VLOOKUP(TRIM(PRR[[#This Row],[Lokacija provedbe
grad ili općina]]),[1]Koordinate!B:E,3,FALSE),"")</f>
        <v>45.414281199999998</v>
      </c>
      <c r="Q1880" s="425">
        <f>IFERROR(VLOOKUP(TRIM(PRR[[#This Row],[Lokacija provedbe
grad ili općina]]),[1]Koordinate!B:E,4,FALSE),"")</f>
        <v>17.161192099999901</v>
      </c>
    </row>
    <row r="1881" spans="1:17" s="167" customFormat="1">
      <c r="A1881" s="151"/>
      <c r="B1881" s="254" t="s">
        <v>2742</v>
      </c>
      <c r="C1881" s="44"/>
      <c r="D1881" s="44"/>
      <c r="E1881" s="242">
        <v>43152</v>
      </c>
      <c r="F1881" s="75">
        <v>111600</v>
      </c>
      <c r="G1881" s="75">
        <v>111600</v>
      </c>
      <c r="H1881" s="75">
        <v>94860</v>
      </c>
      <c r="I1881" s="75">
        <v>16740</v>
      </c>
      <c r="J1881" s="75"/>
      <c r="K1881" s="199" t="s">
        <v>2852</v>
      </c>
      <c r="L1881" s="196" t="s">
        <v>38</v>
      </c>
      <c r="M1881" s="136" t="s">
        <v>4342</v>
      </c>
      <c r="N1881" s="218"/>
      <c r="O1881" s="225">
        <f>IFERROR(VLOOKUP(TRIM(PRR[[#This Row],[Lokacija provedbe
grad ili općina]]),[1]Koordinate!B:E,2,FALSE),"")</f>
        <v>34334</v>
      </c>
      <c r="P1881" s="225">
        <f>IFERROR(VLOOKUP(TRIM(PRR[[#This Row],[Lokacija provedbe
grad ili općina]]),[1]Koordinate!B:E,3,FALSE),"")</f>
        <v>45.431294899999997</v>
      </c>
      <c r="Q1881" s="225">
        <f>IFERROR(VLOOKUP(TRIM(PRR[[#This Row],[Lokacija provedbe
grad ili općina]]),[1]Koordinate!B:E,4,FALSE),"")</f>
        <v>17.7258815</v>
      </c>
    </row>
    <row r="1882" spans="1:17" s="167" customFormat="1">
      <c r="A1882" s="151"/>
      <c r="B1882" s="254" t="s">
        <v>2742</v>
      </c>
      <c r="C1882" s="44"/>
      <c r="D1882" s="44"/>
      <c r="E1882" s="242">
        <v>43152</v>
      </c>
      <c r="F1882" s="75">
        <v>111600</v>
      </c>
      <c r="G1882" s="75">
        <v>111600</v>
      </c>
      <c r="H1882" s="75">
        <v>94860</v>
      </c>
      <c r="I1882" s="75">
        <v>16740</v>
      </c>
      <c r="J1882" s="75"/>
      <c r="K1882" s="199" t="s">
        <v>2853</v>
      </c>
      <c r="L1882" s="196" t="s">
        <v>38</v>
      </c>
      <c r="M1882" s="136" t="s">
        <v>4342</v>
      </c>
      <c r="N1882" s="218"/>
      <c r="O1882" s="225">
        <f>IFERROR(VLOOKUP(TRIM(PRR[[#This Row],[Lokacija provedbe
grad ili općina]]),[1]Koordinate!B:E,2,FALSE),"")</f>
        <v>34334</v>
      </c>
      <c r="P1882" s="225">
        <f>IFERROR(VLOOKUP(TRIM(PRR[[#This Row],[Lokacija provedbe
grad ili općina]]),[1]Koordinate!B:E,3,FALSE),"")</f>
        <v>45.431294899999997</v>
      </c>
      <c r="Q1882" s="225">
        <f>IFERROR(VLOOKUP(TRIM(PRR[[#This Row],[Lokacija provedbe
grad ili općina]]),[1]Koordinate!B:E,4,FALSE),"")</f>
        <v>17.7258815</v>
      </c>
    </row>
    <row r="1883" spans="1:17" s="167" customFormat="1">
      <c r="A1883" s="151"/>
      <c r="B1883" s="254" t="s">
        <v>2742</v>
      </c>
      <c r="C1883" s="44"/>
      <c r="D1883" s="44"/>
      <c r="E1883" s="242">
        <v>43152</v>
      </c>
      <c r="F1883" s="75">
        <v>111600</v>
      </c>
      <c r="G1883" s="75">
        <v>111600</v>
      </c>
      <c r="H1883" s="75">
        <v>94860</v>
      </c>
      <c r="I1883" s="75">
        <v>16740</v>
      </c>
      <c r="J1883" s="75"/>
      <c r="K1883" s="199" t="s">
        <v>2854</v>
      </c>
      <c r="L1883" s="196" t="s">
        <v>38</v>
      </c>
      <c r="M1883" s="136" t="s">
        <v>4342</v>
      </c>
      <c r="N1883" s="218"/>
      <c r="O1883" s="225">
        <f>IFERROR(VLOOKUP(TRIM(PRR[[#This Row],[Lokacija provedbe
grad ili općina]]),[1]Koordinate!B:E,2,FALSE),"")</f>
        <v>34334</v>
      </c>
      <c r="P1883" s="225">
        <f>IFERROR(VLOOKUP(TRIM(PRR[[#This Row],[Lokacija provedbe
grad ili općina]]),[1]Koordinate!B:E,3,FALSE),"")</f>
        <v>45.431294899999997</v>
      </c>
      <c r="Q1883" s="225">
        <f>IFERROR(VLOOKUP(TRIM(PRR[[#This Row],[Lokacija provedbe
grad ili općina]]),[1]Koordinate!B:E,4,FALSE),"")</f>
        <v>17.7258815</v>
      </c>
    </row>
    <row r="1884" spans="1:17" s="167" customFormat="1">
      <c r="A1884" s="151"/>
      <c r="B1884" s="254" t="s">
        <v>2742</v>
      </c>
      <c r="C1884" s="44"/>
      <c r="D1884" s="44"/>
      <c r="E1884" s="242">
        <v>43152</v>
      </c>
      <c r="F1884" s="75">
        <v>111600</v>
      </c>
      <c r="G1884" s="75">
        <v>111600</v>
      </c>
      <c r="H1884" s="75">
        <v>94860</v>
      </c>
      <c r="I1884" s="75">
        <v>16740</v>
      </c>
      <c r="J1884" s="75"/>
      <c r="K1884" s="199" t="s">
        <v>2855</v>
      </c>
      <c r="L1884" s="196" t="s">
        <v>38</v>
      </c>
      <c r="M1884" s="136" t="s">
        <v>4342</v>
      </c>
      <c r="N1884" s="218"/>
      <c r="O1884" s="225">
        <f>IFERROR(VLOOKUP(TRIM(PRR[[#This Row],[Lokacija provedbe
grad ili općina]]),[1]Koordinate!B:E,2,FALSE),"")</f>
        <v>34334</v>
      </c>
      <c r="P1884" s="225">
        <f>IFERROR(VLOOKUP(TRIM(PRR[[#This Row],[Lokacija provedbe
grad ili općina]]),[1]Koordinate!B:E,3,FALSE),"")</f>
        <v>45.431294899999997</v>
      </c>
      <c r="Q1884" s="225">
        <f>IFERROR(VLOOKUP(TRIM(PRR[[#This Row],[Lokacija provedbe
grad ili općina]]),[1]Koordinate!B:E,4,FALSE),"")</f>
        <v>17.7258815</v>
      </c>
    </row>
    <row r="1885" spans="1:17" s="167" customFormat="1">
      <c r="A1885" s="151"/>
      <c r="B1885" s="254" t="s">
        <v>2742</v>
      </c>
      <c r="C1885" s="44"/>
      <c r="D1885" s="44"/>
      <c r="E1885" s="242">
        <v>43152</v>
      </c>
      <c r="F1885" s="75">
        <v>111600</v>
      </c>
      <c r="G1885" s="75">
        <v>111600</v>
      </c>
      <c r="H1885" s="75">
        <v>94860</v>
      </c>
      <c r="I1885" s="75">
        <v>16740</v>
      </c>
      <c r="J1885" s="75"/>
      <c r="K1885" s="199" t="s">
        <v>2856</v>
      </c>
      <c r="L1885" s="196" t="s">
        <v>38</v>
      </c>
      <c r="M1885" s="136" t="s">
        <v>4342</v>
      </c>
      <c r="N1885" s="218"/>
      <c r="O1885" s="225">
        <f>IFERROR(VLOOKUP(TRIM(PRR[[#This Row],[Lokacija provedbe
grad ili općina]]),[1]Koordinate!B:E,2,FALSE),"")</f>
        <v>34334</v>
      </c>
      <c r="P1885" s="225">
        <f>IFERROR(VLOOKUP(TRIM(PRR[[#This Row],[Lokacija provedbe
grad ili općina]]),[1]Koordinate!B:E,3,FALSE),"")</f>
        <v>45.431294899999997</v>
      </c>
      <c r="Q1885" s="225">
        <f>IFERROR(VLOOKUP(TRIM(PRR[[#This Row],[Lokacija provedbe
grad ili općina]]),[1]Koordinate!B:E,4,FALSE),"")</f>
        <v>17.7258815</v>
      </c>
    </row>
    <row r="1886" spans="1:17" s="167" customFormat="1">
      <c r="A1886" s="151"/>
      <c r="B1886" s="254" t="s">
        <v>2742</v>
      </c>
      <c r="C1886" s="44"/>
      <c r="D1886" s="44"/>
      <c r="E1886" s="242">
        <v>43152</v>
      </c>
      <c r="F1886" s="75">
        <v>111600</v>
      </c>
      <c r="G1886" s="75">
        <v>111600</v>
      </c>
      <c r="H1886" s="75">
        <v>94860</v>
      </c>
      <c r="I1886" s="75">
        <v>16740</v>
      </c>
      <c r="J1886" s="75"/>
      <c r="K1886" s="199" t="s">
        <v>2857</v>
      </c>
      <c r="L1886" s="196" t="s">
        <v>38</v>
      </c>
      <c r="M1886" s="136" t="s">
        <v>4342</v>
      </c>
      <c r="N1886" s="218"/>
      <c r="O1886" s="225">
        <f>IFERROR(VLOOKUP(TRIM(PRR[[#This Row],[Lokacija provedbe
grad ili općina]]),[1]Koordinate!B:E,2,FALSE),"")</f>
        <v>34334</v>
      </c>
      <c r="P1886" s="225">
        <f>IFERROR(VLOOKUP(TRIM(PRR[[#This Row],[Lokacija provedbe
grad ili općina]]),[1]Koordinate!B:E,3,FALSE),"")</f>
        <v>45.431294899999997</v>
      </c>
      <c r="Q1886" s="225">
        <f>IFERROR(VLOOKUP(TRIM(PRR[[#This Row],[Lokacija provedbe
grad ili općina]]),[1]Koordinate!B:E,4,FALSE),"")</f>
        <v>17.7258815</v>
      </c>
    </row>
    <row r="1887" spans="1:17" s="167" customFormat="1">
      <c r="A1887" s="151"/>
      <c r="B1887" s="254" t="s">
        <v>2742</v>
      </c>
      <c r="C1887" s="44"/>
      <c r="D1887" s="44"/>
      <c r="E1887" s="242">
        <v>43152</v>
      </c>
      <c r="F1887" s="75">
        <v>111600</v>
      </c>
      <c r="G1887" s="75">
        <v>111600</v>
      </c>
      <c r="H1887" s="75">
        <v>94860</v>
      </c>
      <c r="I1887" s="75">
        <v>16740</v>
      </c>
      <c r="J1887" s="75"/>
      <c r="K1887" s="199" t="s">
        <v>2858</v>
      </c>
      <c r="L1887" s="196" t="s">
        <v>38</v>
      </c>
      <c r="M1887" s="136" t="s">
        <v>4342</v>
      </c>
      <c r="N1887" s="218"/>
      <c r="O1887" s="225">
        <f>IFERROR(VLOOKUP(TRIM(PRR[[#This Row],[Lokacija provedbe
grad ili općina]]),[1]Koordinate!B:E,2,FALSE),"")</f>
        <v>34334</v>
      </c>
      <c r="P1887" s="225">
        <f>IFERROR(VLOOKUP(TRIM(PRR[[#This Row],[Lokacija provedbe
grad ili općina]]),[1]Koordinate!B:E,3,FALSE),"")</f>
        <v>45.431294899999997</v>
      </c>
      <c r="Q1887" s="225">
        <f>IFERROR(VLOOKUP(TRIM(PRR[[#This Row],[Lokacija provedbe
grad ili općina]]),[1]Koordinate!B:E,4,FALSE),"")</f>
        <v>17.7258815</v>
      </c>
    </row>
    <row r="1888" spans="1:17" s="167" customFormat="1">
      <c r="A1888" s="151"/>
      <c r="B1888" s="254" t="s">
        <v>2742</v>
      </c>
      <c r="C1888" s="44"/>
      <c r="D1888" s="44"/>
      <c r="E1888" s="242">
        <v>43152</v>
      </c>
      <c r="F1888" s="75">
        <v>111600</v>
      </c>
      <c r="G1888" s="75">
        <v>111600</v>
      </c>
      <c r="H1888" s="75">
        <v>94860</v>
      </c>
      <c r="I1888" s="75">
        <v>16740</v>
      </c>
      <c r="J1888" s="75"/>
      <c r="K1888" s="199" t="s">
        <v>2859</v>
      </c>
      <c r="L1888" s="196" t="s">
        <v>38</v>
      </c>
      <c r="M1888" s="136" t="s">
        <v>4342</v>
      </c>
      <c r="N1888" s="218"/>
      <c r="O1888" s="225">
        <f>IFERROR(VLOOKUP(TRIM(PRR[[#This Row],[Lokacija provedbe
grad ili općina]]),[1]Koordinate!B:E,2,FALSE),"")</f>
        <v>34334</v>
      </c>
      <c r="P1888" s="225">
        <f>IFERROR(VLOOKUP(TRIM(PRR[[#This Row],[Lokacija provedbe
grad ili općina]]),[1]Koordinate!B:E,3,FALSE),"")</f>
        <v>45.431294899999997</v>
      </c>
      <c r="Q1888" s="225">
        <f>IFERROR(VLOOKUP(TRIM(PRR[[#This Row],[Lokacija provedbe
grad ili općina]]),[1]Koordinate!B:E,4,FALSE),"")</f>
        <v>17.7258815</v>
      </c>
    </row>
    <row r="1889" spans="1:17" s="167" customFormat="1">
      <c r="A1889" s="151"/>
      <c r="B1889" s="254" t="s">
        <v>2742</v>
      </c>
      <c r="C1889" s="44"/>
      <c r="D1889" s="44"/>
      <c r="E1889" s="242">
        <v>43152</v>
      </c>
      <c r="F1889" s="75">
        <v>111600</v>
      </c>
      <c r="G1889" s="75">
        <v>111600</v>
      </c>
      <c r="H1889" s="75">
        <v>94860</v>
      </c>
      <c r="I1889" s="75">
        <v>16740</v>
      </c>
      <c r="J1889" s="75"/>
      <c r="K1889" s="199" t="s">
        <v>2860</v>
      </c>
      <c r="L1889" s="196" t="s">
        <v>38</v>
      </c>
      <c r="M1889" s="136" t="s">
        <v>4342</v>
      </c>
      <c r="N1889" s="218"/>
      <c r="O1889" s="225">
        <f>IFERROR(VLOOKUP(TRIM(PRR[[#This Row],[Lokacija provedbe
grad ili općina]]),[1]Koordinate!B:E,2,FALSE),"")</f>
        <v>34334</v>
      </c>
      <c r="P1889" s="225">
        <f>IFERROR(VLOOKUP(TRIM(PRR[[#This Row],[Lokacija provedbe
grad ili općina]]),[1]Koordinate!B:E,3,FALSE),"")</f>
        <v>45.431294899999997</v>
      </c>
      <c r="Q1889" s="225">
        <f>IFERROR(VLOOKUP(TRIM(PRR[[#This Row],[Lokacija provedbe
grad ili općina]]),[1]Koordinate!B:E,4,FALSE),"")</f>
        <v>17.7258815</v>
      </c>
    </row>
    <row r="1890" spans="1:17" s="167" customFormat="1">
      <c r="A1890" s="151"/>
      <c r="B1890" s="254" t="s">
        <v>2742</v>
      </c>
      <c r="C1890" s="44"/>
      <c r="D1890" s="44"/>
      <c r="E1890" s="242">
        <v>43152</v>
      </c>
      <c r="F1890" s="75">
        <v>111600</v>
      </c>
      <c r="G1890" s="75">
        <v>111600</v>
      </c>
      <c r="H1890" s="75">
        <v>94860</v>
      </c>
      <c r="I1890" s="75">
        <v>16740</v>
      </c>
      <c r="J1890" s="75"/>
      <c r="K1890" s="199" t="s">
        <v>2861</v>
      </c>
      <c r="L1890" s="196" t="s">
        <v>38</v>
      </c>
      <c r="M1890" s="136" t="s">
        <v>4342</v>
      </c>
      <c r="N1890" s="218"/>
      <c r="O1890" s="225">
        <f>IFERROR(VLOOKUP(TRIM(PRR[[#This Row],[Lokacija provedbe
grad ili općina]]),[1]Koordinate!B:E,2,FALSE),"")</f>
        <v>34334</v>
      </c>
      <c r="P1890" s="225">
        <f>IFERROR(VLOOKUP(TRIM(PRR[[#This Row],[Lokacija provedbe
grad ili općina]]),[1]Koordinate!B:E,3,FALSE),"")</f>
        <v>45.431294899999997</v>
      </c>
      <c r="Q1890" s="225">
        <f>IFERROR(VLOOKUP(TRIM(PRR[[#This Row],[Lokacija provedbe
grad ili općina]]),[1]Koordinate!B:E,4,FALSE),"")</f>
        <v>17.7258815</v>
      </c>
    </row>
    <row r="1891" spans="1:17" s="167" customFormat="1">
      <c r="A1891" s="151"/>
      <c r="B1891" s="254" t="s">
        <v>2742</v>
      </c>
      <c r="C1891" s="44"/>
      <c r="D1891" s="44"/>
      <c r="E1891" s="242">
        <v>43152</v>
      </c>
      <c r="F1891" s="75">
        <v>111600</v>
      </c>
      <c r="G1891" s="75">
        <v>111600</v>
      </c>
      <c r="H1891" s="75">
        <v>94860</v>
      </c>
      <c r="I1891" s="75">
        <v>16740</v>
      </c>
      <c r="J1891" s="75"/>
      <c r="K1891" s="199" t="s">
        <v>2862</v>
      </c>
      <c r="L1891" s="196" t="s">
        <v>38</v>
      </c>
      <c r="M1891" s="136" t="s">
        <v>4342</v>
      </c>
      <c r="N1891" s="218"/>
      <c r="O1891" s="225">
        <f>IFERROR(VLOOKUP(TRIM(PRR[[#This Row],[Lokacija provedbe
grad ili općina]]),[1]Koordinate!B:E,2,FALSE),"")</f>
        <v>34334</v>
      </c>
      <c r="P1891" s="225">
        <f>IFERROR(VLOOKUP(TRIM(PRR[[#This Row],[Lokacija provedbe
grad ili općina]]),[1]Koordinate!B:E,3,FALSE),"")</f>
        <v>45.431294899999997</v>
      </c>
      <c r="Q1891" s="225">
        <f>IFERROR(VLOOKUP(TRIM(PRR[[#This Row],[Lokacija provedbe
grad ili općina]]),[1]Koordinate!B:E,4,FALSE),"")</f>
        <v>17.7258815</v>
      </c>
    </row>
    <row r="1892" spans="1:17" s="167" customFormat="1">
      <c r="A1892" s="151"/>
      <c r="B1892" s="255" t="s">
        <v>2742</v>
      </c>
      <c r="C1892" s="151"/>
      <c r="D1892" s="151"/>
      <c r="E1892" s="78">
        <v>43152</v>
      </c>
      <c r="F1892" s="75">
        <v>111600</v>
      </c>
      <c r="G1892" s="75">
        <v>111600</v>
      </c>
      <c r="H1892" s="75">
        <v>94860</v>
      </c>
      <c r="I1892" s="75">
        <v>16740</v>
      </c>
      <c r="J1892" s="75"/>
      <c r="K1892" s="205" t="s">
        <v>2863</v>
      </c>
      <c r="L1892" s="418" t="s">
        <v>38</v>
      </c>
      <c r="M1892" s="124" t="s">
        <v>4342</v>
      </c>
      <c r="N1892" s="218"/>
      <c r="O1892" s="225">
        <f>IFERROR(VLOOKUP(TRIM(PRR[[#This Row],[Lokacija provedbe
grad ili općina]]),[1]Koordinate!B:E,2,FALSE),"")</f>
        <v>34334</v>
      </c>
      <c r="P1892" s="225">
        <f>IFERROR(VLOOKUP(TRIM(PRR[[#This Row],[Lokacija provedbe
grad ili općina]]),[1]Koordinate!B:E,3,FALSE),"")</f>
        <v>45.431294899999997</v>
      </c>
      <c r="Q1892" s="225">
        <f>IFERROR(VLOOKUP(TRIM(PRR[[#This Row],[Lokacija provedbe
grad ili općina]]),[1]Koordinate!B:E,4,FALSE),"")</f>
        <v>17.7258815</v>
      </c>
    </row>
    <row r="1893" spans="1:17" s="167" customFormat="1">
      <c r="A1893" s="151"/>
      <c r="B1893" s="226" t="s">
        <v>2742</v>
      </c>
      <c r="C1893" s="151"/>
      <c r="D1893" s="151"/>
      <c r="E1893" s="78">
        <v>43152</v>
      </c>
      <c r="F1893" s="75">
        <v>111600</v>
      </c>
      <c r="G1893" s="75">
        <v>111600</v>
      </c>
      <c r="H1893" s="75">
        <v>94860</v>
      </c>
      <c r="I1893" s="75">
        <v>16740</v>
      </c>
      <c r="J1893" s="75"/>
      <c r="K1893" s="205" t="s">
        <v>2864</v>
      </c>
      <c r="L1893" s="418" t="s">
        <v>38</v>
      </c>
      <c r="M1893" s="136" t="s">
        <v>4342</v>
      </c>
      <c r="N1893" s="218"/>
      <c r="O1893" s="225">
        <f>IFERROR(VLOOKUP(TRIM(PRR[[#This Row],[Lokacija provedbe
grad ili općina]]),[1]Koordinate!B:E,2,FALSE),"")</f>
        <v>34334</v>
      </c>
      <c r="P1893" s="225">
        <f>IFERROR(VLOOKUP(TRIM(PRR[[#This Row],[Lokacija provedbe
grad ili općina]]),[1]Koordinate!B:E,3,FALSE),"")</f>
        <v>45.431294899999997</v>
      </c>
      <c r="Q1893" s="225">
        <f>IFERROR(VLOOKUP(TRIM(PRR[[#This Row],[Lokacija provedbe
grad ili općina]]),[1]Koordinate!B:E,4,FALSE),"")</f>
        <v>17.7258815</v>
      </c>
    </row>
    <row r="1894" spans="1:17" s="167" customFormat="1">
      <c r="A1894" s="151"/>
      <c r="B1894" s="226" t="s">
        <v>2742</v>
      </c>
      <c r="C1894" s="151"/>
      <c r="D1894" s="151"/>
      <c r="E1894" s="78">
        <v>43152</v>
      </c>
      <c r="F1894" s="75">
        <v>111600</v>
      </c>
      <c r="G1894" s="75">
        <v>111600</v>
      </c>
      <c r="H1894" s="75">
        <v>94860</v>
      </c>
      <c r="I1894" s="75">
        <v>16740</v>
      </c>
      <c r="J1894" s="75"/>
      <c r="K1894" s="205" t="s">
        <v>2865</v>
      </c>
      <c r="L1894" s="418" t="s">
        <v>38</v>
      </c>
      <c r="M1894" s="136" t="s">
        <v>1468</v>
      </c>
      <c r="N1894" s="218"/>
      <c r="O1894" s="225">
        <f>IFERROR(VLOOKUP(TRIM(PRR[[#This Row],[Lokacija provedbe
grad ili općina]]),[1]Koordinate!B:E,2,FALSE),"")</f>
        <v>34350</v>
      </c>
      <c r="P1894" s="225">
        <f>IFERROR(VLOOKUP(TRIM(PRR[[#This Row],[Lokacija provedbe
grad ili općina]]),[1]Koordinate!B:E,3,FALSE),"")</f>
        <v>45.350836100000002</v>
      </c>
      <c r="Q1894" s="225">
        <f>IFERROR(VLOOKUP(TRIM(PRR[[#This Row],[Lokacija provedbe
grad ili općina]]),[1]Koordinate!B:E,4,FALSE),"")</f>
        <v>17.988119299999902</v>
      </c>
    </row>
    <row r="1895" spans="1:17" s="167" customFormat="1">
      <c r="A1895" s="151"/>
      <c r="B1895" s="226" t="s">
        <v>2742</v>
      </c>
      <c r="C1895" s="151"/>
      <c r="D1895" s="151"/>
      <c r="E1895" s="78">
        <v>43152</v>
      </c>
      <c r="F1895" s="75">
        <v>111600</v>
      </c>
      <c r="G1895" s="75">
        <v>111600</v>
      </c>
      <c r="H1895" s="75">
        <v>94860</v>
      </c>
      <c r="I1895" s="75">
        <v>16740</v>
      </c>
      <c r="J1895" s="75"/>
      <c r="K1895" s="205" t="s">
        <v>2866</v>
      </c>
      <c r="L1895" s="418" t="s">
        <v>38</v>
      </c>
      <c r="M1895" s="136" t="s">
        <v>140</v>
      </c>
      <c r="N1895" s="218"/>
      <c r="O1895" s="225">
        <f>IFERROR(VLOOKUP(TRIM(PRR[[#This Row],[Lokacija provedbe
grad ili općina]]),[1]Koordinate!B:E,2,FALSE),"")</f>
        <v>34000</v>
      </c>
      <c r="P1895" s="225">
        <f>IFERROR(VLOOKUP(TRIM(PRR[[#This Row],[Lokacija provedbe
grad ili općina]]),[1]Koordinate!B:E,3,FALSE),"")</f>
        <v>45.331476299999999</v>
      </c>
      <c r="Q1895" s="225">
        <f>IFERROR(VLOOKUP(TRIM(PRR[[#This Row],[Lokacija provedbe
grad ili općina]]),[1]Koordinate!B:E,4,FALSE),"")</f>
        <v>17.674474799999899</v>
      </c>
    </row>
    <row r="1896" spans="1:17" s="167" customFormat="1">
      <c r="A1896" s="218"/>
      <c r="B1896" s="226" t="s">
        <v>2742</v>
      </c>
      <c r="C1896" s="218"/>
      <c r="D1896" s="218"/>
      <c r="E1896" s="227">
        <v>43152</v>
      </c>
      <c r="F1896" s="75">
        <v>111600</v>
      </c>
      <c r="G1896" s="75">
        <v>111600</v>
      </c>
      <c r="H1896" s="75">
        <v>94860</v>
      </c>
      <c r="I1896" s="75">
        <v>16740</v>
      </c>
      <c r="J1896" s="75"/>
      <c r="K1896" s="205" t="s">
        <v>2867</v>
      </c>
      <c r="L1896" s="417" t="s">
        <v>38</v>
      </c>
      <c r="M1896" s="136" t="s">
        <v>4342</v>
      </c>
      <c r="N1896" s="218"/>
      <c r="O1896" s="225">
        <f>IFERROR(VLOOKUP(TRIM(PRR[[#This Row],[Lokacija provedbe
grad ili općina]]),[1]Koordinate!B:E,2,FALSE),"")</f>
        <v>34334</v>
      </c>
      <c r="P1896" s="225">
        <f>IFERROR(VLOOKUP(TRIM(PRR[[#This Row],[Lokacija provedbe
grad ili općina]]),[1]Koordinate!B:E,3,FALSE),"")</f>
        <v>45.431294899999997</v>
      </c>
      <c r="Q1896" s="225">
        <f>IFERROR(VLOOKUP(TRIM(PRR[[#This Row],[Lokacija provedbe
grad ili općina]]),[1]Koordinate!B:E,4,FALSE),"")</f>
        <v>17.7258815</v>
      </c>
    </row>
    <row r="1897" spans="1:17" s="167" customFormat="1">
      <c r="A1897" s="218"/>
      <c r="B1897" s="226" t="s">
        <v>2742</v>
      </c>
      <c r="C1897" s="218"/>
      <c r="D1897" s="218"/>
      <c r="E1897" s="227">
        <v>43152</v>
      </c>
      <c r="F1897" s="75">
        <v>111600</v>
      </c>
      <c r="G1897" s="75">
        <v>111600</v>
      </c>
      <c r="H1897" s="75">
        <v>94860</v>
      </c>
      <c r="I1897" s="75">
        <v>16740</v>
      </c>
      <c r="J1897" s="75"/>
      <c r="K1897" s="205" t="s">
        <v>2868</v>
      </c>
      <c r="L1897" s="417" t="s">
        <v>38</v>
      </c>
      <c r="M1897" s="136" t="s">
        <v>4342</v>
      </c>
      <c r="N1897" s="218"/>
      <c r="O1897" s="225">
        <f>IFERROR(VLOOKUP(TRIM(PRR[[#This Row],[Lokacija provedbe
grad ili općina]]),[1]Koordinate!B:E,2,FALSE),"")</f>
        <v>34334</v>
      </c>
      <c r="P1897" s="225">
        <f>IFERROR(VLOOKUP(TRIM(PRR[[#This Row],[Lokacija provedbe
grad ili općina]]),[1]Koordinate!B:E,3,FALSE),"")</f>
        <v>45.431294899999997</v>
      </c>
      <c r="Q1897" s="225">
        <f>IFERROR(VLOOKUP(TRIM(PRR[[#This Row],[Lokacija provedbe
grad ili općina]]),[1]Koordinate!B:E,4,FALSE),"")</f>
        <v>17.7258815</v>
      </c>
    </row>
    <row r="1898" spans="1:17" s="167" customFormat="1">
      <c r="A1898" s="218"/>
      <c r="B1898" s="226" t="s">
        <v>2742</v>
      </c>
      <c r="C1898" s="218"/>
      <c r="D1898" s="218"/>
      <c r="E1898" s="227">
        <v>43152</v>
      </c>
      <c r="F1898" s="75">
        <v>111600</v>
      </c>
      <c r="G1898" s="75">
        <v>111600</v>
      </c>
      <c r="H1898" s="75">
        <v>94860</v>
      </c>
      <c r="I1898" s="75">
        <v>16740</v>
      </c>
      <c r="J1898" s="75"/>
      <c r="K1898" s="205" t="s">
        <v>2869</v>
      </c>
      <c r="L1898" s="417" t="s">
        <v>38</v>
      </c>
      <c r="M1898" s="136" t="s">
        <v>4342</v>
      </c>
      <c r="N1898" s="218"/>
      <c r="O1898" s="225">
        <f>IFERROR(VLOOKUP(TRIM(PRR[[#This Row],[Lokacija provedbe
grad ili općina]]),[1]Koordinate!B:E,2,FALSE),"")</f>
        <v>34334</v>
      </c>
      <c r="P1898" s="225">
        <f>IFERROR(VLOOKUP(TRIM(PRR[[#This Row],[Lokacija provedbe
grad ili općina]]),[1]Koordinate!B:E,3,FALSE),"")</f>
        <v>45.431294899999997</v>
      </c>
      <c r="Q1898" s="225">
        <f>IFERROR(VLOOKUP(TRIM(PRR[[#This Row],[Lokacija provedbe
grad ili općina]]),[1]Koordinate!B:E,4,FALSE),"")</f>
        <v>17.7258815</v>
      </c>
    </row>
    <row r="1899" spans="1:17" s="167" customFormat="1">
      <c r="A1899" s="218"/>
      <c r="B1899" s="226" t="s">
        <v>2742</v>
      </c>
      <c r="C1899" s="218"/>
      <c r="D1899" s="218"/>
      <c r="E1899" s="227">
        <v>43152</v>
      </c>
      <c r="F1899" s="75">
        <v>111600</v>
      </c>
      <c r="G1899" s="75">
        <v>111600</v>
      </c>
      <c r="H1899" s="75">
        <v>94860</v>
      </c>
      <c r="I1899" s="75">
        <v>16740</v>
      </c>
      <c r="J1899" s="75"/>
      <c r="K1899" s="205" t="s">
        <v>2870</v>
      </c>
      <c r="L1899" s="417" t="s">
        <v>38</v>
      </c>
      <c r="M1899" s="136" t="s">
        <v>4342</v>
      </c>
      <c r="N1899" s="218"/>
      <c r="O1899" s="225">
        <f>IFERROR(VLOOKUP(TRIM(PRR[[#This Row],[Lokacija provedbe
grad ili općina]]),[1]Koordinate!B:E,2,FALSE),"")</f>
        <v>34334</v>
      </c>
      <c r="P1899" s="225">
        <f>IFERROR(VLOOKUP(TRIM(PRR[[#This Row],[Lokacija provedbe
grad ili općina]]),[1]Koordinate!B:E,3,FALSE),"")</f>
        <v>45.431294899999997</v>
      </c>
      <c r="Q1899" s="225">
        <f>IFERROR(VLOOKUP(TRIM(PRR[[#This Row],[Lokacija provedbe
grad ili općina]]),[1]Koordinate!B:E,4,FALSE),"")</f>
        <v>17.7258815</v>
      </c>
    </row>
    <row r="1900" spans="1:17" s="167" customFormat="1">
      <c r="A1900" s="218"/>
      <c r="B1900" s="226" t="s">
        <v>2742</v>
      </c>
      <c r="C1900" s="218"/>
      <c r="D1900" s="218"/>
      <c r="E1900" s="227">
        <v>43152</v>
      </c>
      <c r="F1900" s="75">
        <v>111600</v>
      </c>
      <c r="G1900" s="75">
        <v>111600</v>
      </c>
      <c r="H1900" s="75">
        <v>94860</v>
      </c>
      <c r="I1900" s="75">
        <v>16740</v>
      </c>
      <c r="J1900" s="75"/>
      <c r="K1900" s="205" t="s">
        <v>2871</v>
      </c>
      <c r="L1900" s="417" t="s">
        <v>38</v>
      </c>
      <c r="M1900" s="136" t="s">
        <v>4342</v>
      </c>
      <c r="N1900" s="218"/>
      <c r="O1900" s="225">
        <f>IFERROR(VLOOKUP(TRIM(PRR[[#This Row],[Lokacija provedbe
grad ili općina]]),[1]Koordinate!B:E,2,FALSE),"")</f>
        <v>34334</v>
      </c>
      <c r="P1900" s="225">
        <f>IFERROR(VLOOKUP(TRIM(PRR[[#This Row],[Lokacija provedbe
grad ili općina]]),[1]Koordinate!B:E,3,FALSE),"")</f>
        <v>45.431294899999997</v>
      </c>
      <c r="Q1900" s="225">
        <f>IFERROR(VLOOKUP(TRIM(PRR[[#This Row],[Lokacija provedbe
grad ili općina]]),[1]Koordinate!B:E,4,FALSE),"")</f>
        <v>17.7258815</v>
      </c>
    </row>
    <row r="1901" spans="1:17" s="167" customFormat="1">
      <c r="A1901" s="218"/>
      <c r="B1901" s="226" t="s">
        <v>2742</v>
      </c>
      <c r="C1901" s="218"/>
      <c r="D1901" s="218"/>
      <c r="E1901" s="227">
        <v>43152</v>
      </c>
      <c r="F1901" s="75">
        <v>111600</v>
      </c>
      <c r="G1901" s="75">
        <v>111600</v>
      </c>
      <c r="H1901" s="75">
        <v>94860</v>
      </c>
      <c r="I1901" s="75">
        <v>16740</v>
      </c>
      <c r="J1901" s="75"/>
      <c r="K1901" s="205" t="s">
        <v>2872</v>
      </c>
      <c r="L1901" s="417" t="s">
        <v>38</v>
      </c>
      <c r="M1901" s="136" t="s">
        <v>128</v>
      </c>
      <c r="N1901" s="218"/>
      <c r="O1901" s="225">
        <f>IFERROR(VLOOKUP(TRIM(PRR[[#This Row],[Lokacija provedbe
grad ili općina]]),[1]Koordinate!B:E,2,FALSE),"")</f>
        <v>34310</v>
      </c>
      <c r="P1901" s="225">
        <f>IFERROR(VLOOKUP(TRIM(PRR[[#This Row],[Lokacija provedbe
grad ili općina]]),[1]Koordinate!B:E,3,FALSE),"")</f>
        <v>45.2862467</v>
      </c>
      <c r="Q1901" s="225">
        <f>IFERROR(VLOOKUP(TRIM(PRR[[#This Row],[Lokacija provedbe
grad ili općina]]),[1]Koordinate!B:E,4,FALSE),"")</f>
        <v>17.801819600000002</v>
      </c>
    </row>
    <row r="1902" spans="1:17" s="167" customFormat="1">
      <c r="A1902" s="218"/>
      <c r="B1902" s="226" t="s">
        <v>2742</v>
      </c>
      <c r="C1902" s="218"/>
      <c r="D1902" s="218"/>
      <c r="E1902" s="227">
        <v>43152</v>
      </c>
      <c r="F1902" s="75">
        <v>111600</v>
      </c>
      <c r="G1902" s="75">
        <v>111600</v>
      </c>
      <c r="H1902" s="75">
        <v>94860</v>
      </c>
      <c r="I1902" s="75">
        <v>16740</v>
      </c>
      <c r="J1902" s="75"/>
      <c r="K1902" s="205" t="s">
        <v>2873</v>
      </c>
      <c r="L1902" s="417" t="s">
        <v>38</v>
      </c>
      <c r="M1902" s="136" t="s">
        <v>4342</v>
      </c>
      <c r="N1902" s="218"/>
      <c r="O1902" s="225">
        <f>IFERROR(VLOOKUP(TRIM(PRR[[#This Row],[Lokacija provedbe
grad ili općina]]),[1]Koordinate!B:E,2,FALSE),"")</f>
        <v>34334</v>
      </c>
      <c r="P1902" s="225">
        <f>IFERROR(VLOOKUP(TRIM(PRR[[#This Row],[Lokacija provedbe
grad ili općina]]),[1]Koordinate!B:E,3,FALSE),"")</f>
        <v>45.431294899999997</v>
      </c>
      <c r="Q1902" s="225">
        <f>IFERROR(VLOOKUP(TRIM(PRR[[#This Row],[Lokacija provedbe
grad ili općina]]),[1]Koordinate!B:E,4,FALSE),"")</f>
        <v>17.7258815</v>
      </c>
    </row>
    <row r="1903" spans="1:17" s="167" customFormat="1">
      <c r="A1903" s="218"/>
      <c r="B1903" s="226" t="s">
        <v>2742</v>
      </c>
      <c r="C1903" s="218"/>
      <c r="D1903" s="218"/>
      <c r="E1903" s="227">
        <v>43152</v>
      </c>
      <c r="F1903" s="75">
        <v>111600</v>
      </c>
      <c r="G1903" s="75">
        <v>111600</v>
      </c>
      <c r="H1903" s="75">
        <v>94860</v>
      </c>
      <c r="I1903" s="75">
        <v>16740</v>
      </c>
      <c r="J1903" s="75"/>
      <c r="K1903" s="205" t="s">
        <v>2874</v>
      </c>
      <c r="L1903" s="417" t="s">
        <v>38</v>
      </c>
      <c r="M1903" s="136" t="s">
        <v>4342</v>
      </c>
      <c r="N1903" s="218"/>
      <c r="O1903" s="225">
        <f>IFERROR(VLOOKUP(TRIM(PRR[[#This Row],[Lokacija provedbe
grad ili općina]]),[1]Koordinate!B:E,2,FALSE),"")</f>
        <v>34334</v>
      </c>
      <c r="P1903" s="225">
        <f>IFERROR(VLOOKUP(TRIM(PRR[[#This Row],[Lokacija provedbe
grad ili općina]]),[1]Koordinate!B:E,3,FALSE),"")</f>
        <v>45.431294899999997</v>
      </c>
      <c r="Q1903" s="225">
        <f>IFERROR(VLOOKUP(TRIM(PRR[[#This Row],[Lokacija provedbe
grad ili općina]]),[1]Koordinate!B:E,4,FALSE),"")</f>
        <v>17.7258815</v>
      </c>
    </row>
    <row r="1904" spans="1:17" s="167" customFormat="1">
      <c r="A1904" s="218"/>
      <c r="B1904" s="226" t="s">
        <v>2742</v>
      </c>
      <c r="C1904" s="218"/>
      <c r="D1904" s="218"/>
      <c r="E1904" s="227">
        <v>43152</v>
      </c>
      <c r="F1904" s="75">
        <v>111600</v>
      </c>
      <c r="G1904" s="75">
        <v>111600</v>
      </c>
      <c r="H1904" s="75">
        <v>94860</v>
      </c>
      <c r="I1904" s="75">
        <v>16740</v>
      </c>
      <c r="J1904" s="75"/>
      <c r="K1904" s="205" t="s">
        <v>2875</v>
      </c>
      <c r="L1904" s="417" t="s">
        <v>38</v>
      </c>
      <c r="M1904" s="136" t="s">
        <v>138</v>
      </c>
      <c r="N1904" s="218"/>
      <c r="O1904" s="225">
        <f>IFERROR(VLOOKUP(TRIM(PRR[[#This Row],[Lokacija provedbe
grad ili općina]]),[1]Koordinate!B:E,2,FALSE),"")</f>
        <v>34550</v>
      </c>
      <c r="P1904" s="225">
        <f>IFERROR(VLOOKUP(TRIM(PRR[[#This Row],[Lokacija provedbe
grad ili općina]]),[1]Koordinate!B:E,3,FALSE),"")</f>
        <v>45.438845200000003</v>
      </c>
      <c r="Q1904" s="225">
        <f>IFERROR(VLOOKUP(TRIM(PRR[[#This Row],[Lokacija provedbe
grad ili općina]]),[1]Koordinate!B:E,4,FALSE),"")</f>
        <v>17.191742399999999</v>
      </c>
    </row>
    <row r="1905" spans="1:17" s="167" customFormat="1">
      <c r="A1905" s="218"/>
      <c r="B1905" s="226" t="s">
        <v>2742</v>
      </c>
      <c r="C1905" s="218"/>
      <c r="D1905" s="218"/>
      <c r="E1905" s="227">
        <v>43152</v>
      </c>
      <c r="F1905" s="75">
        <v>111600</v>
      </c>
      <c r="G1905" s="75">
        <v>111600</v>
      </c>
      <c r="H1905" s="75">
        <v>94860</v>
      </c>
      <c r="I1905" s="75">
        <v>16740</v>
      </c>
      <c r="J1905" s="75"/>
      <c r="K1905" s="205" t="s">
        <v>2876</v>
      </c>
      <c r="L1905" s="417" t="s">
        <v>38</v>
      </c>
      <c r="M1905" s="136" t="s">
        <v>140</v>
      </c>
      <c r="N1905" s="218"/>
      <c r="O1905" s="225">
        <f>IFERROR(VLOOKUP(TRIM(PRR[[#This Row],[Lokacija provedbe
grad ili općina]]),[1]Koordinate!B:E,2,FALSE),"")</f>
        <v>34000</v>
      </c>
      <c r="P1905" s="225">
        <f>IFERROR(VLOOKUP(TRIM(PRR[[#This Row],[Lokacija provedbe
grad ili općina]]),[1]Koordinate!B:E,3,FALSE),"")</f>
        <v>45.331476299999999</v>
      </c>
      <c r="Q1905" s="225">
        <f>IFERROR(VLOOKUP(TRIM(PRR[[#This Row],[Lokacija provedbe
grad ili općina]]),[1]Koordinate!B:E,4,FALSE),"")</f>
        <v>17.674474799999899</v>
      </c>
    </row>
    <row r="1906" spans="1:17" s="167" customFormat="1">
      <c r="A1906" s="218"/>
      <c r="B1906" s="226" t="s">
        <v>2742</v>
      </c>
      <c r="C1906" s="218"/>
      <c r="D1906" s="218"/>
      <c r="E1906" s="227">
        <v>43152</v>
      </c>
      <c r="F1906" s="75">
        <v>111600</v>
      </c>
      <c r="G1906" s="75">
        <v>111600</v>
      </c>
      <c r="H1906" s="75">
        <v>94860</v>
      </c>
      <c r="I1906" s="75">
        <v>16740</v>
      </c>
      <c r="J1906" s="75"/>
      <c r="K1906" s="205" t="s">
        <v>2877</v>
      </c>
      <c r="L1906" s="417" t="s">
        <v>38</v>
      </c>
      <c r="M1906" s="136" t="s">
        <v>4342</v>
      </c>
      <c r="N1906" s="218"/>
      <c r="O1906" s="225">
        <f>IFERROR(VLOOKUP(TRIM(PRR[[#This Row],[Lokacija provedbe
grad ili općina]]),[1]Koordinate!B:E,2,FALSE),"")</f>
        <v>34334</v>
      </c>
      <c r="P1906" s="225">
        <f>IFERROR(VLOOKUP(TRIM(PRR[[#This Row],[Lokacija provedbe
grad ili općina]]),[1]Koordinate!B:E,3,FALSE),"")</f>
        <v>45.431294899999997</v>
      </c>
      <c r="Q1906" s="225">
        <f>IFERROR(VLOOKUP(TRIM(PRR[[#This Row],[Lokacija provedbe
grad ili općina]]),[1]Koordinate!B:E,4,FALSE),"")</f>
        <v>17.7258815</v>
      </c>
    </row>
    <row r="1907" spans="1:17" s="167" customFormat="1">
      <c r="A1907" s="218"/>
      <c r="B1907" s="226" t="s">
        <v>2742</v>
      </c>
      <c r="C1907" s="218"/>
      <c r="D1907" s="218"/>
      <c r="E1907" s="227">
        <v>43152</v>
      </c>
      <c r="F1907" s="75">
        <v>111600</v>
      </c>
      <c r="G1907" s="75">
        <v>111600</v>
      </c>
      <c r="H1907" s="75">
        <v>94860</v>
      </c>
      <c r="I1907" s="75">
        <v>16740</v>
      </c>
      <c r="J1907" s="75"/>
      <c r="K1907" s="205" t="s">
        <v>2878</v>
      </c>
      <c r="L1907" s="417" t="s">
        <v>38</v>
      </c>
      <c r="M1907" s="136" t="s">
        <v>4342</v>
      </c>
      <c r="N1907" s="218"/>
      <c r="O1907" s="225">
        <f>IFERROR(VLOOKUP(TRIM(PRR[[#This Row],[Lokacija provedbe
grad ili općina]]),[1]Koordinate!B:E,2,FALSE),"")</f>
        <v>34334</v>
      </c>
      <c r="P1907" s="225">
        <f>IFERROR(VLOOKUP(TRIM(PRR[[#This Row],[Lokacija provedbe
grad ili općina]]),[1]Koordinate!B:E,3,FALSE),"")</f>
        <v>45.431294899999997</v>
      </c>
      <c r="Q1907" s="225">
        <f>IFERROR(VLOOKUP(TRIM(PRR[[#This Row],[Lokacija provedbe
grad ili općina]]),[1]Koordinate!B:E,4,FALSE),"")</f>
        <v>17.7258815</v>
      </c>
    </row>
    <row r="1908" spans="1:17" s="167" customFormat="1">
      <c r="A1908" s="218"/>
      <c r="B1908" s="226" t="s">
        <v>2742</v>
      </c>
      <c r="C1908" s="218"/>
      <c r="D1908" s="218"/>
      <c r="E1908" s="227">
        <v>43152</v>
      </c>
      <c r="F1908" s="75">
        <v>111600</v>
      </c>
      <c r="G1908" s="75">
        <v>111600</v>
      </c>
      <c r="H1908" s="75">
        <v>94860</v>
      </c>
      <c r="I1908" s="75">
        <v>16740</v>
      </c>
      <c r="J1908" s="75"/>
      <c r="K1908" s="205" t="s">
        <v>2879</v>
      </c>
      <c r="L1908" s="417" t="s">
        <v>38</v>
      </c>
      <c r="M1908" s="136" t="s">
        <v>128</v>
      </c>
      <c r="N1908" s="218"/>
      <c r="O1908" s="225">
        <f>IFERROR(VLOOKUP(TRIM(PRR[[#This Row],[Lokacija provedbe
grad ili općina]]),[1]Koordinate!B:E,2,FALSE),"")</f>
        <v>34310</v>
      </c>
      <c r="P1908" s="225">
        <f>IFERROR(VLOOKUP(TRIM(PRR[[#This Row],[Lokacija provedbe
grad ili općina]]),[1]Koordinate!B:E,3,FALSE),"")</f>
        <v>45.2862467</v>
      </c>
      <c r="Q1908" s="225">
        <f>IFERROR(VLOOKUP(TRIM(PRR[[#This Row],[Lokacija provedbe
grad ili općina]]),[1]Koordinate!B:E,4,FALSE),"")</f>
        <v>17.801819600000002</v>
      </c>
    </row>
    <row r="1909" spans="1:17" s="167" customFormat="1">
      <c r="A1909" s="218"/>
      <c r="B1909" s="226" t="s">
        <v>2742</v>
      </c>
      <c r="C1909" s="218"/>
      <c r="D1909" s="218"/>
      <c r="E1909" s="227">
        <v>43152</v>
      </c>
      <c r="F1909" s="75">
        <v>111600</v>
      </c>
      <c r="G1909" s="75">
        <v>111600</v>
      </c>
      <c r="H1909" s="75">
        <v>94860</v>
      </c>
      <c r="I1909" s="75">
        <v>16740</v>
      </c>
      <c r="J1909" s="75"/>
      <c r="K1909" s="205" t="s">
        <v>2880</v>
      </c>
      <c r="L1909" s="417" t="s">
        <v>38</v>
      </c>
      <c r="M1909" s="136" t="s">
        <v>4342</v>
      </c>
      <c r="N1909" s="218"/>
      <c r="O1909" s="225">
        <f>IFERROR(VLOOKUP(TRIM(PRR[[#This Row],[Lokacija provedbe
grad ili općina]]),[1]Koordinate!B:E,2,FALSE),"")</f>
        <v>34334</v>
      </c>
      <c r="P1909" s="225">
        <f>IFERROR(VLOOKUP(TRIM(PRR[[#This Row],[Lokacija provedbe
grad ili općina]]),[1]Koordinate!B:E,3,FALSE),"")</f>
        <v>45.431294899999997</v>
      </c>
      <c r="Q1909" s="225">
        <f>IFERROR(VLOOKUP(TRIM(PRR[[#This Row],[Lokacija provedbe
grad ili općina]]),[1]Koordinate!B:E,4,FALSE),"")</f>
        <v>17.7258815</v>
      </c>
    </row>
    <row r="1910" spans="1:17" s="167" customFormat="1">
      <c r="A1910" s="218"/>
      <c r="B1910" s="226" t="s">
        <v>2742</v>
      </c>
      <c r="C1910" s="218"/>
      <c r="D1910" s="218"/>
      <c r="E1910" s="227">
        <v>43152</v>
      </c>
      <c r="F1910" s="75">
        <v>111600</v>
      </c>
      <c r="G1910" s="75">
        <v>111600</v>
      </c>
      <c r="H1910" s="75">
        <v>94860</v>
      </c>
      <c r="I1910" s="75">
        <v>16740</v>
      </c>
      <c r="J1910" s="75"/>
      <c r="K1910" s="205" t="s">
        <v>2881</v>
      </c>
      <c r="L1910" s="417" t="s">
        <v>38</v>
      </c>
      <c r="M1910" s="136" t="s">
        <v>4342</v>
      </c>
      <c r="N1910" s="218"/>
      <c r="O1910" s="225">
        <f>IFERROR(VLOOKUP(TRIM(PRR[[#This Row],[Lokacija provedbe
grad ili općina]]),[1]Koordinate!B:E,2,FALSE),"")</f>
        <v>34334</v>
      </c>
      <c r="P1910" s="225">
        <f>IFERROR(VLOOKUP(TRIM(PRR[[#This Row],[Lokacija provedbe
grad ili općina]]),[1]Koordinate!B:E,3,FALSE),"")</f>
        <v>45.431294899999997</v>
      </c>
      <c r="Q1910" s="225">
        <f>IFERROR(VLOOKUP(TRIM(PRR[[#This Row],[Lokacija provedbe
grad ili općina]]),[1]Koordinate!B:E,4,FALSE),"")</f>
        <v>17.7258815</v>
      </c>
    </row>
    <row r="1911" spans="1:17" s="167" customFormat="1">
      <c r="A1911" s="218"/>
      <c r="B1911" s="226" t="s">
        <v>2742</v>
      </c>
      <c r="C1911" s="218"/>
      <c r="D1911" s="218"/>
      <c r="E1911" s="227">
        <v>43152</v>
      </c>
      <c r="F1911" s="75">
        <v>111600</v>
      </c>
      <c r="G1911" s="75">
        <v>111600</v>
      </c>
      <c r="H1911" s="75">
        <v>94860</v>
      </c>
      <c r="I1911" s="75">
        <v>16740</v>
      </c>
      <c r="J1911" s="75"/>
      <c r="K1911" s="205" t="s">
        <v>2882</v>
      </c>
      <c r="L1911" s="417" t="s">
        <v>38</v>
      </c>
      <c r="M1911" s="136" t="s">
        <v>140</v>
      </c>
      <c r="N1911" s="218"/>
      <c r="O1911" s="225">
        <f>IFERROR(VLOOKUP(TRIM(PRR[[#This Row],[Lokacija provedbe
grad ili općina]]),[1]Koordinate!B:E,2,FALSE),"")</f>
        <v>34000</v>
      </c>
      <c r="P1911" s="225">
        <f>IFERROR(VLOOKUP(TRIM(PRR[[#This Row],[Lokacija provedbe
grad ili općina]]),[1]Koordinate!B:E,3,FALSE),"")</f>
        <v>45.331476299999999</v>
      </c>
      <c r="Q1911" s="225">
        <f>IFERROR(VLOOKUP(TRIM(PRR[[#This Row],[Lokacija provedbe
grad ili općina]]),[1]Koordinate!B:E,4,FALSE),"")</f>
        <v>17.674474799999899</v>
      </c>
    </row>
    <row r="1912" spans="1:17" s="167" customFormat="1">
      <c r="A1912" s="218"/>
      <c r="B1912" s="226" t="s">
        <v>2742</v>
      </c>
      <c r="C1912" s="218"/>
      <c r="D1912" s="218"/>
      <c r="E1912" s="227">
        <v>43152</v>
      </c>
      <c r="F1912" s="75">
        <v>111600</v>
      </c>
      <c r="G1912" s="75">
        <v>111600</v>
      </c>
      <c r="H1912" s="75">
        <v>94860</v>
      </c>
      <c r="I1912" s="75">
        <v>16740</v>
      </c>
      <c r="J1912" s="75"/>
      <c r="K1912" s="205" t="s">
        <v>2883</v>
      </c>
      <c r="L1912" s="417" t="s">
        <v>38</v>
      </c>
      <c r="M1912" s="136" t="s">
        <v>128</v>
      </c>
      <c r="N1912" s="218"/>
      <c r="O1912" s="225">
        <f>IFERROR(VLOOKUP(TRIM(PRR[[#This Row],[Lokacija provedbe
grad ili općina]]),[1]Koordinate!B:E,2,FALSE),"")</f>
        <v>34310</v>
      </c>
      <c r="P1912" s="225">
        <f>IFERROR(VLOOKUP(TRIM(PRR[[#This Row],[Lokacija provedbe
grad ili općina]]),[1]Koordinate!B:E,3,FALSE),"")</f>
        <v>45.2862467</v>
      </c>
      <c r="Q1912" s="225">
        <f>IFERROR(VLOOKUP(TRIM(PRR[[#This Row],[Lokacija provedbe
grad ili općina]]),[1]Koordinate!B:E,4,FALSE),"")</f>
        <v>17.801819600000002</v>
      </c>
    </row>
    <row r="1913" spans="1:17" s="167" customFormat="1">
      <c r="A1913" s="218"/>
      <c r="B1913" s="226" t="s">
        <v>2742</v>
      </c>
      <c r="C1913" s="218"/>
      <c r="D1913" s="218"/>
      <c r="E1913" s="227">
        <v>43152</v>
      </c>
      <c r="F1913" s="75">
        <v>111600</v>
      </c>
      <c r="G1913" s="75">
        <v>111600</v>
      </c>
      <c r="H1913" s="75">
        <v>94860</v>
      </c>
      <c r="I1913" s="75">
        <v>16740</v>
      </c>
      <c r="J1913" s="75"/>
      <c r="K1913" s="205" t="s">
        <v>2884</v>
      </c>
      <c r="L1913" s="417" t="s">
        <v>38</v>
      </c>
      <c r="M1913" s="136" t="s">
        <v>4342</v>
      </c>
      <c r="N1913" s="218"/>
      <c r="O1913" s="225">
        <f>IFERROR(VLOOKUP(TRIM(PRR[[#This Row],[Lokacija provedbe
grad ili općina]]),[1]Koordinate!B:E,2,FALSE),"")</f>
        <v>34334</v>
      </c>
      <c r="P1913" s="225">
        <f>IFERROR(VLOOKUP(TRIM(PRR[[#This Row],[Lokacija provedbe
grad ili općina]]),[1]Koordinate!B:E,3,FALSE),"")</f>
        <v>45.431294899999997</v>
      </c>
      <c r="Q1913" s="225">
        <f>IFERROR(VLOOKUP(TRIM(PRR[[#This Row],[Lokacija provedbe
grad ili općina]]),[1]Koordinate!B:E,4,FALSE),"")</f>
        <v>17.7258815</v>
      </c>
    </row>
    <row r="1914" spans="1:17" s="167" customFormat="1">
      <c r="A1914" s="225"/>
      <c r="B1914" s="423" t="s">
        <v>2742</v>
      </c>
      <c r="C1914" s="225"/>
      <c r="D1914" s="225"/>
      <c r="E1914" s="231">
        <v>43152</v>
      </c>
      <c r="F1914" s="424">
        <v>111600</v>
      </c>
      <c r="G1914" s="424">
        <v>111600</v>
      </c>
      <c r="H1914" s="424">
        <v>94860</v>
      </c>
      <c r="I1914" s="424">
        <v>16740</v>
      </c>
      <c r="J1914" s="424"/>
      <c r="K1914" s="142" t="s">
        <v>2885</v>
      </c>
      <c r="L1914" s="419" t="s">
        <v>38</v>
      </c>
      <c r="M1914" s="142" t="s">
        <v>4342</v>
      </c>
      <c r="N1914" s="225"/>
      <c r="O1914" s="225">
        <f>IFERROR(VLOOKUP(TRIM(PRR[[#This Row],[Lokacija provedbe
grad ili općina]]),[1]Koordinate!B:E,2,FALSE),"")</f>
        <v>34334</v>
      </c>
      <c r="P1914" s="225">
        <f>IFERROR(VLOOKUP(TRIM(PRR[[#This Row],[Lokacija provedbe
grad ili općina]]),[1]Koordinate!B:E,3,FALSE),"")</f>
        <v>45.431294899999997</v>
      </c>
      <c r="Q1914" s="225">
        <f>IFERROR(VLOOKUP(TRIM(PRR[[#This Row],[Lokacija provedbe
grad ili općina]]),[1]Koordinate!B:E,4,FALSE),"")</f>
        <v>17.7258815</v>
      </c>
    </row>
    <row r="1915" spans="1:17" s="167" customFormat="1">
      <c r="A1915" s="225"/>
      <c r="B1915" s="423" t="s">
        <v>2742</v>
      </c>
      <c r="C1915" s="225"/>
      <c r="D1915" s="225"/>
      <c r="E1915" s="231">
        <v>43152</v>
      </c>
      <c r="F1915" s="424">
        <v>111600</v>
      </c>
      <c r="G1915" s="424">
        <v>111600</v>
      </c>
      <c r="H1915" s="424">
        <v>94860</v>
      </c>
      <c r="I1915" s="424">
        <v>16740</v>
      </c>
      <c r="J1915" s="424"/>
      <c r="K1915" s="142" t="s">
        <v>2886</v>
      </c>
      <c r="L1915" s="419" t="s">
        <v>38</v>
      </c>
      <c r="M1915" s="142" t="s">
        <v>4342</v>
      </c>
      <c r="N1915" s="225"/>
      <c r="O1915" s="225">
        <f>IFERROR(VLOOKUP(TRIM(PRR[[#This Row],[Lokacija provedbe
grad ili općina]]),[1]Koordinate!B:E,2,FALSE),"")</f>
        <v>34334</v>
      </c>
      <c r="P1915" s="225">
        <f>IFERROR(VLOOKUP(TRIM(PRR[[#This Row],[Lokacija provedbe
grad ili općina]]),[1]Koordinate!B:E,3,FALSE),"")</f>
        <v>45.431294899999997</v>
      </c>
      <c r="Q1915" s="225">
        <f>IFERROR(VLOOKUP(TRIM(PRR[[#This Row],[Lokacija provedbe
grad ili općina]]),[1]Koordinate!B:E,4,FALSE),"")</f>
        <v>17.7258815</v>
      </c>
    </row>
    <row r="1916" spans="1:17" s="167" customFormat="1">
      <c r="A1916" s="225"/>
      <c r="B1916" s="423" t="s">
        <v>2742</v>
      </c>
      <c r="C1916" s="225"/>
      <c r="D1916" s="225"/>
      <c r="E1916" s="231">
        <v>43152</v>
      </c>
      <c r="F1916" s="424">
        <v>111600</v>
      </c>
      <c r="G1916" s="424">
        <v>111600</v>
      </c>
      <c r="H1916" s="424">
        <v>94860</v>
      </c>
      <c r="I1916" s="424">
        <v>16740</v>
      </c>
      <c r="J1916" s="424"/>
      <c r="K1916" s="142" t="s">
        <v>2887</v>
      </c>
      <c r="L1916" s="419" t="s">
        <v>38</v>
      </c>
      <c r="M1916" s="142" t="s">
        <v>4342</v>
      </c>
      <c r="N1916" s="225"/>
      <c r="O1916" s="225">
        <f>IFERROR(VLOOKUP(TRIM(PRR[[#This Row],[Lokacija provedbe
grad ili općina]]),[1]Koordinate!B:E,2,FALSE),"")</f>
        <v>34334</v>
      </c>
      <c r="P1916" s="225">
        <f>IFERROR(VLOOKUP(TRIM(PRR[[#This Row],[Lokacija provedbe
grad ili općina]]),[1]Koordinate!B:E,3,FALSE),"")</f>
        <v>45.431294899999997</v>
      </c>
      <c r="Q1916" s="225">
        <f>IFERROR(VLOOKUP(TRIM(PRR[[#This Row],[Lokacija provedbe
grad ili općina]]),[1]Koordinate!B:E,4,FALSE),"")</f>
        <v>17.7258815</v>
      </c>
    </row>
    <row r="1917" spans="1:17" s="167" customFormat="1">
      <c r="A1917" s="225"/>
      <c r="B1917" s="423" t="s">
        <v>2742</v>
      </c>
      <c r="C1917" s="225"/>
      <c r="D1917" s="225"/>
      <c r="E1917" s="231">
        <v>43152</v>
      </c>
      <c r="F1917" s="424">
        <v>111600</v>
      </c>
      <c r="G1917" s="424">
        <v>111600</v>
      </c>
      <c r="H1917" s="424">
        <v>94860</v>
      </c>
      <c r="I1917" s="424">
        <v>16740</v>
      </c>
      <c r="J1917" s="424"/>
      <c r="K1917" s="142" t="s">
        <v>2888</v>
      </c>
      <c r="L1917" s="419" t="s">
        <v>38</v>
      </c>
      <c r="M1917" s="142" t="s">
        <v>37</v>
      </c>
      <c r="N1917" s="225"/>
      <c r="O1917" s="225">
        <f>IFERROR(VLOOKUP(TRIM(PRR[[#This Row],[Lokacija provedbe
grad ili općina]]),[1]Koordinate!B:E,2,FALSE),"")</f>
        <v>34551</v>
      </c>
      <c r="P1917" s="225">
        <f>IFERROR(VLOOKUP(TRIM(PRR[[#This Row],[Lokacija provedbe
grad ili općina]]),[1]Koordinate!B:E,3,FALSE),"")</f>
        <v>45.414281199999998</v>
      </c>
      <c r="Q1917" s="225">
        <f>IFERROR(VLOOKUP(TRIM(PRR[[#This Row],[Lokacija provedbe
grad ili općina]]),[1]Koordinate!B:E,4,FALSE),"")</f>
        <v>17.161192099999901</v>
      </c>
    </row>
    <row r="1918" spans="1:17" s="167" customFormat="1">
      <c r="A1918" s="225"/>
      <c r="B1918" s="423" t="s">
        <v>2742</v>
      </c>
      <c r="C1918" s="225"/>
      <c r="D1918" s="225"/>
      <c r="E1918" s="231">
        <v>43152</v>
      </c>
      <c r="F1918" s="424">
        <v>111600</v>
      </c>
      <c r="G1918" s="424">
        <v>111600</v>
      </c>
      <c r="H1918" s="424">
        <v>94860</v>
      </c>
      <c r="I1918" s="424">
        <v>16740</v>
      </c>
      <c r="J1918" s="424"/>
      <c r="K1918" s="142" t="s">
        <v>2889</v>
      </c>
      <c r="L1918" s="419" t="s">
        <v>38</v>
      </c>
      <c r="M1918" s="142" t="s">
        <v>140</v>
      </c>
      <c r="N1918" s="225"/>
      <c r="O1918" s="225">
        <f>IFERROR(VLOOKUP(TRIM(PRR[[#This Row],[Lokacija provedbe
grad ili općina]]),[1]Koordinate!B:E,2,FALSE),"")</f>
        <v>34000</v>
      </c>
      <c r="P1918" s="225">
        <f>IFERROR(VLOOKUP(TRIM(PRR[[#This Row],[Lokacija provedbe
grad ili općina]]),[1]Koordinate!B:E,3,FALSE),"")</f>
        <v>45.331476299999999</v>
      </c>
      <c r="Q1918" s="225">
        <f>IFERROR(VLOOKUP(TRIM(PRR[[#This Row],[Lokacija provedbe
grad ili općina]]),[1]Koordinate!B:E,4,FALSE),"")</f>
        <v>17.674474799999899</v>
      </c>
    </row>
    <row r="1919" spans="1:17" s="167" customFormat="1">
      <c r="A1919" s="225"/>
      <c r="B1919" s="423" t="s">
        <v>2742</v>
      </c>
      <c r="C1919" s="225"/>
      <c r="D1919" s="225"/>
      <c r="E1919" s="231">
        <v>43152</v>
      </c>
      <c r="F1919" s="424">
        <v>111600</v>
      </c>
      <c r="G1919" s="424">
        <v>111600</v>
      </c>
      <c r="H1919" s="424">
        <v>94860</v>
      </c>
      <c r="I1919" s="424">
        <v>16740</v>
      </c>
      <c r="J1919" s="424"/>
      <c r="K1919" s="142" t="s">
        <v>2890</v>
      </c>
      <c r="L1919" s="419" t="s">
        <v>38</v>
      </c>
      <c r="M1919" s="142" t="s">
        <v>1470</v>
      </c>
      <c r="N1919" s="225"/>
      <c r="O1919" s="225">
        <f>IFERROR(VLOOKUP(TRIM(PRR[[#This Row],[Lokacija provedbe
grad ili općina]]),[1]Koordinate!B:E,2,FALSE),"")</f>
        <v>34308</v>
      </c>
      <c r="P1919" s="225">
        <f>IFERROR(VLOOKUP(TRIM(PRR[[#This Row],[Lokacija provedbe
grad ili općina]]),[1]Koordinate!B:E,3,FALSE),"")</f>
        <v>45.357976699999902</v>
      </c>
      <c r="Q1919" s="225">
        <f>IFERROR(VLOOKUP(TRIM(PRR[[#This Row],[Lokacija provedbe
grad ili općina]]),[1]Koordinate!B:E,4,FALSE),"")</f>
        <v>17.764002300000001</v>
      </c>
    </row>
    <row r="1920" spans="1:17" s="167" customFormat="1">
      <c r="A1920" s="225"/>
      <c r="B1920" s="423" t="s">
        <v>2742</v>
      </c>
      <c r="C1920" s="225"/>
      <c r="D1920" s="225"/>
      <c r="E1920" s="231">
        <v>43152</v>
      </c>
      <c r="F1920" s="424">
        <v>111600</v>
      </c>
      <c r="G1920" s="424">
        <v>111600</v>
      </c>
      <c r="H1920" s="424">
        <v>94860</v>
      </c>
      <c r="I1920" s="424">
        <v>16740</v>
      </c>
      <c r="J1920" s="424"/>
      <c r="K1920" s="142" t="s">
        <v>2891</v>
      </c>
      <c r="L1920" s="419" t="s">
        <v>38</v>
      </c>
      <c r="M1920" s="142" t="s">
        <v>4342</v>
      </c>
      <c r="N1920" s="225"/>
      <c r="O1920" s="225">
        <f>IFERROR(VLOOKUP(TRIM(PRR[[#This Row],[Lokacija provedbe
grad ili općina]]),[1]Koordinate!B:E,2,FALSE),"")</f>
        <v>34334</v>
      </c>
      <c r="P1920" s="225">
        <f>IFERROR(VLOOKUP(TRIM(PRR[[#This Row],[Lokacija provedbe
grad ili općina]]),[1]Koordinate!B:E,3,FALSE),"")</f>
        <v>45.431294899999997</v>
      </c>
      <c r="Q1920" s="225">
        <f>IFERROR(VLOOKUP(TRIM(PRR[[#This Row],[Lokacija provedbe
grad ili općina]]),[1]Koordinate!B:E,4,FALSE),"")</f>
        <v>17.7258815</v>
      </c>
    </row>
    <row r="1921" spans="1:17" s="167" customFormat="1">
      <c r="A1921" s="225"/>
      <c r="B1921" s="423" t="s">
        <v>2742</v>
      </c>
      <c r="C1921" s="225"/>
      <c r="D1921" s="225"/>
      <c r="E1921" s="231">
        <v>43152</v>
      </c>
      <c r="F1921" s="424">
        <v>111600</v>
      </c>
      <c r="G1921" s="424">
        <v>111600</v>
      </c>
      <c r="H1921" s="424">
        <v>94860</v>
      </c>
      <c r="I1921" s="424">
        <v>16740</v>
      </c>
      <c r="J1921" s="424"/>
      <c r="K1921" s="142" t="s">
        <v>2892</v>
      </c>
      <c r="L1921" s="419" t="s">
        <v>38</v>
      </c>
      <c r="M1921" s="142" t="s">
        <v>4342</v>
      </c>
      <c r="N1921" s="225"/>
      <c r="O1921" s="225">
        <f>IFERROR(VLOOKUP(TRIM(PRR[[#This Row],[Lokacija provedbe
grad ili općina]]),[1]Koordinate!B:E,2,FALSE),"")</f>
        <v>34334</v>
      </c>
      <c r="P1921" s="225">
        <f>IFERROR(VLOOKUP(TRIM(PRR[[#This Row],[Lokacija provedbe
grad ili općina]]),[1]Koordinate!B:E,3,FALSE),"")</f>
        <v>45.431294899999997</v>
      </c>
      <c r="Q1921" s="225">
        <f>IFERROR(VLOOKUP(TRIM(PRR[[#This Row],[Lokacija provedbe
grad ili općina]]),[1]Koordinate!B:E,4,FALSE),"")</f>
        <v>17.7258815</v>
      </c>
    </row>
    <row r="1922" spans="1:17" s="167" customFormat="1">
      <c r="A1922" s="225"/>
      <c r="B1922" s="423" t="s">
        <v>2742</v>
      </c>
      <c r="C1922" s="225"/>
      <c r="D1922" s="225"/>
      <c r="E1922" s="231">
        <v>43152</v>
      </c>
      <c r="F1922" s="424">
        <v>111600</v>
      </c>
      <c r="G1922" s="424">
        <v>111600</v>
      </c>
      <c r="H1922" s="424">
        <v>94860</v>
      </c>
      <c r="I1922" s="424">
        <v>16740</v>
      </c>
      <c r="J1922" s="424"/>
      <c r="K1922" s="142" t="s">
        <v>2893</v>
      </c>
      <c r="L1922" s="419" t="s">
        <v>38</v>
      </c>
      <c r="M1922" s="142" t="s">
        <v>37</v>
      </c>
      <c r="N1922" s="225"/>
      <c r="O1922" s="225">
        <f>IFERROR(VLOOKUP(TRIM(PRR[[#This Row],[Lokacija provedbe
grad ili općina]]),[1]Koordinate!B:E,2,FALSE),"")</f>
        <v>34551</v>
      </c>
      <c r="P1922" s="225">
        <f>IFERROR(VLOOKUP(TRIM(PRR[[#This Row],[Lokacija provedbe
grad ili općina]]),[1]Koordinate!B:E,3,FALSE),"")</f>
        <v>45.414281199999998</v>
      </c>
      <c r="Q1922" s="225">
        <f>IFERROR(VLOOKUP(TRIM(PRR[[#This Row],[Lokacija provedbe
grad ili općina]]),[1]Koordinate!B:E,4,FALSE),"")</f>
        <v>17.161192099999901</v>
      </c>
    </row>
    <row r="1923" spans="1:17" s="167" customFormat="1">
      <c r="A1923" s="225"/>
      <c r="B1923" s="423" t="s">
        <v>2742</v>
      </c>
      <c r="C1923" s="225"/>
      <c r="D1923" s="225"/>
      <c r="E1923" s="231">
        <v>43152</v>
      </c>
      <c r="F1923" s="424">
        <v>111600</v>
      </c>
      <c r="G1923" s="424">
        <v>111600</v>
      </c>
      <c r="H1923" s="424">
        <v>94860</v>
      </c>
      <c r="I1923" s="424">
        <v>16740</v>
      </c>
      <c r="J1923" s="424"/>
      <c r="K1923" s="142" t="s">
        <v>2894</v>
      </c>
      <c r="L1923" s="419" t="s">
        <v>38</v>
      </c>
      <c r="M1923" s="142" t="s">
        <v>140</v>
      </c>
      <c r="N1923" s="225"/>
      <c r="O1923" s="225">
        <f>IFERROR(VLOOKUP(TRIM(PRR[[#This Row],[Lokacija provedbe
grad ili općina]]),[1]Koordinate!B:E,2,FALSE),"")</f>
        <v>34000</v>
      </c>
      <c r="P1923" s="225">
        <f>IFERROR(VLOOKUP(TRIM(PRR[[#This Row],[Lokacija provedbe
grad ili općina]]),[1]Koordinate!B:E,3,FALSE),"")</f>
        <v>45.331476299999999</v>
      </c>
      <c r="Q1923" s="225">
        <f>IFERROR(VLOOKUP(TRIM(PRR[[#This Row],[Lokacija provedbe
grad ili općina]]),[1]Koordinate!B:E,4,FALSE),"")</f>
        <v>17.674474799999899</v>
      </c>
    </row>
    <row r="1924" spans="1:17" s="167" customFormat="1">
      <c r="A1924" s="225"/>
      <c r="B1924" s="423" t="s">
        <v>2742</v>
      </c>
      <c r="C1924" s="225"/>
      <c r="D1924" s="225"/>
      <c r="E1924" s="231">
        <v>43152</v>
      </c>
      <c r="F1924" s="424">
        <v>111600</v>
      </c>
      <c r="G1924" s="424">
        <v>111600</v>
      </c>
      <c r="H1924" s="424">
        <v>94860</v>
      </c>
      <c r="I1924" s="424">
        <v>16740</v>
      </c>
      <c r="J1924" s="424"/>
      <c r="K1924" s="142" t="s">
        <v>2895</v>
      </c>
      <c r="L1924" s="419" t="s">
        <v>38</v>
      </c>
      <c r="M1924" s="142" t="s">
        <v>128</v>
      </c>
      <c r="N1924" s="225"/>
      <c r="O1924" s="225">
        <f>IFERROR(VLOOKUP(TRIM(PRR[[#This Row],[Lokacija provedbe
grad ili općina]]),[1]Koordinate!B:E,2,FALSE),"")</f>
        <v>34310</v>
      </c>
      <c r="P1924" s="225">
        <f>IFERROR(VLOOKUP(TRIM(PRR[[#This Row],[Lokacija provedbe
grad ili općina]]),[1]Koordinate!B:E,3,FALSE),"")</f>
        <v>45.2862467</v>
      </c>
      <c r="Q1924" s="225">
        <f>IFERROR(VLOOKUP(TRIM(PRR[[#This Row],[Lokacija provedbe
grad ili općina]]),[1]Koordinate!B:E,4,FALSE),"")</f>
        <v>17.801819600000002</v>
      </c>
    </row>
    <row r="1925" spans="1:17" s="167" customFormat="1">
      <c r="A1925" s="225"/>
      <c r="B1925" s="423" t="s">
        <v>2742</v>
      </c>
      <c r="C1925" s="225"/>
      <c r="D1925" s="225"/>
      <c r="E1925" s="231">
        <v>43152</v>
      </c>
      <c r="F1925" s="424">
        <v>111600</v>
      </c>
      <c r="G1925" s="424">
        <v>111600</v>
      </c>
      <c r="H1925" s="424">
        <v>94860</v>
      </c>
      <c r="I1925" s="424">
        <v>16740</v>
      </c>
      <c r="J1925" s="424"/>
      <c r="K1925" s="142" t="s">
        <v>2896</v>
      </c>
      <c r="L1925" s="419" t="s">
        <v>38</v>
      </c>
      <c r="M1925" s="142" t="s">
        <v>1470</v>
      </c>
      <c r="N1925" s="225"/>
      <c r="O1925" s="225">
        <f>IFERROR(VLOOKUP(TRIM(PRR[[#This Row],[Lokacija provedbe
grad ili općina]]),[1]Koordinate!B:E,2,FALSE),"")</f>
        <v>34308</v>
      </c>
      <c r="P1925" s="225">
        <f>IFERROR(VLOOKUP(TRIM(PRR[[#This Row],[Lokacija provedbe
grad ili općina]]),[1]Koordinate!B:E,3,FALSE),"")</f>
        <v>45.357976699999902</v>
      </c>
      <c r="Q1925" s="225">
        <f>IFERROR(VLOOKUP(TRIM(PRR[[#This Row],[Lokacija provedbe
grad ili općina]]),[1]Koordinate!B:E,4,FALSE),"")</f>
        <v>17.764002300000001</v>
      </c>
    </row>
    <row r="1926" spans="1:17" s="167" customFormat="1">
      <c r="A1926" s="225"/>
      <c r="B1926" s="423" t="s">
        <v>2742</v>
      </c>
      <c r="C1926" s="225"/>
      <c r="D1926" s="225"/>
      <c r="E1926" s="231">
        <v>43152</v>
      </c>
      <c r="F1926" s="424">
        <v>111600</v>
      </c>
      <c r="G1926" s="424">
        <v>111600</v>
      </c>
      <c r="H1926" s="424">
        <v>94860</v>
      </c>
      <c r="I1926" s="424">
        <v>16740</v>
      </c>
      <c r="J1926" s="424"/>
      <c r="K1926" s="142" t="s">
        <v>2897</v>
      </c>
      <c r="L1926" s="419" t="s">
        <v>38</v>
      </c>
      <c r="M1926" s="142" t="s">
        <v>4342</v>
      </c>
      <c r="N1926" s="225"/>
      <c r="O1926" s="225">
        <f>IFERROR(VLOOKUP(TRIM(PRR[[#This Row],[Lokacija provedbe
grad ili općina]]),[1]Koordinate!B:E,2,FALSE),"")</f>
        <v>34334</v>
      </c>
      <c r="P1926" s="225">
        <f>IFERROR(VLOOKUP(TRIM(PRR[[#This Row],[Lokacija provedbe
grad ili općina]]),[1]Koordinate!B:E,3,FALSE),"")</f>
        <v>45.431294899999997</v>
      </c>
      <c r="Q1926" s="225">
        <f>IFERROR(VLOOKUP(TRIM(PRR[[#This Row],[Lokacija provedbe
grad ili općina]]),[1]Koordinate!B:E,4,FALSE),"")</f>
        <v>17.7258815</v>
      </c>
    </row>
    <row r="1927" spans="1:17" s="167" customFormat="1">
      <c r="A1927" s="225"/>
      <c r="B1927" s="423" t="s">
        <v>2742</v>
      </c>
      <c r="C1927" s="225"/>
      <c r="D1927" s="225"/>
      <c r="E1927" s="231">
        <v>43152</v>
      </c>
      <c r="F1927" s="424">
        <v>111600</v>
      </c>
      <c r="G1927" s="424">
        <v>111600</v>
      </c>
      <c r="H1927" s="424">
        <v>94860</v>
      </c>
      <c r="I1927" s="424">
        <v>16740</v>
      </c>
      <c r="J1927" s="424"/>
      <c r="K1927" s="142" t="s">
        <v>2898</v>
      </c>
      <c r="L1927" s="419" t="s">
        <v>38</v>
      </c>
      <c r="M1927" s="142" t="s">
        <v>128</v>
      </c>
      <c r="N1927" s="225"/>
      <c r="O1927" s="225">
        <f>IFERROR(VLOOKUP(TRIM(PRR[[#This Row],[Lokacija provedbe
grad ili općina]]),[1]Koordinate!B:E,2,FALSE),"")</f>
        <v>34310</v>
      </c>
      <c r="P1927" s="225">
        <f>IFERROR(VLOOKUP(TRIM(PRR[[#This Row],[Lokacija provedbe
grad ili općina]]),[1]Koordinate!B:E,3,FALSE),"")</f>
        <v>45.2862467</v>
      </c>
      <c r="Q1927" s="225">
        <f>IFERROR(VLOOKUP(TRIM(PRR[[#This Row],[Lokacija provedbe
grad ili općina]]),[1]Koordinate!B:E,4,FALSE),"")</f>
        <v>17.801819600000002</v>
      </c>
    </row>
    <row r="1928" spans="1:17" s="167" customFormat="1">
      <c r="A1928" s="225"/>
      <c r="B1928" s="423" t="s">
        <v>2742</v>
      </c>
      <c r="C1928" s="225"/>
      <c r="D1928" s="225"/>
      <c r="E1928" s="231">
        <v>43152</v>
      </c>
      <c r="F1928" s="424">
        <v>111600</v>
      </c>
      <c r="G1928" s="424">
        <v>111600</v>
      </c>
      <c r="H1928" s="424">
        <v>94860</v>
      </c>
      <c r="I1928" s="424">
        <v>16740</v>
      </c>
      <c r="J1928" s="424"/>
      <c r="K1928" s="142" t="s">
        <v>2899</v>
      </c>
      <c r="L1928" s="419" t="s">
        <v>38</v>
      </c>
      <c r="M1928" s="142" t="s">
        <v>128</v>
      </c>
      <c r="N1928" s="225"/>
      <c r="O1928" s="225">
        <f>IFERROR(VLOOKUP(TRIM(PRR[[#This Row],[Lokacija provedbe
grad ili općina]]),[1]Koordinate!B:E,2,FALSE),"")</f>
        <v>34310</v>
      </c>
      <c r="P1928" s="225">
        <f>IFERROR(VLOOKUP(TRIM(PRR[[#This Row],[Lokacija provedbe
grad ili općina]]),[1]Koordinate!B:E,3,FALSE),"")</f>
        <v>45.2862467</v>
      </c>
      <c r="Q1928" s="225">
        <f>IFERROR(VLOOKUP(TRIM(PRR[[#This Row],[Lokacija provedbe
grad ili općina]]),[1]Koordinate!B:E,4,FALSE),"")</f>
        <v>17.801819600000002</v>
      </c>
    </row>
    <row r="1929" spans="1:17" s="167" customFormat="1">
      <c r="A1929" s="225"/>
      <c r="B1929" s="423" t="s">
        <v>2742</v>
      </c>
      <c r="C1929" s="225"/>
      <c r="D1929" s="225"/>
      <c r="E1929" s="231">
        <v>43152</v>
      </c>
      <c r="F1929" s="424">
        <v>111600</v>
      </c>
      <c r="G1929" s="424">
        <v>111600</v>
      </c>
      <c r="H1929" s="424">
        <v>94860</v>
      </c>
      <c r="I1929" s="424">
        <v>16740</v>
      </c>
      <c r="J1929" s="424"/>
      <c r="K1929" s="142" t="s">
        <v>2900</v>
      </c>
      <c r="L1929" s="419" t="s">
        <v>38</v>
      </c>
      <c r="M1929" s="142" t="s">
        <v>140</v>
      </c>
      <c r="N1929" s="225"/>
      <c r="O1929" s="225">
        <f>IFERROR(VLOOKUP(TRIM(PRR[[#This Row],[Lokacija provedbe
grad ili općina]]),[1]Koordinate!B:E,2,FALSE),"")</f>
        <v>34000</v>
      </c>
      <c r="P1929" s="225">
        <f>IFERROR(VLOOKUP(TRIM(PRR[[#This Row],[Lokacija provedbe
grad ili općina]]),[1]Koordinate!B:E,3,FALSE),"")</f>
        <v>45.331476299999999</v>
      </c>
      <c r="Q1929" s="225">
        <f>IFERROR(VLOOKUP(TRIM(PRR[[#This Row],[Lokacija provedbe
grad ili općina]]),[1]Koordinate!B:E,4,FALSE),"")</f>
        <v>17.674474799999899</v>
      </c>
    </row>
    <row r="1930" spans="1:17" s="167" customFormat="1">
      <c r="A1930" s="225"/>
      <c r="B1930" s="423" t="s">
        <v>2742</v>
      </c>
      <c r="C1930" s="225"/>
      <c r="D1930" s="225"/>
      <c r="E1930" s="231">
        <v>43152</v>
      </c>
      <c r="F1930" s="424">
        <v>111600</v>
      </c>
      <c r="G1930" s="424">
        <v>111600</v>
      </c>
      <c r="H1930" s="424">
        <v>94860</v>
      </c>
      <c r="I1930" s="424">
        <v>16740</v>
      </c>
      <c r="J1930" s="424"/>
      <c r="K1930" s="142" t="s">
        <v>2901</v>
      </c>
      <c r="L1930" s="419" t="s">
        <v>38</v>
      </c>
      <c r="M1930" s="142" t="s">
        <v>141</v>
      </c>
      <c r="N1930" s="225"/>
      <c r="O1930" s="225">
        <f>IFERROR(VLOOKUP(TRIM(PRR[[#This Row],[Lokacija provedbe
grad ili općina]]),[1]Koordinate!B:E,2,FALSE),"")</f>
        <v>34340</v>
      </c>
      <c r="P1930" s="225">
        <f>IFERROR(VLOOKUP(TRIM(PRR[[#This Row],[Lokacija provedbe
grad ili općina]]),[1]Koordinate!B:E,3,FALSE),"")</f>
        <v>45.425881399999902</v>
      </c>
      <c r="Q1930" s="225">
        <f>IFERROR(VLOOKUP(TRIM(PRR[[#This Row],[Lokacija provedbe
grad ili općina]]),[1]Koordinate!B:E,4,FALSE),"")</f>
        <v>17.883369999999999</v>
      </c>
    </row>
    <row r="1931" spans="1:17" s="167" customFormat="1">
      <c r="A1931" s="151"/>
      <c r="B1931" s="254" t="s">
        <v>2742</v>
      </c>
      <c r="C1931" s="44"/>
      <c r="D1931" s="44"/>
      <c r="E1931" s="242">
        <v>43152</v>
      </c>
      <c r="F1931" s="75">
        <v>111600</v>
      </c>
      <c r="G1931" s="75">
        <v>111600</v>
      </c>
      <c r="H1931" s="75">
        <v>94860</v>
      </c>
      <c r="I1931" s="75">
        <v>16740</v>
      </c>
      <c r="J1931" s="75"/>
      <c r="K1931" s="199" t="s">
        <v>2902</v>
      </c>
      <c r="L1931" s="196" t="s">
        <v>38</v>
      </c>
      <c r="M1931" s="136" t="s">
        <v>4342</v>
      </c>
      <c r="N1931" s="218"/>
      <c r="O1931" s="225">
        <f>IFERROR(VLOOKUP(TRIM(PRR[[#This Row],[Lokacija provedbe
grad ili općina]]),[1]Koordinate!B:E,2,FALSE),"")</f>
        <v>34334</v>
      </c>
      <c r="P1931" s="225">
        <f>IFERROR(VLOOKUP(TRIM(PRR[[#This Row],[Lokacija provedbe
grad ili općina]]),[1]Koordinate!B:E,3,FALSE),"")</f>
        <v>45.431294899999997</v>
      </c>
      <c r="Q1931" s="225">
        <f>IFERROR(VLOOKUP(TRIM(PRR[[#This Row],[Lokacija provedbe
grad ili općina]]),[1]Koordinate!B:E,4,FALSE),"")</f>
        <v>17.7258815</v>
      </c>
    </row>
    <row r="1932" spans="1:17" s="167" customFormat="1">
      <c r="A1932" s="151"/>
      <c r="B1932" s="254" t="s">
        <v>2742</v>
      </c>
      <c r="C1932" s="44"/>
      <c r="D1932" s="44"/>
      <c r="E1932" s="242">
        <v>43152</v>
      </c>
      <c r="F1932" s="75">
        <v>111600</v>
      </c>
      <c r="G1932" s="75">
        <v>111600</v>
      </c>
      <c r="H1932" s="75">
        <v>94860</v>
      </c>
      <c r="I1932" s="75">
        <v>16740</v>
      </c>
      <c r="J1932" s="75"/>
      <c r="K1932" s="199" t="s">
        <v>2903</v>
      </c>
      <c r="L1932" s="196" t="s">
        <v>38</v>
      </c>
      <c r="M1932" s="136" t="s">
        <v>1568</v>
      </c>
      <c r="N1932" s="218"/>
      <c r="O1932" s="225">
        <f>IFERROR(VLOOKUP(TRIM(PRR[[#This Row],[Lokacija provedbe
grad ili općina]]),[1]Koordinate!B:E,2,FALSE),"")</f>
        <v>34330</v>
      </c>
      <c r="P1932" s="225">
        <f>IFERROR(VLOOKUP(TRIM(PRR[[#This Row],[Lokacija provedbe
grad ili općina]]),[1]Koordinate!B:E,3,FALSE),"")</f>
        <v>45.4555091</v>
      </c>
      <c r="Q1932" s="225">
        <f>IFERROR(VLOOKUP(TRIM(PRR[[#This Row],[Lokacija provedbe
grad ili općina]]),[1]Koordinate!B:E,4,FALSE),"")</f>
        <v>17.6623801</v>
      </c>
    </row>
    <row r="1933" spans="1:17" s="167" customFormat="1">
      <c r="A1933" s="225"/>
      <c r="B1933" s="423" t="s">
        <v>2742</v>
      </c>
      <c r="C1933" s="225"/>
      <c r="D1933" s="225"/>
      <c r="E1933" s="231">
        <v>43152</v>
      </c>
      <c r="F1933" s="424">
        <v>111600</v>
      </c>
      <c r="G1933" s="424">
        <v>111600</v>
      </c>
      <c r="H1933" s="424">
        <v>94860</v>
      </c>
      <c r="I1933" s="424">
        <v>16740</v>
      </c>
      <c r="J1933" s="424"/>
      <c r="K1933" s="142" t="s">
        <v>2904</v>
      </c>
      <c r="L1933" s="419" t="s">
        <v>38</v>
      </c>
      <c r="M1933" s="142" t="s">
        <v>140</v>
      </c>
      <c r="N1933" s="225"/>
      <c r="O1933" s="225">
        <f>IFERROR(VLOOKUP(TRIM(PRR[[#This Row],[Lokacija provedbe
grad ili općina]]),[1]Koordinate!B:E,2,FALSE),"")</f>
        <v>34000</v>
      </c>
      <c r="P1933" s="225">
        <f>IFERROR(VLOOKUP(TRIM(PRR[[#This Row],[Lokacija provedbe
grad ili općina]]),[1]Koordinate!B:E,3,FALSE),"")</f>
        <v>45.331476299999999</v>
      </c>
      <c r="Q1933" s="225">
        <f>IFERROR(VLOOKUP(TRIM(PRR[[#This Row],[Lokacija provedbe
grad ili općina]]),[1]Koordinate!B:E,4,FALSE),"")</f>
        <v>17.674474799999899</v>
      </c>
    </row>
    <row r="1934" spans="1:17" s="167" customFormat="1">
      <c r="A1934" s="225"/>
      <c r="B1934" s="423" t="s">
        <v>2742</v>
      </c>
      <c r="C1934" s="225"/>
      <c r="D1934" s="225"/>
      <c r="E1934" s="231">
        <v>43152</v>
      </c>
      <c r="F1934" s="424">
        <v>111600</v>
      </c>
      <c r="G1934" s="424">
        <v>111600</v>
      </c>
      <c r="H1934" s="424">
        <v>94860</v>
      </c>
      <c r="I1934" s="424">
        <v>16740</v>
      </c>
      <c r="J1934" s="424"/>
      <c r="K1934" s="142" t="s">
        <v>2905</v>
      </c>
      <c r="L1934" s="419" t="s">
        <v>38</v>
      </c>
      <c r="M1934" s="142" t="s">
        <v>128</v>
      </c>
      <c r="N1934" s="225"/>
      <c r="O1934" s="225">
        <f>IFERROR(VLOOKUP(TRIM(PRR[[#This Row],[Lokacija provedbe
grad ili općina]]),[1]Koordinate!B:E,2,FALSE),"")</f>
        <v>34310</v>
      </c>
      <c r="P1934" s="225">
        <f>IFERROR(VLOOKUP(TRIM(PRR[[#This Row],[Lokacija provedbe
grad ili općina]]),[1]Koordinate!B:E,3,FALSE),"")</f>
        <v>45.2862467</v>
      </c>
      <c r="Q1934" s="225">
        <f>IFERROR(VLOOKUP(TRIM(PRR[[#This Row],[Lokacija provedbe
grad ili općina]]),[1]Koordinate!B:E,4,FALSE),"")</f>
        <v>17.801819600000002</v>
      </c>
    </row>
    <row r="1935" spans="1:17" s="167" customFormat="1">
      <c r="A1935" s="151"/>
      <c r="B1935" s="254" t="s">
        <v>2742</v>
      </c>
      <c r="C1935" s="44"/>
      <c r="D1935" s="44"/>
      <c r="E1935" s="242">
        <v>43152</v>
      </c>
      <c r="F1935" s="75">
        <v>111600</v>
      </c>
      <c r="G1935" s="75">
        <v>111600</v>
      </c>
      <c r="H1935" s="75">
        <v>94860</v>
      </c>
      <c r="I1935" s="75">
        <v>16740</v>
      </c>
      <c r="J1935" s="75"/>
      <c r="K1935" s="199" t="s">
        <v>2906</v>
      </c>
      <c r="L1935" s="196" t="s">
        <v>38</v>
      </c>
      <c r="M1935" s="136" t="s">
        <v>4342</v>
      </c>
      <c r="N1935" s="218"/>
      <c r="O1935" s="225">
        <f>IFERROR(VLOOKUP(TRIM(PRR[[#This Row],[Lokacija provedbe
grad ili općina]]),[1]Koordinate!B:E,2,FALSE),"")</f>
        <v>34334</v>
      </c>
      <c r="P1935" s="225">
        <f>IFERROR(VLOOKUP(TRIM(PRR[[#This Row],[Lokacija provedbe
grad ili općina]]),[1]Koordinate!B:E,3,FALSE),"")</f>
        <v>45.431294899999997</v>
      </c>
      <c r="Q1935" s="225">
        <f>IFERROR(VLOOKUP(TRIM(PRR[[#This Row],[Lokacija provedbe
grad ili općina]]),[1]Koordinate!B:E,4,FALSE),"")</f>
        <v>17.7258815</v>
      </c>
    </row>
    <row r="1936" spans="1:17" s="167" customFormat="1">
      <c r="A1936" s="151"/>
      <c r="B1936" s="254" t="s">
        <v>2742</v>
      </c>
      <c r="C1936" s="44"/>
      <c r="D1936" s="44"/>
      <c r="E1936" s="242">
        <v>43152</v>
      </c>
      <c r="F1936" s="75">
        <v>111600</v>
      </c>
      <c r="G1936" s="75">
        <v>111600</v>
      </c>
      <c r="H1936" s="75">
        <v>94860</v>
      </c>
      <c r="I1936" s="75">
        <v>16740</v>
      </c>
      <c r="J1936" s="75"/>
      <c r="K1936" s="199" t="s">
        <v>2907</v>
      </c>
      <c r="L1936" s="196" t="s">
        <v>38</v>
      </c>
      <c r="M1936" s="136" t="s">
        <v>1470</v>
      </c>
      <c r="N1936" s="218"/>
      <c r="O1936" s="225">
        <f>IFERROR(VLOOKUP(TRIM(PRR[[#This Row],[Lokacija provedbe
grad ili općina]]),[1]Koordinate!B:E,2,FALSE),"")</f>
        <v>34308</v>
      </c>
      <c r="P1936" s="225">
        <f>IFERROR(VLOOKUP(TRIM(PRR[[#This Row],[Lokacija provedbe
grad ili općina]]),[1]Koordinate!B:E,3,FALSE),"")</f>
        <v>45.357976699999902</v>
      </c>
      <c r="Q1936" s="225">
        <f>IFERROR(VLOOKUP(TRIM(PRR[[#This Row],[Lokacija provedbe
grad ili općina]]),[1]Koordinate!B:E,4,FALSE),"")</f>
        <v>17.764002300000001</v>
      </c>
    </row>
    <row r="1937" spans="1:17" s="167" customFormat="1">
      <c r="A1937" s="151"/>
      <c r="B1937" s="254" t="s">
        <v>2742</v>
      </c>
      <c r="C1937" s="44"/>
      <c r="D1937" s="44"/>
      <c r="E1937" s="242">
        <v>43152</v>
      </c>
      <c r="F1937" s="75">
        <v>111600</v>
      </c>
      <c r="G1937" s="75">
        <v>111600</v>
      </c>
      <c r="H1937" s="75">
        <v>94860</v>
      </c>
      <c r="I1937" s="75">
        <v>16740</v>
      </c>
      <c r="J1937" s="75"/>
      <c r="K1937" s="199" t="s">
        <v>2908</v>
      </c>
      <c r="L1937" s="196" t="s">
        <v>38</v>
      </c>
      <c r="M1937" s="136" t="s">
        <v>138</v>
      </c>
      <c r="N1937" s="218"/>
      <c r="O1937" s="225">
        <f>IFERROR(VLOOKUP(TRIM(PRR[[#This Row],[Lokacija provedbe
grad ili općina]]),[1]Koordinate!B:E,2,FALSE),"")</f>
        <v>34550</v>
      </c>
      <c r="P1937" s="225">
        <f>IFERROR(VLOOKUP(TRIM(PRR[[#This Row],[Lokacija provedbe
grad ili općina]]),[1]Koordinate!B:E,3,FALSE),"")</f>
        <v>45.438845200000003</v>
      </c>
      <c r="Q1937" s="225">
        <f>IFERROR(VLOOKUP(TRIM(PRR[[#This Row],[Lokacija provedbe
grad ili općina]]),[1]Koordinate!B:E,4,FALSE),"")</f>
        <v>17.191742399999999</v>
      </c>
    </row>
    <row r="1938" spans="1:17" s="167" customFormat="1">
      <c r="A1938" s="151"/>
      <c r="B1938" s="254" t="s">
        <v>2742</v>
      </c>
      <c r="C1938" s="44"/>
      <c r="D1938" s="44"/>
      <c r="E1938" s="242">
        <v>43152</v>
      </c>
      <c r="F1938" s="75">
        <v>111600</v>
      </c>
      <c r="G1938" s="75">
        <v>111600</v>
      </c>
      <c r="H1938" s="75">
        <v>94860</v>
      </c>
      <c r="I1938" s="75">
        <v>16740</v>
      </c>
      <c r="J1938" s="75"/>
      <c r="K1938" s="199" t="s">
        <v>2909</v>
      </c>
      <c r="L1938" s="196" t="s">
        <v>38</v>
      </c>
      <c r="M1938" s="136" t="s">
        <v>37</v>
      </c>
      <c r="N1938" s="218"/>
      <c r="O1938" s="225">
        <f>IFERROR(VLOOKUP(TRIM(PRR[[#This Row],[Lokacija provedbe
grad ili općina]]),[1]Koordinate!B:E,2,FALSE),"")</f>
        <v>34551</v>
      </c>
      <c r="P1938" s="225">
        <f>IFERROR(VLOOKUP(TRIM(PRR[[#This Row],[Lokacija provedbe
grad ili općina]]),[1]Koordinate!B:E,3,FALSE),"")</f>
        <v>45.414281199999998</v>
      </c>
      <c r="Q1938" s="225">
        <f>IFERROR(VLOOKUP(TRIM(PRR[[#This Row],[Lokacija provedbe
grad ili općina]]),[1]Koordinate!B:E,4,FALSE),"")</f>
        <v>17.161192099999901</v>
      </c>
    </row>
    <row r="1939" spans="1:17" s="167" customFormat="1">
      <c r="A1939" s="151"/>
      <c r="B1939" s="254" t="s">
        <v>6240</v>
      </c>
      <c r="C1939" s="44"/>
      <c r="D1939" s="44"/>
      <c r="E1939" s="242">
        <v>43565</v>
      </c>
      <c r="F1939" s="75">
        <v>111187.5</v>
      </c>
      <c r="G1939" s="75">
        <v>111187.5</v>
      </c>
      <c r="H1939" s="75">
        <v>94509.375</v>
      </c>
      <c r="I1939" s="75">
        <v>16678.125</v>
      </c>
      <c r="J1939" s="75">
        <v>0</v>
      </c>
      <c r="K1939" s="199" t="s">
        <v>6388</v>
      </c>
      <c r="L1939" s="196" t="s">
        <v>38</v>
      </c>
      <c r="M1939" s="136" t="s">
        <v>4342</v>
      </c>
      <c r="N1939" s="218"/>
      <c r="O1939" s="225">
        <f>IFERROR(VLOOKUP(TRIM(PRR[[#This Row],[Lokacija provedbe
grad ili općina]]),[1]Koordinate!B:E,2,FALSE),"")</f>
        <v>34334</v>
      </c>
      <c r="P1939" s="225">
        <f>IFERROR(VLOOKUP(TRIM(PRR[[#This Row],[Lokacija provedbe
grad ili općina]]),[1]Koordinate!B:E,3,FALSE),"")</f>
        <v>45.431294899999997</v>
      </c>
      <c r="Q1939" s="225">
        <f>IFERROR(VLOOKUP(TRIM(PRR[[#This Row],[Lokacija provedbe
grad ili općina]]),[1]Koordinate!B:E,4,FALSE),"")</f>
        <v>17.7258815</v>
      </c>
    </row>
    <row r="1940" spans="1:17" s="167" customFormat="1">
      <c r="A1940" s="151"/>
      <c r="B1940" s="254" t="s">
        <v>6240</v>
      </c>
      <c r="C1940" s="44"/>
      <c r="D1940" s="44"/>
      <c r="E1940" s="242">
        <v>43565</v>
      </c>
      <c r="F1940" s="75">
        <v>111187.5</v>
      </c>
      <c r="G1940" s="75">
        <v>111187.5</v>
      </c>
      <c r="H1940" s="75">
        <v>94509.375</v>
      </c>
      <c r="I1940" s="75">
        <v>16678.125</v>
      </c>
      <c r="J1940" s="75">
        <v>0</v>
      </c>
      <c r="K1940" s="199" t="s">
        <v>6389</v>
      </c>
      <c r="L1940" s="196" t="s">
        <v>38</v>
      </c>
      <c r="M1940" s="136" t="s">
        <v>4342</v>
      </c>
      <c r="N1940" s="218"/>
      <c r="O1940" s="225">
        <f>IFERROR(VLOOKUP(TRIM(PRR[[#This Row],[Lokacija provedbe
grad ili općina]]),[1]Koordinate!B:E,2,FALSE),"")</f>
        <v>34334</v>
      </c>
      <c r="P1940" s="225">
        <f>IFERROR(VLOOKUP(TRIM(PRR[[#This Row],[Lokacija provedbe
grad ili općina]]),[1]Koordinate!B:E,3,FALSE),"")</f>
        <v>45.431294899999997</v>
      </c>
      <c r="Q1940" s="225">
        <f>IFERROR(VLOOKUP(TRIM(PRR[[#This Row],[Lokacija provedbe
grad ili općina]]),[1]Koordinate!B:E,4,FALSE),"")</f>
        <v>17.7258815</v>
      </c>
    </row>
    <row r="1941" spans="1:17" s="167" customFormat="1">
      <c r="A1941" s="151"/>
      <c r="B1941" s="254" t="s">
        <v>6240</v>
      </c>
      <c r="C1941" s="44"/>
      <c r="D1941" s="44"/>
      <c r="E1941" s="242">
        <v>43565</v>
      </c>
      <c r="F1941" s="75">
        <v>111187.5</v>
      </c>
      <c r="G1941" s="75">
        <v>111187.5</v>
      </c>
      <c r="H1941" s="75">
        <v>94509.375</v>
      </c>
      <c r="I1941" s="75">
        <v>16678.125</v>
      </c>
      <c r="J1941" s="75">
        <v>0</v>
      </c>
      <c r="K1941" s="199" t="s">
        <v>6390</v>
      </c>
      <c r="L1941" s="196" t="s">
        <v>38</v>
      </c>
      <c r="M1941" s="136" t="s">
        <v>1568</v>
      </c>
      <c r="N1941" s="218"/>
      <c r="O1941" s="225">
        <f>IFERROR(VLOOKUP(TRIM(PRR[[#This Row],[Lokacija provedbe
grad ili općina]]),[1]Koordinate!B:E,2,FALSE),"")</f>
        <v>34330</v>
      </c>
      <c r="P1941" s="225">
        <f>IFERROR(VLOOKUP(TRIM(PRR[[#This Row],[Lokacija provedbe
grad ili općina]]),[1]Koordinate!B:E,3,FALSE),"")</f>
        <v>45.4555091</v>
      </c>
      <c r="Q1941" s="225">
        <f>IFERROR(VLOOKUP(TRIM(PRR[[#This Row],[Lokacija provedbe
grad ili općina]]),[1]Koordinate!B:E,4,FALSE),"")</f>
        <v>17.6623801</v>
      </c>
    </row>
    <row r="1942" spans="1:17" s="167" customFormat="1">
      <c r="A1942" s="151"/>
      <c r="B1942" s="254" t="s">
        <v>6240</v>
      </c>
      <c r="C1942" s="44"/>
      <c r="D1942" s="44"/>
      <c r="E1942" s="242">
        <v>43565</v>
      </c>
      <c r="F1942" s="75">
        <v>111187.5</v>
      </c>
      <c r="G1942" s="75">
        <v>111187.5</v>
      </c>
      <c r="H1942" s="75">
        <v>94509.375</v>
      </c>
      <c r="I1942" s="75">
        <v>16678.125</v>
      </c>
      <c r="J1942" s="75">
        <v>0</v>
      </c>
      <c r="K1942" s="199" t="s">
        <v>6391</v>
      </c>
      <c r="L1942" s="196" t="s">
        <v>38</v>
      </c>
      <c r="M1942" s="136" t="s">
        <v>188</v>
      </c>
      <c r="N1942" s="218"/>
      <c r="O1942" s="225">
        <f>IFERROR(VLOOKUP(TRIM(PRR[[#This Row],[Lokacija provedbe
grad ili općina]]),[1]Koordinate!B:E,2,FALSE),"")</f>
        <v>34322</v>
      </c>
      <c r="P1942" s="225">
        <f>IFERROR(VLOOKUP(TRIM(PRR[[#This Row],[Lokacija provedbe
grad ili općina]]),[1]Koordinate!B:E,3,FALSE),"")</f>
        <v>45.330240000000003</v>
      </c>
      <c r="Q1942" s="225">
        <f>IFERROR(VLOOKUP(TRIM(PRR[[#This Row],[Lokacija provedbe
grad ili općina]]),[1]Koordinate!B:E,4,FALSE),"")</f>
        <v>17.597004800000001</v>
      </c>
    </row>
    <row r="1943" spans="1:17" s="167" customFormat="1">
      <c r="A1943" s="151"/>
      <c r="B1943" s="254" t="s">
        <v>6240</v>
      </c>
      <c r="C1943" s="44"/>
      <c r="D1943" s="44"/>
      <c r="E1943" s="242">
        <v>43565</v>
      </c>
      <c r="F1943" s="75">
        <v>111187.5</v>
      </c>
      <c r="G1943" s="75">
        <v>111187.5</v>
      </c>
      <c r="H1943" s="75">
        <v>94509.375</v>
      </c>
      <c r="I1943" s="75">
        <v>16678.125</v>
      </c>
      <c r="J1943" s="75">
        <v>0</v>
      </c>
      <c r="K1943" s="199" t="s">
        <v>6392</v>
      </c>
      <c r="L1943" s="196" t="s">
        <v>38</v>
      </c>
      <c r="M1943" s="136" t="s">
        <v>188</v>
      </c>
      <c r="N1943" s="218"/>
      <c r="O1943" s="225">
        <f>IFERROR(VLOOKUP(TRIM(PRR[[#This Row],[Lokacija provedbe
grad ili općina]]),[1]Koordinate!B:E,2,FALSE),"")</f>
        <v>34322</v>
      </c>
      <c r="P1943" s="225">
        <f>IFERROR(VLOOKUP(TRIM(PRR[[#This Row],[Lokacija provedbe
grad ili općina]]),[1]Koordinate!B:E,3,FALSE),"")</f>
        <v>45.330240000000003</v>
      </c>
      <c r="Q1943" s="225">
        <f>IFERROR(VLOOKUP(TRIM(PRR[[#This Row],[Lokacija provedbe
grad ili općina]]),[1]Koordinate!B:E,4,FALSE),"")</f>
        <v>17.597004800000001</v>
      </c>
    </row>
    <row r="1944" spans="1:17" s="167" customFormat="1">
      <c r="A1944" s="151"/>
      <c r="B1944" s="254" t="s">
        <v>6240</v>
      </c>
      <c r="C1944" s="44"/>
      <c r="D1944" s="44"/>
      <c r="E1944" s="242">
        <v>43565</v>
      </c>
      <c r="F1944" s="75">
        <v>111187.5</v>
      </c>
      <c r="G1944" s="75">
        <v>111187.5</v>
      </c>
      <c r="H1944" s="75">
        <v>94509.375</v>
      </c>
      <c r="I1944" s="75">
        <v>16678.125</v>
      </c>
      <c r="J1944" s="75">
        <v>0</v>
      </c>
      <c r="K1944" s="199" t="s">
        <v>6393</v>
      </c>
      <c r="L1944" s="196" t="s">
        <v>38</v>
      </c>
      <c r="M1944" s="136" t="s">
        <v>140</v>
      </c>
      <c r="N1944" s="218"/>
      <c r="O1944" s="225">
        <f>IFERROR(VLOOKUP(TRIM(PRR[[#This Row],[Lokacija provedbe
grad ili općina]]),[1]Koordinate!B:E,2,FALSE),"")</f>
        <v>34000</v>
      </c>
      <c r="P1944" s="225">
        <f>IFERROR(VLOOKUP(TRIM(PRR[[#This Row],[Lokacija provedbe
grad ili općina]]),[1]Koordinate!B:E,3,FALSE),"")</f>
        <v>45.331476299999999</v>
      </c>
      <c r="Q1944" s="225">
        <f>IFERROR(VLOOKUP(TRIM(PRR[[#This Row],[Lokacija provedbe
grad ili općina]]),[1]Koordinate!B:E,4,FALSE),"")</f>
        <v>17.674474799999899</v>
      </c>
    </row>
    <row r="1945" spans="1:17" s="167" customFormat="1">
      <c r="A1945" s="151"/>
      <c r="B1945" s="254" t="s">
        <v>6240</v>
      </c>
      <c r="C1945" s="44"/>
      <c r="D1945" s="44"/>
      <c r="E1945" s="242">
        <v>43565</v>
      </c>
      <c r="F1945" s="75">
        <v>111187.5</v>
      </c>
      <c r="G1945" s="75">
        <v>111187.5</v>
      </c>
      <c r="H1945" s="75">
        <v>94509.375</v>
      </c>
      <c r="I1945" s="75">
        <v>16678.125</v>
      </c>
      <c r="J1945" s="75">
        <v>0</v>
      </c>
      <c r="K1945" s="199" t="s">
        <v>6394</v>
      </c>
      <c r="L1945" s="196" t="s">
        <v>38</v>
      </c>
      <c r="M1945" s="136" t="s">
        <v>188</v>
      </c>
      <c r="N1945" s="218"/>
      <c r="O1945" s="225">
        <f>IFERROR(VLOOKUP(TRIM(PRR[[#This Row],[Lokacija provedbe
grad ili općina]]),[1]Koordinate!B:E,2,FALSE),"")</f>
        <v>34322</v>
      </c>
      <c r="P1945" s="225">
        <f>IFERROR(VLOOKUP(TRIM(PRR[[#This Row],[Lokacija provedbe
grad ili općina]]),[1]Koordinate!B:E,3,FALSE),"")</f>
        <v>45.330240000000003</v>
      </c>
      <c r="Q1945" s="225">
        <f>IFERROR(VLOOKUP(TRIM(PRR[[#This Row],[Lokacija provedbe
grad ili općina]]),[1]Koordinate!B:E,4,FALSE),"")</f>
        <v>17.597004800000001</v>
      </c>
    </row>
    <row r="1946" spans="1:17" s="167" customFormat="1">
      <c r="A1946" s="151"/>
      <c r="B1946" s="254" t="s">
        <v>6240</v>
      </c>
      <c r="C1946" s="44"/>
      <c r="D1946" s="44"/>
      <c r="E1946" s="242">
        <v>43565</v>
      </c>
      <c r="F1946" s="75">
        <v>111187.5</v>
      </c>
      <c r="G1946" s="75">
        <v>111187.5</v>
      </c>
      <c r="H1946" s="75">
        <v>94509.375</v>
      </c>
      <c r="I1946" s="75">
        <v>16678.125</v>
      </c>
      <c r="J1946" s="75">
        <v>0</v>
      </c>
      <c r="K1946" s="199" t="s">
        <v>6395</v>
      </c>
      <c r="L1946" s="196" t="s">
        <v>38</v>
      </c>
      <c r="M1946" s="136" t="s">
        <v>1468</v>
      </c>
      <c r="N1946" s="218"/>
      <c r="O1946" s="225">
        <f>IFERROR(VLOOKUP(TRIM(PRR[[#This Row],[Lokacija provedbe
grad ili općina]]),[1]Koordinate!B:E,2,FALSE),"")</f>
        <v>34350</v>
      </c>
      <c r="P1946" s="225">
        <f>IFERROR(VLOOKUP(TRIM(PRR[[#This Row],[Lokacija provedbe
grad ili općina]]),[1]Koordinate!B:E,3,FALSE),"")</f>
        <v>45.350836100000002</v>
      </c>
      <c r="Q1946" s="225">
        <f>IFERROR(VLOOKUP(TRIM(PRR[[#This Row],[Lokacija provedbe
grad ili općina]]),[1]Koordinate!B:E,4,FALSE),"")</f>
        <v>17.988119299999902</v>
      </c>
    </row>
    <row r="1947" spans="1:17" s="167" customFormat="1">
      <c r="A1947" s="151"/>
      <c r="B1947" s="254" t="s">
        <v>6240</v>
      </c>
      <c r="C1947" s="44"/>
      <c r="D1947" s="44"/>
      <c r="E1947" s="242">
        <v>43565</v>
      </c>
      <c r="F1947" s="75">
        <v>111187.5</v>
      </c>
      <c r="G1947" s="75">
        <v>111187.5</v>
      </c>
      <c r="H1947" s="75">
        <v>94509.375</v>
      </c>
      <c r="I1947" s="75">
        <v>16678.125</v>
      </c>
      <c r="J1947" s="75">
        <v>0</v>
      </c>
      <c r="K1947" s="199" t="s">
        <v>6396</v>
      </c>
      <c r="L1947" s="196" t="s">
        <v>38</v>
      </c>
      <c r="M1947" s="136" t="s">
        <v>140</v>
      </c>
      <c r="N1947" s="218"/>
      <c r="O1947" s="225">
        <f>IFERROR(VLOOKUP(TRIM(PRR[[#This Row],[Lokacija provedbe
grad ili općina]]),[1]Koordinate!B:E,2,FALSE),"")</f>
        <v>34000</v>
      </c>
      <c r="P1947" s="225">
        <f>IFERROR(VLOOKUP(TRIM(PRR[[#This Row],[Lokacija provedbe
grad ili općina]]),[1]Koordinate!B:E,3,FALSE),"")</f>
        <v>45.331476299999999</v>
      </c>
      <c r="Q1947" s="225">
        <f>IFERROR(VLOOKUP(TRIM(PRR[[#This Row],[Lokacija provedbe
grad ili općina]]),[1]Koordinate!B:E,4,FALSE),"")</f>
        <v>17.674474799999899</v>
      </c>
    </row>
    <row r="1948" spans="1:17" s="167" customFormat="1">
      <c r="A1948" s="151"/>
      <c r="B1948" s="254" t="s">
        <v>6240</v>
      </c>
      <c r="C1948" s="44"/>
      <c r="D1948" s="44"/>
      <c r="E1948" s="242">
        <v>43565</v>
      </c>
      <c r="F1948" s="75">
        <v>111187.5</v>
      </c>
      <c r="G1948" s="75">
        <v>111187.5</v>
      </c>
      <c r="H1948" s="75">
        <v>94509.375</v>
      </c>
      <c r="I1948" s="75">
        <v>16678.125</v>
      </c>
      <c r="J1948" s="75">
        <v>0</v>
      </c>
      <c r="K1948" s="199" t="s">
        <v>6397</v>
      </c>
      <c r="L1948" s="196" t="s">
        <v>38</v>
      </c>
      <c r="M1948" s="136" t="s">
        <v>140</v>
      </c>
      <c r="N1948" s="218"/>
      <c r="O1948" s="225">
        <f>IFERROR(VLOOKUP(TRIM(PRR[[#This Row],[Lokacija provedbe
grad ili općina]]),[1]Koordinate!B:E,2,FALSE),"")</f>
        <v>34000</v>
      </c>
      <c r="P1948" s="225">
        <f>IFERROR(VLOOKUP(TRIM(PRR[[#This Row],[Lokacija provedbe
grad ili općina]]),[1]Koordinate!B:E,3,FALSE),"")</f>
        <v>45.331476299999999</v>
      </c>
      <c r="Q1948" s="225">
        <f>IFERROR(VLOOKUP(TRIM(PRR[[#This Row],[Lokacija provedbe
grad ili općina]]),[1]Koordinate!B:E,4,FALSE),"")</f>
        <v>17.674474799999899</v>
      </c>
    </row>
    <row r="1949" spans="1:17" s="167" customFormat="1">
      <c r="A1949" s="151"/>
      <c r="B1949" s="254" t="s">
        <v>6240</v>
      </c>
      <c r="C1949" s="44"/>
      <c r="D1949" s="44"/>
      <c r="E1949" s="242">
        <v>43565</v>
      </c>
      <c r="F1949" s="75">
        <v>111187.5</v>
      </c>
      <c r="G1949" s="75">
        <v>111187.5</v>
      </c>
      <c r="H1949" s="75">
        <v>94509.375</v>
      </c>
      <c r="I1949" s="75">
        <v>16678.125</v>
      </c>
      <c r="J1949" s="75">
        <v>0</v>
      </c>
      <c r="K1949" s="199" t="s">
        <v>6398</v>
      </c>
      <c r="L1949" s="196" t="s">
        <v>38</v>
      </c>
      <c r="M1949" s="136" t="s">
        <v>140</v>
      </c>
      <c r="N1949" s="218"/>
      <c r="O1949" s="225">
        <f>IFERROR(VLOOKUP(TRIM(PRR[[#This Row],[Lokacija provedbe
grad ili općina]]),[1]Koordinate!B:E,2,FALSE),"")</f>
        <v>34000</v>
      </c>
      <c r="P1949" s="225">
        <f>IFERROR(VLOOKUP(TRIM(PRR[[#This Row],[Lokacija provedbe
grad ili općina]]),[1]Koordinate!B:E,3,FALSE),"")</f>
        <v>45.331476299999999</v>
      </c>
      <c r="Q1949" s="225">
        <f>IFERROR(VLOOKUP(TRIM(PRR[[#This Row],[Lokacija provedbe
grad ili općina]]),[1]Koordinate!B:E,4,FALSE),"")</f>
        <v>17.674474799999899</v>
      </c>
    </row>
    <row r="1950" spans="1:17" s="167" customFormat="1">
      <c r="A1950" s="151"/>
      <c r="B1950" s="254" t="s">
        <v>6240</v>
      </c>
      <c r="C1950" s="44"/>
      <c r="D1950" s="44"/>
      <c r="E1950" s="242">
        <v>43565</v>
      </c>
      <c r="F1950" s="75">
        <v>111187.5</v>
      </c>
      <c r="G1950" s="75">
        <v>111187.5</v>
      </c>
      <c r="H1950" s="75">
        <v>94509.375</v>
      </c>
      <c r="I1950" s="75">
        <v>16678.125</v>
      </c>
      <c r="J1950" s="75">
        <v>0</v>
      </c>
      <c r="K1950" s="199" t="s">
        <v>6399</v>
      </c>
      <c r="L1950" s="196" t="s">
        <v>38</v>
      </c>
      <c r="M1950" s="136" t="s">
        <v>140</v>
      </c>
      <c r="N1950" s="218"/>
      <c r="O1950" s="225">
        <f>IFERROR(VLOOKUP(TRIM(PRR[[#This Row],[Lokacija provedbe
grad ili općina]]),[1]Koordinate!B:E,2,FALSE),"")</f>
        <v>34000</v>
      </c>
      <c r="P1950" s="225">
        <f>IFERROR(VLOOKUP(TRIM(PRR[[#This Row],[Lokacija provedbe
grad ili općina]]),[1]Koordinate!B:E,3,FALSE),"")</f>
        <v>45.331476299999999</v>
      </c>
      <c r="Q1950" s="225">
        <f>IFERROR(VLOOKUP(TRIM(PRR[[#This Row],[Lokacija provedbe
grad ili općina]]),[1]Koordinate!B:E,4,FALSE),"")</f>
        <v>17.674474799999899</v>
      </c>
    </row>
    <row r="1951" spans="1:17" s="167" customFormat="1">
      <c r="A1951" s="151"/>
      <c r="B1951" s="254" t="s">
        <v>6240</v>
      </c>
      <c r="C1951" s="44"/>
      <c r="D1951" s="44"/>
      <c r="E1951" s="242">
        <v>43565</v>
      </c>
      <c r="F1951" s="75">
        <v>111187.5</v>
      </c>
      <c r="G1951" s="75">
        <v>111187.5</v>
      </c>
      <c r="H1951" s="75">
        <v>94509.375</v>
      </c>
      <c r="I1951" s="75">
        <v>16678.125</v>
      </c>
      <c r="J1951" s="75">
        <v>0</v>
      </c>
      <c r="K1951" s="199" t="s">
        <v>6400</v>
      </c>
      <c r="L1951" s="196" t="s">
        <v>38</v>
      </c>
      <c r="M1951" s="136" t="s">
        <v>140</v>
      </c>
      <c r="N1951" s="218"/>
      <c r="O1951" s="225">
        <f>IFERROR(VLOOKUP(TRIM(PRR[[#This Row],[Lokacija provedbe
grad ili općina]]),[1]Koordinate!B:E,2,FALSE),"")</f>
        <v>34000</v>
      </c>
      <c r="P1951" s="225">
        <f>IFERROR(VLOOKUP(TRIM(PRR[[#This Row],[Lokacija provedbe
grad ili općina]]),[1]Koordinate!B:E,3,FALSE),"")</f>
        <v>45.331476299999999</v>
      </c>
      <c r="Q1951" s="225">
        <f>IFERROR(VLOOKUP(TRIM(PRR[[#This Row],[Lokacija provedbe
grad ili općina]]),[1]Koordinate!B:E,4,FALSE),"")</f>
        <v>17.674474799999899</v>
      </c>
    </row>
    <row r="1952" spans="1:17" s="167" customFormat="1">
      <c r="A1952" s="151"/>
      <c r="B1952" s="254" t="s">
        <v>6240</v>
      </c>
      <c r="C1952" s="44"/>
      <c r="D1952" s="44"/>
      <c r="E1952" s="242">
        <v>43565</v>
      </c>
      <c r="F1952" s="75">
        <v>111187.5</v>
      </c>
      <c r="G1952" s="75">
        <v>111187.5</v>
      </c>
      <c r="H1952" s="75">
        <v>94509.375</v>
      </c>
      <c r="I1952" s="75">
        <v>16678.125</v>
      </c>
      <c r="J1952" s="75">
        <v>0</v>
      </c>
      <c r="K1952" s="199" t="s">
        <v>6401</v>
      </c>
      <c r="L1952" s="196" t="s">
        <v>38</v>
      </c>
      <c r="M1952" s="136" t="s">
        <v>140</v>
      </c>
      <c r="N1952" s="218"/>
      <c r="O1952" s="225">
        <f>IFERROR(VLOOKUP(TRIM(PRR[[#This Row],[Lokacija provedbe
grad ili općina]]),[1]Koordinate!B:E,2,FALSE),"")</f>
        <v>34000</v>
      </c>
      <c r="P1952" s="225">
        <f>IFERROR(VLOOKUP(TRIM(PRR[[#This Row],[Lokacija provedbe
grad ili općina]]),[1]Koordinate!B:E,3,FALSE),"")</f>
        <v>45.331476299999999</v>
      </c>
      <c r="Q1952" s="225">
        <f>IFERROR(VLOOKUP(TRIM(PRR[[#This Row],[Lokacija provedbe
grad ili općina]]),[1]Koordinate!B:E,4,FALSE),"")</f>
        <v>17.674474799999899</v>
      </c>
    </row>
    <row r="1953" spans="1:17" s="167" customFormat="1">
      <c r="A1953" s="151"/>
      <c r="B1953" s="254" t="s">
        <v>6240</v>
      </c>
      <c r="C1953" s="44"/>
      <c r="D1953" s="44"/>
      <c r="E1953" s="242">
        <v>43565</v>
      </c>
      <c r="F1953" s="75">
        <v>111187.5</v>
      </c>
      <c r="G1953" s="75">
        <v>111187.5</v>
      </c>
      <c r="H1953" s="75">
        <v>94509.375</v>
      </c>
      <c r="I1953" s="75">
        <v>16678.125</v>
      </c>
      <c r="J1953" s="75">
        <v>0</v>
      </c>
      <c r="K1953" s="199" t="s">
        <v>6402</v>
      </c>
      <c r="L1953" s="196" t="s">
        <v>38</v>
      </c>
      <c r="M1953" s="136" t="s">
        <v>138</v>
      </c>
      <c r="N1953" s="218"/>
      <c r="O1953" s="225">
        <f>IFERROR(VLOOKUP(TRIM(PRR[[#This Row],[Lokacija provedbe
grad ili općina]]),[1]Koordinate!B:E,2,FALSE),"")</f>
        <v>34550</v>
      </c>
      <c r="P1953" s="225">
        <f>IFERROR(VLOOKUP(TRIM(PRR[[#This Row],[Lokacija provedbe
grad ili općina]]),[1]Koordinate!B:E,3,FALSE),"")</f>
        <v>45.438845200000003</v>
      </c>
      <c r="Q1953" s="225">
        <f>IFERROR(VLOOKUP(TRIM(PRR[[#This Row],[Lokacija provedbe
grad ili općina]]),[1]Koordinate!B:E,4,FALSE),"")</f>
        <v>17.191742399999999</v>
      </c>
    </row>
    <row r="1954" spans="1:17" s="167" customFormat="1">
      <c r="A1954" s="151"/>
      <c r="B1954" s="254" t="s">
        <v>6240</v>
      </c>
      <c r="C1954" s="44"/>
      <c r="D1954" s="44"/>
      <c r="E1954" s="242">
        <v>43565</v>
      </c>
      <c r="F1954" s="75">
        <v>111187.5</v>
      </c>
      <c r="G1954" s="75">
        <v>111187.5</v>
      </c>
      <c r="H1954" s="75">
        <v>94509.375</v>
      </c>
      <c r="I1954" s="75">
        <v>16678.125</v>
      </c>
      <c r="J1954" s="75">
        <v>0</v>
      </c>
      <c r="K1954" s="199" t="s">
        <v>6403</v>
      </c>
      <c r="L1954" s="196" t="s">
        <v>38</v>
      </c>
      <c r="M1954" s="136" t="s">
        <v>140</v>
      </c>
      <c r="N1954" s="218"/>
      <c r="O1954" s="225">
        <f>IFERROR(VLOOKUP(TRIM(PRR[[#This Row],[Lokacija provedbe
grad ili općina]]),[1]Koordinate!B:E,2,FALSE),"")</f>
        <v>34000</v>
      </c>
      <c r="P1954" s="225">
        <f>IFERROR(VLOOKUP(TRIM(PRR[[#This Row],[Lokacija provedbe
grad ili općina]]),[1]Koordinate!B:E,3,FALSE),"")</f>
        <v>45.331476299999999</v>
      </c>
      <c r="Q1954" s="225">
        <f>IFERROR(VLOOKUP(TRIM(PRR[[#This Row],[Lokacija provedbe
grad ili općina]]),[1]Koordinate!B:E,4,FALSE),"")</f>
        <v>17.674474799999899</v>
      </c>
    </row>
    <row r="1955" spans="1:17" s="167" customFormat="1">
      <c r="A1955" s="151"/>
      <c r="B1955" s="254" t="s">
        <v>6240</v>
      </c>
      <c r="C1955" s="44"/>
      <c r="D1955" s="44"/>
      <c r="E1955" s="242">
        <v>43565</v>
      </c>
      <c r="F1955" s="75">
        <v>111187.5</v>
      </c>
      <c r="G1955" s="75">
        <v>111187.5</v>
      </c>
      <c r="H1955" s="75">
        <v>94509.375</v>
      </c>
      <c r="I1955" s="75">
        <v>16678.125</v>
      </c>
      <c r="J1955" s="75">
        <v>0</v>
      </c>
      <c r="K1955" s="199" t="s">
        <v>6404</v>
      </c>
      <c r="L1955" s="196" t="s">
        <v>38</v>
      </c>
      <c r="M1955" s="136" t="s">
        <v>138</v>
      </c>
      <c r="N1955" s="218"/>
      <c r="O1955" s="225">
        <f>IFERROR(VLOOKUP(TRIM(PRR[[#This Row],[Lokacija provedbe
grad ili općina]]),[1]Koordinate!B:E,2,FALSE),"")</f>
        <v>34550</v>
      </c>
      <c r="P1955" s="225">
        <f>IFERROR(VLOOKUP(TRIM(PRR[[#This Row],[Lokacija provedbe
grad ili općina]]),[1]Koordinate!B:E,3,FALSE),"")</f>
        <v>45.438845200000003</v>
      </c>
      <c r="Q1955" s="225">
        <f>IFERROR(VLOOKUP(TRIM(PRR[[#This Row],[Lokacija provedbe
grad ili općina]]),[1]Koordinate!B:E,4,FALSE),"")</f>
        <v>17.191742399999999</v>
      </c>
    </row>
    <row r="1956" spans="1:17" s="167" customFormat="1">
      <c r="A1956" s="151"/>
      <c r="B1956" s="254" t="s">
        <v>6240</v>
      </c>
      <c r="C1956" s="44"/>
      <c r="D1956" s="44"/>
      <c r="E1956" s="242">
        <v>43565</v>
      </c>
      <c r="F1956" s="75">
        <v>111187.5</v>
      </c>
      <c r="G1956" s="75">
        <v>111187.5</v>
      </c>
      <c r="H1956" s="75">
        <v>94509.375</v>
      </c>
      <c r="I1956" s="75">
        <v>16678.125</v>
      </c>
      <c r="J1956" s="75">
        <v>0</v>
      </c>
      <c r="K1956" s="199" t="s">
        <v>6405</v>
      </c>
      <c r="L1956" s="196" t="s">
        <v>38</v>
      </c>
      <c r="M1956" s="136" t="s">
        <v>140</v>
      </c>
      <c r="N1956" s="218"/>
      <c r="O1956" s="225">
        <f>IFERROR(VLOOKUP(TRIM(PRR[[#This Row],[Lokacija provedbe
grad ili općina]]),[1]Koordinate!B:E,2,FALSE),"")</f>
        <v>34000</v>
      </c>
      <c r="P1956" s="225">
        <f>IFERROR(VLOOKUP(TRIM(PRR[[#This Row],[Lokacija provedbe
grad ili općina]]),[1]Koordinate!B:E,3,FALSE),"")</f>
        <v>45.331476299999999</v>
      </c>
      <c r="Q1956" s="225">
        <f>IFERROR(VLOOKUP(TRIM(PRR[[#This Row],[Lokacija provedbe
grad ili općina]]),[1]Koordinate!B:E,4,FALSE),"")</f>
        <v>17.674474799999899</v>
      </c>
    </row>
    <row r="1957" spans="1:17" s="167" customFormat="1">
      <c r="A1957" s="151"/>
      <c r="B1957" s="254" t="s">
        <v>6240</v>
      </c>
      <c r="C1957" s="44"/>
      <c r="D1957" s="44"/>
      <c r="E1957" s="242">
        <v>43565</v>
      </c>
      <c r="F1957" s="75">
        <v>111187.5</v>
      </c>
      <c r="G1957" s="75">
        <v>111187.5</v>
      </c>
      <c r="H1957" s="75">
        <v>94509.375</v>
      </c>
      <c r="I1957" s="75">
        <v>16678.125</v>
      </c>
      <c r="J1957" s="75">
        <v>0</v>
      </c>
      <c r="K1957" s="199" t="s">
        <v>6406</v>
      </c>
      <c r="L1957" s="196" t="s">
        <v>38</v>
      </c>
      <c r="M1957" s="136" t="s">
        <v>1468</v>
      </c>
      <c r="N1957" s="218"/>
      <c r="O1957" s="225">
        <f>IFERROR(VLOOKUP(TRIM(PRR[[#This Row],[Lokacija provedbe
grad ili općina]]),[1]Koordinate!B:E,2,FALSE),"")</f>
        <v>34350</v>
      </c>
      <c r="P1957" s="225">
        <f>IFERROR(VLOOKUP(TRIM(PRR[[#This Row],[Lokacija provedbe
grad ili općina]]),[1]Koordinate!B:E,3,FALSE),"")</f>
        <v>45.350836100000002</v>
      </c>
      <c r="Q1957" s="225">
        <f>IFERROR(VLOOKUP(TRIM(PRR[[#This Row],[Lokacija provedbe
grad ili općina]]),[1]Koordinate!B:E,4,FALSE),"")</f>
        <v>17.988119299999902</v>
      </c>
    </row>
    <row r="1958" spans="1:17" s="167" customFormat="1">
      <c r="A1958" s="151"/>
      <c r="B1958" s="254" t="s">
        <v>6240</v>
      </c>
      <c r="C1958" s="44"/>
      <c r="D1958" s="44"/>
      <c r="E1958" s="242">
        <v>43565</v>
      </c>
      <c r="F1958" s="75">
        <v>111187.5</v>
      </c>
      <c r="G1958" s="75">
        <v>111187.5</v>
      </c>
      <c r="H1958" s="75">
        <v>94509.375</v>
      </c>
      <c r="I1958" s="75">
        <v>16678.125</v>
      </c>
      <c r="J1958" s="75">
        <v>0</v>
      </c>
      <c r="K1958" s="199" t="s">
        <v>6407</v>
      </c>
      <c r="L1958" s="196" t="s">
        <v>38</v>
      </c>
      <c r="M1958" s="136" t="s">
        <v>188</v>
      </c>
      <c r="N1958" s="218"/>
      <c r="O1958" s="225">
        <f>IFERROR(VLOOKUP(TRIM(PRR[[#This Row],[Lokacija provedbe
grad ili općina]]),[1]Koordinate!B:E,2,FALSE),"")</f>
        <v>34322</v>
      </c>
      <c r="P1958" s="225">
        <f>IFERROR(VLOOKUP(TRIM(PRR[[#This Row],[Lokacija provedbe
grad ili općina]]),[1]Koordinate!B:E,3,FALSE),"")</f>
        <v>45.330240000000003</v>
      </c>
      <c r="Q1958" s="225">
        <f>IFERROR(VLOOKUP(TRIM(PRR[[#This Row],[Lokacija provedbe
grad ili općina]]),[1]Koordinate!B:E,4,FALSE),"")</f>
        <v>17.597004800000001</v>
      </c>
    </row>
    <row r="1959" spans="1:17" s="167" customFormat="1">
      <c r="A1959" s="151"/>
      <c r="B1959" s="254" t="s">
        <v>6240</v>
      </c>
      <c r="C1959" s="44"/>
      <c r="D1959" s="44"/>
      <c r="E1959" s="242">
        <v>43565</v>
      </c>
      <c r="F1959" s="75">
        <v>111187.5</v>
      </c>
      <c r="G1959" s="75">
        <v>111187.5</v>
      </c>
      <c r="H1959" s="75">
        <v>94509.375</v>
      </c>
      <c r="I1959" s="75">
        <v>16678.125</v>
      </c>
      <c r="J1959" s="75">
        <v>0</v>
      </c>
      <c r="K1959" s="199" t="s">
        <v>6408</v>
      </c>
      <c r="L1959" s="196" t="s">
        <v>38</v>
      </c>
      <c r="M1959" s="136" t="s">
        <v>140</v>
      </c>
      <c r="N1959" s="218"/>
      <c r="O1959" s="225">
        <f>IFERROR(VLOOKUP(TRIM(PRR[[#This Row],[Lokacija provedbe
grad ili općina]]),[1]Koordinate!B:E,2,FALSE),"")</f>
        <v>34000</v>
      </c>
      <c r="P1959" s="225">
        <f>IFERROR(VLOOKUP(TRIM(PRR[[#This Row],[Lokacija provedbe
grad ili općina]]),[1]Koordinate!B:E,3,FALSE),"")</f>
        <v>45.331476299999999</v>
      </c>
      <c r="Q1959" s="225">
        <f>IFERROR(VLOOKUP(TRIM(PRR[[#This Row],[Lokacija provedbe
grad ili općina]]),[1]Koordinate!B:E,4,FALSE),"")</f>
        <v>17.674474799999899</v>
      </c>
    </row>
    <row r="1960" spans="1:17" s="167" customFormat="1">
      <c r="A1960" s="151"/>
      <c r="B1960" s="254" t="s">
        <v>6240</v>
      </c>
      <c r="C1960" s="44"/>
      <c r="D1960" s="44"/>
      <c r="E1960" s="242">
        <v>43565</v>
      </c>
      <c r="F1960" s="75">
        <v>111187.5</v>
      </c>
      <c r="G1960" s="75">
        <v>111187.5</v>
      </c>
      <c r="H1960" s="75">
        <v>94509.375</v>
      </c>
      <c r="I1960" s="75">
        <v>16678.125</v>
      </c>
      <c r="J1960" s="75">
        <v>0</v>
      </c>
      <c r="K1960" s="199" t="s">
        <v>6409</v>
      </c>
      <c r="L1960" s="196" t="s">
        <v>38</v>
      </c>
      <c r="M1960" s="136" t="s">
        <v>188</v>
      </c>
      <c r="N1960" s="218"/>
      <c r="O1960" s="225">
        <f>IFERROR(VLOOKUP(TRIM(PRR[[#This Row],[Lokacija provedbe
grad ili općina]]),[1]Koordinate!B:E,2,FALSE),"")</f>
        <v>34322</v>
      </c>
      <c r="P1960" s="225">
        <f>IFERROR(VLOOKUP(TRIM(PRR[[#This Row],[Lokacija provedbe
grad ili općina]]),[1]Koordinate!B:E,3,FALSE),"")</f>
        <v>45.330240000000003</v>
      </c>
      <c r="Q1960" s="225">
        <f>IFERROR(VLOOKUP(TRIM(PRR[[#This Row],[Lokacija provedbe
grad ili općina]]),[1]Koordinate!B:E,4,FALSE),"")</f>
        <v>17.597004800000001</v>
      </c>
    </row>
    <row r="1961" spans="1:17" s="167" customFormat="1">
      <c r="A1961" s="151"/>
      <c r="B1961" s="254" t="s">
        <v>6240</v>
      </c>
      <c r="C1961" s="44"/>
      <c r="D1961" s="44"/>
      <c r="E1961" s="242">
        <v>43565</v>
      </c>
      <c r="F1961" s="75">
        <v>111187.5</v>
      </c>
      <c r="G1961" s="75">
        <v>111187.5</v>
      </c>
      <c r="H1961" s="75">
        <v>94509.375</v>
      </c>
      <c r="I1961" s="75">
        <v>16678.125</v>
      </c>
      <c r="J1961" s="75">
        <v>0</v>
      </c>
      <c r="K1961" s="199" t="s">
        <v>6410</v>
      </c>
      <c r="L1961" s="196" t="s">
        <v>38</v>
      </c>
      <c r="M1961" s="136" t="s">
        <v>140</v>
      </c>
      <c r="N1961" s="218"/>
      <c r="O1961" s="225">
        <f>IFERROR(VLOOKUP(TRIM(PRR[[#This Row],[Lokacija provedbe
grad ili općina]]),[1]Koordinate!B:E,2,FALSE),"")</f>
        <v>34000</v>
      </c>
      <c r="P1961" s="225">
        <f>IFERROR(VLOOKUP(TRIM(PRR[[#This Row],[Lokacija provedbe
grad ili općina]]),[1]Koordinate!B:E,3,FALSE),"")</f>
        <v>45.331476299999999</v>
      </c>
      <c r="Q1961" s="225">
        <f>IFERROR(VLOOKUP(TRIM(PRR[[#This Row],[Lokacija provedbe
grad ili općina]]),[1]Koordinate!B:E,4,FALSE),"")</f>
        <v>17.674474799999899</v>
      </c>
    </row>
    <row r="1962" spans="1:17" s="167" customFormat="1">
      <c r="A1962" s="151"/>
      <c r="B1962" s="254" t="s">
        <v>6240</v>
      </c>
      <c r="C1962" s="44"/>
      <c r="D1962" s="44"/>
      <c r="E1962" s="242">
        <v>43565</v>
      </c>
      <c r="F1962" s="75">
        <v>111187.5</v>
      </c>
      <c r="G1962" s="75">
        <v>111187.5</v>
      </c>
      <c r="H1962" s="75">
        <v>94509.375</v>
      </c>
      <c r="I1962" s="75">
        <v>16678.125</v>
      </c>
      <c r="J1962" s="75">
        <v>0</v>
      </c>
      <c r="K1962" s="199" t="s">
        <v>6411</v>
      </c>
      <c r="L1962" s="196" t="s">
        <v>38</v>
      </c>
      <c r="M1962" s="136" t="s">
        <v>140</v>
      </c>
      <c r="N1962" s="218"/>
      <c r="O1962" s="225">
        <f>IFERROR(VLOOKUP(TRIM(PRR[[#This Row],[Lokacija provedbe
grad ili općina]]),[1]Koordinate!B:E,2,FALSE),"")</f>
        <v>34000</v>
      </c>
      <c r="P1962" s="225">
        <f>IFERROR(VLOOKUP(TRIM(PRR[[#This Row],[Lokacija provedbe
grad ili općina]]),[1]Koordinate!B:E,3,FALSE),"")</f>
        <v>45.331476299999999</v>
      </c>
      <c r="Q1962" s="225">
        <f>IFERROR(VLOOKUP(TRIM(PRR[[#This Row],[Lokacija provedbe
grad ili općina]]),[1]Koordinate!B:E,4,FALSE),"")</f>
        <v>17.674474799999899</v>
      </c>
    </row>
    <row r="1963" spans="1:17" s="167" customFormat="1">
      <c r="A1963" s="151"/>
      <c r="B1963" s="254" t="s">
        <v>6240</v>
      </c>
      <c r="C1963" s="44"/>
      <c r="D1963" s="44"/>
      <c r="E1963" s="242">
        <v>43565</v>
      </c>
      <c r="F1963" s="75">
        <v>111187.5</v>
      </c>
      <c r="G1963" s="75">
        <v>111187.5</v>
      </c>
      <c r="H1963" s="75">
        <v>94509.375</v>
      </c>
      <c r="I1963" s="75">
        <v>16678.125</v>
      </c>
      <c r="J1963" s="75">
        <v>0</v>
      </c>
      <c r="K1963" s="199" t="s">
        <v>6412</v>
      </c>
      <c r="L1963" s="196" t="s">
        <v>38</v>
      </c>
      <c r="M1963" s="136" t="s">
        <v>128</v>
      </c>
      <c r="N1963" s="218"/>
      <c r="O1963" s="225">
        <f>IFERROR(VLOOKUP(TRIM(PRR[[#This Row],[Lokacija provedbe
grad ili općina]]),[1]Koordinate!B:E,2,FALSE),"")</f>
        <v>34310</v>
      </c>
      <c r="P1963" s="225">
        <f>IFERROR(VLOOKUP(TRIM(PRR[[#This Row],[Lokacija provedbe
grad ili općina]]),[1]Koordinate!B:E,3,FALSE),"")</f>
        <v>45.2862467</v>
      </c>
      <c r="Q1963" s="225">
        <f>IFERROR(VLOOKUP(TRIM(PRR[[#This Row],[Lokacija provedbe
grad ili općina]]),[1]Koordinate!B:E,4,FALSE),"")</f>
        <v>17.801819600000002</v>
      </c>
    </row>
    <row r="1964" spans="1:17" s="167" customFormat="1">
      <c r="A1964" s="151"/>
      <c r="B1964" s="254" t="s">
        <v>6240</v>
      </c>
      <c r="C1964" s="44"/>
      <c r="D1964" s="44"/>
      <c r="E1964" s="242">
        <v>43565</v>
      </c>
      <c r="F1964" s="75">
        <v>111187.5</v>
      </c>
      <c r="G1964" s="75">
        <v>111187.5</v>
      </c>
      <c r="H1964" s="75">
        <v>94509.375</v>
      </c>
      <c r="I1964" s="75">
        <v>16678.125</v>
      </c>
      <c r="J1964" s="75">
        <v>0</v>
      </c>
      <c r="K1964" s="199" t="s">
        <v>6413</v>
      </c>
      <c r="L1964" s="196" t="s">
        <v>38</v>
      </c>
      <c r="M1964" s="136" t="s">
        <v>1568</v>
      </c>
      <c r="N1964" s="218"/>
      <c r="O1964" s="225">
        <f>IFERROR(VLOOKUP(TRIM(PRR[[#This Row],[Lokacija provedbe
grad ili općina]]),[1]Koordinate!B:E,2,FALSE),"")</f>
        <v>34330</v>
      </c>
      <c r="P1964" s="225">
        <f>IFERROR(VLOOKUP(TRIM(PRR[[#This Row],[Lokacija provedbe
grad ili općina]]),[1]Koordinate!B:E,3,FALSE),"")</f>
        <v>45.4555091</v>
      </c>
      <c r="Q1964" s="225">
        <f>IFERROR(VLOOKUP(TRIM(PRR[[#This Row],[Lokacija provedbe
grad ili općina]]),[1]Koordinate!B:E,4,FALSE),"")</f>
        <v>17.6623801</v>
      </c>
    </row>
    <row r="1965" spans="1:17" s="167" customFormat="1">
      <c r="A1965" s="151"/>
      <c r="B1965" s="254" t="s">
        <v>6240</v>
      </c>
      <c r="C1965" s="44"/>
      <c r="D1965" s="44"/>
      <c r="E1965" s="242">
        <v>43565</v>
      </c>
      <c r="F1965" s="75">
        <v>111187.5</v>
      </c>
      <c r="G1965" s="75">
        <v>111187.5</v>
      </c>
      <c r="H1965" s="75">
        <v>94509.375</v>
      </c>
      <c r="I1965" s="75">
        <v>16678.125</v>
      </c>
      <c r="J1965" s="75">
        <v>0</v>
      </c>
      <c r="K1965" s="199" t="s">
        <v>6414</v>
      </c>
      <c r="L1965" s="196" t="s">
        <v>38</v>
      </c>
      <c r="M1965" s="136" t="s">
        <v>128</v>
      </c>
      <c r="N1965" s="218"/>
      <c r="O1965" s="225">
        <f>IFERROR(VLOOKUP(TRIM(PRR[[#This Row],[Lokacija provedbe
grad ili općina]]),[1]Koordinate!B:E,2,FALSE),"")</f>
        <v>34310</v>
      </c>
      <c r="P1965" s="225">
        <f>IFERROR(VLOOKUP(TRIM(PRR[[#This Row],[Lokacija provedbe
grad ili općina]]),[1]Koordinate!B:E,3,FALSE),"")</f>
        <v>45.2862467</v>
      </c>
      <c r="Q1965" s="225">
        <f>IFERROR(VLOOKUP(TRIM(PRR[[#This Row],[Lokacija provedbe
grad ili općina]]),[1]Koordinate!B:E,4,FALSE),"")</f>
        <v>17.801819600000002</v>
      </c>
    </row>
    <row r="1966" spans="1:17" s="167" customFormat="1">
      <c r="A1966" s="151"/>
      <c r="B1966" s="254" t="s">
        <v>6240</v>
      </c>
      <c r="C1966" s="44"/>
      <c r="D1966" s="44"/>
      <c r="E1966" s="242">
        <v>43565</v>
      </c>
      <c r="F1966" s="75">
        <v>111187.5</v>
      </c>
      <c r="G1966" s="75">
        <v>111187.5</v>
      </c>
      <c r="H1966" s="75">
        <v>94509.375</v>
      </c>
      <c r="I1966" s="75">
        <v>16678.125</v>
      </c>
      <c r="J1966" s="75">
        <v>0</v>
      </c>
      <c r="K1966" s="199" t="s">
        <v>6415</v>
      </c>
      <c r="L1966" s="196" t="s">
        <v>38</v>
      </c>
      <c r="M1966" s="136" t="s">
        <v>140</v>
      </c>
      <c r="N1966" s="218"/>
      <c r="O1966" s="225">
        <f>IFERROR(VLOOKUP(TRIM(PRR[[#This Row],[Lokacija provedbe
grad ili općina]]),[1]Koordinate!B:E,2,FALSE),"")</f>
        <v>34000</v>
      </c>
      <c r="P1966" s="225">
        <f>IFERROR(VLOOKUP(TRIM(PRR[[#This Row],[Lokacija provedbe
grad ili općina]]),[1]Koordinate!B:E,3,FALSE),"")</f>
        <v>45.331476299999999</v>
      </c>
      <c r="Q1966" s="225">
        <f>IFERROR(VLOOKUP(TRIM(PRR[[#This Row],[Lokacija provedbe
grad ili općina]]),[1]Koordinate!B:E,4,FALSE),"")</f>
        <v>17.674474799999899</v>
      </c>
    </row>
    <row r="1967" spans="1:17" s="167" customFormat="1">
      <c r="A1967" s="151"/>
      <c r="B1967" s="254" t="s">
        <v>6240</v>
      </c>
      <c r="C1967" s="44"/>
      <c r="D1967" s="44"/>
      <c r="E1967" s="242">
        <v>43565</v>
      </c>
      <c r="F1967" s="75">
        <v>111187.5</v>
      </c>
      <c r="G1967" s="75">
        <v>111187.5</v>
      </c>
      <c r="H1967" s="75">
        <v>94509.375</v>
      </c>
      <c r="I1967" s="75">
        <v>16678.125</v>
      </c>
      <c r="J1967" s="75">
        <v>0</v>
      </c>
      <c r="K1967" s="199" t="s">
        <v>6416</v>
      </c>
      <c r="L1967" s="196" t="s">
        <v>38</v>
      </c>
      <c r="M1967" s="136" t="s">
        <v>1568</v>
      </c>
      <c r="N1967" s="218"/>
      <c r="O1967" s="225">
        <f>IFERROR(VLOOKUP(TRIM(PRR[[#This Row],[Lokacija provedbe
grad ili općina]]),[1]Koordinate!B:E,2,FALSE),"")</f>
        <v>34330</v>
      </c>
      <c r="P1967" s="225">
        <f>IFERROR(VLOOKUP(TRIM(PRR[[#This Row],[Lokacija provedbe
grad ili općina]]),[1]Koordinate!B:E,3,FALSE),"")</f>
        <v>45.4555091</v>
      </c>
      <c r="Q1967" s="225">
        <f>IFERROR(VLOOKUP(TRIM(PRR[[#This Row],[Lokacija provedbe
grad ili općina]]),[1]Koordinate!B:E,4,FALSE),"")</f>
        <v>17.6623801</v>
      </c>
    </row>
    <row r="1968" spans="1:17" s="167" customFormat="1">
      <c r="A1968" s="151"/>
      <c r="B1968" s="254" t="s">
        <v>6240</v>
      </c>
      <c r="C1968" s="44"/>
      <c r="D1968" s="44"/>
      <c r="E1968" s="242">
        <v>43565</v>
      </c>
      <c r="F1968" s="75">
        <v>111187.5</v>
      </c>
      <c r="G1968" s="75">
        <v>111187.5</v>
      </c>
      <c r="H1968" s="75">
        <v>94509.375</v>
      </c>
      <c r="I1968" s="75">
        <v>16678.125</v>
      </c>
      <c r="J1968" s="75">
        <v>0</v>
      </c>
      <c r="K1968" s="199" t="s">
        <v>6417</v>
      </c>
      <c r="L1968" s="196" t="s">
        <v>38</v>
      </c>
      <c r="M1968" s="136" t="s">
        <v>1568</v>
      </c>
      <c r="N1968" s="218"/>
      <c r="O1968" s="225">
        <f>IFERROR(VLOOKUP(TRIM(PRR[[#This Row],[Lokacija provedbe
grad ili općina]]),[1]Koordinate!B:E,2,FALSE),"")</f>
        <v>34330</v>
      </c>
      <c r="P1968" s="225">
        <f>IFERROR(VLOOKUP(TRIM(PRR[[#This Row],[Lokacija provedbe
grad ili općina]]),[1]Koordinate!B:E,3,FALSE),"")</f>
        <v>45.4555091</v>
      </c>
      <c r="Q1968" s="225">
        <f>IFERROR(VLOOKUP(TRIM(PRR[[#This Row],[Lokacija provedbe
grad ili općina]]),[1]Koordinate!B:E,4,FALSE),"")</f>
        <v>17.6623801</v>
      </c>
    </row>
    <row r="1969" spans="1:17" s="167" customFormat="1">
      <c r="A1969" s="151"/>
      <c r="B1969" s="254" t="s">
        <v>6240</v>
      </c>
      <c r="C1969" s="44"/>
      <c r="D1969" s="44"/>
      <c r="E1969" s="242">
        <v>43565</v>
      </c>
      <c r="F1969" s="75">
        <v>111187.5</v>
      </c>
      <c r="G1969" s="75">
        <v>111187.5</v>
      </c>
      <c r="H1969" s="75">
        <v>94509.375</v>
      </c>
      <c r="I1969" s="75">
        <v>16678.125</v>
      </c>
      <c r="J1969" s="75">
        <v>0</v>
      </c>
      <c r="K1969" s="199" t="s">
        <v>6418</v>
      </c>
      <c r="L1969" s="196" t="s">
        <v>38</v>
      </c>
      <c r="M1969" s="136" t="s">
        <v>140</v>
      </c>
      <c r="N1969" s="218"/>
      <c r="O1969" s="225">
        <f>IFERROR(VLOOKUP(TRIM(PRR[[#This Row],[Lokacija provedbe
grad ili općina]]),[1]Koordinate!B:E,2,FALSE),"")</f>
        <v>34000</v>
      </c>
      <c r="P1969" s="225">
        <f>IFERROR(VLOOKUP(TRIM(PRR[[#This Row],[Lokacija provedbe
grad ili općina]]),[1]Koordinate!B:E,3,FALSE),"")</f>
        <v>45.331476299999999</v>
      </c>
      <c r="Q1969" s="225">
        <f>IFERROR(VLOOKUP(TRIM(PRR[[#This Row],[Lokacija provedbe
grad ili općina]]),[1]Koordinate!B:E,4,FALSE),"")</f>
        <v>17.674474799999899</v>
      </c>
    </row>
    <row r="1970" spans="1:17" s="167" customFormat="1">
      <c r="A1970" s="151"/>
      <c r="B1970" s="254" t="s">
        <v>6240</v>
      </c>
      <c r="C1970" s="44"/>
      <c r="D1970" s="44"/>
      <c r="E1970" s="242">
        <v>43565</v>
      </c>
      <c r="F1970" s="75">
        <v>111187.5</v>
      </c>
      <c r="G1970" s="75">
        <v>111187.5</v>
      </c>
      <c r="H1970" s="75">
        <v>94509.375</v>
      </c>
      <c r="I1970" s="75">
        <v>16678.125</v>
      </c>
      <c r="J1970" s="75">
        <v>0</v>
      </c>
      <c r="K1970" s="199" t="s">
        <v>6419</v>
      </c>
      <c r="L1970" s="196" t="s">
        <v>38</v>
      </c>
      <c r="M1970" s="136" t="s">
        <v>128</v>
      </c>
      <c r="N1970" s="218"/>
      <c r="O1970" s="225">
        <f>IFERROR(VLOOKUP(TRIM(PRR[[#This Row],[Lokacija provedbe
grad ili općina]]),[1]Koordinate!B:E,2,FALSE),"")</f>
        <v>34310</v>
      </c>
      <c r="P1970" s="225">
        <f>IFERROR(VLOOKUP(TRIM(PRR[[#This Row],[Lokacija provedbe
grad ili općina]]),[1]Koordinate!B:E,3,FALSE),"")</f>
        <v>45.2862467</v>
      </c>
      <c r="Q1970" s="225">
        <f>IFERROR(VLOOKUP(TRIM(PRR[[#This Row],[Lokacija provedbe
grad ili općina]]),[1]Koordinate!B:E,4,FALSE),"")</f>
        <v>17.801819600000002</v>
      </c>
    </row>
    <row r="1971" spans="1:17" s="167" customFormat="1">
      <c r="A1971" s="151"/>
      <c r="B1971" s="254" t="s">
        <v>6240</v>
      </c>
      <c r="C1971" s="44"/>
      <c r="D1971" s="44"/>
      <c r="E1971" s="242">
        <v>43565</v>
      </c>
      <c r="F1971" s="75">
        <v>111187.5</v>
      </c>
      <c r="G1971" s="75">
        <v>111187.5</v>
      </c>
      <c r="H1971" s="75">
        <v>94509.375</v>
      </c>
      <c r="I1971" s="75">
        <v>16678.125</v>
      </c>
      <c r="J1971" s="75">
        <v>0</v>
      </c>
      <c r="K1971" s="199" t="s">
        <v>6420</v>
      </c>
      <c r="L1971" s="196" t="s">
        <v>38</v>
      </c>
      <c r="M1971" s="136" t="s">
        <v>128</v>
      </c>
      <c r="N1971" s="218"/>
      <c r="O1971" s="225">
        <f>IFERROR(VLOOKUP(TRIM(PRR[[#This Row],[Lokacija provedbe
grad ili općina]]),[1]Koordinate!B:E,2,FALSE),"")</f>
        <v>34310</v>
      </c>
      <c r="P1971" s="225">
        <f>IFERROR(VLOOKUP(TRIM(PRR[[#This Row],[Lokacija provedbe
grad ili općina]]),[1]Koordinate!B:E,3,FALSE),"")</f>
        <v>45.2862467</v>
      </c>
      <c r="Q1971" s="225">
        <f>IFERROR(VLOOKUP(TRIM(PRR[[#This Row],[Lokacija provedbe
grad ili općina]]),[1]Koordinate!B:E,4,FALSE),"")</f>
        <v>17.801819600000002</v>
      </c>
    </row>
    <row r="1972" spans="1:17" s="167" customFormat="1">
      <c r="A1972" s="151"/>
      <c r="B1972" s="254" t="s">
        <v>6240</v>
      </c>
      <c r="C1972" s="44"/>
      <c r="D1972" s="44"/>
      <c r="E1972" s="242">
        <v>43565</v>
      </c>
      <c r="F1972" s="75">
        <v>111187.5</v>
      </c>
      <c r="G1972" s="75">
        <v>111187.5</v>
      </c>
      <c r="H1972" s="75">
        <v>94509.375</v>
      </c>
      <c r="I1972" s="75">
        <v>16678.125</v>
      </c>
      <c r="J1972" s="75">
        <v>0</v>
      </c>
      <c r="K1972" s="199" t="s">
        <v>6421</v>
      </c>
      <c r="L1972" s="196" t="s">
        <v>38</v>
      </c>
      <c r="M1972" s="136" t="s">
        <v>140</v>
      </c>
      <c r="N1972" s="218"/>
      <c r="O1972" s="225">
        <f>IFERROR(VLOOKUP(TRIM(PRR[[#This Row],[Lokacija provedbe
grad ili općina]]),[1]Koordinate!B:E,2,FALSE),"")</f>
        <v>34000</v>
      </c>
      <c r="P1972" s="225">
        <f>IFERROR(VLOOKUP(TRIM(PRR[[#This Row],[Lokacija provedbe
grad ili općina]]),[1]Koordinate!B:E,3,FALSE),"")</f>
        <v>45.331476299999999</v>
      </c>
      <c r="Q1972" s="225">
        <f>IFERROR(VLOOKUP(TRIM(PRR[[#This Row],[Lokacija provedbe
grad ili općina]]),[1]Koordinate!B:E,4,FALSE),"")</f>
        <v>17.674474799999899</v>
      </c>
    </row>
    <row r="1973" spans="1:17" s="167" customFormat="1">
      <c r="A1973" s="151"/>
      <c r="B1973" s="254" t="s">
        <v>6240</v>
      </c>
      <c r="C1973" s="44"/>
      <c r="D1973" s="44"/>
      <c r="E1973" s="242">
        <v>43565</v>
      </c>
      <c r="F1973" s="75">
        <v>111187.5</v>
      </c>
      <c r="G1973" s="75">
        <v>111187.5</v>
      </c>
      <c r="H1973" s="75">
        <v>94509.375</v>
      </c>
      <c r="I1973" s="75">
        <v>16678.125</v>
      </c>
      <c r="J1973" s="75">
        <v>0</v>
      </c>
      <c r="K1973" s="199" t="s">
        <v>6422</v>
      </c>
      <c r="L1973" s="196" t="s">
        <v>38</v>
      </c>
      <c r="M1973" s="136" t="s">
        <v>128</v>
      </c>
      <c r="N1973" s="218"/>
      <c r="O1973" s="225">
        <f>IFERROR(VLOOKUP(TRIM(PRR[[#This Row],[Lokacija provedbe
grad ili općina]]),[1]Koordinate!B:E,2,FALSE),"")</f>
        <v>34310</v>
      </c>
      <c r="P1973" s="225">
        <f>IFERROR(VLOOKUP(TRIM(PRR[[#This Row],[Lokacija provedbe
grad ili općina]]),[1]Koordinate!B:E,3,FALSE),"")</f>
        <v>45.2862467</v>
      </c>
      <c r="Q1973" s="225">
        <f>IFERROR(VLOOKUP(TRIM(PRR[[#This Row],[Lokacija provedbe
grad ili općina]]),[1]Koordinate!B:E,4,FALSE),"")</f>
        <v>17.801819600000002</v>
      </c>
    </row>
    <row r="1974" spans="1:17" s="167" customFormat="1">
      <c r="A1974" s="151"/>
      <c r="B1974" s="254" t="s">
        <v>6240</v>
      </c>
      <c r="C1974" s="44"/>
      <c r="D1974" s="44"/>
      <c r="E1974" s="242">
        <v>43565</v>
      </c>
      <c r="F1974" s="75">
        <v>111187.5</v>
      </c>
      <c r="G1974" s="75">
        <v>111187.5</v>
      </c>
      <c r="H1974" s="75">
        <v>94509.375</v>
      </c>
      <c r="I1974" s="75">
        <v>16678.125</v>
      </c>
      <c r="J1974" s="75">
        <v>0</v>
      </c>
      <c r="K1974" s="199" t="s">
        <v>6423</v>
      </c>
      <c r="L1974" s="196" t="s">
        <v>38</v>
      </c>
      <c r="M1974" s="136" t="s">
        <v>140</v>
      </c>
      <c r="N1974" s="218"/>
      <c r="O1974" s="225">
        <f>IFERROR(VLOOKUP(TRIM(PRR[[#This Row],[Lokacija provedbe
grad ili općina]]),[1]Koordinate!B:E,2,FALSE),"")</f>
        <v>34000</v>
      </c>
      <c r="P1974" s="225">
        <f>IFERROR(VLOOKUP(TRIM(PRR[[#This Row],[Lokacija provedbe
grad ili općina]]),[1]Koordinate!B:E,3,FALSE),"")</f>
        <v>45.331476299999999</v>
      </c>
      <c r="Q1974" s="225">
        <f>IFERROR(VLOOKUP(TRIM(PRR[[#This Row],[Lokacija provedbe
grad ili općina]]),[1]Koordinate!B:E,4,FALSE),"")</f>
        <v>17.674474799999899</v>
      </c>
    </row>
    <row r="1975" spans="1:17" s="167" customFormat="1">
      <c r="A1975" s="151"/>
      <c r="B1975" s="113" t="s">
        <v>6240</v>
      </c>
      <c r="C1975" s="151"/>
      <c r="D1975" s="151"/>
      <c r="E1975" s="78">
        <v>43594</v>
      </c>
      <c r="F1975" s="517">
        <v>111187.5</v>
      </c>
      <c r="G1975" s="517">
        <v>111187.5</v>
      </c>
      <c r="H1975" s="517">
        <v>94509.375</v>
      </c>
      <c r="I1975" s="517">
        <v>16678.125</v>
      </c>
      <c r="J1975" s="517">
        <v>0</v>
      </c>
      <c r="K1975" s="124" t="s">
        <v>6678</v>
      </c>
      <c r="L1975" s="418" t="s">
        <v>38</v>
      </c>
      <c r="M1975" s="124" t="s">
        <v>140</v>
      </c>
      <c r="N1975" s="151"/>
      <c r="O1975" s="79">
        <f>IFERROR(VLOOKUP(TRIM(PRR[[#This Row],[Lokacija provedbe
grad ili općina]]),[1]Koordinate!B:E,2,FALSE),"")</f>
        <v>34000</v>
      </c>
      <c r="P1975" s="79">
        <f>IFERROR(VLOOKUP(TRIM(PRR[[#This Row],[Lokacija provedbe
grad ili općina]]),[1]Koordinate!B:E,3,FALSE),"")</f>
        <v>45.331476299999999</v>
      </c>
      <c r="Q1975" s="79">
        <f>IFERROR(VLOOKUP(TRIM(PRR[[#This Row],[Lokacija provedbe
grad ili općina]]),[1]Koordinate!B:E,4,FALSE),"")</f>
        <v>17.674474799999899</v>
      </c>
    </row>
    <row r="1976" spans="1:17" s="167" customFormat="1">
      <c r="A1976" s="151"/>
      <c r="B1976" s="113" t="s">
        <v>6240</v>
      </c>
      <c r="C1976" s="151"/>
      <c r="D1976" s="151"/>
      <c r="E1976" s="78">
        <v>43594</v>
      </c>
      <c r="F1976" s="517">
        <v>111187.5</v>
      </c>
      <c r="G1976" s="517">
        <v>111187.5</v>
      </c>
      <c r="H1976" s="517">
        <v>94509.375</v>
      </c>
      <c r="I1976" s="517">
        <v>16678.125</v>
      </c>
      <c r="J1976" s="517">
        <v>0</v>
      </c>
      <c r="K1976" s="124" t="s">
        <v>6665</v>
      </c>
      <c r="L1976" s="418" t="s">
        <v>38</v>
      </c>
      <c r="M1976" s="124" t="s">
        <v>140</v>
      </c>
      <c r="N1976" s="151"/>
      <c r="O1976" s="79">
        <f>IFERROR(VLOOKUP(TRIM(PRR[[#This Row],[Lokacija provedbe
grad ili općina]]),[1]Koordinate!B:E,2,FALSE),"")</f>
        <v>34000</v>
      </c>
      <c r="P1976" s="79">
        <f>IFERROR(VLOOKUP(TRIM(PRR[[#This Row],[Lokacija provedbe
grad ili općina]]),[1]Koordinate!B:E,3,FALSE),"")</f>
        <v>45.331476299999999</v>
      </c>
      <c r="Q1976" s="79">
        <f>IFERROR(VLOOKUP(TRIM(PRR[[#This Row],[Lokacija provedbe
grad ili općina]]),[1]Koordinate!B:E,4,FALSE),"")</f>
        <v>17.674474799999899</v>
      </c>
    </row>
    <row r="1977" spans="1:17" s="167" customFormat="1">
      <c r="A1977" s="151"/>
      <c r="B1977" s="113" t="s">
        <v>6240</v>
      </c>
      <c r="C1977" s="151"/>
      <c r="D1977" s="151"/>
      <c r="E1977" s="78">
        <v>43609</v>
      </c>
      <c r="F1977" s="517">
        <v>111187.5</v>
      </c>
      <c r="G1977" s="517">
        <v>111187.5</v>
      </c>
      <c r="H1977" s="517">
        <v>94509.375</v>
      </c>
      <c r="I1977" s="517">
        <v>16678.125</v>
      </c>
      <c r="J1977" s="517">
        <v>0</v>
      </c>
      <c r="K1977" s="124" t="s">
        <v>6666</v>
      </c>
      <c r="L1977" s="418" t="s">
        <v>38</v>
      </c>
      <c r="M1977" s="124" t="s">
        <v>140</v>
      </c>
      <c r="N1977" s="151"/>
      <c r="O1977" s="79">
        <f>IFERROR(VLOOKUP(TRIM(PRR[[#This Row],[Lokacija provedbe
grad ili općina]]),[1]Koordinate!B:E,2,FALSE),"")</f>
        <v>34000</v>
      </c>
      <c r="P1977" s="79">
        <f>IFERROR(VLOOKUP(TRIM(PRR[[#This Row],[Lokacija provedbe
grad ili općina]]),[1]Koordinate!B:E,3,FALSE),"")</f>
        <v>45.331476299999999</v>
      </c>
      <c r="Q1977" s="79">
        <f>IFERROR(VLOOKUP(TRIM(PRR[[#This Row],[Lokacija provedbe
grad ili općina]]),[1]Koordinate!B:E,4,FALSE),"")</f>
        <v>17.674474799999899</v>
      </c>
    </row>
    <row r="1978" spans="1:17" s="167" customFormat="1">
      <c r="A1978" s="151"/>
      <c r="B1978" s="113" t="s">
        <v>6240</v>
      </c>
      <c r="C1978" s="151"/>
      <c r="D1978" s="151"/>
      <c r="E1978" s="78">
        <v>43594</v>
      </c>
      <c r="F1978" s="517">
        <v>111187.5</v>
      </c>
      <c r="G1978" s="517">
        <v>111187.5</v>
      </c>
      <c r="H1978" s="517">
        <v>94509.375</v>
      </c>
      <c r="I1978" s="517">
        <v>16678.125</v>
      </c>
      <c r="J1978" s="517">
        <v>0</v>
      </c>
      <c r="K1978" s="124" t="s">
        <v>6667</v>
      </c>
      <c r="L1978" s="418" t="s">
        <v>38</v>
      </c>
      <c r="M1978" s="124" t="s">
        <v>140</v>
      </c>
      <c r="N1978" s="151"/>
      <c r="O1978" s="79">
        <f>IFERROR(VLOOKUP(TRIM(PRR[[#This Row],[Lokacija provedbe
grad ili općina]]),[1]Koordinate!B:E,2,FALSE),"")</f>
        <v>34000</v>
      </c>
      <c r="P1978" s="79">
        <f>IFERROR(VLOOKUP(TRIM(PRR[[#This Row],[Lokacija provedbe
grad ili općina]]),[1]Koordinate!B:E,3,FALSE),"")</f>
        <v>45.331476299999999</v>
      </c>
      <c r="Q1978" s="79">
        <f>IFERROR(VLOOKUP(TRIM(PRR[[#This Row],[Lokacija provedbe
grad ili općina]]),[1]Koordinate!B:E,4,FALSE),"")</f>
        <v>17.674474799999899</v>
      </c>
    </row>
    <row r="1979" spans="1:17" s="167" customFormat="1">
      <c r="A1979" s="151"/>
      <c r="B1979" s="113" t="s">
        <v>6240</v>
      </c>
      <c r="C1979" s="151"/>
      <c r="D1979" s="151"/>
      <c r="E1979" s="78">
        <v>43594</v>
      </c>
      <c r="F1979" s="517">
        <v>111187.5</v>
      </c>
      <c r="G1979" s="517">
        <v>111187.5</v>
      </c>
      <c r="H1979" s="517">
        <v>94509.375</v>
      </c>
      <c r="I1979" s="517">
        <v>16678.125</v>
      </c>
      <c r="J1979" s="517">
        <v>0</v>
      </c>
      <c r="K1979" s="124" t="s">
        <v>6668</v>
      </c>
      <c r="L1979" s="418" t="s">
        <v>38</v>
      </c>
      <c r="M1979" s="124" t="s">
        <v>140</v>
      </c>
      <c r="N1979" s="151"/>
      <c r="O1979" s="79">
        <f>IFERROR(VLOOKUP(TRIM(PRR[[#This Row],[Lokacija provedbe
grad ili općina]]),[1]Koordinate!B:E,2,FALSE),"")</f>
        <v>34000</v>
      </c>
      <c r="P1979" s="79">
        <f>IFERROR(VLOOKUP(TRIM(PRR[[#This Row],[Lokacija provedbe
grad ili općina]]),[1]Koordinate!B:E,3,FALSE),"")</f>
        <v>45.331476299999999</v>
      </c>
      <c r="Q1979" s="79">
        <f>IFERROR(VLOOKUP(TRIM(PRR[[#This Row],[Lokacija provedbe
grad ili općina]]),[1]Koordinate!B:E,4,FALSE),"")</f>
        <v>17.674474799999899</v>
      </c>
    </row>
    <row r="1980" spans="1:17" s="167" customFormat="1">
      <c r="A1980" s="151"/>
      <c r="B1980" s="113" t="s">
        <v>6240</v>
      </c>
      <c r="C1980" s="151"/>
      <c r="D1980" s="151"/>
      <c r="E1980" s="78">
        <v>43594</v>
      </c>
      <c r="F1980" s="517">
        <v>111187.5</v>
      </c>
      <c r="G1980" s="517">
        <v>111187.5</v>
      </c>
      <c r="H1980" s="517">
        <v>94509.375</v>
      </c>
      <c r="I1980" s="517">
        <v>16678.125</v>
      </c>
      <c r="J1980" s="517">
        <v>0</v>
      </c>
      <c r="K1980" s="124" t="s">
        <v>6669</v>
      </c>
      <c r="L1980" s="418" t="s">
        <v>38</v>
      </c>
      <c r="M1980" s="124" t="s">
        <v>138</v>
      </c>
      <c r="N1980" s="151"/>
      <c r="O1980" s="79">
        <f>IFERROR(VLOOKUP(TRIM(PRR[[#This Row],[Lokacija provedbe
grad ili općina]]),[1]Koordinate!B:E,2,FALSE),"")</f>
        <v>34550</v>
      </c>
      <c r="P1980" s="79">
        <f>IFERROR(VLOOKUP(TRIM(PRR[[#This Row],[Lokacija provedbe
grad ili općina]]),[1]Koordinate!B:E,3,FALSE),"")</f>
        <v>45.438845200000003</v>
      </c>
      <c r="Q1980" s="79">
        <f>IFERROR(VLOOKUP(TRIM(PRR[[#This Row],[Lokacija provedbe
grad ili općina]]),[1]Koordinate!B:E,4,FALSE),"")</f>
        <v>17.191742399999999</v>
      </c>
    </row>
    <row r="1981" spans="1:17" s="167" customFormat="1">
      <c r="A1981" s="151"/>
      <c r="B1981" s="113" t="s">
        <v>6240</v>
      </c>
      <c r="C1981" s="151"/>
      <c r="D1981" s="151"/>
      <c r="E1981" s="78">
        <v>43594</v>
      </c>
      <c r="F1981" s="517">
        <v>111187.5</v>
      </c>
      <c r="G1981" s="517">
        <v>111187.5</v>
      </c>
      <c r="H1981" s="517">
        <v>94509.375</v>
      </c>
      <c r="I1981" s="517">
        <v>16678.125</v>
      </c>
      <c r="J1981" s="517">
        <v>0</v>
      </c>
      <c r="K1981" s="124" t="s">
        <v>6670</v>
      </c>
      <c r="L1981" s="418" t="s">
        <v>38</v>
      </c>
      <c r="M1981" s="124" t="s">
        <v>140</v>
      </c>
      <c r="N1981" s="151"/>
      <c r="O1981" s="79">
        <f>IFERROR(VLOOKUP(TRIM(PRR[[#This Row],[Lokacija provedbe
grad ili općina]]),[1]Koordinate!B:E,2,FALSE),"")</f>
        <v>34000</v>
      </c>
      <c r="P1981" s="79">
        <f>IFERROR(VLOOKUP(TRIM(PRR[[#This Row],[Lokacija provedbe
grad ili općina]]),[1]Koordinate!B:E,3,FALSE),"")</f>
        <v>45.331476299999999</v>
      </c>
      <c r="Q1981" s="79">
        <f>IFERROR(VLOOKUP(TRIM(PRR[[#This Row],[Lokacija provedbe
grad ili općina]]),[1]Koordinate!B:E,4,FALSE),"")</f>
        <v>17.674474799999899</v>
      </c>
    </row>
    <row r="1982" spans="1:17" s="167" customFormat="1">
      <c r="A1982" s="151"/>
      <c r="B1982" s="113" t="s">
        <v>6240</v>
      </c>
      <c r="C1982" s="151"/>
      <c r="D1982" s="151"/>
      <c r="E1982" s="78">
        <v>43594</v>
      </c>
      <c r="F1982" s="517">
        <v>111187.5</v>
      </c>
      <c r="G1982" s="517">
        <v>111187.5</v>
      </c>
      <c r="H1982" s="517">
        <v>94509.375</v>
      </c>
      <c r="I1982" s="517">
        <v>16678.125</v>
      </c>
      <c r="J1982" s="517">
        <v>0</v>
      </c>
      <c r="K1982" s="124" t="s">
        <v>6671</v>
      </c>
      <c r="L1982" s="418" t="s">
        <v>38</v>
      </c>
      <c r="M1982" s="124" t="s">
        <v>140</v>
      </c>
      <c r="N1982" s="151"/>
      <c r="O1982" s="79">
        <f>IFERROR(VLOOKUP(TRIM(PRR[[#This Row],[Lokacija provedbe
grad ili općina]]),[1]Koordinate!B:E,2,FALSE),"")</f>
        <v>34000</v>
      </c>
      <c r="P1982" s="79">
        <f>IFERROR(VLOOKUP(TRIM(PRR[[#This Row],[Lokacija provedbe
grad ili općina]]),[1]Koordinate!B:E,3,FALSE),"")</f>
        <v>45.331476299999999</v>
      </c>
      <c r="Q1982" s="79">
        <f>IFERROR(VLOOKUP(TRIM(PRR[[#This Row],[Lokacija provedbe
grad ili općina]]),[1]Koordinate!B:E,4,FALSE),"")</f>
        <v>17.674474799999899</v>
      </c>
    </row>
    <row r="1983" spans="1:17" s="167" customFormat="1">
      <c r="A1983" s="151"/>
      <c r="B1983" s="113" t="s">
        <v>6240</v>
      </c>
      <c r="C1983" s="151"/>
      <c r="D1983" s="151"/>
      <c r="E1983" s="78">
        <v>43594</v>
      </c>
      <c r="F1983" s="517">
        <v>111187.5</v>
      </c>
      <c r="G1983" s="517">
        <v>111187.5</v>
      </c>
      <c r="H1983" s="517">
        <v>94509.375</v>
      </c>
      <c r="I1983" s="517">
        <v>16678.125</v>
      </c>
      <c r="J1983" s="517">
        <v>0</v>
      </c>
      <c r="K1983" s="124" t="s">
        <v>6672</v>
      </c>
      <c r="L1983" s="418" t="s">
        <v>38</v>
      </c>
      <c r="M1983" s="124" t="s">
        <v>138</v>
      </c>
      <c r="N1983" s="151"/>
      <c r="O1983" s="79">
        <f>IFERROR(VLOOKUP(TRIM(PRR[[#This Row],[Lokacija provedbe
grad ili općina]]),[1]Koordinate!B:E,2,FALSE),"")</f>
        <v>34550</v>
      </c>
      <c r="P1983" s="79">
        <f>IFERROR(VLOOKUP(TRIM(PRR[[#This Row],[Lokacija provedbe
grad ili općina]]),[1]Koordinate!B:E,3,FALSE),"")</f>
        <v>45.438845200000003</v>
      </c>
      <c r="Q1983" s="79">
        <f>IFERROR(VLOOKUP(TRIM(PRR[[#This Row],[Lokacija provedbe
grad ili općina]]),[1]Koordinate!B:E,4,FALSE),"")</f>
        <v>17.191742399999999</v>
      </c>
    </row>
    <row r="1984" spans="1:17" s="167" customFormat="1">
      <c r="A1984" s="151"/>
      <c r="B1984" s="113" t="s">
        <v>6240</v>
      </c>
      <c r="C1984" s="151"/>
      <c r="D1984" s="151"/>
      <c r="E1984" s="78">
        <v>43594</v>
      </c>
      <c r="F1984" s="517">
        <v>111187.5</v>
      </c>
      <c r="G1984" s="517">
        <v>111187.5</v>
      </c>
      <c r="H1984" s="517">
        <v>94509.375</v>
      </c>
      <c r="I1984" s="517">
        <v>16678.125</v>
      </c>
      <c r="J1984" s="517">
        <v>0</v>
      </c>
      <c r="K1984" s="124" t="s">
        <v>6673</v>
      </c>
      <c r="L1984" s="418" t="s">
        <v>38</v>
      </c>
      <c r="M1984" s="124" t="s">
        <v>140</v>
      </c>
      <c r="N1984" s="151"/>
      <c r="O1984" s="79">
        <f>IFERROR(VLOOKUP(TRIM(PRR[[#This Row],[Lokacija provedbe
grad ili općina]]),[1]Koordinate!B:E,2,FALSE),"")</f>
        <v>34000</v>
      </c>
      <c r="P1984" s="79">
        <f>IFERROR(VLOOKUP(TRIM(PRR[[#This Row],[Lokacija provedbe
grad ili općina]]),[1]Koordinate!B:E,3,FALSE),"")</f>
        <v>45.331476299999999</v>
      </c>
      <c r="Q1984" s="79">
        <f>IFERROR(VLOOKUP(TRIM(PRR[[#This Row],[Lokacija provedbe
grad ili općina]]),[1]Koordinate!B:E,4,FALSE),"")</f>
        <v>17.674474799999899</v>
      </c>
    </row>
    <row r="1985" spans="1:17" s="167" customFormat="1">
      <c r="A1985" s="151"/>
      <c r="B1985" s="113" t="s">
        <v>6240</v>
      </c>
      <c r="C1985" s="151"/>
      <c r="D1985" s="151"/>
      <c r="E1985" s="78">
        <v>43594</v>
      </c>
      <c r="F1985" s="517">
        <v>111187.5</v>
      </c>
      <c r="G1985" s="517">
        <v>111187.5</v>
      </c>
      <c r="H1985" s="517">
        <v>94509.375</v>
      </c>
      <c r="I1985" s="517">
        <v>16678.125</v>
      </c>
      <c r="J1985" s="517">
        <v>0</v>
      </c>
      <c r="K1985" s="124" t="s">
        <v>6674</v>
      </c>
      <c r="L1985" s="418" t="s">
        <v>38</v>
      </c>
      <c r="M1985" s="124" t="s">
        <v>4342</v>
      </c>
      <c r="N1985" s="151"/>
      <c r="O1985" s="79">
        <f>IFERROR(VLOOKUP(TRIM(PRR[[#This Row],[Lokacija provedbe
grad ili općina]]),[1]Koordinate!B:E,2,FALSE),"")</f>
        <v>34334</v>
      </c>
      <c r="P1985" s="79">
        <f>IFERROR(VLOOKUP(TRIM(PRR[[#This Row],[Lokacija provedbe
grad ili općina]]),[1]Koordinate!B:E,3,FALSE),"")</f>
        <v>45.431294899999997</v>
      </c>
      <c r="Q1985" s="79">
        <f>IFERROR(VLOOKUP(TRIM(PRR[[#This Row],[Lokacija provedbe
grad ili općina]]),[1]Koordinate!B:E,4,FALSE),"")</f>
        <v>17.7258815</v>
      </c>
    </row>
    <row r="1986" spans="1:17" s="167" customFormat="1">
      <c r="A1986" s="151"/>
      <c r="B1986" s="113" t="s">
        <v>6240</v>
      </c>
      <c r="C1986" s="151"/>
      <c r="D1986" s="151"/>
      <c r="E1986" s="78">
        <v>43594</v>
      </c>
      <c r="F1986" s="517">
        <v>111187.5</v>
      </c>
      <c r="G1986" s="517">
        <v>111187.5</v>
      </c>
      <c r="H1986" s="517">
        <v>94509.375</v>
      </c>
      <c r="I1986" s="517">
        <v>16678.125</v>
      </c>
      <c r="J1986" s="517">
        <v>0</v>
      </c>
      <c r="K1986" s="124" t="s">
        <v>6675</v>
      </c>
      <c r="L1986" s="418" t="s">
        <v>38</v>
      </c>
      <c r="M1986" s="124" t="s">
        <v>128</v>
      </c>
      <c r="N1986" s="151"/>
      <c r="O1986" s="79">
        <f>IFERROR(VLOOKUP(TRIM(PRR[[#This Row],[Lokacija provedbe
grad ili općina]]),[1]Koordinate!B:E,2,FALSE),"")</f>
        <v>34310</v>
      </c>
      <c r="P1986" s="79">
        <f>IFERROR(VLOOKUP(TRIM(PRR[[#This Row],[Lokacija provedbe
grad ili općina]]),[1]Koordinate!B:E,3,FALSE),"")</f>
        <v>45.2862467</v>
      </c>
      <c r="Q1986" s="79">
        <f>IFERROR(VLOOKUP(TRIM(PRR[[#This Row],[Lokacija provedbe
grad ili općina]]),[1]Koordinate!B:E,4,FALSE),"")</f>
        <v>17.801819600000002</v>
      </c>
    </row>
    <row r="1987" spans="1:17" s="167" customFormat="1">
      <c r="A1987" s="151"/>
      <c r="B1987" s="113" t="s">
        <v>6240</v>
      </c>
      <c r="C1987" s="151"/>
      <c r="D1987" s="151"/>
      <c r="E1987" s="78">
        <v>43594</v>
      </c>
      <c r="F1987" s="517">
        <v>111187.5</v>
      </c>
      <c r="G1987" s="517">
        <v>111187.5</v>
      </c>
      <c r="H1987" s="517">
        <v>94509.375</v>
      </c>
      <c r="I1987" s="517">
        <v>16678.125</v>
      </c>
      <c r="J1987" s="517">
        <v>0</v>
      </c>
      <c r="K1987" s="124" t="s">
        <v>6676</v>
      </c>
      <c r="L1987" s="418" t="s">
        <v>38</v>
      </c>
      <c r="M1987" s="124" t="s">
        <v>140</v>
      </c>
      <c r="N1987" s="151"/>
      <c r="O1987" s="79">
        <f>IFERROR(VLOOKUP(TRIM(PRR[[#This Row],[Lokacija provedbe
grad ili općina]]),[1]Koordinate!B:E,2,FALSE),"")</f>
        <v>34000</v>
      </c>
      <c r="P1987" s="79">
        <f>IFERROR(VLOOKUP(TRIM(PRR[[#This Row],[Lokacija provedbe
grad ili općina]]),[1]Koordinate!B:E,3,FALSE),"")</f>
        <v>45.331476299999999</v>
      </c>
      <c r="Q1987" s="79">
        <f>IFERROR(VLOOKUP(TRIM(PRR[[#This Row],[Lokacija provedbe
grad ili općina]]),[1]Koordinate!B:E,4,FALSE),"")</f>
        <v>17.674474799999899</v>
      </c>
    </row>
    <row r="1988" spans="1:17" s="167" customFormat="1">
      <c r="A1988" s="151"/>
      <c r="B1988" s="113" t="s">
        <v>6240</v>
      </c>
      <c r="C1988" s="151"/>
      <c r="D1988" s="151"/>
      <c r="E1988" s="78">
        <v>43594</v>
      </c>
      <c r="F1988" s="517">
        <v>111187.5</v>
      </c>
      <c r="G1988" s="517">
        <v>111187.5</v>
      </c>
      <c r="H1988" s="517">
        <v>94509.375</v>
      </c>
      <c r="I1988" s="517">
        <v>16678.125</v>
      </c>
      <c r="J1988" s="517">
        <v>0</v>
      </c>
      <c r="K1988" s="124" t="s">
        <v>6677</v>
      </c>
      <c r="L1988" s="418" t="s">
        <v>38</v>
      </c>
      <c r="M1988" s="124" t="s">
        <v>138</v>
      </c>
      <c r="N1988" s="151"/>
      <c r="O1988" s="79">
        <f>IFERROR(VLOOKUP(TRIM(PRR[[#This Row],[Lokacija provedbe
grad ili općina]]),[1]Koordinate!B:E,2,FALSE),"")</f>
        <v>34550</v>
      </c>
      <c r="P1988" s="79">
        <f>IFERROR(VLOOKUP(TRIM(PRR[[#This Row],[Lokacija provedbe
grad ili općina]]),[1]Koordinate!B:E,3,FALSE),"")</f>
        <v>45.438845200000003</v>
      </c>
      <c r="Q1988" s="79">
        <f>IFERROR(VLOOKUP(TRIM(PRR[[#This Row],[Lokacija provedbe
grad ili općina]]),[1]Koordinate!B:E,4,FALSE),"")</f>
        <v>17.191742399999999</v>
      </c>
    </row>
    <row r="1989" spans="1:17" s="167" customFormat="1">
      <c r="A1989" s="151"/>
      <c r="B1989" s="254" t="s">
        <v>5566</v>
      </c>
      <c r="C1989" s="44"/>
      <c r="D1989" s="44"/>
      <c r="E1989" s="242">
        <v>43507</v>
      </c>
      <c r="F1989" s="75">
        <v>372000</v>
      </c>
      <c r="G1989" s="75">
        <v>372000</v>
      </c>
      <c r="H1989" s="75">
        <v>316200</v>
      </c>
      <c r="I1989" s="75">
        <v>55800</v>
      </c>
      <c r="J1989" s="75">
        <v>0</v>
      </c>
      <c r="K1989" s="199" t="s">
        <v>5674</v>
      </c>
      <c r="L1989" s="196" t="s">
        <v>38</v>
      </c>
      <c r="M1989" s="136" t="s">
        <v>128</v>
      </c>
      <c r="N1989" s="218"/>
      <c r="O1989" s="225">
        <f>IFERROR(VLOOKUP(TRIM(PRR[[#This Row],[Lokacija provedbe
grad ili općina]]),[1]Koordinate!B:E,2,FALSE),"")</f>
        <v>34310</v>
      </c>
      <c r="P1989" s="225">
        <f>IFERROR(VLOOKUP(TRIM(PRR[[#This Row],[Lokacija provedbe
grad ili općina]]),[1]Koordinate!B:E,3,FALSE),"")</f>
        <v>45.2862467</v>
      </c>
      <c r="Q1989" s="225">
        <f>IFERROR(VLOOKUP(TRIM(PRR[[#This Row],[Lokacija provedbe
grad ili općina]]),[1]Koordinate!B:E,4,FALSE),"")</f>
        <v>17.801819600000002</v>
      </c>
    </row>
    <row r="1990" spans="1:17" s="167" customFormat="1">
      <c r="A1990" s="151"/>
      <c r="B1990" s="254" t="s">
        <v>5566</v>
      </c>
      <c r="C1990" s="44"/>
      <c r="D1990" s="44"/>
      <c r="E1990" s="242">
        <v>43507</v>
      </c>
      <c r="F1990" s="75">
        <v>372000</v>
      </c>
      <c r="G1990" s="75">
        <v>372000</v>
      </c>
      <c r="H1990" s="75">
        <v>316200</v>
      </c>
      <c r="I1990" s="75">
        <v>55800</v>
      </c>
      <c r="J1990" s="75">
        <v>0</v>
      </c>
      <c r="K1990" s="199" t="s">
        <v>5675</v>
      </c>
      <c r="L1990" s="196" t="s">
        <v>38</v>
      </c>
      <c r="M1990" s="136" t="s">
        <v>1568</v>
      </c>
      <c r="N1990" s="218"/>
      <c r="O1990" s="225">
        <f>IFERROR(VLOOKUP(TRIM(PRR[[#This Row],[Lokacija provedbe
grad ili općina]]),[1]Koordinate!B:E,2,FALSE),"")</f>
        <v>34330</v>
      </c>
      <c r="P1990" s="225">
        <f>IFERROR(VLOOKUP(TRIM(PRR[[#This Row],[Lokacija provedbe
grad ili općina]]),[1]Koordinate!B:E,3,FALSE),"")</f>
        <v>45.4555091</v>
      </c>
      <c r="Q1990" s="225">
        <f>IFERROR(VLOOKUP(TRIM(PRR[[#This Row],[Lokacija provedbe
grad ili općina]]),[1]Koordinate!B:E,4,FALSE),"")</f>
        <v>17.6623801</v>
      </c>
    </row>
    <row r="1991" spans="1:17" s="167" customFormat="1">
      <c r="A1991" s="151"/>
      <c r="B1991" s="254" t="s">
        <v>5566</v>
      </c>
      <c r="C1991" s="44"/>
      <c r="D1991" s="44"/>
      <c r="E1991" s="242">
        <v>43507</v>
      </c>
      <c r="F1991" s="75">
        <v>372000</v>
      </c>
      <c r="G1991" s="75">
        <v>372000</v>
      </c>
      <c r="H1991" s="75">
        <v>316200</v>
      </c>
      <c r="I1991" s="75">
        <v>55800</v>
      </c>
      <c r="J1991" s="75">
        <v>0</v>
      </c>
      <c r="K1991" s="199" t="s">
        <v>5676</v>
      </c>
      <c r="L1991" s="196" t="s">
        <v>38</v>
      </c>
      <c r="M1991" s="136" t="s">
        <v>4342</v>
      </c>
      <c r="N1991" s="218"/>
      <c r="O1991" s="225">
        <f>IFERROR(VLOOKUP(TRIM(PRR[[#This Row],[Lokacija provedbe
grad ili općina]]),[1]Koordinate!B:E,2,FALSE),"")</f>
        <v>34334</v>
      </c>
      <c r="P1991" s="225">
        <f>IFERROR(VLOOKUP(TRIM(PRR[[#This Row],[Lokacija provedbe
grad ili općina]]),[1]Koordinate!B:E,3,FALSE),"")</f>
        <v>45.431294899999997</v>
      </c>
      <c r="Q1991" s="225">
        <f>IFERROR(VLOOKUP(TRIM(PRR[[#This Row],[Lokacija provedbe
grad ili općina]]),[1]Koordinate!B:E,4,FALSE),"")</f>
        <v>17.7258815</v>
      </c>
    </row>
    <row r="1992" spans="1:17" s="167" customFormat="1">
      <c r="A1992" s="151"/>
      <c r="B1992" s="254" t="s">
        <v>5566</v>
      </c>
      <c r="C1992" s="44"/>
      <c r="D1992" s="44"/>
      <c r="E1992" s="242">
        <v>43507</v>
      </c>
      <c r="F1992" s="75">
        <v>372000</v>
      </c>
      <c r="G1992" s="75">
        <v>372000</v>
      </c>
      <c r="H1992" s="75">
        <v>316200</v>
      </c>
      <c r="I1992" s="75">
        <v>55800</v>
      </c>
      <c r="J1992" s="75">
        <v>0</v>
      </c>
      <c r="K1992" s="199" t="s">
        <v>5677</v>
      </c>
      <c r="L1992" s="196" t="s">
        <v>38</v>
      </c>
      <c r="M1992" s="136" t="s">
        <v>188</v>
      </c>
      <c r="N1992" s="218"/>
      <c r="O1992" s="225">
        <f>IFERROR(VLOOKUP(TRIM(PRR[[#This Row],[Lokacija provedbe
grad ili općina]]),[1]Koordinate!B:E,2,FALSE),"")</f>
        <v>34322</v>
      </c>
      <c r="P1992" s="225">
        <f>IFERROR(VLOOKUP(TRIM(PRR[[#This Row],[Lokacija provedbe
grad ili općina]]),[1]Koordinate!B:E,3,FALSE),"")</f>
        <v>45.330240000000003</v>
      </c>
      <c r="Q1992" s="225">
        <f>IFERROR(VLOOKUP(TRIM(PRR[[#This Row],[Lokacija provedbe
grad ili općina]]),[1]Koordinate!B:E,4,FALSE),"")</f>
        <v>17.597004800000001</v>
      </c>
    </row>
    <row r="1993" spans="1:17" s="167" customFormat="1">
      <c r="A1993" s="151"/>
      <c r="B1993" s="254" t="s">
        <v>5566</v>
      </c>
      <c r="C1993" s="44"/>
      <c r="D1993" s="44"/>
      <c r="E1993" s="242">
        <v>43507</v>
      </c>
      <c r="F1993" s="75">
        <v>372000</v>
      </c>
      <c r="G1993" s="75">
        <v>372000</v>
      </c>
      <c r="H1993" s="75">
        <v>316200</v>
      </c>
      <c r="I1993" s="75">
        <v>55800</v>
      </c>
      <c r="J1993" s="75">
        <v>0</v>
      </c>
      <c r="K1993" s="199" t="s">
        <v>5678</v>
      </c>
      <c r="L1993" s="196" t="s">
        <v>38</v>
      </c>
      <c r="M1993" s="136" t="s">
        <v>141</v>
      </c>
      <c r="N1993" s="218"/>
      <c r="O1993" s="225">
        <f>IFERROR(VLOOKUP(TRIM(PRR[[#This Row],[Lokacija provedbe
grad ili općina]]),[1]Koordinate!B:E,2,FALSE),"")</f>
        <v>34340</v>
      </c>
      <c r="P1993" s="225">
        <f>IFERROR(VLOOKUP(TRIM(PRR[[#This Row],[Lokacija provedbe
grad ili općina]]),[1]Koordinate!B:E,3,FALSE),"")</f>
        <v>45.425881399999902</v>
      </c>
      <c r="Q1993" s="225">
        <f>IFERROR(VLOOKUP(TRIM(PRR[[#This Row],[Lokacija provedbe
grad ili općina]]),[1]Koordinate!B:E,4,FALSE),"")</f>
        <v>17.883369999999999</v>
      </c>
    </row>
    <row r="1994" spans="1:17" s="167" customFormat="1">
      <c r="A1994" s="151"/>
      <c r="B1994" s="254" t="s">
        <v>5566</v>
      </c>
      <c r="C1994" s="44"/>
      <c r="D1994" s="44"/>
      <c r="E1994" s="242">
        <v>43507</v>
      </c>
      <c r="F1994" s="75">
        <v>372000</v>
      </c>
      <c r="G1994" s="75">
        <v>372000</v>
      </c>
      <c r="H1994" s="75">
        <v>316200</v>
      </c>
      <c r="I1994" s="75">
        <v>55800</v>
      </c>
      <c r="J1994" s="75">
        <v>0</v>
      </c>
      <c r="K1994" s="199" t="s">
        <v>5679</v>
      </c>
      <c r="L1994" s="196" t="s">
        <v>38</v>
      </c>
      <c r="M1994" s="136" t="s">
        <v>1470</v>
      </c>
      <c r="N1994" s="218"/>
      <c r="O1994" s="225">
        <f>IFERROR(VLOOKUP(TRIM(PRR[[#This Row],[Lokacija provedbe
grad ili općina]]),[1]Koordinate!B:E,2,FALSE),"")</f>
        <v>34308</v>
      </c>
      <c r="P1994" s="225">
        <f>IFERROR(VLOOKUP(TRIM(PRR[[#This Row],[Lokacija provedbe
grad ili općina]]),[1]Koordinate!B:E,3,FALSE),"")</f>
        <v>45.357976699999902</v>
      </c>
      <c r="Q1994" s="225">
        <f>IFERROR(VLOOKUP(TRIM(PRR[[#This Row],[Lokacija provedbe
grad ili općina]]),[1]Koordinate!B:E,4,FALSE),"")</f>
        <v>17.764002300000001</v>
      </c>
    </row>
    <row r="1995" spans="1:17" s="167" customFormat="1">
      <c r="A1995" s="151"/>
      <c r="B1995" s="254" t="s">
        <v>5566</v>
      </c>
      <c r="C1995" s="44"/>
      <c r="D1995" s="44"/>
      <c r="E1995" s="242">
        <v>43507</v>
      </c>
      <c r="F1995" s="75">
        <v>372000</v>
      </c>
      <c r="G1995" s="75">
        <v>372000</v>
      </c>
      <c r="H1995" s="75">
        <v>316200</v>
      </c>
      <c r="I1995" s="75">
        <v>55800</v>
      </c>
      <c r="J1995" s="75">
        <v>0</v>
      </c>
      <c r="K1995" s="199" t="s">
        <v>5680</v>
      </c>
      <c r="L1995" s="196" t="s">
        <v>38</v>
      </c>
      <c r="M1995" s="136" t="s">
        <v>128</v>
      </c>
      <c r="N1995" s="218"/>
      <c r="O1995" s="225">
        <f>IFERROR(VLOOKUP(TRIM(PRR[[#This Row],[Lokacija provedbe
grad ili općina]]),[1]Koordinate!B:E,2,FALSE),"")</f>
        <v>34310</v>
      </c>
      <c r="P1995" s="225">
        <f>IFERROR(VLOOKUP(TRIM(PRR[[#This Row],[Lokacija provedbe
grad ili općina]]),[1]Koordinate!B:E,3,FALSE),"")</f>
        <v>45.2862467</v>
      </c>
      <c r="Q1995" s="225">
        <f>IFERROR(VLOOKUP(TRIM(PRR[[#This Row],[Lokacija provedbe
grad ili općina]]),[1]Koordinate!B:E,4,FALSE),"")</f>
        <v>17.801819600000002</v>
      </c>
    </row>
    <row r="1996" spans="1:17" s="167" customFormat="1">
      <c r="A1996" s="151"/>
      <c r="B1996" s="254" t="s">
        <v>5566</v>
      </c>
      <c r="C1996" s="44"/>
      <c r="D1996" s="44"/>
      <c r="E1996" s="242">
        <v>43507</v>
      </c>
      <c r="F1996" s="75">
        <v>372000</v>
      </c>
      <c r="G1996" s="75">
        <v>372000</v>
      </c>
      <c r="H1996" s="75">
        <v>316200</v>
      </c>
      <c r="I1996" s="75">
        <v>55800</v>
      </c>
      <c r="J1996" s="75">
        <v>0</v>
      </c>
      <c r="K1996" s="199" t="s">
        <v>5681</v>
      </c>
      <c r="L1996" s="196" t="s">
        <v>38</v>
      </c>
      <c r="M1996" s="136" t="s">
        <v>188</v>
      </c>
      <c r="N1996" s="218"/>
      <c r="O1996" s="225">
        <f>IFERROR(VLOOKUP(TRIM(PRR[[#This Row],[Lokacija provedbe
grad ili općina]]),[1]Koordinate!B:E,2,FALSE),"")</f>
        <v>34322</v>
      </c>
      <c r="P1996" s="225">
        <f>IFERROR(VLOOKUP(TRIM(PRR[[#This Row],[Lokacija provedbe
grad ili općina]]),[1]Koordinate!B:E,3,FALSE),"")</f>
        <v>45.330240000000003</v>
      </c>
      <c r="Q1996" s="225">
        <f>IFERROR(VLOOKUP(TRIM(PRR[[#This Row],[Lokacija provedbe
grad ili općina]]),[1]Koordinate!B:E,4,FALSE),"")</f>
        <v>17.597004800000001</v>
      </c>
    </row>
    <row r="1997" spans="1:17" s="167" customFormat="1">
      <c r="A1997" s="151"/>
      <c r="B1997" s="254" t="s">
        <v>5566</v>
      </c>
      <c r="C1997" s="44"/>
      <c r="D1997" s="44"/>
      <c r="E1997" s="242">
        <v>43507</v>
      </c>
      <c r="F1997" s="75">
        <v>372000</v>
      </c>
      <c r="G1997" s="75">
        <v>372000</v>
      </c>
      <c r="H1997" s="75">
        <v>316200</v>
      </c>
      <c r="I1997" s="75">
        <v>55800</v>
      </c>
      <c r="J1997" s="75">
        <v>0</v>
      </c>
      <c r="K1997" s="199" t="s">
        <v>5682</v>
      </c>
      <c r="L1997" s="196" t="s">
        <v>38</v>
      </c>
      <c r="M1997" s="136" t="s">
        <v>138</v>
      </c>
      <c r="N1997" s="218"/>
      <c r="O1997" s="225">
        <f>IFERROR(VLOOKUP(TRIM(PRR[[#This Row],[Lokacija provedbe
grad ili općina]]),[1]Koordinate!B:E,2,FALSE),"")</f>
        <v>34550</v>
      </c>
      <c r="P1997" s="225">
        <f>IFERROR(VLOOKUP(TRIM(PRR[[#This Row],[Lokacija provedbe
grad ili općina]]),[1]Koordinate!B:E,3,FALSE),"")</f>
        <v>45.438845200000003</v>
      </c>
      <c r="Q1997" s="225">
        <f>IFERROR(VLOOKUP(TRIM(PRR[[#This Row],[Lokacija provedbe
grad ili općina]]),[1]Koordinate!B:E,4,FALSE),"")</f>
        <v>17.191742399999999</v>
      </c>
    </row>
    <row r="1998" spans="1:17" s="167" customFormat="1">
      <c r="A1998" s="151"/>
      <c r="B1998" s="254" t="s">
        <v>5566</v>
      </c>
      <c r="C1998" s="44"/>
      <c r="D1998" s="44"/>
      <c r="E1998" s="242">
        <v>43507</v>
      </c>
      <c r="F1998" s="75">
        <v>372000</v>
      </c>
      <c r="G1998" s="75">
        <v>372000</v>
      </c>
      <c r="H1998" s="75">
        <v>316200</v>
      </c>
      <c r="I1998" s="75">
        <v>55800</v>
      </c>
      <c r="J1998" s="75">
        <v>0</v>
      </c>
      <c r="K1998" s="199" t="s">
        <v>5683</v>
      </c>
      <c r="L1998" s="196" t="s">
        <v>38</v>
      </c>
      <c r="M1998" s="136" t="s">
        <v>1468</v>
      </c>
      <c r="N1998" s="218"/>
      <c r="O1998" s="225">
        <f>IFERROR(VLOOKUP(TRIM(PRR[[#This Row],[Lokacija provedbe
grad ili općina]]),[1]Koordinate!B:E,2,FALSE),"")</f>
        <v>34350</v>
      </c>
      <c r="P1998" s="225">
        <f>IFERROR(VLOOKUP(TRIM(PRR[[#This Row],[Lokacija provedbe
grad ili općina]]),[1]Koordinate!B:E,3,FALSE),"")</f>
        <v>45.350836100000002</v>
      </c>
      <c r="Q1998" s="225">
        <f>IFERROR(VLOOKUP(TRIM(PRR[[#This Row],[Lokacija provedbe
grad ili općina]]),[1]Koordinate!B:E,4,FALSE),"")</f>
        <v>17.988119299999902</v>
      </c>
    </row>
    <row r="1999" spans="1:17" s="167" customFormat="1">
      <c r="A1999" s="151"/>
      <c r="B1999" s="254" t="s">
        <v>5566</v>
      </c>
      <c r="C1999" s="44"/>
      <c r="D1999" s="44"/>
      <c r="E1999" s="242">
        <v>43507</v>
      </c>
      <c r="F1999" s="75">
        <v>372000</v>
      </c>
      <c r="G1999" s="75">
        <v>372000</v>
      </c>
      <c r="H1999" s="75">
        <v>316200</v>
      </c>
      <c r="I1999" s="75">
        <v>55800</v>
      </c>
      <c r="J1999" s="75">
        <v>0</v>
      </c>
      <c r="K1999" s="199" t="s">
        <v>5684</v>
      </c>
      <c r="L1999" s="196" t="s">
        <v>38</v>
      </c>
      <c r="M1999" s="136" t="s">
        <v>188</v>
      </c>
      <c r="N1999" s="218"/>
      <c r="O1999" s="225">
        <f>IFERROR(VLOOKUP(TRIM(PRR[[#This Row],[Lokacija provedbe
grad ili općina]]),[1]Koordinate!B:E,2,FALSE),"")</f>
        <v>34322</v>
      </c>
      <c r="P1999" s="225">
        <f>IFERROR(VLOOKUP(TRIM(PRR[[#This Row],[Lokacija provedbe
grad ili općina]]),[1]Koordinate!B:E,3,FALSE),"")</f>
        <v>45.330240000000003</v>
      </c>
      <c r="Q1999" s="225">
        <f>IFERROR(VLOOKUP(TRIM(PRR[[#This Row],[Lokacija provedbe
grad ili općina]]),[1]Koordinate!B:E,4,FALSE),"")</f>
        <v>17.597004800000001</v>
      </c>
    </row>
    <row r="2000" spans="1:17" s="167" customFormat="1">
      <c r="A2000" s="151"/>
      <c r="B2000" s="254" t="s">
        <v>5566</v>
      </c>
      <c r="C2000" s="44"/>
      <c r="D2000" s="44"/>
      <c r="E2000" s="242">
        <v>43507</v>
      </c>
      <c r="F2000" s="75">
        <v>372000</v>
      </c>
      <c r="G2000" s="75">
        <v>372000</v>
      </c>
      <c r="H2000" s="75">
        <v>316200</v>
      </c>
      <c r="I2000" s="75">
        <v>55800</v>
      </c>
      <c r="J2000" s="75">
        <v>0</v>
      </c>
      <c r="K2000" s="199" t="s">
        <v>5685</v>
      </c>
      <c r="L2000" s="196" t="s">
        <v>38</v>
      </c>
      <c r="M2000" s="136" t="s">
        <v>188</v>
      </c>
      <c r="N2000" s="218"/>
      <c r="O2000" s="225">
        <f>IFERROR(VLOOKUP(TRIM(PRR[[#This Row],[Lokacija provedbe
grad ili općina]]),[1]Koordinate!B:E,2,FALSE),"")</f>
        <v>34322</v>
      </c>
      <c r="P2000" s="225">
        <f>IFERROR(VLOOKUP(TRIM(PRR[[#This Row],[Lokacija provedbe
grad ili općina]]),[1]Koordinate!B:E,3,FALSE),"")</f>
        <v>45.330240000000003</v>
      </c>
      <c r="Q2000" s="225">
        <f>IFERROR(VLOOKUP(TRIM(PRR[[#This Row],[Lokacija provedbe
grad ili općina]]),[1]Koordinate!B:E,4,FALSE),"")</f>
        <v>17.597004800000001</v>
      </c>
    </row>
    <row r="2001" spans="1:17" s="167" customFormat="1">
      <c r="A2001" s="151"/>
      <c r="B2001" s="254" t="s">
        <v>5566</v>
      </c>
      <c r="C2001" s="44"/>
      <c r="D2001" s="44"/>
      <c r="E2001" s="242">
        <v>43507</v>
      </c>
      <c r="F2001" s="75">
        <v>372000</v>
      </c>
      <c r="G2001" s="75">
        <v>372000</v>
      </c>
      <c r="H2001" s="75">
        <v>316200</v>
      </c>
      <c r="I2001" s="75">
        <v>55800</v>
      </c>
      <c r="J2001" s="75">
        <v>0</v>
      </c>
      <c r="K2001" s="199" t="s">
        <v>5686</v>
      </c>
      <c r="L2001" s="196" t="s">
        <v>38</v>
      </c>
      <c r="M2001" s="136" t="s">
        <v>140</v>
      </c>
      <c r="N2001" s="218"/>
      <c r="O2001" s="225">
        <f>IFERROR(VLOOKUP(TRIM(PRR[[#This Row],[Lokacija provedbe
grad ili općina]]),[1]Koordinate!B:E,2,FALSE),"")</f>
        <v>34000</v>
      </c>
      <c r="P2001" s="225">
        <f>IFERROR(VLOOKUP(TRIM(PRR[[#This Row],[Lokacija provedbe
grad ili općina]]),[1]Koordinate!B:E,3,FALSE),"")</f>
        <v>45.331476299999999</v>
      </c>
      <c r="Q2001" s="225">
        <f>IFERROR(VLOOKUP(TRIM(PRR[[#This Row],[Lokacija provedbe
grad ili općina]]),[1]Koordinate!B:E,4,FALSE),"")</f>
        <v>17.674474799999899</v>
      </c>
    </row>
    <row r="2002" spans="1:17" s="167" customFormat="1">
      <c r="A2002" s="151"/>
      <c r="B2002" s="254" t="s">
        <v>5566</v>
      </c>
      <c r="C2002" s="44"/>
      <c r="D2002" s="44"/>
      <c r="E2002" s="242">
        <v>43539</v>
      </c>
      <c r="F2002" s="75">
        <v>372000</v>
      </c>
      <c r="G2002" s="75">
        <v>372000</v>
      </c>
      <c r="H2002" s="75">
        <v>316200</v>
      </c>
      <c r="I2002" s="75">
        <v>55800</v>
      </c>
      <c r="J2002" s="75">
        <v>0</v>
      </c>
      <c r="K2002" s="199" t="s">
        <v>6424</v>
      </c>
      <c r="L2002" s="196" t="s">
        <v>38</v>
      </c>
      <c r="M2002" s="136" t="s">
        <v>128</v>
      </c>
      <c r="N2002" s="218"/>
      <c r="O2002" s="225">
        <f>IFERROR(VLOOKUP(TRIM(PRR[[#This Row],[Lokacija provedbe
grad ili općina]]),[1]Koordinate!B:E,2,FALSE),"")</f>
        <v>34310</v>
      </c>
      <c r="P2002" s="225">
        <f>IFERROR(VLOOKUP(TRIM(PRR[[#This Row],[Lokacija provedbe
grad ili općina]]),[1]Koordinate!B:E,3,FALSE),"")</f>
        <v>45.2862467</v>
      </c>
      <c r="Q2002" s="225">
        <f>IFERROR(VLOOKUP(TRIM(PRR[[#This Row],[Lokacija provedbe
grad ili općina]]),[1]Koordinate!B:E,4,FALSE),"")</f>
        <v>17.801819600000002</v>
      </c>
    </row>
    <row r="2003" spans="1:17" s="167" customFormat="1">
      <c r="A2003" s="151"/>
      <c r="B2003" s="255" t="s">
        <v>5566</v>
      </c>
      <c r="C2003" s="151"/>
      <c r="D2003" s="151"/>
      <c r="E2003" s="78">
        <v>43546</v>
      </c>
      <c r="F2003" s="75">
        <v>372000</v>
      </c>
      <c r="G2003" s="75">
        <v>372000</v>
      </c>
      <c r="H2003" s="75">
        <v>316200</v>
      </c>
      <c r="I2003" s="75">
        <v>55800</v>
      </c>
      <c r="J2003" s="75">
        <v>0</v>
      </c>
      <c r="K2003" s="205" t="s">
        <v>6425</v>
      </c>
      <c r="L2003" s="418" t="s">
        <v>38</v>
      </c>
      <c r="M2003" s="124" t="s">
        <v>1568</v>
      </c>
      <c r="N2003" s="218"/>
      <c r="O2003" s="225">
        <f>IFERROR(VLOOKUP(TRIM(PRR[[#This Row],[Lokacija provedbe
grad ili općina]]),[1]Koordinate!B:E,2,FALSE),"")</f>
        <v>34330</v>
      </c>
      <c r="P2003" s="225">
        <f>IFERROR(VLOOKUP(TRIM(PRR[[#This Row],[Lokacija provedbe
grad ili općina]]),[1]Koordinate!B:E,3,FALSE),"")</f>
        <v>45.4555091</v>
      </c>
      <c r="Q2003" s="225">
        <f>IFERROR(VLOOKUP(TRIM(PRR[[#This Row],[Lokacija provedbe
grad ili općina]]),[1]Koordinate!B:E,4,FALSE),"")</f>
        <v>17.6623801</v>
      </c>
    </row>
    <row r="2004" spans="1:17" s="167" customFormat="1">
      <c r="A2004" s="151"/>
      <c r="B2004" s="226" t="s">
        <v>5566</v>
      </c>
      <c r="C2004" s="45"/>
      <c r="D2004" s="45"/>
      <c r="E2004" s="242">
        <v>43543</v>
      </c>
      <c r="F2004" s="75">
        <v>370625</v>
      </c>
      <c r="G2004" s="75">
        <v>370625</v>
      </c>
      <c r="H2004" s="75">
        <v>315031.25</v>
      </c>
      <c r="I2004" s="75">
        <v>55593.75</v>
      </c>
      <c r="J2004" s="75">
        <v>0</v>
      </c>
      <c r="K2004" s="205" t="s">
        <v>4082</v>
      </c>
      <c r="L2004" s="196" t="s">
        <v>38</v>
      </c>
      <c r="M2004" s="124" t="s">
        <v>128</v>
      </c>
      <c r="N2004" s="218"/>
      <c r="O2004" s="225">
        <f>IFERROR(VLOOKUP(TRIM(PRR[[#This Row],[Lokacija provedbe
grad ili općina]]),[1]Koordinate!B:E,2,FALSE),"")</f>
        <v>34310</v>
      </c>
      <c r="P2004" s="225">
        <f>IFERROR(VLOOKUP(TRIM(PRR[[#This Row],[Lokacija provedbe
grad ili općina]]),[1]Koordinate!B:E,3,FALSE),"")</f>
        <v>45.2862467</v>
      </c>
      <c r="Q2004" s="225">
        <f>IFERROR(VLOOKUP(TRIM(PRR[[#This Row],[Lokacija provedbe
grad ili općina]]),[1]Koordinate!B:E,4,FALSE),"")</f>
        <v>17.801819600000002</v>
      </c>
    </row>
    <row r="2005" spans="1:17" s="167" customFormat="1">
      <c r="A2005" s="151"/>
      <c r="B2005" s="226" t="s">
        <v>5566</v>
      </c>
      <c r="C2005" s="44"/>
      <c r="D2005" s="44"/>
      <c r="E2005" s="242">
        <v>43550</v>
      </c>
      <c r="F2005" s="75">
        <v>372000</v>
      </c>
      <c r="G2005" s="75">
        <v>372000</v>
      </c>
      <c r="H2005" s="75">
        <v>316200</v>
      </c>
      <c r="I2005" s="75">
        <v>55800</v>
      </c>
      <c r="J2005" s="75">
        <v>0</v>
      </c>
      <c r="K2005" s="205" t="s">
        <v>6426</v>
      </c>
      <c r="L2005" s="196" t="s">
        <v>38</v>
      </c>
      <c r="M2005" s="136" t="s">
        <v>188</v>
      </c>
      <c r="N2005" s="218"/>
      <c r="O2005" s="225">
        <f>IFERROR(VLOOKUP(TRIM(PRR[[#This Row],[Lokacija provedbe
grad ili općina]]),[1]Koordinate!B:E,2,FALSE),"")</f>
        <v>34322</v>
      </c>
      <c r="P2005" s="225">
        <f>IFERROR(VLOOKUP(TRIM(PRR[[#This Row],[Lokacija provedbe
grad ili općina]]),[1]Koordinate!B:E,3,FALSE),"")</f>
        <v>45.330240000000003</v>
      </c>
      <c r="Q2005" s="225">
        <f>IFERROR(VLOOKUP(TRIM(PRR[[#This Row],[Lokacija provedbe
grad ili općina]]),[1]Koordinate!B:E,4,FALSE),"")</f>
        <v>17.597004800000001</v>
      </c>
    </row>
    <row r="2006" spans="1:17" s="167" customFormat="1">
      <c r="A2006" s="151"/>
      <c r="B2006" s="226" t="s">
        <v>5566</v>
      </c>
      <c r="C2006" s="44"/>
      <c r="D2006" s="44"/>
      <c r="E2006" s="242">
        <v>43549</v>
      </c>
      <c r="F2006" s="75">
        <v>372000</v>
      </c>
      <c r="G2006" s="75">
        <v>372000</v>
      </c>
      <c r="H2006" s="75">
        <v>316200</v>
      </c>
      <c r="I2006" s="75">
        <v>55800</v>
      </c>
      <c r="J2006" s="75">
        <v>0</v>
      </c>
      <c r="K2006" s="205" t="s">
        <v>6427</v>
      </c>
      <c r="L2006" s="196" t="s">
        <v>38</v>
      </c>
      <c r="M2006" s="136" t="s">
        <v>128</v>
      </c>
      <c r="N2006" s="218"/>
      <c r="O2006" s="225">
        <f>IFERROR(VLOOKUP(TRIM(PRR[[#This Row],[Lokacija provedbe
grad ili općina]]),[1]Koordinate!B:E,2,FALSE),"")</f>
        <v>34310</v>
      </c>
      <c r="P2006" s="225">
        <f>IFERROR(VLOOKUP(TRIM(PRR[[#This Row],[Lokacija provedbe
grad ili općina]]),[1]Koordinate!B:E,3,FALSE),"")</f>
        <v>45.2862467</v>
      </c>
      <c r="Q2006" s="225">
        <f>IFERROR(VLOOKUP(TRIM(PRR[[#This Row],[Lokacija provedbe
grad ili općina]]),[1]Koordinate!B:E,4,FALSE),"")</f>
        <v>17.801819600000002</v>
      </c>
    </row>
    <row r="2007" spans="1:17" s="167" customFormat="1">
      <c r="A2007" s="151"/>
      <c r="B2007" s="226" t="s">
        <v>5566</v>
      </c>
      <c r="C2007" s="44"/>
      <c r="D2007" s="44"/>
      <c r="E2007" s="242">
        <v>43539</v>
      </c>
      <c r="F2007" s="75">
        <v>372000</v>
      </c>
      <c r="G2007" s="75">
        <v>372000</v>
      </c>
      <c r="H2007" s="75">
        <v>316200</v>
      </c>
      <c r="I2007" s="75">
        <v>55800</v>
      </c>
      <c r="J2007" s="75">
        <v>0</v>
      </c>
      <c r="K2007" s="205" t="s">
        <v>6428</v>
      </c>
      <c r="L2007" s="196" t="s">
        <v>38</v>
      </c>
      <c r="M2007" s="136" t="s">
        <v>1470</v>
      </c>
      <c r="N2007" s="218"/>
      <c r="O2007" s="225">
        <f>IFERROR(VLOOKUP(TRIM(PRR[[#This Row],[Lokacija provedbe
grad ili općina]]),[1]Koordinate!B:E,2,FALSE),"")</f>
        <v>34308</v>
      </c>
      <c r="P2007" s="225">
        <f>IFERROR(VLOOKUP(TRIM(PRR[[#This Row],[Lokacija provedbe
grad ili općina]]),[1]Koordinate!B:E,3,FALSE),"")</f>
        <v>45.357976699999902</v>
      </c>
      <c r="Q2007" s="225">
        <f>IFERROR(VLOOKUP(TRIM(PRR[[#This Row],[Lokacija provedbe
grad ili općina]]),[1]Koordinate!B:E,4,FALSE),"")</f>
        <v>17.764002300000001</v>
      </c>
    </row>
    <row r="2008" spans="1:17" s="167" customFormat="1">
      <c r="A2008" s="151"/>
      <c r="B2008" s="226" t="s">
        <v>5566</v>
      </c>
      <c r="C2008" s="44"/>
      <c r="D2008" s="44"/>
      <c r="E2008" s="242">
        <v>43546</v>
      </c>
      <c r="F2008" s="75">
        <v>372000</v>
      </c>
      <c r="G2008" s="75">
        <v>372000</v>
      </c>
      <c r="H2008" s="75">
        <v>316200</v>
      </c>
      <c r="I2008" s="75">
        <v>55800</v>
      </c>
      <c r="J2008" s="75">
        <v>0</v>
      </c>
      <c r="K2008" s="205" t="s">
        <v>6429</v>
      </c>
      <c r="L2008" s="196" t="s">
        <v>38</v>
      </c>
      <c r="M2008" s="136" t="s">
        <v>141</v>
      </c>
      <c r="N2008" s="218"/>
      <c r="O2008" s="225">
        <f>IFERROR(VLOOKUP(TRIM(PRR[[#This Row],[Lokacija provedbe
grad ili općina]]),[1]Koordinate!B:E,2,FALSE),"")</f>
        <v>34340</v>
      </c>
      <c r="P2008" s="225">
        <f>IFERROR(VLOOKUP(TRIM(PRR[[#This Row],[Lokacija provedbe
grad ili općina]]),[1]Koordinate!B:E,3,FALSE),"")</f>
        <v>45.425881399999902</v>
      </c>
      <c r="Q2008" s="225">
        <f>IFERROR(VLOOKUP(TRIM(PRR[[#This Row],[Lokacija provedbe
grad ili općina]]),[1]Koordinate!B:E,4,FALSE),"")</f>
        <v>17.883369999999999</v>
      </c>
    </row>
    <row r="2009" spans="1:17" s="167" customFormat="1">
      <c r="A2009" s="151"/>
      <c r="B2009" s="226" t="s">
        <v>5566</v>
      </c>
      <c r="C2009" s="44"/>
      <c r="D2009" s="44"/>
      <c r="E2009" s="242">
        <v>43549</v>
      </c>
      <c r="F2009" s="75">
        <v>372000</v>
      </c>
      <c r="G2009" s="75">
        <v>372000</v>
      </c>
      <c r="H2009" s="75">
        <v>316200</v>
      </c>
      <c r="I2009" s="75">
        <v>55800</v>
      </c>
      <c r="J2009" s="75">
        <v>0</v>
      </c>
      <c r="K2009" s="205" t="s">
        <v>6430</v>
      </c>
      <c r="L2009" s="196" t="s">
        <v>38</v>
      </c>
      <c r="M2009" s="136" t="s">
        <v>141</v>
      </c>
      <c r="N2009" s="218"/>
      <c r="O2009" s="225">
        <f>IFERROR(VLOOKUP(TRIM(PRR[[#This Row],[Lokacija provedbe
grad ili općina]]),[1]Koordinate!B:E,2,FALSE),"")</f>
        <v>34340</v>
      </c>
      <c r="P2009" s="225">
        <f>IFERROR(VLOOKUP(TRIM(PRR[[#This Row],[Lokacija provedbe
grad ili općina]]),[1]Koordinate!B:E,3,FALSE),"")</f>
        <v>45.425881399999902</v>
      </c>
      <c r="Q2009" s="225">
        <f>IFERROR(VLOOKUP(TRIM(PRR[[#This Row],[Lokacija provedbe
grad ili općina]]),[1]Koordinate!B:E,4,FALSE),"")</f>
        <v>17.883369999999999</v>
      </c>
    </row>
    <row r="2010" spans="1:17" s="167" customFormat="1">
      <c r="A2010" s="151"/>
      <c r="B2010" s="226" t="s">
        <v>5566</v>
      </c>
      <c r="C2010" s="44"/>
      <c r="D2010" s="44"/>
      <c r="E2010" s="242">
        <v>43543</v>
      </c>
      <c r="F2010" s="75">
        <v>372000</v>
      </c>
      <c r="G2010" s="75">
        <v>372000</v>
      </c>
      <c r="H2010" s="75">
        <v>316200</v>
      </c>
      <c r="I2010" s="75">
        <v>55800</v>
      </c>
      <c r="J2010" s="75">
        <v>0</v>
      </c>
      <c r="K2010" s="205" t="s">
        <v>4083</v>
      </c>
      <c r="L2010" s="196" t="s">
        <v>38</v>
      </c>
      <c r="M2010" s="136" t="s">
        <v>141</v>
      </c>
      <c r="N2010" s="218"/>
      <c r="O2010" s="225">
        <f>IFERROR(VLOOKUP(TRIM(PRR[[#This Row],[Lokacija provedbe
grad ili općina]]),[1]Koordinate!B:E,2,FALSE),"")</f>
        <v>34340</v>
      </c>
      <c r="P2010" s="225">
        <f>IFERROR(VLOOKUP(TRIM(PRR[[#This Row],[Lokacija provedbe
grad ili općina]]),[1]Koordinate!B:E,3,FALSE),"")</f>
        <v>45.425881399999902</v>
      </c>
      <c r="Q2010" s="225">
        <f>IFERROR(VLOOKUP(TRIM(PRR[[#This Row],[Lokacija provedbe
grad ili općina]]),[1]Koordinate!B:E,4,FALSE),"")</f>
        <v>17.883369999999999</v>
      </c>
    </row>
    <row r="2011" spans="1:17" s="167" customFormat="1">
      <c r="A2011" s="151"/>
      <c r="B2011" s="226" t="s">
        <v>5566</v>
      </c>
      <c r="C2011" s="44"/>
      <c r="D2011" s="44"/>
      <c r="E2011" s="242">
        <v>43546</v>
      </c>
      <c r="F2011" s="75">
        <v>372000</v>
      </c>
      <c r="G2011" s="75">
        <v>372000</v>
      </c>
      <c r="H2011" s="75">
        <v>316200</v>
      </c>
      <c r="I2011" s="75">
        <v>55800</v>
      </c>
      <c r="J2011" s="75">
        <v>0</v>
      </c>
      <c r="K2011" s="205" t="s">
        <v>6431</v>
      </c>
      <c r="L2011" s="196" t="s">
        <v>38</v>
      </c>
      <c r="M2011" s="136" t="s">
        <v>1568</v>
      </c>
      <c r="N2011" s="218"/>
      <c r="O2011" s="225">
        <f>IFERROR(VLOOKUP(TRIM(PRR[[#This Row],[Lokacija provedbe
grad ili općina]]),[1]Koordinate!B:E,2,FALSE),"")</f>
        <v>34330</v>
      </c>
      <c r="P2011" s="225">
        <f>IFERROR(VLOOKUP(TRIM(PRR[[#This Row],[Lokacija provedbe
grad ili općina]]),[1]Koordinate!B:E,3,FALSE),"")</f>
        <v>45.4555091</v>
      </c>
      <c r="Q2011" s="225">
        <f>IFERROR(VLOOKUP(TRIM(PRR[[#This Row],[Lokacija provedbe
grad ili općina]]),[1]Koordinate!B:E,4,FALSE),"")</f>
        <v>17.6623801</v>
      </c>
    </row>
    <row r="2012" spans="1:17" s="167" customFormat="1">
      <c r="A2012" s="151"/>
      <c r="B2012" s="226" t="s">
        <v>5566</v>
      </c>
      <c r="C2012" s="44"/>
      <c r="D2012" s="44"/>
      <c r="E2012" s="242">
        <v>43549</v>
      </c>
      <c r="F2012" s="75">
        <v>370625</v>
      </c>
      <c r="G2012" s="75">
        <v>370625</v>
      </c>
      <c r="H2012" s="75">
        <v>315031.25</v>
      </c>
      <c r="I2012" s="75">
        <v>55593.75</v>
      </c>
      <c r="J2012" s="75">
        <v>0</v>
      </c>
      <c r="K2012" s="205" t="s">
        <v>6432</v>
      </c>
      <c r="L2012" s="196" t="s">
        <v>38</v>
      </c>
      <c r="M2012" s="136" t="s">
        <v>141</v>
      </c>
      <c r="N2012" s="218"/>
      <c r="O2012" s="225">
        <f>IFERROR(VLOOKUP(TRIM(PRR[[#This Row],[Lokacija provedbe
grad ili općina]]),[1]Koordinate!B:E,2,FALSE),"")</f>
        <v>34340</v>
      </c>
      <c r="P2012" s="225">
        <f>IFERROR(VLOOKUP(TRIM(PRR[[#This Row],[Lokacija provedbe
grad ili općina]]),[1]Koordinate!B:E,3,FALSE),"")</f>
        <v>45.425881399999902</v>
      </c>
      <c r="Q2012" s="225">
        <f>IFERROR(VLOOKUP(TRIM(PRR[[#This Row],[Lokacija provedbe
grad ili općina]]),[1]Koordinate!B:E,4,FALSE),"")</f>
        <v>17.883369999999999</v>
      </c>
    </row>
    <row r="2013" spans="1:17" s="167" customFormat="1">
      <c r="A2013" s="225"/>
      <c r="B2013" s="226" t="s">
        <v>5566</v>
      </c>
      <c r="C2013" s="225"/>
      <c r="D2013" s="225"/>
      <c r="E2013" s="231">
        <v>43550</v>
      </c>
      <c r="F2013" s="75">
        <v>372000</v>
      </c>
      <c r="G2013" s="75">
        <v>372000</v>
      </c>
      <c r="H2013" s="75">
        <v>316200</v>
      </c>
      <c r="I2013" s="75">
        <v>55800</v>
      </c>
      <c r="J2013" s="75">
        <v>0</v>
      </c>
      <c r="K2013" s="205" t="s">
        <v>6433</v>
      </c>
      <c r="L2013" s="419" t="s">
        <v>38</v>
      </c>
      <c r="M2013" s="136" t="s">
        <v>1468</v>
      </c>
      <c r="N2013" s="218"/>
      <c r="O2013" s="225">
        <f>IFERROR(VLOOKUP(TRIM(PRR[[#This Row],[Lokacija provedbe
grad ili općina]]),[1]Koordinate!B:E,2,FALSE),"")</f>
        <v>34350</v>
      </c>
      <c r="P2013" s="225">
        <f>IFERROR(VLOOKUP(TRIM(PRR[[#This Row],[Lokacija provedbe
grad ili općina]]),[1]Koordinate!B:E,3,FALSE),"")</f>
        <v>45.350836100000002</v>
      </c>
      <c r="Q2013" s="225">
        <f>IFERROR(VLOOKUP(TRIM(PRR[[#This Row],[Lokacija provedbe
grad ili općina]]),[1]Koordinate!B:E,4,FALSE),"")</f>
        <v>17.988119299999902</v>
      </c>
    </row>
    <row r="2014" spans="1:17" s="167" customFormat="1">
      <c r="A2014" s="225"/>
      <c r="B2014" s="226" t="s">
        <v>5566</v>
      </c>
      <c r="C2014" s="225"/>
      <c r="D2014" s="225"/>
      <c r="E2014" s="231">
        <v>43557</v>
      </c>
      <c r="F2014" s="75">
        <v>372000</v>
      </c>
      <c r="G2014" s="75">
        <v>372000</v>
      </c>
      <c r="H2014" s="75">
        <v>316200</v>
      </c>
      <c r="I2014" s="75">
        <v>55800</v>
      </c>
      <c r="J2014" s="75">
        <v>0</v>
      </c>
      <c r="K2014" s="205" t="s">
        <v>6434</v>
      </c>
      <c r="L2014" s="419" t="s">
        <v>38</v>
      </c>
      <c r="M2014" s="136" t="s">
        <v>1468</v>
      </c>
      <c r="N2014" s="218"/>
      <c r="O2014" s="225">
        <f>IFERROR(VLOOKUP(TRIM(PRR[[#This Row],[Lokacija provedbe
grad ili općina]]),[1]Koordinate!B:E,2,FALSE),"")</f>
        <v>34350</v>
      </c>
      <c r="P2014" s="225">
        <f>IFERROR(VLOOKUP(TRIM(PRR[[#This Row],[Lokacija provedbe
grad ili općina]]),[1]Koordinate!B:E,3,FALSE),"")</f>
        <v>45.350836100000002</v>
      </c>
      <c r="Q2014" s="225">
        <f>IFERROR(VLOOKUP(TRIM(PRR[[#This Row],[Lokacija provedbe
grad ili općina]]),[1]Koordinate!B:E,4,FALSE),"")</f>
        <v>17.988119299999902</v>
      </c>
    </row>
    <row r="2015" spans="1:17" s="167" customFormat="1">
      <c r="A2015" s="225"/>
      <c r="B2015" s="226" t="s">
        <v>5566</v>
      </c>
      <c r="C2015" s="225"/>
      <c r="D2015" s="225"/>
      <c r="E2015" s="231">
        <v>43552</v>
      </c>
      <c r="F2015" s="75">
        <v>372000</v>
      </c>
      <c r="G2015" s="75">
        <v>372000</v>
      </c>
      <c r="H2015" s="75">
        <v>316200</v>
      </c>
      <c r="I2015" s="75">
        <v>55800</v>
      </c>
      <c r="J2015" s="75">
        <v>0</v>
      </c>
      <c r="K2015" s="205" t="s">
        <v>6435</v>
      </c>
      <c r="L2015" s="419" t="s">
        <v>38</v>
      </c>
      <c r="M2015" s="136" t="s">
        <v>1568</v>
      </c>
      <c r="N2015" s="218"/>
      <c r="O2015" s="225">
        <f>IFERROR(VLOOKUP(TRIM(PRR[[#This Row],[Lokacija provedbe
grad ili općina]]),[1]Koordinate!B:E,2,FALSE),"")</f>
        <v>34330</v>
      </c>
      <c r="P2015" s="225">
        <f>IFERROR(VLOOKUP(TRIM(PRR[[#This Row],[Lokacija provedbe
grad ili općina]]),[1]Koordinate!B:E,3,FALSE),"")</f>
        <v>45.4555091</v>
      </c>
      <c r="Q2015" s="225">
        <f>IFERROR(VLOOKUP(TRIM(PRR[[#This Row],[Lokacija provedbe
grad ili općina]]),[1]Koordinate!B:E,4,FALSE),"")</f>
        <v>17.6623801</v>
      </c>
    </row>
    <row r="2016" spans="1:17" s="167" customFormat="1">
      <c r="A2016" s="225"/>
      <c r="B2016" s="226" t="s">
        <v>5566</v>
      </c>
      <c r="C2016" s="225"/>
      <c r="D2016" s="225"/>
      <c r="E2016" s="231">
        <v>43550</v>
      </c>
      <c r="F2016" s="75">
        <v>372000</v>
      </c>
      <c r="G2016" s="75">
        <v>372000</v>
      </c>
      <c r="H2016" s="75">
        <v>316200</v>
      </c>
      <c r="I2016" s="75">
        <v>55800</v>
      </c>
      <c r="J2016" s="75">
        <v>0</v>
      </c>
      <c r="K2016" s="205" t="s">
        <v>6436</v>
      </c>
      <c r="L2016" s="419" t="s">
        <v>38</v>
      </c>
      <c r="M2016" s="136" t="s">
        <v>141</v>
      </c>
      <c r="N2016" s="218"/>
      <c r="O2016" s="225">
        <f>IFERROR(VLOOKUP(TRIM(PRR[[#This Row],[Lokacija provedbe
grad ili općina]]),[1]Koordinate!B:E,2,FALSE),"")</f>
        <v>34340</v>
      </c>
      <c r="P2016" s="225">
        <f>IFERROR(VLOOKUP(TRIM(PRR[[#This Row],[Lokacija provedbe
grad ili općina]]),[1]Koordinate!B:E,3,FALSE),"")</f>
        <v>45.425881399999902</v>
      </c>
      <c r="Q2016" s="225">
        <f>IFERROR(VLOOKUP(TRIM(PRR[[#This Row],[Lokacija provedbe
grad ili općina]]),[1]Koordinate!B:E,4,FALSE),"")</f>
        <v>17.883369999999999</v>
      </c>
    </row>
    <row r="2017" spans="1:17" s="167" customFormat="1" ht="30">
      <c r="A2017" s="225"/>
      <c r="B2017" s="423" t="s">
        <v>5566</v>
      </c>
      <c r="C2017" s="225"/>
      <c r="D2017" s="225"/>
      <c r="E2017" s="231">
        <v>43566</v>
      </c>
      <c r="F2017" s="424">
        <v>370625</v>
      </c>
      <c r="G2017" s="424">
        <v>370625</v>
      </c>
      <c r="H2017" s="424">
        <v>315031.25</v>
      </c>
      <c r="I2017" s="424">
        <v>55593.75</v>
      </c>
      <c r="J2017" s="424">
        <v>0</v>
      </c>
      <c r="K2017" s="142" t="s">
        <v>6550</v>
      </c>
      <c r="L2017" s="419" t="s">
        <v>38</v>
      </c>
      <c r="M2017" s="142" t="s">
        <v>141</v>
      </c>
      <c r="N2017" s="218"/>
      <c r="O2017" s="225">
        <f>IFERROR(VLOOKUP(TRIM(PRR[[#This Row],[Lokacija provedbe
grad ili općina]]),[1]Koordinate!B:E,2,FALSE),"")</f>
        <v>34340</v>
      </c>
      <c r="P2017" s="225">
        <f>IFERROR(VLOOKUP(TRIM(PRR[[#This Row],[Lokacija provedbe
grad ili općina]]),[1]Koordinate!B:E,3,FALSE),"")</f>
        <v>45.425881399999902</v>
      </c>
      <c r="Q2017" s="225">
        <f>IFERROR(VLOOKUP(TRIM(PRR[[#This Row],[Lokacija provedbe
grad ili općina]]),[1]Koordinate!B:E,4,FALSE),"")</f>
        <v>17.883369999999999</v>
      </c>
    </row>
    <row r="2018" spans="1:17" s="167" customFormat="1">
      <c r="A2018" s="151"/>
      <c r="B2018" s="113" t="s">
        <v>6240</v>
      </c>
      <c r="C2018" s="151"/>
      <c r="D2018" s="151"/>
      <c r="E2018" s="78">
        <v>43609</v>
      </c>
      <c r="F2018" s="517">
        <v>111187.5</v>
      </c>
      <c r="G2018" s="517">
        <v>111187.5</v>
      </c>
      <c r="H2018" s="517">
        <v>94509.37</v>
      </c>
      <c r="I2018" s="517">
        <v>16678.130000000005</v>
      </c>
      <c r="J2018" s="517">
        <v>0</v>
      </c>
      <c r="K2018" s="124" t="s">
        <v>6805</v>
      </c>
      <c r="L2018" s="418" t="s">
        <v>38</v>
      </c>
      <c r="M2018" s="124" t="s">
        <v>188</v>
      </c>
      <c r="N2018" s="151"/>
      <c r="O2018" s="79">
        <f>IFERROR(VLOOKUP(TRIM(PRR[[#This Row],[Lokacija provedbe
grad ili općina]]),[1]Koordinate!B:E,2,FALSE),"")</f>
        <v>34322</v>
      </c>
      <c r="P2018" s="79">
        <f>IFERROR(VLOOKUP(TRIM(PRR[[#This Row],[Lokacija provedbe
grad ili općina]]),[1]Koordinate!B:E,3,FALSE),"")</f>
        <v>45.330240000000003</v>
      </c>
      <c r="Q2018" s="79">
        <f>IFERROR(VLOOKUP(TRIM(PRR[[#This Row],[Lokacija provedbe
grad ili općina]]),[1]Koordinate!B:E,4,FALSE),"")</f>
        <v>17.597004800000001</v>
      </c>
    </row>
    <row r="2019" spans="1:17" s="167" customFormat="1">
      <c r="A2019" s="151"/>
      <c r="B2019" s="113" t="s">
        <v>6240</v>
      </c>
      <c r="C2019" s="151"/>
      <c r="D2019" s="151"/>
      <c r="E2019" s="78">
        <v>43608</v>
      </c>
      <c r="F2019" s="517">
        <v>111187.5</v>
      </c>
      <c r="G2019" s="517">
        <v>111187.5</v>
      </c>
      <c r="H2019" s="517">
        <v>94509.37</v>
      </c>
      <c r="I2019" s="517">
        <v>16678.130000000005</v>
      </c>
      <c r="J2019" s="517">
        <v>0</v>
      </c>
      <c r="K2019" s="124" t="s">
        <v>5678</v>
      </c>
      <c r="L2019" s="418" t="s">
        <v>38</v>
      </c>
      <c r="M2019" s="124" t="s">
        <v>141</v>
      </c>
      <c r="N2019" s="151"/>
      <c r="O2019" s="79">
        <f>IFERROR(VLOOKUP(TRIM(PRR[[#This Row],[Lokacija provedbe
grad ili općina]]),[1]Koordinate!B:E,2,FALSE),"")</f>
        <v>34340</v>
      </c>
      <c r="P2019" s="79">
        <f>IFERROR(VLOOKUP(TRIM(PRR[[#This Row],[Lokacija provedbe
grad ili općina]]),[1]Koordinate!B:E,3,FALSE),"")</f>
        <v>45.425881399999902</v>
      </c>
      <c r="Q2019" s="79">
        <f>IFERROR(VLOOKUP(TRIM(PRR[[#This Row],[Lokacija provedbe
grad ili općina]]),[1]Koordinate!B:E,4,FALSE),"")</f>
        <v>17.883369999999999</v>
      </c>
    </row>
    <row r="2020" spans="1:17" s="167" customFormat="1">
      <c r="A2020" s="151"/>
      <c r="B2020" s="113" t="s">
        <v>6240</v>
      </c>
      <c r="C2020" s="151"/>
      <c r="D2020" s="151"/>
      <c r="E2020" s="78">
        <v>43608</v>
      </c>
      <c r="F2020" s="517">
        <v>111187.5</v>
      </c>
      <c r="G2020" s="517">
        <v>111187.5</v>
      </c>
      <c r="H2020" s="517">
        <v>94509.37</v>
      </c>
      <c r="I2020" s="517">
        <v>16678.130000000005</v>
      </c>
      <c r="J2020" s="517">
        <v>0</v>
      </c>
      <c r="K2020" s="124" t="s">
        <v>6806</v>
      </c>
      <c r="L2020" s="418" t="s">
        <v>38</v>
      </c>
      <c r="M2020" s="124" t="s">
        <v>1568</v>
      </c>
      <c r="N2020" s="151"/>
      <c r="O2020" s="79">
        <f>IFERROR(VLOOKUP(TRIM(PRR[[#This Row],[Lokacija provedbe
grad ili općina]]),[1]Koordinate!B:E,2,FALSE),"")</f>
        <v>34330</v>
      </c>
      <c r="P2020" s="79">
        <f>IFERROR(VLOOKUP(TRIM(PRR[[#This Row],[Lokacija provedbe
grad ili općina]]),[1]Koordinate!B:E,3,FALSE),"")</f>
        <v>45.4555091</v>
      </c>
      <c r="Q2020" s="79">
        <f>IFERROR(VLOOKUP(TRIM(PRR[[#This Row],[Lokacija provedbe
grad ili općina]]),[1]Koordinate!B:E,4,FALSE),"")</f>
        <v>17.6623801</v>
      </c>
    </row>
    <row r="2021" spans="1:17" s="167" customFormat="1">
      <c r="A2021" s="151"/>
      <c r="B2021" s="113" t="s">
        <v>6240</v>
      </c>
      <c r="C2021" s="151"/>
      <c r="D2021" s="151"/>
      <c r="E2021" s="78">
        <v>43608</v>
      </c>
      <c r="F2021" s="517">
        <v>111187.5</v>
      </c>
      <c r="G2021" s="517">
        <v>111187.5</v>
      </c>
      <c r="H2021" s="517">
        <v>94509.37</v>
      </c>
      <c r="I2021" s="517">
        <v>16678.130000000005</v>
      </c>
      <c r="J2021" s="517">
        <v>0</v>
      </c>
      <c r="K2021" s="124" t="s">
        <v>6807</v>
      </c>
      <c r="L2021" s="418" t="s">
        <v>38</v>
      </c>
      <c r="M2021" s="124" t="s">
        <v>1568</v>
      </c>
      <c r="N2021" s="151"/>
      <c r="O2021" s="79">
        <f>IFERROR(VLOOKUP(TRIM(PRR[[#This Row],[Lokacija provedbe
grad ili općina]]),[1]Koordinate!B:E,2,FALSE),"")</f>
        <v>34330</v>
      </c>
      <c r="P2021" s="79">
        <f>IFERROR(VLOOKUP(TRIM(PRR[[#This Row],[Lokacija provedbe
grad ili općina]]),[1]Koordinate!B:E,3,FALSE),"")</f>
        <v>45.4555091</v>
      </c>
      <c r="Q2021" s="79">
        <f>IFERROR(VLOOKUP(TRIM(PRR[[#This Row],[Lokacija provedbe
grad ili općina]]),[1]Koordinate!B:E,4,FALSE),"")</f>
        <v>17.6623801</v>
      </c>
    </row>
    <row r="2022" spans="1:17" s="167" customFormat="1">
      <c r="A2022" s="151"/>
      <c r="B2022" s="113" t="s">
        <v>6240</v>
      </c>
      <c r="C2022" s="151"/>
      <c r="D2022" s="151"/>
      <c r="E2022" s="78">
        <v>43609</v>
      </c>
      <c r="F2022" s="517">
        <v>111187.5</v>
      </c>
      <c r="G2022" s="517">
        <v>111187.5</v>
      </c>
      <c r="H2022" s="517">
        <v>94509.37</v>
      </c>
      <c r="I2022" s="517">
        <v>16678.130000000005</v>
      </c>
      <c r="J2022" s="517">
        <v>0</v>
      </c>
      <c r="K2022" s="124" t="s">
        <v>6808</v>
      </c>
      <c r="L2022" s="418" t="s">
        <v>38</v>
      </c>
      <c r="M2022" s="124" t="s">
        <v>128</v>
      </c>
      <c r="N2022" s="151"/>
      <c r="O2022" s="79">
        <f>IFERROR(VLOOKUP(TRIM(PRR[[#This Row],[Lokacija provedbe
grad ili općina]]),[1]Koordinate!B:E,2,FALSE),"")</f>
        <v>34310</v>
      </c>
      <c r="P2022" s="79">
        <f>IFERROR(VLOOKUP(TRIM(PRR[[#This Row],[Lokacija provedbe
grad ili općina]]),[1]Koordinate!B:E,3,FALSE),"")</f>
        <v>45.2862467</v>
      </c>
      <c r="Q2022" s="79">
        <f>IFERROR(VLOOKUP(TRIM(PRR[[#This Row],[Lokacija provedbe
grad ili općina]]),[1]Koordinate!B:E,4,FALSE),"")</f>
        <v>17.801819600000002</v>
      </c>
    </row>
    <row r="2023" spans="1:17" s="167" customFormat="1">
      <c r="A2023" s="151"/>
      <c r="B2023" s="113" t="s">
        <v>6240</v>
      </c>
      <c r="C2023" s="151"/>
      <c r="D2023" s="151"/>
      <c r="E2023" s="78">
        <v>43609</v>
      </c>
      <c r="F2023" s="517">
        <v>111187.5</v>
      </c>
      <c r="G2023" s="517">
        <v>111187.5</v>
      </c>
      <c r="H2023" s="517">
        <v>94509.37</v>
      </c>
      <c r="I2023" s="517">
        <v>16678.130000000005</v>
      </c>
      <c r="J2023" s="517">
        <v>0</v>
      </c>
      <c r="K2023" s="124" t="s">
        <v>6809</v>
      </c>
      <c r="L2023" s="418" t="s">
        <v>38</v>
      </c>
      <c r="M2023" s="124" t="s">
        <v>138</v>
      </c>
      <c r="N2023" s="151"/>
      <c r="O2023" s="79">
        <f>IFERROR(VLOOKUP(TRIM(PRR[[#This Row],[Lokacija provedbe
grad ili općina]]),[1]Koordinate!B:E,2,FALSE),"")</f>
        <v>34550</v>
      </c>
      <c r="P2023" s="79">
        <f>IFERROR(VLOOKUP(TRIM(PRR[[#This Row],[Lokacija provedbe
grad ili općina]]),[1]Koordinate!B:E,3,FALSE),"")</f>
        <v>45.438845200000003</v>
      </c>
      <c r="Q2023" s="79">
        <f>IFERROR(VLOOKUP(TRIM(PRR[[#This Row],[Lokacija provedbe
grad ili općina]]),[1]Koordinate!B:E,4,FALSE),"")</f>
        <v>17.191742399999999</v>
      </c>
    </row>
    <row r="2024" spans="1:17" s="167" customFormat="1">
      <c r="A2024" s="151"/>
      <c r="B2024" s="113" t="s">
        <v>6240</v>
      </c>
      <c r="C2024" s="151"/>
      <c r="D2024" s="151"/>
      <c r="E2024" s="78">
        <v>43608</v>
      </c>
      <c r="F2024" s="517">
        <v>111187.5</v>
      </c>
      <c r="G2024" s="517">
        <v>111187.5</v>
      </c>
      <c r="H2024" s="517">
        <v>94509.37</v>
      </c>
      <c r="I2024" s="517">
        <v>16678.130000000005</v>
      </c>
      <c r="J2024" s="517">
        <v>0</v>
      </c>
      <c r="K2024" s="124" t="s">
        <v>6810</v>
      </c>
      <c r="L2024" s="418" t="s">
        <v>38</v>
      </c>
      <c r="M2024" s="124" t="s">
        <v>140</v>
      </c>
      <c r="N2024" s="151"/>
      <c r="O2024" s="79">
        <f>IFERROR(VLOOKUP(TRIM(PRR[[#This Row],[Lokacija provedbe
grad ili općina]]),[1]Koordinate!B:E,2,FALSE),"")</f>
        <v>34000</v>
      </c>
      <c r="P2024" s="79">
        <f>IFERROR(VLOOKUP(TRIM(PRR[[#This Row],[Lokacija provedbe
grad ili općina]]),[1]Koordinate!B:E,3,FALSE),"")</f>
        <v>45.331476299999999</v>
      </c>
      <c r="Q2024" s="79">
        <f>IFERROR(VLOOKUP(TRIM(PRR[[#This Row],[Lokacija provedbe
grad ili općina]]),[1]Koordinate!B:E,4,FALSE),"")</f>
        <v>17.674474799999899</v>
      </c>
    </row>
    <row r="2025" spans="1:17" s="167" customFormat="1">
      <c r="A2025" s="151"/>
      <c r="B2025" s="113" t="s">
        <v>6240</v>
      </c>
      <c r="C2025" s="151"/>
      <c r="D2025" s="151"/>
      <c r="E2025" s="78">
        <v>43609</v>
      </c>
      <c r="F2025" s="517">
        <v>111187.5</v>
      </c>
      <c r="G2025" s="517">
        <v>111187.5</v>
      </c>
      <c r="H2025" s="517">
        <v>94509.37</v>
      </c>
      <c r="I2025" s="517">
        <v>16678.130000000005</v>
      </c>
      <c r="J2025" s="517">
        <v>0</v>
      </c>
      <c r="K2025" s="124" t="s">
        <v>6811</v>
      </c>
      <c r="L2025" s="418" t="s">
        <v>38</v>
      </c>
      <c r="M2025" s="124" t="s">
        <v>1468</v>
      </c>
      <c r="N2025" s="151"/>
      <c r="O2025" s="79">
        <f>IFERROR(VLOOKUP(TRIM(PRR[[#This Row],[Lokacija provedbe
grad ili općina]]),[1]Koordinate!B:E,2,FALSE),"")</f>
        <v>34350</v>
      </c>
      <c r="P2025" s="79">
        <f>IFERROR(VLOOKUP(TRIM(PRR[[#This Row],[Lokacija provedbe
grad ili općina]]),[1]Koordinate!B:E,3,FALSE),"")</f>
        <v>45.350836100000002</v>
      </c>
      <c r="Q2025" s="79">
        <f>IFERROR(VLOOKUP(TRIM(PRR[[#This Row],[Lokacija provedbe
grad ili općina]]),[1]Koordinate!B:E,4,FALSE),"")</f>
        <v>17.988119299999902</v>
      </c>
    </row>
    <row r="2026" spans="1:17" s="167" customFormat="1">
      <c r="A2026" s="151"/>
      <c r="B2026" s="113" t="s">
        <v>6240</v>
      </c>
      <c r="C2026" s="151"/>
      <c r="D2026" s="151"/>
      <c r="E2026" s="78">
        <v>43608</v>
      </c>
      <c r="F2026" s="517">
        <v>111187.5</v>
      </c>
      <c r="G2026" s="517">
        <v>111187.5</v>
      </c>
      <c r="H2026" s="517">
        <v>94509.37</v>
      </c>
      <c r="I2026" s="517">
        <v>16678.130000000005</v>
      </c>
      <c r="J2026" s="517">
        <v>0</v>
      </c>
      <c r="K2026" s="124" t="s">
        <v>6812</v>
      </c>
      <c r="L2026" s="418" t="s">
        <v>38</v>
      </c>
      <c r="M2026" s="124" t="s">
        <v>140</v>
      </c>
      <c r="N2026" s="151"/>
      <c r="O2026" s="79">
        <f>IFERROR(VLOOKUP(TRIM(PRR[[#This Row],[Lokacija provedbe
grad ili općina]]),[1]Koordinate!B:E,2,FALSE),"")</f>
        <v>34000</v>
      </c>
      <c r="P2026" s="79">
        <f>IFERROR(VLOOKUP(TRIM(PRR[[#This Row],[Lokacija provedbe
grad ili općina]]),[1]Koordinate!B:E,3,FALSE),"")</f>
        <v>45.331476299999999</v>
      </c>
      <c r="Q2026" s="79">
        <f>IFERROR(VLOOKUP(TRIM(PRR[[#This Row],[Lokacija provedbe
grad ili općina]]),[1]Koordinate!B:E,4,FALSE),"")</f>
        <v>17.674474799999899</v>
      </c>
    </row>
    <row r="2027" spans="1:17" s="167" customFormat="1">
      <c r="A2027" s="151"/>
      <c r="B2027" s="113" t="s">
        <v>6240</v>
      </c>
      <c r="C2027" s="151"/>
      <c r="D2027" s="151"/>
      <c r="E2027" s="78">
        <v>43608</v>
      </c>
      <c r="F2027" s="517">
        <v>111187.5</v>
      </c>
      <c r="G2027" s="517">
        <v>111187.5</v>
      </c>
      <c r="H2027" s="517">
        <v>94509.37</v>
      </c>
      <c r="I2027" s="517">
        <v>16678.130000000005</v>
      </c>
      <c r="J2027" s="517">
        <v>0</v>
      </c>
      <c r="K2027" s="124" t="s">
        <v>6813</v>
      </c>
      <c r="L2027" s="418" t="s">
        <v>38</v>
      </c>
      <c r="M2027" s="124" t="s">
        <v>1468</v>
      </c>
      <c r="N2027" s="151"/>
      <c r="O2027" s="79">
        <f>IFERROR(VLOOKUP(TRIM(PRR[[#This Row],[Lokacija provedbe
grad ili općina]]),[1]Koordinate!B:E,2,FALSE),"")</f>
        <v>34350</v>
      </c>
      <c r="P2027" s="79">
        <f>IFERROR(VLOOKUP(TRIM(PRR[[#This Row],[Lokacija provedbe
grad ili općina]]),[1]Koordinate!B:E,3,FALSE),"")</f>
        <v>45.350836100000002</v>
      </c>
      <c r="Q2027" s="79">
        <f>IFERROR(VLOOKUP(TRIM(PRR[[#This Row],[Lokacija provedbe
grad ili općina]]),[1]Koordinate!B:E,4,FALSE),"")</f>
        <v>17.988119299999902</v>
      </c>
    </row>
    <row r="2028" spans="1:17" s="167" customFormat="1">
      <c r="A2028" s="151"/>
      <c r="B2028" s="113" t="s">
        <v>6240</v>
      </c>
      <c r="C2028" s="151"/>
      <c r="D2028" s="151"/>
      <c r="E2028" s="78">
        <v>43612</v>
      </c>
      <c r="F2028" s="517">
        <v>111187.5</v>
      </c>
      <c r="G2028" s="517">
        <v>111187.5</v>
      </c>
      <c r="H2028" s="517">
        <v>94509.37</v>
      </c>
      <c r="I2028" s="517">
        <v>16678.130000000005</v>
      </c>
      <c r="J2028" s="517">
        <v>0</v>
      </c>
      <c r="K2028" s="124" t="s">
        <v>6814</v>
      </c>
      <c r="L2028" s="418" t="s">
        <v>38</v>
      </c>
      <c r="M2028" s="124" t="s">
        <v>1568</v>
      </c>
      <c r="N2028" s="151"/>
      <c r="O2028" s="79">
        <f>IFERROR(VLOOKUP(TRIM(PRR[[#This Row],[Lokacija provedbe
grad ili općina]]),[1]Koordinate!B:E,2,FALSE),"")</f>
        <v>34330</v>
      </c>
      <c r="P2028" s="79">
        <f>IFERROR(VLOOKUP(TRIM(PRR[[#This Row],[Lokacija provedbe
grad ili općina]]),[1]Koordinate!B:E,3,FALSE),"")</f>
        <v>45.4555091</v>
      </c>
      <c r="Q2028" s="79">
        <f>IFERROR(VLOOKUP(TRIM(PRR[[#This Row],[Lokacija provedbe
grad ili općina]]),[1]Koordinate!B:E,4,FALSE),"")</f>
        <v>17.6623801</v>
      </c>
    </row>
    <row r="2029" spans="1:17" s="167" customFormat="1">
      <c r="A2029" s="151"/>
      <c r="B2029" s="113" t="s">
        <v>6240</v>
      </c>
      <c r="C2029" s="151"/>
      <c r="D2029" s="151"/>
      <c r="E2029" s="78">
        <v>43609</v>
      </c>
      <c r="F2029" s="517">
        <v>111187.5</v>
      </c>
      <c r="G2029" s="517">
        <v>111187.5</v>
      </c>
      <c r="H2029" s="517">
        <v>94509.37</v>
      </c>
      <c r="I2029" s="517">
        <v>16678.130000000005</v>
      </c>
      <c r="J2029" s="517">
        <v>0</v>
      </c>
      <c r="K2029" s="124" t="s">
        <v>6815</v>
      </c>
      <c r="L2029" s="418" t="s">
        <v>38</v>
      </c>
      <c r="M2029" s="124" t="s">
        <v>128</v>
      </c>
      <c r="N2029" s="151"/>
      <c r="O2029" s="79">
        <f>IFERROR(VLOOKUP(TRIM(PRR[[#This Row],[Lokacija provedbe
grad ili općina]]),[1]Koordinate!B:E,2,FALSE),"")</f>
        <v>34310</v>
      </c>
      <c r="P2029" s="79">
        <f>IFERROR(VLOOKUP(TRIM(PRR[[#This Row],[Lokacija provedbe
grad ili općina]]),[1]Koordinate!B:E,3,FALSE),"")</f>
        <v>45.2862467</v>
      </c>
      <c r="Q2029" s="79">
        <f>IFERROR(VLOOKUP(TRIM(PRR[[#This Row],[Lokacija provedbe
grad ili općina]]),[1]Koordinate!B:E,4,FALSE),"")</f>
        <v>17.801819600000002</v>
      </c>
    </row>
    <row r="2030" spans="1:17" s="167" customFormat="1">
      <c r="A2030" s="151"/>
      <c r="B2030" s="113" t="s">
        <v>6240</v>
      </c>
      <c r="C2030" s="151"/>
      <c r="D2030" s="151"/>
      <c r="E2030" s="78">
        <v>43608</v>
      </c>
      <c r="F2030" s="517">
        <v>111187.5</v>
      </c>
      <c r="G2030" s="517">
        <v>111187.5</v>
      </c>
      <c r="H2030" s="517">
        <v>94509.37</v>
      </c>
      <c r="I2030" s="517">
        <v>16678.130000000005</v>
      </c>
      <c r="J2030" s="517">
        <v>0</v>
      </c>
      <c r="K2030" s="124" t="s">
        <v>6816</v>
      </c>
      <c r="L2030" s="418" t="s">
        <v>38</v>
      </c>
      <c r="M2030" s="124" t="s">
        <v>128</v>
      </c>
      <c r="N2030" s="151"/>
      <c r="O2030" s="79">
        <f>IFERROR(VLOOKUP(TRIM(PRR[[#This Row],[Lokacija provedbe
grad ili općina]]),[1]Koordinate!B:E,2,FALSE),"")</f>
        <v>34310</v>
      </c>
      <c r="P2030" s="79">
        <f>IFERROR(VLOOKUP(TRIM(PRR[[#This Row],[Lokacija provedbe
grad ili općina]]),[1]Koordinate!B:E,3,FALSE),"")</f>
        <v>45.2862467</v>
      </c>
      <c r="Q2030" s="79">
        <f>IFERROR(VLOOKUP(TRIM(PRR[[#This Row],[Lokacija provedbe
grad ili općina]]),[1]Koordinate!B:E,4,FALSE),"")</f>
        <v>17.801819600000002</v>
      </c>
    </row>
    <row r="2031" spans="1:17" s="167" customFormat="1">
      <c r="A2031" s="151"/>
      <c r="B2031" s="113" t="s">
        <v>6240</v>
      </c>
      <c r="C2031" s="151"/>
      <c r="D2031" s="151"/>
      <c r="E2031" s="78">
        <v>43608</v>
      </c>
      <c r="F2031" s="517">
        <v>111187.5</v>
      </c>
      <c r="G2031" s="517">
        <v>111187.5</v>
      </c>
      <c r="H2031" s="517">
        <v>94509.37</v>
      </c>
      <c r="I2031" s="517">
        <v>16678.130000000005</v>
      </c>
      <c r="J2031" s="517">
        <v>0</v>
      </c>
      <c r="K2031" s="124" t="s">
        <v>6817</v>
      </c>
      <c r="L2031" s="418" t="s">
        <v>38</v>
      </c>
      <c r="M2031" s="124" t="s">
        <v>138</v>
      </c>
      <c r="N2031" s="151"/>
      <c r="O2031" s="79">
        <f>IFERROR(VLOOKUP(TRIM(PRR[[#This Row],[Lokacija provedbe
grad ili općina]]),[1]Koordinate!B:E,2,FALSE),"")</f>
        <v>34550</v>
      </c>
      <c r="P2031" s="79">
        <f>IFERROR(VLOOKUP(TRIM(PRR[[#This Row],[Lokacija provedbe
grad ili općina]]),[1]Koordinate!B:E,3,FALSE),"")</f>
        <v>45.438845200000003</v>
      </c>
      <c r="Q2031" s="79">
        <f>IFERROR(VLOOKUP(TRIM(PRR[[#This Row],[Lokacija provedbe
grad ili općina]]),[1]Koordinate!B:E,4,FALSE),"")</f>
        <v>17.191742399999999</v>
      </c>
    </row>
    <row r="2032" spans="1:17" s="167" customFormat="1">
      <c r="A2032" s="151"/>
      <c r="B2032" s="113" t="s">
        <v>6240</v>
      </c>
      <c r="C2032" s="151"/>
      <c r="D2032" s="151"/>
      <c r="E2032" s="78">
        <v>43608</v>
      </c>
      <c r="F2032" s="517">
        <v>111187.5</v>
      </c>
      <c r="G2032" s="517">
        <v>111187.5</v>
      </c>
      <c r="H2032" s="517">
        <v>94509.37</v>
      </c>
      <c r="I2032" s="517">
        <v>16678.130000000005</v>
      </c>
      <c r="J2032" s="517">
        <v>0</v>
      </c>
      <c r="K2032" s="124" t="s">
        <v>6818</v>
      </c>
      <c r="L2032" s="418" t="s">
        <v>38</v>
      </c>
      <c r="M2032" s="124" t="s">
        <v>138</v>
      </c>
      <c r="N2032" s="151"/>
      <c r="O2032" s="79">
        <f>IFERROR(VLOOKUP(TRIM(PRR[[#This Row],[Lokacija provedbe
grad ili općina]]),[1]Koordinate!B:E,2,FALSE),"")</f>
        <v>34550</v>
      </c>
      <c r="P2032" s="79">
        <f>IFERROR(VLOOKUP(TRIM(PRR[[#This Row],[Lokacija provedbe
grad ili općina]]),[1]Koordinate!B:E,3,FALSE),"")</f>
        <v>45.438845200000003</v>
      </c>
      <c r="Q2032" s="79">
        <f>IFERROR(VLOOKUP(TRIM(PRR[[#This Row],[Lokacija provedbe
grad ili općina]]),[1]Koordinate!B:E,4,FALSE),"")</f>
        <v>17.191742399999999</v>
      </c>
    </row>
    <row r="2033" spans="1:17" s="167" customFormat="1">
      <c r="A2033" s="151"/>
      <c r="B2033" s="113" t="s">
        <v>6240</v>
      </c>
      <c r="C2033" s="151"/>
      <c r="D2033" s="151"/>
      <c r="E2033" s="78">
        <v>43608</v>
      </c>
      <c r="F2033" s="517">
        <v>111187.5</v>
      </c>
      <c r="G2033" s="517">
        <v>111187.5</v>
      </c>
      <c r="H2033" s="517">
        <v>94509.37</v>
      </c>
      <c r="I2033" s="517">
        <v>16678.130000000005</v>
      </c>
      <c r="J2033" s="517">
        <v>0</v>
      </c>
      <c r="K2033" s="124" t="s">
        <v>6819</v>
      </c>
      <c r="L2033" s="418" t="s">
        <v>38</v>
      </c>
      <c r="M2033" s="124" t="s">
        <v>138</v>
      </c>
      <c r="N2033" s="151"/>
      <c r="O2033" s="79">
        <f>IFERROR(VLOOKUP(TRIM(PRR[[#This Row],[Lokacija provedbe
grad ili općina]]),[1]Koordinate!B:E,2,FALSE),"")</f>
        <v>34550</v>
      </c>
      <c r="P2033" s="79">
        <f>IFERROR(VLOOKUP(TRIM(PRR[[#This Row],[Lokacija provedbe
grad ili općina]]),[1]Koordinate!B:E,3,FALSE),"")</f>
        <v>45.438845200000003</v>
      </c>
      <c r="Q2033" s="79">
        <f>IFERROR(VLOOKUP(TRIM(PRR[[#This Row],[Lokacija provedbe
grad ili općina]]),[1]Koordinate!B:E,4,FALSE),"")</f>
        <v>17.191742399999999</v>
      </c>
    </row>
    <row r="2034" spans="1:17" s="167" customFormat="1">
      <c r="A2034" s="151"/>
      <c r="B2034" s="113" t="s">
        <v>6240</v>
      </c>
      <c r="C2034" s="151"/>
      <c r="D2034" s="151"/>
      <c r="E2034" s="78">
        <v>43608</v>
      </c>
      <c r="F2034" s="517">
        <v>111187.5</v>
      </c>
      <c r="G2034" s="517">
        <v>111187.5</v>
      </c>
      <c r="H2034" s="517">
        <v>94509.37</v>
      </c>
      <c r="I2034" s="517">
        <v>16678.130000000005</v>
      </c>
      <c r="J2034" s="517">
        <v>0</v>
      </c>
      <c r="K2034" s="124" t="s">
        <v>6820</v>
      </c>
      <c r="L2034" s="418" t="s">
        <v>38</v>
      </c>
      <c r="M2034" s="124" t="s">
        <v>140</v>
      </c>
      <c r="N2034" s="151"/>
      <c r="O2034" s="79">
        <f>IFERROR(VLOOKUP(TRIM(PRR[[#This Row],[Lokacija provedbe
grad ili općina]]),[1]Koordinate!B:E,2,FALSE),"")</f>
        <v>34000</v>
      </c>
      <c r="P2034" s="79">
        <f>IFERROR(VLOOKUP(TRIM(PRR[[#This Row],[Lokacija provedbe
grad ili općina]]),[1]Koordinate!B:E,3,FALSE),"")</f>
        <v>45.331476299999999</v>
      </c>
      <c r="Q2034" s="79">
        <f>IFERROR(VLOOKUP(TRIM(PRR[[#This Row],[Lokacija provedbe
grad ili općina]]),[1]Koordinate!B:E,4,FALSE),"")</f>
        <v>17.674474799999899</v>
      </c>
    </row>
    <row r="2035" spans="1:17" s="167" customFormat="1" ht="30">
      <c r="A2035" s="151"/>
      <c r="B2035" s="113" t="s">
        <v>6240</v>
      </c>
      <c r="C2035" s="151"/>
      <c r="D2035" s="151"/>
      <c r="E2035" s="78">
        <v>43609</v>
      </c>
      <c r="F2035" s="517">
        <v>111187.5</v>
      </c>
      <c r="G2035" s="517">
        <v>111187.5</v>
      </c>
      <c r="H2035" s="517">
        <v>94509.37</v>
      </c>
      <c r="I2035" s="517">
        <v>16678.130000000005</v>
      </c>
      <c r="J2035" s="517">
        <v>0</v>
      </c>
      <c r="K2035" s="124" t="s">
        <v>6821</v>
      </c>
      <c r="L2035" s="418" t="s">
        <v>38</v>
      </c>
      <c r="M2035" s="124" t="s">
        <v>140</v>
      </c>
      <c r="N2035" s="151"/>
      <c r="O2035" s="79">
        <f>IFERROR(VLOOKUP(TRIM(PRR[[#This Row],[Lokacija provedbe
grad ili općina]]),[1]Koordinate!B:E,2,FALSE),"")</f>
        <v>34000</v>
      </c>
      <c r="P2035" s="79">
        <f>IFERROR(VLOOKUP(TRIM(PRR[[#This Row],[Lokacija provedbe
grad ili općina]]),[1]Koordinate!B:E,3,FALSE),"")</f>
        <v>45.331476299999999</v>
      </c>
      <c r="Q2035" s="79">
        <f>IFERROR(VLOOKUP(TRIM(PRR[[#This Row],[Lokacija provedbe
grad ili općina]]),[1]Koordinate!B:E,4,FALSE),"")</f>
        <v>17.674474799999899</v>
      </c>
    </row>
    <row r="2036" spans="1:17" s="167" customFormat="1">
      <c r="A2036" s="151"/>
      <c r="B2036" s="113" t="s">
        <v>6240</v>
      </c>
      <c r="C2036" s="151"/>
      <c r="D2036" s="151"/>
      <c r="E2036" s="78">
        <v>43609</v>
      </c>
      <c r="F2036" s="517">
        <v>111187.5</v>
      </c>
      <c r="G2036" s="517">
        <v>111187.5</v>
      </c>
      <c r="H2036" s="517">
        <v>94509.37</v>
      </c>
      <c r="I2036" s="517">
        <v>16678.130000000005</v>
      </c>
      <c r="J2036" s="517">
        <v>0</v>
      </c>
      <c r="K2036" s="124" t="s">
        <v>6822</v>
      </c>
      <c r="L2036" s="418" t="s">
        <v>38</v>
      </c>
      <c r="M2036" s="124" t="s">
        <v>140</v>
      </c>
      <c r="N2036" s="151"/>
      <c r="O2036" s="79">
        <f>IFERROR(VLOOKUP(TRIM(PRR[[#This Row],[Lokacija provedbe
grad ili općina]]),[1]Koordinate!B:E,2,FALSE),"")</f>
        <v>34000</v>
      </c>
      <c r="P2036" s="79">
        <f>IFERROR(VLOOKUP(TRIM(PRR[[#This Row],[Lokacija provedbe
grad ili općina]]),[1]Koordinate!B:E,3,FALSE),"")</f>
        <v>45.331476299999999</v>
      </c>
      <c r="Q2036" s="79">
        <f>IFERROR(VLOOKUP(TRIM(PRR[[#This Row],[Lokacija provedbe
grad ili općina]]),[1]Koordinate!B:E,4,FALSE),"")</f>
        <v>17.674474799999899</v>
      </c>
    </row>
    <row r="2037" spans="1:17" s="167" customFormat="1">
      <c r="A2037" s="151"/>
      <c r="B2037" s="113" t="s">
        <v>6240</v>
      </c>
      <c r="C2037" s="151"/>
      <c r="D2037" s="151"/>
      <c r="E2037" s="78">
        <v>43608</v>
      </c>
      <c r="F2037" s="517">
        <v>111187.5</v>
      </c>
      <c r="G2037" s="517">
        <v>111187.5</v>
      </c>
      <c r="H2037" s="517">
        <v>94509.37</v>
      </c>
      <c r="I2037" s="517">
        <v>16678.130000000005</v>
      </c>
      <c r="J2037" s="517">
        <v>0</v>
      </c>
      <c r="K2037" s="124" t="s">
        <v>6823</v>
      </c>
      <c r="L2037" s="418" t="s">
        <v>38</v>
      </c>
      <c r="M2037" s="124" t="s">
        <v>140</v>
      </c>
      <c r="N2037" s="151"/>
      <c r="O2037" s="79">
        <f>IFERROR(VLOOKUP(TRIM(PRR[[#This Row],[Lokacija provedbe
grad ili općina]]),[1]Koordinate!B:E,2,FALSE),"")</f>
        <v>34000</v>
      </c>
      <c r="P2037" s="79">
        <f>IFERROR(VLOOKUP(TRIM(PRR[[#This Row],[Lokacija provedbe
grad ili općina]]),[1]Koordinate!B:E,3,FALSE),"")</f>
        <v>45.331476299999999</v>
      </c>
      <c r="Q2037" s="79">
        <f>IFERROR(VLOOKUP(TRIM(PRR[[#This Row],[Lokacija provedbe
grad ili općina]]),[1]Koordinate!B:E,4,FALSE),"")</f>
        <v>17.674474799999899</v>
      </c>
    </row>
    <row r="2038" spans="1:17" s="167" customFormat="1">
      <c r="A2038" s="151"/>
      <c r="B2038" s="113" t="s">
        <v>6240</v>
      </c>
      <c r="C2038" s="151"/>
      <c r="D2038" s="151"/>
      <c r="E2038" s="78">
        <v>43608</v>
      </c>
      <c r="F2038" s="517">
        <v>111187.5</v>
      </c>
      <c r="G2038" s="517">
        <v>111187.5</v>
      </c>
      <c r="H2038" s="517">
        <v>94509.37</v>
      </c>
      <c r="I2038" s="517">
        <v>16678.130000000005</v>
      </c>
      <c r="J2038" s="517">
        <v>0</v>
      </c>
      <c r="K2038" s="124" t="s">
        <v>6824</v>
      </c>
      <c r="L2038" s="418" t="s">
        <v>38</v>
      </c>
      <c r="M2038" s="124" t="s">
        <v>140</v>
      </c>
      <c r="N2038" s="151"/>
      <c r="O2038" s="79">
        <f>IFERROR(VLOOKUP(TRIM(PRR[[#This Row],[Lokacija provedbe
grad ili općina]]),[1]Koordinate!B:E,2,FALSE),"")</f>
        <v>34000</v>
      </c>
      <c r="P2038" s="79">
        <f>IFERROR(VLOOKUP(TRIM(PRR[[#This Row],[Lokacija provedbe
grad ili općina]]),[1]Koordinate!B:E,3,FALSE),"")</f>
        <v>45.331476299999999</v>
      </c>
      <c r="Q2038" s="79">
        <f>IFERROR(VLOOKUP(TRIM(PRR[[#This Row],[Lokacija provedbe
grad ili općina]]),[1]Koordinate!B:E,4,FALSE),"")</f>
        <v>17.674474799999899</v>
      </c>
    </row>
    <row r="2039" spans="1:17" s="167" customFormat="1">
      <c r="A2039" s="151"/>
      <c r="B2039" s="113" t="s">
        <v>6240</v>
      </c>
      <c r="C2039" s="151"/>
      <c r="D2039" s="151"/>
      <c r="E2039" s="78">
        <v>43608</v>
      </c>
      <c r="F2039" s="517">
        <v>111187.5</v>
      </c>
      <c r="G2039" s="517">
        <v>111187.5</v>
      </c>
      <c r="H2039" s="517">
        <v>94509.37</v>
      </c>
      <c r="I2039" s="517">
        <v>16678.130000000005</v>
      </c>
      <c r="J2039" s="517">
        <v>0</v>
      </c>
      <c r="K2039" s="124" t="s">
        <v>6825</v>
      </c>
      <c r="L2039" s="418" t="s">
        <v>38</v>
      </c>
      <c r="M2039" s="124" t="s">
        <v>188</v>
      </c>
      <c r="N2039" s="151"/>
      <c r="O2039" s="79">
        <f>IFERROR(VLOOKUP(TRIM(PRR[[#This Row],[Lokacija provedbe
grad ili općina]]),[1]Koordinate!B:E,2,FALSE),"")</f>
        <v>34322</v>
      </c>
      <c r="P2039" s="79">
        <f>IFERROR(VLOOKUP(TRIM(PRR[[#This Row],[Lokacija provedbe
grad ili općina]]),[1]Koordinate!B:E,3,FALSE),"")</f>
        <v>45.330240000000003</v>
      </c>
      <c r="Q2039" s="79">
        <f>IFERROR(VLOOKUP(TRIM(PRR[[#This Row],[Lokacija provedbe
grad ili općina]]),[1]Koordinate!B:E,4,FALSE),"")</f>
        <v>17.597004800000001</v>
      </c>
    </row>
    <row r="2040" spans="1:17" s="167" customFormat="1">
      <c r="A2040" s="151"/>
      <c r="B2040" s="113" t="s">
        <v>6240</v>
      </c>
      <c r="C2040" s="151"/>
      <c r="D2040" s="151"/>
      <c r="E2040" s="78">
        <v>43608</v>
      </c>
      <c r="F2040" s="517">
        <v>111187.5</v>
      </c>
      <c r="G2040" s="517">
        <v>111187.5</v>
      </c>
      <c r="H2040" s="517">
        <v>94509.37</v>
      </c>
      <c r="I2040" s="517">
        <v>16678.130000000005</v>
      </c>
      <c r="J2040" s="517">
        <v>0</v>
      </c>
      <c r="K2040" s="124" t="s">
        <v>6826</v>
      </c>
      <c r="L2040" s="418" t="s">
        <v>38</v>
      </c>
      <c r="M2040" s="124" t="s">
        <v>128</v>
      </c>
      <c r="N2040" s="151"/>
      <c r="O2040" s="79">
        <f>IFERROR(VLOOKUP(TRIM(PRR[[#This Row],[Lokacija provedbe
grad ili općina]]),[1]Koordinate!B:E,2,FALSE),"")</f>
        <v>34310</v>
      </c>
      <c r="P2040" s="79">
        <f>IFERROR(VLOOKUP(TRIM(PRR[[#This Row],[Lokacija provedbe
grad ili općina]]),[1]Koordinate!B:E,3,FALSE),"")</f>
        <v>45.2862467</v>
      </c>
      <c r="Q2040" s="79">
        <f>IFERROR(VLOOKUP(TRIM(PRR[[#This Row],[Lokacija provedbe
grad ili općina]]),[1]Koordinate!B:E,4,FALSE),"")</f>
        <v>17.801819600000002</v>
      </c>
    </row>
    <row r="2041" spans="1:17" s="167" customFormat="1">
      <c r="A2041" s="151"/>
      <c r="B2041" s="113" t="s">
        <v>6240</v>
      </c>
      <c r="C2041" s="151"/>
      <c r="D2041" s="151"/>
      <c r="E2041" s="78">
        <v>43609</v>
      </c>
      <c r="F2041" s="517">
        <v>111187.5</v>
      </c>
      <c r="G2041" s="517">
        <v>111187.5</v>
      </c>
      <c r="H2041" s="517">
        <v>94509.37</v>
      </c>
      <c r="I2041" s="517">
        <v>16678.130000000005</v>
      </c>
      <c r="J2041" s="517">
        <v>0</v>
      </c>
      <c r="K2041" s="124" t="s">
        <v>6827</v>
      </c>
      <c r="L2041" s="418" t="s">
        <v>38</v>
      </c>
      <c r="M2041" s="124" t="s">
        <v>128</v>
      </c>
      <c r="N2041" s="151"/>
      <c r="O2041" s="79">
        <f>IFERROR(VLOOKUP(TRIM(PRR[[#This Row],[Lokacija provedbe
grad ili općina]]),[1]Koordinate!B:E,2,FALSE),"")</f>
        <v>34310</v>
      </c>
      <c r="P2041" s="79">
        <f>IFERROR(VLOOKUP(TRIM(PRR[[#This Row],[Lokacija provedbe
grad ili općina]]),[1]Koordinate!B:E,3,FALSE),"")</f>
        <v>45.2862467</v>
      </c>
      <c r="Q2041" s="79">
        <f>IFERROR(VLOOKUP(TRIM(PRR[[#This Row],[Lokacija provedbe
grad ili općina]]),[1]Koordinate!B:E,4,FALSE),"")</f>
        <v>17.801819600000002</v>
      </c>
    </row>
    <row r="2042" spans="1:17" s="167" customFormat="1">
      <c r="A2042" s="151"/>
      <c r="B2042" s="113" t="s">
        <v>6240</v>
      </c>
      <c r="C2042" s="151"/>
      <c r="D2042" s="151"/>
      <c r="E2042" s="78">
        <v>43610</v>
      </c>
      <c r="F2042" s="517">
        <v>111187.5</v>
      </c>
      <c r="G2042" s="517">
        <v>111187.5</v>
      </c>
      <c r="H2042" s="517">
        <v>94509.37</v>
      </c>
      <c r="I2042" s="517">
        <v>16678.130000000005</v>
      </c>
      <c r="J2042" s="517">
        <v>0</v>
      </c>
      <c r="K2042" s="124" t="s">
        <v>6828</v>
      </c>
      <c r="L2042" s="418" t="s">
        <v>38</v>
      </c>
      <c r="M2042" s="124" t="s">
        <v>140</v>
      </c>
      <c r="N2042" s="151"/>
      <c r="O2042" s="79">
        <f>IFERROR(VLOOKUP(TRIM(PRR[[#This Row],[Lokacija provedbe
grad ili općina]]),[1]Koordinate!B:E,2,FALSE),"")</f>
        <v>34000</v>
      </c>
      <c r="P2042" s="79">
        <f>IFERROR(VLOOKUP(TRIM(PRR[[#This Row],[Lokacija provedbe
grad ili općina]]),[1]Koordinate!B:E,3,FALSE),"")</f>
        <v>45.331476299999999</v>
      </c>
      <c r="Q2042" s="79">
        <f>IFERROR(VLOOKUP(TRIM(PRR[[#This Row],[Lokacija provedbe
grad ili općina]]),[1]Koordinate!B:E,4,FALSE),"")</f>
        <v>17.674474799999899</v>
      </c>
    </row>
    <row r="2043" spans="1:17" s="167" customFormat="1">
      <c r="A2043" s="151"/>
      <c r="B2043" s="113" t="s">
        <v>6240</v>
      </c>
      <c r="C2043" s="151"/>
      <c r="D2043" s="151"/>
      <c r="E2043" s="78">
        <v>43621</v>
      </c>
      <c r="F2043" s="517">
        <v>111187.5</v>
      </c>
      <c r="G2043" s="517">
        <v>111187.5</v>
      </c>
      <c r="H2043" s="517">
        <v>94509.38</v>
      </c>
      <c r="I2043" s="517">
        <v>16678.119999999995</v>
      </c>
      <c r="J2043" s="517">
        <v>0</v>
      </c>
      <c r="K2043" s="124" t="s">
        <v>6886</v>
      </c>
      <c r="L2043" s="418" t="s">
        <v>38</v>
      </c>
      <c r="M2043" s="124" t="s">
        <v>188</v>
      </c>
      <c r="N2043" s="151"/>
      <c r="O2043" s="79">
        <f>IFERROR(VLOOKUP(TRIM(PRR[[#This Row],[Lokacija provedbe
grad ili općina]]),[1]Koordinate!B:E,2,FALSE),"")</f>
        <v>34322</v>
      </c>
      <c r="P2043" s="79">
        <f>IFERROR(VLOOKUP(TRIM(PRR[[#This Row],[Lokacija provedbe
grad ili općina]]),[1]Koordinate!B:E,3,FALSE),"")</f>
        <v>45.330240000000003</v>
      </c>
      <c r="Q2043" s="79">
        <f>IFERROR(VLOOKUP(TRIM(PRR[[#This Row],[Lokacija provedbe
grad ili općina]]),[1]Koordinate!B:E,4,FALSE),"")</f>
        <v>17.597004800000001</v>
      </c>
    </row>
    <row r="2044" spans="1:17" s="167" customFormat="1">
      <c r="A2044" s="151"/>
      <c r="B2044" s="113" t="s">
        <v>6240</v>
      </c>
      <c r="C2044" s="151"/>
      <c r="D2044" s="151"/>
      <c r="E2044" s="78">
        <v>43621</v>
      </c>
      <c r="F2044" s="517">
        <v>111187.5</v>
      </c>
      <c r="G2044" s="517">
        <v>111187.5</v>
      </c>
      <c r="H2044" s="517">
        <v>94509.38</v>
      </c>
      <c r="I2044" s="517">
        <v>16678.119999999995</v>
      </c>
      <c r="J2044" s="517">
        <v>0</v>
      </c>
      <c r="K2044" s="124" t="s">
        <v>6887</v>
      </c>
      <c r="L2044" s="418" t="s">
        <v>38</v>
      </c>
      <c r="M2044" s="124" t="s">
        <v>140</v>
      </c>
      <c r="N2044" s="151"/>
      <c r="O2044" s="79">
        <f>IFERROR(VLOOKUP(TRIM(PRR[[#This Row],[Lokacija provedbe
grad ili općina]]),[1]Koordinate!B:E,2,FALSE),"")</f>
        <v>34000</v>
      </c>
      <c r="P2044" s="79">
        <f>IFERROR(VLOOKUP(TRIM(PRR[[#This Row],[Lokacija provedbe
grad ili općina]]),[1]Koordinate!B:E,3,FALSE),"")</f>
        <v>45.331476299999999</v>
      </c>
      <c r="Q2044" s="79">
        <f>IFERROR(VLOOKUP(TRIM(PRR[[#This Row],[Lokacija provedbe
grad ili općina]]),[1]Koordinate!B:E,4,FALSE),"")</f>
        <v>17.674474799999899</v>
      </c>
    </row>
    <row r="2045" spans="1:17" s="167" customFormat="1">
      <c r="A2045" s="151"/>
      <c r="B2045" s="113" t="s">
        <v>6240</v>
      </c>
      <c r="C2045" s="151"/>
      <c r="D2045" s="151"/>
      <c r="E2045" s="78">
        <v>43621</v>
      </c>
      <c r="F2045" s="517">
        <v>111187.5</v>
      </c>
      <c r="G2045" s="517">
        <v>111187.5</v>
      </c>
      <c r="H2045" s="517">
        <v>94509.38</v>
      </c>
      <c r="I2045" s="517">
        <v>16678.119999999995</v>
      </c>
      <c r="J2045" s="517">
        <v>0</v>
      </c>
      <c r="K2045" s="124" t="s">
        <v>6888</v>
      </c>
      <c r="L2045" s="418" t="s">
        <v>38</v>
      </c>
      <c r="M2045" s="124" t="s">
        <v>157</v>
      </c>
      <c r="N2045" s="151"/>
      <c r="O2045" s="79">
        <f>IFERROR(VLOOKUP(TRIM(PRR[[#This Row],[Lokacija provedbe
grad ili općina]]),[1]Koordinate!B:E,2,FALSE),"")</f>
        <v>35400</v>
      </c>
      <c r="P2045" s="79">
        <f>IFERROR(VLOOKUP(TRIM(PRR[[#This Row],[Lokacija provedbe
grad ili općina]]),[1]Koordinate!B:E,3,FALSE),"")</f>
        <v>45.258155799999997</v>
      </c>
      <c r="Q2045" s="79">
        <f>IFERROR(VLOOKUP(TRIM(PRR[[#This Row],[Lokacija provedbe
grad ili općina]]),[1]Koordinate!B:E,4,FALSE),"")</f>
        <v>17.3839626</v>
      </c>
    </row>
    <row r="2046" spans="1:17" s="167" customFormat="1">
      <c r="A2046" s="151"/>
      <c r="B2046" s="113" t="s">
        <v>6240</v>
      </c>
      <c r="C2046" s="151"/>
      <c r="D2046" s="151"/>
      <c r="E2046" s="78">
        <v>43621</v>
      </c>
      <c r="F2046" s="517">
        <v>111187.5</v>
      </c>
      <c r="G2046" s="517">
        <v>111187.5</v>
      </c>
      <c r="H2046" s="517">
        <v>94509.38</v>
      </c>
      <c r="I2046" s="517">
        <v>16678.119999999995</v>
      </c>
      <c r="J2046" s="517">
        <v>0</v>
      </c>
      <c r="K2046" s="124" t="s">
        <v>6889</v>
      </c>
      <c r="L2046" s="418" t="s">
        <v>38</v>
      </c>
      <c r="M2046" s="124" t="s">
        <v>140</v>
      </c>
      <c r="N2046" s="151"/>
      <c r="O2046" s="79">
        <f>IFERROR(VLOOKUP(TRIM(PRR[[#This Row],[Lokacija provedbe
grad ili općina]]),[1]Koordinate!B:E,2,FALSE),"")</f>
        <v>34000</v>
      </c>
      <c r="P2046" s="79">
        <f>IFERROR(VLOOKUP(TRIM(PRR[[#This Row],[Lokacija provedbe
grad ili općina]]),[1]Koordinate!B:E,3,FALSE),"")</f>
        <v>45.331476299999999</v>
      </c>
      <c r="Q2046" s="79">
        <f>IFERROR(VLOOKUP(TRIM(PRR[[#This Row],[Lokacija provedbe
grad ili općina]]),[1]Koordinate!B:E,4,FALSE),"")</f>
        <v>17.674474799999899</v>
      </c>
    </row>
    <row r="2047" spans="1:17" s="167" customFormat="1">
      <c r="A2047" s="151"/>
      <c r="B2047" s="113" t="s">
        <v>6240</v>
      </c>
      <c r="C2047" s="151"/>
      <c r="D2047" s="151"/>
      <c r="E2047" s="78">
        <v>43621</v>
      </c>
      <c r="F2047" s="517">
        <v>111187.5</v>
      </c>
      <c r="G2047" s="517">
        <v>111187.5</v>
      </c>
      <c r="H2047" s="517">
        <v>94509.38</v>
      </c>
      <c r="I2047" s="517">
        <v>16678.119999999995</v>
      </c>
      <c r="J2047" s="517">
        <v>0</v>
      </c>
      <c r="K2047" s="124" t="s">
        <v>6890</v>
      </c>
      <c r="L2047" s="418" t="s">
        <v>38</v>
      </c>
      <c r="M2047" s="124" t="s">
        <v>188</v>
      </c>
      <c r="N2047" s="151"/>
      <c r="O2047" s="79">
        <f>IFERROR(VLOOKUP(TRIM(PRR[[#This Row],[Lokacija provedbe
grad ili općina]]),[1]Koordinate!B:E,2,FALSE),"")</f>
        <v>34322</v>
      </c>
      <c r="P2047" s="79">
        <f>IFERROR(VLOOKUP(TRIM(PRR[[#This Row],[Lokacija provedbe
grad ili općina]]),[1]Koordinate!B:E,3,FALSE),"")</f>
        <v>45.330240000000003</v>
      </c>
      <c r="Q2047" s="79">
        <f>IFERROR(VLOOKUP(TRIM(PRR[[#This Row],[Lokacija provedbe
grad ili općina]]),[1]Koordinate!B:E,4,FALSE),"")</f>
        <v>17.597004800000001</v>
      </c>
    </row>
    <row r="2048" spans="1:17" s="167" customFormat="1">
      <c r="A2048" s="151"/>
      <c r="B2048" s="113" t="s">
        <v>6240</v>
      </c>
      <c r="C2048" s="151"/>
      <c r="D2048" s="151"/>
      <c r="E2048" s="78">
        <v>43621</v>
      </c>
      <c r="F2048" s="517">
        <v>111187.5</v>
      </c>
      <c r="G2048" s="517">
        <v>111187.5</v>
      </c>
      <c r="H2048" s="517">
        <v>94509.38</v>
      </c>
      <c r="I2048" s="517">
        <v>16678.119999999995</v>
      </c>
      <c r="J2048" s="517">
        <v>0</v>
      </c>
      <c r="K2048" s="124" t="s">
        <v>6891</v>
      </c>
      <c r="L2048" s="418" t="s">
        <v>38</v>
      </c>
      <c r="M2048" s="124" t="s">
        <v>140</v>
      </c>
      <c r="N2048" s="151"/>
      <c r="O2048" s="79">
        <f>IFERROR(VLOOKUP(TRIM(PRR[[#This Row],[Lokacija provedbe
grad ili općina]]),[1]Koordinate!B:E,2,FALSE),"")</f>
        <v>34000</v>
      </c>
      <c r="P2048" s="79">
        <f>IFERROR(VLOOKUP(TRIM(PRR[[#This Row],[Lokacija provedbe
grad ili općina]]),[1]Koordinate!B:E,3,FALSE),"")</f>
        <v>45.331476299999999</v>
      </c>
      <c r="Q2048" s="79">
        <f>IFERROR(VLOOKUP(TRIM(PRR[[#This Row],[Lokacija provedbe
grad ili općina]]),[1]Koordinate!B:E,4,FALSE),"")</f>
        <v>17.674474799999899</v>
      </c>
    </row>
    <row r="2049" spans="1:17" s="167" customFormat="1">
      <c r="A2049" s="151"/>
      <c r="B2049" s="113" t="s">
        <v>6240</v>
      </c>
      <c r="C2049" s="151"/>
      <c r="D2049" s="151"/>
      <c r="E2049" s="78">
        <v>43621</v>
      </c>
      <c r="F2049" s="517">
        <v>111187.5</v>
      </c>
      <c r="G2049" s="517">
        <v>111187.5</v>
      </c>
      <c r="H2049" s="517">
        <v>94509.38</v>
      </c>
      <c r="I2049" s="517">
        <v>16678.119999999995</v>
      </c>
      <c r="J2049" s="517">
        <v>0</v>
      </c>
      <c r="K2049" s="124" t="s">
        <v>6892</v>
      </c>
      <c r="L2049" s="418" t="s">
        <v>38</v>
      </c>
      <c r="M2049" s="124" t="s">
        <v>37</v>
      </c>
      <c r="N2049" s="151"/>
      <c r="O2049" s="79">
        <f>IFERROR(VLOOKUP(TRIM(PRR[[#This Row],[Lokacija provedbe
grad ili općina]]),[1]Koordinate!B:E,2,FALSE),"")</f>
        <v>34551</v>
      </c>
      <c r="P2049" s="79">
        <f>IFERROR(VLOOKUP(TRIM(PRR[[#This Row],[Lokacija provedbe
grad ili općina]]),[1]Koordinate!B:E,3,FALSE),"")</f>
        <v>45.414281199999998</v>
      </c>
      <c r="Q2049" s="79">
        <f>IFERROR(VLOOKUP(TRIM(PRR[[#This Row],[Lokacija provedbe
grad ili općina]]),[1]Koordinate!B:E,4,FALSE),"")</f>
        <v>17.161192099999901</v>
      </c>
    </row>
    <row r="2050" spans="1:17" s="167" customFormat="1">
      <c r="A2050" s="151"/>
      <c r="B2050" s="113" t="s">
        <v>6240</v>
      </c>
      <c r="C2050" s="151"/>
      <c r="D2050" s="151"/>
      <c r="E2050" s="78">
        <v>43621</v>
      </c>
      <c r="F2050" s="517">
        <v>111187.5</v>
      </c>
      <c r="G2050" s="517">
        <v>111187.5</v>
      </c>
      <c r="H2050" s="517">
        <v>94509.38</v>
      </c>
      <c r="I2050" s="517">
        <v>16678.119999999995</v>
      </c>
      <c r="J2050" s="517">
        <v>0</v>
      </c>
      <c r="K2050" s="124" t="s">
        <v>6893</v>
      </c>
      <c r="L2050" s="418" t="s">
        <v>38</v>
      </c>
      <c r="M2050" s="124" t="s">
        <v>141</v>
      </c>
      <c r="N2050" s="151"/>
      <c r="O2050" s="79">
        <f>IFERROR(VLOOKUP(TRIM(PRR[[#This Row],[Lokacija provedbe
grad ili općina]]),[1]Koordinate!B:E,2,FALSE),"")</f>
        <v>34340</v>
      </c>
      <c r="P2050" s="79">
        <f>IFERROR(VLOOKUP(TRIM(PRR[[#This Row],[Lokacija provedbe
grad ili općina]]),[1]Koordinate!B:E,3,FALSE),"")</f>
        <v>45.425881399999902</v>
      </c>
      <c r="Q2050" s="79">
        <f>IFERROR(VLOOKUP(TRIM(PRR[[#This Row],[Lokacija provedbe
grad ili općina]]),[1]Koordinate!B:E,4,FALSE),"")</f>
        <v>17.883369999999999</v>
      </c>
    </row>
    <row r="2051" spans="1:17" s="167" customFormat="1" ht="30">
      <c r="A2051" s="151"/>
      <c r="B2051" s="113" t="s">
        <v>6240</v>
      </c>
      <c r="C2051" s="151"/>
      <c r="D2051" s="151"/>
      <c r="E2051" s="78">
        <v>43621</v>
      </c>
      <c r="F2051" s="517">
        <v>111187.5</v>
      </c>
      <c r="G2051" s="517">
        <v>111187.5</v>
      </c>
      <c r="H2051" s="517">
        <v>94509.38</v>
      </c>
      <c r="I2051" s="517">
        <v>16678.119999999995</v>
      </c>
      <c r="J2051" s="517">
        <v>0</v>
      </c>
      <c r="K2051" s="124" t="s">
        <v>6894</v>
      </c>
      <c r="L2051" s="418" t="s">
        <v>38</v>
      </c>
      <c r="M2051" s="124" t="s">
        <v>128</v>
      </c>
      <c r="N2051" s="151"/>
      <c r="O2051" s="79">
        <f>IFERROR(VLOOKUP(TRIM(PRR[[#This Row],[Lokacija provedbe
grad ili općina]]),[1]Koordinate!B:E,2,FALSE),"")</f>
        <v>34310</v>
      </c>
      <c r="P2051" s="79">
        <f>IFERROR(VLOOKUP(TRIM(PRR[[#This Row],[Lokacija provedbe
grad ili općina]]),[1]Koordinate!B:E,3,FALSE),"")</f>
        <v>45.2862467</v>
      </c>
      <c r="Q2051" s="79">
        <f>IFERROR(VLOOKUP(TRIM(PRR[[#This Row],[Lokacija provedbe
grad ili općina]]),[1]Koordinate!B:E,4,FALSE),"")</f>
        <v>17.801819600000002</v>
      </c>
    </row>
    <row r="2052" spans="1:17" s="167" customFormat="1">
      <c r="A2052" s="151"/>
      <c r="B2052" s="113" t="s">
        <v>6240</v>
      </c>
      <c r="C2052" s="151"/>
      <c r="D2052" s="151"/>
      <c r="E2052" s="78">
        <v>43621</v>
      </c>
      <c r="F2052" s="517">
        <v>111187.5</v>
      </c>
      <c r="G2052" s="517">
        <v>111187.5</v>
      </c>
      <c r="H2052" s="517">
        <v>94509.38</v>
      </c>
      <c r="I2052" s="517">
        <v>16678.119999999995</v>
      </c>
      <c r="J2052" s="517">
        <v>0</v>
      </c>
      <c r="K2052" s="124" t="s">
        <v>6895</v>
      </c>
      <c r="L2052" s="418" t="s">
        <v>38</v>
      </c>
      <c r="M2052" s="124" t="s">
        <v>37</v>
      </c>
      <c r="N2052" s="151"/>
      <c r="O2052" s="79">
        <f>IFERROR(VLOOKUP(TRIM(PRR[[#This Row],[Lokacija provedbe
grad ili općina]]),[1]Koordinate!B:E,2,FALSE),"")</f>
        <v>34551</v>
      </c>
      <c r="P2052" s="79">
        <f>IFERROR(VLOOKUP(TRIM(PRR[[#This Row],[Lokacija provedbe
grad ili općina]]),[1]Koordinate!B:E,3,FALSE),"")</f>
        <v>45.414281199999998</v>
      </c>
      <c r="Q2052" s="79">
        <f>IFERROR(VLOOKUP(TRIM(PRR[[#This Row],[Lokacija provedbe
grad ili općina]]),[1]Koordinate!B:E,4,FALSE),"")</f>
        <v>17.161192099999901</v>
      </c>
    </row>
    <row r="2053" spans="1:17" s="167" customFormat="1">
      <c r="A2053" s="225"/>
      <c r="B2053" s="423" t="s">
        <v>6240</v>
      </c>
      <c r="C2053" s="225"/>
      <c r="D2053" s="225"/>
      <c r="E2053" s="231">
        <v>43628</v>
      </c>
      <c r="F2053" s="424">
        <v>111187.5</v>
      </c>
      <c r="G2053" s="424">
        <v>111187.5</v>
      </c>
      <c r="H2053" s="424">
        <v>94509.37</v>
      </c>
      <c r="I2053" s="424">
        <v>16678.130000000005</v>
      </c>
      <c r="J2053" s="424">
        <v>0</v>
      </c>
      <c r="K2053" s="142" t="s">
        <v>6976</v>
      </c>
      <c r="L2053" s="419" t="s">
        <v>38</v>
      </c>
      <c r="M2053" s="142" t="s">
        <v>140</v>
      </c>
      <c r="N2053" s="225"/>
      <c r="O2053" s="425">
        <f>IFERROR(VLOOKUP(TRIM(PRR[[#This Row],[Lokacija provedbe
grad ili općina]]),[1]Koordinate!B:E,2,FALSE),"")</f>
        <v>34000</v>
      </c>
      <c r="P2053" s="425">
        <f>IFERROR(VLOOKUP(TRIM(PRR[[#This Row],[Lokacija provedbe
grad ili općina]]),[1]Koordinate!B:E,3,FALSE),"")</f>
        <v>45.331476299999999</v>
      </c>
      <c r="Q2053" s="425">
        <f>IFERROR(VLOOKUP(TRIM(PRR[[#This Row],[Lokacija provedbe
grad ili općina]]),[1]Koordinate!B:E,4,FALSE),"")</f>
        <v>17.674474799999899</v>
      </c>
    </row>
    <row r="2054" spans="1:17" s="167" customFormat="1">
      <c r="A2054" s="225"/>
      <c r="B2054" s="423" t="s">
        <v>6240</v>
      </c>
      <c r="C2054" s="225"/>
      <c r="D2054" s="225"/>
      <c r="E2054" s="231">
        <v>43628</v>
      </c>
      <c r="F2054" s="424">
        <v>111187.5</v>
      </c>
      <c r="G2054" s="424">
        <v>111187.5</v>
      </c>
      <c r="H2054" s="424">
        <v>94509.37</v>
      </c>
      <c r="I2054" s="424">
        <v>16678.130000000005</v>
      </c>
      <c r="J2054" s="424">
        <v>0</v>
      </c>
      <c r="K2054" s="142" t="s">
        <v>6977</v>
      </c>
      <c r="L2054" s="419" t="s">
        <v>38</v>
      </c>
      <c r="M2054" s="142" t="s">
        <v>4342</v>
      </c>
      <c r="N2054" s="225"/>
      <c r="O2054" s="425">
        <f>IFERROR(VLOOKUP(TRIM(PRR[[#This Row],[Lokacija provedbe
grad ili općina]]),[1]Koordinate!B:E,2,FALSE),"")</f>
        <v>34334</v>
      </c>
      <c r="P2054" s="425">
        <f>IFERROR(VLOOKUP(TRIM(PRR[[#This Row],[Lokacija provedbe
grad ili općina]]),[1]Koordinate!B:E,3,FALSE),"")</f>
        <v>45.431294899999997</v>
      </c>
      <c r="Q2054" s="425">
        <f>IFERROR(VLOOKUP(TRIM(PRR[[#This Row],[Lokacija provedbe
grad ili općina]]),[1]Koordinate!B:E,4,FALSE),"")</f>
        <v>17.7258815</v>
      </c>
    </row>
    <row r="2055" spans="1:17" s="167" customFormat="1">
      <c r="A2055" s="225"/>
      <c r="B2055" s="423" t="s">
        <v>6240</v>
      </c>
      <c r="C2055" s="225"/>
      <c r="D2055" s="225"/>
      <c r="E2055" s="231">
        <v>43628</v>
      </c>
      <c r="F2055" s="424">
        <v>111187.5</v>
      </c>
      <c r="G2055" s="424">
        <v>111187.5</v>
      </c>
      <c r="H2055" s="424">
        <v>94509.37</v>
      </c>
      <c r="I2055" s="424">
        <v>16678.130000000005</v>
      </c>
      <c r="J2055" s="424">
        <v>0</v>
      </c>
      <c r="K2055" s="142" t="s">
        <v>6978</v>
      </c>
      <c r="L2055" s="419" t="s">
        <v>38</v>
      </c>
      <c r="M2055" s="142" t="s">
        <v>188</v>
      </c>
      <c r="N2055" s="225"/>
      <c r="O2055" s="425">
        <f>IFERROR(VLOOKUP(TRIM(PRR[[#This Row],[Lokacija provedbe
grad ili općina]]),[1]Koordinate!B:E,2,FALSE),"")</f>
        <v>34322</v>
      </c>
      <c r="P2055" s="425">
        <f>IFERROR(VLOOKUP(TRIM(PRR[[#This Row],[Lokacija provedbe
grad ili općina]]),[1]Koordinate!B:E,3,FALSE),"")</f>
        <v>45.330240000000003</v>
      </c>
      <c r="Q2055" s="425">
        <f>IFERROR(VLOOKUP(TRIM(PRR[[#This Row],[Lokacija provedbe
grad ili općina]]),[1]Koordinate!B:E,4,FALSE),"")</f>
        <v>17.597004800000001</v>
      </c>
    </row>
    <row r="2056" spans="1:17" s="167" customFormat="1">
      <c r="A2056" s="225"/>
      <c r="B2056" s="423" t="s">
        <v>6240</v>
      </c>
      <c r="C2056" s="225"/>
      <c r="D2056" s="225"/>
      <c r="E2056" s="231">
        <v>43628</v>
      </c>
      <c r="F2056" s="424">
        <v>111187.5</v>
      </c>
      <c r="G2056" s="424">
        <v>111187.5</v>
      </c>
      <c r="H2056" s="424">
        <v>94509.37</v>
      </c>
      <c r="I2056" s="424">
        <v>16678.130000000005</v>
      </c>
      <c r="J2056" s="424">
        <v>0</v>
      </c>
      <c r="K2056" s="142" t="s">
        <v>6979</v>
      </c>
      <c r="L2056" s="419" t="s">
        <v>38</v>
      </c>
      <c r="M2056" s="142" t="s">
        <v>4342</v>
      </c>
      <c r="N2056" s="225"/>
      <c r="O2056" s="425">
        <f>IFERROR(VLOOKUP(TRIM(PRR[[#This Row],[Lokacija provedbe
grad ili općina]]),[1]Koordinate!B:E,2,FALSE),"")</f>
        <v>34334</v>
      </c>
      <c r="P2056" s="425">
        <f>IFERROR(VLOOKUP(TRIM(PRR[[#This Row],[Lokacija provedbe
grad ili općina]]),[1]Koordinate!B:E,3,FALSE),"")</f>
        <v>45.431294899999997</v>
      </c>
      <c r="Q2056" s="425">
        <f>IFERROR(VLOOKUP(TRIM(PRR[[#This Row],[Lokacija provedbe
grad ili općina]]),[1]Koordinate!B:E,4,FALSE),"")</f>
        <v>17.7258815</v>
      </c>
    </row>
    <row r="2057" spans="1:17" s="167" customFormat="1">
      <c r="A2057" s="225"/>
      <c r="B2057" s="423" t="s">
        <v>6240</v>
      </c>
      <c r="C2057" s="225"/>
      <c r="D2057" s="225"/>
      <c r="E2057" s="231">
        <v>43628</v>
      </c>
      <c r="F2057" s="424">
        <v>111187.5</v>
      </c>
      <c r="G2057" s="424">
        <v>111187.5</v>
      </c>
      <c r="H2057" s="424">
        <v>94509.37</v>
      </c>
      <c r="I2057" s="424">
        <v>16678.130000000005</v>
      </c>
      <c r="J2057" s="424">
        <v>0</v>
      </c>
      <c r="K2057" s="142" t="s">
        <v>6980</v>
      </c>
      <c r="L2057" s="419" t="s">
        <v>38</v>
      </c>
      <c r="M2057" s="142" t="s">
        <v>140</v>
      </c>
      <c r="N2057" s="225"/>
      <c r="O2057" s="425">
        <f>IFERROR(VLOOKUP(TRIM(PRR[[#This Row],[Lokacija provedbe
grad ili općina]]),[1]Koordinate!B:E,2,FALSE),"")</f>
        <v>34000</v>
      </c>
      <c r="P2057" s="425">
        <f>IFERROR(VLOOKUP(TRIM(PRR[[#This Row],[Lokacija provedbe
grad ili općina]]),[1]Koordinate!B:E,3,FALSE),"")</f>
        <v>45.331476299999999</v>
      </c>
      <c r="Q2057" s="425">
        <f>IFERROR(VLOOKUP(TRIM(PRR[[#This Row],[Lokacija provedbe
grad ili općina]]),[1]Koordinate!B:E,4,FALSE),"")</f>
        <v>17.674474799999899</v>
      </c>
    </row>
    <row r="2058" spans="1:17" s="167" customFormat="1">
      <c r="A2058" s="225"/>
      <c r="B2058" s="423" t="s">
        <v>6240</v>
      </c>
      <c r="C2058" s="225"/>
      <c r="D2058" s="225"/>
      <c r="E2058" s="231">
        <v>43628</v>
      </c>
      <c r="F2058" s="424">
        <v>111187.5</v>
      </c>
      <c r="G2058" s="424">
        <v>111187.5</v>
      </c>
      <c r="H2058" s="424">
        <v>94509.37</v>
      </c>
      <c r="I2058" s="424">
        <v>16678.130000000005</v>
      </c>
      <c r="J2058" s="424">
        <v>0</v>
      </c>
      <c r="K2058" s="142" t="s">
        <v>6981</v>
      </c>
      <c r="L2058" s="419" t="s">
        <v>38</v>
      </c>
      <c r="M2058" s="142" t="s">
        <v>140</v>
      </c>
      <c r="N2058" s="225"/>
      <c r="O2058" s="425">
        <f>IFERROR(VLOOKUP(TRIM(PRR[[#This Row],[Lokacija provedbe
grad ili općina]]),[1]Koordinate!B:E,2,FALSE),"")</f>
        <v>34000</v>
      </c>
      <c r="P2058" s="425">
        <f>IFERROR(VLOOKUP(TRIM(PRR[[#This Row],[Lokacija provedbe
grad ili općina]]),[1]Koordinate!B:E,3,FALSE),"")</f>
        <v>45.331476299999999</v>
      </c>
      <c r="Q2058" s="425">
        <f>IFERROR(VLOOKUP(TRIM(PRR[[#This Row],[Lokacija provedbe
grad ili općina]]),[1]Koordinate!B:E,4,FALSE),"")</f>
        <v>17.674474799999899</v>
      </c>
    </row>
    <row r="2059" spans="1:17" s="167" customFormat="1">
      <c r="A2059" s="225"/>
      <c r="B2059" s="423" t="s">
        <v>6240</v>
      </c>
      <c r="C2059" s="225"/>
      <c r="D2059" s="225"/>
      <c r="E2059" s="231">
        <v>43628</v>
      </c>
      <c r="F2059" s="424">
        <v>111187.5</v>
      </c>
      <c r="G2059" s="424">
        <v>111187.5</v>
      </c>
      <c r="H2059" s="424">
        <v>94509.37</v>
      </c>
      <c r="I2059" s="424">
        <v>16678.130000000005</v>
      </c>
      <c r="J2059" s="424">
        <v>0</v>
      </c>
      <c r="K2059" s="142" t="s">
        <v>6982</v>
      </c>
      <c r="L2059" s="419" t="s">
        <v>38</v>
      </c>
      <c r="M2059" s="142" t="s">
        <v>4342</v>
      </c>
      <c r="N2059" s="225"/>
      <c r="O2059" s="425">
        <f>IFERROR(VLOOKUP(TRIM(PRR[[#This Row],[Lokacija provedbe
grad ili općina]]),[1]Koordinate!B:E,2,FALSE),"")</f>
        <v>34334</v>
      </c>
      <c r="P2059" s="425">
        <f>IFERROR(VLOOKUP(TRIM(PRR[[#This Row],[Lokacija provedbe
grad ili općina]]),[1]Koordinate!B:E,3,FALSE),"")</f>
        <v>45.431294899999997</v>
      </c>
      <c r="Q2059" s="425">
        <f>IFERROR(VLOOKUP(TRIM(PRR[[#This Row],[Lokacija provedbe
grad ili općina]]),[1]Koordinate!B:E,4,FALSE),"")</f>
        <v>17.7258815</v>
      </c>
    </row>
    <row r="2060" spans="1:17" s="167" customFormat="1">
      <c r="A2060" s="225"/>
      <c r="B2060" s="423" t="s">
        <v>6240</v>
      </c>
      <c r="C2060" s="225"/>
      <c r="D2060" s="225"/>
      <c r="E2060" s="231">
        <v>43628</v>
      </c>
      <c r="F2060" s="424">
        <v>111187.5</v>
      </c>
      <c r="G2060" s="424">
        <v>111187.5</v>
      </c>
      <c r="H2060" s="424">
        <v>94509.37</v>
      </c>
      <c r="I2060" s="424">
        <v>16678.130000000005</v>
      </c>
      <c r="J2060" s="424">
        <v>0</v>
      </c>
      <c r="K2060" s="142" t="s">
        <v>6983</v>
      </c>
      <c r="L2060" s="419" t="s">
        <v>38</v>
      </c>
      <c r="M2060" s="142" t="s">
        <v>4342</v>
      </c>
      <c r="N2060" s="225"/>
      <c r="O2060" s="425">
        <f>IFERROR(VLOOKUP(TRIM(PRR[[#This Row],[Lokacija provedbe
grad ili općina]]),[1]Koordinate!B:E,2,FALSE),"")</f>
        <v>34334</v>
      </c>
      <c r="P2060" s="425">
        <f>IFERROR(VLOOKUP(TRIM(PRR[[#This Row],[Lokacija provedbe
grad ili općina]]),[1]Koordinate!B:E,3,FALSE),"")</f>
        <v>45.431294899999997</v>
      </c>
      <c r="Q2060" s="425">
        <f>IFERROR(VLOOKUP(TRIM(PRR[[#This Row],[Lokacija provedbe
grad ili općina]]),[1]Koordinate!B:E,4,FALSE),"")</f>
        <v>17.7258815</v>
      </c>
    </row>
    <row r="2061" spans="1:17" s="167" customFormat="1">
      <c r="A2061" s="225"/>
      <c r="B2061" s="423" t="s">
        <v>6240</v>
      </c>
      <c r="C2061" s="225"/>
      <c r="D2061" s="225"/>
      <c r="E2061" s="231">
        <v>43628</v>
      </c>
      <c r="F2061" s="424">
        <v>111187.5</v>
      </c>
      <c r="G2061" s="424">
        <v>111187.5</v>
      </c>
      <c r="H2061" s="424">
        <v>94509.37</v>
      </c>
      <c r="I2061" s="424">
        <v>16678.130000000005</v>
      </c>
      <c r="J2061" s="424">
        <v>0</v>
      </c>
      <c r="K2061" s="142" t="s">
        <v>6984</v>
      </c>
      <c r="L2061" s="419" t="s">
        <v>38</v>
      </c>
      <c r="M2061" s="142" t="s">
        <v>4342</v>
      </c>
      <c r="N2061" s="225"/>
      <c r="O2061" s="425">
        <f>IFERROR(VLOOKUP(TRIM(PRR[[#This Row],[Lokacija provedbe
grad ili općina]]),[1]Koordinate!B:E,2,FALSE),"")</f>
        <v>34334</v>
      </c>
      <c r="P2061" s="425">
        <f>IFERROR(VLOOKUP(TRIM(PRR[[#This Row],[Lokacija provedbe
grad ili općina]]),[1]Koordinate!B:E,3,FALSE),"")</f>
        <v>45.431294899999997</v>
      </c>
      <c r="Q2061" s="425">
        <f>IFERROR(VLOOKUP(TRIM(PRR[[#This Row],[Lokacija provedbe
grad ili općina]]),[1]Koordinate!B:E,4,FALSE),"")</f>
        <v>17.7258815</v>
      </c>
    </row>
    <row r="2062" spans="1:17" s="167" customFormat="1">
      <c r="A2062" s="225"/>
      <c r="B2062" s="423" t="s">
        <v>6240</v>
      </c>
      <c r="C2062" s="225"/>
      <c r="D2062" s="225"/>
      <c r="E2062" s="231">
        <v>43628</v>
      </c>
      <c r="F2062" s="424">
        <v>111187.5</v>
      </c>
      <c r="G2062" s="424">
        <v>111187.5</v>
      </c>
      <c r="H2062" s="424">
        <v>94509.37</v>
      </c>
      <c r="I2062" s="424">
        <v>16678.130000000005</v>
      </c>
      <c r="J2062" s="424">
        <v>0</v>
      </c>
      <c r="K2062" s="142" t="s">
        <v>6985</v>
      </c>
      <c r="L2062" s="419" t="s">
        <v>38</v>
      </c>
      <c r="M2062" s="142" t="s">
        <v>4330</v>
      </c>
      <c r="N2062" s="225"/>
      <c r="O2062" s="425">
        <f>IFERROR(VLOOKUP(TRIM(PRR[[#This Row],[Lokacija provedbe
grad ili općina]]),[1]Koordinate!B:E,2,FALSE),"")</f>
        <v>35410</v>
      </c>
      <c r="P2062" s="425">
        <f>IFERROR(VLOOKUP(TRIM(PRR[[#This Row],[Lokacija provedbe
grad ili općina]]),[1]Koordinate!B:E,3,FALSE),"")</f>
        <v>45.195653</v>
      </c>
      <c r="Q2062" s="425">
        <f>IFERROR(VLOOKUP(TRIM(PRR[[#This Row],[Lokacija provedbe
grad ili općina]]),[1]Koordinate!B:E,4,FALSE),"")</f>
        <v>17.643346899999901</v>
      </c>
    </row>
    <row r="2063" spans="1:17" s="167" customFormat="1">
      <c r="A2063" s="225"/>
      <c r="B2063" s="423" t="s">
        <v>6240</v>
      </c>
      <c r="C2063" s="225"/>
      <c r="D2063" s="225"/>
      <c r="E2063" s="231">
        <v>43628</v>
      </c>
      <c r="F2063" s="424">
        <v>111187.5</v>
      </c>
      <c r="G2063" s="424">
        <v>111187.5</v>
      </c>
      <c r="H2063" s="424">
        <v>94509.375</v>
      </c>
      <c r="I2063" s="424">
        <v>16678.125</v>
      </c>
      <c r="J2063" s="424">
        <v>0</v>
      </c>
      <c r="K2063" s="142" t="s">
        <v>7104</v>
      </c>
      <c r="L2063" s="419" t="s">
        <v>38</v>
      </c>
      <c r="M2063" s="142" t="s">
        <v>188</v>
      </c>
      <c r="N2063" s="225"/>
      <c r="O2063" s="425">
        <f>IFERROR(VLOOKUP(TRIM(PRR[[#This Row],[Lokacija provedbe
grad ili općina]]),[1]Koordinate!B:E,2,FALSE),"")</f>
        <v>34322</v>
      </c>
      <c r="P2063" s="425">
        <f>IFERROR(VLOOKUP(TRIM(PRR[[#This Row],[Lokacija provedbe
grad ili općina]]),[1]Koordinate!B:E,3,FALSE),"")</f>
        <v>45.330240000000003</v>
      </c>
      <c r="Q2063" s="425">
        <f>IFERROR(VLOOKUP(TRIM(PRR[[#This Row],[Lokacija provedbe
grad ili općina]]),[1]Koordinate!B:E,4,FALSE),"")</f>
        <v>17.597004800000001</v>
      </c>
    </row>
    <row r="2064" spans="1:17" s="167" customFormat="1">
      <c r="A2064" s="225"/>
      <c r="B2064" s="423" t="s">
        <v>6240</v>
      </c>
      <c r="C2064" s="225"/>
      <c r="D2064" s="225"/>
      <c r="E2064" s="231">
        <v>43630</v>
      </c>
      <c r="F2064" s="424">
        <v>111187.5</v>
      </c>
      <c r="G2064" s="424">
        <v>111187.5</v>
      </c>
      <c r="H2064" s="424">
        <v>94509.375</v>
      </c>
      <c r="I2064" s="424">
        <v>16678.125</v>
      </c>
      <c r="J2064" s="424">
        <v>0</v>
      </c>
      <c r="K2064" s="142" t="s">
        <v>7105</v>
      </c>
      <c r="L2064" s="419" t="s">
        <v>38</v>
      </c>
      <c r="M2064" s="142" t="s">
        <v>140</v>
      </c>
      <c r="N2064" s="225"/>
      <c r="O2064" s="425">
        <f>IFERROR(VLOOKUP(TRIM(PRR[[#This Row],[Lokacija provedbe
grad ili općina]]),[1]Koordinate!B:E,2,FALSE),"")</f>
        <v>34000</v>
      </c>
      <c r="P2064" s="425">
        <f>IFERROR(VLOOKUP(TRIM(PRR[[#This Row],[Lokacija provedbe
grad ili općina]]),[1]Koordinate!B:E,3,FALSE),"")</f>
        <v>45.331476299999999</v>
      </c>
      <c r="Q2064" s="425">
        <f>IFERROR(VLOOKUP(TRIM(PRR[[#This Row],[Lokacija provedbe
grad ili općina]]),[1]Koordinate!B:E,4,FALSE),"")</f>
        <v>17.674474799999899</v>
      </c>
    </row>
    <row r="2065" spans="1:17" s="167" customFormat="1">
      <c r="A2065" s="225"/>
      <c r="B2065" s="423" t="s">
        <v>6240</v>
      </c>
      <c r="C2065" s="225"/>
      <c r="D2065" s="225"/>
      <c r="E2065" s="231">
        <v>43627</v>
      </c>
      <c r="F2065" s="424">
        <v>111187.5</v>
      </c>
      <c r="G2065" s="424">
        <v>111187.5</v>
      </c>
      <c r="H2065" s="424">
        <v>94509.375</v>
      </c>
      <c r="I2065" s="424">
        <v>16678.125</v>
      </c>
      <c r="J2065" s="424">
        <v>0</v>
      </c>
      <c r="K2065" s="142" t="s">
        <v>7106</v>
      </c>
      <c r="L2065" s="419" t="s">
        <v>38</v>
      </c>
      <c r="M2065" s="142" t="s">
        <v>188</v>
      </c>
      <c r="N2065" s="225"/>
      <c r="O2065" s="425">
        <f>IFERROR(VLOOKUP(TRIM(PRR[[#This Row],[Lokacija provedbe
grad ili općina]]),[1]Koordinate!B:E,2,FALSE),"")</f>
        <v>34322</v>
      </c>
      <c r="P2065" s="425">
        <f>IFERROR(VLOOKUP(TRIM(PRR[[#This Row],[Lokacija provedbe
grad ili općina]]),[1]Koordinate!B:E,3,FALSE),"")</f>
        <v>45.330240000000003</v>
      </c>
      <c r="Q2065" s="425">
        <f>IFERROR(VLOOKUP(TRIM(PRR[[#This Row],[Lokacija provedbe
grad ili općina]]),[1]Koordinate!B:E,4,FALSE),"")</f>
        <v>17.597004800000001</v>
      </c>
    </row>
    <row r="2066" spans="1:17" s="167" customFormat="1">
      <c r="A2066" s="225"/>
      <c r="B2066" s="423" t="s">
        <v>6240</v>
      </c>
      <c r="C2066" s="225"/>
      <c r="D2066" s="225"/>
      <c r="E2066" s="231">
        <v>43633</v>
      </c>
      <c r="F2066" s="424">
        <v>111187.5</v>
      </c>
      <c r="G2066" s="424">
        <v>111187.5</v>
      </c>
      <c r="H2066" s="424">
        <v>94509.375</v>
      </c>
      <c r="I2066" s="424">
        <v>16678.125</v>
      </c>
      <c r="J2066" s="424">
        <v>0</v>
      </c>
      <c r="K2066" s="142" t="s">
        <v>7107</v>
      </c>
      <c r="L2066" s="419" t="s">
        <v>38</v>
      </c>
      <c r="M2066" s="142" t="s">
        <v>4342</v>
      </c>
      <c r="N2066" s="225"/>
      <c r="O2066" s="425">
        <f>IFERROR(VLOOKUP(TRIM(PRR[[#This Row],[Lokacija provedbe
grad ili općina]]),[1]Koordinate!B:E,2,FALSE),"")</f>
        <v>34334</v>
      </c>
      <c r="P2066" s="425">
        <f>IFERROR(VLOOKUP(TRIM(PRR[[#This Row],[Lokacija provedbe
grad ili općina]]),[1]Koordinate!B:E,3,FALSE),"")</f>
        <v>45.431294899999997</v>
      </c>
      <c r="Q2066" s="425">
        <f>IFERROR(VLOOKUP(TRIM(PRR[[#This Row],[Lokacija provedbe
grad ili općina]]),[1]Koordinate!B:E,4,FALSE),"")</f>
        <v>17.7258815</v>
      </c>
    </row>
    <row r="2067" spans="1:17" s="167" customFormat="1">
      <c r="A2067" s="225"/>
      <c r="B2067" s="423" t="s">
        <v>6240</v>
      </c>
      <c r="C2067" s="225"/>
      <c r="D2067" s="225"/>
      <c r="E2067" s="231">
        <v>43629</v>
      </c>
      <c r="F2067" s="424">
        <v>111187.5</v>
      </c>
      <c r="G2067" s="424">
        <v>111187.5</v>
      </c>
      <c r="H2067" s="424">
        <v>94509.375</v>
      </c>
      <c r="I2067" s="424">
        <v>16678.125</v>
      </c>
      <c r="J2067" s="424">
        <v>0</v>
      </c>
      <c r="K2067" s="142" t="s">
        <v>7108</v>
      </c>
      <c r="L2067" s="419" t="s">
        <v>38</v>
      </c>
      <c r="M2067" s="142" t="s">
        <v>128</v>
      </c>
      <c r="N2067" s="225"/>
      <c r="O2067" s="425">
        <f>IFERROR(VLOOKUP(TRIM(PRR[[#This Row],[Lokacija provedbe
grad ili općina]]),[1]Koordinate!B:E,2,FALSE),"")</f>
        <v>34310</v>
      </c>
      <c r="P2067" s="425">
        <f>IFERROR(VLOOKUP(TRIM(PRR[[#This Row],[Lokacija provedbe
grad ili općina]]),[1]Koordinate!B:E,3,FALSE),"")</f>
        <v>45.2862467</v>
      </c>
      <c r="Q2067" s="425">
        <f>IFERROR(VLOOKUP(TRIM(PRR[[#This Row],[Lokacija provedbe
grad ili općina]]),[1]Koordinate!B:E,4,FALSE),"")</f>
        <v>17.801819600000002</v>
      </c>
    </row>
    <row r="2068" spans="1:17" s="167" customFormat="1">
      <c r="A2068" s="225"/>
      <c r="B2068" s="423" t="s">
        <v>6240</v>
      </c>
      <c r="C2068" s="225"/>
      <c r="D2068" s="225"/>
      <c r="E2068" s="231">
        <v>43626</v>
      </c>
      <c r="F2068" s="424">
        <v>111187.5</v>
      </c>
      <c r="G2068" s="424">
        <v>111187.5</v>
      </c>
      <c r="H2068" s="424">
        <v>94509.375</v>
      </c>
      <c r="I2068" s="424">
        <v>16678.125</v>
      </c>
      <c r="J2068" s="424">
        <v>0</v>
      </c>
      <c r="K2068" s="142" t="s">
        <v>7109</v>
      </c>
      <c r="L2068" s="419" t="s">
        <v>38</v>
      </c>
      <c r="M2068" s="142" t="s">
        <v>140</v>
      </c>
      <c r="N2068" s="225"/>
      <c r="O2068" s="425">
        <f>IFERROR(VLOOKUP(TRIM(PRR[[#This Row],[Lokacija provedbe
grad ili općina]]),[1]Koordinate!B:E,2,FALSE),"")</f>
        <v>34000</v>
      </c>
      <c r="P2068" s="425">
        <f>IFERROR(VLOOKUP(TRIM(PRR[[#This Row],[Lokacija provedbe
grad ili općina]]),[1]Koordinate!B:E,3,FALSE),"")</f>
        <v>45.331476299999999</v>
      </c>
      <c r="Q2068" s="425">
        <f>IFERROR(VLOOKUP(TRIM(PRR[[#This Row],[Lokacija provedbe
grad ili općina]]),[1]Koordinate!B:E,4,FALSE),"")</f>
        <v>17.674474799999899</v>
      </c>
    </row>
    <row r="2069" spans="1:17" s="167" customFormat="1">
      <c r="A2069" s="225"/>
      <c r="B2069" s="423" t="s">
        <v>6240</v>
      </c>
      <c r="C2069" s="225"/>
      <c r="D2069" s="225"/>
      <c r="E2069" s="231">
        <v>43627</v>
      </c>
      <c r="F2069" s="424">
        <v>111187.5</v>
      </c>
      <c r="G2069" s="424">
        <v>111187.5</v>
      </c>
      <c r="H2069" s="424">
        <v>94509.375</v>
      </c>
      <c r="I2069" s="424">
        <v>16678.125</v>
      </c>
      <c r="J2069" s="424">
        <v>0</v>
      </c>
      <c r="K2069" s="142" t="s">
        <v>7110</v>
      </c>
      <c r="L2069" s="419" t="s">
        <v>38</v>
      </c>
      <c r="M2069" s="142" t="s">
        <v>141</v>
      </c>
      <c r="N2069" s="225"/>
      <c r="O2069" s="425">
        <f>IFERROR(VLOOKUP(TRIM(PRR[[#This Row],[Lokacija provedbe
grad ili općina]]),[1]Koordinate!B:E,2,FALSE),"")</f>
        <v>34340</v>
      </c>
      <c r="P2069" s="425">
        <f>IFERROR(VLOOKUP(TRIM(PRR[[#This Row],[Lokacija provedbe
grad ili općina]]),[1]Koordinate!B:E,3,FALSE),"")</f>
        <v>45.425881399999902</v>
      </c>
      <c r="Q2069" s="425">
        <f>IFERROR(VLOOKUP(TRIM(PRR[[#This Row],[Lokacija provedbe
grad ili općina]]),[1]Koordinate!B:E,4,FALSE),"")</f>
        <v>17.883369999999999</v>
      </c>
    </row>
    <row r="2070" spans="1:17" s="167" customFormat="1">
      <c r="A2070" s="225"/>
      <c r="B2070" s="423" t="s">
        <v>6240</v>
      </c>
      <c r="C2070" s="225"/>
      <c r="D2070" s="225"/>
      <c r="E2070" s="231">
        <v>43629</v>
      </c>
      <c r="F2070" s="424">
        <v>111187.5</v>
      </c>
      <c r="G2070" s="424">
        <v>111187.5</v>
      </c>
      <c r="H2070" s="424">
        <v>94509.375</v>
      </c>
      <c r="I2070" s="424">
        <v>16678.125</v>
      </c>
      <c r="J2070" s="424">
        <v>0</v>
      </c>
      <c r="K2070" s="142" t="s">
        <v>7111</v>
      </c>
      <c r="L2070" s="419" t="s">
        <v>38</v>
      </c>
      <c r="M2070" s="142" t="s">
        <v>37</v>
      </c>
      <c r="N2070" s="225"/>
      <c r="O2070" s="425">
        <f>IFERROR(VLOOKUP(TRIM(PRR[[#This Row],[Lokacija provedbe
grad ili općina]]),[1]Koordinate!B:E,2,FALSE),"")</f>
        <v>34551</v>
      </c>
      <c r="P2070" s="425">
        <f>IFERROR(VLOOKUP(TRIM(PRR[[#This Row],[Lokacija provedbe
grad ili općina]]),[1]Koordinate!B:E,3,FALSE),"")</f>
        <v>45.414281199999998</v>
      </c>
      <c r="Q2070" s="425">
        <f>IFERROR(VLOOKUP(TRIM(PRR[[#This Row],[Lokacija provedbe
grad ili općina]]),[1]Koordinate!B:E,4,FALSE),"")</f>
        <v>17.161192099999901</v>
      </c>
    </row>
    <row r="2071" spans="1:17" s="167" customFormat="1">
      <c r="A2071" s="225"/>
      <c r="B2071" s="423" t="s">
        <v>6240</v>
      </c>
      <c r="C2071" s="225"/>
      <c r="D2071" s="225"/>
      <c r="E2071" s="231">
        <v>43627</v>
      </c>
      <c r="F2071" s="424">
        <v>111187.5</v>
      </c>
      <c r="G2071" s="424">
        <v>111187.5</v>
      </c>
      <c r="H2071" s="424">
        <v>94509.375</v>
      </c>
      <c r="I2071" s="424">
        <v>16678.125</v>
      </c>
      <c r="J2071" s="424">
        <v>0</v>
      </c>
      <c r="K2071" s="142" t="s">
        <v>7112</v>
      </c>
      <c r="L2071" s="419" t="s">
        <v>38</v>
      </c>
      <c r="M2071" s="142" t="s">
        <v>140</v>
      </c>
      <c r="N2071" s="225"/>
      <c r="O2071" s="425">
        <f>IFERROR(VLOOKUP(TRIM(PRR[[#This Row],[Lokacija provedbe
grad ili općina]]),[1]Koordinate!B:E,2,FALSE),"")</f>
        <v>34000</v>
      </c>
      <c r="P2071" s="425">
        <f>IFERROR(VLOOKUP(TRIM(PRR[[#This Row],[Lokacija provedbe
grad ili općina]]),[1]Koordinate!B:E,3,FALSE),"")</f>
        <v>45.331476299999999</v>
      </c>
      <c r="Q2071" s="425">
        <f>IFERROR(VLOOKUP(TRIM(PRR[[#This Row],[Lokacija provedbe
grad ili općina]]),[1]Koordinate!B:E,4,FALSE),"")</f>
        <v>17.674474799999899</v>
      </c>
    </row>
    <row r="2072" spans="1:17" s="167" customFormat="1">
      <c r="A2072" s="225"/>
      <c r="B2072" s="423" t="s">
        <v>6240</v>
      </c>
      <c r="C2072" s="225"/>
      <c r="D2072" s="225"/>
      <c r="E2072" s="231">
        <v>43628</v>
      </c>
      <c r="F2072" s="424">
        <v>111187.5</v>
      </c>
      <c r="G2072" s="424">
        <v>111187.5</v>
      </c>
      <c r="H2072" s="424">
        <v>94509.375</v>
      </c>
      <c r="I2072" s="424">
        <v>16678.125</v>
      </c>
      <c r="J2072" s="424">
        <v>0</v>
      </c>
      <c r="K2072" s="142" t="s">
        <v>7113</v>
      </c>
      <c r="L2072" s="419" t="s">
        <v>38</v>
      </c>
      <c r="M2072" s="142" t="s">
        <v>128</v>
      </c>
      <c r="N2072" s="225"/>
      <c r="O2072" s="425">
        <f>IFERROR(VLOOKUP(TRIM(PRR[[#This Row],[Lokacija provedbe
grad ili općina]]),[1]Koordinate!B:E,2,FALSE),"")</f>
        <v>34310</v>
      </c>
      <c r="P2072" s="425">
        <f>IFERROR(VLOOKUP(TRIM(PRR[[#This Row],[Lokacija provedbe
grad ili općina]]),[1]Koordinate!B:E,3,FALSE),"")</f>
        <v>45.2862467</v>
      </c>
      <c r="Q2072" s="425">
        <f>IFERROR(VLOOKUP(TRIM(PRR[[#This Row],[Lokacija provedbe
grad ili općina]]),[1]Koordinate!B:E,4,FALSE),"")</f>
        <v>17.801819600000002</v>
      </c>
    </row>
    <row r="2073" spans="1:17" s="167" customFormat="1">
      <c r="A2073" s="225"/>
      <c r="B2073" s="423" t="s">
        <v>6240</v>
      </c>
      <c r="C2073" s="225"/>
      <c r="D2073" s="225"/>
      <c r="E2073" s="231">
        <v>43628</v>
      </c>
      <c r="F2073" s="424">
        <v>111187.5</v>
      </c>
      <c r="G2073" s="424">
        <v>111187.5</v>
      </c>
      <c r="H2073" s="424">
        <v>94509.375</v>
      </c>
      <c r="I2073" s="424">
        <v>16678.125</v>
      </c>
      <c r="J2073" s="424">
        <v>0</v>
      </c>
      <c r="K2073" s="142" t="s">
        <v>7114</v>
      </c>
      <c r="L2073" s="419" t="s">
        <v>38</v>
      </c>
      <c r="M2073" s="142" t="s">
        <v>138</v>
      </c>
      <c r="N2073" s="225"/>
      <c r="O2073" s="425">
        <f>IFERROR(VLOOKUP(TRIM(PRR[[#This Row],[Lokacija provedbe
grad ili općina]]),[1]Koordinate!B:E,2,FALSE),"")</f>
        <v>34550</v>
      </c>
      <c r="P2073" s="425">
        <f>IFERROR(VLOOKUP(TRIM(PRR[[#This Row],[Lokacija provedbe
grad ili općina]]),[1]Koordinate!B:E,3,FALSE),"")</f>
        <v>45.438845200000003</v>
      </c>
      <c r="Q2073" s="425">
        <f>IFERROR(VLOOKUP(TRIM(PRR[[#This Row],[Lokacija provedbe
grad ili općina]]),[1]Koordinate!B:E,4,FALSE),"")</f>
        <v>17.191742399999999</v>
      </c>
    </row>
    <row r="2074" spans="1:17" s="167" customFormat="1">
      <c r="A2074" s="225"/>
      <c r="B2074" s="423" t="s">
        <v>6240</v>
      </c>
      <c r="C2074" s="225"/>
      <c r="D2074" s="225"/>
      <c r="E2074" s="231">
        <v>43635</v>
      </c>
      <c r="F2074" s="424">
        <v>111187.5</v>
      </c>
      <c r="G2074" s="424">
        <v>111187.5</v>
      </c>
      <c r="H2074" s="424">
        <v>94509.375</v>
      </c>
      <c r="I2074" s="424">
        <v>16678.125</v>
      </c>
      <c r="J2074" s="424">
        <v>0</v>
      </c>
      <c r="K2074" s="142" t="s">
        <v>7115</v>
      </c>
      <c r="L2074" s="419" t="s">
        <v>38</v>
      </c>
      <c r="M2074" s="142" t="s">
        <v>4342</v>
      </c>
      <c r="N2074" s="225"/>
      <c r="O2074" s="425">
        <f>IFERROR(VLOOKUP(TRIM(PRR[[#This Row],[Lokacija provedbe
grad ili općina]]),[1]Koordinate!B:E,2,FALSE),"")</f>
        <v>34334</v>
      </c>
      <c r="P2074" s="425">
        <f>IFERROR(VLOOKUP(TRIM(PRR[[#This Row],[Lokacija provedbe
grad ili općina]]),[1]Koordinate!B:E,3,FALSE),"")</f>
        <v>45.431294899999997</v>
      </c>
      <c r="Q2074" s="425">
        <f>IFERROR(VLOOKUP(TRIM(PRR[[#This Row],[Lokacija provedbe
grad ili općina]]),[1]Koordinate!B:E,4,FALSE),"")</f>
        <v>17.7258815</v>
      </c>
    </row>
    <row r="2075" spans="1:17" s="167" customFormat="1">
      <c r="A2075" s="225"/>
      <c r="B2075" s="423" t="s">
        <v>6240</v>
      </c>
      <c r="C2075" s="225"/>
      <c r="D2075" s="225"/>
      <c r="E2075" s="231">
        <v>43637</v>
      </c>
      <c r="F2075" s="424">
        <v>111187.5</v>
      </c>
      <c r="G2075" s="424">
        <v>111187.5</v>
      </c>
      <c r="H2075" s="424">
        <v>94509.375</v>
      </c>
      <c r="I2075" s="424">
        <v>16678.125</v>
      </c>
      <c r="J2075" s="424">
        <v>0</v>
      </c>
      <c r="K2075" s="142" t="s">
        <v>7116</v>
      </c>
      <c r="L2075" s="419" t="s">
        <v>38</v>
      </c>
      <c r="M2075" s="142" t="s">
        <v>138</v>
      </c>
      <c r="N2075" s="225"/>
      <c r="O2075" s="425">
        <f>IFERROR(VLOOKUP(TRIM(PRR[[#This Row],[Lokacija provedbe
grad ili općina]]),[1]Koordinate!B:E,2,FALSE),"")</f>
        <v>34550</v>
      </c>
      <c r="P2075" s="425">
        <f>IFERROR(VLOOKUP(TRIM(PRR[[#This Row],[Lokacija provedbe
grad ili općina]]),[1]Koordinate!B:E,3,FALSE),"")</f>
        <v>45.438845200000003</v>
      </c>
      <c r="Q2075" s="425">
        <f>IFERROR(VLOOKUP(TRIM(PRR[[#This Row],[Lokacija provedbe
grad ili općina]]),[1]Koordinate!B:E,4,FALSE),"")</f>
        <v>17.191742399999999</v>
      </c>
    </row>
    <row r="2076" spans="1:17" s="167" customFormat="1">
      <c r="A2076" s="225"/>
      <c r="B2076" s="423" t="s">
        <v>6240</v>
      </c>
      <c r="C2076" s="225"/>
      <c r="D2076" s="225"/>
      <c r="E2076" s="231">
        <v>43634</v>
      </c>
      <c r="F2076" s="424">
        <v>111187.5</v>
      </c>
      <c r="G2076" s="424">
        <v>111187.5</v>
      </c>
      <c r="H2076" s="424">
        <v>94509.375</v>
      </c>
      <c r="I2076" s="424">
        <v>16678.125</v>
      </c>
      <c r="J2076" s="424">
        <v>0</v>
      </c>
      <c r="K2076" s="142" t="s">
        <v>7117</v>
      </c>
      <c r="L2076" s="419" t="s">
        <v>38</v>
      </c>
      <c r="M2076" s="142" t="s">
        <v>1568</v>
      </c>
      <c r="N2076" s="225"/>
      <c r="O2076" s="425">
        <f>IFERROR(VLOOKUP(TRIM(PRR[[#This Row],[Lokacija provedbe
grad ili općina]]),[1]Koordinate!B:E,2,FALSE),"")</f>
        <v>34330</v>
      </c>
      <c r="P2076" s="425">
        <f>IFERROR(VLOOKUP(TRIM(PRR[[#This Row],[Lokacija provedbe
grad ili općina]]),[1]Koordinate!B:E,3,FALSE),"")</f>
        <v>45.4555091</v>
      </c>
      <c r="Q2076" s="425">
        <f>IFERROR(VLOOKUP(TRIM(PRR[[#This Row],[Lokacija provedbe
grad ili općina]]),[1]Koordinate!B:E,4,FALSE),"")</f>
        <v>17.6623801</v>
      </c>
    </row>
    <row r="2077" spans="1:17" s="167" customFormat="1">
      <c r="A2077" s="225"/>
      <c r="B2077" s="423" t="s">
        <v>6240</v>
      </c>
      <c r="C2077" s="225"/>
      <c r="D2077" s="225"/>
      <c r="E2077" s="231">
        <v>43635</v>
      </c>
      <c r="F2077" s="424">
        <v>111187.5</v>
      </c>
      <c r="G2077" s="424">
        <v>111187.5</v>
      </c>
      <c r="H2077" s="424">
        <v>94509.375</v>
      </c>
      <c r="I2077" s="424">
        <v>16678.125</v>
      </c>
      <c r="J2077" s="424">
        <v>0</v>
      </c>
      <c r="K2077" s="142" t="s">
        <v>7118</v>
      </c>
      <c r="L2077" s="418" t="s">
        <v>38</v>
      </c>
      <c r="M2077" s="142" t="s">
        <v>128</v>
      </c>
      <c r="N2077" s="225"/>
      <c r="O2077" s="425">
        <f>IFERROR(VLOOKUP(TRIM(PRR[[#This Row],[Lokacija provedbe
grad ili općina]]),[1]Koordinate!B:E,2,FALSE),"")</f>
        <v>34310</v>
      </c>
      <c r="P2077" s="425">
        <f>IFERROR(VLOOKUP(TRIM(PRR[[#This Row],[Lokacija provedbe
grad ili općina]]),[1]Koordinate!B:E,3,FALSE),"")</f>
        <v>45.2862467</v>
      </c>
      <c r="Q2077" s="425">
        <f>IFERROR(VLOOKUP(TRIM(PRR[[#This Row],[Lokacija provedbe
grad ili općina]]),[1]Koordinate!B:E,4,FALSE),"")</f>
        <v>17.801819600000002</v>
      </c>
    </row>
    <row r="2078" spans="1:17" s="167" customFormat="1">
      <c r="A2078" s="225"/>
      <c r="B2078" s="423" t="s">
        <v>6240</v>
      </c>
      <c r="C2078" s="225"/>
      <c r="D2078" s="225"/>
      <c r="E2078" s="231">
        <v>43634</v>
      </c>
      <c r="F2078" s="424">
        <v>111187.5</v>
      </c>
      <c r="G2078" s="424">
        <v>111187.5</v>
      </c>
      <c r="H2078" s="424">
        <v>94509.375</v>
      </c>
      <c r="I2078" s="424">
        <v>16678.125</v>
      </c>
      <c r="J2078" s="424">
        <v>0</v>
      </c>
      <c r="K2078" s="142" t="s">
        <v>7119</v>
      </c>
      <c r="L2078" s="418" t="s">
        <v>38</v>
      </c>
      <c r="M2078" s="142" t="s">
        <v>141</v>
      </c>
      <c r="N2078" s="225"/>
      <c r="O2078" s="425">
        <f>IFERROR(VLOOKUP(TRIM(PRR[[#This Row],[Lokacija provedbe
grad ili općina]]),[1]Koordinate!B:E,2,FALSE),"")</f>
        <v>34340</v>
      </c>
      <c r="P2078" s="425">
        <f>IFERROR(VLOOKUP(TRIM(PRR[[#This Row],[Lokacija provedbe
grad ili općina]]),[1]Koordinate!B:E,3,FALSE),"")</f>
        <v>45.425881399999902</v>
      </c>
      <c r="Q2078" s="425">
        <f>IFERROR(VLOOKUP(TRIM(PRR[[#This Row],[Lokacija provedbe
grad ili općina]]),[1]Koordinate!B:E,4,FALSE),"")</f>
        <v>17.883369999999999</v>
      </c>
    </row>
    <row r="2079" spans="1:17" s="167" customFormat="1">
      <c r="A2079" s="225"/>
      <c r="B2079" s="423" t="s">
        <v>6240</v>
      </c>
      <c r="C2079" s="225"/>
      <c r="D2079" s="225"/>
      <c r="E2079" s="231">
        <v>43633</v>
      </c>
      <c r="F2079" s="424">
        <v>111187.5</v>
      </c>
      <c r="G2079" s="424">
        <v>111187.5</v>
      </c>
      <c r="H2079" s="424">
        <v>94509.375</v>
      </c>
      <c r="I2079" s="424">
        <v>16678.125</v>
      </c>
      <c r="J2079" s="424">
        <v>0</v>
      </c>
      <c r="K2079" s="142" t="s">
        <v>7120</v>
      </c>
      <c r="L2079" s="418" t="s">
        <v>38</v>
      </c>
      <c r="M2079" s="142" t="s">
        <v>128</v>
      </c>
      <c r="N2079" s="225"/>
      <c r="O2079" s="425">
        <f>IFERROR(VLOOKUP(TRIM(PRR[[#This Row],[Lokacija provedbe
grad ili općina]]),[1]Koordinate!B:E,2,FALSE),"")</f>
        <v>34310</v>
      </c>
      <c r="P2079" s="425">
        <f>IFERROR(VLOOKUP(TRIM(PRR[[#This Row],[Lokacija provedbe
grad ili općina]]),[1]Koordinate!B:E,3,FALSE),"")</f>
        <v>45.2862467</v>
      </c>
      <c r="Q2079" s="425">
        <f>IFERROR(VLOOKUP(TRIM(PRR[[#This Row],[Lokacija provedbe
grad ili općina]]),[1]Koordinate!B:E,4,FALSE),"")</f>
        <v>17.801819600000002</v>
      </c>
    </row>
    <row r="2080" spans="1:17" s="167" customFormat="1">
      <c r="A2080" s="225"/>
      <c r="B2080" s="423" t="s">
        <v>6240</v>
      </c>
      <c r="C2080" s="225"/>
      <c r="D2080" s="225"/>
      <c r="E2080" s="231">
        <v>43630</v>
      </c>
      <c r="F2080" s="424">
        <v>111187.5</v>
      </c>
      <c r="G2080" s="424">
        <v>111187.5</v>
      </c>
      <c r="H2080" s="424">
        <v>94509.375</v>
      </c>
      <c r="I2080" s="424">
        <v>16678.125</v>
      </c>
      <c r="J2080" s="424">
        <v>0</v>
      </c>
      <c r="K2080" s="142" t="s">
        <v>7121</v>
      </c>
      <c r="L2080" s="419" t="s">
        <v>38</v>
      </c>
      <c r="M2080" s="142" t="s">
        <v>7122</v>
      </c>
      <c r="N2080" s="225"/>
      <c r="O2080" s="425" t="str">
        <f>IFERROR(VLOOKUP(TRIM(PRR[[#This Row],[Lokacija provedbe
grad ili općina]]),[1]Koordinate!B:E,2,FALSE),"")</f>
        <v/>
      </c>
      <c r="P2080" s="425" t="str">
        <f>IFERROR(VLOOKUP(TRIM(PRR[[#This Row],[Lokacija provedbe
grad ili općina]]),[1]Koordinate!B:E,3,FALSE),"")</f>
        <v/>
      </c>
      <c r="Q2080" s="425" t="str">
        <f>IFERROR(VLOOKUP(TRIM(PRR[[#This Row],[Lokacija provedbe
grad ili općina]]),[1]Koordinate!B:E,4,FALSE),"")</f>
        <v/>
      </c>
    </row>
    <row r="2081" spans="1:17" s="167" customFormat="1">
      <c r="A2081" s="225"/>
      <c r="B2081" s="423" t="s">
        <v>6240</v>
      </c>
      <c r="C2081" s="225"/>
      <c r="D2081" s="225"/>
      <c r="E2081" s="231">
        <v>43634</v>
      </c>
      <c r="F2081" s="424">
        <v>111187.5</v>
      </c>
      <c r="G2081" s="424">
        <v>111187.5</v>
      </c>
      <c r="H2081" s="424">
        <v>94509.375</v>
      </c>
      <c r="I2081" s="424">
        <v>16678.125</v>
      </c>
      <c r="J2081" s="424">
        <v>0</v>
      </c>
      <c r="K2081" s="142" t="s">
        <v>7123</v>
      </c>
      <c r="L2081" s="419" t="s">
        <v>38</v>
      </c>
      <c r="M2081" s="142" t="s">
        <v>4342</v>
      </c>
      <c r="N2081" s="225"/>
      <c r="O2081" s="425">
        <f>IFERROR(VLOOKUP(TRIM(PRR[[#This Row],[Lokacija provedbe
grad ili općina]]),[1]Koordinate!B:E,2,FALSE),"")</f>
        <v>34334</v>
      </c>
      <c r="P2081" s="425">
        <f>IFERROR(VLOOKUP(TRIM(PRR[[#This Row],[Lokacija provedbe
grad ili općina]]),[1]Koordinate!B:E,3,FALSE),"")</f>
        <v>45.431294899999997</v>
      </c>
      <c r="Q2081" s="425">
        <f>IFERROR(VLOOKUP(TRIM(PRR[[#This Row],[Lokacija provedbe
grad ili općina]]),[1]Koordinate!B:E,4,FALSE),"")</f>
        <v>17.7258815</v>
      </c>
    </row>
    <row r="2082" spans="1:17" s="167" customFormat="1">
      <c r="A2082" s="225"/>
      <c r="B2082" s="423" t="s">
        <v>6240</v>
      </c>
      <c r="C2082" s="225"/>
      <c r="D2082" s="225"/>
      <c r="E2082" s="231">
        <v>43637</v>
      </c>
      <c r="F2082" s="424">
        <v>111187.5</v>
      </c>
      <c r="G2082" s="424">
        <v>111187.5</v>
      </c>
      <c r="H2082" s="424">
        <v>94509.375</v>
      </c>
      <c r="I2082" s="424">
        <v>16678.125</v>
      </c>
      <c r="J2082" s="424">
        <v>0</v>
      </c>
      <c r="K2082" s="142" t="s">
        <v>7124</v>
      </c>
      <c r="L2082" s="419" t="s">
        <v>38</v>
      </c>
      <c r="M2082" s="142" t="s">
        <v>4342</v>
      </c>
      <c r="N2082" s="225"/>
      <c r="O2082" s="425">
        <f>IFERROR(VLOOKUP(TRIM(PRR[[#This Row],[Lokacija provedbe
grad ili općina]]),[1]Koordinate!B:E,2,FALSE),"")</f>
        <v>34334</v>
      </c>
      <c r="P2082" s="425">
        <f>IFERROR(VLOOKUP(TRIM(PRR[[#This Row],[Lokacija provedbe
grad ili općina]]),[1]Koordinate!B:E,3,FALSE),"")</f>
        <v>45.431294899999997</v>
      </c>
      <c r="Q2082" s="425">
        <f>IFERROR(VLOOKUP(TRIM(PRR[[#This Row],[Lokacija provedbe
grad ili općina]]),[1]Koordinate!B:E,4,FALSE),"")</f>
        <v>17.7258815</v>
      </c>
    </row>
    <row r="2083" spans="1:17" s="167" customFormat="1">
      <c r="A2083" s="225"/>
      <c r="B2083" s="423" t="s">
        <v>6240</v>
      </c>
      <c r="C2083" s="225"/>
      <c r="D2083" s="225"/>
      <c r="E2083" s="231">
        <v>43634</v>
      </c>
      <c r="F2083" s="424">
        <v>111187.5</v>
      </c>
      <c r="G2083" s="424">
        <v>111187.5</v>
      </c>
      <c r="H2083" s="424">
        <v>94509.375</v>
      </c>
      <c r="I2083" s="424">
        <v>16678.125</v>
      </c>
      <c r="J2083" s="424">
        <v>0</v>
      </c>
      <c r="K2083" s="142" t="s">
        <v>7125</v>
      </c>
      <c r="L2083" s="419" t="s">
        <v>38</v>
      </c>
      <c r="M2083" s="142" t="s">
        <v>4342</v>
      </c>
      <c r="N2083" s="225"/>
      <c r="O2083" s="425">
        <f>IFERROR(VLOOKUP(TRIM(PRR[[#This Row],[Lokacija provedbe
grad ili općina]]),[1]Koordinate!B:E,2,FALSE),"")</f>
        <v>34334</v>
      </c>
      <c r="P2083" s="425">
        <f>IFERROR(VLOOKUP(TRIM(PRR[[#This Row],[Lokacija provedbe
grad ili općina]]),[1]Koordinate!B:E,3,FALSE),"")</f>
        <v>45.431294899999997</v>
      </c>
      <c r="Q2083" s="425">
        <f>IFERROR(VLOOKUP(TRIM(PRR[[#This Row],[Lokacija provedbe
grad ili općina]]),[1]Koordinate!B:E,4,FALSE),"")</f>
        <v>17.7258815</v>
      </c>
    </row>
    <row r="2084" spans="1:17" s="167" customFormat="1">
      <c r="A2084" s="225"/>
      <c r="B2084" s="423" t="s">
        <v>6240</v>
      </c>
      <c r="C2084" s="225"/>
      <c r="D2084" s="225"/>
      <c r="E2084" s="231">
        <v>43634</v>
      </c>
      <c r="F2084" s="424">
        <v>111187.5</v>
      </c>
      <c r="G2084" s="424">
        <v>111187.5</v>
      </c>
      <c r="H2084" s="424">
        <v>94509.375</v>
      </c>
      <c r="I2084" s="424">
        <v>16678.125</v>
      </c>
      <c r="J2084" s="424">
        <v>0</v>
      </c>
      <c r="K2084" s="142" t="s">
        <v>7126</v>
      </c>
      <c r="L2084" s="419" t="s">
        <v>38</v>
      </c>
      <c r="M2084" s="142" t="s">
        <v>4342</v>
      </c>
      <c r="N2084" s="225"/>
      <c r="O2084" s="425">
        <f>IFERROR(VLOOKUP(TRIM(PRR[[#This Row],[Lokacija provedbe
grad ili općina]]),[1]Koordinate!B:E,2,FALSE),"")</f>
        <v>34334</v>
      </c>
      <c r="P2084" s="425">
        <f>IFERROR(VLOOKUP(TRIM(PRR[[#This Row],[Lokacija provedbe
grad ili općina]]),[1]Koordinate!B:E,3,FALSE),"")</f>
        <v>45.431294899999997</v>
      </c>
      <c r="Q2084" s="425">
        <f>IFERROR(VLOOKUP(TRIM(PRR[[#This Row],[Lokacija provedbe
grad ili općina]]),[1]Koordinate!B:E,4,FALSE),"")</f>
        <v>17.7258815</v>
      </c>
    </row>
    <row r="2085" spans="1:17" s="167" customFormat="1">
      <c r="A2085" s="225"/>
      <c r="B2085" s="423" t="s">
        <v>6240</v>
      </c>
      <c r="C2085" s="225"/>
      <c r="D2085" s="225"/>
      <c r="E2085" s="231">
        <v>43640</v>
      </c>
      <c r="F2085" s="424">
        <v>111187.5</v>
      </c>
      <c r="G2085" s="424">
        <v>111187.5</v>
      </c>
      <c r="H2085" s="424">
        <v>94509.375</v>
      </c>
      <c r="I2085" s="424">
        <v>16678.125</v>
      </c>
      <c r="J2085" s="424">
        <v>0</v>
      </c>
      <c r="K2085" s="142" t="s">
        <v>7127</v>
      </c>
      <c r="L2085" s="419" t="s">
        <v>38</v>
      </c>
      <c r="M2085" s="142" t="s">
        <v>4342</v>
      </c>
      <c r="N2085" s="225"/>
      <c r="O2085" s="425">
        <f>IFERROR(VLOOKUP(TRIM(PRR[[#This Row],[Lokacija provedbe
grad ili općina]]),[1]Koordinate!B:E,2,FALSE),"")</f>
        <v>34334</v>
      </c>
      <c r="P2085" s="425">
        <f>IFERROR(VLOOKUP(TRIM(PRR[[#This Row],[Lokacija provedbe
grad ili općina]]),[1]Koordinate!B:E,3,FALSE),"")</f>
        <v>45.431294899999997</v>
      </c>
      <c r="Q2085" s="425">
        <f>IFERROR(VLOOKUP(TRIM(PRR[[#This Row],[Lokacija provedbe
grad ili općina]]),[1]Koordinate!B:E,4,FALSE),"")</f>
        <v>17.7258815</v>
      </c>
    </row>
    <row r="2086" spans="1:17" s="167" customFormat="1">
      <c r="A2086" s="225"/>
      <c r="B2086" s="423" t="s">
        <v>6240</v>
      </c>
      <c r="C2086" s="225"/>
      <c r="D2086" s="225"/>
      <c r="E2086" s="231">
        <v>43640</v>
      </c>
      <c r="F2086" s="424">
        <v>111187.5</v>
      </c>
      <c r="G2086" s="424">
        <v>111187.5</v>
      </c>
      <c r="H2086" s="424">
        <v>94509.375</v>
      </c>
      <c r="I2086" s="424">
        <v>16678.125</v>
      </c>
      <c r="J2086" s="424">
        <v>0</v>
      </c>
      <c r="K2086" s="142" t="s">
        <v>7128</v>
      </c>
      <c r="L2086" s="419" t="s">
        <v>38</v>
      </c>
      <c r="M2086" s="142" t="s">
        <v>4342</v>
      </c>
      <c r="N2086" s="225"/>
      <c r="O2086" s="425">
        <f>IFERROR(VLOOKUP(TRIM(PRR[[#This Row],[Lokacija provedbe
grad ili općina]]),[1]Koordinate!B:E,2,FALSE),"")</f>
        <v>34334</v>
      </c>
      <c r="P2086" s="425">
        <f>IFERROR(VLOOKUP(TRIM(PRR[[#This Row],[Lokacija provedbe
grad ili općina]]),[1]Koordinate!B:E,3,FALSE),"")</f>
        <v>45.431294899999997</v>
      </c>
      <c r="Q2086" s="425">
        <f>IFERROR(VLOOKUP(TRIM(PRR[[#This Row],[Lokacija provedbe
grad ili općina]]),[1]Koordinate!B:E,4,FALSE),"")</f>
        <v>17.7258815</v>
      </c>
    </row>
    <row r="2087" spans="1:17" s="167" customFormat="1">
      <c r="A2087" s="225"/>
      <c r="B2087" s="423" t="s">
        <v>6240</v>
      </c>
      <c r="C2087" s="225"/>
      <c r="D2087" s="225"/>
      <c r="E2087" s="231">
        <v>43635</v>
      </c>
      <c r="F2087" s="424">
        <v>111187.5</v>
      </c>
      <c r="G2087" s="424">
        <v>111187.5</v>
      </c>
      <c r="H2087" s="424">
        <v>94509.375</v>
      </c>
      <c r="I2087" s="424">
        <v>16678.125</v>
      </c>
      <c r="J2087" s="424">
        <v>0</v>
      </c>
      <c r="K2087" s="142" t="s">
        <v>7129</v>
      </c>
      <c r="L2087" s="419" t="s">
        <v>38</v>
      </c>
      <c r="M2087" s="142" t="s">
        <v>140</v>
      </c>
      <c r="N2087" s="225"/>
      <c r="O2087" s="425">
        <f>IFERROR(VLOOKUP(TRIM(PRR[[#This Row],[Lokacija provedbe
grad ili općina]]),[1]Koordinate!B:E,2,FALSE),"")</f>
        <v>34000</v>
      </c>
      <c r="P2087" s="425">
        <f>IFERROR(VLOOKUP(TRIM(PRR[[#This Row],[Lokacija provedbe
grad ili općina]]),[1]Koordinate!B:E,3,FALSE),"")</f>
        <v>45.331476299999999</v>
      </c>
      <c r="Q2087" s="425">
        <f>IFERROR(VLOOKUP(TRIM(PRR[[#This Row],[Lokacija provedbe
grad ili općina]]),[1]Koordinate!B:E,4,FALSE),"")</f>
        <v>17.674474799999899</v>
      </c>
    </row>
    <row r="2088" spans="1:17" s="167" customFormat="1">
      <c r="A2088" s="225"/>
      <c r="B2088" s="423" t="s">
        <v>6240</v>
      </c>
      <c r="C2088" s="225"/>
      <c r="D2088" s="225"/>
      <c r="E2088" s="231">
        <v>43640</v>
      </c>
      <c r="F2088" s="424">
        <v>111187.5</v>
      </c>
      <c r="G2088" s="424">
        <v>111187.5</v>
      </c>
      <c r="H2088" s="424">
        <v>94509.375</v>
      </c>
      <c r="I2088" s="424">
        <v>16678.125</v>
      </c>
      <c r="J2088" s="424">
        <v>0</v>
      </c>
      <c r="K2088" s="142" t="s">
        <v>7130</v>
      </c>
      <c r="L2088" s="419" t="s">
        <v>38</v>
      </c>
      <c r="M2088" s="142" t="s">
        <v>4342</v>
      </c>
      <c r="N2088" s="225"/>
      <c r="O2088" s="425">
        <f>IFERROR(VLOOKUP(TRIM(PRR[[#This Row],[Lokacija provedbe
grad ili općina]]),[1]Koordinate!B:E,2,FALSE),"")</f>
        <v>34334</v>
      </c>
      <c r="P2088" s="425">
        <f>IFERROR(VLOOKUP(TRIM(PRR[[#This Row],[Lokacija provedbe
grad ili općina]]),[1]Koordinate!B:E,3,FALSE),"")</f>
        <v>45.431294899999997</v>
      </c>
      <c r="Q2088" s="425">
        <f>IFERROR(VLOOKUP(TRIM(PRR[[#This Row],[Lokacija provedbe
grad ili općina]]),[1]Koordinate!B:E,4,FALSE),"")</f>
        <v>17.7258815</v>
      </c>
    </row>
    <row r="2089" spans="1:17" s="167" customFormat="1">
      <c r="A2089" s="225"/>
      <c r="B2089" s="423" t="s">
        <v>6240</v>
      </c>
      <c r="C2089" s="225"/>
      <c r="D2089" s="225"/>
      <c r="E2089" s="231">
        <v>43637</v>
      </c>
      <c r="F2089" s="424">
        <v>111187.5</v>
      </c>
      <c r="G2089" s="424">
        <v>111187.5</v>
      </c>
      <c r="H2089" s="424">
        <v>94509.375</v>
      </c>
      <c r="I2089" s="424">
        <v>16678.125</v>
      </c>
      <c r="J2089" s="424">
        <v>0</v>
      </c>
      <c r="K2089" s="142" t="s">
        <v>7131</v>
      </c>
      <c r="L2089" s="419" t="s">
        <v>38</v>
      </c>
      <c r="M2089" s="142" t="s">
        <v>1468</v>
      </c>
      <c r="N2089" s="225"/>
      <c r="O2089" s="425">
        <f>IFERROR(VLOOKUP(TRIM(PRR[[#This Row],[Lokacija provedbe
grad ili općina]]),[1]Koordinate!B:E,2,FALSE),"")</f>
        <v>34350</v>
      </c>
      <c r="P2089" s="425">
        <f>IFERROR(VLOOKUP(TRIM(PRR[[#This Row],[Lokacija provedbe
grad ili općina]]),[1]Koordinate!B:E,3,FALSE),"")</f>
        <v>45.350836100000002</v>
      </c>
      <c r="Q2089" s="425">
        <f>IFERROR(VLOOKUP(TRIM(PRR[[#This Row],[Lokacija provedbe
grad ili općina]]),[1]Koordinate!B:E,4,FALSE),"")</f>
        <v>17.988119299999902</v>
      </c>
    </row>
    <row r="2090" spans="1:17" s="167" customFormat="1">
      <c r="A2090" s="225"/>
      <c r="B2090" s="423" t="s">
        <v>6240</v>
      </c>
      <c r="C2090" s="225"/>
      <c r="D2090" s="225"/>
      <c r="E2090" s="231">
        <v>43635</v>
      </c>
      <c r="F2090" s="424">
        <v>111187.5</v>
      </c>
      <c r="G2090" s="424">
        <v>111187.5</v>
      </c>
      <c r="H2090" s="424">
        <v>94509.375</v>
      </c>
      <c r="I2090" s="424">
        <v>16678.125</v>
      </c>
      <c r="J2090" s="424">
        <v>0</v>
      </c>
      <c r="K2090" s="142" t="s">
        <v>7132</v>
      </c>
      <c r="L2090" s="419" t="s">
        <v>38</v>
      </c>
      <c r="M2090" s="142" t="s">
        <v>4342</v>
      </c>
      <c r="N2090" s="225"/>
      <c r="O2090" s="425">
        <f>IFERROR(VLOOKUP(TRIM(PRR[[#This Row],[Lokacija provedbe
grad ili općina]]),[1]Koordinate!B:E,2,FALSE),"")</f>
        <v>34334</v>
      </c>
      <c r="P2090" s="425">
        <f>IFERROR(VLOOKUP(TRIM(PRR[[#This Row],[Lokacija provedbe
grad ili općina]]),[1]Koordinate!B:E,3,FALSE),"")</f>
        <v>45.431294899999997</v>
      </c>
      <c r="Q2090" s="425">
        <f>IFERROR(VLOOKUP(TRIM(PRR[[#This Row],[Lokacija provedbe
grad ili općina]]),[1]Koordinate!B:E,4,FALSE),"")</f>
        <v>17.7258815</v>
      </c>
    </row>
    <row r="2091" spans="1:17" s="167" customFormat="1">
      <c r="A2091" s="225"/>
      <c r="B2091" s="423" t="s">
        <v>6240</v>
      </c>
      <c r="C2091" s="225"/>
      <c r="D2091" s="225"/>
      <c r="E2091" s="231">
        <v>43635</v>
      </c>
      <c r="F2091" s="424">
        <v>111187.5</v>
      </c>
      <c r="G2091" s="424">
        <v>111187.5</v>
      </c>
      <c r="H2091" s="424">
        <v>94509.375</v>
      </c>
      <c r="I2091" s="424">
        <v>16678.125</v>
      </c>
      <c r="J2091" s="424">
        <v>0</v>
      </c>
      <c r="K2091" s="142" t="s">
        <v>7133</v>
      </c>
      <c r="L2091" s="419" t="s">
        <v>38</v>
      </c>
      <c r="M2091" s="142" t="s">
        <v>188</v>
      </c>
      <c r="N2091" s="225"/>
      <c r="O2091" s="425">
        <f>IFERROR(VLOOKUP(TRIM(PRR[[#This Row],[Lokacija provedbe
grad ili općina]]),[1]Koordinate!B:E,2,FALSE),"")</f>
        <v>34322</v>
      </c>
      <c r="P2091" s="425">
        <f>IFERROR(VLOOKUP(TRIM(PRR[[#This Row],[Lokacija provedbe
grad ili općina]]),[1]Koordinate!B:E,3,FALSE),"")</f>
        <v>45.330240000000003</v>
      </c>
      <c r="Q2091" s="425">
        <f>IFERROR(VLOOKUP(TRIM(PRR[[#This Row],[Lokacija provedbe
grad ili općina]]),[1]Koordinate!B:E,4,FALSE),"")</f>
        <v>17.597004800000001</v>
      </c>
    </row>
    <row r="2092" spans="1:17" s="167" customFormat="1">
      <c r="A2092" s="225"/>
      <c r="B2092" s="423" t="s">
        <v>6240</v>
      </c>
      <c r="C2092" s="225"/>
      <c r="D2092" s="225"/>
      <c r="E2092" s="231">
        <v>43634</v>
      </c>
      <c r="F2092" s="424">
        <v>111187.5</v>
      </c>
      <c r="G2092" s="424">
        <v>111187.5</v>
      </c>
      <c r="H2092" s="424">
        <v>94509.375</v>
      </c>
      <c r="I2092" s="424">
        <v>16678.125</v>
      </c>
      <c r="J2092" s="424">
        <v>0</v>
      </c>
      <c r="K2092" s="142" t="s">
        <v>7134</v>
      </c>
      <c r="L2092" s="419" t="s">
        <v>38</v>
      </c>
      <c r="M2092" s="142" t="s">
        <v>1468</v>
      </c>
      <c r="N2092" s="225"/>
      <c r="O2092" s="425">
        <f>IFERROR(VLOOKUP(TRIM(PRR[[#This Row],[Lokacija provedbe
grad ili općina]]),[1]Koordinate!B:E,2,FALSE),"")</f>
        <v>34350</v>
      </c>
      <c r="P2092" s="425">
        <f>IFERROR(VLOOKUP(TRIM(PRR[[#This Row],[Lokacija provedbe
grad ili općina]]),[1]Koordinate!B:E,3,FALSE),"")</f>
        <v>45.350836100000002</v>
      </c>
      <c r="Q2092" s="425">
        <f>IFERROR(VLOOKUP(TRIM(PRR[[#This Row],[Lokacija provedbe
grad ili općina]]),[1]Koordinate!B:E,4,FALSE),"")</f>
        <v>17.988119299999902</v>
      </c>
    </row>
    <row r="2093" spans="1:17" s="167" customFormat="1">
      <c r="A2093" s="225"/>
      <c r="B2093" s="423" t="s">
        <v>6240</v>
      </c>
      <c r="C2093" s="225"/>
      <c r="D2093" s="225"/>
      <c r="E2093" s="231">
        <v>43637</v>
      </c>
      <c r="F2093" s="424">
        <v>111187.5</v>
      </c>
      <c r="G2093" s="424">
        <v>111187.5</v>
      </c>
      <c r="H2093" s="424">
        <v>94509.375</v>
      </c>
      <c r="I2093" s="424">
        <v>16678.125</v>
      </c>
      <c r="J2093" s="424">
        <v>0</v>
      </c>
      <c r="K2093" s="142" t="s">
        <v>7135</v>
      </c>
      <c r="L2093" s="419" t="s">
        <v>38</v>
      </c>
      <c r="M2093" s="142" t="s">
        <v>4342</v>
      </c>
      <c r="N2093" s="225"/>
      <c r="O2093" s="425">
        <f>IFERROR(VLOOKUP(TRIM(PRR[[#This Row],[Lokacija provedbe
grad ili općina]]),[1]Koordinate!B:E,2,FALSE),"")</f>
        <v>34334</v>
      </c>
      <c r="P2093" s="425">
        <f>IFERROR(VLOOKUP(TRIM(PRR[[#This Row],[Lokacija provedbe
grad ili općina]]),[1]Koordinate!B:E,3,FALSE),"")</f>
        <v>45.431294899999997</v>
      </c>
      <c r="Q2093" s="425">
        <f>IFERROR(VLOOKUP(TRIM(PRR[[#This Row],[Lokacija provedbe
grad ili općina]]),[1]Koordinate!B:E,4,FALSE),"")</f>
        <v>17.7258815</v>
      </c>
    </row>
    <row r="2094" spans="1:17" s="167" customFormat="1">
      <c r="A2094" s="225"/>
      <c r="B2094" s="423" t="s">
        <v>6240</v>
      </c>
      <c r="C2094" s="225"/>
      <c r="D2094" s="225"/>
      <c r="E2094" s="231">
        <v>43637</v>
      </c>
      <c r="F2094" s="424">
        <v>111187.5</v>
      </c>
      <c r="G2094" s="424">
        <v>111187.5</v>
      </c>
      <c r="H2094" s="424">
        <v>94509.375</v>
      </c>
      <c r="I2094" s="424">
        <v>16678.125</v>
      </c>
      <c r="J2094" s="424">
        <v>0</v>
      </c>
      <c r="K2094" s="142" t="s">
        <v>7136</v>
      </c>
      <c r="L2094" s="419" t="s">
        <v>38</v>
      </c>
      <c r="M2094" s="142" t="s">
        <v>4342</v>
      </c>
      <c r="N2094" s="225"/>
      <c r="O2094" s="425">
        <f>IFERROR(VLOOKUP(TRIM(PRR[[#This Row],[Lokacija provedbe
grad ili općina]]),[1]Koordinate!B:E,2,FALSE),"")</f>
        <v>34334</v>
      </c>
      <c r="P2094" s="425">
        <f>IFERROR(VLOOKUP(TRIM(PRR[[#This Row],[Lokacija provedbe
grad ili općina]]),[1]Koordinate!B:E,3,FALSE),"")</f>
        <v>45.431294899999997</v>
      </c>
      <c r="Q2094" s="425">
        <f>IFERROR(VLOOKUP(TRIM(PRR[[#This Row],[Lokacija provedbe
grad ili općina]]),[1]Koordinate!B:E,4,FALSE),"")</f>
        <v>17.7258815</v>
      </c>
    </row>
    <row r="2095" spans="1:17" s="167" customFormat="1">
      <c r="A2095" s="225"/>
      <c r="B2095" s="423" t="s">
        <v>6240</v>
      </c>
      <c r="C2095" s="225"/>
      <c r="D2095" s="225"/>
      <c r="E2095" s="231">
        <v>43640</v>
      </c>
      <c r="F2095" s="424">
        <v>111187.5</v>
      </c>
      <c r="G2095" s="424">
        <v>111187.5</v>
      </c>
      <c r="H2095" s="424">
        <v>94509.375</v>
      </c>
      <c r="I2095" s="424">
        <v>16678.125</v>
      </c>
      <c r="J2095" s="424">
        <v>0</v>
      </c>
      <c r="K2095" s="142" t="s">
        <v>7137</v>
      </c>
      <c r="L2095" s="419" t="s">
        <v>38</v>
      </c>
      <c r="M2095" s="142" t="s">
        <v>140</v>
      </c>
      <c r="N2095" s="225"/>
      <c r="O2095" s="425">
        <f>IFERROR(VLOOKUP(TRIM(PRR[[#This Row],[Lokacija provedbe
grad ili općina]]),[1]Koordinate!B:E,2,FALSE),"")</f>
        <v>34000</v>
      </c>
      <c r="P2095" s="425">
        <f>IFERROR(VLOOKUP(TRIM(PRR[[#This Row],[Lokacija provedbe
grad ili općina]]),[1]Koordinate!B:E,3,FALSE),"")</f>
        <v>45.331476299999999</v>
      </c>
      <c r="Q2095" s="425">
        <f>IFERROR(VLOOKUP(TRIM(PRR[[#This Row],[Lokacija provedbe
grad ili općina]]),[1]Koordinate!B:E,4,FALSE),"")</f>
        <v>17.674474799999899</v>
      </c>
    </row>
    <row r="2096" spans="1:17" s="167" customFormat="1">
      <c r="A2096" s="225"/>
      <c r="B2096" s="423" t="s">
        <v>6240</v>
      </c>
      <c r="C2096" s="225"/>
      <c r="D2096" s="225"/>
      <c r="E2096" s="231">
        <v>43634</v>
      </c>
      <c r="F2096" s="424">
        <v>111187.5</v>
      </c>
      <c r="G2096" s="424">
        <v>111187.5</v>
      </c>
      <c r="H2096" s="424">
        <v>94509.375</v>
      </c>
      <c r="I2096" s="424">
        <v>16678.125</v>
      </c>
      <c r="J2096" s="424">
        <v>0</v>
      </c>
      <c r="K2096" s="142" t="s">
        <v>7138</v>
      </c>
      <c r="L2096" s="419" t="s">
        <v>38</v>
      </c>
      <c r="M2096" s="142" t="s">
        <v>4342</v>
      </c>
      <c r="N2096" s="225"/>
      <c r="O2096" s="425">
        <f>IFERROR(VLOOKUP(TRIM(PRR[[#This Row],[Lokacija provedbe
grad ili općina]]),[1]Koordinate!B:E,2,FALSE),"")</f>
        <v>34334</v>
      </c>
      <c r="P2096" s="425">
        <f>IFERROR(VLOOKUP(TRIM(PRR[[#This Row],[Lokacija provedbe
grad ili općina]]),[1]Koordinate!B:E,3,FALSE),"")</f>
        <v>45.431294899999997</v>
      </c>
      <c r="Q2096" s="425">
        <f>IFERROR(VLOOKUP(TRIM(PRR[[#This Row],[Lokacija provedbe
grad ili općina]]),[1]Koordinate!B:E,4,FALSE),"")</f>
        <v>17.7258815</v>
      </c>
    </row>
    <row r="2097" spans="1:17" s="167" customFormat="1">
      <c r="A2097" s="225"/>
      <c r="B2097" s="423" t="s">
        <v>6240</v>
      </c>
      <c r="C2097" s="225"/>
      <c r="D2097" s="225"/>
      <c r="E2097" s="231">
        <v>43640</v>
      </c>
      <c r="F2097" s="424">
        <v>111187.5</v>
      </c>
      <c r="G2097" s="424">
        <v>111187.5</v>
      </c>
      <c r="H2097" s="424">
        <v>94509.375</v>
      </c>
      <c r="I2097" s="424">
        <v>16678.125</v>
      </c>
      <c r="J2097" s="424">
        <v>0</v>
      </c>
      <c r="K2097" s="142" t="s">
        <v>7139</v>
      </c>
      <c r="L2097" s="419" t="s">
        <v>38</v>
      </c>
      <c r="M2097" s="142" t="s">
        <v>4342</v>
      </c>
      <c r="N2097" s="225"/>
      <c r="O2097" s="425">
        <f>IFERROR(VLOOKUP(TRIM(PRR[[#This Row],[Lokacija provedbe
grad ili općina]]),[1]Koordinate!B:E,2,FALSE),"")</f>
        <v>34334</v>
      </c>
      <c r="P2097" s="425">
        <f>IFERROR(VLOOKUP(TRIM(PRR[[#This Row],[Lokacija provedbe
grad ili općina]]),[1]Koordinate!B:E,3,FALSE),"")</f>
        <v>45.431294899999997</v>
      </c>
      <c r="Q2097" s="425">
        <f>IFERROR(VLOOKUP(TRIM(PRR[[#This Row],[Lokacija provedbe
grad ili općina]]),[1]Koordinate!B:E,4,FALSE),"")</f>
        <v>17.7258815</v>
      </c>
    </row>
    <row r="2098" spans="1:17" s="167" customFormat="1">
      <c r="A2098" s="225"/>
      <c r="B2098" s="423" t="s">
        <v>6240</v>
      </c>
      <c r="C2098" s="225"/>
      <c r="D2098" s="225"/>
      <c r="E2098" s="231">
        <v>43634</v>
      </c>
      <c r="F2098" s="424">
        <v>111187.5</v>
      </c>
      <c r="G2098" s="424">
        <v>111187.5</v>
      </c>
      <c r="H2098" s="424">
        <v>94509.375</v>
      </c>
      <c r="I2098" s="424">
        <v>16678.125</v>
      </c>
      <c r="J2098" s="424">
        <v>0</v>
      </c>
      <c r="K2098" s="142" t="s">
        <v>7140</v>
      </c>
      <c r="L2098" s="419" t="s">
        <v>38</v>
      </c>
      <c r="M2098" s="142" t="s">
        <v>140</v>
      </c>
      <c r="N2098" s="225"/>
      <c r="O2098" s="425">
        <f>IFERROR(VLOOKUP(TRIM(PRR[[#This Row],[Lokacija provedbe
grad ili općina]]),[1]Koordinate!B:E,2,FALSE),"")</f>
        <v>34000</v>
      </c>
      <c r="P2098" s="425">
        <f>IFERROR(VLOOKUP(TRIM(PRR[[#This Row],[Lokacija provedbe
grad ili općina]]),[1]Koordinate!B:E,3,FALSE),"")</f>
        <v>45.331476299999999</v>
      </c>
      <c r="Q2098" s="425">
        <f>IFERROR(VLOOKUP(TRIM(PRR[[#This Row],[Lokacija provedbe
grad ili općina]]),[1]Koordinate!B:E,4,FALSE),"")</f>
        <v>17.674474799999899</v>
      </c>
    </row>
    <row r="2099" spans="1:17" s="167" customFormat="1">
      <c r="A2099" s="225"/>
      <c r="B2099" s="423" t="s">
        <v>6240</v>
      </c>
      <c r="C2099" s="225"/>
      <c r="D2099" s="225"/>
      <c r="E2099" s="231">
        <v>43635</v>
      </c>
      <c r="F2099" s="424">
        <v>111187.5</v>
      </c>
      <c r="G2099" s="424">
        <v>111187.5</v>
      </c>
      <c r="H2099" s="424">
        <v>94509.375</v>
      </c>
      <c r="I2099" s="424">
        <v>16678.125</v>
      </c>
      <c r="J2099" s="424">
        <v>0</v>
      </c>
      <c r="K2099" s="142" t="s">
        <v>7392</v>
      </c>
      <c r="L2099" s="419" t="s">
        <v>38</v>
      </c>
      <c r="M2099" s="142" t="s">
        <v>140</v>
      </c>
      <c r="N2099" s="225"/>
      <c r="O2099" s="425">
        <f>IFERROR(VLOOKUP(TRIM(PRR[[#This Row],[Lokacija provedbe
grad ili općina]]),[1]Koordinate!B:E,2,FALSE),"")</f>
        <v>34000</v>
      </c>
      <c r="P2099" s="425">
        <f>IFERROR(VLOOKUP(TRIM(PRR[[#This Row],[Lokacija provedbe
grad ili općina]]),[1]Koordinate!B:E,3,FALSE),"")</f>
        <v>45.331476299999999</v>
      </c>
      <c r="Q2099" s="425">
        <f>IFERROR(VLOOKUP(TRIM(PRR[[#This Row],[Lokacija provedbe
grad ili općina]]),[1]Koordinate!B:E,4,FALSE),"")</f>
        <v>17.674474799999899</v>
      </c>
    </row>
    <row r="2100" spans="1:17" s="167" customFormat="1">
      <c r="A2100" s="225"/>
      <c r="B2100" s="423" t="s">
        <v>6240</v>
      </c>
      <c r="C2100" s="225"/>
      <c r="D2100" s="225"/>
      <c r="E2100" s="231">
        <v>43647</v>
      </c>
      <c r="F2100" s="424">
        <v>111187.5</v>
      </c>
      <c r="G2100" s="424">
        <v>111187.5</v>
      </c>
      <c r="H2100" s="424">
        <v>94509.375</v>
      </c>
      <c r="I2100" s="424">
        <v>16678.125</v>
      </c>
      <c r="J2100" s="424">
        <v>0</v>
      </c>
      <c r="K2100" s="142" t="s">
        <v>7393</v>
      </c>
      <c r="L2100" s="419" t="s">
        <v>38</v>
      </c>
      <c r="M2100" s="142" t="s">
        <v>140</v>
      </c>
      <c r="N2100" s="225"/>
      <c r="O2100" s="425">
        <f>IFERROR(VLOOKUP(TRIM(PRR[[#This Row],[Lokacija provedbe
grad ili općina]]),[1]Koordinate!B:E,2,FALSE),"")</f>
        <v>34000</v>
      </c>
      <c r="P2100" s="425">
        <f>IFERROR(VLOOKUP(TRIM(PRR[[#This Row],[Lokacija provedbe
grad ili općina]]),[1]Koordinate!B:E,3,FALSE),"")</f>
        <v>45.331476299999999</v>
      </c>
      <c r="Q2100" s="425">
        <f>IFERROR(VLOOKUP(TRIM(PRR[[#This Row],[Lokacija provedbe
grad ili općina]]),[1]Koordinate!B:E,4,FALSE),"")</f>
        <v>17.674474799999899</v>
      </c>
    </row>
    <row r="2101" spans="1:17" s="167" customFormat="1">
      <c r="A2101" s="225"/>
      <c r="B2101" s="423" t="s">
        <v>6240</v>
      </c>
      <c r="C2101" s="225"/>
      <c r="D2101" s="225"/>
      <c r="E2101" s="231">
        <v>43647</v>
      </c>
      <c r="F2101" s="424">
        <v>111187.5</v>
      </c>
      <c r="G2101" s="424">
        <v>111187.5</v>
      </c>
      <c r="H2101" s="424">
        <v>94509.375</v>
      </c>
      <c r="I2101" s="424">
        <v>16678.125</v>
      </c>
      <c r="J2101" s="424">
        <v>0</v>
      </c>
      <c r="K2101" s="142" t="s">
        <v>7394</v>
      </c>
      <c r="L2101" s="419" t="s">
        <v>38</v>
      </c>
      <c r="M2101" s="142" t="s">
        <v>188</v>
      </c>
      <c r="N2101" s="225"/>
      <c r="O2101" s="425">
        <f>IFERROR(VLOOKUP(TRIM(PRR[[#This Row],[Lokacija provedbe
grad ili općina]]),[1]Koordinate!B:E,2,FALSE),"")</f>
        <v>34322</v>
      </c>
      <c r="P2101" s="425">
        <f>IFERROR(VLOOKUP(TRIM(PRR[[#This Row],[Lokacija provedbe
grad ili općina]]),[1]Koordinate!B:E,3,FALSE),"")</f>
        <v>45.330240000000003</v>
      </c>
      <c r="Q2101" s="425">
        <f>IFERROR(VLOOKUP(TRIM(PRR[[#This Row],[Lokacija provedbe
grad ili općina]]),[1]Koordinate!B:E,4,FALSE),"")</f>
        <v>17.597004800000001</v>
      </c>
    </row>
    <row r="2102" spans="1:17" s="167" customFormat="1">
      <c r="A2102" s="225"/>
      <c r="B2102" s="423" t="s">
        <v>6240</v>
      </c>
      <c r="C2102" s="225"/>
      <c r="D2102" s="225"/>
      <c r="E2102" s="231">
        <v>43642</v>
      </c>
      <c r="F2102" s="424">
        <v>111187.5</v>
      </c>
      <c r="G2102" s="424">
        <v>111187.5</v>
      </c>
      <c r="H2102" s="424">
        <v>94509.375</v>
      </c>
      <c r="I2102" s="424">
        <v>16678.125</v>
      </c>
      <c r="J2102" s="424">
        <v>0</v>
      </c>
      <c r="K2102" s="142" t="s">
        <v>7395</v>
      </c>
      <c r="L2102" s="419" t="s">
        <v>38</v>
      </c>
      <c r="M2102" s="142" t="s">
        <v>4342</v>
      </c>
      <c r="N2102" s="225"/>
      <c r="O2102" s="425">
        <f>IFERROR(VLOOKUP(TRIM(PRR[[#This Row],[Lokacija provedbe
grad ili općina]]),[1]Koordinate!B:E,2,FALSE),"")</f>
        <v>34334</v>
      </c>
      <c r="P2102" s="425">
        <f>IFERROR(VLOOKUP(TRIM(PRR[[#This Row],[Lokacija provedbe
grad ili općina]]),[1]Koordinate!B:E,3,FALSE),"")</f>
        <v>45.431294899999997</v>
      </c>
      <c r="Q2102" s="425">
        <f>IFERROR(VLOOKUP(TRIM(PRR[[#This Row],[Lokacija provedbe
grad ili općina]]),[1]Koordinate!B:E,4,FALSE),"")</f>
        <v>17.7258815</v>
      </c>
    </row>
    <row r="2103" spans="1:17" s="167" customFormat="1">
      <c r="A2103" s="225"/>
      <c r="B2103" s="423" t="s">
        <v>6240</v>
      </c>
      <c r="C2103" s="225"/>
      <c r="D2103" s="225"/>
      <c r="E2103" s="231">
        <v>43654</v>
      </c>
      <c r="F2103" s="424">
        <v>111187.5</v>
      </c>
      <c r="G2103" s="424">
        <v>111187.5</v>
      </c>
      <c r="H2103" s="424">
        <v>94509.375</v>
      </c>
      <c r="I2103" s="424">
        <v>16678.125</v>
      </c>
      <c r="J2103" s="424">
        <v>0</v>
      </c>
      <c r="K2103" s="142" t="s">
        <v>7396</v>
      </c>
      <c r="L2103" s="419" t="s">
        <v>38</v>
      </c>
      <c r="M2103" s="142" t="s">
        <v>1568</v>
      </c>
      <c r="N2103" s="225"/>
      <c r="O2103" s="425">
        <f>IFERROR(VLOOKUP(TRIM(PRR[[#This Row],[Lokacija provedbe
grad ili općina]]),[1]Koordinate!B:E,2,FALSE),"")</f>
        <v>34330</v>
      </c>
      <c r="P2103" s="425">
        <f>IFERROR(VLOOKUP(TRIM(PRR[[#This Row],[Lokacija provedbe
grad ili općina]]),[1]Koordinate!B:E,3,FALSE),"")</f>
        <v>45.4555091</v>
      </c>
      <c r="Q2103" s="425">
        <f>IFERROR(VLOOKUP(TRIM(PRR[[#This Row],[Lokacija provedbe
grad ili općina]]),[1]Koordinate!B:E,4,FALSE),"")</f>
        <v>17.6623801</v>
      </c>
    </row>
    <row r="2104" spans="1:17" s="167" customFormat="1">
      <c r="A2104" s="225"/>
      <c r="B2104" s="423" t="s">
        <v>6240</v>
      </c>
      <c r="C2104" s="225"/>
      <c r="D2104" s="225"/>
      <c r="E2104" s="231">
        <v>43654</v>
      </c>
      <c r="F2104" s="424">
        <v>111187.5</v>
      </c>
      <c r="G2104" s="424">
        <v>111187.5</v>
      </c>
      <c r="H2104" s="424">
        <v>94509.375</v>
      </c>
      <c r="I2104" s="424">
        <v>16678.125</v>
      </c>
      <c r="J2104" s="424">
        <v>0</v>
      </c>
      <c r="K2104" s="142" t="s">
        <v>7397</v>
      </c>
      <c r="L2104" s="419" t="s">
        <v>38</v>
      </c>
      <c r="M2104" s="142" t="s">
        <v>188</v>
      </c>
      <c r="N2104" s="225"/>
      <c r="O2104" s="425">
        <f>IFERROR(VLOOKUP(TRIM(PRR[[#This Row],[Lokacija provedbe
grad ili općina]]),[1]Koordinate!B:E,2,FALSE),"")</f>
        <v>34322</v>
      </c>
      <c r="P2104" s="425">
        <f>IFERROR(VLOOKUP(TRIM(PRR[[#This Row],[Lokacija provedbe
grad ili općina]]),[1]Koordinate!B:E,3,FALSE),"")</f>
        <v>45.330240000000003</v>
      </c>
      <c r="Q2104" s="425">
        <f>IFERROR(VLOOKUP(TRIM(PRR[[#This Row],[Lokacija provedbe
grad ili općina]]),[1]Koordinate!B:E,4,FALSE),"")</f>
        <v>17.597004800000001</v>
      </c>
    </row>
    <row r="2105" spans="1:17" s="167" customFormat="1">
      <c r="A2105" s="225"/>
      <c r="B2105" s="423" t="s">
        <v>6240</v>
      </c>
      <c r="C2105" s="225"/>
      <c r="D2105" s="225"/>
      <c r="E2105" s="231">
        <v>43654</v>
      </c>
      <c r="F2105" s="424">
        <v>111187.5</v>
      </c>
      <c r="G2105" s="424">
        <v>111187.5</v>
      </c>
      <c r="H2105" s="424">
        <v>94509.375</v>
      </c>
      <c r="I2105" s="424">
        <v>16678.125</v>
      </c>
      <c r="J2105" s="424">
        <v>0</v>
      </c>
      <c r="K2105" s="142" t="s">
        <v>7398</v>
      </c>
      <c r="L2105" s="419" t="s">
        <v>38</v>
      </c>
      <c r="M2105" s="142" t="s">
        <v>128</v>
      </c>
      <c r="N2105" s="225"/>
      <c r="O2105" s="425">
        <f>IFERROR(VLOOKUP(TRIM(PRR[[#This Row],[Lokacija provedbe
grad ili općina]]),[1]Koordinate!B:E,2,FALSE),"")</f>
        <v>34310</v>
      </c>
      <c r="P2105" s="425">
        <f>IFERROR(VLOOKUP(TRIM(PRR[[#This Row],[Lokacija provedbe
grad ili općina]]),[1]Koordinate!B:E,3,FALSE),"")</f>
        <v>45.2862467</v>
      </c>
      <c r="Q2105" s="425">
        <f>IFERROR(VLOOKUP(TRIM(PRR[[#This Row],[Lokacija provedbe
grad ili općina]]),[1]Koordinate!B:E,4,FALSE),"")</f>
        <v>17.801819600000002</v>
      </c>
    </row>
    <row r="2106" spans="1:17" s="167" customFormat="1">
      <c r="A2106" s="225"/>
      <c r="B2106" s="423" t="s">
        <v>6240</v>
      </c>
      <c r="C2106" s="225"/>
      <c r="D2106" s="225"/>
      <c r="E2106" s="231">
        <v>43654</v>
      </c>
      <c r="F2106" s="424">
        <v>111187.5</v>
      </c>
      <c r="G2106" s="424">
        <v>111187.5</v>
      </c>
      <c r="H2106" s="424">
        <v>94509.375</v>
      </c>
      <c r="I2106" s="424">
        <v>16678.125</v>
      </c>
      <c r="J2106" s="424">
        <v>0</v>
      </c>
      <c r="K2106" s="142" t="s">
        <v>7399</v>
      </c>
      <c r="L2106" s="419" t="s">
        <v>38</v>
      </c>
      <c r="M2106" s="142" t="s">
        <v>37</v>
      </c>
      <c r="N2106" s="225"/>
      <c r="O2106" s="425">
        <f>IFERROR(VLOOKUP(TRIM(PRR[[#This Row],[Lokacija provedbe
grad ili općina]]),[1]Koordinate!B:E,2,FALSE),"")</f>
        <v>34551</v>
      </c>
      <c r="P2106" s="425">
        <f>IFERROR(VLOOKUP(TRIM(PRR[[#This Row],[Lokacija provedbe
grad ili općina]]),[1]Koordinate!B:E,3,FALSE),"")</f>
        <v>45.414281199999998</v>
      </c>
      <c r="Q2106" s="425">
        <f>IFERROR(VLOOKUP(TRIM(PRR[[#This Row],[Lokacija provedbe
grad ili općina]]),[1]Koordinate!B:E,4,FALSE),"")</f>
        <v>17.161192099999901</v>
      </c>
    </row>
    <row r="2107" spans="1:17" s="167" customFormat="1">
      <c r="A2107" s="225"/>
      <c r="B2107" s="423" t="s">
        <v>6240</v>
      </c>
      <c r="C2107" s="225"/>
      <c r="D2107" s="225"/>
      <c r="E2107" s="231">
        <v>43654</v>
      </c>
      <c r="F2107" s="424">
        <v>111187.5</v>
      </c>
      <c r="G2107" s="424">
        <v>111187.5</v>
      </c>
      <c r="H2107" s="424">
        <v>94509.375</v>
      </c>
      <c r="I2107" s="424">
        <v>16678.125</v>
      </c>
      <c r="J2107" s="424">
        <v>0</v>
      </c>
      <c r="K2107" s="142" t="s">
        <v>7400</v>
      </c>
      <c r="L2107" s="419" t="s">
        <v>38</v>
      </c>
      <c r="M2107" s="142" t="s">
        <v>141</v>
      </c>
      <c r="N2107" s="225"/>
      <c r="O2107" s="425">
        <f>IFERROR(VLOOKUP(TRIM(PRR[[#This Row],[Lokacija provedbe
grad ili općina]]),[1]Koordinate!B:E,2,FALSE),"")</f>
        <v>34340</v>
      </c>
      <c r="P2107" s="425">
        <f>IFERROR(VLOOKUP(TRIM(PRR[[#This Row],[Lokacija provedbe
grad ili općina]]),[1]Koordinate!B:E,3,FALSE),"")</f>
        <v>45.425881399999902</v>
      </c>
      <c r="Q2107" s="425">
        <f>IFERROR(VLOOKUP(TRIM(PRR[[#This Row],[Lokacija provedbe
grad ili općina]]),[1]Koordinate!B:E,4,FALSE),"")</f>
        <v>17.883369999999999</v>
      </c>
    </row>
    <row r="2108" spans="1:17" s="167" customFormat="1">
      <c r="A2108" s="225"/>
      <c r="B2108" s="423" t="s">
        <v>6240</v>
      </c>
      <c r="C2108" s="225"/>
      <c r="D2108" s="225"/>
      <c r="E2108" s="231">
        <v>43654</v>
      </c>
      <c r="F2108" s="424">
        <v>111187.5</v>
      </c>
      <c r="G2108" s="424">
        <v>111187.5</v>
      </c>
      <c r="H2108" s="424">
        <v>94509.375</v>
      </c>
      <c r="I2108" s="424">
        <v>16678.125</v>
      </c>
      <c r="J2108" s="424">
        <v>0</v>
      </c>
      <c r="K2108" s="142" t="s">
        <v>7401</v>
      </c>
      <c r="L2108" s="419" t="s">
        <v>38</v>
      </c>
      <c r="M2108" s="142" t="s">
        <v>128</v>
      </c>
      <c r="N2108" s="225"/>
      <c r="O2108" s="425">
        <f>IFERROR(VLOOKUP(TRIM(PRR[[#This Row],[Lokacija provedbe
grad ili općina]]),[1]Koordinate!B:E,2,FALSE),"")</f>
        <v>34310</v>
      </c>
      <c r="P2108" s="425">
        <f>IFERROR(VLOOKUP(TRIM(PRR[[#This Row],[Lokacija provedbe
grad ili općina]]),[1]Koordinate!B:E,3,FALSE),"")</f>
        <v>45.2862467</v>
      </c>
      <c r="Q2108" s="425">
        <f>IFERROR(VLOOKUP(TRIM(PRR[[#This Row],[Lokacija provedbe
grad ili općina]]),[1]Koordinate!B:E,4,FALSE),"")</f>
        <v>17.801819600000002</v>
      </c>
    </row>
    <row r="2109" spans="1:17" s="167" customFormat="1">
      <c r="A2109" s="225"/>
      <c r="B2109" s="423" t="s">
        <v>6240</v>
      </c>
      <c r="C2109" s="225"/>
      <c r="D2109" s="225"/>
      <c r="E2109" s="231">
        <v>43654</v>
      </c>
      <c r="F2109" s="424">
        <v>111187.5</v>
      </c>
      <c r="G2109" s="424">
        <v>111187.5</v>
      </c>
      <c r="H2109" s="424">
        <v>94509.375</v>
      </c>
      <c r="I2109" s="424">
        <v>16678.125</v>
      </c>
      <c r="J2109" s="424">
        <v>0</v>
      </c>
      <c r="K2109" s="142" t="s">
        <v>7402</v>
      </c>
      <c r="L2109" s="419" t="s">
        <v>38</v>
      </c>
      <c r="M2109" s="142" t="s">
        <v>37</v>
      </c>
      <c r="N2109" s="225"/>
      <c r="O2109" s="425">
        <f>IFERROR(VLOOKUP(TRIM(PRR[[#This Row],[Lokacija provedbe
grad ili općina]]),[1]Koordinate!B:E,2,FALSE),"")</f>
        <v>34551</v>
      </c>
      <c r="P2109" s="425">
        <f>IFERROR(VLOOKUP(TRIM(PRR[[#This Row],[Lokacija provedbe
grad ili općina]]),[1]Koordinate!B:E,3,FALSE),"")</f>
        <v>45.414281199999998</v>
      </c>
      <c r="Q2109" s="425">
        <f>IFERROR(VLOOKUP(TRIM(PRR[[#This Row],[Lokacija provedbe
grad ili općina]]),[1]Koordinate!B:E,4,FALSE),"")</f>
        <v>17.161192099999901</v>
      </c>
    </row>
    <row r="2110" spans="1:17" s="167" customFormat="1">
      <c r="A2110" s="225"/>
      <c r="B2110" s="423" t="s">
        <v>6240</v>
      </c>
      <c r="C2110" s="225"/>
      <c r="D2110" s="225"/>
      <c r="E2110" s="231">
        <v>43654</v>
      </c>
      <c r="F2110" s="424">
        <v>111187.5</v>
      </c>
      <c r="G2110" s="424">
        <v>111187.5</v>
      </c>
      <c r="H2110" s="424">
        <v>94509.375</v>
      </c>
      <c r="I2110" s="424">
        <v>16678.125</v>
      </c>
      <c r="J2110" s="424">
        <v>0</v>
      </c>
      <c r="K2110" s="142" t="s">
        <v>7403</v>
      </c>
      <c r="L2110" s="419" t="s">
        <v>38</v>
      </c>
      <c r="M2110" s="142" t="s">
        <v>37</v>
      </c>
      <c r="N2110" s="225"/>
      <c r="O2110" s="425">
        <f>IFERROR(VLOOKUP(TRIM(PRR[[#This Row],[Lokacija provedbe
grad ili općina]]),[1]Koordinate!B:E,2,FALSE),"")</f>
        <v>34551</v>
      </c>
      <c r="P2110" s="425">
        <f>IFERROR(VLOOKUP(TRIM(PRR[[#This Row],[Lokacija provedbe
grad ili općina]]),[1]Koordinate!B:E,3,FALSE),"")</f>
        <v>45.414281199999998</v>
      </c>
      <c r="Q2110" s="425">
        <f>IFERROR(VLOOKUP(TRIM(PRR[[#This Row],[Lokacija provedbe
grad ili općina]]),[1]Koordinate!B:E,4,FALSE),"")</f>
        <v>17.161192099999901</v>
      </c>
    </row>
    <row r="2111" spans="1:17" s="167" customFormat="1">
      <c r="A2111" s="225"/>
      <c r="B2111" s="423" t="s">
        <v>6240</v>
      </c>
      <c r="C2111" s="225"/>
      <c r="D2111" s="225"/>
      <c r="E2111" s="231">
        <v>43654</v>
      </c>
      <c r="F2111" s="424">
        <v>111187.5</v>
      </c>
      <c r="G2111" s="424">
        <v>111187.5</v>
      </c>
      <c r="H2111" s="424">
        <v>94509.375</v>
      </c>
      <c r="I2111" s="424">
        <v>16678.125</v>
      </c>
      <c r="J2111" s="424">
        <v>0</v>
      </c>
      <c r="K2111" s="142" t="s">
        <v>7404</v>
      </c>
      <c r="L2111" s="419" t="s">
        <v>38</v>
      </c>
      <c r="M2111" s="142" t="s">
        <v>141</v>
      </c>
      <c r="N2111" s="225"/>
      <c r="O2111" s="425">
        <f>IFERROR(VLOOKUP(TRIM(PRR[[#This Row],[Lokacija provedbe
grad ili općina]]),[1]Koordinate!B:E,2,FALSE),"")</f>
        <v>34340</v>
      </c>
      <c r="P2111" s="425">
        <f>IFERROR(VLOOKUP(TRIM(PRR[[#This Row],[Lokacija provedbe
grad ili općina]]),[1]Koordinate!B:E,3,FALSE),"")</f>
        <v>45.425881399999902</v>
      </c>
      <c r="Q2111" s="425">
        <f>IFERROR(VLOOKUP(TRIM(PRR[[#This Row],[Lokacija provedbe
grad ili općina]]),[1]Koordinate!B:E,4,FALSE),"")</f>
        <v>17.883369999999999</v>
      </c>
    </row>
    <row r="2112" spans="1:17" s="167" customFormat="1">
      <c r="A2112" s="225"/>
      <c r="B2112" s="423" t="s">
        <v>6240</v>
      </c>
      <c r="C2112" s="225"/>
      <c r="D2112" s="225"/>
      <c r="E2112" s="231">
        <v>43654</v>
      </c>
      <c r="F2112" s="424">
        <v>111187.5</v>
      </c>
      <c r="G2112" s="424">
        <v>111187.5</v>
      </c>
      <c r="H2112" s="424">
        <v>94509.375</v>
      </c>
      <c r="I2112" s="424">
        <v>16678.125</v>
      </c>
      <c r="J2112" s="424">
        <v>0</v>
      </c>
      <c r="K2112" s="142" t="s">
        <v>7405</v>
      </c>
      <c r="L2112" s="419" t="s">
        <v>38</v>
      </c>
      <c r="M2112" s="142" t="s">
        <v>37</v>
      </c>
      <c r="N2112" s="225"/>
      <c r="O2112" s="425">
        <f>IFERROR(VLOOKUP(TRIM(PRR[[#This Row],[Lokacija provedbe
grad ili općina]]),[1]Koordinate!B:E,2,FALSE),"")</f>
        <v>34551</v>
      </c>
      <c r="P2112" s="425">
        <f>IFERROR(VLOOKUP(TRIM(PRR[[#This Row],[Lokacija provedbe
grad ili općina]]),[1]Koordinate!B:E,3,FALSE),"")</f>
        <v>45.414281199999998</v>
      </c>
      <c r="Q2112" s="425">
        <f>IFERROR(VLOOKUP(TRIM(PRR[[#This Row],[Lokacija provedbe
grad ili općina]]),[1]Koordinate!B:E,4,FALSE),"")</f>
        <v>17.161192099999901</v>
      </c>
    </row>
    <row r="2113" spans="1:17" s="167" customFormat="1">
      <c r="A2113" s="225"/>
      <c r="B2113" s="423" t="s">
        <v>6240</v>
      </c>
      <c r="C2113" s="225"/>
      <c r="D2113" s="225"/>
      <c r="E2113" s="231">
        <v>43654</v>
      </c>
      <c r="F2113" s="424">
        <v>111187.5</v>
      </c>
      <c r="G2113" s="424">
        <v>111187.5</v>
      </c>
      <c r="H2113" s="424">
        <v>94509.375</v>
      </c>
      <c r="I2113" s="424">
        <v>16678.125</v>
      </c>
      <c r="J2113" s="424">
        <v>0</v>
      </c>
      <c r="K2113" s="142" t="s">
        <v>7406</v>
      </c>
      <c r="L2113" s="419" t="s">
        <v>38</v>
      </c>
      <c r="M2113" s="142" t="s">
        <v>37</v>
      </c>
      <c r="N2113" s="225"/>
      <c r="O2113" s="425">
        <f>IFERROR(VLOOKUP(TRIM(PRR[[#This Row],[Lokacija provedbe
grad ili općina]]),[1]Koordinate!B:E,2,FALSE),"")</f>
        <v>34551</v>
      </c>
      <c r="P2113" s="425">
        <f>IFERROR(VLOOKUP(TRIM(PRR[[#This Row],[Lokacija provedbe
grad ili općina]]),[1]Koordinate!B:E,3,FALSE),"")</f>
        <v>45.414281199999998</v>
      </c>
      <c r="Q2113" s="425">
        <f>IFERROR(VLOOKUP(TRIM(PRR[[#This Row],[Lokacija provedbe
grad ili općina]]),[1]Koordinate!B:E,4,FALSE),"")</f>
        <v>17.161192099999901</v>
      </c>
    </row>
    <row r="2114" spans="1:17" s="167" customFormat="1">
      <c r="A2114" s="225"/>
      <c r="B2114" s="423" t="s">
        <v>6240</v>
      </c>
      <c r="C2114" s="225"/>
      <c r="D2114" s="225"/>
      <c r="E2114" s="231">
        <v>43654</v>
      </c>
      <c r="F2114" s="424">
        <v>111187.5</v>
      </c>
      <c r="G2114" s="424">
        <v>111187.5</v>
      </c>
      <c r="H2114" s="424">
        <v>94509.375</v>
      </c>
      <c r="I2114" s="424">
        <v>16678.125</v>
      </c>
      <c r="J2114" s="424">
        <v>0</v>
      </c>
      <c r="K2114" s="142" t="s">
        <v>7407</v>
      </c>
      <c r="L2114" s="419" t="s">
        <v>38</v>
      </c>
      <c r="M2114" s="142" t="s">
        <v>138</v>
      </c>
      <c r="N2114" s="225"/>
      <c r="O2114" s="425">
        <f>IFERROR(VLOOKUP(TRIM(PRR[[#This Row],[Lokacija provedbe
grad ili općina]]),[1]Koordinate!B:E,2,FALSE),"")</f>
        <v>34550</v>
      </c>
      <c r="P2114" s="425">
        <f>IFERROR(VLOOKUP(TRIM(PRR[[#This Row],[Lokacija provedbe
grad ili općina]]),[1]Koordinate!B:E,3,FALSE),"")</f>
        <v>45.438845200000003</v>
      </c>
      <c r="Q2114" s="425">
        <f>IFERROR(VLOOKUP(TRIM(PRR[[#This Row],[Lokacija provedbe
grad ili općina]]),[1]Koordinate!B:E,4,FALSE),"")</f>
        <v>17.191742399999999</v>
      </c>
    </row>
    <row r="2115" spans="1:17" s="167" customFormat="1">
      <c r="A2115" s="225"/>
      <c r="B2115" s="423" t="s">
        <v>6240</v>
      </c>
      <c r="C2115" s="225"/>
      <c r="D2115" s="225"/>
      <c r="E2115" s="231">
        <v>43654</v>
      </c>
      <c r="F2115" s="424">
        <v>111187.5</v>
      </c>
      <c r="G2115" s="424">
        <v>111187.5</v>
      </c>
      <c r="H2115" s="424">
        <v>94509.375</v>
      </c>
      <c r="I2115" s="424">
        <v>16678.125</v>
      </c>
      <c r="J2115" s="424">
        <v>0</v>
      </c>
      <c r="K2115" s="142" t="s">
        <v>7408</v>
      </c>
      <c r="L2115" s="419" t="s">
        <v>38</v>
      </c>
      <c r="M2115" s="142" t="s">
        <v>128</v>
      </c>
      <c r="N2115" s="225"/>
      <c r="O2115" s="425">
        <f>IFERROR(VLOOKUP(TRIM(PRR[[#This Row],[Lokacija provedbe
grad ili općina]]),[1]Koordinate!B:E,2,FALSE),"")</f>
        <v>34310</v>
      </c>
      <c r="P2115" s="425">
        <f>IFERROR(VLOOKUP(TRIM(PRR[[#This Row],[Lokacija provedbe
grad ili općina]]),[1]Koordinate!B:E,3,FALSE),"")</f>
        <v>45.2862467</v>
      </c>
      <c r="Q2115" s="425">
        <f>IFERROR(VLOOKUP(TRIM(PRR[[#This Row],[Lokacija provedbe
grad ili općina]]),[1]Koordinate!B:E,4,FALSE),"")</f>
        <v>17.801819600000002</v>
      </c>
    </row>
    <row r="2116" spans="1:17" s="167" customFormat="1">
      <c r="A2116" s="225"/>
      <c r="B2116" s="423" t="s">
        <v>6240</v>
      </c>
      <c r="C2116" s="225"/>
      <c r="D2116" s="225"/>
      <c r="E2116" s="231">
        <v>43654</v>
      </c>
      <c r="F2116" s="424">
        <v>111187.5</v>
      </c>
      <c r="G2116" s="424">
        <v>111187.5</v>
      </c>
      <c r="H2116" s="424">
        <v>94509.375</v>
      </c>
      <c r="I2116" s="424">
        <v>16678.125</v>
      </c>
      <c r="J2116" s="424">
        <v>0</v>
      </c>
      <c r="K2116" s="142" t="s">
        <v>7409</v>
      </c>
      <c r="L2116" s="419" t="s">
        <v>38</v>
      </c>
      <c r="M2116" s="142" t="s">
        <v>1568</v>
      </c>
      <c r="N2116" s="225"/>
      <c r="O2116" s="425">
        <f>IFERROR(VLOOKUP(TRIM(PRR[[#This Row],[Lokacija provedbe
grad ili općina]]),[1]Koordinate!B:E,2,FALSE),"")</f>
        <v>34330</v>
      </c>
      <c r="P2116" s="425">
        <f>IFERROR(VLOOKUP(TRIM(PRR[[#This Row],[Lokacija provedbe
grad ili općina]]),[1]Koordinate!B:E,3,FALSE),"")</f>
        <v>45.4555091</v>
      </c>
      <c r="Q2116" s="425">
        <f>IFERROR(VLOOKUP(TRIM(PRR[[#This Row],[Lokacija provedbe
grad ili općina]]),[1]Koordinate!B:E,4,FALSE),"")</f>
        <v>17.6623801</v>
      </c>
    </row>
    <row r="2117" spans="1:17" s="167" customFormat="1">
      <c r="A2117" s="225"/>
      <c r="B2117" s="423" t="s">
        <v>6240</v>
      </c>
      <c r="C2117" s="225"/>
      <c r="D2117" s="225"/>
      <c r="E2117" s="231">
        <v>43654</v>
      </c>
      <c r="F2117" s="424">
        <v>111187.5</v>
      </c>
      <c r="G2117" s="424">
        <v>111187.5</v>
      </c>
      <c r="H2117" s="424">
        <v>94509.375</v>
      </c>
      <c r="I2117" s="424">
        <v>16678.125</v>
      </c>
      <c r="J2117" s="424">
        <v>0</v>
      </c>
      <c r="K2117" s="142" t="s">
        <v>347</v>
      </c>
      <c r="L2117" s="419" t="s">
        <v>38</v>
      </c>
      <c r="M2117" s="142" t="s">
        <v>141</v>
      </c>
      <c r="N2117" s="225"/>
      <c r="O2117" s="425">
        <f>IFERROR(VLOOKUP(TRIM(PRR[[#This Row],[Lokacija provedbe
grad ili općina]]),[1]Koordinate!B:E,2,FALSE),"")</f>
        <v>34340</v>
      </c>
      <c r="P2117" s="425">
        <f>IFERROR(VLOOKUP(TRIM(PRR[[#This Row],[Lokacija provedbe
grad ili općina]]),[1]Koordinate!B:E,3,FALSE),"")</f>
        <v>45.425881399999902</v>
      </c>
      <c r="Q2117" s="425">
        <f>IFERROR(VLOOKUP(TRIM(PRR[[#This Row],[Lokacija provedbe
grad ili općina]]),[1]Koordinate!B:E,4,FALSE),"")</f>
        <v>17.883369999999999</v>
      </c>
    </row>
    <row r="2118" spans="1:17" s="167" customFormat="1">
      <c r="A2118" s="225"/>
      <c r="B2118" s="423" t="s">
        <v>5521</v>
      </c>
      <c r="C2118" s="225"/>
      <c r="D2118" s="225"/>
      <c r="E2118" s="231">
        <v>43650</v>
      </c>
      <c r="F2118" s="424">
        <v>148250</v>
      </c>
      <c r="G2118" s="424">
        <v>148250</v>
      </c>
      <c r="H2118" s="424">
        <v>133425</v>
      </c>
      <c r="I2118" s="424">
        <v>14825</v>
      </c>
      <c r="J2118" s="424">
        <v>0</v>
      </c>
      <c r="K2118" s="142" t="s">
        <v>7559</v>
      </c>
      <c r="L2118" s="419" t="s">
        <v>38</v>
      </c>
      <c r="M2118" s="142" t="s">
        <v>141</v>
      </c>
      <c r="N2118" s="225"/>
      <c r="O2118" s="425">
        <f>IFERROR(VLOOKUP(TRIM(PRR[[#This Row],[Lokacija provedbe
grad ili općina]]),[1]Koordinate!B:E,2,FALSE),"")</f>
        <v>34340</v>
      </c>
      <c r="P2118" s="425">
        <f>IFERROR(VLOOKUP(TRIM(PRR[[#This Row],[Lokacija provedbe
grad ili općina]]),[1]Koordinate!B:E,3,FALSE),"")</f>
        <v>45.425881399999902</v>
      </c>
      <c r="Q2118" s="425">
        <f>IFERROR(VLOOKUP(TRIM(PRR[[#This Row],[Lokacija provedbe
grad ili općina]]),[1]Koordinate!B:E,4,FALSE),"")</f>
        <v>17.883369999999999</v>
      </c>
    </row>
    <row r="2119" spans="1:17" s="167" customFormat="1">
      <c r="A2119" s="225"/>
      <c r="B2119" s="423" t="s">
        <v>5521</v>
      </c>
      <c r="C2119" s="225"/>
      <c r="D2119" s="225"/>
      <c r="E2119" s="231">
        <v>43650</v>
      </c>
      <c r="F2119" s="424">
        <v>370625</v>
      </c>
      <c r="G2119" s="424">
        <v>370625</v>
      </c>
      <c r="H2119" s="424">
        <v>333562.5</v>
      </c>
      <c r="I2119" s="424">
        <v>37062.5</v>
      </c>
      <c r="J2119" s="424">
        <v>0</v>
      </c>
      <c r="K2119" s="142" t="s">
        <v>7560</v>
      </c>
      <c r="L2119" s="419" t="s">
        <v>38</v>
      </c>
      <c r="M2119" s="142" t="s">
        <v>141</v>
      </c>
      <c r="N2119" s="225"/>
      <c r="O2119" s="425">
        <f>IFERROR(VLOOKUP(TRIM(PRR[[#This Row],[Lokacija provedbe
grad ili općina]]),[1]Koordinate!B:E,2,FALSE),"")</f>
        <v>34340</v>
      </c>
      <c r="P2119" s="425">
        <f>IFERROR(VLOOKUP(TRIM(PRR[[#This Row],[Lokacija provedbe
grad ili općina]]),[1]Koordinate!B:E,3,FALSE),"")</f>
        <v>45.425881399999902</v>
      </c>
      <c r="Q2119" s="425">
        <f>IFERROR(VLOOKUP(TRIM(PRR[[#This Row],[Lokacija provedbe
grad ili općina]]),[1]Koordinate!B:E,4,FALSE),"")</f>
        <v>17.883369999999999</v>
      </c>
    </row>
    <row r="2120" spans="1:17" s="167" customFormat="1">
      <c r="A2120" s="225"/>
      <c r="B2120" s="423" t="s">
        <v>5521</v>
      </c>
      <c r="C2120" s="225"/>
      <c r="D2120" s="225"/>
      <c r="E2120" s="231">
        <v>43650</v>
      </c>
      <c r="F2120" s="424">
        <v>148250</v>
      </c>
      <c r="G2120" s="424">
        <v>148250</v>
      </c>
      <c r="H2120" s="424">
        <v>133425</v>
      </c>
      <c r="I2120" s="424">
        <v>14825</v>
      </c>
      <c r="J2120" s="424">
        <v>0</v>
      </c>
      <c r="K2120" s="142" t="s">
        <v>6422</v>
      </c>
      <c r="L2120" s="419" t="s">
        <v>38</v>
      </c>
      <c r="M2120" s="142" t="s">
        <v>128</v>
      </c>
      <c r="N2120" s="225"/>
      <c r="O2120" s="425">
        <f>IFERROR(VLOOKUP(TRIM(PRR[[#This Row],[Lokacija provedbe
grad ili općina]]),[1]Koordinate!B:E,2,FALSE),"")</f>
        <v>34310</v>
      </c>
      <c r="P2120" s="425">
        <f>IFERROR(VLOOKUP(TRIM(PRR[[#This Row],[Lokacija provedbe
grad ili općina]]),[1]Koordinate!B:E,3,FALSE),"")</f>
        <v>45.2862467</v>
      </c>
      <c r="Q2120" s="425">
        <f>IFERROR(VLOOKUP(TRIM(PRR[[#This Row],[Lokacija provedbe
grad ili općina]]),[1]Koordinate!B:E,4,FALSE),"")</f>
        <v>17.801819600000002</v>
      </c>
    </row>
    <row r="2121" spans="1:17" s="167" customFormat="1">
      <c r="A2121" s="225"/>
      <c r="B2121" s="423" t="s">
        <v>5521</v>
      </c>
      <c r="C2121" s="225"/>
      <c r="D2121" s="225"/>
      <c r="E2121" s="231">
        <v>43650</v>
      </c>
      <c r="F2121" s="424">
        <v>148250</v>
      </c>
      <c r="G2121" s="424">
        <v>148250</v>
      </c>
      <c r="H2121" s="424">
        <v>133425</v>
      </c>
      <c r="I2121" s="424">
        <v>14825</v>
      </c>
      <c r="J2121" s="424">
        <v>0</v>
      </c>
      <c r="K2121" s="142" t="s">
        <v>7561</v>
      </c>
      <c r="L2121" s="419" t="s">
        <v>38</v>
      </c>
      <c r="M2121" s="142" t="s">
        <v>128</v>
      </c>
      <c r="N2121" s="225"/>
      <c r="O2121" s="425">
        <f>IFERROR(VLOOKUP(TRIM(PRR[[#This Row],[Lokacija provedbe
grad ili općina]]),[1]Koordinate!B:E,2,FALSE),"")</f>
        <v>34310</v>
      </c>
      <c r="P2121" s="425">
        <f>IFERROR(VLOOKUP(TRIM(PRR[[#This Row],[Lokacija provedbe
grad ili općina]]),[1]Koordinate!B:E,3,FALSE),"")</f>
        <v>45.2862467</v>
      </c>
      <c r="Q2121" s="425">
        <f>IFERROR(VLOOKUP(TRIM(PRR[[#This Row],[Lokacija provedbe
grad ili općina]]),[1]Koordinate!B:E,4,FALSE),"")</f>
        <v>17.801819600000002</v>
      </c>
    </row>
    <row r="2122" spans="1:17" s="167" customFormat="1">
      <c r="A2122" s="225"/>
      <c r="B2122" s="423" t="s">
        <v>6240</v>
      </c>
      <c r="C2122" s="225"/>
      <c r="D2122" s="225"/>
      <c r="E2122" s="231">
        <v>43661</v>
      </c>
      <c r="F2122" s="424">
        <v>111187.5</v>
      </c>
      <c r="G2122" s="424">
        <v>111187.5</v>
      </c>
      <c r="H2122" s="424">
        <v>94509.375</v>
      </c>
      <c r="I2122" s="424">
        <v>16678.125</v>
      </c>
      <c r="J2122" s="424">
        <v>0</v>
      </c>
      <c r="K2122" s="142" t="s">
        <v>7562</v>
      </c>
      <c r="L2122" s="419" t="s">
        <v>38</v>
      </c>
      <c r="M2122" s="142" t="s">
        <v>37</v>
      </c>
      <c r="N2122" s="225"/>
      <c r="O2122" s="425">
        <f>IFERROR(VLOOKUP(TRIM(PRR[[#This Row],[Lokacija provedbe
grad ili općina]]),[1]Koordinate!B:E,2,FALSE),"")</f>
        <v>34551</v>
      </c>
      <c r="P2122" s="425">
        <f>IFERROR(VLOOKUP(TRIM(PRR[[#This Row],[Lokacija provedbe
grad ili općina]]),[1]Koordinate!B:E,3,FALSE),"")</f>
        <v>45.414281199999998</v>
      </c>
      <c r="Q2122" s="425">
        <f>IFERROR(VLOOKUP(TRIM(PRR[[#This Row],[Lokacija provedbe
grad ili općina]]),[1]Koordinate!B:E,4,FALSE),"")</f>
        <v>17.161192099999901</v>
      </c>
    </row>
    <row r="2123" spans="1:17" s="167" customFormat="1">
      <c r="A2123" s="225"/>
      <c r="B2123" s="423" t="s">
        <v>6240</v>
      </c>
      <c r="C2123" s="225"/>
      <c r="D2123" s="225"/>
      <c r="E2123" s="231">
        <v>43661</v>
      </c>
      <c r="F2123" s="424">
        <v>111187.5</v>
      </c>
      <c r="G2123" s="424">
        <v>111187.5</v>
      </c>
      <c r="H2123" s="424">
        <v>94509.375</v>
      </c>
      <c r="I2123" s="424">
        <v>16678.125</v>
      </c>
      <c r="J2123" s="424">
        <v>0</v>
      </c>
      <c r="K2123" s="142" t="s">
        <v>7563</v>
      </c>
      <c r="L2123" s="419" t="s">
        <v>38</v>
      </c>
      <c r="M2123" s="142" t="s">
        <v>128</v>
      </c>
      <c r="N2123" s="225"/>
      <c r="O2123" s="425">
        <f>IFERROR(VLOOKUP(TRIM(PRR[[#This Row],[Lokacija provedbe
grad ili općina]]),[1]Koordinate!B:E,2,FALSE),"")</f>
        <v>34310</v>
      </c>
      <c r="P2123" s="425">
        <f>IFERROR(VLOOKUP(TRIM(PRR[[#This Row],[Lokacija provedbe
grad ili općina]]),[1]Koordinate!B:E,3,FALSE),"")</f>
        <v>45.2862467</v>
      </c>
      <c r="Q2123" s="425">
        <f>IFERROR(VLOOKUP(TRIM(PRR[[#This Row],[Lokacija provedbe
grad ili općina]]),[1]Koordinate!B:E,4,FALSE),"")</f>
        <v>17.801819600000002</v>
      </c>
    </row>
    <row r="2124" spans="1:17" s="167" customFormat="1">
      <c r="A2124" s="225"/>
      <c r="B2124" s="423" t="s">
        <v>6240</v>
      </c>
      <c r="C2124" s="225"/>
      <c r="D2124" s="225"/>
      <c r="E2124" s="231">
        <v>43661</v>
      </c>
      <c r="F2124" s="424">
        <v>111187.5</v>
      </c>
      <c r="G2124" s="424">
        <v>111187.5</v>
      </c>
      <c r="H2124" s="424">
        <v>94509.375</v>
      </c>
      <c r="I2124" s="424">
        <v>16678.125</v>
      </c>
      <c r="J2124" s="424">
        <v>0</v>
      </c>
      <c r="K2124" s="142" t="s">
        <v>7564</v>
      </c>
      <c r="L2124" s="419" t="s">
        <v>38</v>
      </c>
      <c r="M2124" s="142" t="s">
        <v>140</v>
      </c>
      <c r="N2124" s="225"/>
      <c r="O2124" s="425">
        <f>IFERROR(VLOOKUP(TRIM(PRR[[#This Row],[Lokacija provedbe
grad ili općina]]),[1]Koordinate!B:E,2,FALSE),"")</f>
        <v>34000</v>
      </c>
      <c r="P2124" s="425">
        <f>IFERROR(VLOOKUP(TRIM(PRR[[#This Row],[Lokacija provedbe
grad ili općina]]),[1]Koordinate!B:E,3,FALSE),"")</f>
        <v>45.331476299999999</v>
      </c>
      <c r="Q2124" s="425">
        <f>IFERROR(VLOOKUP(TRIM(PRR[[#This Row],[Lokacija provedbe
grad ili općina]]),[1]Koordinate!B:E,4,FALSE),"")</f>
        <v>17.674474799999899</v>
      </c>
    </row>
    <row r="2125" spans="1:17" s="167" customFormat="1">
      <c r="A2125" s="225"/>
      <c r="B2125" s="423" t="s">
        <v>6240</v>
      </c>
      <c r="C2125" s="225"/>
      <c r="D2125" s="225"/>
      <c r="E2125" s="231">
        <v>43658</v>
      </c>
      <c r="F2125" s="424">
        <v>111187.5</v>
      </c>
      <c r="G2125" s="424">
        <v>111187.5</v>
      </c>
      <c r="H2125" s="424">
        <v>94509.375</v>
      </c>
      <c r="I2125" s="424">
        <v>16678.125</v>
      </c>
      <c r="J2125" s="424">
        <v>0</v>
      </c>
      <c r="K2125" s="142" t="s">
        <v>7565</v>
      </c>
      <c r="L2125" s="419" t="s">
        <v>38</v>
      </c>
      <c r="M2125" s="142" t="s">
        <v>1568</v>
      </c>
      <c r="N2125" s="225"/>
      <c r="O2125" s="425">
        <f>IFERROR(VLOOKUP(TRIM(PRR[[#This Row],[Lokacija provedbe
grad ili općina]]),[1]Koordinate!B:E,2,FALSE),"")</f>
        <v>34330</v>
      </c>
      <c r="P2125" s="425">
        <f>IFERROR(VLOOKUP(TRIM(PRR[[#This Row],[Lokacija provedbe
grad ili općina]]),[1]Koordinate!B:E,3,FALSE),"")</f>
        <v>45.4555091</v>
      </c>
      <c r="Q2125" s="425">
        <f>IFERROR(VLOOKUP(TRIM(PRR[[#This Row],[Lokacija provedbe
grad ili općina]]),[1]Koordinate!B:E,4,FALSE),"")</f>
        <v>17.6623801</v>
      </c>
    </row>
    <row r="2126" spans="1:17" s="167" customFormat="1">
      <c r="A2126" s="225"/>
      <c r="B2126" s="423" t="s">
        <v>6240</v>
      </c>
      <c r="C2126" s="225"/>
      <c r="D2126" s="225"/>
      <c r="E2126" s="231">
        <v>43658</v>
      </c>
      <c r="F2126" s="424">
        <v>111187.5</v>
      </c>
      <c r="G2126" s="424">
        <v>111187.5</v>
      </c>
      <c r="H2126" s="424">
        <v>94509.375</v>
      </c>
      <c r="I2126" s="424">
        <v>16678.125</v>
      </c>
      <c r="J2126" s="424">
        <v>0</v>
      </c>
      <c r="K2126" s="142" t="s">
        <v>7566</v>
      </c>
      <c r="L2126" s="419" t="s">
        <v>38</v>
      </c>
      <c r="M2126" s="142" t="s">
        <v>138</v>
      </c>
      <c r="N2126" s="225"/>
      <c r="O2126" s="425">
        <f>IFERROR(VLOOKUP(TRIM(PRR[[#This Row],[Lokacija provedbe
grad ili općina]]),[1]Koordinate!B:E,2,FALSE),"")</f>
        <v>34550</v>
      </c>
      <c r="P2126" s="425">
        <f>IFERROR(VLOOKUP(TRIM(PRR[[#This Row],[Lokacija provedbe
grad ili općina]]),[1]Koordinate!B:E,3,FALSE),"")</f>
        <v>45.438845200000003</v>
      </c>
      <c r="Q2126" s="425">
        <f>IFERROR(VLOOKUP(TRIM(PRR[[#This Row],[Lokacija provedbe
grad ili općina]]),[1]Koordinate!B:E,4,FALSE),"")</f>
        <v>17.191742399999999</v>
      </c>
    </row>
    <row r="2127" spans="1:17" s="167" customFormat="1">
      <c r="A2127" s="225"/>
      <c r="B2127" s="423" t="s">
        <v>6240</v>
      </c>
      <c r="C2127" s="225"/>
      <c r="D2127" s="225"/>
      <c r="E2127" s="231">
        <v>43661</v>
      </c>
      <c r="F2127" s="424">
        <v>111187.5</v>
      </c>
      <c r="G2127" s="424">
        <v>111187.5</v>
      </c>
      <c r="H2127" s="424">
        <v>94509.375</v>
      </c>
      <c r="I2127" s="424">
        <v>16678.125</v>
      </c>
      <c r="J2127" s="424">
        <v>0</v>
      </c>
      <c r="K2127" s="142" t="s">
        <v>7567</v>
      </c>
      <c r="L2127" s="419" t="s">
        <v>38</v>
      </c>
      <c r="M2127" s="142" t="s">
        <v>7568</v>
      </c>
      <c r="N2127" s="225"/>
      <c r="O2127" s="425" t="str">
        <f>IFERROR(VLOOKUP(TRIM(PRR[[#This Row],[Lokacija provedbe
grad ili općina]]),[1]Koordinate!B:E,2,FALSE),"")</f>
        <v/>
      </c>
      <c r="P2127" s="425" t="str">
        <f>IFERROR(VLOOKUP(TRIM(PRR[[#This Row],[Lokacija provedbe
grad ili općina]]),[1]Koordinate!B:E,3,FALSE),"")</f>
        <v/>
      </c>
      <c r="Q2127" s="425" t="str">
        <f>IFERROR(VLOOKUP(TRIM(PRR[[#This Row],[Lokacija provedbe
grad ili općina]]),[1]Koordinate!B:E,4,FALSE),"")</f>
        <v/>
      </c>
    </row>
    <row r="2128" spans="1:17" s="167" customFormat="1">
      <c r="A2128" s="225"/>
      <c r="B2128" s="423" t="s">
        <v>6240</v>
      </c>
      <c r="C2128" s="225"/>
      <c r="D2128" s="225"/>
      <c r="E2128" s="231">
        <v>43663</v>
      </c>
      <c r="F2128" s="424">
        <v>111187.5</v>
      </c>
      <c r="G2128" s="424">
        <v>111187.5</v>
      </c>
      <c r="H2128" s="424">
        <v>94509.375</v>
      </c>
      <c r="I2128" s="424">
        <v>16678.125</v>
      </c>
      <c r="J2128" s="424">
        <v>0</v>
      </c>
      <c r="K2128" s="142" t="s">
        <v>7569</v>
      </c>
      <c r="L2128" s="419" t="s">
        <v>38</v>
      </c>
      <c r="M2128" s="142" t="s">
        <v>188</v>
      </c>
      <c r="N2128" s="225"/>
      <c r="O2128" s="425">
        <f>IFERROR(VLOOKUP(TRIM(PRR[[#This Row],[Lokacija provedbe
grad ili općina]]),[1]Koordinate!B:E,2,FALSE),"")</f>
        <v>34322</v>
      </c>
      <c r="P2128" s="425">
        <f>IFERROR(VLOOKUP(TRIM(PRR[[#This Row],[Lokacija provedbe
grad ili općina]]),[1]Koordinate!B:E,3,FALSE),"")</f>
        <v>45.330240000000003</v>
      </c>
      <c r="Q2128" s="425">
        <f>IFERROR(VLOOKUP(TRIM(PRR[[#This Row],[Lokacija provedbe
grad ili općina]]),[1]Koordinate!B:E,4,FALSE),"")</f>
        <v>17.597004800000001</v>
      </c>
    </row>
    <row r="2129" spans="1:17" s="167" customFormat="1">
      <c r="A2129" s="225"/>
      <c r="B2129" s="423" t="s">
        <v>6240</v>
      </c>
      <c r="C2129" s="225"/>
      <c r="D2129" s="225"/>
      <c r="E2129" s="231">
        <v>43658</v>
      </c>
      <c r="F2129" s="424">
        <v>111187.5</v>
      </c>
      <c r="G2129" s="424">
        <v>111187.5</v>
      </c>
      <c r="H2129" s="424">
        <v>94509.375</v>
      </c>
      <c r="I2129" s="424">
        <v>16678.125</v>
      </c>
      <c r="J2129" s="424">
        <v>0</v>
      </c>
      <c r="K2129" s="142" t="s">
        <v>7570</v>
      </c>
      <c r="L2129" s="419" t="s">
        <v>38</v>
      </c>
      <c r="M2129" s="142" t="s">
        <v>1468</v>
      </c>
      <c r="N2129" s="225"/>
      <c r="O2129" s="425">
        <f>IFERROR(VLOOKUP(TRIM(PRR[[#This Row],[Lokacija provedbe
grad ili općina]]),[1]Koordinate!B:E,2,FALSE),"")</f>
        <v>34350</v>
      </c>
      <c r="P2129" s="425">
        <f>IFERROR(VLOOKUP(TRIM(PRR[[#This Row],[Lokacija provedbe
grad ili općina]]),[1]Koordinate!B:E,3,FALSE),"")</f>
        <v>45.350836100000002</v>
      </c>
      <c r="Q2129" s="425">
        <f>IFERROR(VLOOKUP(TRIM(PRR[[#This Row],[Lokacija provedbe
grad ili općina]]),[1]Koordinate!B:E,4,FALSE),"")</f>
        <v>17.988119299999902</v>
      </c>
    </row>
    <row r="2130" spans="1:17" s="167" customFormat="1">
      <c r="A2130" s="225"/>
      <c r="B2130" s="423" t="s">
        <v>6240</v>
      </c>
      <c r="C2130" s="225"/>
      <c r="D2130" s="225"/>
      <c r="E2130" s="231">
        <v>43665</v>
      </c>
      <c r="F2130" s="424">
        <v>111187.5</v>
      </c>
      <c r="G2130" s="424">
        <v>111187.5</v>
      </c>
      <c r="H2130" s="424">
        <v>94509.375</v>
      </c>
      <c r="I2130" s="424">
        <v>16678.125</v>
      </c>
      <c r="J2130" s="424">
        <v>0</v>
      </c>
      <c r="K2130" s="142" t="s">
        <v>7571</v>
      </c>
      <c r="L2130" s="419" t="s">
        <v>38</v>
      </c>
      <c r="M2130" s="142" t="s">
        <v>1468</v>
      </c>
      <c r="N2130" s="225"/>
      <c r="O2130" s="425">
        <f>IFERROR(VLOOKUP(TRIM(PRR[[#This Row],[Lokacija provedbe
grad ili općina]]),[1]Koordinate!B:E,2,FALSE),"")</f>
        <v>34350</v>
      </c>
      <c r="P2130" s="425">
        <f>IFERROR(VLOOKUP(TRIM(PRR[[#This Row],[Lokacija provedbe
grad ili općina]]),[1]Koordinate!B:E,3,FALSE),"")</f>
        <v>45.350836100000002</v>
      </c>
      <c r="Q2130" s="425">
        <f>IFERROR(VLOOKUP(TRIM(PRR[[#This Row],[Lokacija provedbe
grad ili općina]]),[1]Koordinate!B:E,4,FALSE),"")</f>
        <v>17.988119299999902</v>
      </c>
    </row>
    <row r="2131" spans="1:17" s="167" customFormat="1">
      <c r="A2131" s="225"/>
      <c r="B2131" s="423" t="s">
        <v>6240</v>
      </c>
      <c r="C2131" s="225"/>
      <c r="D2131" s="225"/>
      <c r="E2131" s="231">
        <v>43658</v>
      </c>
      <c r="F2131" s="424">
        <v>111187.5</v>
      </c>
      <c r="G2131" s="424">
        <v>111187.5</v>
      </c>
      <c r="H2131" s="424">
        <v>94509.375</v>
      </c>
      <c r="I2131" s="424">
        <v>16678.125</v>
      </c>
      <c r="J2131" s="424">
        <v>0</v>
      </c>
      <c r="K2131" s="142" t="s">
        <v>7572</v>
      </c>
      <c r="L2131" s="419" t="s">
        <v>38</v>
      </c>
      <c r="M2131" s="142" t="s">
        <v>1568</v>
      </c>
      <c r="N2131" s="225"/>
      <c r="O2131" s="425">
        <f>IFERROR(VLOOKUP(TRIM(PRR[[#This Row],[Lokacija provedbe
grad ili općina]]),[1]Koordinate!B:E,2,FALSE),"")</f>
        <v>34330</v>
      </c>
      <c r="P2131" s="425">
        <f>IFERROR(VLOOKUP(TRIM(PRR[[#This Row],[Lokacija provedbe
grad ili općina]]),[1]Koordinate!B:E,3,FALSE),"")</f>
        <v>45.4555091</v>
      </c>
      <c r="Q2131" s="425">
        <f>IFERROR(VLOOKUP(TRIM(PRR[[#This Row],[Lokacija provedbe
grad ili općina]]),[1]Koordinate!B:E,4,FALSE),"")</f>
        <v>17.6623801</v>
      </c>
    </row>
    <row r="2132" spans="1:17" s="167" customFormat="1">
      <c r="A2132" s="225"/>
      <c r="B2132" s="423" t="s">
        <v>6240</v>
      </c>
      <c r="C2132" s="225"/>
      <c r="D2132" s="225"/>
      <c r="E2132" s="231">
        <v>43668</v>
      </c>
      <c r="F2132" s="424">
        <v>111187.5</v>
      </c>
      <c r="G2132" s="424">
        <v>111187.5</v>
      </c>
      <c r="H2132" s="424">
        <v>94509.375</v>
      </c>
      <c r="I2132" s="424">
        <v>16678.125</v>
      </c>
      <c r="J2132" s="424">
        <v>0</v>
      </c>
      <c r="K2132" s="142" t="s">
        <v>7573</v>
      </c>
      <c r="L2132" s="419" t="s">
        <v>38</v>
      </c>
      <c r="M2132" s="142" t="s">
        <v>190</v>
      </c>
      <c r="N2132" s="225"/>
      <c r="O2132" s="425">
        <f>IFERROR(VLOOKUP(TRIM(PRR[[#This Row],[Lokacija provedbe
grad ili općina]]),[1]Koordinate!B:E,2,FALSE),"")</f>
        <v>35250</v>
      </c>
      <c r="P2132" s="425">
        <f>IFERROR(VLOOKUP(TRIM(PRR[[#This Row],[Lokacija provedbe
grad ili općina]]),[1]Koordinate!B:E,3,FALSE),"")</f>
        <v>45.164750499999997</v>
      </c>
      <c r="Q2132" s="425">
        <f>IFERROR(VLOOKUP(TRIM(PRR[[#This Row],[Lokacija provedbe
grad ili općina]]),[1]Koordinate!B:E,4,FALSE),"")</f>
        <v>17.756043200000001</v>
      </c>
    </row>
    <row r="2133" spans="1:17" s="167" customFormat="1">
      <c r="A2133" s="225"/>
      <c r="B2133" s="423" t="s">
        <v>6240</v>
      </c>
      <c r="C2133" s="225"/>
      <c r="D2133" s="225"/>
      <c r="E2133" s="231">
        <v>43661</v>
      </c>
      <c r="F2133" s="424">
        <v>111187.5</v>
      </c>
      <c r="G2133" s="424">
        <v>111187.5</v>
      </c>
      <c r="H2133" s="424">
        <v>94509.375</v>
      </c>
      <c r="I2133" s="424">
        <v>16678.125</v>
      </c>
      <c r="J2133" s="424">
        <v>0</v>
      </c>
      <c r="K2133" s="142" t="s">
        <v>7574</v>
      </c>
      <c r="L2133" s="419" t="s">
        <v>38</v>
      </c>
      <c r="M2133" s="142" t="s">
        <v>1468</v>
      </c>
      <c r="N2133" s="225"/>
      <c r="O2133" s="425">
        <f>IFERROR(VLOOKUP(TRIM(PRR[[#This Row],[Lokacija provedbe
grad ili općina]]),[1]Koordinate!B:E,2,FALSE),"")</f>
        <v>34350</v>
      </c>
      <c r="P2133" s="425">
        <f>IFERROR(VLOOKUP(TRIM(PRR[[#This Row],[Lokacija provedbe
grad ili općina]]),[1]Koordinate!B:E,3,FALSE),"")</f>
        <v>45.350836100000002</v>
      </c>
      <c r="Q2133" s="425">
        <f>IFERROR(VLOOKUP(TRIM(PRR[[#This Row],[Lokacija provedbe
grad ili općina]]),[1]Koordinate!B:E,4,FALSE),"")</f>
        <v>17.988119299999902</v>
      </c>
    </row>
    <row r="2134" spans="1:17" s="167" customFormat="1">
      <c r="A2134" s="225"/>
      <c r="B2134" s="423" t="s">
        <v>6240</v>
      </c>
      <c r="C2134" s="225"/>
      <c r="D2134" s="225"/>
      <c r="E2134" s="231">
        <v>43661</v>
      </c>
      <c r="F2134" s="424">
        <v>111187.5</v>
      </c>
      <c r="G2134" s="424">
        <v>111187.5</v>
      </c>
      <c r="H2134" s="424">
        <v>94509.375</v>
      </c>
      <c r="I2134" s="424">
        <v>16678.125</v>
      </c>
      <c r="J2134" s="424">
        <v>0</v>
      </c>
      <c r="K2134" s="142" t="s">
        <v>7575</v>
      </c>
      <c r="L2134" s="419" t="s">
        <v>38</v>
      </c>
      <c r="M2134" s="142" t="s">
        <v>128</v>
      </c>
      <c r="N2134" s="225"/>
      <c r="O2134" s="425">
        <f>IFERROR(VLOOKUP(TRIM(PRR[[#This Row],[Lokacija provedbe
grad ili općina]]),[1]Koordinate!B:E,2,FALSE),"")</f>
        <v>34310</v>
      </c>
      <c r="P2134" s="425">
        <f>IFERROR(VLOOKUP(TRIM(PRR[[#This Row],[Lokacija provedbe
grad ili općina]]),[1]Koordinate!B:E,3,FALSE),"")</f>
        <v>45.2862467</v>
      </c>
      <c r="Q2134" s="425">
        <f>IFERROR(VLOOKUP(TRIM(PRR[[#This Row],[Lokacija provedbe
grad ili općina]]),[1]Koordinate!B:E,4,FALSE),"")</f>
        <v>17.801819600000002</v>
      </c>
    </row>
    <row r="2135" spans="1:17" s="167" customFormat="1">
      <c r="A2135" s="225"/>
      <c r="B2135" s="423" t="s">
        <v>6240</v>
      </c>
      <c r="C2135" s="225"/>
      <c r="D2135" s="225"/>
      <c r="E2135" s="231">
        <v>43662</v>
      </c>
      <c r="F2135" s="424">
        <v>111187.5</v>
      </c>
      <c r="G2135" s="424">
        <v>111187.5</v>
      </c>
      <c r="H2135" s="424">
        <v>94509.375</v>
      </c>
      <c r="I2135" s="424">
        <v>16678.125</v>
      </c>
      <c r="J2135" s="424">
        <v>0</v>
      </c>
      <c r="K2135" s="142" t="s">
        <v>7576</v>
      </c>
      <c r="L2135" s="419" t="s">
        <v>38</v>
      </c>
      <c r="M2135" s="142" t="s">
        <v>140</v>
      </c>
      <c r="N2135" s="225"/>
      <c r="O2135" s="425">
        <f>IFERROR(VLOOKUP(TRIM(PRR[[#This Row],[Lokacija provedbe
grad ili općina]]),[1]Koordinate!B:E,2,FALSE),"")</f>
        <v>34000</v>
      </c>
      <c r="P2135" s="425">
        <f>IFERROR(VLOOKUP(TRIM(PRR[[#This Row],[Lokacija provedbe
grad ili općina]]),[1]Koordinate!B:E,3,FALSE),"")</f>
        <v>45.331476299999999</v>
      </c>
      <c r="Q2135" s="425">
        <f>IFERROR(VLOOKUP(TRIM(PRR[[#This Row],[Lokacija provedbe
grad ili općina]]),[1]Koordinate!B:E,4,FALSE),"")</f>
        <v>17.674474799999899</v>
      </c>
    </row>
    <row r="2136" spans="1:17" s="167" customFormat="1">
      <c r="A2136" s="225"/>
      <c r="B2136" s="423" t="s">
        <v>6240</v>
      </c>
      <c r="C2136" s="225"/>
      <c r="D2136" s="225"/>
      <c r="E2136" s="231">
        <v>43662</v>
      </c>
      <c r="F2136" s="424">
        <v>111187.5</v>
      </c>
      <c r="G2136" s="424">
        <v>111187.5</v>
      </c>
      <c r="H2136" s="424">
        <v>94509.375</v>
      </c>
      <c r="I2136" s="424">
        <v>16678.125</v>
      </c>
      <c r="J2136" s="424">
        <v>0</v>
      </c>
      <c r="K2136" s="142" t="s">
        <v>7577</v>
      </c>
      <c r="L2136" s="419" t="s">
        <v>38</v>
      </c>
      <c r="M2136" s="142" t="s">
        <v>4342</v>
      </c>
      <c r="N2136" s="225"/>
      <c r="O2136" s="425">
        <f>IFERROR(VLOOKUP(TRIM(PRR[[#This Row],[Lokacija provedbe
grad ili općina]]),[1]Koordinate!B:E,2,FALSE),"")</f>
        <v>34334</v>
      </c>
      <c r="P2136" s="425">
        <f>IFERROR(VLOOKUP(TRIM(PRR[[#This Row],[Lokacija provedbe
grad ili općina]]),[1]Koordinate!B:E,3,FALSE),"")</f>
        <v>45.431294899999997</v>
      </c>
      <c r="Q2136" s="425">
        <f>IFERROR(VLOOKUP(TRIM(PRR[[#This Row],[Lokacija provedbe
grad ili općina]]),[1]Koordinate!B:E,4,FALSE),"")</f>
        <v>17.7258815</v>
      </c>
    </row>
    <row r="2137" spans="1:17" s="167" customFormat="1">
      <c r="A2137" s="225"/>
      <c r="B2137" s="423" t="s">
        <v>6240</v>
      </c>
      <c r="C2137" s="225"/>
      <c r="D2137" s="225"/>
      <c r="E2137" s="231">
        <v>43661</v>
      </c>
      <c r="F2137" s="424">
        <v>111187.5</v>
      </c>
      <c r="G2137" s="424">
        <v>111187.5</v>
      </c>
      <c r="H2137" s="424">
        <v>94509.375</v>
      </c>
      <c r="I2137" s="424">
        <v>16678.125</v>
      </c>
      <c r="J2137" s="424">
        <v>0</v>
      </c>
      <c r="K2137" s="142" t="s">
        <v>7578</v>
      </c>
      <c r="L2137" s="419" t="s">
        <v>38</v>
      </c>
      <c r="M2137" s="142" t="s">
        <v>141</v>
      </c>
      <c r="N2137" s="225"/>
      <c r="O2137" s="425">
        <f>IFERROR(VLOOKUP(TRIM(PRR[[#This Row],[Lokacija provedbe
grad ili općina]]),[1]Koordinate!B:E,2,FALSE),"")</f>
        <v>34340</v>
      </c>
      <c r="P2137" s="425">
        <f>IFERROR(VLOOKUP(TRIM(PRR[[#This Row],[Lokacija provedbe
grad ili općina]]),[1]Koordinate!B:E,3,FALSE),"")</f>
        <v>45.425881399999902</v>
      </c>
      <c r="Q2137" s="425">
        <f>IFERROR(VLOOKUP(TRIM(PRR[[#This Row],[Lokacija provedbe
grad ili općina]]),[1]Koordinate!B:E,4,FALSE),"")</f>
        <v>17.883369999999999</v>
      </c>
    </row>
    <row r="2138" spans="1:17" s="167" customFormat="1">
      <c r="A2138" s="225"/>
      <c r="B2138" s="423" t="s">
        <v>6240</v>
      </c>
      <c r="C2138" s="225"/>
      <c r="D2138" s="225"/>
      <c r="E2138" s="231">
        <v>43661</v>
      </c>
      <c r="F2138" s="424">
        <v>111187.5</v>
      </c>
      <c r="G2138" s="424">
        <v>111187.5</v>
      </c>
      <c r="H2138" s="424">
        <v>94509.375</v>
      </c>
      <c r="I2138" s="424">
        <v>16678.125</v>
      </c>
      <c r="J2138" s="424">
        <v>0</v>
      </c>
      <c r="K2138" s="142" t="s">
        <v>7579</v>
      </c>
      <c r="L2138" s="419" t="s">
        <v>38</v>
      </c>
      <c r="M2138" s="142" t="s">
        <v>128</v>
      </c>
      <c r="N2138" s="225"/>
      <c r="O2138" s="425">
        <f>IFERROR(VLOOKUP(TRIM(PRR[[#This Row],[Lokacija provedbe
grad ili općina]]),[1]Koordinate!B:E,2,FALSE),"")</f>
        <v>34310</v>
      </c>
      <c r="P2138" s="425">
        <f>IFERROR(VLOOKUP(TRIM(PRR[[#This Row],[Lokacija provedbe
grad ili općina]]),[1]Koordinate!B:E,3,FALSE),"")</f>
        <v>45.2862467</v>
      </c>
      <c r="Q2138" s="425">
        <f>IFERROR(VLOOKUP(TRIM(PRR[[#This Row],[Lokacija provedbe
grad ili općina]]),[1]Koordinate!B:E,4,FALSE),"")</f>
        <v>17.801819600000002</v>
      </c>
    </row>
    <row r="2139" spans="1:17" s="167" customFormat="1">
      <c r="A2139" s="225"/>
      <c r="B2139" s="423" t="s">
        <v>6240</v>
      </c>
      <c r="C2139" s="225"/>
      <c r="D2139" s="225"/>
      <c r="E2139" s="231">
        <v>43661</v>
      </c>
      <c r="F2139" s="424">
        <v>111187.5</v>
      </c>
      <c r="G2139" s="424">
        <v>111187.5</v>
      </c>
      <c r="H2139" s="424">
        <v>94509.375</v>
      </c>
      <c r="I2139" s="424">
        <v>16678.125</v>
      </c>
      <c r="J2139" s="424">
        <v>0</v>
      </c>
      <c r="K2139" s="142" t="s">
        <v>7580</v>
      </c>
      <c r="L2139" s="419" t="s">
        <v>38</v>
      </c>
      <c r="M2139" s="142" t="s">
        <v>128</v>
      </c>
      <c r="N2139" s="225"/>
      <c r="O2139" s="425">
        <f>IFERROR(VLOOKUP(TRIM(PRR[[#This Row],[Lokacija provedbe
grad ili općina]]),[1]Koordinate!B:E,2,FALSE),"")</f>
        <v>34310</v>
      </c>
      <c r="P2139" s="425">
        <f>IFERROR(VLOOKUP(TRIM(PRR[[#This Row],[Lokacija provedbe
grad ili općina]]),[1]Koordinate!B:E,3,FALSE),"")</f>
        <v>45.2862467</v>
      </c>
      <c r="Q2139" s="425">
        <f>IFERROR(VLOOKUP(TRIM(PRR[[#This Row],[Lokacija provedbe
grad ili općina]]),[1]Koordinate!B:E,4,FALSE),"")</f>
        <v>17.801819600000002</v>
      </c>
    </row>
    <row r="2140" spans="1:17" s="167" customFormat="1">
      <c r="A2140" s="225"/>
      <c r="B2140" s="423" t="s">
        <v>6240</v>
      </c>
      <c r="C2140" s="225"/>
      <c r="D2140" s="225"/>
      <c r="E2140" s="231">
        <v>43661</v>
      </c>
      <c r="F2140" s="424">
        <v>111187.5</v>
      </c>
      <c r="G2140" s="424">
        <v>111187.5</v>
      </c>
      <c r="H2140" s="424">
        <v>94509.375</v>
      </c>
      <c r="I2140" s="424">
        <v>16678.125</v>
      </c>
      <c r="J2140" s="424">
        <v>0</v>
      </c>
      <c r="K2140" s="142" t="s">
        <v>7581</v>
      </c>
      <c r="L2140" s="419" t="s">
        <v>38</v>
      </c>
      <c r="M2140" s="142" t="s">
        <v>141</v>
      </c>
      <c r="N2140" s="225"/>
      <c r="O2140" s="425">
        <f>IFERROR(VLOOKUP(TRIM(PRR[[#This Row],[Lokacija provedbe
grad ili općina]]),[1]Koordinate!B:E,2,FALSE),"")</f>
        <v>34340</v>
      </c>
      <c r="P2140" s="425">
        <f>IFERROR(VLOOKUP(TRIM(PRR[[#This Row],[Lokacija provedbe
grad ili općina]]),[1]Koordinate!B:E,3,FALSE),"")</f>
        <v>45.425881399999902</v>
      </c>
      <c r="Q2140" s="425">
        <f>IFERROR(VLOOKUP(TRIM(PRR[[#This Row],[Lokacija provedbe
grad ili općina]]),[1]Koordinate!B:E,4,FALSE),"")</f>
        <v>17.883369999999999</v>
      </c>
    </row>
    <row r="2141" spans="1:17" s="167" customFormat="1">
      <c r="A2141" s="225"/>
      <c r="B2141" s="423" t="s">
        <v>6240</v>
      </c>
      <c r="C2141" s="225"/>
      <c r="D2141" s="225"/>
      <c r="E2141" s="231">
        <v>43662</v>
      </c>
      <c r="F2141" s="424">
        <v>111187.5</v>
      </c>
      <c r="G2141" s="424">
        <v>111187.5</v>
      </c>
      <c r="H2141" s="424">
        <v>94509.375</v>
      </c>
      <c r="I2141" s="424">
        <v>16678.125</v>
      </c>
      <c r="J2141" s="424">
        <v>0</v>
      </c>
      <c r="K2141" s="142" t="s">
        <v>7582</v>
      </c>
      <c r="L2141" s="419" t="s">
        <v>38</v>
      </c>
      <c r="M2141" s="142" t="s">
        <v>141</v>
      </c>
      <c r="N2141" s="225"/>
      <c r="O2141" s="425">
        <f>IFERROR(VLOOKUP(TRIM(PRR[[#This Row],[Lokacija provedbe
grad ili općina]]),[1]Koordinate!B:E,2,FALSE),"")</f>
        <v>34340</v>
      </c>
      <c r="P2141" s="425">
        <f>IFERROR(VLOOKUP(TRIM(PRR[[#This Row],[Lokacija provedbe
grad ili općina]]),[1]Koordinate!B:E,3,FALSE),"")</f>
        <v>45.425881399999902</v>
      </c>
      <c r="Q2141" s="425">
        <f>IFERROR(VLOOKUP(TRIM(PRR[[#This Row],[Lokacija provedbe
grad ili općina]]),[1]Koordinate!B:E,4,FALSE),"")</f>
        <v>17.883369999999999</v>
      </c>
    </row>
    <row r="2142" spans="1:17" s="167" customFormat="1">
      <c r="A2142" s="225"/>
      <c r="B2142" s="423" t="s">
        <v>6240</v>
      </c>
      <c r="C2142" s="225"/>
      <c r="D2142" s="225"/>
      <c r="E2142" s="231">
        <v>43661</v>
      </c>
      <c r="F2142" s="424">
        <v>111187.5</v>
      </c>
      <c r="G2142" s="424">
        <v>111187.5</v>
      </c>
      <c r="H2142" s="424">
        <v>94509.375</v>
      </c>
      <c r="I2142" s="424">
        <v>16678.125</v>
      </c>
      <c r="J2142" s="424">
        <v>0</v>
      </c>
      <c r="K2142" s="142" t="s">
        <v>7583</v>
      </c>
      <c r="L2142" s="419" t="s">
        <v>38</v>
      </c>
      <c r="M2142" s="142" t="s">
        <v>128</v>
      </c>
      <c r="N2142" s="225"/>
      <c r="O2142" s="425">
        <f>IFERROR(VLOOKUP(TRIM(PRR[[#This Row],[Lokacija provedbe
grad ili općina]]),[1]Koordinate!B:E,2,FALSE),"")</f>
        <v>34310</v>
      </c>
      <c r="P2142" s="425">
        <f>IFERROR(VLOOKUP(TRIM(PRR[[#This Row],[Lokacija provedbe
grad ili općina]]),[1]Koordinate!B:E,3,FALSE),"")</f>
        <v>45.2862467</v>
      </c>
      <c r="Q2142" s="425">
        <f>IFERROR(VLOOKUP(TRIM(PRR[[#This Row],[Lokacija provedbe
grad ili općina]]),[1]Koordinate!B:E,4,FALSE),"")</f>
        <v>17.801819600000002</v>
      </c>
    </row>
    <row r="2143" spans="1:17" s="167" customFormat="1">
      <c r="A2143" s="225"/>
      <c r="B2143" s="423" t="s">
        <v>6240</v>
      </c>
      <c r="C2143" s="225"/>
      <c r="D2143" s="225"/>
      <c r="E2143" s="231">
        <v>43661</v>
      </c>
      <c r="F2143" s="424">
        <v>111187.5</v>
      </c>
      <c r="G2143" s="424">
        <v>111187.5</v>
      </c>
      <c r="H2143" s="424">
        <v>94509.375</v>
      </c>
      <c r="I2143" s="424">
        <v>16678.125</v>
      </c>
      <c r="J2143" s="424">
        <v>0</v>
      </c>
      <c r="K2143" s="142" t="s">
        <v>7584</v>
      </c>
      <c r="L2143" s="419" t="s">
        <v>38</v>
      </c>
      <c r="M2143" s="142" t="s">
        <v>37</v>
      </c>
      <c r="N2143" s="225"/>
      <c r="O2143" s="425">
        <f>IFERROR(VLOOKUP(TRIM(PRR[[#This Row],[Lokacija provedbe
grad ili općina]]),[1]Koordinate!B:E,2,FALSE),"")</f>
        <v>34551</v>
      </c>
      <c r="P2143" s="425">
        <f>IFERROR(VLOOKUP(TRIM(PRR[[#This Row],[Lokacija provedbe
grad ili općina]]),[1]Koordinate!B:E,3,FALSE),"")</f>
        <v>45.414281199999998</v>
      </c>
      <c r="Q2143" s="425">
        <f>IFERROR(VLOOKUP(TRIM(PRR[[#This Row],[Lokacija provedbe
grad ili općina]]),[1]Koordinate!B:E,4,FALSE),"")</f>
        <v>17.161192099999901</v>
      </c>
    </row>
    <row r="2144" spans="1:17" s="167" customFormat="1">
      <c r="A2144" s="225"/>
      <c r="B2144" s="423" t="s">
        <v>6240</v>
      </c>
      <c r="C2144" s="225"/>
      <c r="D2144" s="225"/>
      <c r="E2144" s="231">
        <v>43661</v>
      </c>
      <c r="F2144" s="424">
        <v>111187.5</v>
      </c>
      <c r="G2144" s="424">
        <v>111187.5</v>
      </c>
      <c r="H2144" s="424">
        <v>94509.375</v>
      </c>
      <c r="I2144" s="424">
        <v>16678.125</v>
      </c>
      <c r="J2144" s="424">
        <v>0</v>
      </c>
      <c r="K2144" s="142" t="s">
        <v>7585</v>
      </c>
      <c r="L2144" s="419" t="s">
        <v>38</v>
      </c>
      <c r="M2144" s="142" t="s">
        <v>37</v>
      </c>
      <c r="N2144" s="225"/>
      <c r="O2144" s="425">
        <f>IFERROR(VLOOKUP(TRIM(PRR[[#This Row],[Lokacija provedbe
grad ili općina]]),[1]Koordinate!B:E,2,FALSE),"")</f>
        <v>34551</v>
      </c>
      <c r="P2144" s="425">
        <f>IFERROR(VLOOKUP(TRIM(PRR[[#This Row],[Lokacija provedbe
grad ili općina]]),[1]Koordinate!B:E,3,FALSE),"")</f>
        <v>45.414281199999998</v>
      </c>
      <c r="Q2144" s="425">
        <f>IFERROR(VLOOKUP(TRIM(PRR[[#This Row],[Lokacija provedbe
grad ili općina]]),[1]Koordinate!B:E,4,FALSE),"")</f>
        <v>17.161192099999901</v>
      </c>
    </row>
    <row r="2145" spans="1:17" s="167" customFormat="1">
      <c r="A2145" s="225"/>
      <c r="B2145" s="423" t="s">
        <v>6240</v>
      </c>
      <c r="C2145" s="225"/>
      <c r="D2145" s="225"/>
      <c r="E2145" s="231">
        <v>43661</v>
      </c>
      <c r="F2145" s="424">
        <v>111187.5</v>
      </c>
      <c r="G2145" s="424">
        <v>111187.5</v>
      </c>
      <c r="H2145" s="424">
        <v>94509.375</v>
      </c>
      <c r="I2145" s="424">
        <v>16678.125</v>
      </c>
      <c r="J2145" s="424">
        <v>0</v>
      </c>
      <c r="K2145" s="142" t="s">
        <v>7586</v>
      </c>
      <c r="L2145" s="419" t="s">
        <v>38</v>
      </c>
      <c r="M2145" s="142" t="s">
        <v>1568</v>
      </c>
      <c r="N2145" s="225"/>
      <c r="O2145" s="425">
        <f>IFERROR(VLOOKUP(TRIM(PRR[[#This Row],[Lokacija provedbe
grad ili općina]]),[1]Koordinate!B:E,2,FALSE),"")</f>
        <v>34330</v>
      </c>
      <c r="P2145" s="425">
        <f>IFERROR(VLOOKUP(TRIM(PRR[[#This Row],[Lokacija provedbe
grad ili općina]]),[1]Koordinate!B:E,3,FALSE),"")</f>
        <v>45.4555091</v>
      </c>
      <c r="Q2145" s="425">
        <f>IFERROR(VLOOKUP(TRIM(PRR[[#This Row],[Lokacija provedbe
grad ili općina]]),[1]Koordinate!B:E,4,FALSE),"")</f>
        <v>17.6623801</v>
      </c>
    </row>
    <row r="2146" spans="1:17" s="167" customFormat="1">
      <c r="A2146" s="225"/>
      <c r="B2146" s="423" t="s">
        <v>6240</v>
      </c>
      <c r="C2146" s="225"/>
      <c r="D2146" s="225"/>
      <c r="E2146" s="231">
        <v>43657</v>
      </c>
      <c r="F2146" s="424">
        <v>111187.5</v>
      </c>
      <c r="G2146" s="424">
        <v>111187.5</v>
      </c>
      <c r="H2146" s="424">
        <v>94509.375</v>
      </c>
      <c r="I2146" s="424">
        <v>16678.125</v>
      </c>
      <c r="J2146" s="424">
        <v>0</v>
      </c>
      <c r="K2146" s="142" t="s">
        <v>7587</v>
      </c>
      <c r="L2146" s="419" t="s">
        <v>38</v>
      </c>
      <c r="M2146" s="142" t="s">
        <v>1568</v>
      </c>
      <c r="N2146" s="225"/>
      <c r="O2146" s="425">
        <f>IFERROR(VLOOKUP(TRIM(PRR[[#This Row],[Lokacija provedbe
grad ili općina]]),[1]Koordinate!B:E,2,FALSE),"")</f>
        <v>34330</v>
      </c>
      <c r="P2146" s="425">
        <f>IFERROR(VLOOKUP(TRIM(PRR[[#This Row],[Lokacija provedbe
grad ili općina]]),[1]Koordinate!B:E,3,FALSE),"")</f>
        <v>45.4555091</v>
      </c>
      <c r="Q2146" s="425">
        <f>IFERROR(VLOOKUP(TRIM(PRR[[#This Row],[Lokacija provedbe
grad ili općina]]),[1]Koordinate!B:E,4,FALSE),"")</f>
        <v>17.6623801</v>
      </c>
    </row>
    <row r="2147" spans="1:17" s="167" customFormat="1">
      <c r="A2147" s="225"/>
      <c r="B2147" s="423" t="s">
        <v>6240</v>
      </c>
      <c r="C2147" s="225"/>
      <c r="D2147" s="225"/>
      <c r="E2147" s="231">
        <v>43668</v>
      </c>
      <c r="F2147" s="424">
        <v>111187.5</v>
      </c>
      <c r="G2147" s="424">
        <v>111187.5</v>
      </c>
      <c r="H2147" s="424">
        <v>94509.375</v>
      </c>
      <c r="I2147" s="424">
        <v>16678.125</v>
      </c>
      <c r="J2147" s="424">
        <v>0</v>
      </c>
      <c r="K2147" s="142" t="s">
        <v>7588</v>
      </c>
      <c r="L2147" s="419" t="s">
        <v>38</v>
      </c>
      <c r="M2147" s="142" t="s">
        <v>37</v>
      </c>
      <c r="N2147" s="225"/>
      <c r="O2147" s="425">
        <f>IFERROR(VLOOKUP(TRIM(PRR[[#This Row],[Lokacija provedbe
grad ili općina]]),[1]Koordinate!B:E,2,FALSE),"")</f>
        <v>34551</v>
      </c>
      <c r="P2147" s="425">
        <f>IFERROR(VLOOKUP(TRIM(PRR[[#This Row],[Lokacija provedbe
grad ili općina]]),[1]Koordinate!B:E,3,FALSE),"")</f>
        <v>45.414281199999998</v>
      </c>
      <c r="Q2147" s="425">
        <f>IFERROR(VLOOKUP(TRIM(PRR[[#This Row],[Lokacija provedbe
grad ili općina]]),[1]Koordinate!B:E,4,FALSE),"")</f>
        <v>17.161192099999901</v>
      </c>
    </row>
    <row r="2148" spans="1:17" s="167" customFormat="1">
      <c r="A2148" s="225"/>
      <c r="B2148" s="423" t="s">
        <v>6240</v>
      </c>
      <c r="C2148" s="225"/>
      <c r="D2148" s="225"/>
      <c r="E2148" s="231">
        <v>43664</v>
      </c>
      <c r="F2148" s="424">
        <v>111187.5</v>
      </c>
      <c r="G2148" s="424">
        <v>111187.5</v>
      </c>
      <c r="H2148" s="424">
        <v>94509.375</v>
      </c>
      <c r="I2148" s="424">
        <v>16678.125</v>
      </c>
      <c r="J2148" s="424">
        <v>0</v>
      </c>
      <c r="K2148" s="142" t="s">
        <v>6391</v>
      </c>
      <c r="L2148" s="419" t="s">
        <v>38</v>
      </c>
      <c r="M2148" s="142" t="s">
        <v>141</v>
      </c>
      <c r="N2148" s="225"/>
      <c r="O2148" s="425">
        <f>IFERROR(VLOOKUP(TRIM(PRR[[#This Row],[Lokacija provedbe
grad ili općina]]),[1]Koordinate!B:E,2,FALSE),"")</f>
        <v>34340</v>
      </c>
      <c r="P2148" s="425">
        <f>IFERROR(VLOOKUP(TRIM(PRR[[#This Row],[Lokacija provedbe
grad ili općina]]),[1]Koordinate!B:E,3,FALSE),"")</f>
        <v>45.425881399999902</v>
      </c>
      <c r="Q2148" s="425">
        <f>IFERROR(VLOOKUP(TRIM(PRR[[#This Row],[Lokacija provedbe
grad ili općina]]),[1]Koordinate!B:E,4,FALSE),"")</f>
        <v>17.883369999999999</v>
      </c>
    </row>
    <row r="2149" spans="1:17" s="167" customFormat="1">
      <c r="A2149" s="225"/>
      <c r="B2149" s="423" t="s">
        <v>6240</v>
      </c>
      <c r="C2149" s="225"/>
      <c r="D2149" s="225"/>
      <c r="E2149" s="231">
        <v>43661</v>
      </c>
      <c r="F2149" s="424">
        <v>111187.5</v>
      </c>
      <c r="G2149" s="424">
        <v>111187.5</v>
      </c>
      <c r="H2149" s="424">
        <v>94509.375</v>
      </c>
      <c r="I2149" s="424">
        <v>16678.125</v>
      </c>
      <c r="J2149" s="424">
        <v>0</v>
      </c>
      <c r="K2149" s="142" t="s">
        <v>7589</v>
      </c>
      <c r="L2149" s="419" t="s">
        <v>38</v>
      </c>
      <c r="M2149" s="142" t="s">
        <v>37</v>
      </c>
      <c r="N2149" s="225"/>
      <c r="O2149" s="425">
        <f>IFERROR(VLOOKUP(TRIM(PRR[[#This Row],[Lokacija provedbe
grad ili općina]]),[1]Koordinate!B:E,2,FALSE),"")</f>
        <v>34551</v>
      </c>
      <c r="P2149" s="425">
        <f>IFERROR(VLOOKUP(TRIM(PRR[[#This Row],[Lokacija provedbe
grad ili općina]]),[1]Koordinate!B:E,3,FALSE),"")</f>
        <v>45.414281199999998</v>
      </c>
      <c r="Q2149" s="425">
        <f>IFERROR(VLOOKUP(TRIM(PRR[[#This Row],[Lokacija provedbe
grad ili općina]]),[1]Koordinate!B:E,4,FALSE),"")</f>
        <v>17.161192099999901</v>
      </c>
    </row>
    <row r="2150" spans="1:17" s="167" customFormat="1">
      <c r="A2150" s="225"/>
      <c r="B2150" s="423" t="s">
        <v>6240</v>
      </c>
      <c r="C2150" s="225"/>
      <c r="D2150" s="225"/>
      <c r="E2150" s="231">
        <v>43657</v>
      </c>
      <c r="F2150" s="424">
        <v>111187.5</v>
      </c>
      <c r="G2150" s="424">
        <v>111187.5</v>
      </c>
      <c r="H2150" s="424">
        <v>94509.375</v>
      </c>
      <c r="I2150" s="424">
        <v>16678.125</v>
      </c>
      <c r="J2150" s="424">
        <v>0</v>
      </c>
      <c r="K2150" s="142" t="s">
        <v>7590</v>
      </c>
      <c r="L2150" s="419" t="s">
        <v>38</v>
      </c>
      <c r="M2150" s="142" t="s">
        <v>128</v>
      </c>
      <c r="N2150" s="225"/>
      <c r="O2150" s="425">
        <f>IFERROR(VLOOKUP(TRIM(PRR[[#This Row],[Lokacija provedbe
grad ili općina]]),[1]Koordinate!B:E,2,FALSE),"")</f>
        <v>34310</v>
      </c>
      <c r="P2150" s="425">
        <f>IFERROR(VLOOKUP(TRIM(PRR[[#This Row],[Lokacija provedbe
grad ili općina]]),[1]Koordinate!B:E,3,FALSE),"")</f>
        <v>45.2862467</v>
      </c>
      <c r="Q2150" s="425">
        <f>IFERROR(VLOOKUP(TRIM(PRR[[#This Row],[Lokacija provedbe
grad ili općina]]),[1]Koordinate!B:E,4,FALSE),"")</f>
        <v>17.801819600000002</v>
      </c>
    </row>
    <row r="2151" spans="1:17" s="167" customFormat="1">
      <c r="A2151" s="225"/>
      <c r="B2151" s="423" t="s">
        <v>6240</v>
      </c>
      <c r="C2151" s="225"/>
      <c r="D2151" s="225"/>
      <c r="E2151" s="231">
        <v>43662</v>
      </c>
      <c r="F2151" s="424">
        <v>111187.5</v>
      </c>
      <c r="G2151" s="424">
        <v>111187.5</v>
      </c>
      <c r="H2151" s="424">
        <v>94509.375</v>
      </c>
      <c r="I2151" s="424">
        <v>16678.125</v>
      </c>
      <c r="J2151" s="424">
        <v>0</v>
      </c>
      <c r="K2151" s="142" t="s">
        <v>7591</v>
      </c>
      <c r="L2151" s="419" t="s">
        <v>38</v>
      </c>
      <c r="M2151" s="142" t="s">
        <v>128</v>
      </c>
      <c r="N2151" s="225"/>
      <c r="O2151" s="425">
        <f>IFERROR(VLOOKUP(TRIM(PRR[[#This Row],[Lokacija provedbe
grad ili općina]]),[1]Koordinate!B:E,2,FALSE),"")</f>
        <v>34310</v>
      </c>
      <c r="P2151" s="425">
        <f>IFERROR(VLOOKUP(TRIM(PRR[[#This Row],[Lokacija provedbe
grad ili općina]]),[1]Koordinate!B:E,3,FALSE),"")</f>
        <v>45.2862467</v>
      </c>
      <c r="Q2151" s="425">
        <f>IFERROR(VLOOKUP(TRIM(PRR[[#This Row],[Lokacija provedbe
grad ili općina]]),[1]Koordinate!B:E,4,FALSE),"")</f>
        <v>17.801819600000002</v>
      </c>
    </row>
    <row r="2152" spans="1:17" s="167" customFormat="1">
      <c r="A2152" s="225"/>
      <c r="B2152" s="423" t="s">
        <v>6240</v>
      </c>
      <c r="C2152" s="225"/>
      <c r="D2152" s="225"/>
      <c r="E2152" s="231">
        <v>43663</v>
      </c>
      <c r="F2152" s="424">
        <v>111187.5</v>
      </c>
      <c r="G2152" s="424">
        <v>111187.5</v>
      </c>
      <c r="H2152" s="424">
        <v>94509.375</v>
      </c>
      <c r="I2152" s="424">
        <v>16678.125</v>
      </c>
      <c r="J2152" s="424">
        <v>0</v>
      </c>
      <c r="K2152" s="142" t="s">
        <v>7592</v>
      </c>
      <c r="L2152" s="419" t="s">
        <v>38</v>
      </c>
      <c r="M2152" s="142" t="s">
        <v>128</v>
      </c>
      <c r="N2152" s="225"/>
      <c r="O2152" s="425">
        <f>IFERROR(VLOOKUP(TRIM(PRR[[#This Row],[Lokacija provedbe
grad ili općina]]),[1]Koordinate!B:E,2,FALSE),"")</f>
        <v>34310</v>
      </c>
      <c r="P2152" s="425">
        <f>IFERROR(VLOOKUP(TRIM(PRR[[#This Row],[Lokacija provedbe
grad ili općina]]),[1]Koordinate!B:E,3,FALSE),"")</f>
        <v>45.2862467</v>
      </c>
      <c r="Q2152" s="425">
        <f>IFERROR(VLOOKUP(TRIM(PRR[[#This Row],[Lokacija provedbe
grad ili općina]]),[1]Koordinate!B:E,4,FALSE),"")</f>
        <v>17.801819600000002</v>
      </c>
    </row>
    <row r="2153" spans="1:17" s="167" customFormat="1">
      <c r="A2153" s="151"/>
      <c r="B2153" s="113" t="s">
        <v>5521</v>
      </c>
      <c r="C2153" s="151"/>
      <c r="D2153" s="151"/>
      <c r="E2153" s="78">
        <v>43671</v>
      </c>
      <c r="F2153" s="517">
        <v>370625</v>
      </c>
      <c r="G2153" s="517">
        <v>370625</v>
      </c>
      <c r="H2153" s="517">
        <v>333562.5</v>
      </c>
      <c r="I2153" s="517">
        <v>37062.5</v>
      </c>
      <c r="J2153" s="517">
        <v>0</v>
      </c>
      <c r="K2153" s="124" t="s">
        <v>7713</v>
      </c>
      <c r="L2153" s="418" t="s">
        <v>38</v>
      </c>
      <c r="M2153" s="124" t="s">
        <v>141</v>
      </c>
      <c r="N2153" s="151"/>
      <c r="O2153" s="79">
        <f>IFERROR(VLOOKUP(TRIM(PRR[[#This Row],[Lokacija provedbe
grad ili općina]]),[1]Koordinate!B:E,2,FALSE),"")</f>
        <v>34340</v>
      </c>
      <c r="P2153" s="79">
        <f>IFERROR(VLOOKUP(TRIM(PRR[[#This Row],[Lokacija provedbe
grad ili općina]]),[1]Koordinate!B:E,3,FALSE),"")</f>
        <v>45.425881399999902</v>
      </c>
      <c r="Q2153" s="79">
        <f>IFERROR(VLOOKUP(TRIM(PRR[[#This Row],[Lokacija provedbe
grad ili općina]]),[1]Koordinate!B:E,4,FALSE),"")</f>
        <v>17.883369999999999</v>
      </c>
    </row>
    <row r="2154" spans="1:17" s="167" customFormat="1">
      <c r="A2154" s="151"/>
      <c r="B2154" s="113" t="s">
        <v>5521</v>
      </c>
      <c r="C2154" s="151"/>
      <c r="D2154" s="151"/>
      <c r="E2154" s="78">
        <v>43677</v>
      </c>
      <c r="F2154" s="517">
        <v>370625</v>
      </c>
      <c r="G2154" s="517">
        <v>370625</v>
      </c>
      <c r="H2154" s="517">
        <v>333562.5</v>
      </c>
      <c r="I2154" s="517">
        <v>37062.5</v>
      </c>
      <c r="J2154" s="517">
        <v>0</v>
      </c>
      <c r="K2154" s="124" t="s">
        <v>7714</v>
      </c>
      <c r="L2154" s="418" t="s">
        <v>38</v>
      </c>
      <c r="M2154" s="124" t="s">
        <v>37</v>
      </c>
      <c r="N2154" s="151"/>
      <c r="O2154" s="79">
        <f>IFERROR(VLOOKUP(TRIM(PRR[[#This Row],[Lokacija provedbe
grad ili općina]]),[1]Koordinate!B:E,2,FALSE),"")</f>
        <v>34551</v>
      </c>
      <c r="P2154" s="79">
        <f>IFERROR(VLOOKUP(TRIM(PRR[[#This Row],[Lokacija provedbe
grad ili općina]]),[1]Koordinate!B:E,3,FALSE),"")</f>
        <v>45.414281199999998</v>
      </c>
      <c r="Q2154" s="79">
        <f>IFERROR(VLOOKUP(TRIM(PRR[[#This Row],[Lokacija provedbe
grad ili općina]]),[1]Koordinate!B:E,4,FALSE),"")</f>
        <v>17.161192099999901</v>
      </c>
    </row>
    <row r="2155" spans="1:17" s="167" customFormat="1">
      <c r="A2155" s="151"/>
      <c r="B2155" s="113" t="s">
        <v>5521</v>
      </c>
      <c r="C2155" s="151"/>
      <c r="D2155" s="151"/>
      <c r="E2155" s="78">
        <v>43677</v>
      </c>
      <c r="F2155" s="517">
        <v>148250</v>
      </c>
      <c r="G2155" s="517">
        <v>148250</v>
      </c>
      <c r="H2155" s="517">
        <v>133425</v>
      </c>
      <c r="I2155" s="517">
        <v>14825</v>
      </c>
      <c r="J2155" s="517">
        <v>0</v>
      </c>
      <c r="K2155" s="124" t="s">
        <v>7715</v>
      </c>
      <c r="L2155" s="418" t="s">
        <v>38</v>
      </c>
      <c r="M2155" s="124" t="s">
        <v>1568</v>
      </c>
      <c r="N2155" s="151"/>
      <c r="O2155" s="79">
        <f>IFERROR(VLOOKUP(TRIM(PRR[[#This Row],[Lokacija provedbe
grad ili općina]]),[1]Koordinate!B:E,2,FALSE),"")</f>
        <v>34330</v>
      </c>
      <c r="P2155" s="79">
        <f>IFERROR(VLOOKUP(TRIM(PRR[[#This Row],[Lokacija provedbe
grad ili općina]]),[1]Koordinate!B:E,3,FALSE),"")</f>
        <v>45.4555091</v>
      </c>
      <c r="Q2155" s="79">
        <f>IFERROR(VLOOKUP(TRIM(PRR[[#This Row],[Lokacija provedbe
grad ili općina]]),[1]Koordinate!B:E,4,FALSE),"")</f>
        <v>17.6623801</v>
      </c>
    </row>
    <row r="2156" spans="1:17" s="167" customFormat="1">
      <c r="A2156" s="151"/>
      <c r="B2156" s="113" t="s">
        <v>5521</v>
      </c>
      <c r="C2156" s="151"/>
      <c r="D2156" s="151"/>
      <c r="E2156" s="78">
        <v>43677</v>
      </c>
      <c r="F2156" s="517">
        <v>148250</v>
      </c>
      <c r="G2156" s="517">
        <v>148250</v>
      </c>
      <c r="H2156" s="517">
        <v>133425</v>
      </c>
      <c r="I2156" s="517">
        <v>14825</v>
      </c>
      <c r="J2156" s="517">
        <v>0</v>
      </c>
      <c r="K2156" s="124" t="s">
        <v>7716</v>
      </c>
      <c r="L2156" s="418" t="s">
        <v>38</v>
      </c>
      <c r="M2156" s="124" t="s">
        <v>128</v>
      </c>
      <c r="N2156" s="151"/>
      <c r="O2156" s="79">
        <f>IFERROR(VLOOKUP(TRIM(PRR[[#This Row],[Lokacija provedbe
grad ili općina]]),[1]Koordinate!B:E,2,FALSE),"")</f>
        <v>34310</v>
      </c>
      <c r="P2156" s="79">
        <f>IFERROR(VLOOKUP(TRIM(PRR[[#This Row],[Lokacija provedbe
grad ili općina]]),[1]Koordinate!B:E,3,FALSE),"")</f>
        <v>45.2862467</v>
      </c>
      <c r="Q2156" s="79">
        <f>IFERROR(VLOOKUP(TRIM(PRR[[#This Row],[Lokacija provedbe
grad ili općina]]),[1]Koordinate!B:E,4,FALSE),"")</f>
        <v>17.801819600000002</v>
      </c>
    </row>
    <row r="2157" spans="1:17" s="167" customFormat="1">
      <c r="A2157" s="151"/>
      <c r="B2157" s="113" t="s">
        <v>6240</v>
      </c>
      <c r="C2157" s="151"/>
      <c r="D2157" s="151"/>
      <c r="E2157" s="78">
        <v>43677</v>
      </c>
      <c r="F2157" s="517">
        <v>111187.5</v>
      </c>
      <c r="G2157" s="517">
        <v>111187.5</v>
      </c>
      <c r="H2157" s="517">
        <v>94509.375</v>
      </c>
      <c r="I2157" s="517">
        <v>16678.125</v>
      </c>
      <c r="J2157" s="517">
        <v>0</v>
      </c>
      <c r="K2157" s="124" t="s">
        <v>7717</v>
      </c>
      <c r="L2157" s="418" t="s">
        <v>38</v>
      </c>
      <c r="M2157" s="124" t="s">
        <v>37</v>
      </c>
      <c r="N2157" s="151"/>
      <c r="O2157" s="79">
        <f>IFERROR(VLOOKUP(TRIM(PRR[[#This Row],[Lokacija provedbe
grad ili općina]]),[1]Koordinate!B:E,2,FALSE),"")</f>
        <v>34551</v>
      </c>
      <c r="P2157" s="79">
        <f>IFERROR(VLOOKUP(TRIM(PRR[[#This Row],[Lokacija provedbe
grad ili općina]]),[1]Koordinate!B:E,3,FALSE),"")</f>
        <v>45.414281199999998</v>
      </c>
      <c r="Q2157" s="79">
        <f>IFERROR(VLOOKUP(TRIM(PRR[[#This Row],[Lokacija provedbe
grad ili općina]]),[1]Koordinate!B:E,4,FALSE),"")</f>
        <v>17.161192099999901</v>
      </c>
    </row>
    <row r="2158" spans="1:17" s="167" customFormat="1">
      <c r="A2158" s="151"/>
      <c r="B2158" s="113" t="s">
        <v>6240</v>
      </c>
      <c r="C2158" s="151"/>
      <c r="D2158" s="151"/>
      <c r="E2158" s="78">
        <v>43677</v>
      </c>
      <c r="F2158" s="517">
        <v>111187.5</v>
      </c>
      <c r="G2158" s="517">
        <v>111187.5</v>
      </c>
      <c r="H2158" s="517">
        <v>94509.375</v>
      </c>
      <c r="I2158" s="517">
        <v>16678.125</v>
      </c>
      <c r="J2158" s="517">
        <v>0</v>
      </c>
      <c r="K2158" s="124" t="s">
        <v>7718</v>
      </c>
      <c r="L2158" s="418" t="s">
        <v>38</v>
      </c>
      <c r="M2158" s="124" t="s">
        <v>128</v>
      </c>
      <c r="N2158" s="151"/>
      <c r="O2158" s="79">
        <f>IFERROR(VLOOKUP(TRIM(PRR[[#This Row],[Lokacija provedbe
grad ili općina]]),[1]Koordinate!B:E,2,FALSE),"")</f>
        <v>34310</v>
      </c>
      <c r="P2158" s="79">
        <f>IFERROR(VLOOKUP(TRIM(PRR[[#This Row],[Lokacija provedbe
grad ili općina]]),[1]Koordinate!B:E,3,FALSE),"")</f>
        <v>45.2862467</v>
      </c>
      <c r="Q2158" s="79">
        <f>IFERROR(VLOOKUP(TRIM(PRR[[#This Row],[Lokacija provedbe
grad ili općina]]),[1]Koordinate!B:E,4,FALSE),"")</f>
        <v>17.801819600000002</v>
      </c>
    </row>
    <row r="2159" spans="1:17" s="167" customFormat="1">
      <c r="A2159" s="151"/>
      <c r="B2159" s="113" t="s">
        <v>6240</v>
      </c>
      <c r="C2159" s="151"/>
      <c r="D2159" s="151"/>
      <c r="E2159" s="78">
        <v>43677</v>
      </c>
      <c r="F2159" s="517">
        <v>111187.5</v>
      </c>
      <c r="G2159" s="517">
        <v>111187.5</v>
      </c>
      <c r="H2159" s="517">
        <v>94509.375</v>
      </c>
      <c r="I2159" s="517">
        <v>16678.125</v>
      </c>
      <c r="J2159" s="517">
        <v>0</v>
      </c>
      <c r="K2159" s="124" t="s">
        <v>7719</v>
      </c>
      <c r="L2159" s="418" t="s">
        <v>38</v>
      </c>
      <c r="M2159" s="124" t="s">
        <v>1470</v>
      </c>
      <c r="N2159" s="151"/>
      <c r="O2159" s="79">
        <f>IFERROR(VLOOKUP(TRIM(PRR[[#This Row],[Lokacija provedbe
grad ili općina]]),[1]Koordinate!B:E,2,FALSE),"")</f>
        <v>34308</v>
      </c>
      <c r="P2159" s="79">
        <f>IFERROR(VLOOKUP(TRIM(PRR[[#This Row],[Lokacija provedbe
grad ili općina]]),[1]Koordinate!B:E,3,FALSE),"")</f>
        <v>45.357976699999902</v>
      </c>
      <c r="Q2159" s="79">
        <f>IFERROR(VLOOKUP(TRIM(PRR[[#This Row],[Lokacija provedbe
grad ili općina]]),[1]Koordinate!B:E,4,FALSE),"")</f>
        <v>17.764002300000001</v>
      </c>
    </row>
    <row r="2160" spans="1:17" s="167" customFormat="1">
      <c r="A2160" s="151"/>
      <c r="B2160" s="113" t="s">
        <v>6240</v>
      </c>
      <c r="C2160" s="151"/>
      <c r="D2160" s="151"/>
      <c r="E2160" s="78">
        <v>43677</v>
      </c>
      <c r="F2160" s="517">
        <v>111187.5</v>
      </c>
      <c r="G2160" s="517">
        <v>111187.5</v>
      </c>
      <c r="H2160" s="517">
        <v>94509.375</v>
      </c>
      <c r="I2160" s="517">
        <v>16678.125</v>
      </c>
      <c r="J2160" s="517">
        <v>0</v>
      </c>
      <c r="K2160" s="124" t="s">
        <v>7720</v>
      </c>
      <c r="L2160" s="418" t="s">
        <v>38</v>
      </c>
      <c r="M2160" s="124" t="s">
        <v>141</v>
      </c>
      <c r="N2160" s="151"/>
      <c r="O2160" s="79">
        <f>IFERROR(VLOOKUP(TRIM(PRR[[#This Row],[Lokacija provedbe
grad ili općina]]),[1]Koordinate!B:E,2,FALSE),"")</f>
        <v>34340</v>
      </c>
      <c r="P2160" s="79">
        <f>IFERROR(VLOOKUP(TRIM(PRR[[#This Row],[Lokacija provedbe
grad ili općina]]),[1]Koordinate!B:E,3,FALSE),"")</f>
        <v>45.425881399999902</v>
      </c>
      <c r="Q2160" s="79">
        <f>IFERROR(VLOOKUP(TRIM(PRR[[#This Row],[Lokacija provedbe
grad ili općina]]),[1]Koordinate!B:E,4,FALSE),"")</f>
        <v>17.883369999999999</v>
      </c>
    </row>
    <row r="2161" spans="1:17" s="167" customFormat="1">
      <c r="A2161" s="151"/>
      <c r="B2161" s="113" t="s">
        <v>6240</v>
      </c>
      <c r="C2161" s="151"/>
      <c r="D2161" s="151"/>
      <c r="E2161" s="78">
        <v>43677</v>
      </c>
      <c r="F2161" s="517">
        <v>111187.5</v>
      </c>
      <c r="G2161" s="517">
        <v>111187.5</v>
      </c>
      <c r="H2161" s="517">
        <v>94509.375</v>
      </c>
      <c r="I2161" s="517">
        <v>16678.125</v>
      </c>
      <c r="J2161" s="517">
        <v>0</v>
      </c>
      <c r="K2161" s="124" t="s">
        <v>7721</v>
      </c>
      <c r="L2161" s="418" t="s">
        <v>38</v>
      </c>
      <c r="M2161" s="124" t="s">
        <v>138</v>
      </c>
      <c r="N2161" s="151"/>
      <c r="O2161" s="79">
        <f>IFERROR(VLOOKUP(TRIM(PRR[[#This Row],[Lokacija provedbe
grad ili općina]]),[1]Koordinate!B:E,2,FALSE),"")</f>
        <v>34550</v>
      </c>
      <c r="P2161" s="79">
        <f>IFERROR(VLOOKUP(TRIM(PRR[[#This Row],[Lokacija provedbe
grad ili općina]]),[1]Koordinate!B:E,3,FALSE),"")</f>
        <v>45.438845200000003</v>
      </c>
      <c r="Q2161" s="79">
        <f>IFERROR(VLOOKUP(TRIM(PRR[[#This Row],[Lokacija provedbe
grad ili općina]]),[1]Koordinate!B:E,4,FALSE),"")</f>
        <v>17.191742399999999</v>
      </c>
    </row>
    <row r="2162" spans="1:17" s="167" customFormat="1">
      <c r="A2162" s="151"/>
      <c r="B2162" s="113" t="s">
        <v>7685</v>
      </c>
      <c r="C2162" s="151"/>
      <c r="D2162" s="151"/>
      <c r="E2162" s="78">
        <v>43677</v>
      </c>
      <c r="F2162" s="517">
        <v>1315064.3999999999</v>
      </c>
      <c r="G2162" s="517">
        <v>540189.96</v>
      </c>
      <c r="H2162" s="517">
        <v>459161.46599999996</v>
      </c>
      <c r="I2162" s="517">
        <v>81028.494000000006</v>
      </c>
      <c r="J2162" s="517">
        <v>774874.44</v>
      </c>
      <c r="K2162" s="124" t="s">
        <v>7722</v>
      </c>
      <c r="L2162" s="418" t="s">
        <v>38</v>
      </c>
      <c r="M2162" s="124" t="s">
        <v>37</v>
      </c>
      <c r="N2162" s="151"/>
      <c r="O2162" s="79">
        <f>IFERROR(VLOOKUP(TRIM(PRR[[#This Row],[Lokacija provedbe
grad ili općina]]),[1]Koordinate!B:E,2,FALSE),"")</f>
        <v>34551</v>
      </c>
      <c r="P2162" s="79">
        <f>IFERROR(VLOOKUP(TRIM(PRR[[#This Row],[Lokacija provedbe
grad ili općina]]),[1]Koordinate!B:E,3,FALSE),"")</f>
        <v>45.414281199999998</v>
      </c>
      <c r="Q2162" s="79">
        <f>IFERROR(VLOOKUP(TRIM(PRR[[#This Row],[Lokacija provedbe
grad ili općina]]),[1]Koordinate!B:E,4,FALSE),"")</f>
        <v>17.161192099999901</v>
      </c>
    </row>
    <row r="2163" spans="1:17" s="167" customFormat="1">
      <c r="A2163" s="151"/>
      <c r="B2163" s="113" t="s">
        <v>7685</v>
      </c>
      <c r="C2163" s="151"/>
      <c r="D2163" s="151"/>
      <c r="E2163" s="78">
        <v>43677</v>
      </c>
      <c r="F2163" s="517">
        <v>4070751.36</v>
      </c>
      <c r="G2163" s="517">
        <v>1482500</v>
      </c>
      <c r="H2163" s="517">
        <v>1260125</v>
      </c>
      <c r="I2163" s="517">
        <v>222375</v>
      </c>
      <c r="J2163" s="517">
        <v>2588251.36</v>
      </c>
      <c r="K2163" s="124" t="s">
        <v>4454</v>
      </c>
      <c r="L2163" s="418" t="s">
        <v>38</v>
      </c>
      <c r="M2163" s="124" t="s">
        <v>37</v>
      </c>
      <c r="N2163" s="151"/>
      <c r="O2163" s="79">
        <f>IFERROR(VLOOKUP(TRIM(PRR[[#This Row],[Lokacija provedbe
grad ili općina]]),[1]Koordinate!B:E,2,FALSE),"")</f>
        <v>34551</v>
      </c>
      <c r="P2163" s="79">
        <f>IFERROR(VLOOKUP(TRIM(PRR[[#This Row],[Lokacija provedbe
grad ili općina]]),[1]Koordinate!B:E,3,FALSE),"")</f>
        <v>45.414281199999998</v>
      </c>
      <c r="Q2163" s="79">
        <f>IFERROR(VLOOKUP(TRIM(PRR[[#This Row],[Lokacija provedbe
grad ili općina]]),[1]Koordinate!B:E,4,FALSE),"")</f>
        <v>17.161192099999901</v>
      </c>
    </row>
    <row r="2164" spans="1:17" s="167" customFormat="1">
      <c r="A2164" s="225"/>
      <c r="B2164" s="538" t="s">
        <v>3008</v>
      </c>
      <c r="C2164" s="225"/>
      <c r="D2164" s="225"/>
      <c r="E2164" s="231"/>
      <c r="F2164" s="75"/>
      <c r="G2164" s="75"/>
      <c r="H2164" s="75"/>
      <c r="I2164" s="75"/>
      <c r="J2164" s="75"/>
      <c r="K2164" s="205"/>
      <c r="L2164" s="419"/>
      <c r="M2164" s="136"/>
      <c r="N2164" s="218"/>
      <c r="O2164" s="225" t="str">
        <f>IFERROR(VLOOKUP(TRIM(PRR[[#This Row],[Lokacija provedbe
grad ili općina]]),[1]Koordinate!B:E,2,FALSE),"")</f>
        <v/>
      </c>
      <c r="P2164" s="225" t="str">
        <f>IFERROR(VLOOKUP(TRIM(PRR[[#This Row],[Lokacija provedbe
grad ili općina]]),[1]Koordinate!B:E,3,FALSE),"")</f>
        <v/>
      </c>
      <c r="Q2164" s="225" t="str">
        <f>IFERROR(VLOOKUP(TRIM(PRR[[#This Row],[Lokacija provedbe
grad ili općina]]),[1]Koordinate!B:E,4,FALSE),"")</f>
        <v/>
      </c>
    </row>
    <row r="2165" spans="1:17" s="167" customFormat="1" ht="30">
      <c r="A2165" s="218"/>
      <c r="B2165" s="226" t="s">
        <v>3173</v>
      </c>
      <c r="C2165" s="218"/>
      <c r="D2165" s="218"/>
      <c r="E2165" s="227">
        <v>42983</v>
      </c>
      <c r="F2165" s="75">
        <v>4812802.0999999996</v>
      </c>
      <c r="G2165" s="75">
        <v>4812802.0999999996</v>
      </c>
      <c r="H2165" s="75">
        <v>4090881.79</v>
      </c>
      <c r="I2165" s="75">
        <v>721920.30999999959</v>
      </c>
      <c r="J2165" s="75">
        <v>0</v>
      </c>
      <c r="K2165" s="205" t="s">
        <v>3177</v>
      </c>
      <c r="L2165" s="417" t="s">
        <v>38</v>
      </c>
      <c r="M2165" s="205" t="s">
        <v>140</v>
      </c>
      <c r="N2165" s="218"/>
      <c r="O2165" s="225">
        <f>IFERROR(VLOOKUP(TRIM(PRR[[#This Row],[Lokacija provedbe
grad ili općina]]),[1]Koordinate!B:E,2,FALSE),"")</f>
        <v>34000</v>
      </c>
      <c r="P2165" s="225">
        <f>IFERROR(VLOOKUP(TRIM(PRR[[#This Row],[Lokacija provedbe
grad ili općina]]),[1]Koordinate!B:E,3,FALSE),"")</f>
        <v>45.331476299999999</v>
      </c>
      <c r="Q2165" s="225">
        <f>IFERROR(VLOOKUP(TRIM(PRR[[#This Row],[Lokacija provedbe
grad ili općina]]),[1]Koordinate!B:E,4,FALSE),"")</f>
        <v>17.674474799999899</v>
      </c>
    </row>
    <row r="2166" spans="1:17" s="167" customFormat="1" ht="30">
      <c r="A2166" s="218"/>
      <c r="B2166" s="226" t="s">
        <v>3173</v>
      </c>
      <c r="C2166" s="218"/>
      <c r="D2166" s="218"/>
      <c r="E2166" s="227">
        <v>42983</v>
      </c>
      <c r="F2166" s="75">
        <v>2621309.98</v>
      </c>
      <c r="G2166" s="75">
        <v>2621309.98</v>
      </c>
      <c r="H2166" s="75">
        <v>2228113.4900000002</v>
      </c>
      <c r="I2166" s="75">
        <v>393196.48999999976</v>
      </c>
      <c r="J2166" s="75">
        <v>0</v>
      </c>
      <c r="K2166" s="205" t="s">
        <v>3177</v>
      </c>
      <c r="L2166" s="417" t="s">
        <v>38</v>
      </c>
      <c r="M2166" s="205" t="s">
        <v>140</v>
      </c>
      <c r="N2166" s="218"/>
      <c r="O2166" s="225">
        <f>IFERROR(VLOOKUP(TRIM(PRR[[#This Row],[Lokacija provedbe
grad ili općina]]),[1]Koordinate!B:E,2,FALSE),"")</f>
        <v>34000</v>
      </c>
      <c r="P2166" s="225">
        <f>IFERROR(VLOOKUP(TRIM(PRR[[#This Row],[Lokacija provedbe
grad ili općina]]),[1]Koordinate!B:E,3,FALSE),"")</f>
        <v>45.331476299999999</v>
      </c>
      <c r="Q2166" s="225">
        <f>IFERROR(VLOOKUP(TRIM(PRR[[#This Row],[Lokacija provedbe
grad ili općina]]),[1]Koordinate!B:E,4,FALSE),"")</f>
        <v>17.674474799999899</v>
      </c>
    </row>
    <row r="2167" spans="1:17" s="167" customFormat="1" ht="30">
      <c r="A2167" s="218"/>
      <c r="B2167" s="226" t="s">
        <v>3173</v>
      </c>
      <c r="C2167" s="218"/>
      <c r="D2167" s="218"/>
      <c r="E2167" s="227">
        <v>42983</v>
      </c>
      <c r="F2167" s="75">
        <v>1655466.5</v>
      </c>
      <c r="G2167" s="75">
        <v>1655466.5</v>
      </c>
      <c r="H2167" s="75">
        <v>1407146.53</v>
      </c>
      <c r="I2167" s="75">
        <v>248319.96999999997</v>
      </c>
      <c r="J2167" s="75">
        <v>0</v>
      </c>
      <c r="K2167" s="205" t="s">
        <v>3178</v>
      </c>
      <c r="L2167" s="417" t="s">
        <v>38</v>
      </c>
      <c r="M2167" s="205" t="s">
        <v>138</v>
      </c>
      <c r="N2167" s="218"/>
      <c r="O2167" s="225">
        <f>IFERROR(VLOOKUP(TRIM(PRR[[#This Row],[Lokacija provedbe
grad ili općina]]),[1]Koordinate!B:E,2,FALSE),"")</f>
        <v>34550</v>
      </c>
      <c r="P2167" s="225">
        <f>IFERROR(VLOOKUP(TRIM(PRR[[#This Row],[Lokacija provedbe
grad ili općina]]),[1]Koordinate!B:E,3,FALSE),"")</f>
        <v>45.438845200000003</v>
      </c>
      <c r="Q2167" s="225">
        <f>IFERROR(VLOOKUP(TRIM(PRR[[#This Row],[Lokacija provedbe
grad ili općina]]),[1]Koordinate!B:E,4,FALSE),"")</f>
        <v>17.191742399999999</v>
      </c>
    </row>
    <row r="2168" spans="1:17" s="167" customFormat="1" ht="30">
      <c r="A2168" s="218"/>
      <c r="B2168" s="226" t="s">
        <v>3173</v>
      </c>
      <c r="C2168" s="218"/>
      <c r="D2168" s="218"/>
      <c r="E2168" s="227">
        <v>42983</v>
      </c>
      <c r="F2168" s="75">
        <v>7010261</v>
      </c>
      <c r="G2168" s="75">
        <v>7010261</v>
      </c>
      <c r="H2168" s="75">
        <v>5958721.8499999996</v>
      </c>
      <c r="I2168" s="75">
        <v>1051539.1500000004</v>
      </c>
      <c r="J2168" s="75">
        <v>0</v>
      </c>
      <c r="K2168" s="205" t="s">
        <v>3178</v>
      </c>
      <c r="L2168" s="417" t="s">
        <v>38</v>
      </c>
      <c r="M2168" s="205" t="s">
        <v>138</v>
      </c>
      <c r="N2168" s="218"/>
      <c r="O2168" s="225">
        <f>IFERROR(VLOOKUP(TRIM(PRR[[#This Row],[Lokacija provedbe
grad ili općina]]),[1]Koordinate!B:E,2,FALSE),"")</f>
        <v>34550</v>
      </c>
      <c r="P2168" s="225">
        <f>IFERROR(VLOOKUP(TRIM(PRR[[#This Row],[Lokacija provedbe
grad ili općina]]),[1]Koordinate!B:E,3,FALSE),"")</f>
        <v>45.438845200000003</v>
      </c>
      <c r="Q2168" s="225">
        <f>IFERROR(VLOOKUP(TRIM(PRR[[#This Row],[Lokacija provedbe
grad ili općina]]),[1]Koordinate!B:E,4,FALSE),"")</f>
        <v>17.191742399999999</v>
      </c>
    </row>
    <row r="2169" spans="1:17" s="167" customFormat="1">
      <c r="A2169" s="218"/>
      <c r="B2169" s="226" t="s">
        <v>3009</v>
      </c>
      <c r="C2169" s="218"/>
      <c r="D2169" s="218"/>
      <c r="E2169" s="227">
        <v>43139</v>
      </c>
      <c r="F2169" s="75">
        <v>1839408.75</v>
      </c>
      <c r="G2169" s="75">
        <v>1839408.75</v>
      </c>
      <c r="H2169" s="75">
        <v>1563497.4375</v>
      </c>
      <c r="I2169" s="75">
        <v>275911.3125</v>
      </c>
      <c r="J2169" s="75">
        <v>0</v>
      </c>
      <c r="K2169" s="205" t="s">
        <v>3054</v>
      </c>
      <c r="L2169" s="417" t="s">
        <v>38</v>
      </c>
      <c r="M2169" s="205" t="s">
        <v>1568</v>
      </c>
      <c r="N2169" s="218"/>
      <c r="O2169" s="225">
        <f>IFERROR(VLOOKUP(TRIM(PRR[[#This Row],[Lokacija provedbe
grad ili općina]]),[1]Koordinate!B:E,2,FALSE),"")</f>
        <v>34330</v>
      </c>
      <c r="P2169" s="225">
        <f>IFERROR(VLOOKUP(TRIM(PRR[[#This Row],[Lokacija provedbe
grad ili općina]]),[1]Koordinate!B:E,3,FALSE),"")</f>
        <v>45.4555091</v>
      </c>
      <c r="Q2169" s="225">
        <f>IFERROR(VLOOKUP(TRIM(PRR[[#This Row],[Lokacija provedbe
grad ili općina]]),[1]Koordinate!B:E,4,FALSE),"")</f>
        <v>17.6623801</v>
      </c>
    </row>
    <row r="2170" spans="1:17" s="167" customFormat="1">
      <c r="A2170" s="218"/>
      <c r="B2170" s="226" t="s">
        <v>3009</v>
      </c>
      <c r="C2170" s="218"/>
      <c r="D2170" s="218"/>
      <c r="E2170" s="227">
        <v>43139</v>
      </c>
      <c r="F2170" s="75">
        <v>711033.09</v>
      </c>
      <c r="G2170" s="75">
        <v>711033.09</v>
      </c>
      <c r="H2170" s="75">
        <v>604378.12650000001</v>
      </c>
      <c r="I2170" s="75">
        <v>106654.96349999995</v>
      </c>
      <c r="J2170" s="75">
        <v>0</v>
      </c>
      <c r="K2170" s="205" t="s">
        <v>1141</v>
      </c>
      <c r="L2170" s="417" t="s">
        <v>38</v>
      </c>
      <c r="M2170" s="205" t="s">
        <v>138</v>
      </c>
      <c r="N2170" s="218"/>
      <c r="O2170" s="225">
        <f>IFERROR(VLOOKUP(TRIM(PRR[[#This Row],[Lokacija provedbe
grad ili općina]]),[1]Koordinate!B:E,2,FALSE),"")</f>
        <v>34550</v>
      </c>
      <c r="P2170" s="225">
        <f>IFERROR(VLOOKUP(TRIM(PRR[[#This Row],[Lokacija provedbe
grad ili općina]]),[1]Koordinate!B:E,3,FALSE),"")</f>
        <v>45.438845200000003</v>
      </c>
      <c r="Q2170" s="225">
        <f>IFERROR(VLOOKUP(TRIM(PRR[[#This Row],[Lokacija provedbe
grad ili općina]]),[1]Koordinate!B:E,4,FALSE),"")</f>
        <v>17.191742399999999</v>
      </c>
    </row>
    <row r="2171" spans="1:17" s="167" customFormat="1">
      <c r="A2171" s="218"/>
      <c r="B2171" s="226" t="s">
        <v>3009</v>
      </c>
      <c r="C2171" s="218"/>
      <c r="D2171" s="218"/>
      <c r="E2171" s="227">
        <v>43139</v>
      </c>
      <c r="F2171" s="75">
        <v>4899766.8099999996</v>
      </c>
      <c r="G2171" s="75">
        <v>4899766.8099999996</v>
      </c>
      <c r="H2171" s="75">
        <v>4164801.7884999993</v>
      </c>
      <c r="I2171" s="75">
        <v>734965.02150000026</v>
      </c>
      <c r="J2171" s="75">
        <v>0</v>
      </c>
      <c r="K2171" s="205" t="s">
        <v>3055</v>
      </c>
      <c r="L2171" s="417" t="s">
        <v>38</v>
      </c>
      <c r="M2171" s="205" t="s">
        <v>37</v>
      </c>
      <c r="N2171" s="218"/>
      <c r="O2171" s="225">
        <f>IFERROR(VLOOKUP(TRIM(PRR[[#This Row],[Lokacija provedbe
grad ili općina]]),[1]Koordinate!B:E,2,FALSE),"")</f>
        <v>34551</v>
      </c>
      <c r="P2171" s="225">
        <f>IFERROR(VLOOKUP(TRIM(PRR[[#This Row],[Lokacija provedbe
grad ili općina]]),[1]Koordinate!B:E,3,FALSE),"")</f>
        <v>45.414281199999998</v>
      </c>
      <c r="Q2171" s="225">
        <f>IFERROR(VLOOKUP(TRIM(PRR[[#This Row],[Lokacija provedbe
grad ili općina]]),[1]Koordinate!B:E,4,FALSE),"")</f>
        <v>17.161192099999901</v>
      </c>
    </row>
    <row r="2172" spans="1:17" s="167" customFormat="1">
      <c r="A2172" s="151"/>
      <c r="B2172" s="255" t="s">
        <v>3009</v>
      </c>
      <c r="C2172" s="151"/>
      <c r="D2172" s="151"/>
      <c r="E2172" s="78">
        <v>43139</v>
      </c>
      <c r="F2172" s="75">
        <v>1850136</v>
      </c>
      <c r="G2172" s="75">
        <v>1850136</v>
      </c>
      <c r="H2172" s="75">
        <v>1572615.5999999999</v>
      </c>
      <c r="I2172" s="75">
        <v>277520.40000000014</v>
      </c>
      <c r="J2172" s="75">
        <v>0</v>
      </c>
      <c r="K2172" s="205" t="s">
        <v>3056</v>
      </c>
      <c r="L2172" s="418" t="s">
        <v>38</v>
      </c>
      <c r="M2172" s="124" t="s">
        <v>1468</v>
      </c>
      <c r="N2172" s="218"/>
      <c r="O2172" s="225">
        <f>IFERROR(VLOOKUP(TRIM(PRR[[#This Row],[Lokacija provedbe
grad ili općina]]),[1]Koordinate!B:E,2,FALSE),"")</f>
        <v>34350</v>
      </c>
      <c r="P2172" s="225">
        <f>IFERROR(VLOOKUP(TRIM(PRR[[#This Row],[Lokacija provedbe
grad ili općina]]),[1]Koordinate!B:E,3,FALSE),"")</f>
        <v>45.350836100000002</v>
      </c>
      <c r="Q2172" s="225">
        <f>IFERROR(VLOOKUP(TRIM(PRR[[#This Row],[Lokacija provedbe
grad ili općina]]),[1]Koordinate!B:E,4,FALSE),"")</f>
        <v>17.988119299999902</v>
      </c>
    </row>
    <row r="2173" spans="1:17" s="167" customFormat="1">
      <c r="A2173" s="151"/>
      <c r="B2173" s="226" t="s">
        <v>3009</v>
      </c>
      <c r="C2173" s="151"/>
      <c r="D2173" s="151"/>
      <c r="E2173" s="242">
        <v>43139</v>
      </c>
      <c r="F2173" s="75">
        <v>2091705.44</v>
      </c>
      <c r="G2173" s="75">
        <v>2091705.44</v>
      </c>
      <c r="H2173" s="75">
        <v>1777949.6239999998</v>
      </c>
      <c r="I2173" s="75">
        <v>313755.81600000011</v>
      </c>
      <c r="J2173" s="75">
        <v>0</v>
      </c>
      <c r="K2173" s="205" t="s">
        <v>3057</v>
      </c>
      <c r="L2173" s="418" t="s">
        <v>38</v>
      </c>
      <c r="M2173" s="274" t="s">
        <v>1470</v>
      </c>
      <c r="N2173" s="218"/>
      <c r="O2173" s="225">
        <f>IFERROR(VLOOKUP(TRIM(PRR[[#This Row],[Lokacija provedbe
grad ili općina]]),[1]Koordinate!B:E,2,FALSE),"")</f>
        <v>34308</v>
      </c>
      <c r="P2173" s="225">
        <f>IFERROR(VLOOKUP(TRIM(PRR[[#This Row],[Lokacija provedbe
grad ili općina]]),[1]Koordinate!B:E,3,FALSE),"")</f>
        <v>45.357976699999902</v>
      </c>
      <c r="Q2173" s="225">
        <f>IFERROR(VLOOKUP(TRIM(PRR[[#This Row],[Lokacija provedbe
grad ili općina]]),[1]Koordinate!B:E,4,FALSE),"")</f>
        <v>17.764002300000001</v>
      </c>
    </row>
    <row r="2174" spans="1:17" s="167" customFormat="1" ht="30">
      <c r="A2174" s="151"/>
      <c r="B2174" s="226" t="s">
        <v>3720</v>
      </c>
      <c r="C2174" s="151"/>
      <c r="D2174" s="151"/>
      <c r="E2174" s="242">
        <v>43244</v>
      </c>
      <c r="F2174" s="75">
        <v>7278977.5</v>
      </c>
      <c r="G2174" s="75">
        <v>7278977.5</v>
      </c>
      <c r="H2174" s="75">
        <v>6187130.8700000001</v>
      </c>
      <c r="I2174" s="75">
        <v>1091846.6299999999</v>
      </c>
      <c r="J2174" s="75">
        <v>0</v>
      </c>
      <c r="K2174" s="205" t="s">
        <v>3725</v>
      </c>
      <c r="L2174" s="418" t="s">
        <v>38</v>
      </c>
      <c r="M2174" s="136" t="s">
        <v>188</v>
      </c>
      <c r="N2174" s="218"/>
      <c r="O2174" s="225">
        <f>IFERROR(VLOOKUP(TRIM(PRR[[#This Row],[Lokacija provedbe
grad ili općina]]),[1]Koordinate!B:E,2,FALSE),"")</f>
        <v>34322</v>
      </c>
      <c r="P2174" s="225">
        <f>IFERROR(VLOOKUP(TRIM(PRR[[#This Row],[Lokacija provedbe
grad ili općina]]),[1]Koordinate!B:E,3,FALSE),"")</f>
        <v>45.330240000000003</v>
      </c>
      <c r="Q2174" s="225">
        <f>IFERROR(VLOOKUP(TRIM(PRR[[#This Row],[Lokacija provedbe
grad ili općina]]),[1]Koordinate!B:E,4,FALSE),"")</f>
        <v>17.597004800000001</v>
      </c>
    </row>
    <row r="2175" spans="1:17" s="167" customFormat="1">
      <c r="A2175" s="151"/>
      <c r="B2175" s="226" t="s">
        <v>3720</v>
      </c>
      <c r="C2175" s="151"/>
      <c r="D2175" s="151"/>
      <c r="E2175" s="242">
        <v>43244</v>
      </c>
      <c r="F2175" s="75">
        <v>7448000</v>
      </c>
      <c r="G2175" s="75">
        <v>7448000</v>
      </c>
      <c r="H2175" s="75">
        <v>6330800</v>
      </c>
      <c r="I2175" s="75">
        <v>1117200</v>
      </c>
      <c r="J2175" s="75">
        <v>0</v>
      </c>
      <c r="K2175" s="205" t="s">
        <v>1141</v>
      </c>
      <c r="L2175" s="418" t="s">
        <v>38</v>
      </c>
      <c r="M2175" s="136" t="s">
        <v>138</v>
      </c>
      <c r="N2175" s="218"/>
      <c r="O2175" s="225">
        <f>IFERROR(VLOOKUP(TRIM(PRR[[#This Row],[Lokacija provedbe
grad ili općina]]),[1]Koordinate!B:E,2,FALSE),"")</f>
        <v>34550</v>
      </c>
      <c r="P2175" s="225">
        <f>IFERROR(VLOOKUP(TRIM(PRR[[#This Row],[Lokacija provedbe
grad ili općina]]),[1]Koordinate!B:E,3,FALSE),"")</f>
        <v>45.438845200000003</v>
      </c>
      <c r="Q2175" s="225">
        <f>IFERROR(VLOOKUP(TRIM(PRR[[#This Row],[Lokacija provedbe
grad ili općina]]),[1]Koordinate!B:E,4,FALSE),"")</f>
        <v>17.191742399999999</v>
      </c>
    </row>
    <row r="2176" spans="1:17" s="167" customFormat="1">
      <c r="A2176" s="151"/>
      <c r="B2176" s="226" t="s">
        <v>3720</v>
      </c>
      <c r="C2176" s="151"/>
      <c r="D2176" s="151"/>
      <c r="E2176" s="242">
        <v>43244</v>
      </c>
      <c r="F2176" s="75">
        <v>2071690.34</v>
      </c>
      <c r="G2176" s="75">
        <v>2071690.34</v>
      </c>
      <c r="H2176" s="75">
        <v>1760936.79</v>
      </c>
      <c r="I2176" s="75">
        <v>310753.55000000005</v>
      </c>
      <c r="J2176" s="75">
        <v>0</v>
      </c>
      <c r="K2176" s="205" t="s">
        <v>3726</v>
      </c>
      <c r="L2176" s="418" t="s">
        <v>38</v>
      </c>
      <c r="M2176" s="136" t="s">
        <v>37</v>
      </c>
      <c r="N2176" s="218"/>
      <c r="O2176" s="225">
        <f>IFERROR(VLOOKUP(TRIM(PRR[[#This Row],[Lokacija provedbe
grad ili općina]]),[1]Koordinate!B:E,2,FALSE),"")</f>
        <v>34551</v>
      </c>
      <c r="P2176" s="225">
        <f>IFERROR(VLOOKUP(TRIM(PRR[[#This Row],[Lokacija provedbe
grad ili općina]]),[1]Koordinate!B:E,3,FALSE),"")</f>
        <v>45.414281199999998</v>
      </c>
      <c r="Q2176" s="225">
        <f>IFERROR(VLOOKUP(TRIM(PRR[[#This Row],[Lokacija provedbe
grad ili općina]]),[1]Koordinate!B:E,4,FALSE),"")</f>
        <v>17.161192099999901</v>
      </c>
    </row>
    <row r="2177" spans="1:17" s="167" customFormat="1" ht="30">
      <c r="A2177" s="151"/>
      <c r="B2177" s="255" t="s">
        <v>3720</v>
      </c>
      <c r="C2177" s="151"/>
      <c r="D2177" s="151"/>
      <c r="E2177" s="78">
        <v>43244</v>
      </c>
      <c r="F2177" s="75">
        <v>3242757.91</v>
      </c>
      <c r="G2177" s="75">
        <v>2343250</v>
      </c>
      <c r="H2177" s="75">
        <v>1991762.5</v>
      </c>
      <c r="I2177" s="75">
        <v>351487.5</v>
      </c>
      <c r="J2177" s="75">
        <v>899507.91000000015</v>
      </c>
      <c r="K2177" s="205" t="s">
        <v>3727</v>
      </c>
      <c r="L2177" s="418" t="s">
        <v>38</v>
      </c>
      <c r="M2177" s="124" t="s">
        <v>1470</v>
      </c>
      <c r="N2177" s="218"/>
      <c r="O2177" s="225">
        <f>IFERROR(VLOOKUP(TRIM(PRR[[#This Row],[Lokacija provedbe
grad ili općina]]),[1]Koordinate!B:E,2,FALSE),"")</f>
        <v>34308</v>
      </c>
      <c r="P2177" s="225">
        <f>IFERROR(VLOOKUP(TRIM(PRR[[#This Row],[Lokacija provedbe
grad ili općina]]),[1]Koordinate!B:E,3,FALSE),"")</f>
        <v>45.357976699999902</v>
      </c>
      <c r="Q2177" s="225">
        <f>IFERROR(VLOOKUP(TRIM(PRR[[#This Row],[Lokacija provedbe
grad ili općina]]),[1]Koordinate!B:E,4,FALSE),"")</f>
        <v>17.764002300000001</v>
      </c>
    </row>
    <row r="2178" spans="1:17" s="167" customFormat="1">
      <c r="A2178" s="151"/>
      <c r="B2178" s="226" t="s">
        <v>3720</v>
      </c>
      <c r="C2178" s="151"/>
      <c r="D2178" s="151"/>
      <c r="E2178" s="78">
        <v>43244</v>
      </c>
      <c r="F2178" s="75">
        <v>3156670.19</v>
      </c>
      <c r="G2178" s="75">
        <v>3156670.19</v>
      </c>
      <c r="H2178" s="75">
        <v>2683169.66</v>
      </c>
      <c r="I2178" s="75">
        <v>473500.5299999998</v>
      </c>
      <c r="J2178" s="75">
        <v>0</v>
      </c>
      <c r="K2178" s="205" t="s">
        <v>3474</v>
      </c>
      <c r="L2178" s="418" t="s">
        <v>38</v>
      </c>
      <c r="M2178" s="124" t="s">
        <v>141</v>
      </c>
      <c r="N2178" s="218"/>
      <c r="O2178" s="225">
        <f>IFERROR(VLOOKUP(TRIM(PRR[[#This Row],[Lokacija provedbe
grad ili općina]]),[1]Koordinate!B:E,2,FALSE),"")</f>
        <v>34340</v>
      </c>
      <c r="P2178" s="225">
        <f>IFERROR(VLOOKUP(TRIM(PRR[[#This Row],[Lokacija provedbe
grad ili općina]]),[1]Koordinate!B:E,3,FALSE),"")</f>
        <v>45.425881399999902</v>
      </c>
      <c r="Q2178" s="225">
        <f>IFERROR(VLOOKUP(TRIM(PRR[[#This Row],[Lokacija provedbe
grad ili općina]]),[1]Koordinate!B:E,4,FALSE),"")</f>
        <v>17.883369999999999</v>
      </c>
    </row>
    <row r="2179" spans="1:17" s="167" customFormat="1">
      <c r="A2179" s="151"/>
      <c r="B2179" s="113" t="s">
        <v>3720</v>
      </c>
      <c r="C2179" s="151"/>
      <c r="D2179" s="151"/>
      <c r="E2179" s="78">
        <v>43489</v>
      </c>
      <c r="F2179" s="517">
        <v>1367853.25</v>
      </c>
      <c r="G2179" s="517">
        <v>1367853.25</v>
      </c>
      <c r="H2179" s="517">
        <v>1162675.26</v>
      </c>
      <c r="I2179" s="517">
        <v>205177.99</v>
      </c>
      <c r="J2179" s="517">
        <v>0</v>
      </c>
      <c r="K2179" s="124" t="s">
        <v>6679</v>
      </c>
      <c r="L2179" s="418" t="s">
        <v>38</v>
      </c>
      <c r="M2179" s="124" t="s">
        <v>1468</v>
      </c>
      <c r="N2179" s="151"/>
      <c r="O2179" s="79">
        <f>IFERROR(VLOOKUP(TRIM(PRR[[#This Row],[Lokacija provedbe
grad ili općina]]),[1]Koordinate!B:E,2,FALSE),"")</f>
        <v>34350</v>
      </c>
      <c r="P2179" s="79">
        <f>IFERROR(VLOOKUP(TRIM(PRR[[#This Row],[Lokacija provedbe
grad ili općina]]),[1]Koordinate!B:E,3,FALSE),"")</f>
        <v>45.350836100000002</v>
      </c>
      <c r="Q2179" s="79">
        <f>IFERROR(VLOOKUP(TRIM(PRR[[#This Row],[Lokacija provedbe
grad ili općina]]),[1]Koordinate!B:E,4,FALSE),"")</f>
        <v>17.988119299999902</v>
      </c>
    </row>
    <row r="2180" spans="1:17" s="167" customFormat="1">
      <c r="A2180" s="151"/>
      <c r="B2180" s="255" t="s">
        <v>3854</v>
      </c>
      <c r="C2180" s="151"/>
      <c r="D2180" s="151"/>
      <c r="E2180" s="78">
        <v>43282</v>
      </c>
      <c r="F2180" s="75">
        <v>100000</v>
      </c>
      <c r="G2180" s="75">
        <v>100000</v>
      </c>
      <c r="H2180" s="75">
        <v>85000</v>
      </c>
      <c r="I2180" s="75">
        <v>15000</v>
      </c>
      <c r="J2180" s="75">
        <v>0</v>
      </c>
      <c r="K2180" s="205" t="s">
        <v>3467</v>
      </c>
      <c r="L2180" s="418" t="s">
        <v>38</v>
      </c>
      <c r="M2180" s="124" t="s">
        <v>188</v>
      </c>
      <c r="N2180" s="218"/>
      <c r="O2180" s="225">
        <f>IFERROR(VLOOKUP(TRIM(PRR[[#This Row],[Lokacija provedbe
grad ili općina]]),[1]Koordinate!B:E,2,FALSE),"")</f>
        <v>34322</v>
      </c>
      <c r="P2180" s="225">
        <f>IFERROR(VLOOKUP(TRIM(PRR[[#This Row],[Lokacija provedbe
grad ili općina]]),[1]Koordinate!B:E,3,FALSE),"")</f>
        <v>45.330240000000003</v>
      </c>
      <c r="Q2180" s="225">
        <f>IFERROR(VLOOKUP(TRIM(PRR[[#This Row],[Lokacija provedbe
grad ili općina]]),[1]Koordinate!B:E,4,FALSE),"")</f>
        <v>17.597004800000001</v>
      </c>
    </row>
    <row r="2181" spans="1:17" s="167" customFormat="1">
      <c r="A2181" s="151"/>
      <c r="B2181" s="226" t="s">
        <v>3854</v>
      </c>
      <c r="C2181" s="151"/>
      <c r="D2181" s="151"/>
      <c r="E2181" s="78">
        <v>43287</v>
      </c>
      <c r="F2181" s="75">
        <v>100000</v>
      </c>
      <c r="G2181" s="75">
        <v>100000</v>
      </c>
      <c r="H2181" s="75">
        <v>85000</v>
      </c>
      <c r="I2181" s="75">
        <v>15000</v>
      </c>
      <c r="J2181" s="75">
        <v>0</v>
      </c>
      <c r="K2181" s="205" t="s">
        <v>3465</v>
      </c>
      <c r="L2181" s="418" t="s">
        <v>38</v>
      </c>
      <c r="M2181" s="124" t="s">
        <v>4342</v>
      </c>
      <c r="N2181" s="218"/>
      <c r="O2181" s="225">
        <f>IFERROR(VLOOKUP(TRIM(PRR[[#This Row],[Lokacija provedbe
grad ili općina]]),[1]Koordinate!B:E,2,FALSE),"")</f>
        <v>34334</v>
      </c>
      <c r="P2181" s="225">
        <f>IFERROR(VLOOKUP(TRIM(PRR[[#This Row],[Lokacija provedbe
grad ili općina]]),[1]Koordinate!B:E,3,FALSE),"")</f>
        <v>45.431294899999997</v>
      </c>
      <c r="Q2181" s="225">
        <f>IFERROR(VLOOKUP(TRIM(PRR[[#This Row],[Lokacija provedbe
grad ili općina]]),[1]Koordinate!B:E,4,FALSE),"")</f>
        <v>17.7258815</v>
      </c>
    </row>
    <row r="2182" spans="1:17" s="167" customFormat="1">
      <c r="A2182" s="151"/>
      <c r="B2182" s="255" t="s">
        <v>3854</v>
      </c>
      <c r="C2182" s="151"/>
      <c r="D2182" s="151"/>
      <c r="E2182" s="78">
        <v>43272</v>
      </c>
      <c r="F2182" s="75">
        <v>100000</v>
      </c>
      <c r="G2182" s="75">
        <v>100000</v>
      </c>
      <c r="H2182" s="75">
        <v>85000</v>
      </c>
      <c r="I2182" s="75">
        <v>15000</v>
      </c>
      <c r="J2182" s="75">
        <v>0</v>
      </c>
      <c r="K2182" s="205" t="s">
        <v>3474</v>
      </c>
      <c r="L2182" s="418" t="s">
        <v>38</v>
      </c>
      <c r="M2182" s="124" t="s">
        <v>141</v>
      </c>
      <c r="N2182" s="218"/>
      <c r="O2182" s="225">
        <f>IFERROR(VLOOKUP(TRIM(PRR[[#This Row],[Lokacija provedbe
grad ili općina]]),[1]Koordinate!B:E,2,FALSE),"")</f>
        <v>34340</v>
      </c>
      <c r="P2182" s="225">
        <f>IFERROR(VLOOKUP(TRIM(PRR[[#This Row],[Lokacija provedbe
grad ili općina]]),[1]Koordinate!B:E,3,FALSE),"")</f>
        <v>45.425881399999902</v>
      </c>
      <c r="Q2182" s="225">
        <f>IFERROR(VLOOKUP(TRIM(PRR[[#This Row],[Lokacija provedbe
grad ili općina]]),[1]Koordinate!B:E,4,FALSE),"")</f>
        <v>17.883369999999999</v>
      </c>
    </row>
    <row r="2183" spans="1:17" s="167" customFormat="1">
      <c r="A2183" s="151"/>
      <c r="B2183" s="226" t="s">
        <v>3854</v>
      </c>
      <c r="C2183" s="151"/>
      <c r="D2183" s="151"/>
      <c r="E2183" s="78">
        <v>43286</v>
      </c>
      <c r="F2183" s="75">
        <v>100000</v>
      </c>
      <c r="G2183" s="75">
        <v>100000</v>
      </c>
      <c r="H2183" s="75">
        <v>85000</v>
      </c>
      <c r="I2183" s="75">
        <v>15000</v>
      </c>
      <c r="J2183" s="75">
        <v>0</v>
      </c>
      <c r="K2183" s="205" t="s">
        <v>3056</v>
      </c>
      <c r="L2183" s="418" t="s">
        <v>38</v>
      </c>
      <c r="M2183" s="124" t="s">
        <v>1468</v>
      </c>
      <c r="N2183" s="218"/>
      <c r="O2183" s="225">
        <f>IFERROR(VLOOKUP(TRIM(PRR[[#This Row],[Lokacija provedbe
grad ili općina]]),[1]Koordinate!B:E,2,FALSE),"")</f>
        <v>34350</v>
      </c>
      <c r="P2183" s="225">
        <f>IFERROR(VLOOKUP(TRIM(PRR[[#This Row],[Lokacija provedbe
grad ili općina]]),[1]Koordinate!B:E,3,FALSE),"")</f>
        <v>45.350836100000002</v>
      </c>
      <c r="Q2183" s="225">
        <f>IFERROR(VLOOKUP(TRIM(PRR[[#This Row],[Lokacija provedbe
grad ili općina]]),[1]Koordinate!B:E,4,FALSE),"")</f>
        <v>17.988119299999902</v>
      </c>
    </row>
    <row r="2184" spans="1:17" s="167" customFormat="1">
      <c r="A2184" s="151"/>
      <c r="B2184" s="255" t="s">
        <v>3854</v>
      </c>
      <c r="C2184" s="151"/>
      <c r="D2184" s="151"/>
      <c r="E2184" s="78">
        <v>43272</v>
      </c>
      <c r="F2184" s="75">
        <v>100000</v>
      </c>
      <c r="G2184" s="75">
        <v>100000</v>
      </c>
      <c r="H2184" s="75">
        <v>85000</v>
      </c>
      <c r="I2184" s="75">
        <v>15000</v>
      </c>
      <c r="J2184" s="75">
        <v>0</v>
      </c>
      <c r="K2184" s="205" t="s">
        <v>3057</v>
      </c>
      <c r="L2184" s="418" t="s">
        <v>38</v>
      </c>
      <c r="M2184" s="124" t="s">
        <v>1470</v>
      </c>
      <c r="N2184" s="218"/>
      <c r="O2184" s="225">
        <f>IFERROR(VLOOKUP(TRIM(PRR[[#This Row],[Lokacija provedbe
grad ili općina]]),[1]Koordinate!B:E,2,FALSE),"")</f>
        <v>34308</v>
      </c>
      <c r="P2184" s="225">
        <f>IFERROR(VLOOKUP(TRIM(PRR[[#This Row],[Lokacija provedbe
grad ili općina]]),[1]Koordinate!B:E,3,FALSE),"")</f>
        <v>45.357976699999902</v>
      </c>
      <c r="Q2184" s="225">
        <f>IFERROR(VLOOKUP(TRIM(PRR[[#This Row],[Lokacija provedbe
grad ili općina]]),[1]Koordinate!B:E,4,FALSE),"")</f>
        <v>17.764002300000001</v>
      </c>
    </row>
    <row r="2185" spans="1:17" s="167" customFormat="1">
      <c r="A2185" s="151"/>
      <c r="B2185" s="226" t="s">
        <v>3854</v>
      </c>
      <c r="C2185" s="151"/>
      <c r="D2185" s="151"/>
      <c r="E2185" s="78">
        <v>43284</v>
      </c>
      <c r="F2185" s="75">
        <v>100000</v>
      </c>
      <c r="G2185" s="75">
        <v>100000</v>
      </c>
      <c r="H2185" s="75">
        <v>85000</v>
      </c>
      <c r="I2185" s="75">
        <v>15000</v>
      </c>
      <c r="J2185" s="75">
        <v>0</v>
      </c>
      <c r="K2185" s="205" t="s">
        <v>3054</v>
      </c>
      <c r="L2185" s="418" t="s">
        <v>38</v>
      </c>
      <c r="M2185" s="124" t="s">
        <v>1568</v>
      </c>
      <c r="N2185" s="218"/>
      <c r="O2185" s="225">
        <f>IFERROR(VLOOKUP(TRIM(PRR[[#This Row],[Lokacija provedbe
grad ili općina]]),[1]Koordinate!B:E,2,FALSE),"")</f>
        <v>34330</v>
      </c>
      <c r="P2185" s="225">
        <f>IFERROR(VLOOKUP(TRIM(PRR[[#This Row],[Lokacija provedbe
grad ili općina]]),[1]Koordinate!B:E,3,FALSE),"")</f>
        <v>45.4555091</v>
      </c>
      <c r="Q2185" s="225">
        <f>IFERROR(VLOOKUP(TRIM(PRR[[#This Row],[Lokacija provedbe
grad ili općina]]),[1]Koordinate!B:E,4,FALSE),"")</f>
        <v>17.6623801</v>
      </c>
    </row>
    <row r="2186" spans="1:17" s="167" customFormat="1">
      <c r="A2186" s="151"/>
      <c r="B2186" s="255" t="s">
        <v>3854</v>
      </c>
      <c r="C2186" s="151"/>
      <c r="D2186" s="151"/>
      <c r="E2186" s="78">
        <v>43286</v>
      </c>
      <c r="F2186" s="75">
        <v>216875</v>
      </c>
      <c r="G2186" s="75">
        <v>216875</v>
      </c>
      <c r="H2186" s="75">
        <v>184343.75</v>
      </c>
      <c r="I2186" s="75">
        <v>32531.25</v>
      </c>
      <c r="J2186" s="75">
        <v>0</v>
      </c>
      <c r="K2186" s="205" t="s">
        <v>1141</v>
      </c>
      <c r="L2186" s="418" t="s">
        <v>38</v>
      </c>
      <c r="M2186" s="124" t="s">
        <v>138</v>
      </c>
      <c r="N2186" s="218"/>
      <c r="O2186" s="225">
        <f>IFERROR(VLOOKUP(TRIM(PRR[[#This Row],[Lokacija provedbe
grad ili općina]]),[1]Koordinate!B:E,2,FALSE),"")</f>
        <v>34550</v>
      </c>
      <c r="P2186" s="225">
        <f>IFERROR(VLOOKUP(TRIM(PRR[[#This Row],[Lokacija provedbe
grad ili općina]]),[1]Koordinate!B:E,3,FALSE),"")</f>
        <v>45.438845200000003</v>
      </c>
      <c r="Q2186" s="225">
        <f>IFERROR(VLOOKUP(TRIM(PRR[[#This Row],[Lokacija provedbe
grad ili općina]]),[1]Koordinate!B:E,4,FALSE),"")</f>
        <v>17.191742399999999</v>
      </c>
    </row>
    <row r="2187" spans="1:17" s="167" customFormat="1">
      <c r="A2187" s="151"/>
      <c r="B2187" s="256" t="s">
        <v>5030</v>
      </c>
      <c r="C2187" s="44"/>
      <c r="D2187" s="44"/>
      <c r="E2187" s="125">
        <v>43455</v>
      </c>
      <c r="F2187" s="75">
        <v>7901317.1299999999</v>
      </c>
      <c r="G2187" s="75">
        <v>7440000</v>
      </c>
      <c r="H2187" s="75">
        <v>6324000</v>
      </c>
      <c r="I2187" s="75">
        <v>1116000</v>
      </c>
      <c r="J2187" s="75">
        <v>461317.12999999989</v>
      </c>
      <c r="K2187" s="205" t="s">
        <v>5033</v>
      </c>
      <c r="L2187" s="196" t="s">
        <v>38</v>
      </c>
      <c r="M2187" s="234" t="s">
        <v>37</v>
      </c>
      <c r="N2187" s="218"/>
      <c r="O2187" s="225">
        <f>IFERROR(VLOOKUP(TRIM(PRR[[#This Row],[Lokacija provedbe
grad ili općina]]),[1]Koordinate!B:E,2,FALSE),"")</f>
        <v>34551</v>
      </c>
      <c r="P2187" s="225">
        <f>IFERROR(VLOOKUP(TRIM(PRR[[#This Row],[Lokacija provedbe
grad ili općina]]),[1]Koordinate!B:E,3,FALSE),"")</f>
        <v>45.414281199999998</v>
      </c>
      <c r="Q2187" s="225">
        <f>IFERROR(VLOOKUP(TRIM(PRR[[#This Row],[Lokacija provedbe
grad ili općina]]),[1]Koordinate!B:E,4,FALSE),"")</f>
        <v>17.161192099999901</v>
      </c>
    </row>
    <row r="2188" spans="1:17" s="167" customFormat="1">
      <c r="A2188" s="225"/>
      <c r="B2188" s="256" t="s">
        <v>5030</v>
      </c>
      <c r="C2188" s="44"/>
      <c r="D2188" s="44"/>
      <c r="E2188" s="125">
        <v>43455</v>
      </c>
      <c r="F2188" s="75">
        <v>6460480.4000000004</v>
      </c>
      <c r="G2188" s="75">
        <v>6331017.9000000004</v>
      </c>
      <c r="H2188" s="75">
        <v>5381365.2149999999</v>
      </c>
      <c r="I2188" s="75">
        <v>949652.68500000052</v>
      </c>
      <c r="J2188" s="75">
        <v>129462.5</v>
      </c>
      <c r="K2188" s="205" t="s">
        <v>3465</v>
      </c>
      <c r="L2188" s="196" t="s">
        <v>38</v>
      </c>
      <c r="M2188" s="234" t="s">
        <v>4342</v>
      </c>
      <c r="N2188" s="218"/>
      <c r="O2188" s="225">
        <f>IFERROR(VLOOKUP(TRIM(PRR[[#This Row],[Lokacija provedbe
grad ili općina]]),[1]Koordinate!B:E,2,FALSE),"")</f>
        <v>34334</v>
      </c>
      <c r="P2188" s="225">
        <f>IFERROR(VLOOKUP(TRIM(PRR[[#This Row],[Lokacija provedbe
grad ili općina]]),[1]Koordinate!B:E,3,FALSE),"")</f>
        <v>45.431294899999997</v>
      </c>
      <c r="Q2188" s="225">
        <f>IFERROR(VLOOKUP(TRIM(PRR[[#This Row],[Lokacija provedbe
grad ili općina]]),[1]Koordinate!B:E,4,FALSE),"")</f>
        <v>17.7258815</v>
      </c>
    </row>
    <row r="2189" spans="1:17" s="167" customFormat="1">
      <c r="A2189" s="225"/>
      <c r="B2189" s="256" t="s">
        <v>5030</v>
      </c>
      <c r="C2189" s="44"/>
      <c r="D2189" s="44"/>
      <c r="E2189" s="125">
        <v>43455</v>
      </c>
      <c r="F2189" s="75">
        <v>8920652.4499999993</v>
      </c>
      <c r="G2189" s="75">
        <v>7420653.4500000002</v>
      </c>
      <c r="H2189" s="75">
        <v>6307555.4325000001</v>
      </c>
      <c r="I2189" s="75">
        <v>1113098.0175000001</v>
      </c>
      <c r="J2189" s="75">
        <v>1499998.9999999991</v>
      </c>
      <c r="K2189" s="205" t="s">
        <v>1139</v>
      </c>
      <c r="L2189" s="196" t="s">
        <v>38</v>
      </c>
      <c r="M2189" s="234" t="s">
        <v>128</v>
      </c>
      <c r="N2189" s="218"/>
      <c r="O2189" s="225">
        <f>IFERROR(VLOOKUP(TRIM(PRR[[#This Row],[Lokacija provedbe
grad ili općina]]),[1]Koordinate!B:E,2,FALSE),"")</f>
        <v>34310</v>
      </c>
      <c r="P2189" s="225">
        <f>IFERROR(VLOOKUP(TRIM(PRR[[#This Row],[Lokacija provedbe
grad ili općina]]),[1]Koordinate!B:E,3,FALSE),"")</f>
        <v>45.2862467</v>
      </c>
      <c r="Q2189" s="225">
        <f>IFERROR(VLOOKUP(TRIM(PRR[[#This Row],[Lokacija provedbe
grad ili općina]]),[1]Koordinate!B:E,4,FALSE),"")</f>
        <v>17.801819600000002</v>
      </c>
    </row>
    <row r="2190" spans="1:17" s="167" customFormat="1">
      <c r="A2190" s="151"/>
      <c r="B2190" s="113" t="s">
        <v>5030</v>
      </c>
      <c r="C2190" s="151"/>
      <c r="D2190" s="151"/>
      <c r="E2190" s="78">
        <v>43522</v>
      </c>
      <c r="F2190" s="75">
        <v>1098008.3600000001</v>
      </c>
      <c r="G2190" s="75">
        <v>1098008.3600000001</v>
      </c>
      <c r="H2190" s="75">
        <v>933307.10600000003</v>
      </c>
      <c r="I2190" s="75">
        <v>164701.25400000007</v>
      </c>
      <c r="J2190" s="75">
        <v>0</v>
      </c>
      <c r="K2190" s="205" t="s">
        <v>3054</v>
      </c>
      <c r="L2190" s="418" t="s">
        <v>38</v>
      </c>
      <c r="M2190" s="124" t="s">
        <v>1568</v>
      </c>
      <c r="N2190" s="218"/>
      <c r="O2190" s="225">
        <f>IFERROR(VLOOKUP(TRIM(PRR[[#This Row],[Lokacija provedbe
grad ili općina]]),[1]Koordinate!B:E,2,FALSE),"")</f>
        <v>34330</v>
      </c>
      <c r="P2190" s="225">
        <f>IFERROR(VLOOKUP(TRIM(PRR[[#This Row],[Lokacija provedbe
grad ili općina]]),[1]Koordinate!B:E,3,FALSE),"")</f>
        <v>45.4555091</v>
      </c>
      <c r="Q2190" s="225">
        <f>IFERROR(VLOOKUP(TRIM(PRR[[#This Row],[Lokacija provedbe
grad ili općina]]),[1]Koordinate!B:E,4,FALSE),"")</f>
        <v>17.6623801</v>
      </c>
    </row>
    <row r="2191" spans="1:17" s="167" customFormat="1">
      <c r="A2191" s="151"/>
      <c r="B2191" s="113" t="s">
        <v>5030</v>
      </c>
      <c r="C2191" s="151"/>
      <c r="D2191" s="151"/>
      <c r="E2191" s="78">
        <v>43570</v>
      </c>
      <c r="F2191" s="517">
        <v>9133636.0399999991</v>
      </c>
      <c r="G2191" s="517">
        <v>7412500</v>
      </c>
      <c r="H2191" s="517">
        <v>6300625</v>
      </c>
      <c r="I2191" s="517">
        <v>1111875</v>
      </c>
      <c r="J2191" s="517">
        <v>1721136.0399999991</v>
      </c>
      <c r="K2191" s="124" t="s">
        <v>6465</v>
      </c>
      <c r="L2191" s="418" t="s">
        <v>38</v>
      </c>
      <c r="M2191" s="124" t="s">
        <v>141</v>
      </c>
      <c r="N2191" s="151"/>
      <c r="O2191" s="79">
        <f>IFERROR(VLOOKUP(TRIM(PRR[[#This Row],[Lokacija provedbe
grad ili općina]]),[1]Koordinate!B:E,2,FALSE),"")</f>
        <v>34340</v>
      </c>
      <c r="P2191" s="79">
        <f>IFERROR(VLOOKUP(TRIM(PRR[[#This Row],[Lokacija provedbe
grad ili općina]]),[1]Koordinate!B:E,3,FALSE),"")</f>
        <v>45.425881399999902</v>
      </c>
      <c r="Q2191" s="79">
        <f>IFERROR(VLOOKUP(TRIM(PRR[[#This Row],[Lokacija provedbe
grad ili općina]]),[1]Koordinate!B:E,4,FALSE),"")</f>
        <v>17.883369999999999</v>
      </c>
    </row>
    <row r="2192" spans="1:17" s="167" customFormat="1">
      <c r="A2192" s="225"/>
      <c r="B2192" s="423" t="s">
        <v>5030</v>
      </c>
      <c r="C2192" s="225"/>
      <c r="D2192" s="225"/>
      <c r="E2192" s="231">
        <v>43664</v>
      </c>
      <c r="F2192" s="424">
        <v>8938385.1300000008</v>
      </c>
      <c r="G2192" s="424">
        <v>7412500</v>
      </c>
      <c r="H2192" s="424">
        <v>6300625</v>
      </c>
      <c r="I2192" s="424">
        <v>1111875</v>
      </c>
      <c r="J2192" s="424">
        <v>1525885.1300000008</v>
      </c>
      <c r="K2192" s="142" t="s">
        <v>1139</v>
      </c>
      <c r="L2192" s="419" t="s">
        <v>38</v>
      </c>
      <c r="M2192" s="142" t="s">
        <v>128</v>
      </c>
      <c r="N2192" s="225"/>
      <c r="O2192" s="425">
        <f>IFERROR(VLOOKUP(TRIM(PRR[[#This Row],[Lokacija provedbe
grad ili općina]]),[1]Koordinate!B:E,2,FALSE),"")</f>
        <v>34310</v>
      </c>
      <c r="P2192" s="425">
        <f>IFERROR(VLOOKUP(TRIM(PRR[[#This Row],[Lokacija provedbe
grad ili općina]]),[1]Koordinate!B:E,3,FALSE),"")</f>
        <v>45.2862467</v>
      </c>
      <c r="Q2192" s="425">
        <f>IFERROR(VLOOKUP(TRIM(PRR[[#This Row],[Lokacija provedbe
grad ili općina]]),[1]Koordinate!B:E,4,FALSE),"")</f>
        <v>17.801819600000002</v>
      </c>
    </row>
    <row r="2193" spans="1:17" s="167" customFormat="1">
      <c r="A2193" s="151"/>
      <c r="B2193" s="259" t="s">
        <v>1544</v>
      </c>
      <c r="C2193" s="151"/>
      <c r="D2193" s="151"/>
      <c r="E2193" s="78"/>
      <c r="F2193" s="75"/>
      <c r="G2193" s="75"/>
      <c r="H2193" s="75"/>
      <c r="I2193" s="75"/>
      <c r="J2193" s="75"/>
      <c r="K2193" s="205"/>
      <c r="L2193" s="418"/>
      <c r="M2193" s="124"/>
      <c r="N2193" s="218"/>
      <c r="O2193" s="225" t="str">
        <f>IFERROR(VLOOKUP(TRIM(PRR[[#This Row],[Lokacija provedbe
grad ili općina]]),[1]Koordinate!B:E,2,FALSE),"")</f>
        <v/>
      </c>
      <c r="P2193" s="225" t="str">
        <f>IFERROR(VLOOKUP(TRIM(PRR[[#This Row],[Lokacija provedbe
grad ili općina]]),[1]Koordinate!B:E,3,FALSE),"")</f>
        <v/>
      </c>
      <c r="Q2193" s="225" t="str">
        <f>IFERROR(VLOOKUP(TRIM(PRR[[#This Row],[Lokacija provedbe
grad ili općina]]),[1]Koordinate!B:E,4,FALSE),"")</f>
        <v/>
      </c>
    </row>
    <row r="2194" spans="1:17" s="167" customFormat="1" ht="30">
      <c r="A2194" s="151"/>
      <c r="B2194" s="113" t="s">
        <v>2794</v>
      </c>
      <c r="C2194" s="151"/>
      <c r="D2194" s="151"/>
      <c r="E2194" s="78">
        <v>42990</v>
      </c>
      <c r="F2194" s="75">
        <v>2416165.1</v>
      </c>
      <c r="G2194" s="75">
        <v>1208082.55</v>
      </c>
      <c r="H2194" s="75">
        <v>1026870.1675</v>
      </c>
      <c r="I2194" s="75">
        <v>181212.38250000007</v>
      </c>
      <c r="J2194" s="75">
        <v>1208082.55</v>
      </c>
      <c r="K2194" s="205" t="s">
        <v>2910</v>
      </c>
      <c r="L2194" s="418" t="s">
        <v>38</v>
      </c>
      <c r="M2194" s="124" t="s">
        <v>188</v>
      </c>
      <c r="N2194" s="218"/>
      <c r="O2194" s="225">
        <f>IFERROR(VLOOKUP(TRIM(PRR[[#This Row],[Lokacija provedbe
grad ili općina]]),[1]Koordinate!B:E,2,FALSE),"")</f>
        <v>34322</v>
      </c>
      <c r="P2194" s="225">
        <f>IFERROR(VLOOKUP(TRIM(PRR[[#This Row],[Lokacija provedbe
grad ili općina]]),[1]Koordinate!B:E,3,FALSE),"")</f>
        <v>45.330240000000003</v>
      </c>
      <c r="Q2194" s="225">
        <f>IFERROR(VLOOKUP(TRIM(PRR[[#This Row],[Lokacija provedbe
grad ili općina]]),[1]Koordinate!B:E,4,FALSE),"")</f>
        <v>17.597004800000001</v>
      </c>
    </row>
    <row r="2195" spans="1:17" s="167" customFormat="1" ht="30">
      <c r="A2195" s="151"/>
      <c r="B2195" s="226" t="s">
        <v>3102</v>
      </c>
      <c r="C2195" s="151"/>
      <c r="D2195" s="151"/>
      <c r="E2195" s="78">
        <v>43089</v>
      </c>
      <c r="F2195" s="75">
        <v>481475.73</v>
      </c>
      <c r="G2195" s="75">
        <v>240737.86</v>
      </c>
      <c r="H2195" s="75">
        <v>204627.18</v>
      </c>
      <c r="I2195" s="75">
        <v>36110.68</v>
      </c>
      <c r="J2195" s="75">
        <v>240737.87</v>
      </c>
      <c r="K2195" s="205" t="s">
        <v>3109</v>
      </c>
      <c r="L2195" s="418" t="s">
        <v>38</v>
      </c>
      <c r="M2195" s="124" t="s">
        <v>37</v>
      </c>
      <c r="N2195" s="218"/>
      <c r="O2195" s="225">
        <f>IFERROR(VLOOKUP(TRIM(PRR[[#This Row],[Lokacija provedbe
grad ili općina]]),[1]Koordinate!B:E,2,FALSE),"")</f>
        <v>34551</v>
      </c>
      <c r="P2195" s="225">
        <f>IFERROR(VLOOKUP(TRIM(PRR[[#This Row],[Lokacija provedbe
grad ili općina]]),[1]Koordinate!B:E,3,FALSE),"")</f>
        <v>45.414281199999998</v>
      </c>
      <c r="Q2195" s="225">
        <f>IFERROR(VLOOKUP(TRIM(PRR[[#This Row],[Lokacija provedbe
grad ili općina]]),[1]Koordinate!B:E,4,FALSE),"")</f>
        <v>17.161192099999901</v>
      </c>
    </row>
    <row r="2196" spans="1:17" s="167" customFormat="1">
      <c r="A2196" s="151"/>
      <c r="B2196" s="113" t="s">
        <v>6789</v>
      </c>
      <c r="C2196" s="151"/>
      <c r="D2196" s="151"/>
      <c r="E2196" s="78">
        <v>43612</v>
      </c>
      <c r="F2196" s="517">
        <v>161572.12</v>
      </c>
      <c r="G2196" s="517">
        <v>155163.12</v>
      </c>
      <c r="H2196" s="517">
        <v>131888.65</v>
      </c>
      <c r="I2196" s="517">
        <v>23274.47</v>
      </c>
      <c r="J2196" s="517">
        <v>6409</v>
      </c>
      <c r="K2196" s="124" t="s">
        <v>6829</v>
      </c>
      <c r="L2196" s="418" t="s">
        <v>38</v>
      </c>
      <c r="M2196" s="124" t="s">
        <v>188</v>
      </c>
      <c r="N2196" s="151"/>
      <c r="O2196" s="79">
        <f>IFERROR(VLOOKUP(TRIM(PRR[[#This Row],[Lokacija provedbe
grad ili općina]]),[1]Koordinate!B:E,2,FALSE),"")</f>
        <v>34322</v>
      </c>
      <c r="P2196" s="79">
        <f>IFERROR(VLOOKUP(TRIM(PRR[[#This Row],[Lokacija provedbe
grad ili općina]]),[1]Koordinate!B:E,3,FALSE),"")</f>
        <v>45.330240000000003</v>
      </c>
      <c r="Q2196" s="79">
        <f>IFERROR(VLOOKUP(TRIM(PRR[[#This Row],[Lokacija provedbe
grad ili općina]]),[1]Koordinate!B:E,4,FALSE),"")</f>
        <v>17.597004800000001</v>
      </c>
    </row>
    <row r="2197" spans="1:17" s="167" customFormat="1">
      <c r="A2197" s="151"/>
      <c r="B2197" s="113" t="s">
        <v>6789</v>
      </c>
      <c r="C2197" s="151"/>
      <c r="D2197" s="151"/>
      <c r="E2197" s="78">
        <v>43612</v>
      </c>
      <c r="F2197" s="517">
        <v>666111.53</v>
      </c>
      <c r="G2197" s="517">
        <v>656645.43000000005</v>
      </c>
      <c r="H2197" s="517">
        <v>558148.62</v>
      </c>
      <c r="I2197" s="517">
        <v>98496.810000000056</v>
      </c>
      <c r="J2197" s="517">
        <v>9466.0999999999767</v>
      </c>
      <c r="K2197" s="124" t="s">
        <v>3352</v>
      </c>
      <c r="L2197" s="418" t="s">
        <v>38</v>
      </c>
      <c r="M2197" s="124" t="s">
        <v>140</v>
      </c>
      <c r="N2197" s="151"/>
      <c r="O2197" s="79">
        <f>IFERROR(VLOOKUP(TRIM(PRR[[#This Row],[Lokacija provedbe
grad ili općina]]),[1]Koordinate!B:E,2,FALSE),"")</f>
        <v>34000</v>
      </c>
      <c r="P2197" s="79">
        <f>IFERROR(VLOOKUP(TRIM(PRR[[#This Row],[Lokacija provedbe
grad ili općina]]),[1]Koordinate!B:E,3,FALSE),"")</f>
        <v>45.331476299999999</v>
      </c>
      <c r="Q2197" s="79">
        <f>IFERROR(VLOOKUP(TRIM(PRR[[#This Row],[Lokacija provedbe
grad ili općina]]),[1]Koordinate!B:E,4,FALSE),"")</f>
        <v>17.674474799999899</v>
      </c>
    </row>
    <row r="2198" spans="1:17" s="167" customFormat="1">
      <c r="A2198" s="151"/>
      <c r="B2198" s="226" t="s">
        <v>2732</v>
      </c>
      <c r="C2198" s="151"/>
      <c r="D2198" s="151"/>
      <c r="E2198" s="78"/>
      <c r="F2198" s="75"/>
      <c r="G2198" s="75"/>
      <c r="H2198" s="75"/>
      <c r="I2198" s="75"/>
      <c r="J2198" s="75"/>
      <c r="K2198" s="205"/>
      <c r="L2198" s="418"/>
      <c r="M2198" s="124"/>
      <c r="N2198" s="218"/>
      <c r="O2198" s="225" t="str">
        <f>IFERROR(VLOOKUP(TRIM(PRR[[#This Row],[Lokacija provedbe
grad ili općina]]),[1]Koordinate!B:E,2,FALSE),"")</f>
        <v/>
      </c>
      <c r="P2198" s="225" t="str">
        <f>IFERROR(VLOOKUP(TRIM(PRR[[#This Row],[Lokacija provedbe
grad ili općina]]),[1]Koordinate!B:E,3,FALSE),"")</f>
        <v/>
      </c>
      <c r="Q2198" s="225" t="str">
        <f>IFERROR(VLOOKUP(TRIM(PRR[[#This Row],[Lokacija provedbe
grad ili općina]]),[1]Koordinate!B:E,4,FALSE),"")</f>
        <v/>
      </c>
    </row>
    <row r="2199" spans="1:17" s="167" customFormat="1">
      <c r="A2199" s="151"/>
      <c r="B2199" s="226"/>
      <c r="C2199" s="151"/>
      <c r="D2199" s="151"/>
      <c r="E2199" s="78"/>
      <c r="F2199" s="75">
        <v>1798780.32</v>
      </c>
      <c r="G2199" s="75">
        <v>1798780.32</v>
      </c>
      <c r="H2199" s="75">
        <v>1528962.8159999999</v>
      </c>
      <c r="I2199" s="75">
        <v>269817.50400000019</v>
      </c>
      <c r="J2199" s="75">
        <v>0</v>
      </c>
      <c r="K2199" s="205"/>
      <c r="L2199" s="418" t="s">
        <v>38</v>
      </c>
      <c r="M2199" s="124"/>
      <c r="N2199" s="218"/>
      <c r="O2199" s="225" t="s">
        <v>6500</v>
      </c>
      <c r="P2199" s="225" t="s">
        <v>6500</v>
      </c>
      <c r="Q2199" s="225" t="s">
        <v>6500</v>
      </c>
    </row>
    <row r="2200" spans="1:17" s="167" customFormat="1">
      <c r="A2200" s="151"/>
      <c r="B2200" s="226" t="s">
        <v>2733</v>
      </c>
      <c r="C2200" s="151"/>
      <c r="D2200" s="151"/>
      <c r="E2200" s="78"/>
      <c r="F2200" s="75"/>
      <c r="G2200" s="75"/>
      <c r="H2200" s="75"/>
      <c r="I2200" s="75"/>
      <c r="J2200" s="75"/>
      <c r="K2200" s="205"/>
      <c r="L2200" s="418"/>
      <c r="M2200" s="124"/>
      <c r="N2200" s="218"/>
      <c r="O2200" s="225" t="str">
        <f>IFERROR(VLOOKUP(TRIM(PRR[[#This Row],[Lokacija provedbe
grad ili općina]]),[1]Koordinate!B:E,2,FALSE),"")</f>
        <v/>
      </c>
      <c r="P2200" s="225" t="str">
        <f>IFERROR(VLOOKUP(TRIM(PRR[[#This Row],[Lokacija provedbe
grad ili općina]]),[1]Koordinate!B:E,3,FALSE),"")</f>
        <v/>
      </c>
      <c r="Q2200" s="225" t="str">
        <f>IFERROR(VLOOKUP(TRIM(PRR[[#This Row],[Lokacija provedbe
grad ili općina]]),[1]Koordinate!B:E,4,FALSE),"")</f>
        <v/>
      </c>
    </row>
    <row r="2201" spans="1:17" s="167" customFormat="1">
      <c r="A2201" s="151"/>
      <c r="B2201" s="226"/>
      <c r="C2201" s="151"/>
      <c r="D2201" s="151"/>
      <c r="E2201" s="78"/>
      <c r="F2201" s="75">
        <v>26874804.110000003</v>
      </c>
      <c r="G2201" s="75">
        <v>26874804.110000003</v>
      </c>
      <c r="H2201" s="75">
        <v>22844607.818500005</v>
      </c>
      <c r="I2201" s="75">
        <v>4030196.2914999984</v>
      </c>
      <c r="J2201" s="75">
        <v>0</v>
      </c>
      <c r="K2201" s="205"/>
      <c r="L2201" s="418" t="s">
        <v>38</v>
      </c>
      <c r="M2201" s="124"/>
      <c r="N2201" s="218"/>
      <c r="O2201" s="225" t="str">
        <f>IFERROR(VLOOKUP(TRIM(PRR[[#This Row],[Lokacija provedbe
grad ili općina]]),[1]Koordinate!B:E,2,FALSE),"")</f>
        <v/>
      </c>
      <c r="P2201" s="225" t="str">
        <f>IFERROR(VLOOKUP(TRIM(PRR[[#This Row],[Lokacija provedbe
grad ili općina]]),[1]Koordinate!B:E,3,FALSE),"")</f>
        <v/>
      </c>
      <c r="Q2201" s="225" t="str">
        <f>IFERROR(VLOOKUP(TRIM(PRR[[#This Row],[Lokacija provedbe
grad ili općina]]),[1]Koordinate!B:E,4,FALSE),"")</f>
        <v/>
      </c>
    </row>
    <row r="2202" spans="1:17" s="167" customFormat="1">
      <c r="A2202" s="151"/>
      <c r="B2202" s="226" t="s">
        <v>2734</v>
      </c>
      <c r="C2202" s="151"/>
      <c r="D2202" s="151"/>
      <c r="E2202" s="78"/>
      <c r="F2202" s="75"/>
      <c r="G2202" s="75"/>
      <c r="H2202" s="75"/>
      <c r="I2202" s="75"/>
      <c r="J2202" s="75"/>
      <c r="K2202" s="205"/>
      <c r="L2202" s="418"/>
      <c r="M2202" s="124"/>
      <c r="N2202" s="218"/>
      <c r="O2202" s="225" t="str">
        <f>IFERROR(VLOOKUP(TRIM(PRR[[#This Row],[Lokacija provedbe
grad ili općina]]),[1]Koordinate!B:E,2,FALSE),"")</f>
        <v/>
      </c>
      <c r="P2202" s="225" t="str">
        <f>IFERROR(VLOOKUP(TRIM(PRR[[#This Row],[Lokacija provedbe
grad ili općina]]),[1]Koordinate!B:E,3,FALSE),"")</f>
        <v/>
      </c>
      <c r="Q2202" s="225" t="str">
        <f>IFERROR(VLOOKUP(TRIM(PRR[[#This Row],[Lokacija provedbe
grad ili općina]]),[1]Koordinate!B:E,4,FALSE),"")</f>
        <v/>
      </c>
    </row>
    <row r="2203" spans="1:17" s="167" customFormat="1">
      <c r="A2203" s="151"/>
      <c r="B2203" s="226"/>
      <c r="C2203" s="151"/>
      <c r="D2203" s="151"/>
      <c r="E2203" s="78"/>
      <c r="F2203" s="75">
        <v>51967084.210000008</v>
      </c>
      <c r="G2203" s="75">
        <v>51967084.210000008</v>
      </c>
      <c r="H2203" s="75">
        <v>44172019.047000006</v>
      </c>
      <c r="I2203" s="75">
        <v>7795065.1630000025</v>
      </c>
      <c r="J2203" s="75">
        <v>0</v>
      </c>
      <c r="K2203" s="205"/>
      <c r="L2203" s="418" t="s">
        <v>38</v>
      </c>
      <c r="M2203" s="124"/>
      <c r="N2203" s="218"/>
      <c r="O2203" s="225" t="str">
        <f>IFERROR(VLOOKUP(TRIM(PRR[[#This Row],[Lokacija provedbe
grad ili općina]]),[1]Koordinate!B:E,2,FALSE),"")</f>
        <v/>
      </c>
      <c r="P2203" s="225" t="str">
        <f>IFERROR(VLOOKUP(TRIM(PRR[[#This Row],[Lokacija provedbe
grad ili općina]]),[1]Koordinate!B:E,3,FALSE),"")</f>
        <v/>
      </c>
      <c r="Q2203" s="225" t="str">
        <f>IFERROR(VLOOKUP(TRIM(PRR[[#This Row],[Lokacija provedbe
grad ili općina]]),[1]Koordinate!B:E,4,FALSE),"")</f>
        <v/>
      </c>
    </row>
    <row r="2204" spans="1:17" s="167" customFormat="1">
      <c r="A2204" s="151"/>
      <c r="B2204" s="226" t="s">
        <v>749</v>
      </c>
      <c r="C2204" s="151"/>
      <c r="D2204" s="151"/>
      <c r="E2204" s="78"/>
      <c r="F2204" s="75"/>
      <c r="G2204" s="75"/>
      <c r="H2204" s="75"/>
      <c r="I2204" s="75"/>
      <c r="J2204" s="75"/>
      <c r="K2204" s="205"/>
      <c r="L2204" s="418"/>
      <c r="M2204" s="124"/>
      <c r="N2204" s="218"/>
      <c r="O2204" s="225" t="str">
        <f>IFERROR(VLOOKUP(TRIM(PRR[[#This Row],[Lokacija provedbe
grad ili općina]]),[1]Koordinate!B:E,2,FALSE),"")</f>
        <v/>
      </c>
      <c r="P2204" s="225" t="str">
        <f>IFERROR(VLOOKUP(TRIM(PRR[[#This Row],[Lokacija provedbe
grad ili općina]]),[1]Koordinate!B:E,3,FALSE),"")</f>
        <v/>
      </c>
      <c r="Q2204" s="225" t="str">
        <f>IFERROR(VLOOKUP(TRIM(PRR[[#This Row],[Lokacija provedbe
grad ili općina]]),[1]Koordinate!B:E,4,FALSE),"")</f>
        <v/>
      </c>
    </row>
    <row r="2205" spans="1:17" s="167" customFormat="1">
      <c r="A2205" s="151"/>
      <c r="B2205" s="226" t="s">
        <v>750</v>
      </c>
      <c r="C2205" s="151"/>
      <c r="D2205" s="151"/>
      <c r="E2205" s="78"/>
      <c r="F2205" s="75">
        <v>3243823.65</v>
      </c>
      <c r="G2205" s="75">
        <v>2108485.37</v>
      </c>
      <c r="H2205" s="75">
        <v>1792219.31</v>
      </c>
      <c r="I2205" s="75">
        <v>316266.06000000006</v>
      </c>
      <c r="J2205" s="75">
        <v>1135338.2799999998</v>
      </c>
      <c r="K2205" s="205">
        <v>296</v>
      </c>
      <c r="L2205" s="418" t="s">
        <v>38</v>
      </c>
      <c r="M2205" s="124"/>
      <c r="N2205" s="218"/>
      <c r="O2205" s="225" t="str">
        <f>IFERROR(VLOOKUP(TRIM(PRR[[#This Row],[Lokacija provedbe
grad ili općina]]),[1]Koordinate!B:E,2,FALSE),"")</f>
        <v/>
      </c>
      <c r="P2205" s="225" t="str">
        <f>IFERROR(VLOOKUP(TRIM(PRR[[#This Row],[Lokacija provedbe
grad ili općina]]),[1]Koordinate!B:E,3,FALSE),"")</f>
        <v/>
      </c>
      <c r="Q2205" s="225" t="str">
        <f>IFERROR(VLOOKUP(TRIM(PRR[[#This Row],[Lokacija provedbe
grad ili općina]]),[1]Koordinate!B:E,4,FALSE),"")</f>
        <v/>
      </c>
    </row>
    <row r="2206" spans="1:17" s="167" customFormat="1">
      <c r="A2206" s="151"/>
      <c r="B2206" s="226" t="s">
        <v>3141</v>
      </c>
      <c r="C2206" s="151"/>
      <c r="D2206" s="151"/>
      <c r="E2206" s="78"/>
      <c r="F2206" s="75">
        <v>3832731.6153846164</v>
      </c>
      <c r="G2206" s="75">
        <v>2491275.5499999998</v>
      </c>
      <c r="H2206" s="75">
        <v>2117584.2174999998</v>
      </c>
      <c r="I2206" s="75">
        <v>373691.33250000002</v>
      </c>
      <c r="J2206" s="75">
        <v>1341456.0653846166</v>
      </c>
      <c r="K2206" s="205">
        <v>325</v>
      </c>
      <c r="L2206" s="418" t="s">
        <v>38</v>
      </c>
      <c r="M2206" s="124"/>
      <c r="N2206" s="218"/>
      <c r="O2206" s="225" t="str">
        <f>IFERROR(VLOOKUP(TRIM(PRR[[#This Row],[Lokacija provedbe
grad ili općina]]),[1]Koordinate!B:E,2,FALSE),"")</f>
        <v/>
      </c>
      <c r="P2206" s="225" t="str">
        <f>IFERROR(VLOOKUP(TRIM(PRR[[#This Row],[Lokacija provedbe
grad ili općina]]),[1]Koordinate!B:E,3,FALSE),"")</f>
        <v/>
      </c>
      <c r="Q2206" s="225" t="str">
        <f>IFERROR(VLOOKUP(TRIM(PRR[[#This Row],[Lokacija provedbe
grad ili općina]]),[1]Koordinate!B:E,4,FALSE),"")</f>
        <v/>
      </c>
    </row>
    <row r="2207" spans="1:17" s="167" customFormat="1">
      <c r="A2207" s="225"/>
      <c r="B2207" s="423" t="s">
        <v>4408</v>
      </c>
      <c r="C2207" s="225"/>
      <c r="D2207" s="225"/>
      <c r="E2207" s="231"/>
      <c r="F2207" s="424">
        <v>6454257.21</v>
      </c>
      <c r="G2207" s="424">
        <v>4520528.03</v>
      </c>
      <c r="H2207" s="424">
        <v>3842451.98</v>
      </c>
      <c r="I2207" s="424">
        <v>678076.05000000028</v>
      </c>
      <c r="J2207" s="424">
        <v>1933729.1799999997</v>
      </c>
      <c r="K2207" s="142">
        <v>532</v>
      </c>
      <c r="L2207" s="419" t="s">
        <v>38</v>
      </c>
      <c r="M2207" s="142"/>
      <c r="N2207" s="225"/>
      <c r="O2207" s="425" t="str">
        <f>IFERROR(VLOOKUP(TRIM(PRR[[#This Row],[Lokacija provedbe
grad ili općina]]),[1]Koordinate!B:E,2,FALSE),"")</f>
        <v/>
      </c>
      <c r="P2207" s="425" t="str">
        <f>IFERROR(VLOOKUP(TRIM(PRR[[#This Row],[Lokacija provedbe
grad ili općina]]),[1]Koordinate!B:E,3,FALSE),"")</f>
        <v/>
      </c>
      <c r="Q2207" s="425" t="str">
        <f>IFERROR(VLOOKUP(TRIM(PRR[[#This Row],[Lokacija provedbe
grad ili općina]]),[1]Koordinate!B:E,4,FALSE),"")</f>
        <v/>
      </c>
    </row>
    <row r="2208" spans="1:17" s="167" customFormat="1">
      <c r="A2208" s="151"/>
      <c r="B2208" s="226" t="s">
        <v>2735</v>
      </c>
      <c r="C2208" s="151"/>
      <c r="D2208" s="151"/>
      <c r="E2208" s="78"/>
      <c r="F2208" s="75"/>
      <c r="G2208" s="75"/>
      <c r="H2208" s="75"/>
      <c r="I2208" s="75"/>
      <c r="J2208" s="75"/>
      <c r="K2208" s="205"/>
      <c r="L2208" s="418"/>
      <c r="M2208" s="124"/>
      <c r="N2208" s="218"/>
      <c r="O2208" s="225" t="str">
        <f>IFERROR(VLOOKUP(TRIM(PRR[[#This Row],[Lokacija provedbe
grad ili općina]]),[1]Koordinate!B:E,2,FALSE),"")</f>
        <v/>
      </c>
      <c r="P2208" s="225" t="str">
        <f>IFERROR(VLOOKUP(TRIM(PRR[[#This Row],[Lokacija provedbe
grad ili općina]]),[1]Koordinate!B:E,3,FALSE),"")</f>
        <v/>
      </c>
      <c r="Q2208" s="225" t="str">
        <f>IFERROR(VLOOKUP(TRIM(PRR[[#This Row],[Lokacija provedbe
grad ili općina]]),[1]Koordinate!B:E,4,FALSE),"")</f>
        <v/>
      </c>
    </row>
    <row r="2209" spans="1:17">
      <c r="A2209" s="151"/>
      <c r="B2209" s="113"/>
      <c r="C2209" s="151"/>
      <c r="D2209" s="151"/>
      <c r="E2209" s="78"/>
      <c r="F2209" s="517">
        <v>43601823.350000001</v>
      </c>
      <c r="G2209" s="517">
        <v>43601823.350000001</v>
      </c>
      <c r="H2209" s="517">
        <v>34881458.68</v>
      </c>
      <c r="I2209" s="517">
        <v>8720364.6700000018</v>
      </c>
      <c r="J2209" s="517">
        <v>0</v>
      </c>
      <c r="K2209" s="124"/>
      <c r="L2209" s="418" t="s">
        <v>38</v>
      </c>
      <c r="M2209" s="124"/>
      <c r="N2209" s="151"/>
      <c r="O2209" s="79" t="str">
        <f>IFERROR(VLOOKUP(TRIM(PRR[[#This Row],[Lokacija provedbe
grad ili općina]]),[1]Koordinate!B:E,2,FALSE),"")</f>
        <v/>
      </c>
      <c r="P2209" s="79" t="str">
        <f>IFERROR(VLOOKUP(TRIM(PRR[[#This Row],[Lokacija provedbe
grad ili općina]]),[1]Koordinate!B:E,3,FALSE),"")</f>
        <v/>
      </c>
      <c r="Q2209" s="79" t="str">
        <f>IFERROR(VLOOKUP(TRIM(PRR[[#This Row],[Lokacija provedbe
grad ili općina]]),[1]Koordinate!B:E,4,FALSE),"")</f>
        <v/>
      </c>
    </row>
    <row r="2210" spans="1:17" s="167" customFormat="1">
      <c r="A2210" s="151"/>
      <c r="B2210" s="113" t="s">
        <v>661</v>
      </c>
      <c r="C2210" s="151"/>
      <c r="D2210" s="151"/>
      <c r="E2210" s="78"/>
      <c r="F2210" s="517"/>
      <c r="G2210" s="517"/>
      <c r="H2210" s="517"/>
      <c r="I2210" s="517"/>
      <c r="J2210" s="517"/>
      <c r="K2210" s="124"/>
      <c r="L2210" s="418"/>
      <c r="M2210" s="124"/>
      <c r="N2210" s="151"/>
      <c r="O2210" s="79" t="str">
        <f>IFERROR(VLOOKUP(TRIM(PRR[[#This Row],[Lokacija provedbe
grad ili općina]]),[1]Koordinate!B:E,2,FALSE),"")</f>
        <v/>
      </c>
      <c r="P2210" s="79" t="str">
        <f>IFERROR(VLOOKUP(TRIM(PRR[[#This Row],[Lokacija provedbe
grad ili općina]]),[1]Koordinate!B:E,3,FALSE),"")</f>
        <v/>
      </c>
      <c r="Q2210" s="79" t="str">
        <f>IFERROR(VLOOKUP(TRIM(PRR[[#This Row],[Lokacija provedbe
grad ili općina]]),[1]Koordinate!B:E,4,FALSE),"")</f>
        <v/>
      </c>
    </row>
    <row r="2211" spans="1:17" s="167" customFormat="1" ht="30">
      <c r="A2211" s="151"/>
      <c r="B2211" s="113" t="s">
        <v>662</v>
      </c>
      <c r="C2211" s="151"/>
      <c r="D2211" s="151"/>
      <c r="E2211" s="78"/>
      <c r="F2211" s="517"/>
      <c r="G2211" s="517"/>
      <c r="H2211" s="517"/>
      <c r="I2211" s="517"/>
      <c r="J2211" s="517"/>
      <c r="K2211" s="124"/>
      <c r="L2211" s="418"/>
      <c r="M2211" s="124"/>
      <c r="N2211" s="151"/>
      <c r="O2211" s="79" t="str">
        <f>IFERROR(VLOOKUP(TRIM(PRR[[#This Row],[Lokacija provedbe
grad ili općina]]),[1]Koordinate!B:E,2,FALSE),"")</f>
        <v/>
      </c>
      <c r="P2211" s="79" t="str">
        <f>IFERROR(VLOOKUP(TRIM(PRR[[#This Row],[Lokacija provedbe
grad ili općina]]),[1]Koordinate!B:E,3,FALSE),"")</f>
        <v/>
      </c>
      <c r="Q2211" s="79" t="str">
        <f>IFERROR(VLOOKUP(TRIM(PRR[[#This Row],[Lokacija provedbe
grad ili općina]]),[1]Koordinate!B:E,4,FALSE),"")</f>
        <v/>
      </c>
    </row>
    <row r="2212" spans="1:17" s="167" customFormat="1">
      <c r="A2212" s="151"/>
      <c r="B2212" s="113" t="s">
        <v>663</v>
      </c>
      <c r="C2212" s="151"/>
      <c r="D2212" s="151"/>
      <c r="E2212" s="78">
        <v>42746</v>
      </c>
      <c r="F2212" s="517">
        <v>5878561.9199999999</v>
      </c>
      <c r="G2212" s="517">
        <v>5878561.9199999999</v>
      </c>
      <c r="H2212" s="517">
        <v>5290705.7300000004</v>
      </c>
      <c r="I2212" s="517">
        <v>587856.18999999948</v>
      </c>
      <c r="J2212" s="517">
        <v>0</v>
      </c>
      <c r="K2212" s="124" t="s">
        <v>680</v>
      </c>
      <c r="L2212" s="418" t="s">
        <v>38</v>
      </c>
      <c r="M2212" s="124" t="s">
        <v>37</v>
      </c>
      <c r="N2212" s="151"/>
      <c r="O2212" s="79">
        <f>IFERROR(VLOOKUP(TRIM(PRR[[#This Row],[Lokacija provedbe
grad ili općina]]),[1]Koordinate!B:E,2,FALSE),"")</f>
        <v>34551</v>
      </c>
      <c r="P2212" s="79">
        <f>IFERROR(VLOOKUP(TRIM(PRR[[#This Row],[Lokacija provedbe
grad ili općina]]),[1]Koordinate!B:E,3,FALSE),"")</f>
        <v>45.414281199999998</v>
      </c>
      <c r="Q2212" s="79">
        <f>IFERROR(VLOOKUP(TRIM(PRR[[#This Row],[Lokacija provedbe
grad ili općina]]),[1]Koordinate!B:E,4,FALSE),"")</f>
        <v>17.161192099999901</v>
      </c>
    </row>
    <row r="2213" spans="1:17" s="167" customFormat="1">
      <c r="A2213" s="151"/>
      <c r="B2213" s="113" t="s">
        <v>668</v>
      </c>
      <c r="C2213" s="151"/>
      <c r="D2213" s="151"/>
      <c r="E2213" s="78"/>
      <c r="F2213" s="517"/>
      <c r="G2213" s="517"/>
      <c r="H2213" s="517"/>
      <c r="I2213" s="517"/>
      <c r="J2213" s="517"/>
      <c r="K2213" s="124"/>
      <c r="L2213" s="418"/>
      <c r="M2213" s="124"/>
      <c r="N2213" s="151"/>
      <c r="O2213" s="79" t="str">
        <f>IFERROR(VLOOKUP(TRIM(PRR[[#This Row],[Lokacija provedbe
grad ili općina]]),[1]Koordinate!B:E,2,FALSE),"")</f>
        <v/>
      </c>
      <c r="P2213" s="79" t="str">
        <f>IFERROR(VLOOKUP(TRIM(PRR[[#This Row],[Lokacija provedbe
grad ili općina]]),[1]Koordinate!B:E,3,FALSE),"")</f>
        <v/>
      </c>
      <c r="Q2213" s="79" t="str">
        <f>IFERROR(VLOOKUP(TRIM(PRR[[#This Row],[Lokacija provedbe
grad ili općina]]),[1]Koordinate!B:E,4,FALSE),"")</f>
        <v/>
      </c>
    </row>
    <row r="2214" spans="1:17" s="167" customFormat="1">
      <c r="A2214" s="151"/>
      <c r="B2214" s="113" t="s">
        <v>669</v>
      </c>
      <c r="C2214" s="151"/>
      <c r="D2214" s="151"/>
      <c r="E2214" s="78">
        <v>42746</v>
      </c>
      <c r="F2214" s="517">
        <v>293928.09999999998</v>
      </c>
      <c r="G2214" s="517">
        <v>293928.09999999998</v>
      </c>
      <c r="H2214" s="517">
        <v>264535.28999999998</v>
      </c>
      <c r="I2214" s="517">
        <v>29392.809999999998</v>
      </c>
      <c r="J2214" s="517">
        <v>0</v>
      </c>
      <c r="K2214" s="124" t="s">
        <v>680</v>
      </c>
      <c r="L2214" s="418" t="s">
        <v>38</v>
      </c>
      <c r="M2214" s="124" t="s">
        <v>37</v>
      </c>
      <c r="N2214" s="151"/>
      <c r="O2214" s="79">
        <f>IFERROR(VLOOKUP(TRIM(PRR[[#This Row],[Lokacija provedbe
grad ili općina]]),[1]Koordinate!B:E,2,FALSE),"")</f>
        <v>34551</v>
      </c>
      <c r="P2214" s="79">
        <f>IFERROR(VLOOKUP(TRIM(PRR[[#This Row],[Lokacija provedbe
grad ili općina]]),[1]Koordinate!B:E,3,FALSE),"")</f>
        <v>45.414281199999998</v>
      </c>
      <c r="Q2214" s="79">
        <f>IFERROR(VLOOKUP(TRIM(PRR[[#This Row],[Lokacija provedbe
grad ili općina]]),[1]Koordinate!B:E,4,FALSE),"")</f>
        <v>17.161192099999901</v>
      </c>
    </row>
    <row r="2215" spans="1:17" s="167" customFormat="1">
      <c r="A2215" s="151"/>
      <c r="B2215" s="113" t="s">
        <v>670</v>
      </c>
      <c r="C2215" s="151"/>
      <c r="D2215" s="151"/>
      <c r="E2215" s="78"/>
      <c r="F2215" s="517"/>
      <c r="G2215" s="517"/>
      <c r="H2215" s="517"/>
      <c r="I2215" s="517"/>
      <c r="J2215" s="517"/>
      <c r="K2215" s="124"/>
      <c r="L2215" s="418"/>
      <c r="M2215" s="124"/>
      <c r="N2215" s="151"/>
      <c r="O2215" s="79" t="str">
        <f>IFERROR(VLOOKUP(TRIM(PRR[[#This Row],[Lokacija provedbe
grad ili općina]]),[1]Koordinate!B:E,2,FALSE),"")</f>
        <v/>
      </c>
      <c r="P2215" s="79" t="str">
        <f>IFERROR(VLOOKUP(TRIM(PRR[[#This Row],[Lokacija provedbe
grad ili općina]]),[1]Koordinate!B:E,3,FALSE),"")</f>
        <v/>
      </c>
      <c r="Q2215" s="79" t="str">
        <f>IFERROR(VLOOKUP(TRIM(PRR[[#This Row],[Lokacija provedbe
grad ili općina]]),[1]Koordinate!B:E,4,FALSE),"")</f>
        <v/>
      </c>
    </row>
    <row r="2216" spans="1:17" s="167" customFormat="1">
      <c r="A2216" s="151"/>
      <c r="B2216" s="113" t="s">
        <v>671</v>
      </c>
      <c r="C2216" s="151"/>
      <c r="D2216" s="151"/>
      <c r="E2216" s="78">
        <v>42746</v>
      </c>
      <c r="F2216" s="517">
        <v>1543122.5</v>
      </c>
      <c r="G2216" s="517">
        <v>1543122.5</v>
      </c>
      <c r="H2216" s="517">
        <v>1388810.25</v>
      </c>
      <c r="I2216" s="517">
        <v>154312.25</v>
      </c>
      <c r="J2216" s="517">
        <v>0</v>
      </c>
      <c r="K2216" s="124" t="s">
        <v>680</v>
      </c>
      <c r="L2216" s="418" t="s">
        <v>38</v>
      </c>
      <c r="M2216" s="124" t="s">
        <v>37</v>
      </c>
      <c r="N2216" s="151"/>
      <c r="O2216" s="79">
        <f>IFERROR(VLOOKUP(TRIM(PRR[[#This Row],[Lokacija provedbe
grad ili općina]]),[1]Koordinate!B:E,2,FALSE),"")</f>
        <v>34551</v>
      </c>
      <c r="P2216" s="79">
        <f>IFERROR(VLOOKUP(TRIM(PRR[[#This Row],[Lokacija provedbe
grad ili općina]]),[1]Koordinate!B:E,3,FALSE),"")</f>
        <v>45.414281199999998</v>
      </c>
      <c r="Q2216" s="79">
        <f>IFERROR(VLOOKUP(TRIM(PRR[[#This Row],[Lokacija provedbe
grad ili općina]]),[1]Koordinate!B:E,4,FALSE),"")</f>
        <v>17.161192099999901</v>
      </c>
    </row>
    <row r="2217" spans="1:17" s="167" customFormat="1" ht="45">
      <c r="A2217" s="141" t="s">
        <v>351</v>
      </c>
      <c r="B2217" s="516"/>
      <c r="C2217" s="141"/>
      <c r="D2217" s="141"/>
      <c r="E2217" s="228"/>
      <c r="F2217" s="229"/>
      <c r="G2217" s="229"/>
      <c r="H2217" s="229"/>
      <c r="I2217" s="229"/>
      <c r="J2217" s="229"/>
      <c r="K2217" s="235"/>
      <c r="L2217" s="5"/>
      <c r="M2217" s="235"/>
      <c r="N2217" s="141"/>
      <c r="O2217" s="650" t="str">
        <f>IFERROR(VLOOKUP(TRIM(PRR[[#This Row],[Lokacija provedbe
grad ili općina]]),[1]Koordinate!B:E,2,FALSE),"")</f>
        <v/>
      </c>
      <c r="P2217" s="650" t="str">
        <f>IFERROR(VLOOKUP(TRIM(PRR[[#This Row],[Lokacija provedbe
grad ili općina]]),[1]Koordinate!B:E,3,FALSE),"")</f>
        <v/>
      </c>
      <c r="Q2217" s="650" t="str">
        <f>IFERROR(VLOOKUP(TRIM(PRR[[#This Row],[Lokacija provedbe
grad ili općina]]),[1]Koordinate!B:E,4,FALSE),"")</f>
        <v/>
      </c>
    </row>
    <row r="2218" spans="1:17" s="167" customFormat="1">
      <c r="A2218" s="151"/>
      <c r="B2218" s="113" t="s">
        <v>231</v>
      </c>
      <c r="C2218" s="151"/>
      <c r="D2218" s="151"/>
      <c r="E2218" s="78"/>
      <c r="F2218" s="517"/>
      <c r="G2218" s="517"/>
      <c r="H2218" s="517"/>
      <c r="I2218" s="517"/>
      <c r="J2218" s="517"/>
      <c r="K2218" s="124"/>
      <c r="L2218" s="418"/>
      <c r="M2218" s="124"/>
      <c r="N2218" s="151"/>
      <c r="O2218" s="79" t="str">
        <f>IFERROR(VLOOKUP(TRIM(PRR[[#This Row],[Lokacija provedbe
grad ili općina]]),[1]Koordinate!B:E,2,FALSE),"")</f>
        <v/>
      </c>
      <c r="P2218" s="79" t="str">
        <f>IFERROR(VLOOKUP(TRIM(PRR[[#This Row],[Lokacija provedbe
grad ili općina]]),[1]Koordinate!B:E,3,FALSE),"")</f>
        <v/>
      </c>
      <c r="Q2218" s="79" t="str">
        <f>IFERROR(VLOOKUP(TRIM(PRR[[#This Row],[Lokacija provedbe
grad ili općina]]),[1]Koordinate!B:E,4,FALSE),"")</f>
        <v/>
      </c>
    </row>
    <row r="2219" spans="1:17" s="167" customFormat="1">
      <c r="A2219" s="151"/>
      <c r="B2219" s="113" t="s">
        <v>232</v>
      </c>
      <c r="C2219" s="151"/>
      <c r="D2219" s="151"/>
      <c r="E2219" s="78">
        <v>42726</v>
      </c>
      <c r="F2219" s="517">
        <v>20821903.989999998</v>
      </c>
      <c r="G2219" s="517">
        <v>18739713.59</v>
      </c>
      <c r="H2219" s="517">
        <v>15928756.550000001</v>
      </c>
      <c r="I2219" s="517">
        <v>2810957.0399999991</v>
      </c>
      <c r="J2219" s="517">
        <v>2082190.3999999985</v>
      </c>
      <c r="K2219" s="124" t="s">
        <v>352</v>
      </c>
      <c r="L2219" s="418" t="s">
        <v>43</v>
      </c>
      <c r="M2219" s="124" t="s">
        <v>4345</v>
      </c>
      <c r="N2219" s="151"/>
      <c r="O2219" s="79">
        <f>IFERROR(VLOOKUP(TRIM(PRR[[#This Row],[Lokacija provedbe
grad ili općina]]),[1]Koordinate!B:E,2,FALSE),"")</f>
        <v>33525</v>
      </c>
      <c r="P2219" s="79">
        <f>IFERROR(VLOOKUP(TRIM(PRR[[#This Row],[Lokacija provedbe
grad ili općina]]),[1]Koordinate!B:E,3,FALSE),"")</f>
        <v>45.803723099999999</v>
      </c>
      <c r="Q2219" s="79">
        <f>IFERROR(VLOOKUP(TRIM(PRR[[#This Row],[Lokacija provedbe
grad ili općina]]),[1]Koordinate!B:E,4,FALSE),"")</f>
        <v>17.745818199999999</v>
      </c>
    </row>
    <row r="2220" spans="1:17" s="167" customFormat="1">
      <c r="A2220" s="151"/>
      <c r="B2220" s="113" t="s">
        <v>232</v>
      </c>
      <c r="C2220" s="151"/>
      <c r="D2220" s="151"/>
      <c r="E2220" s="78">
        <v>42726</v>
      </c>
      <c r="F2220" s="517">
        <v>14040397.119999999</v>
      </c>
      <c r="G2220" s="517">
        <v>12636357.41</v>
      </c>
      <c r="H2220" s="517">
        <v>10740903.800000001</v>
      </c>
      <c r="I2220" s="517">
        <v>1895453.6099999994</v>
      </c>
      <c r="J2220" s="517">
        <v>1404039.709999999</v>
      </c>
      <c r="K2220" s="124" t="s">
        <v>353</v>
      </c>
      <c r="L2220" s="418" t="s">
        <v>43</v>
      </c>
      <c r="M2220" s="124" t="s">
        <v>1386</v>
      </c>
      <c r="N2220" s="151"/>
      <c r="O2220" s="79">
        <f>IFERROR(VLOOKUP(TRIM(PRR[[#This Row],[Lokacija provedbe
grad ili općina]]),[1]Koordinate!B:E,2,FALSE),"")</f>
        <v>33405</v>
      </c>
      <c r="P2220" s="79">
        <f>IFERROR(VLOOKUP(TRIM(PRR[[#This Row],[Lokacija provedbe
grad ili općina]]),[1]Koordinate!B:E,3,FALSE),"")</f>
        <v>45.950106699999999</v>
      </c>
      <c r="Q2220" s="79">
        <f>IFERROR(VLOOKUP(TRIM(PRR[[#This Row],[Lokacija provedbe
grad ili općina]]),[1]Koordinate!B:E,4,FALSE),"")</f>
        <v>17.2326520999999</v>
      </c>
    </row>
    <row r="2221" spans="1:17" s="167" customFormat="1">
      <c r="A2221" s="151"/>
      <c r="B2221" s="113" t="s">
        <v>232</v>
      </c>
      <c r="C2221" s="151"/>
      <c r="D2221" s="151"/>
      <c r="E2221" s="78">
        <v>42726</v>
      </c>
      <c r="F2221" s="517">
        <v>13237898.07</v>
      </c>
      <c r="G2221" s="517">
        <v>11914108.26</v>
      </c>
      <c r="H2221" s="517">
        <v>10126992.02</v>
      </c>
      <c r="I2221" s="517">
        <v>1787116.2400000002</v>
      </c>
      <c r="J2221" s="517">
        <v>1323789.8100000005</v>
      </c>
      <c r="K2221" s="124" t="s">
        <v>354</v>
      </c>
      <c r="L2221" s="418" t="s">
        <v>43</v>
      </c>
      <c r="M2221" s="124" t="s">
        <v>61</v>
      </c>
      <c r="N2221" s="151"/>
      <c r="O2221" s="79">
        <f>IFERROR(VLOOKUP(TRIM(PRR[[#This Row],[Lokacija provedbe
grad ili općina]]),[1]Koordinate!B:E,2,FALSE),"")</f>
        <v>33000</v>
      </c>
      <c r="P2221" s="79">
        <f>IFERROR(VLOOKUP(TRIM(PRR[[#This Row],[Lokacija provedbe
grad ili općina]]),[1]Koordinate!B:E,3,FALSE),"")</f>
        <v>45.831646300000003</v>
      </c>
      <c r="Q2221" s="79">
        <f>IFERROR(VLOOKUP(TRIM(PRR[[#This Row],[Lokacija provedbe
grad ili općina]]),[1]Koordinate!B:E,4,FALSE),"")</f>
        <v>17.385542900000001</v>
      </c>
    </row>
    <row r="2222" spans="1:17" s="167" customFormat="1">
      <c r="A2222" s="151"/>
      <c r="B2222" s="113" t="s">
        <v>232</v>
      </c>
      <c r="C2222" s="151"/>
      <c r="D2222" s="151"/>
      <c r="E2222" s="78">
        <v>42726</v>
      </c>
      <c r="F2222" s="517">
        <v>1504724.62</v>
      </c>
      <c r="G2222" s="517">
        <v>1354252.16</v>
      </c>
      <c r="H2222" s="517">
        <v>1151114.3400000001</v>
      </c>
      <c r="I2222" s="517">
        <v>203137.81999999983</v>
      </c>
      <c r="J2222" s="517">
        <v>150472.4600000002</v>
      </c>
      <c r="K2222" s="124" t="s">
        <v>355</v>
      </c>
      <c r="L2222" s="418" t="s">
        <v>43</v>
      </c>
      <c r="M2222" s="124" t="s">
        <v>179</v>
      </c>
      <c r="N2222" s="151"/>
      <c r="O2222" s="79">
        <f>IFERROR(VLOOKUP(TRIM(PRR[[#This Row],[Lokacija provedbe
grad ili općina]]),[1]Koordinate!B:E,2,FALSE),"")</f>
        <v>33520</v>
      </c>
      <c r="P2222" s="79">
        <f>IFERROR(VLOOKUP(TRIM(PRR[[#This Row],[Lokacija provedbe
grad ili općina]]),[1]Koordinate!B:E,3,FALSE),"")</f>
        <v>45.701931999999999</v>
      </c>
      <c r="Q2222" s="79">
        <f>IFERROR(VLOOKUP(TRIM(PRR[[#This Row],[Lokacija provedbe
grad ili općina]]),[1]Koordinate!B:E,4,FALSE),"")</f>
        <v>17.701143999999999</v>
      </c>
    </row>
    <row r="2223" spans="1:17" s="167" customFormat="1">
      <c r="A2223" s="151"/>
      <c r="B2223" s="113" t="s">
        <v>232</v>
      </c>
      <c r="C2223" s="151"/>
      <c r="D2223" s="151"/>
      <c r="E2223" s="78">
        <v>42726</v>
      </c>
      <c r="F2223" s="517">
        <v>1061779.68</v>
      </c>
      <c r="G2223" s="517">
        <v>955601.71</v>
      </c>
      <c r="H2223" s="517">
        <v>812261.45</v>
      </c>
      <c r="I2223" s="517">
        <v>143340.26</v>
      </c>
      <c r="J2223" s="517">
        <v>106177.96999999997</v>
      </c>
      <c r="K2223" s="124" t="s">
        <v>356</v>
      </c>
      <c r="L2223" s="418" t="s">
        <v>43</v>
      </c>
      <c r="M2223" s="124" t="s">
        <v>44</v>
      </c>
      <c r="N2223" s="151"/>
      <c r="O2223" s="79">
        <f>IFERROR(VLOOKUP(TRIM(PRR[[#This Row],[Lokacija provedbe
grad ili općina]]),[1]Koordinate!B:E,2,FALSE),"")</f>
        <v>33522</v>
      </c>
      <c r="P2223" s="79">
        <f>IFERROR(VLOOKUP(TRIM(PRR[[#This Row],[Lokacija provedbe
grad ili općina]]),[1]Koordinate!B:E,3,FALSE),"")</f>
        <v>45.619798000000003</v>
      </c>
      <c r="Q2223" s="79">
        <f>IFERROR(VLOOKUP(TRIM(PRR[[#This Row],[Lokacija provedbe
grad ili općina]]),[1]Koordinate!B:E,4,FALSE),"")</f>
        <v>17.544612300000001</v>
      </c>
    </row>
    <row r="2224" spans="1:17" s="167" customFormat="1">
      <c r="A2224" s="151"/>
      <c r="B2224" s="113" t="s">
        <v>232</v>
      </c>
      <c r="C2224" s="151"/>
      <c r="D2224" s="151"/>
      <c r="E2224" s="78">
        <v>42726</v>
      </c>
      <c r="F2224" s="517">
        <v>910805.95</v>
      </c>
      <c r="G2224" s="517">
        <v>637564.17000000004</v>
      </c>
      <c r="H2224" s="517">
        <v>541929.54</v>
      </c>
      <c r="I2224" s="517">
        <v>95634.63</v>
      </c>
      <c r="J2224" s="517">
        <v>273241.77999999991</v>
      </c>
      <c r="K2224" s="124" t="s">
        <v>357</v>
      </c>
      <c r="L2224" s="418" t="s">
        <v>43</v>
      </c>
      <c r="M2224" s="124" t="s">
        <v>44</v>
      </c>
      <c r="N2224" s="151"/>
      <c r="O2224" s="79">
        <f>IFERROR(VLOOKUP(TRIM(PRR[[#This Row],[Lokacija provedbe
grad ili općina]]),[1]Koordinate!B:E,2,FALSE),"")</f>
        <v>33522</v>
      </c>
      <c r="P2224" s="79">
        <f>IFERROR(VLOOKUP(TRIM(PRR[[#This Row],[Lokacija provedbe
grad ili općina]]),[1]Koordinate!B:E,3,FALSE),"")</f>
        <v>45.619798000000003</v>
      </c>
      <c r="Q2224" s="79">
        <f>IFERROR(VLOOKUP(TRIM(PRR[[#This Row],[Lokacija provedbe
grad ili općina]]),[1]Koordinate!B:E,4,FALSE),"")</f>
        <v>17.544612300000001</v>
      </c>
    </row>
    <row r="2225" spans="1:17" s="167" customFormat="1">
      <c r="A2225" s="151"/>
      <c r="B2225" s="113" t="s">
        <v>232</v>
      </c>
      <c r="C2225" s="151"/>
      <c r="D2225" s="151"/>
      <c r="E2225" s="78">
        <v>42726</v>
      </c>
      <c r="F2225" s="517">
        <v>1022624.38</v>
      </c>
      <c r="G2225" s="517">
        <v>920361.94</v>
      </c>
      <c r="H2225" s="517">
        <v>782307.65</v>
      </c>
      <c r="I2225" s="517">
        <v>138054.28999999992</v>
      </c>
      <c r="J2225" s="517">
        <v>102262.44000000006</v>
      </c>
      <c r="K2225" s="124" t="s">
        <v>358</v>
      </c>
      <c r="L2225" s="418" t="s">
        <v>43</v>
      </c>
      <c r="M2225" s="124" t="s">
        <v>179</v>
      </c>
      <c r="N2225" s="151"/>
      <c r="O2225" s="79">
        <f>IFERROR(VLOOKUP(TRIM(PRR[[#This Row],[Lokacija provedbe
grad ili općina]]),[1]Koordinate!B:E,2,FALSE),"")</f>
        <v>33520</v>
      </c>
      <c r="P2225" s="79">
        <f>IFERROR(VLOOKUP(TRIM(PRR[[#This Row],[Lokacija provedbe
grad ili općina]]),[1]Koordinate!B:E,3,FALSE),"")</f>
        <v>45.701931999999999</v>
      </c>
      <c r="Q2225" s="79">
        <f>IFERROR(VLOOKUP(TRIM(PRR[[#This Row],[Lokacija provedbe
grad ili općina]]),[1]Koordinate!B:E,4,FALSE),"")</f>
        <v>17.701143999999999</v>
      </c>
    </row>
    <row r="2226" spans="1:17" s="167" customFormat="1">
      <c r="A2226" s="151"/>
      <c r="B2226" s="113" t="s">
        <v>232</v>
      </c>
      <c r="C2226" s="151"/>
      <c r="D2226" s="151"/>
      <c r="E2226" s="78">
        <v>42726</v>
      </c>
      <c r="F2226" s="517">
        <v>565459.96</v>
      </c>
      <c r="G2226" s="517">
        <v>395821.97</v>
      </c>
      <c r="H2226" s="517">
        <v>336448.67</v>
      </c>
      <c r="I2226" s="517">
        <v>59373.299999999988</v>
      </c>
      <c r="J2226" s="517">
        <v>169637.99</v>
      </c>
      <c r="K2226" s="124" t="s">
        <v>359</v>
      </c>
      <c r="L2226" s="418" t="s">
        <v>43</v>
      </c>
      <c r="M2226" s="124" t="s">
        <v>61</v>
      </c>
      <c r="N2226" s="151"/>
      <c r="O2226" s="79">
        <f>IFERROR(VLOOKUP(TRIM(PRR[[#This Row],[Lokacija provedbe
grad ili općina]]),[1]Koordinate!B:E,2,FALSE),"")</f>
        <v>33000</v>
      </c>
      <c r="P2226" s="79">
        <f>IFERROR(VLOOKUP(TRIM(PRR[[#This Row],[Lokacija provedbe
grad ili općina]]),[1]Koordinate!B:E,3,FALSE),"")</f>
        <v>45.831646300000003</v>
      </c>
      <c r="Q2226" s="79">
        <f>IFERROR(VLOOKUP(TRIM(PRR[[#This Row],[Lokacija provedbe
grad ili općina]]),[1]Koordinate!B:E,4,FALSE),"")</f>
        <v>17.385542900000001</v>
      </c>
    </row>
    <row r="2227" spans="1:17" s="167" customFormat="1">
      <c r="A2227" s="151"/>
      <c r="B2227" s="113" t="s">
        <v>232</v>
      </c>
      <c r="C2227" s="151"/>
      <c r="D2227" s="151"/>
      <c r="E2227" s="78">
        <v>42726</v>
      </c>
      <c r="F2227" s="517">
        <v>722059</v>
      </c>
      <c r="G2227" s="517">
        <v>649853.1</v>
      </c>
      <c r="H2227" s="517">
        <v>552375.14</v>
      </c>
      <c r="I2227" s="517">
        <v>97477.959999999963</v>
      </c>
      <c r="J2227" s="517">
        <v>72205.900000000023</v>
      </c>
      <c r="K2227" s="124" t="s">
        <v>360</v>
      </c>
      <c r="L2227" s="418" t="s">
        <v>43</v>
      </c>
      <c r="M2227" s="124" t="s">
        <v>44</v>
      </c>
      <c r="N2227" s="151"/>
      <c r="O2227" s="79">
        <f>IFERROR(VLOOKUP(TRIM(PRR[[#This Row],[Lokacija provedbe
grad ili općina]]),[1]Koordinate!B:E,2,FALSE),"")</f>
        <v>33522</v>
      </c>
      <c r="P2227" s="79">
        <f>IFERROR(VLOOKUP(TRIM(PRR[[#This Row],[Lokacija provedbe
grad ili općina]]),[1]Koordinate!B:E,3,FALSE),"")</f>
        <v>45.619798000000003</v>
      </c>
      <c r="Q2227" s="79">
        <f>IFERROR(VLOOKUP(TRIM(PRR[[#This Row],[Lokacija provedbe
grad ili općina]]),[1]Koordinate!B:E,4,FALSE),"")</f>
        <v>17.544612300000001</v>
      </c>
    </row>
    <row r="2228" spans="1:17" s="167" customFormat="1">
      <c r="A2228" s="151"/>
      <c r="B2228" s="113" t="s">
        <v>232</v>
      </c>
      <c r="C2228" s="151"/>
      <c r="D2228" s="151"/>
      <c r="E2228" s="78">
        <v>42726</v>
      </c>
      <c r="F2228" s="517">
        <v>733550</v>
      </c>
      <c r="G2228" s="517">
        <v>660195</v>
      </c>
      <c r="H2228" s="517">
        <v>561165.75</v>
      </c>
      <c r="I2228" s="517">
        <v>99029.25</v>
      </c>
      <c r="J2228" s="517">
        <v>73355</v>
      </c>
      <c r="K2228" s="124" t="s">
        <v>361</v>
      </c>
      <c r="L2228" s="418" t="s">
        <v>43</v>
      </c>
      <c r="M2228" s="124" t="s">
        <v>4346</v>
      </c>
      <c r="N2228" s="151"/>
      <c r="O2228" s="79">
        <f>IFERROR(VLOOKUP(TRIM(PRR[[#This Row],[Lokacija provedbe
grad ili općina]]),[1]Koordinate!B:E,2,FALSE),"")</f>
        <v>33517</v>
      </c>
      <c r="P2228" s="79">
        <f>IFERROR(VLOOKUP(TRIM(PRR[[#This Row],[Lokacija provedbe
grad ili općina]]),[1]Koordinate!B:E,3,FALSE),"")</f>
        <v>45.613027000000002</v>
      </c>
      <c r="Q2228" s="79">
        <f>IFERROR(VLOOKUP(TRIM(PRR[[#This Row],[Lokacija provedbe
grad ili općina]]),[1]Koordinate!B:E,4,FALSE),"")</f>
        <v>17.809302899999999</v>
      </c>
    </row>
    <row r="2229" spans="1:17" s="167" customFormat="1">
      <c r="A2229" s="151"/>
      <c r="B2229" s="113" t="s">
        <v>232</v>
      </c>
      <c r="C2229" s="151"/>
      <c r="D2229" s="151"/>
      <c r="E2229" s="78">
        <v>42726</v>
      </c>
      <c r="F2229" s="517">
        <v>1885749.57</v>
      </c>
      <c r="G2229" s="517">
        <v>1603944.68</v>
      </c>
      <c r="H2229" s="517">
        <v>1363352.98</v>
      </c>
      <c r="I2229" s="517">
        <v>240591.69999999995</v>
      </c>
      <c r="J2229" s="517">
        <v>281804.89000000013</v>
      </c>
      <c r="K2229" s="124" t="s">
        <v>362</v>
      </c>
      <c r="L2229" s="418" t="s">
        <v>43</v>
      </c>
      <c r="M2229" s="124" t="s">
        <v>4345</v>
      </c>
      <c r="N2229" s="151"/>
      <c r="O2229" s="79">
        <f>IFERROR(VLOOKUP(TRIM(PRR[[#This Row],[Lokacija provedbe
grad ili općina]]),[1]Koordinate!B:E,2,FALSE),"")</f>
        <v>33525</v>
      </c>
      <c r="P2229" s="79">
        <f>IFERROR(VLOOKUP(TRIM(PRR[[#This Row],[Lokacija provedbe
grad ili općina]]),[1]Koordinate!B:E,3,FALSE),"")</f>
        <v>45.803723099999999</v>
      </c>
      <c r="Q2229" s="79">
        <f>IFERROR(VLOOKUP(TRIM(PRR[[#This Row],[Lokacija provedbe
grad ili općina]]),[1]Koordinate!B:E,4,FALSE),"")</f>
        <v>17.745818199999999</v>
      </c>
    </row>
    <row r="2230" spans="1:17" s="167" customFormat="1">
      <c r="A2230" s="151"/>
      <c r="B2230" s="113" t="s">
        <v>232</v>
      </c>
      <c r="C2230" s="151"/>
      <c r="D2230" s="151"/>
      <c r="E2230" s="78">
        <v>42726</v>
      </c>
      <c r="F2230" s="517">
        <v>65193.48</v>
      </c>
      <c r="G2230" s="517">
        <v>45635.44</v>
      </c>
      <c r="H2230" s="517">
        <v>38790.120000000003</v>
      </c>
      <c r="I2230" s="517">
        <v>6845.32</v>
      </c>
      <c r="J2230" s="517">
        <v>19558.04</v>
      </c>
      <c r="K2230" s="124" t="s">
        <v>363</v>
      </c>
      <c r="L2230" s="418" t="s">
        <v>43</v>
      </c>
      <c r="M2230" s="124" t="s">
        <v>61</v>
      </c>
      <c r="N2230" s="151"/>
      <c r="O2230" s="79">
        <f>IFERROR(VLOOKUP(TRIM(PRR[[#This Row],[Lokacija provedbe
grad ili općina]]),[1]Koordinate!B:E,2,FALSE),"")</f>
        <v>33000</v>
      </c>
      <c r="P2230" s="79">
        <f>IFERROR(VLOOKUP(TRIM(PRR[[#This Row],[Lokacija provedbe
grad ili općina]]),[1]Koordinate!B:E,3,FALSE),"")</f>
        <v>45.831646300000003</v>
      </c>
      <c r="Q2230" s="79">
        <f>IFERROR(VLOOKUP(TRIM(PRR[[#This Row],[Lokacija provedbe
grad ili općina]]),[1]Koordinate!B:E,4,FALSE),"")</f>
        <v>17.385542900000001</v>
      </c>
    </row>
    <row r="2231" spans="1:17" s="167" customFormat="1">
      <c r="A2231" s="151"/>
      <c r="B2231" s="113" t="s">
        <v>232</v>
      </c>
      <c r="C2231" s="151"/>
      <c r="D2231" s="151"/>
      <c r="E2231" s="78">
        <v>42726</v>
      </c>
      <c r="F2231" s="517">
        <v>199277.39</v>
      </c>
      <c r="G2231" s="517">
        <v>99638.7</v>
      </c>
      <c r="H2231" s="517">
        <v>84692.9</v>
      </c>
      <c r="I2231" s="517">
        <v>14945.800000000003</v>
      </c>
      <c r="J2231" s="517">
        <v>99638.690000000017</v>
      </c>
      <c r="K2231" s="124" t="s">
        <v>364</v>
      </c>
      <c r="L2231" s="418" t="s">
        <v>43</v>
      </c>
      <c r="M2231" s="124" t="s">
        <v>1386</v>
      </c>
      <c r="N2231" s="151"/>
      <c r="O2231" s="79">
        <f>IFERROR(VLOOKUP(TRIM(PRR[[#This Row],[Lokacija provedbe
grad ili općina]]),[1]Koordinate!B:E,2,FALSE),"")</f>
        <v>33405</v>
      </c>
      <c r="P2231" s="79">
        <f>IFERROR(VLOOKUP(TRIM(PRR[[#This Row],[Lokacija provedbe
grad ili općina]]),[1]Koordinate!B:E,3,FALSE),"")</f>
        <v>45.950106699999999</v>
      </c>
      <c r="Q2231" s="79">
        <f>IFERROR(VLOOKUP(TRIM(PRR[[#This Row],[Lokacija provedbe
grad ili općina]]),[1]Koordinate!B:E,4,FALSE),"")</f>
        <v>17.2326520999999</v>
      </c>
    </row>
    <row r="2232" spans="1:17" s="167" customFormat="1">
      <c r="A2232" s="151"/>
      <c r="B2232" s="113" t="s">
        <v>232</v>
      </c>
      <c r="C2232" s="151"/>
      <c r="D2232" s="151"/>
      <c r="E2232" s="78">
        <v>42726</v>
      </c>
      <c r="F2232" s="517">
        <v>1212877.46</v>
      </c>
      <c r="G2232" s="517">
        <v>849014.22</v>
      </c>
      <c r="H2232" s="517">
        <v>721662.09</v>
      </c>
      <c r="I2232" s="517">
        <v>127352.13</v>
      </c>
      <c r="J2232" s="517">
        <v>363863.24</v>
      </c>
      <c r="K2232" s="124" t="s">
        <v>365</v>
      </c>
      <c r="L2232" s="418" t="s">
        <v>43</v>
      </c>
      <c r="M2232" s="124" t="s">
        <v>4347</v>
      </c>
      <c r="N2232" s="151"/>
      <c r="O2232" s="79">
        <f>IFERROR(VLOOKUP(TRIM(PRR[[#This Row],[Lokacija provedbe
grad ili općina]]),[1]Koordinate!B:E,2,FALSE),"")</f>
        <v>33406</v>
      </c>
      <c r="P2232" s="79">
        <f>IFERROR(VLOOKUP(TRIM(PRR[[#This Row],[Lokacija provedbe
grad ili općina]]),[1]Koordinate!B:E,3,FALSE),"")</f>
        <v>45.873947299999998</v>
      </c>
      <c r="Q2232" s="79">
        <f>IFERROR(VLOOKUP(TRIM(PRR[[#This Row],[Lokacija provedbe
grad ili općina]]),[1]Koordinate!B:E,4,FALSE),"")</f>
        <v>17.419092399999901</v>
      </c>
    </row>
    <row r="2233" spans="1:17" s="167" customFormat="1">
      <c r="A2233" s="151"/>
      <c r="B2233" s="113" t="s">
        <v>232</v>
      </c>
      <c r="C2233" s="151"/>
      <c r="D2233" s="151"/>
      <c r="E2233" s="78">
        <v>42726</v>
      </c>
      <c r="F2233" s="517">
        <v>189980.41</v>
      </c>
      <c r="G2233" s="517">
        <v>132986.29</v>
      </c>
      <c r="H2233" s="517">
        <v>113038.35</v>
      </c>
      <c r="I2233" s="517">
        <v>19947.940000000002</v>
      </c>
      <c r="J2233" s="517">
        <v>56994.119999999995</v>
      </c>
      <c r="K2233" s="124" t="s">
        <v>366</v>
      </c>
      <c r="L2233" s="418" t="s">
        <v>43</v>
      </c>
      <c r="M2233" s="124" t="s">
        <v>4347</v>
      </c>
      <c r="N2233" s="151"/>
      <c r="O2233" s="79">
        <f>IFERROR(VLOOKUP(TRIM(PRR[[#This Row],[Lokacija provedbe
grad ili općina]]),[1]Koordinate!B:E,2,FALSE),"")</f>
        <v>33406</v>
      </c>
      <c r="P2233" s="79">
        <f>IFERROR(VLOOKUP(TRIM(PRR[[#This Row],[Lokacija provedbe
grad ili općina]]),[1]Koordinate!B:E,3,FALSE),"")</f>
        <v>45.873947299999998</v>
      </c>
      <c r="Q2233" s="79">
        <f>IFERROR(VLOOKUP(TRIM(PRR[[#This Row],[Lokacija provedbe
grad ili općina]]),[1]Koordinate!B:E,4,FALSE),"")</f>
        <v>17.419092399999901</v>
      </c>
    </row>
    <row r="2234" spans="1:17" s="167" customFormat="1">
      <c r="A2234" s="151"/>
      <c r="B2234" s="113" t="s">
        <v>232</v>
      </c>
      <c r="C2234" s="151"/>
      <c r="D2234" s="151"/>
      <c r="E2234" s="78">
        <v>42726</v>
      </c>
      <c r="F2234" s="517">
        <v>118735</v>
      </c>
      <c r="G2234" s="517">
        <v>83114.5</v>
      </c>
      <c r="H2234" s="517">
        <v>70647.33</v>
      </c>
      <c r="I2234" s="517">
        <v>12467.169999999998</v>
      </c>
      <c r="J2234" s="517">
        <v>35620.5</v>
      </c>
      <c r="K2234" s="124" t="s">
        <v>367</v>
      </c>
      <c r="L2234" s="418" t="s">
        <v>43</v>
      </c>
      <c r="M2234" s="124" t="s">
        <v>179</v>
      </c>
      <c r="N2234" s="151"/>
      <c r="O2234" s="79">
        <f>IFERROR(VLOOKUP(TRIM(PRR[[#This Row],[Lokacija provedbe
grad ili općina]]),[1]Koordinate!B:E,2,FALSE),"")</f>
        <v>33520</v>
      </c>
      <c r="P2234" s="79">
        <f>IFERROR(VLOOKUP(TRIM(PRR[[#This Row],[Lokacija provedbe
grad ili općina]]),[1]Koordinate!B:E,3,FALSE),"")</f>
        <v>45.701931999999999</v>
      </c>
      <c r="Q2234" s="79">
        <f>IFERROR(VLOOKUP(TRIM(PRR[[#This Row],[Lokacija provedbe
grad ili općina]]),[1]Koordinate!B:E,4,FALSE),"")</f>
        <v>17.701143999999999</v>
      </c>
    </row>
    <row r="2235" spans="1:17" s="167" customFormat="1">
      <c r="A2235" s="151"/>
      <c r="B2235" s="113" t="s">
        <v>232</v>
      </c>
      <c r="C2235" s="151"/>
      <c r="D2235" s="151"/>
      <c r="E2235" s="78">
        <v>42726</v>
      </c>
      <c r="F2235" s="517">
        <v>113999.28</v>
      </c>
      <c r="G2235" s="517">
        <v>102599.35</v>
      </c>
      <c r="H2235" s="517">
        <v>87209.45</v>
      </c>
      <c r="I2235" s="517">
        <v>15389.900000000009</v>
      </c>
      <c r="J2235" s="517">
        <v>11399.929999999993</v>
      </c>
      <c r="K2235" s="124" t="s">
        <v>368</v>
      </c>
      <c r="L2235" s="418" t="s">
        <v>43</v>
      </c>
      <c r="M2235" s="124" t="s">
        <v>61</v>
      </c>
      <c r="N2235" s="151"/>
      <c r="O2235" s="79">
        <f>IFERROR(VLOOKUP(TRIM(PRR[[#This Row],[Lokacija provedbe
grad ili općina]]),[1]Koordinate!B:E,2,FALSE),"")</f>
        <v>33000</v>
      </c>
      <c r="P2235" s="79">
        <f>IFERROR(VLOOKUP(TRIM(PRR[[#This Row],[Lokacija provedbe
grad ili općina]]),[1]Koordinate!B:E,3,FALSE),"")</f>
        <v>45.831646300000003</v>
      </c>
      <c r="Q2235" s="79">
        <f>IFERROR(VLOOKUP(TRIM(PRR[[#This Row],[Lokacija provedbe
grad ili općina]]),[1]Koordinate!B:E,4,FALSE),"")</f>
        <v>17.385542900000001</v>
      </c>
    </row>
    <row r="2236" spans="1:17" s="167" customFormat="1">
      <c r="A2236" s="151"/>
      <c r="B2236" s="113" t="s">
        <v>232</v>
      </c>
      <c r="C2236" s="151"/>
      <c r="D2236" s="151"/>
      <c r="E2236" s="78">
        <v>42726</v>
      </c>
      <c r="F2236" s="517">
        <v>2674530.8199999998</v>
      </c>
      <c r="G2236" s="517">
        <v>1872171.57</v>
      </c>
      <c r="H2236" s="517">
        <v>1591345.83</v>
      </c>
      <c r="I2236" s="517">
        <v>280825.74</v>
      </c>
      <c r="J2236" s="517">
        <v>802359.24999999977</v>
      </c>
      <c r="K2236" s="124" t="s">
        <v>369</v>
      </c>
      <c r="L2236" s="418" t="s">
        <v>43</v>
      </c>
      <c r="M2236" s="124" t="s">
        <v>2434</v>
      </c>
      <c r="N2236" s="151"/>
      <c r="O2236" s="79">
        <f>IFERROR(VLOOKUP(TRIM(PRR[[#This Row],[Lokacija provedbe
grad ili općina]]),[1]Koordinate!B:E,2,FALSE),"")</f>
        <v>33523</v>
      </c>
      <c r="P2236" s="79">
        <f>IFERROR(VLOOKUP(TRIM(PRR[[#This Row],[Lokacija provedbe
grad ili općina]]),[1]Koordinate!B:E,3,FALSE),"")</f>
        <v>45.742938199999998</v>
      </c>
      <c r="Q2236" s="79">
        <f>IFERROR(VLOOKUP(TRIM(PRR[[#This Row],[Lokacija provedbe
grad ili općina]]),[1]Koordinate!B:E,4,FALSE),"")</f>
        <v>17.856084599999999</v>
      </c>
    </row>
    <row r="2237" spans="1:17" s="167" customFormat="1">
      <c r="A2237" s="151"/>
      <c r="B2237" s="113" t="s">
        <v>232</v>
      </c>
      <c r="C2237" s="151"/>
      <c r="D2237" s="151"/>
      <c r="E2237" s="78">
        <v>42726</v>
      </c>
      <c r="F2237" s="517">
        <v>23052776.550000001</v>
      </c>
      <c r="G2237" s="517">
        <v>15289600</v>
      </c>
      <c r="H2237" s="517">
        <v>12996160</v>
      </c>
      <c r="I2237" s="517">
        <v>2293440</v>
      </c>
      <c r="J2237" s="517">
        <v>7763176.5500000007</v>
      </c>
      <c r="K2237" s="124" t="s">
        <v>370</v>
      </c>
      <c r="L2237" s="418" t="s">
        <v>43</v>
      </c>
      <c r="M2237" s="124" t="s">
        <v>383</v>
      </c>
      <c r="N2237" s="151"/>
      <c r="O2237" s="79">
        <f>IFERROR(VLOOKUP(TRIM(PRR[[#This Row],[Lokacija provedbe
grad ili općina]]),[1]Koordinate!B:E,2,FALSE),"")</f>
        <v>33515</v>
      </c>
      <c r="P2237" s="79">
        <f>IFERROR(VLOOKUP(TRIM(PRR[[#This Row],[Lokacija provedbe
grad ili općina]]),[1]Koordinate!B:E,3,FALSE),"")</f>
        <v>45.528800699999998</v>
      </c>
      <c r="Q2237" s="79">
        <f>IFERROR(VLOOKUP(TRIM(PRR[[#This Row],[Lokacija provedbe
grad ili općina]]),[1]Koordinate!B:E,4,FALSE),"")</f>
        <v>17.880347400000002</v>
      </c>
    </row>
    <row r="2238" spans="1:17" s="167" customFormat="1">
      <c r="A2238" s="151"/>
      <c r="B2238" s="113" t="s">
        <v>232</v>
      </c>
      <c r="C2238" s="151"/>
      <c r="D2238" s="151"/>
      <c r="E2238" s="78">
        <v>42726</v>
      </c>
      <c r="F2238" s="517">
        <v>536740</v>
      </c>
      <c r="G2238" s="517">
        <v>375718</v>
      </c>
      <c r="H2238" s="517">
        <v>319360.3</v>
      </c>
      <c r="I2238" s="517">
        <v>56357.700000000012</v>
      </c>
      <c r="J2238" s="517">
        <v>161022</v>
      </c>
      <c r="K2238" s="124" t="s">
        <v>371</v>
      </c>
      <c r="L2238" s="418" t="s">
        <v>43</v>
      </c>
      <c r="M2238" s="124" t="s">
        <v>2434</v>
      </c>
      <c r="N2238" s="151"/>
      <c r="O2238" s="79">
        <f>IFERROR(VLOOKUP(TRIM(PRR[[#This Row],[Lokacija provedbe
grad ili općina]]),[1]Koordinate!B:E,2,FALSE),"")</f>
        <v>33523</v>
      </c>
      <c r="P2238" s="79">
        <f>IFERROR(VLOOKUP(TRIM(PRR[[#This Row],[Lokacija provedbe
grad ili općina]]),[1]Koordinate!B:E,3,FALSE),"")</f>
        <v>45.742938199999998</v>
      </c>
      <c r="Q2238" s="79">
        <f>IFERROR(VLOOKUP(TRIM(PRR[[#This Row],[Lokacija provedbe
grad ili općina]]),[1]Koordinate!B:E,4,FALSE),"")</f>
        <v>17.856084599999999</v>
      </c>
    </row>
    <row r="2239" spans="1:17" s="167" customFormat="1">
      <c r="A2239" s="151"/>
      <c r="B2239" s="113" t="s">
        <v>232</v>
      </c>
      <c r="C2239" s="151"/>
      <c r="D2239" s="151"/>
      <c r="E2239" s="78">
        <v>42734</v>
      </c>
      <c r="F2239" s="517">
        <v>2212137.92</v>
      </c>
      <c r="G2239" s="517">
        <v>1548496.54</v>
      </c>
      <c r="H2239" s="517">
        <v>1316222.06</v>
      </c>
      <c r="I2239" s="517">
        <v>232274.47999999998</v>
      </c>
      <c r="J2239" s="517">
        <v>663641.37999999989</v>
      </c>
      <c r="K2239" s="124" t="s">
        <v>372</v>
      </c>
      <c r="L2239" s="418" t="s">
        <v>43</v>
      </c>
      <c r="M2239" s="124" t="s">
        <v>61</v>
      </c>
      <c r="N2239" s="151"/>
      <c r="O2239" s="79">
        <f>IFERROR(VLOOKUP(TRIM(PRR[[#This Row],[Lokacija provedbe
grad ili općina]]),[1]Koordinate!B:E,2,FALSE),"")</f>
        <v>33000</v>
      </c>
      <c r="P2239" s="79">
        <f>IFERROR(VLOOKUP(TRIM(PRR[[#This Row],[Lokacija provedbe
grad ili općina]]),[1]Koordinate!B:E,3,FALSE),"")</f>
        <v>45.831646300000003</v>
      </c>
      <c r="Q2239" s="79">
        <f>IFERROR(VLOOKUP(TRIM(PRR[[#This Row],[Lokacija provedbe
grad ili općina]]),[1]Koordinate!B:E,4,FALSE),"")</f>
        <v>17.385542900000001</v>
      </c>
    </row>
    <row r="2240" spans="1:17" s="167" customFormat="1">
      <c r="A2240" s="151"/>
      <c r="B2240" s="113" t="s">
        <v>232</v>
      </c>
      <c r="C2240" s="151"/>
      <c r="D2240" s="151"/>
      <c r="E2240" s="78">
        <v>42745</v>
      </c>
      <c r="F2240" s="517">
        <v>1259692.26</v>
      </c>
      <c r="G2240" s="517">
        <v>881784.58</v>
      </c>
      <c r="H2240" s="517">
        <v>749516.89</v>
      </c>
      <c r="I2240" s="517">
        <v>132267.68999999994</v>
      </c>
      <c r="J2240" s="517">
        <v>377907.68000000005</v>
      </c>
      <c r="K2240" s="124" t="s">
        <v>373</v>
      </c>
      <c r="L2240" s="418" t="s">
        <v>43</v>
      </c>
      <c r="M2240" s="124" t="s">
        <v>4348</v>
      </c>
      <c r="N2240" s="151"/>
      <c r="O2240" s="79">
        <f>IFERROR(VLOOKUP(TRIM(PRR[[#This Row],[Lokacija provedbe
grad ili općina]]),[1]Koordinate!B:E,2,FALSE),"")</f>
        <v>33514</v>
      </c>
      <c r="P2240" s="79">
        <f>IFERROR(VLOOKUP(TRIM(PRR[[#This Row],[Lokacija provedbe
grad ili općina]]),[1]Koordinate!B:E,3,FALSE),"")</f>
        <v>45.626394900000001</v>
      </c>
      <c r="Q2240" s="79">
        <f>IFERROR(VLOOKUP(TRIM(PRR[[#This Row],[Lokacija provedbe
grad ili općina]]),[1]Koordinate!B:E,4,FALSE),"")</f>
        <v>17.9091378</v>
      </c>
    </row>
    <row r="2241" spans="1:17" s="167" customFormat="1">
      <c r="A2241" s="151"/>
      <c r="B2241" s="113" t="s">
        <v>232</v>
      </c>
      <c r="C2241" s="151"/>
      <c r="D2241" s="151"/>
      <c r="E2241" s="78">
        <v>42745</v>
      </c>
      <c r="F2241" s="517">
        <v>327271.36</v>
      </c>
      <c r="G2241" s="517">
        <v>229089.95</v>
      </c>
      <c r="H2241" s="517">
        <v>194726.46</v>
      </c>
      <c r="I2241" s="517">
        <v>34363.49000000002</v>
      </c>
      <c r="J2241" s="517">
        <v>98181.409999999974</v>
      </c>
      <c r="K2241" s="124" t="s">
        <v>374</v>
      </c>
      <c r="L2241" s="418" t="s">
        <v>43</v>
      </c>
      <c r="M2241" s="124" t="s">
        <v>4349</v>
      </c>
      <c r="N2241" s="151"/>
      <c r="O2241" s="79">
        <f>IFERROR(VLOOKUP(TRIM(PRR[[#This Row],[Lokacija provedbe
grad ili općina]]),[1]Koordinate!B:E,2,FALSE),"")</f>
        <v>33520</v>
      </c>
      <c r="P2241" s="79">
        <f>IFERROR(VLOOKUP(TRIM(PRR[[#This Row],[Lokacija provedbe
grad ili općina]]),[1]Koordinate!B:E,3,FALSE),"")</f>
        <v>45.761721600000001</v>
      </c>
      <c r="Q2241" s="79">
        <f>IFERROR(VLOOKUP(TRIM(PRR[[#This Row],[Lokacija provedbe
grad ili općina]]),[1]Koordinate!B:E,4,FALSE),"")</f>
        <v>17.660285599999899</v>
      </c>
    </row>
    <row r="2242" spans="1:17" s="167" customFormat="1">
      <c r="A2242" s="151"/>
      <c r="B2242" s="113" t="s">
        <v>232</v>
      </c>
      <c r="C2242" s="151"/>
      <c r="D2242" s="151"/>
      <c r="E2242" s="78">
        <v>42745</v>
      </c>
      <c r="F2242" s="517">
        <v>147980.60999999999</v>
      </c>
      <c r="G2242" s="517">
        <v>103586.42</v>
      </c>
      <c r="H2242" s="517">
        <v>88048.46</v>
      </c>
      <c r="I2242" s="517">
        <v>15537.959999999992</v>
      </c>
      <c r="J2242" s="517">
        <v>44394.189999999988</v>
      </c>
      <c r="K2242" s="124" t="s">
        <v>375</v>
      </c>
      <c r="L2242" s="418" t="s">
        <v>43</v>
      </c>
      <c r="M2242" s="124" t="s">
        <v>4350</v>
      </c>
      <c r="N2242" s="151"/>
      <c r="O2242" s="79">
        <f>IFERROR(VLOOKUP(TRIM(PRR[[#This Row],[Lokacija provedbe
grad ili općina]]),[1]Koordinate!B:E,2,FALSE),"")</f>
        <v>33411</v>
      </c>
      <c r="P2242" s="79">
        <f>IFERROR(VLOOKUP(TRIM(PRR[[#This Row],[Lokacija provedbe
grad ili općina]]),[1]Koordinate!B:E,3,FALSE),"")</f>
        <v>45.861829899999996</v>
      </c>
      <c r="Q2242" s="79">
        <f>IFERROR(VLOOKUP(TRIM(PRR[[#This Row],[Lokacija provedbe
grad ili općina]]),[1]Koordinate!B:E,4,FALSE),"")</f>
        <v>17.562105500000001</v>
      </c>
    </row>
    <row r="2243" spans="1:17" s="167" customFormat="1">
      <c r="A2243" s="151"/>
      <c r="B2243" s="113" t="s">
        <v>232</v>
      </c>
      <c r="C2243" s="151"/>
      <c r="D2243" s="151"/>
      <c r="E2243" s="78">
        <v>42783</v>
      </c>
      <c r="F2243" s="517">
        <v>265740.99</v>
      </c>
      <c r="G2243" s="517">
        <v>186018.69</v>
      </c>
      <c r="H2243" s="517">
        <v>158115.89000000001</v>
      </c>
      <c r="I2243" s="517">
        <v>27902.799999999988</v>
      </c>
      <c r="J2243" s="517">
        <v>79722.299999999988</v>
      </c>
      <c r="K2243" s="124" t="s">
        <v>380</v>
      </c>
      <c r="L2243" s="418" t="s">
        <v>43</v>
      </c>
      <c r="M2243" s="124" t="s">
        <v>4154</v>
      </c>
      <c r="N2243" s="151"/>
      <c r="O2243" s="79">
        <f>IFERROR(VLOOKUP(TRIM(PRR[[#This Row],[Lokacija provedbe
grad ili općina]]),[1]Koordinate!B:E,2,FALSE),"")</f>
        <v>33404</v>
      </c>
      <c r="P2243" s="79">
        <f>IFERROR(VLOOKUP(TRIM(PRR[[#This Row],[Lokacija provedbe
grad ili općina]]),[1]Koordinate!B:E,3,FALSE),"")</f>
        <v>45.858045799999999</v>
      </c>
      <c r="Q2243" s="79">
        <f>IFERROR(VLOOKUP(TRIM(PRR[[#This Row],[Lokacija provedbe
grad ili općina]]),[1]Koordinate!B:E,4,FALSE),"")</f>
        <v>17.301897400000001</v>
      </c>
    </row>
    <row r="2244" spans="1:17" s="167" customFormat="1">
      <c r="A2244" s="151"/>
      <c r="B2244" s="113" t="s">
        <v>2716</v>
      </c>
      <c r="C2244" s="151"/>
      <c r="D2244" s="151"/>
      <c r="E2244" s="78">
        <v>43033</v>
      </c>
      <c r="F2244" s="517">
        <v>280099.3</v>
      </c>
      <c r="G2244" s="517">
        <v>140049.65</v>
      </c>
      <c r="H2244" s="517">
        <v>119042.2</v>
      </c>
      <c r="I2244" s="517">
        <v>21007.449999999997</v>
      </c>
      <c r="J2244" s="517">
        <v>140049.65</v>
      </c>
      <c r="K2244" s="124" t="s">
        <v>2728</v>
      </c>
      <c r="L2244" s="418" t="s">
        <v>43</v>
      </c>
      <c r="M2244" s="124" t="s">
        <v>179</v>
      </c>
      <c r="N2244" s="151"/>
      <c r="O2244" s="79">
        <f>IFERROR(VLOOKUP(TRIM(PRR[[#This Row],[Lokacija provedbe
grad ili općina]]),[1]Koordinate!B:E,2,FALSE),"")</f>
        <v>33520</v>
      </c>
      <c r="P2244" s="79">
        <f>IFERROR(VLOOKUP(TRIM(PRR[[#This Row],[Lokacija provedbe
grad ili općina]]),[1]Koordinate!B:E,3,FALSE),"")</f>
        <v>45.701931999999999</v>
      </c>
      <c r="Q2244" s="79">
        <f>IFERROR(VLOOKUP(TRIM(PRR[[#This Row],[Lokacija provedbe
grad ili općina]]),[1]Koordinate!B:E,4,FALSE),"")</f>
        <v>17.701143999999999</v>
      </c>
    </row>
    <row r="2245" spans="1:17" s="167" customFormat="1">
      <c r="A2245" s="151"/>
      <c r="B2245" s="113" t="s">
        <v>2716</v>
      </c>
      <c r="C2245" s="151"/>
      <c r="D2245" s="151"/>
      <c r="E2245" s="78">
        <v>43070</v>
      </c>
      <c r="F2245" s="517">
        <v>1420178.58</v>
      </c>
      <c r="G2245" s="517">
        <v>994125.01</v>
      </c>
      <c r="H2245" s="517">
        <v>845006.26</v>
      </c>
      <c r="I2245" s="517">
        <v>149118.75</v>
      </c>
      <c r="J2245" s="517">
        <v>426053.57000000007</v>
      </c>
      <c r="K2245" s="124" t="s">
        <v>354</v>
      </c>
      <c r="L2245" s="418" t="s">
        <v>43</v>
      </c>
      <c r="M2245" s="124" t="s">
        <v>61</v>
      </c>
      <c r="N2245" s="151"/>
      <c r="O2245" s="79">
        <f>IFERROR(VLOOKUP(TRIM(PRR[[#This Row],[Lokacija provedbe
grad ili općina]]),[1]Koordinate!B:E,2,FALSE),"")</f>
        <v>33000</v>
      </c>
      <c r="P2245" s="79">
        <f>IFERROR(VLOOKUP(TRIM(PRR[[#This Row],[Lokacija provedbe
grad ili općina]]),[1]Koordinate!B:E,3,FALSE),"")</f>
        <v>45.831646300000003</v>
      </c>
      <c r="Q2245" s="79">
        <f>IFERROR(VLOOKUP(TRIM(PRR[[#This Row],[Lokacija provedbe
grad ili općina]]),[1]Koordinate!B:E,4,FALSE),"")</f>
        <v>17.385542900000001</v>
      </c>
    </row>
    <row r="2246" spans="1:17" s="167" customFormat="1">
      <c r="A2246" s="151"/>
      <c r="B2246" s="113" t="s">
        <v>2716</v>
      </c>
      <c r="C2246" s="151"/>
      <c r="D2246" s="151"/>
      <c r="E2246" s="78">
        <v>43070</v>
      </c>
      <c r="F2246" s="517">
        <v>189466.5</v>
      </c>
      <c r="G2246" s="517">
        <v>132626.54999999999</v>
      </c>
      <c r="H2246" s="517">
        <v>112732.57</v>
      </c>
      <c r="I2246" s="517">
        <v>19893.979999999981</v>
      </c>
      <c r="J2246" s="517">
        <v>56839.950000000012</v>
      </c>
      <c r="K2246" s="124" t="s">
        <v>2729</v>
      </c>
      <c r="L2246" s="418" t="s">
        <v>43</v>
      </c>
      <c r="M2246" s="124" t="s">
        <v>179</v>
      </c>
      <c r="N2246" s="151"/>
      <c r="O2246" s="79">
        <f>IFERROR(VLOOKUP(TRIM(PRR[[#This Row],[Lokacija provedbe
grad ili općina]]),[1]Koordinate!B:E,2,FALSE),"")</f>
        <v>33520</v>
      </c>
      <c r="P2246" s="79">
        <f>IFERROR(VLOOKUP(TRIM(PRR[[#This Row],[Lokacija provedbe
grad ili općina]]),[1]Koordinate!B:E,3,FALSE),"")</f>
        <v>45.701931999999999</v>
      </c>
      <c r="Q2246" s="79">
        <f>IFERROR(VLOOKUP(TRIM(PRR[[#This Row],[Lokacija provedbe
grad ili općina]]),[1]Koordinate!B:E,4,FALSE),"")</f>
        <v>17.701143999999999</v>
      </c>
    </row>
    <row r="2247" spans="1:17" s="167" customFormat="1">
      <c r="A2247" s="151"/>
      <c r="B2247" s="113" t="s">
        <v>2736</v>
      </c>
      <c r="C2247" s="151"/>
      <c r="D2247" s="151"/>
      <c r="E2247" s="78">
        <v>42866</v>
      </c>
      <c r="F2247" s="517">
        <v>14362815</v>
      </c>
      <c r="G2247" s="517">
        <v>12421215.48</v>
      </c>
      <c r="H2247" s="517">
        <v>10558033.158</v>
      </c>
      <c r="I2247" s="517">
        <v>1863182.3220000006</v>
      </c>
      <c r="J2247" s="517">
        <v>1941599.5199999996</v>
      </c>
      <c r="K2247" s="124" t="s">
        <v>218</v>
      </c>
      <c r="L2247" s="418" t="s">
        <v>43</v>
      </c>
      <c r="M2247" s="124" t="s">
        <v>61</v>
      </c>
      <c r="N2247" s="151"/>
      <c r="O2247" s="79">
        <f>IFERROR(VLOOKUP(TRIM(PRR[[#This Row],[Lokacija provedbe
grad ili općina]]),[1]Koordinate!B:E,2,FALSE),"")</f>
        <v>33000</v>
      </c>
      <c r="P2247" s="79">
        <f>IFERROR(VLOOKUP(TRIM(PRR[[#This Row],[Lokacija provedbe
grad ili općina]]),[1]Koordinate!B:E,3,FALSE),"")</f>
        <v>45.831646300000003</v>
      </c>
      <c r="Q2247" s="79">
        <f>IFERROR(VLOOKUP(TRIM(PRR[[#This Row],[Lokacija provedbe
grad ili općina]]),[1]Koordinate!B:E,4,FALSE),"")</f>
        <v>17.385542900000001</v>
      </c>
    </row>
    <row r="2248" spans="1:17" s="167" customFormat="1">
      <c r="A2248" s="151"/>
      <c r="B2248" s="113" t="s">
        <v>2736</v>
      </c>
      <c r="C2248" s="151"/>
      <c r="D2248" s="151"/>
      <c r="E2248" s="78">
        <v>42866</v>
      </c>
      <c r="F2248" s="517">
        <v>46871526</v>
      </c>
      <c r="G2248" s="517">
        <v>43113195</v>
      </c>
      <c r="H2248" s="517">
        <v>36646215.75</v>
      </c>
      <c r="I2248" s="517">
        <v>6466979.25</v>
      </c>
      <c r="J2248" s="517">
        <v>3758331</v>
      </c>
      <c r="K2248" s="124" t="s">
        <v>218</v>
      </c>
      <c r="L2248" s="418" t="s">
        <v>43</v>
      </c>
      <c r="M2248" s="124" t="s">
        <v>61</v>
      </c>
      <c r="N2248" s="151"/>
      <c r="O2248" s="79">
        <f>IFERROR(VLOOKUP(TRIM(PRR[[#This Row],[Lokacija provedbe
grad ili općina]]),[1]Koordinate!B:E,2,FALSE),"")</f>
        <v>33000</v>
      </c>
      <c r="P2248" s="79">
        <f>IFERROR(VLOOKUP(TRIM(PRR[[#This Row],[Lokacija provedbe
grad ili općina]]),[1]Koordinate!B:E,3,FALSE),"")</f>
        <v>45.831646300000003</v>
      </c>
      <c r="Q2248" s="79">
        <f>IFERROR(VLOOKUP(TRIM(PRR[[#This Row],[Lokacija provedbe
grad ili općina]]),[1]Koordinate!B:E,4,FALSE),"")</f>
        <v>17.385542900000001</v>
      </c>
    </row>
    <row r="2249" spans="1:17" s="167" customFormat="1">
      <c r="A2249" s="151"/>
      <c r="B2249" s="113" t="s">
        <v>2731</v>
      </c>
      <c r="C2249" s="151"/>
      <c r="D2249" s="151"/>
      <c r="E2249" s="78">
        <v>43028</v>
      </c>
      <c r="F2249" s="517">
        <v>9894676.5099999998</v>
      </c>
      <c r="G2249" s="517">
        <v>4947338.26</v>
      </c>
      <c r="H2249" s="517">
        <v>4205237.5199999996</v>
      </c>
      <c r="I2249" s="517">
        <v>742100.74000000022</v>
      </c>
      <c r="J2249" s="517">
        <v>4947338.25</v>
      </c>
      <c r="K2249" s="124" t="s">
        <v>3058</v>
      </c>
      <c r="L2249" s="418" t="s">
        <v>43</v>
      </c>
      <c r="M2249" s="124" t="s">
        <v>4351</v>
      </c>
      <c r="N2249" s="151"/>
      <c r="O2249" s="79">
        <f>IFERROR(VLOOKUP(TRIM(PRR[[#This Row],[Lokacija provedbe
grad ili općina]]),[1]Koordinate!B:E,2,FALSE),"")</f>
        <v>33507</v>
      </c>
      <c r="P2249" s="79">
        <f>IFERROR(VLOOKUP(TRIM(PRR[[#This Row],[Lokacija provedbe
grad ili općina]]),[1]Koordinate!B:E,3,FALSE),"")</f>
        <v>45.6925588</v>
      </c>
      <c r="Q2249" s="79">
        <f>IFERROR(VLOOKUP(TRIM(PRR[[#This Row],[Lokacija provedbe
grad ili općina]]),[1]Koordinate!B:E,4,FALSE),"")</f>
        <v>17.9379384</v>
      </c>
    </row>
    <row r="2250" spans="1:17" s="167" customFormat="1">
      <c r="A2250" s="151"/>
      <c r="B2250" s="113" t="s">
        <v>2731</v>
      </c>
      <c r="C2250" s="151"/>
      <c r="D2250" s="151"/>
      <c r="E2250" s="78">
        <v>43053</v>
      </c>
      <c r="F2250" s="517">
        <v>6644347.3399999999</v>
      </c>
      <c r="G2250" s="517">
        <v>3322173.67</v>
      </c>
      <c r="H2250" s="517">
        <v>2823847.62</v>
      </c>
      <c r="I2250" s="517">
        <v>498326.04999999981</v>
      </c>
      <c r="J2250" s="517">
        <v>3322173.67</v>
      </c>
      <c r="K2250" s="124" t="s">
        <v>3059</v>
      </c>
      <c r="L2250" s="418" t="s">
        <v>43</v>
      </c>
      <c r="M2250" s="124" t="s">
        <v>44</v>
      </c>
      <c r="N2250" s="151"/>
      <c r="O2250" s="79">
        <f>IFERROR(VLOOKUP(TRIM(PRR[[#This Row],[Lokacija provedbe
grad ili općina]]),[1]Koordinate!B:E,2,FALSE),"")</f>
        <v>33522</v>
      </c>
      <c r="P2250" s="79">
        <f>IFERROR(VLOOKUP(TRIM(PRR[[#This Row],[Lokacija provedbe
grad ili općina]]),[1]Koordinate!B:E,3,FALSE),"")</f>
        <v>45.619798000000003</v>
      </c>
      <c r="Q2250" s="79">
        <f>IFERROR(VLOOKUP(TRIM(PRR[[#This Row],[Lokacija provedbe
grad ili općina]]),[1]Koordinate!B:E,4,FALSE),"")</f>
        <v>17.544612300000001</v>
      </c>
    </row>
    <row r="2251" spans="1:17" s="167" customFormat="1">
      <c r="A2251" s="151"/>
      <c r="B2251" s="113" t="s">
        <v>2731</v>
      </c>
      <c r="C2251" s="151"/>
      <c r="D2251" s="151"/>
      <c r="E2251" s="78">
        <v>43186</v>
      </c>
      <c r="F2251" s="517">
        <v>1278171.25</v>
      </c>
      <c r="G2251" s="517">
        <v>639085.63</v>
      </c>
      <c r="H2251" s="517">
        <v>543222.7855</v>
      </c>
      <c r="I2251" s="517">
        <v>95862.844500000007</v>
      </c>
      <c r="J2251" s="517">
        <v>639085.62</v>
      </c>
      <c r="K2251" s="124" t="s">
        <v>3145</v>
      </c>
      <c r="L2251" s="418" t="s">
        <v>43</v>
      </c>
      <c r="M2251" s="124" t="s">
        <v>2434</v>
      </c>
      <c r="N2251" s="151"/>
      <c r="O2251" s="79">
        <f>IFERROR(VLOOKUP(TRIM(PRR[[#This Row],[Lokacija provedbe
grad ili općina]]),[1]Koordinate!B:E,2,FALSE),"")</f>
        <v>33523</v>
      </c>
      <c r="P2251" s="79">
        <f>IFERROR(VLOOKUP(TRIM(PRR[[#This Row],[Lokacija provedbe
grad ili općina]]),[1]Koordinate!B:E,3,FALSE),"")</f>
        <v>45.742938199999998</v>
      </c>
      <c r="Q2251" s="79">
        <f>IFERROR(VLOOKUP(TRIM(PRR[[#This Row],[Lokacija provedbe
grad ili općina]]),[1]Koordinate!B:E,4,FALSE),"")</f>
        <v>17.856084599999999</v>
      </c>
    </row>
    <row r="2252" spans="1:17" s="167" customFormat="1">
      <c r="A2252" s="151"/>
      <c r="B2252" s="113" t="s">
        <v>2731</v>
      </c>
      <c r="C2252" s="151"/>
      <c r="D2252" s="151"/>
      <c r="E2252" s="78">
        <v>43243</v>
      </c>
      <c r="F2252" s="517">
        <v>11384249.699999999</v>
      </c>
      <c r="G2252" s="517">
        <v>6356187.5999999996</v>
      </c>
      <c r="H2252" s="517">
        <v>5402759.46</v>
      </c>
      <c r="I2252" s="517">
        <v>953428.13999999966</v>
      </c>
      <c r="J2252" s="517">
        <v>5028062.0999999996</v>
      </c>
      <c r="K2252" s="124" t="s">
        <v>3714</v>
      </c>
      <c r="L2252" s="418" t="s">
        <v>43</v>
      </c>
      <c r="M2252" s="124" t="s">
        <v>2434</v>
      </c>
      <c r="N2252" s="151"/>
      <c r="O2252" s="79">
        <f>IFERROR(VLOOKUP(TRIM(PRR[[#This Row],[Lokacija provedbe
grad ili općina]]),[1]Koordinate!B:E,2,FALSE),"")</f>
        <v>33523</v>
      </c>
      <c r="P2252" s="79">
        <f>IFERROR(VLOOKUP(TRIM(PRR[[#This Row],[Lokacija provedbe
grad ili općina]]),[1]Koordinate!B:E,3,FALSE),"")</f>
        <v>45.742938199999998</v>
      </c>
      <c r="Q2252" s="79">
        <f>IFERROR(VLOOKUP(TRIM(PRR[[#This Row],[Lokacija provedbe
grad ili općina]]),[1]Koordinate!B:E,4,FALSE),"")</f>
        <v>17.856084599999999</v>
      </c>
    </row>
    <row r="2253" spans="1:17" s="167" customFormat="1">
      <c r="A2253" s="151"/>
      <c r="B2253" s="113" t="s">
        <v>3003</v>
      </c>
      <c r="C2253" s="151"/>
      <c r="D2253" s="151"/>
      <c r="E2253" s="78">
        <v>43053</v>
      </c>
      <c r="F2253" s="517">
        <v>1874710.62</v>
      </c>
      <c r="G2253" s="517">
        <v>1874710.62</v>
      </c>
      <c r="H2253" s="517">
        <v>1593504.03</v>
      </c>
      <c r="I2253" s="517">
        <v>281206.59000000008</v>
      </c>
      <c r="J2253" s="517">
        <v>0</v>
      </c>
      <c r="K2253" s="124" t="s">
        <v>3062</v>
      </c>
      <c r="L2253" s="418" t="s">
        <v>43</v>
      </c>
      <c r="M2253" s="124" t="s">
        <v>1386</v>
      </c>
      <c r="N2253" s="151"/>
      <c r="O2253" s="79">
        <f>IFERROR(VLOOKUP(TRIM(PRR[[#This Row],[Lokacija provedbe
grad ili općina]]),[1]Koordinate!B:E,2,FALSE),"")</f>
        <v>33405</v>
      </c>
      <c r="P2253" s="79">
        <f>IFERROR(VLOOKUP(TRIM(PRR[[#This Row],[Lokacija provedbe
grad ili općina]]),[1]Koordinate!B:E,3,FALSE),"")</f>
        <v>45.950106699999999</v>
      </c>
      <c r="Q2253" s="79">
        <f>IFERROR(VLOOKUP(TRIM(PRR[[#This Row],[Lokacija provedbe
grad ili općina]]),[1]Koordinate!B:E,4,FALSE),"")</f>
        <v>17.2326520999999</v>
      </c>
    </row>
    <row r="2254" spans="1:17" s="167" customFormat="1">
      <c r="A2254" s="151"/>
      <c r="B2254" s="113" t="s">
        <v>3003</v>
      </c>
      <c r="C2254" s="151"/>
      <c r="D2254" s="151"/>
      <c r="E2254" s="78">
        <v>43028</v>
      </c>
      <c r="F2254" s="517">
        <v>13772794.380000001</v>
      </c>
      <c r="G2254" s="517">
        <v>13772794.380000001</v>
      </c>
      <c r="H2254" s="517">
        <v>11706875.220000001</v>
      </c>
      <c r="I2254" s="517">
        <v>2065919.1600000001</v>
      </c>
      <c r="J2254" s="517">
        <v>0</v>
      </c>
      <c r="K2254" s="124" t="s">
        <v>3060</v>
      </c>
      <c r="L2254" s="418" t="s">
        <v>43</v>
      </c>
      <c r="M2254" s="124" t="s">
        <v>1386</v>
      </c>
      <c r="N2254" s="151"/>
      <c r="O2254" s="79">
        <f>IFERROR(VLOOKUP(TRIM(PRR[[#This Row],[Lokacija provedbe
grad ili općina]]),[1]Koordinate!B:E,2,FALSE),"")</f>
        <v>33405</v>
      </c>
      <c r="P2254" s="79">
        <f>IFERROR(VLOOKUP(TRIM(PRR[[#This Row],[Lokacija provedbe
grad ili općina]]),[1]Koordinate!B:E,3,FALSE),"")</f>
        <v>45.950106699999999</v>
      </c>
      <c r="Q2254" s="79">
        <f>IFERROR(VLOOKUP(TRIM(PRR[[#This Row],[Lokacija provedbe
grad ili općina]]),[1]Koordinate!B:E,4,FALSE),"")</f>
        <v>17.2326520999999</v>
      </c>
    </row>
    <row r="2255" spans="1:17" s="167" customFormat="1">
      <c r="A2255" s="151"/>
      <c r="B2255" s="113" t="s">
        <v>3003</v>
      </c>
      <c r="C2255" s="151"/>
      <c r="D2255" s="151"/>
      <c r="E2255" s="78">
        <v>43053</v>
      </c>
      <c r="F2255" s="517">
        <v>2973703.1</v>
      </c>
      <c r="G2255" s="517">
        <v>1486851.55</v>
      </c>
      <c r="H2255" s="517">
        <v>1263823.82</v>
      </c>
      <c r="I2255" s="517">
        <v>223027.72999999998</v>
      </c>
      <c r="J2255" s="517">
        <v>1486851.55</v>
      </c>
      <c r="K2255" s="124" t="s">
        <v>3061</v>
      </c>
      <c r="L2255" s="418" t="s">
        <v>43</v>
      </c>
      <c r="M2255" s="124" t="s">
        <v>383</v>
      </c>
      <c r="N2255" s="151"/>
      <c r="O2255" s="79">
        <f>IFERROR(VLOOKUP(TRIM(PRR[[#This Row],[Lokacija provedbe
grad ili općina]]),[1]Koordinate!B:E,2,FALSE),"")</f>
        <v>33515</v>
      </c>
      <c r="P2255" s="79">
        <f>IFERROR(VLOOKUP(TRIM(PRR[[#This Row],[Lokacija provedbe
grad ili općina]]),[1]Koordinate!B:E,3,FALSE),"")</f>
        <v>45.528800699999998</v>
      </c>
      <c r="Q2255" s="79">
        <f>IFERROR(VLOOKUP(TRIM(PRR[[#This Row],[Lokacija provedbe
grad ili općina]]),[1]Koordinate!B:E,4,FALSE),"")</f>
        <v>17.880347400000002</v>
      </c>
    </row>
    <row r="2256" spans="1:17" s="167" customFormat="1">
      <c r="A2256" s="151"/>
      <c r="B2256" s="113" t="s">
        <v>3003</v>
      </c>
      <c r="C2256" s="151"/>
      <c r="D2256" s="151"/>
      <c r="E2256" s="78">
        <v>43104</v>
      </c>
      <c r="F2256" s="517">
        <v>3803948.56</v>
      </c>
      <c r="G2256" s="517">
        <v>1901974.28</v>
      </c>
      <c r="H2256" s="517">
        <v>1616678.14</v>
      </c>
      <c r="I2256" s="517">
        <v>285296.14000000013</v>
      </c>
      <c r="J2256" s="517">
        <v>1901974.28</v>
      </c>
      <c r="K2256" s="124" t="s">
        <v>354</v>
      </c>
      <c r="L2256" s="418" t="s">
        <v>43</v>
      </c>
      <c r="M2256" s="124" t="s">
        <v>61</v>
      </c>
      <c r="N2256" s="151"/>
      <c r="O2256" s="79">
        <f>IFERROR(VLOOKUP(TRIM(PRR[[#This Row],[Lokacija provedbe
grad ili općina]]),[1]Koordinate!B:E,2,FALSE),"")</f>
        <v>33000</v>
      </c>
      <c r="P2256" s="79">
        <f>IFERROR(VLOOKUP(TRIM(PRR[[#This Row],[Lokacija provedbe
grad ili općina]]),[1]Koordinate!B:E,3,FALSE),"")</f>
        <v>45.831646300000003</v>
      </c>
      <c r="Q2256" s="79">
        <f>IFERROR(VLOOKUP(TRIM(PRR[[#This Row],[Lokacija provedbe
grad ili općina]]),[1]Koordinate!B:E,4,FALSE),"")</f>
        <v>17.385542900000001</v>
      </c>
    </row>
    <row r="2257" spans="1:17" s="167" customFormat="1">
      <c r="A2257" s="151"/>
      <c r="B2257" s="113" t="s">
        <v>3000</v>
      </c>
      <c r="C2257" s="151"/>
      <c r="D2257" s="151"/>
      <c r="E2257" s="78">
        <v>43153</v>
      </c>
      <c r="F2257" s="517">
        <v>2196555.5</v>
      </c>
      <c r="G2257" s="517">
        <v>1647416.7</v>
      </c>
      <c r="H2257" s="517">
        <v>1400304.1949999998</v>
      </c>
      <c r="I2257" s="517">
        <v>247112.50500000012</v>
      </c>
      <c r="J2257" s="517">
        <v>549138.80000000005</v>
      </c>
      <c r="K2257" s="124" t="s">
        <v>3059</v>
      </c>
      <c r="L2257" s="418" t="s">
        <v>43</v>
      </c>
      <c r="M2257" s="124" t="s">
        <v>44</v>
      </c>
      <c r="N2257" s="151"/>
      <c r="O2257" s="79">
        <f>IFERROR(VLOOKUP(TRIM(PRR[[#This Row],[Lokacija provedbe
grad ili općina]]),[1]Koordinate!B:E,2,FALSE),"")</f>
        <v>33522</v>
      </c>
      <c r="P2257" s="79">
        <f>IFERROR(VLOOKUP(TRIM(PRR[[#This Row],[Lokacija provedbe
grad ili općina]]),[1]Koordinate!B:E,3,FALSE),"")</f>
        <v>45.619798000000003</v>
      </c>
      <c r="Q2257" s="79">
        <f>IFERROR(VLOOKUP(TRIM(PRR[[#This Row],[Lokacija provedbe
grad ili općina]]),[1]Koordinate!B:E,4,FALSE),"")</f>
        <v>17.544612300000001</v>
      </c>
    </row>
    <row r="2258" spans="1:17" s="167" customFormat="1">
      <c r="A2258" s="151"/>
      <c r="B2258" s="113" t="s">
        <v>3000</v>
      </c>
      <c r="C2258" s="151"/>
      <c r="D2258" s="151"/>
      <c r="E2258" s="78">
        <v>43186</v>
      </c>
      <c r="F2258" s="517">
        <v>1936462.5</v>
      </c>
      <c r="G2258" s="517">
        <v>968231.25</v>
      </c>
      <c r="H2258" s="517">
        <v>822996.5625</v>
      </c>
      <c r="I2258" s="517">
        <v>145234.6875</v>
      </c>
      <c r="J2258" s="517">
        <v>968231.25</v>
      </c>
      <c r="K2258" s="124" t="s">
        <v>372</v>
      </c>
      <c r="L2258" s="418" t="s">
        <v>43</v>
      </c>
      <c r="M2258" s="124" t="s">
        <v>61</v>
      </c>
      <c r="N2258" s="151"/>
      <c r="O2258" s="79">
        <f>IFERROR(VLOOKUP(TRIM(PRR[[#This Row],[Lokacija provedbe
grad ili općina]]),[1]Koordinate!B:E,2,FALSE),"")</f>
        <v>33000</v>
      </c>
      <c r="P2258" s="79">
        <f>IFERROR(VLOOKUP(TRIM(PRR[[#This Row],[Lokacija provedbe
grad ili općina]]),[1]Koordinate!B:E,3,FALSE),"")</f>
        <v>45.831646300000003</v>
      </c>
      <c r="Q2258" s="79">
        <f>IFERROR(VLOOKUP(TRIM(PRR[[#This Row],[Lokacija provedbe
grad ili općina]]),[1]Koordinate!B:E,4,FALSE),"")</f>
        <v>17.385542900000001</v>
      </c>
    </row>
    <row r="2259" spans="1:17" s="167" customFormat="1">
      <c r="A2259" s="151"/>
      <c r="B2259" s="113" t="s">
        <v>3000</v>
      </c>
      <c r="C2259" s="151"/>
      <c r="D2259" s="151"/>
      <c r="E2259" s="78">
        <v>43186</v>
      </c>
      <c r="F2259" s="517">
        <v>1744309.21</v>
      </c>
      <c r="G2259" s="517">
        <v>1158231.9099999999</v>
      </c>
      <c r="H2259" s="517">
        <v>984497.12349999987</v>
      </c>
      <c r="I2259" s="517">
        <v>173734.78650000005</v>
      </c>
      <c r="J2259" s="517">
        <v>586077.30000000005</v>
      </c>
      <c r="K2259" s="124" t="s">
        <v>3146</v>
      </c>
      <c r="L2259" s="418" t="s">
        <v>43</v>
      </c>
      <c r="M2259" s="124" t="s">
        <v>1464</v>
      </c>
      <c r="N2259" s="151"/>
      <c r="O2259" s="79">
        <f>IFERROR(VLOOKUP(TRIM(PRR[[#This Row],[Lokacija provedbe
grad ili općina]]),[1]Koordinate!B:E,2,FALSE),"")</f>
        <v>33411</v>
      </c>
      <c r="P2259" s="79">
        <f>IFERROR(VLOOKUP(TRIM(PRR[[#This Row],[Lokacija provedbe
grad ili općina]]),[1]Koordinate!B:E,3,FALSE),"")</f>
        <v>45.854422300000003</v>
      </c>
      <c r="Q2259" s="79">
        <f>IFERROR(VLOOKUP(TRIM(PRR[[#This Row],[Lokacija provedbe
grad ili općina]]),[1]Koordinate!B:E,4,FALSE),"")</f>
        <v>17.511416899999901</v>
      </c>
    </row>
    <row r="2260" spans="1:17" s="167" customFormat="1">
      <c r="A2260" s="151"/>
      <c r="B2260" s="113" t="s">
        <v>3000</v>
      </c>
      <c r="C2260" s="151"/>
      <c r="D2260" s="151"/>
      <c r="E2260" s="78">
        <v>43243</v>
      </c>
      <c r="F2260" s="517">
        <v>2072739.7</v>
      </c>
      <c r="G2260" s="517">
        <v>1865465.73</v>
      </c>
      <c r="H2260" s="517">
        <v>1585645.87</v>
      </c>
      <c r="I2260" s="517">
        <v>279819.85999999987</v>
      </c>
      <c r="J2260" s="517">
        <v>207273.96999999997</v>
      </c>
      <c r="K2260" s="124" t="s">
        <v>3714</v>
      </c>
      <c r="L2260" s="418" t="s">
        <v>43</v>
      </c>
      <c r="M2260" s="124" t="s">
        <v>2434</v>
      </c>
      <c r="N2260" s="151"/>
      <c r="O2260" s="79">
        <f>IFERROR(VLOOKUP(TRIM(PRR[[#This Row],[Lokacija provedbe
grad ili općina]]),[1]Koordinate!B:E,2,FALSE),"")</f>
        <v>33523</v>
      </c>
      <c r="P2260" s="79">
        <f>IFERROR(VLOOKUP(TRIM(PRR[[#This Row],[Lokacija provedbe
grad ili općina]]),[1]Koordinate!B:E,3,FALSE),"")</f>
        <v>45.742938199999998</v>
      </c>
      <c r="Q2260" s="79">
        <f>IFERROR(VLOOKUP(TRIM(PRR[[#This Row],[Lokacija provedbe
grad ili općina]]),[1]Koordinate!B:E,4,FALSE),"")</f>
        <v>17.856084599999999</v>
      </c>
    </row>
    <row r="2261" spans="1:17" s="167" customFormat="1">
      <c r="A2261" s="151"/>
      <c r="B2261" s="113" t="s">
        <v>3000</v>
      </c>
      <c r="C2261" s="151"/>
      <c r="D2261" s="151"/>
      <c r="E2261" s="78">
        <v>43377</v>
      </c>
      <c r="F2261" s="517">
        <v>760035.56</v>
      </c>
      <c r="G2261" s="517">
        <v>570026.67000000004</v>
      </c>
      <c r="H2261" s="517">
        <v>484522.66950000002</v>
      </c>
      <c r="I2261" s="517">
        <v>85504.000500000024</v>
      </c>
      <c r="J2261" s="517">
        <v>190008.89</v>
      </c>
      <c r="K2261" s="124" t="s">
        <v>4456</v>
      </c>
      <c r="L2261" s="418" t="s">
        <v>43</v>
      </c>
      <c r="M2261" s="124" t="s">
        <v>61</v>
      </c>
      <c r="N2261" s="151"/>
      <c r="O2261" s="79">
        <f>IFERROR(VLOOKUP(TRIM(PRR[[#This Row],[Lokacija provedbe
grad ili općina]]),[1]Koordinate!B:E,2,FALSE),"")</f>
        <v>33000</v>
      </c>
      <c r="P2261" s="79">
        <f>IFERROR(VLOOKUP(TRIM(PRR[[#This Row],[Lokacija provedbe
grad ili općina]]),[1]Koordinate!B:E,3,FALSE),"")</f>
        <v>45.831646300000003</v>
      </c>
      <c r="Q2261" s="79">
        <f>IFERROR(VLOOKUP(TRIM(PRR[[#This Row],[Lokacija provedbe
grad ili općina]]),[1]Koordinate!B:E,4,FALSE),"")</f>
        <v>17.385542900000001</v>
      </c>
    </row>
    <row r="2262" spans="1:17" s="167" customFormat="1">
      <c r="A2262" s="151"/>
      <c r="B2262" s="113" t="s">
        <v>4001</v>
      </c>
      <c r="C2262" s="151"/>
      <c r="D2262" s="151"/>
      <c r="E2262" s="78">
        <v>43311</v>
      </c>
      <c r="F2262" s="517">
        <v>1024488</v>
      </c>
      <c r="G2262" s="517">
        <v>717141.6</v>
      </c>
      <c r="H2262" s="517">
        <v>609570.36</v>
      </c>
      <c r="I2262" s="517">
        <v>107571.23999999999</v>
      </c>
      <c r="J2262" s="517">
        <v>307346.40000000002</v>
      </c>
      <c r="K2262" s="124" t="s">
        <v>4084</v>
      </c>
      <c r="L2262" s="418" t="s">
        <v>43</v>
      </c>
      <c r="M2262" s="124" t="s">
        <v>4351</v>
      </c>
      <c r="N2262" s="151"/>
      <c r="O2262" s="79">
        <f>IFERROR(VLOOKUP(TRIM(PRR[[#This Row],[Lokacija provedbe
grad ili općina]]),[1]Koordinate!B:E,2,FALSE),"")</f>
        <v>33507</v>
      </c>
      <c r="P2262" s="79">
        <f>IFERROR(VLOOKUP(TRIM(PRR[[#This Row],[Lokacija provedbe
grad ili općina]]),[1]Koordinate!B:E,3,FALSE),"")</f>
        <v>45.6925588</v>
      </c>
      <c r="Q2262" s="79">
        <f>IFERROR(VLOOKUP(TRIM(PRR[[#This Row],[Lokacija provedbe
grad ili općina]]),[1]Koordinate!B:E,4,FALSE),"")</f>
        <v>17.9379384</v>
      </c>
    </row>
    <row r="2263" spans="1:17" s="167" customFormat="1">
      <c r="A2263" s="151"/>
      <c r="B2263" s="113" t="s">
        <v>4001</v>
      </c>
      <c r="C2263" s="151"/>
      <c r="D2263" s="151"/>
      <c r="E2263" s="78">
        <v>43311</v>
      </c>
      <c r="F2263" s="517">
        <v>557494.82999999996</v>
      </c>
      <c r="G2263" s="517">
        <v>278747.42</v>
      </c>
      <c r="H2263" s="517">
        <v>236935.31</v>
      </c>
      <c r="I2263" s="517">
        <v>41812.109999999986</v>
      </c>
      <c r="J2263" s="517">
        <v>278747.40999999997</v>
      </c>
      <c r="K2263" s="124" t="s">
        <v>4085</v>
      </c>
      <c r="L2263" s="418" t="s">
        <v>43</v>
      </c>
      <c r="M2263" s="124" t="s">
        <v>1464</v>
      </c>
      <c r="N2263" s="151"/>
      <c r="O2263" s="79">
        <f>IFERROR(VLOOKUP(TRIM(PRR[[#This Row],[Lokacija provedbe
grad ili općina]]),[1]Koordinate!B:E,2,FALSE),"")</f>
        <v>33411</v>
      </c>
      <c r="P2263" s="79">
        <f>IFERROR(VLOOKUP(TRIM(PRR[[#This Row],[Lokacija provedbe
grad ili općina]]),[1]Koordinate!B:E,3,FALSE),"")</f>
        <v>45.854422300000003</v>
      </c>
      <c r="Q2263" s="79">
        <f>IFERROR(VLOOKUP(TRIM(PRR[[#This Row],[Lokacija provedbe
grad ili općina]]),[1]Koordinate!B:E,4,FALSE),"")</f>
        <v>17.511416899999901</v>
      </c>
    </row>
    <row r="2264" spans="1:17" s="167" customFormat="1">
      <c r="A2264" s="151"/>
      <c r="B2264" s="113" t="s">
        <v>4001</v>
      </c>
      <c r="C2264" s="151"/>
      <c r="D2264" s="151"/>
      <c r="E2264" s="78">
        <v>43334</v>
      </c>
      <c r="F2264" s="517">
        <v>8505500</v>
      </c>
      <c r="G2264" s="517">
        <v>4252750</v>
      </c>
      <c r="H2264" s="517">
        <v>3614837.5</v>
      </c>
      <c r="I2264" s="517">
        <v>637912.5</v>
      </c>
      <c r="J2264" s="517">
        <v>4252750</v>
      </c>
      <c r="K2264" s="124" t="s">
        <v>4086</v>
      </c>
      <c r="L2264" s="418" t="s">
        <v>43</v>
      </c>
      <c r="M2264" s="124" t="s">
        <v>4347</v>
      </c>
      <c r="N2264" s="151"/>
      <c r="O2264" s="79">
        <f>IFERROR(VLOOKUP(TRIM(PRR[[#This Row],[Lokacija provedbe
grad ili općina]]),[1]Koordinate!B:E,2,FALSE),"")</f>
        <v>33406</v>
      </c>
      <c r="P2264" s="79">
        <f>IFERROR(VLOOKUP(TRIM(PRR[[#This Row],[Lokacija provedbe
grad ili općina]]),[1]Koordinate!B:E,3,FALSE),"")</f>
        <v>45.873947299999998</v>
      </c>
      <c r="Q2264" s="79">
        <f>IFERROR(VLOOKUP(TRIM(PRR[[#This Row],[Lokacija provedbe
grad ili općina]]),[1]Koordinate!B:E,4,FALSE),"")</f>
        <v>17.419092399999901</v>
      </c>
    </row>
    <row r="2265" spans="1:17" s="167" customFormat="1">
      <c r="A2265" s="151"/>
      <c r="B2265" s="113" t="s">
        <v>4001</v>
      </c>
      <c r="C2265" s="151"/>
      <c r="D2265" s="151"/>
      <c r="E2265" s="78">
        <v>43322</v>
      </c>
      <c r="F2265" s="517">
        <v>1327200</v>
      </c>
      <c r="G2265" s="517">
        <v>663600</v>
      </c>
      <c r="H2265" s="517">
        <v>564060</v>
      </c>
      <c r="I2265" s="517">
        <v>99540</v>
      </c>
      <c r="J2265" s="517">
        <v>663600</v>
      </c>
      <c r="K2265" s="124" t="s">
        <v>4087</v>
      </c>
      <c r="L2265" s="418" t="s">
        <v>43</v>
      </c>
      <c r="M2265" s="124" t="s">
        <v>4345</v>
      </c>
      <c r="N2265" s="151"/>
      <c r="O2265" s="79">
        <f>IFERROR(VLOOKUP(TRIM(PRR[[#This Row],[Lokacija provedbe
grad ili općina]]),[1]Koordinate!B:E,2,FALSE),"")</f>
        <v>33525</v>
      </c>
      <c r="P2265" s="79">
        <f>IFERROR(VLOOKUP(TRIM(PRR[[#This Row],[Lokacija provedbe
grad ili općina]]),[1]Koordinate!B:E,3,FALSE),"")</f>
        <v>45.803723099999999</v>
      </c>
      <c r="Q2265" s="79">
        <f>IFERROR(VLOOKUP(TRIM(PRR[[#This Row],[Lokacija provedbe
grad ili općina]]),[1]Koordinate!B:E,4,FALSE),"")</f>
        <v>17.745818199999999</v>
      </c>
    </row>
    <row r="2266" spans="1:17" s="167" customFormat="1">
      <c r="A2266" s="151"/>
      <c r="B2266" s="113" t="s">
        <v>4001</v>
      </c>
      <c r="C2266" s="151"/>
      <c r="D2266" s="151"/>
      <c r="E2266" s="78">
        <v>43311</v>
      </c>
      <c r="F2266" s="517">
        <v>8623565.9000000004</v>
      </c>
      <c r="G2266" s="517">
        <v>4311782.95</v>
      </c>
      <c r="H2266" s="517">
        <v>3665015.51</v>
      </c>
      <c r="I2266" s="517">
        <v>646767.44000000041</v>
      </c>
      <c r="J2266" s="517">
        <v>4311782.95</v>
      </c>
      <c r="K2266" s="124" t="s">
        <v>4088</v>
      </c>
      <c r="L2266" s="418" t="s">
        <v>43</v>
      </c>
      <c r="M2266" s="124" t="s">
        <v>1464</v>
      </c>
      <c r="N2266" s="151"/>
      <c r="O2266" s="79">
        <f>IFERROR(VLOOKUP(TRIM(PRR[[#This Row],[Lokacija provedbe
grad ili općina]]),[1]Koordinate!B:E,2,FALSE),"")</f>
        <v>33411</v>
      </c>
      <c r="P2266" s="79">
        <f>IFERROR(VLOOKUP(TRIM(PRR[[#This Row],[Lokacija provedbe
grad ili općina]]),[1]Koordinate!B:E,3,FALSE),"")</f>
        <v>45.854422300000003</v>
      </c>
      <c r="Q2266" s="79">
        <f>IFERROR(VLOOKUP(TRIM(PRR[[#This Row],[Lokacija provedbe
grad ili općina]]),[1]Koordinate!B:E,4,FALSE),"")</f>
        <v>17.511416899999901</v>
      </c>
    </row>
    <row r="2267" spans="1:17" s="167" customFormat="1">
      <c r="A2267" s="151"/>
      <c r="B2267" s="113" t="s">
        <v>4001</v>
      </c>
      <c r="C2267" s="151"/>
      <c r="D2267" s="151"/>
      <c r="E2267" s="78">
        <v>43311</v>
      </c>
      <c r="F2267" s="517">
        <v>467675</v>
      </c>
      <c r="G2267" s="517">
        <v>233837.5</v>
      </c>
      <c r="H2267" s="517">
        <v>198761.88</v>
      </c>
      <c r="I2267" s="517">
        <v>35075.619999999995</v>
      </c>
      <c r="J2267" s="517">
        <v>233837.5</v>
      </c>
      <c r="K2267" s="124" t="s">
        <v>4089</v>
      </c>
      <c r="L2267" s="418" t="s">
        <v>43</v>
      </c>
      <c r="M2267" s="124" t="s">
        <v>1464</v>
      </c>
      <c r="N2267" s="151"/>
      <c r="O2267" s="79">
        <f>IFERROR(VLOOKUP(TRIM(PRR[[#This Row],[Lokacija provedbe
grad ili općina]]),[1]Koordinate!B:E,2,FALSE),"")</f>
        <v>33411</v>
      </c>
      <c r="P2267" s="79">
        <f>IFERROR(VLOOKUP(TRIM(PRR[[#This Row],[Lokacija provedbe
grad ili općina]]),[1]Koordinate!B:E,3,FALSE),"")</f>
        <v>45.854422300000003</v>
      </c>
      <c r="Q2267" s="79">
        <f>IFERROR(VLOOKUP(TRIM(PRR[[#This Row],[Lokacija provedbe
grad ili općina]]),[1]Koordinate!B:E,4,FALSE),"")</f>
        <v>17.511416899999901</v>
      </c>
    </row>
    <row r="2268" spans="1:17" s="167" customFormat="1">
      <c r="A2268" s="151"/>
      <c r="B2268" s="113" t="s">
        <v>4001</v>
      </c>
      <c r="C2268" s="151"/>
      <c r="D2268" s="151"/>
      <c r="E2268" s="78">
        <v>43311</v>
      </c>
      <c r="F2268" s="517">
        <v>867500</v>
      </c>
      <c r="G2268" s="517">
        <v>433750</v>
      </c>
      <c r="H2268" s="517">
        <v>368687.5</v>
      </c>
      <c r="I2268" s="517">
        <v>65062.5</v>
      </c>
      <c r="J2268" s="517">
        <v>433750</v>
      </c>
      <c r="K2268" s="124" t="s">
        <v>4090</v>
      </c>
      <c r="L2268" s="418" t="s">
        <v>43</v>
      </c>
      <c r="M2268" s="124" t="s">
        <v>4347</v>
      </c>
      <c r="N2268" s="151"/>
      <c r="O2268" s="79">
        <f>IFERROR(VLOOKUP(TRIM(PRR[[#This Row],[Lokacija provedbe
grad ili općina]]),[1]Koordinate!B:E,2,FALSE),"")</f>
        <v>33406</v>
      </c>
      <c r="P2268" s="79">
        <f>IFERROR(VLOOKUP(TRIM(PRR[[#This Row],[Lokacija provedbe
grad ili općina]]),[1]Koordinate!B:E,3,FALSE),"")</f>
        <v>45.873947299999998</v>
      </c>
      <c r="Q2268" s="79">
        <f>IFERROR(VLOOKUP(TRIM(PRR[[#This Row],[Lokacija provedbe
grad ili općina]]),[1]Koordinate!B:E,4,FALSE),"")</f>
        <v>17.419092399999901</v>
      </c>
    </row>
    <row r="2269" spans="1:17" s="167" customFormat="1">
      <c r="A2269" s="151"/>
      <c r="B2269" s="113" t="s">
        <v>4001</v>
      </c>
      <c r="C2269" s="151"/>
      <c r="D2269" s="151"/>
      <c r="E2269" s="78">
        <v>43311</v>
      </c>
      <c r="F2269" s="517">
        <v>456000</v>
      </c>
      <c r="G2269" s="517">
        <v>228000</v>
      </c>
      <c r="H2269" s="517">
        <v>193800</v>
      </c>
      <c r="I2269" s="517">
        <v>34200</v>
      </c>
      <c r="J2269" s="517">
        <v>228000</v>
      </c>
      <c r="K2269" s="124" t="s">
        <v>4091</v>
      </c>
      <c r="L2269" s="418" t="s">
        <v>43</v>
      </c>
      <c r="M2269" s="124" t="s">
        <v>4345</v>
      </c>
      <c r="N2269" s="151"/>
      <c r="O2269" s="79">
        <f>IFERROR(VLOOKUP(TRIM(PRR[[#This Row],[Lokacija provedbe
grad ili općina]]),[1]Koordinate!B:E,2,FALSE),"")</f>
        <v>33525</v>
      </c>
      <c r="P2269" s="79">
        <f>IFERROR(VLOOKUP(TRIM(PRR[[#This Row],[Lokacija provedbe
grad ili općina]]),[1]Koordinate!B:E,3,FALSE),"")</f>
        <v>45.803723099999999</v>
      </c>
      <c r="Q2269" s="79">
        <f>IFERROR(VLOOKUP(TRIM(PRR[[#This Row],[Lokacija provedbe
grad ili općina]]),[1]Koordinate!B:E,4,FALSE),"")</f>
        <v>17.745818199999999</v>
      </c>
    </row>
    <row r="2270" spans="1:17" s="167" customFormat="1">
      <c r="A2270" s="151"/>
      <c r="B2270" s="113" t="s">
        <v>4001</v>
      </c>
      <c r="C2270" s="151"/>
      <c r="D2270" s="151"/>
      <c r="E2270" s="78">
        <v>43311</v>
      </c>
      <c r="F2270" s="517">
        <v>1219925</v>
      </c>
      <c r="G2270" s="517">
        <v>609962.5</v>
      </c>
      <c r="H2270" s="517">
        <v>518468.13</v>
      </c>
      <c r="I2270" s="517">
        <v>91494.37</v>
      </c>
      <c r="J2270" s="517">
        <v>609962.5</v>
      </c>
      <c r="K2270" s="124" t="s">
        <v>4092</v>
      </c>
      <c r="L2270" s="418" t="s">
        <v>43</v>
      </c>
      <c r="M2270" s="124" t="s">
        <v>4347</v>
      </c>
      <c r="N2270" s="151"/>
      <c r="O2270" s="79">
        <f>IFERROR(VLOOKUP(TRIM(PRR[[#This Row],[Lokacija provedbe
grad ili općina]]),[1]Koordinate!B:E,2,FALSE),"")</f>
        <v>33406</v>
      </c>
      <c r="P2270" s="79">
        <f>IFERROR(VLOOKUP(TRIM(PRR[[#This Row],[Lokacija provedbe
grad ili općina]]),[1]Koordinate!B:E,3,FALSE),"")</f>
        <v>45.873947299999998</v>
      </c>
      <c r="Q2270" s="79">
        <f>IFERROR(VLOOKUP(TRIM(PRR[[#This Row],[Lokacija provedbe
grad ili općina]]),[1]Koordinate!B:E,4,FALSE),"")</f>
        <v>17.419092399999901</v>
      </c>
    </row>
    <row r="2271" spans="1:17" s="167" customFormat="1">
      <c r="A2271" s="151"/>
      <c r="B2271" s="113" t="s">
        <v>4001</v>
      </c>
      <c r="C2271" s="151"/>
      <c r="D2271" s="151"/>
      <c r="E2271" s="78">
        <v>43320</v>
      </c>
      <c r="F2271" s="517">
        <v>577944</v>
      </c>
      <c r="G2271" s="517">
        <v>288972</v>
      </c>
      <c r="H2271" s="517">
        <v>245626.2</v>
      </c>
      <c r="I2271" s="517">
        <v>43345.799999999988</v>
      </c>
      <c r="J2271" s="517">
        <v>288972</v>
      </c>
      <c r="K2271" s="124" t="s">
        <v>4093</v>
      </c>
      <c r="L2271" s="418" t="s">
        <v>43</v>
      </c>
      <c r="M2271" s="124" t="s">
        <v>4154</v>
      </c>
      <c r="N2271" s="151"/>
      <c r="O2271" s="79">
        <f>IFERROR(VLOOKUP(TRIM(PRR[[#This Row],[Lokacija provedbe
grad ili općina]]),[1]Koordinate!B:E,2,FALSE),"")</f>
        <v>33404</v>
      </c>
      <c r="P2271" s="79">
        <f>IFERROR(VLOOKUP(TRIM(PRR[[#This Row],[Lokacija provedbe
grad ili općina]]),[1]Koordinate!B:E,3,FALSE),"")</f>
        <v>45.858045799999999</v>
      </c>
      <c r="Q2271" s="79">
        <f>IFERROR(VLOOKUP(TRIM(PRR[[#This Row],[Lokacija provedbe
grad ili općina]]),[1]Koordinate!B:E,4,FALSE),"")</f>
        <v>17.301897400000001</v>
      </c>
    </row>
    <row r="2272" spans="1:17" s="167" customFormat="1">
      <c r="A2272" s="151"/>
      <c r="B2272" s="113" t="s">
        <v>4001</v>
      </c>
      <c r="C2272" s="151"/>
      <c r="D2272" s="151"/>
      <c r="E2272" s="78">
        <v>43377</v>
      </c>
      <c r="F2272" s="517">
        <v>1930460.94</v>
      </c>
      <c r="G2272" s="517">
        <v>944717.77</v>
      </c>
      <c r="H2272" s="517">
        <v>803010.10450000002</v>
      </c>
      <c r="I2272" s="517">
        <v>141707.6655</v>
      </c>
      <c r="J2272" s="517">
        <v>985743.16999999993</v>
      </c>
      <c r="K2272" s="124" t="s">
        <v>4458</v>
      </c>
      <c r="L2272" s="418" t="s">
        <v>43</v>
      </c>
      <c r="M2272" s="124" t="s">
        <v>2434</v>
      </c>
      <c r="N2272" s="151"/>
      <c r="O2272" s="79">
        <f>IFERROR(VLOOKUP(TRIM(PRR[[#This Row],[Lokacija provedbe
grad ili općina]]),[1]Koordinate!B:E,2,FALSE),"")</f>
        <v>33523</v>
      </c>
      <c r="P2272" s="79">
        <f>IFERROR(VLOOKUP(TRIM(PRR[[#This Row],[Lokacija provedbe
grad ili općina]]),[1]Koordinate!B:E,3,FALSE),"")</f>
        <v>45.742938199999998</v>
      </c>
      <c r="Q2272" s="79">
        <f>IFERROR(VLOOKUP(TRIM(PRR[[#This Row],[Lokacija provedbe
grad ili općina]]),[1]Koordinate!B:E,4,FALSE),"")</f>
        <v>17.856084599999999</v>
      </c>
    </row>
    <row r="2273" spans="1:17" s="167" customFormat="1">
      <c r="A2273" s="151"/>
      <c r="B2273" s="113" t="s">
        <v>4001</v>
      </c>
      <c r="C2273" s="151"/>
      <c r="D2273" s="151"/>
      <c r="E2273" s="78">
        <v>43377</v>
      </c>
      <c r="F2273" s="517">
        <v>1284520</v>
      </c>
      <c r="G2273" s="517">
        <v>642260</v>
      </c>
      <c r="H2273" s="517">
        <v>545921</v>
      </c>
      <c r="I2273" s="517">
        <v>96339</v>
      </c>
      <c r="J2273" s="517">
        <v>642260</v>
      </c>
      <c r="K2273" s="124" t="s">
        <v>4459</v>
      </c>
      <c r="L2273" s="418" t="s">
        <v>43</v>
      </c>
      <c r="M2273" s="124" t="s">
        <v>1464</v>
      </c>
      <c r="N2273" s="151"/>
      <c r="O2273" s="79">
        <f>IFERROR(VLOOKUP(TRIM(PRR[[#This Row],[Lokacija provedbe
grad ili općina]]),[1]Koordinate!B:E,2,FALSE),"")</f>
        <v>33411</v>
      </c>
      <c r="P2273" s="79">
        <f>IFERROR(VLOOKUP(TRIM(PRR[[#This Row],[Lokacija provedbe
grad ili općina]]),[1]Koordinate!B:E,3,FALSE),"")</f>
        <v>45.854422300000003</v>
      </c>
      <c r="Q2273" s="79">
        <f>IFERROR(VLOOKUP(TRIM(PRR[[#This Row],[Lokacija provedbe
grad ili općina]]),[1]Koordinate!B:E,4,FALSE),"")</f>
        <v>17.511416899999901</v>
      </c>
    </row>
    <row r="2274" spans="1:17" s="167" customFormat="1">
      <c r="A2274" s="151"/>
      <c r="B2274" s="113" t="s">
        <v>4001</v>
      </c>
      <c r="C2274" s="151"/>
      <c r="D2274" s="151"/>
      <c r="E2274" s="78">
        <v>43377</v>
      </c>
      <c r="F2274" s="517">
        <v>947623.87</v>
      </c>
      <c r="G2274" s="517">
        <v>473811.93</v>
      </c>
      <c r="H2274" s="517">
        <v>402740.14049999998</v>
      </c>
      <c r="I2274" s="517">
        <v>71071.789500000014</v>
      </c>
      <c r="J2274" s="517">
        <v>473811.94</v>
      </c>
      <c r="K2274" s="124" t="s">
        <v>4460</v>
      </c>
      <c r="L2274" s="418" t="s">
        <v>43</v>
      </c>
      <c r="M2274" s="124" t="s">
        <v>4346</v>
      </c>
      <c r="N2274" s="151"/>
      <c r="O2274" s="79">
        <f>IFERROR(VLOOKUP(TRIM(PRR[[#This Row],[Lokacija provedbe
grad ili općina]]),[1]Koordinate!B:E,2,FALSE),"")</f>
        <v>33517</v>
      </c>
      <c r="P2274" s="79">
        <f>IFERROR(VLOOKUP(TRIM(PRR[[#This Row],[Lokacija provedbe
grad ili općina]]),[1]Koordinate!B:E,3,FALSE),"")</f>
        <v>45.613027000000002</v>
      </c>
      <c r="Q2274" s="79">
        <f>IFERROR(VLOOKUP(TRIM(PRR[[#This Row],[Lokacija provedbe
grad ili općina]]),[1]Koordinate!B:E,4,FALSE),"")</f>
        <v>17.809302899999999</v>
      </c>
    </row>
    <row r="2275" spans="1:17" s="167" customFormat="1">
      <c r="A2275" s="151"/>
      <c r="B2275" s="113" t="s">
        <v>4001</v>
      </c>
      <c r="C2275" s="151"/>
      <c r="D2275" s="151"/>
      <c r="E2275" s="78">
        <v>43377</v>
      </c>
      <c r="F2275" s="517">
        <v>818200</v>
      </c>
      <c r="G2275" s="517">
        <v>572740</v>
      </c>
      <c r="H2275" s="517">
        <v>486829</v>
      </c>
      <c r="I2275" s="517">
        <v>85911</v>
      </c>
      <c r="J2275" s="517">
        <v>245460</v>
      </c>
      <c r="K2275" s="124" t="s">
        <v>4461</v>
      </c>
      <c r="L2275" s="418" t="s">
        <v>43</v>
      </c>
      <c r="M2275" s="124" t="s">
        <v>2434</v>
      </c>
      <c r="N2275" s="151"/>
      <c r="O2275" s="79">
        <f>IFERROR(VLOOKUP(TRIM(PRR[[#This Row],[Lokacija provedbe
grad ili općina]]),[1]Koordinate!B:E,2,FALSE),"")</f>
        <v>33523</v>
      </c>
      <c r="P2275" s="79">
        <f>IFERROR(VLOOKUP(TRIM(PRR[[#This Row],[Lokacija provedbe
grad ili općina]]),[1]Koordinate!B:E,3,FALSE),"")</f>
        <v>45.742938199999998</v>
      </c>
      <c r="Q2275" s="79">
        <f>IFERROR(VLOOKUP(TRIM(PRR[[#This Row],[Lokacija provedbe
grad ili općina]]),[1]Koordinate!B:E,4,FALSE),"")</f>
        <v>17.856084599999999</v>
      </c>
    </row>
    <row r="2276" spans="1:17" s="167" customFormat="1">
      <c r="A2276" s="151"/>
      <c r="B2276" s="113" t="s">
        <v>4001</v>
      </c>
      <c r="C2276" s="151"/>
      <c r="D2276" s="151"/>
      <c r="E2276" s="78">
        <v>43377</v>
      </c>
      <c r="F2276" s="517">
        <v>1249560</v>
      </c>
      <c r="G2276" s="517">
        <v>874692</v>
      </c>
      <c r="H2276" s="517">
        <v>743488.2</v>
      </c>
      <c r="I2276" s="517">
        <v>131203.80000000005</v>
      </c>
      <c r="J2276" s="517">
        <v>374868</v>
      </c>
      <c r="K2276" s="124" t="s">
        <v>4462</v>
      </c>
      <c r="L2276" s="418" t="s">
        <v>43</v>
      </c>
      <c r="M2276" s="124" t="s">
        <v>1464</v>
      </c>
      <c r="N2276" s="151"/>
      <c r="O2276" s="79">
        <f>IFERROR(VLOOKUP(TRIM(PRR[[#This Row],[Lokacija provedbe
grad ili općina]]),[1]Koordinate!B:E,2,FALSE),"")</f>
        <v>33411</v>
      </c>
      <c r="P2276" s="79">
        <f>IFERROR(VLOOKUP(TRIM(PRR[[#This Row],[Lokacija provedbe
grad ili općina]]),[1]Koordinate!B:E,3,FALSE),"")</f>
        <v>45.854422300000003</v>
      </c>
      <c r="Q2276" s="79">
        <f>IFERROR(VLOOKUP(TRIM(PRR[[#This Row],[Lokacija provedbe
grad ili općina]]),[1]Koordinate!B:E,4,FALSE),"")</f>
        <v>17.511416899999901</v>
      </c>
    </row>
    <row r="2277" spans="1:17" s="167" customFormat="1">
      <c r="A2277" s="151"/>
      <c r="B2277" s="113" t="s">
        <v>4001</v>
      </c>
      <c r="C2277" s="151"/>
      <c r="D2277" s="151"/>
      <c r="E2277" s="78">
        <v>43377</v>
      </c>
      <c r="F2277" s="517">
        <v>3675000</v>
      </c>
      <c r="G2277" s="517">
        <v>1837500</v>
      </c>
      <c r="H2277" s="517">
        <v>1561875</v>
      </c>
      <c r="I2277" s="517">
        <v>275625</v>
      </c>
      <c r="J2277" s="517">
        <v>1837500</v>
      </c>
      <c r="K2277" s="124" t="s">
        <v>4463</v>
      </c>
      <c r="L2277" s="418" t="s">
        <v>43</v>
      </c>
      <c r="M2277" s="124" t="s">
        <v>2434</v>
      </c>
      <c r="N2277" s="151"/>
      <c r="O2277" s="79">
        <f>IFERROR(VLOOKUP(TRIM(PRR[[#This Row],[Lokacija provedbe
grad ili općina]]),[1]Koordinate!B:E,2,FALSE),"")</f>
        <v>33523</v>
      </c>
      <c r="P2277" s="79">
        <f>IFERROR(VLOOKUP(TRIM(PRR[[#This Row],[Lokacija provedbe
grad ili općina]]),[1]Koordinate!B:E,3,FALSE),"")</f>
        <v>45.742938199999998</v>
      </c>
      <c r="Q2277" s="79">
        <f>IFERROR(VLOOKUP(TRIM(PRR[[#This Row],[Lokacija provedbe
grad ili općina]]),[1]Koordinate!B:E,4,FALSE),"")</f>
        <v>17.856084599999999</v>
      </c>
    </row>
    <row r="2278" spans="1:17" s="167" customFormat="1">
      <c r="A2278" s="151"/>
      <c r="B2278" s="113" t="s">
        <v>4001</v>
      </c>
      <c r="C2278" s="151"/>
      <c r="D2278" s="151"/>
      <c r="E2278" s="78">
        <v>43377</v>
      </c>
      <c r="F2278" s="517">
        <v>1986968</v>
      </c>
      <c r="G2278" s="517">
        <v>993484</v>
      </c>
      <c r="H2278" s="517">
        <v>844461.4</v>
      </c>
      <c r="I2278" s="517">
        <v>149022.59999999998</v>
      </c>
      <c r="J2278" s="517">
        <v>993484</v>
      </c>
      <c r="K2278" s="124" t="s">
        <v>4464</v>
      </c>
      <c r="L2278" s="418" t="s">
        <v>43</v>
      </c>
      <c r="M2278" s="124" t="s">
        <v>1464</v>
      </c>
      <c r="N2278" s="151"/>
      <c r="O2278" s="79">
        <f>IFERROR(VLOOKUP(TRIM(PRR[[#This Row],[Lokacija provedbe
grad ili općina]]),[1]Koordinate!B:E,2,FALSE),"")</f>
        <v>33411</v>
      </c>
      <c r="P2278" s="79">
        <f>IFERROR(VLOOKUP(TRIM(PRR[[#This Row],[Lokacija provedbe
grad ili općina]]),[1]Koordinate!B:E,3,FALSE),"")</f>
        <v>45.854422300000003</v>
      </c>
      <c r="Q2278" s="79">
        <f>IFERROR(VLOOKUP(TRIM(PRR[[#This Row],[Lokacija provedbe
grad ili općina]]),[1]Koordinate!B:E,4,FALSE),"")</f>
        <v>17.511416899999901</v>
      </c>
    </row>
    <row r="2279" spans="1:17" s="167" customFormat="1">
      <c r="A2279" s="151"/>
      <c r="B2279" s="113" t="s">
        <v>4001</v>
      </c>
      <c r="C2279" s="151"/>
      <c r="D2279" s="151"/>
      <c r="E2279" s="78">
        <v>43377</v>
      </c>
      <c r="F2279" s="517">
        <v>1697800</v>
      </c>
      <c r="G2279" s="517">
        <v>848900</v>
      </c>
      <c r="H2279" s="517">
        <v>721565</v>
      </c>
      <c r="I2279" s="517">
        <v>127335</v>
      </c>
      <c r="J2279" s="517">
        <v>848900</v>
      </c>
      <c r="K2279" s="124" t="s">
        <v>4465</v>
      </c>
      <c r="L2279" s="418" t="s">
        <v>43</v>
      </c>
      <c r="M2279" s="124" t="s">
        <v>739</v>
      </c>
      <c r="N2279" s="151"/>
      <c r="O2279" s="79">
        <f>IFERROR(VLOOKUP(TRIM(PRR[[#This Row],[Lokacija provedbe
grad ili općina]]),[1]Koordinate!B:E,2,FALSE),"")</f>
        <v>33514</v>
      </c>
      <c r="P2279" s="79">
        <f>IFERROR(VLOOKUP(TRIM(PRR[[#This Row],[Lokacija provedbe
grad ili općina]]),[1]Koordinate!B:E,3,FALSE),"")</f>
        <v>45.6001616</v>
      </c>
      <c r="Q2279" s="79">
        <f>IFERROR(VLOOKUP(TRIM(PRR[[#This Row],[Lokacija provedbe
grad ili općina]]),[1]Koordinate!B:E,4,FALSE),"")</f>
        <v>17.874166299999999</v>
      </c>
    </row>
    <row r="2280" spans="1:17" s="167" customFormat="1">
      <c r="A2280" s="151"/>
      <c r="B2280" s="113" t="s">
        <v>4001</v>
      </c>
      <c r="C2280" s="151"/>
      <c r="D2280" s="151"/>
      <c r="E2280" s="78">
        <v>43377</v>
      </c>
      <c r="F2280" s="517">
        <v>1797640</v>
      </c>
      <c r="G2280" s="517">
        <v>898820</v>
      </c>
      <c r="H2280" s="517">
        <v>763997</v>
      </c>
      <c r="I2280" s="517">
        <v>134823</v>
      </c>
      <c r="J2280" s="517">
        <v>898820</v>
      </c>
      <c r="K2280" s="124" t="s">
        <v>4466</v>
      </c>
      <c r="L2280" s="418" t="s">
        <v>43</v>
      </c>
      <c r="M2280" s="124" t="s">
        <v>739</v>
      </c>
      <c r="N2280" s="151"/>
      <c r="O2280" s="79">
        <f>IFERROR(VLOOKUP(TRIM(PRR[[#This Row],[Lokacija provedbe
grad ili općina]]),[1]Koordinate!B:E,2,FALSE),"")</f>
        <v>33514</v>
      </c>
      <c r="P2280" s="79">
        <f>IFERROR(VLOOKUP(TRIM(PRR[[#This Row],[Lokacija provedbe
grad ili općina]]),[1]Koordinate!B:E,3,FALSE),"")</f>
        <v>45.6001616</v>
      </c>
      <c r="Q2280" s="79">
        <f>IFERROR(VLOOKUP(TRIM(PRR[[#This Row],[Lokacija provedbe
grad ili općina]]),[1]Koordinate!B:E,4,FALSE),"")</f>
        <v>17.874166299999999</v>
      </c>
    </row>
    <row r="2281" spans="1:17" s="167" customFormat="1">
      <c r="A2281" s="151"/>
      <c r="B2281" s="113" t="s">
        <v>4001</v>
      </c>
      <c r="C2281" s="151"/>
      <c r="D2281" s="151"/>
      <c r="E2281" s="78">
        <v>43377</v>
      </c>
      <c r="F2281" s="517">
        <v>1960000</v>
      </c>
      <c r="G2281" s="517">
        <v>980000</v>
      </c>
      <c r="H2281" s="517">
        <v>833000</v>
      </c>
      <c r="I2281" s="517">
        <v>147000</v>
      </c>
      <c r="J2281" s="517">
        <v>980000</v>
      </c>
      <c r="K2281" s="124" t="s">
        <v>4467</v>
      </c>
      <c r="L2281" s="418" t="s">
        <v>43</v>
      </c>
      <c r="M2281" s="124" t="s">
        <v>739</v>
      </c>
      <c r="N2281" s="151"/>
      <c r="O2281" s="79">
        <f>IFERROR(VLOOKUP(TRIM(PRR[[#This Row],[Lokacija provedbe
grad ili općina]]),[1]Koordinate!B:E,2,FALSE),"")</f>
        <v>33514</v>
      </c>
      <c r="P2281" s="79">
        <f>IFERROR(VLOOKUP(TRIM(PRR[[#This Row],[Lokacija provedbe
grad ili općina]]),[1]Koordinate!B:E,3,FALSE),"")</f>
        <v>45.6001616</v>
      </c>
      <c r="Q2281" s="79">
        <f>IFERROR(VLOOKUP(TRIM(PRR[[#This Row],[Lokacija provedbe
grad ili općina]]),[1]Koordinate!B:E,4,FALSE),"")</f>
        <v>17.874166299999999</v>
      </c>
    </row>
    <row r="2282" spans="1:17" s="167" customFormat="1">
      <c r="A2282" s="151"/>
      <c r="B2282" s="113" t="s">
        <v>4001</v>
      </c>
      <c r="C2282" s="151"/>
      <c r="D2282" s="151"/>
      <c r="E2282" s="78">
        <v>43377</v>
      </c>
      <c r="F2282" s="517">
        <v>1777900</v>
      </c>
      <c r="G2282" s="517">
        <v>1244530</v>
      </c>
      <c r="H2282" s="517">
        <v>1057850.5</v>
      </c>
      <c r="I2282" s="517">
        <v>186679.5</v>
      </c>
      <c r="J2282" s="517">
        <v>533370</v>
      </c>
      <c r="K2282" s="124" t="s">
        <v>4468</v>
      </c>
      <c r="L2282" s="418" t="s">
        <v>43</v>
      </c>
      <c r="M2282" s="124" t="s">
        <v>739</v>
      </c>
      <c r="N2282" s="151"/>
      <c r="O2282" s="79">
        <f>IFERROR(VLOOKUP(TRIM(PRR[[#This Row],[Lokacija provedbe
grad ili općina]]),[1]Koordinate!B:E,2,FALSE),"")</f>
        <v>33514</v>
      </c>
      <c r="P2282" s="79">
        <f>IFERROR(VLOOKUP(TRIM(PRR[[#This Row],[Lokacija provedbe
grad ili općina]]),[1]Koordinate!B:E,3,FALSE),"")</f>
        <v>45.6001616</v>
      </c>
      <c r="Q2282" s="79">
        <f>IFERROR(VLOOKUP(TRIM(PRR[[#This Row],[Lokacija provedbe
grad ili općina]]),[1]Koordinate!B:E,4,FALSE),"")</f>
        <v>17.874166299999999</v>
      </c>
    </row>
    <row r="2283" spans="1:17" s="167" customFormat="1" ht="30">
      <c r="A2283" s="151"/>
      <c r="B2283" s="113" t="s">
        <v>4001</v>
      </c>
      <c r="C2283" s="151"/>
      <c r="D2283" s="151"/>
      <c r="E2283" s="78">
        <v>43377</v>
      </c>
      <c r="F2283" s="517">
        <v>4293753</v>
      </c>
      <c r="G2283" s="517">
        <v>2146876.5</v>
      </c>
      <c r="H2283" s="517">
        <v>1824845.0249999999</v>
      </c>
      <c r="I2283" s="517">
        <v>322031.47500000009</v>
      </c>
      <c r="J2283" s="517">
        <v>2146876.5</v>
      </c>
      <c r="K2283" s="124" t="s">
        <v>4469</v>
      </c>
      <c r="L2283" s="418" t="s">
        <v>43</v>
      </c>
      <c r="M2283" s="124" t="s">
        <v>1494</v>
      </c>
      <c r="N2283" s="151"/>
      <c r="O2283" s="79">
        <f>IFERROR(VLOOKUP(TRIM(PRR[[#This Row],[Lokacija provedbe
grad ili općina]]),[1]Koordinate!B:E,2,FALSE),"")</f>
        <v>33410</v>
      </c>
      <c r="P2283" s="79">
        <f>IFERROR(VLOOKUP(TRIM(PRR[[#This Row],[Lokacija provedbe
grad ili općina]]),[1]Koordinate!B:E,3,FALSE),"")</f>
        <v>45.802254099999899</v>
      </c>
      <c r="Q2283" s="79">
        <f>IFERROR(VLOOKUP(TRIM(PRR[[#This Row],[Lokacija provedbe
grad ili općina]]),[1]Koordinate!B:E,4,FALSE),"")</f>
        <v>17.4971719999999</v>
      </c>
    </row>
    <row r="2284" spans="1:17" s="167" customFormat="1">
      <c r="A2284" s="151"/>
      <c r="B2284" s="113" t="s">
        <v>4001</v>
      </c>
      <c r="C2284" s="151"/>
      <c r="D2284" s="151"/>
      <c r="E2284" s="78">
        <v>43377</v>
      </c>
      <c r="F2284" s="517">
        <v>2103420.7000000002</v>
      </c>
      <c r="G2284" s="517">
        <v>1051710.3500000001</v>
      </c>
      <c r="H2284" s="517">
        <v>893953.7975000001</v>
      </c>
      <c r="I2284" s="517">
        <v>157756.55249999999</v>
      </c>
      <c r="J2284" s="517">
        <v>1051710.3500000001</v>
      </c>
      <c r="K2284" s="124" t="s">
        <v>4470</v>
      </c>
      <c r="L2284" s="418" t="s">
        <v>43</v>
      </c>
      <c r="M2284" s="124" t="s">
        <v>1386</v>
      </c>
      <c r="N2284" s="151"/>
      <c r="O2284" s="79">
        <f>IFERROR(VLOOKUP(TRIM(PRR[[#This Row],[Lokacija provedbe
grad ili općina]]),[1]Koordinate!B:E,2,FALSE),"")</f>
        <v>33405</v>
      </c>
      <c r="P2284" s="79">
        <f>IFERROR(VLOOKUP(TRIM(PRR[[#This Row],[Lokacija provedbe
grad ili općina]]),[1]Koordinate!B:E,3,FALSE),"")</f>
        <v>45.950106699999999</v>
      </c>
      <c r="Q2284" s="79">
        <f>IFERROR(VLOOKUP(TRIM(PRR[[#This Row],[Lokacija provedbe
grad ili općina]]),[1]Koordinate!B:E,4,FALSE),"")</f>
        <v>17.2326520999999</v>
      </c>
    </row>
    <row r="2285" spans="1:17" s="167" customFormat="1">
      <c r="A2285" s="151"/>
      <c r="B2285" s="113" t="s">
        <v>4001</v>
      </c>
      <c r="C2285" s="151"/>
      <c r="D2285" s="151"/>
      <c r="E2285" s="78">
        <v>43377</v>
      </c>
      <c r="F2285" s="517">
        <v>1317596.28</v>
      </c>
      <c r="G2285" s="517">
        <v>838470.36</v>
      </c>
      <c r="H2285" s="517">
        <v>712699.80599999998</v>
      </c>
      <c r="I2285" s="517">
        <v>125770.554</v>
      </c>
      <c r="J2285" s="517">
        <v>479125.92000000004</v>
      </c>
      <c r="K2285" s="124" t="s">
        <v>4471</v>
      </c>
      <c r="L2285" s="418" t="s">
        <v>43</v>
      </c>
      <c r="M2285" s="124" t="s">
        <v>4346</v>
      </c>
      <c r="N2285" s="151"/>
      <c r="O2285" s="79">
        <f>IFERROR(VLOOKUP(TRIM(PRR[[#This Row],[Lokacija provedbe
grad ili općina]]),[1]Koordinate!B:E,2,FALSE),"")</f>
        <v>33517</v>
      </c>
      <c r="P2285" s="79">
        <f>IFERROR(VLOOKUP(TRIM(PRR[[#This Row],[Lokacija provedbe
grad ili općina]]),[1]Koordinate!B:E,3,FALSE),"")</f>
        <v>45.613027000000002</v>
      </c>
      <c r="Q2285" s="79">
        <f>IFERROR(VLOOKUP(TRIM(PRR[[#This Row],[Lokacija provedbe
grad ili općina]]),[1]Koordinate!B:E,4,FALSE),"")</f>
        <v>17.809302899999999</v>
      </c>
    </row>
    <row r="2286" spans="1:17" s="167" customFormat="1">
      <c r="A2286" s="151"/>
      <c r="B2286" s="113" t="s">
        <v>4001</v>
      </c>
      <c r="C2286" s="151"/>
      <c r="D2286" s="151"/>
      <c r="E2286" s="78">
        <v>43377</v>
      </c>
      <c r="F2286" s="517">
        <v>1109600</v>
      </c>
      <c r="G2286" s="517">
        <v>554800</v>
      </c>
      <c r="H2286" s="517">
        <v>471580</v>
      </c>
      <c r="I2286" s="517">
        <v>83220</v>
      </c>
      <c r="J2286" s="517">
        <v>554800</v>
      </c>
      <c r="K2286" s="124" t="s">
        <v>4472</v>
      </c>
      <c r="L2286" s="418" t="s">
        <v>43</v>
      </c>
      <c r="M2286" s="124" t="s">
        <v>1464</v>
      </c>
      <c r="N2286" s="151"/>
      <c r="O2286" s="79">
        <f>IFERROR(VLOOKUP(TRIM(PRR[[#This Row],[Lokacija provedbe
grad ili općina]]),[1]Koordinate!B:E,2,FALSE),"")</f>
        <v>33411</v>
      </c>
      <c r="P2286" s="79">
        <f>IFERROR(VLOOKUP(TRIM(PRR[[#This Row],[Lokacija provedbe
grad ili općina]]),[1]Koordinate!B:E,3,FALSE),"")</f>
        <v>45.854422300000003</v>
      </c>
      <c r="Q2286" s="79">
        <f>IFERROR(VLOOKUP(TRIM(PRR[[#This Row],[Lokacija provedbe
grad ili općina]]),[1]Koordinate!B:E,4,FALSE),"")</f>
        <v>17.511416899999901</v>
      </c>
    </row>
    <row r="2287" spans="1:17" s="167" customFormat="1" ht="30">
      <c r="A2287" s="151"/>
      <c r="B2287" s="113" t="s">
        <v>4001</v>
      </c>
      <c r="C2287" s="151"/>
      <c r="D2287" s="151"/>
      <c r="E2287" s="78">
        <v>43377</v>
      </c>
      <c r="F2287" s="517">
        <v>517920</v>
      </c>
      <c r="G2287" s="517">
        <v>258960</v>
      </c>
      <c r="H2287" s="517">
        <v>220116</v>
      </c>
      <c r="I2287" s="517">
        <v>38844</v>
      </c>
      <c r="J2287" s="517">
        <v>258960</v>
      </c>
      <c r="K2287" s="124" t="s">
        <v>4473</v>
      </c>
      <c r="L2287" s="418" t="s">
        <v>43</v>
      </c>
      <c r="M2287" s="124" t="s">
        <v>4351</v>
      </c>
      <c r="N2287" s="151"/>
      <c r="O2287" s="79">
        <f>IFERROR(VLOOKUP(TRIM(PRR[[#This Row],[Lokacija provedbe
grad ili općina]]),[1]Koordinate!B:E,2,FALSE),"")</f>
        <v>33507</v>
      </c>
      <c r="P2287" s="79">
        <f>IFERROR(VLOOKUP(TRIM(PRR[[#This Row],[Lokacija provedbe
grad ili općina]]),[1]Koordinate!B:E,3,FALSE),"")</f>
        <v>45.6925588</v>
      </c>
      <c r="Q2287" s="79">
        <f>IFERROR(VLOOKUP(TRIM(PRR[[#This Row],[Lokacija provedbe
grad ili općina]]),[1]Koordinate!B:E,4,FALSE),"")</f>
        <v>17.9379384</v>
      </c>
    </row>
    <row r="2288" spans="1:17" s="167" customFormat="1">
      <c r="A2288" s="151"/>
      <c r="B2288" s="113" t="s">
        <v>4001</v>
      </c>
      <c r="C2288" s="151"/>
      <c r="D2288" s="151"/>
      <c r="E2288" s="78">
        <v>43377</v>
      </c>
      <c r="F2288" s="517">
        <v>2067018.01</v>
      </c>
      <c r="G2288" s="517">
        <v>1033509.01</v>
      </c>
      <c r="H2288" s="517">
        <v>878482.65850000002</v>
      </c>
      <c r="I2288" s="517">
        <v>155026.35149999999</v>
      </c>
      <c r="J2288" s="517">
        <v>1033509</v>
      </c>
      <c r="K2288" s="124" t="s">
        <v>4474</v>
      </c>
      <c r="L2288" s="418" t="s">
        <v>43</v>
      </c>
      <c r="M2288" s="124" t="s">
        <v>61</v>
      </c>
      <c r="N2288" s="151"/>
      <c r="O2288" s="79">
        <f>IFERROR(VLOOKUP(TRIM(PRR[[#This Row],[Lokacija provedbe
grad ili općina]]),[1]Koordinate!B:E,2,FALSE),"")</f>
        <v>33000</v>
      </c>
      <c r="P2288" s="79">
        <f>IFERROR(VLOOKUP(TRIM(PRR[[#This Row],[Lokacija provedbe
grad ili općina]]),[1]Koordinate!B:E,3,FALSE),"")</f>
        <v>45.831646300000003</v>
      </c>
      <c r="Q2288" s="79">
        <f>IFERROR(VLOOKUP(TRIM(PRR[[#This Row],[Lokacija provedbe
grad ili općina]]),[1]Koordinate!B:E,4,FALSE),"")</f>
        <v>17.385542900000001</v>
      </c>
    </row>
    <row r="2289" spans="1:17" s="167" customFormat="1">
      <c r="A2289" s="151"/>
      <c r="B2289" s="113" t="s">
        <v>4001</v>
      </c>
      <c r="C2289" s="151"/>
      <c r="D2289" s="151"/>
      <c r="E2289" s="78">
        <v>43377</v>
      </c>
      <c r="F2289" s="517">
        <v>928529.47</v>
      </c>
      <c r="G2289" s="517">
        <v>464264.73</v>
      </c>
      <c r="H2289" s="517">
        <v>394625.02049999998</v>
      </c>
      <c r="I2289" s="517">
        <v>69639.709499999997</v>
      </c>
      <c r="J2289" s="517">
        <v>464264.74</v>
      </c>
      <c r="K2289" s="124" t="s">
        <v>4475</v>
      </c>
      <c r="L2289" s="418" t="s">
        <v>43</v>
      </c>
      <c r="M2289" s="124" t="s">
        <v>2434</v>
      </c>
      <c r="N2289" s="151"/>
      <c r="O2289" s="79">
        <f>IFERROR(VLOOKUP(TRIM(PRR[[#This Row],[Lokacija provedbe
grad ili općina]]),[1]Koordinate!B:E,2,FALSE),"")</f>
        <v>33523</v>
      </c>
      <c r="P2289" s="79">
        <f>IFERROR(VLOOKUP(TRIM(PRR[[#This Row],[Lokacija provedbe
grad ili općina]]),[1]Koordinate!B:E,3,FALSE),"")</f>
        <v>45.742938199999998</v>
      </c>
      <c r="Q2289" s="79">
        <f>IFERROR(VLOOKUP(TRIM(PRR[[#This Row],[Lokacija provedbe
grad ili općina]]),[1]Koordinate!B:E,4,FALSE),"")</f>
        <v>17.856084599999999</v>
      </c>
    </row>
    <row r="2290" spans="1:17" s="167" customFormat="1">
      <c r="A2290" s="151"/>
      <c r="B2290" s="113" t="s">
        <v>4001</v>
      </c>
      <c r="C2290" s="151"/>
      <c r="D2290" s="151"/>
      <c r="E2290" s="78">
        <v>43377</v>
      </c>
      <c r="F2290" s="517">
        <v>1650120.6</v>
      </c>
      <c r="G2290" s="517">
        <v>825060.3</v>
      </c>
      <c r="H2290" s="517">
        <v>701301.255</v>
      </c>
      <c r="I2290" s="517">
        <v>123759.04500000004</v>
      </c>
      <c r="J2290" s="517">
        <v>825060.3</v>
      </c>
      <c r="K2290" s="124" t="s">
        <v>3062</v>
      </c>
      <c r="L2290" s="418" t="s">
        <v>43</v>
      </c>
      <c r="M2290" s="124" t="s">
        <v>1386</v>
      </c>
      <c r="N2290" s="151"/>
      <c r="O2290" s="79">
        <f>IFERROR(VLOOKUP(TRIM(PRR[[#This Row],[Lokacija provedbe
grad ili općina]]),[1]Koordinate!B:E,2,FALSE),"")</f>
        <v>33405</v>
      </c>
      <c r="P2290" s="79">
        <f>IFERROR(VLOOKUP(TRIM(PRR[[#This Row],[Lokacija provedbe
grad ili općina]]),[1]Koordinate!B:E,3,FALSE),"")</f>
        <v>45.950106699999999</v>
      </c>
      <c r="Q2290" s="79">
        <f>IFERROR(VLOOKUP(TRIM(PRR[[#This Row],[Lokacija provedbe
grad ili općina]]),[1]Koordinate!B:E,4,FALSE),"")</f>
        <v>17.2326520999999</v>
      </c>
    </row>
    <row r="2291" spans="1:17" s="167" customFormat="1">
      <c r="A2291" s="151"/>
      <c r="B2291" s="113" t="s">
        <v>4001</v>
      </c>
      <c r="C2291" s="151"/>
      <c r="D2291" s="151"/>
      <c r="E2291" s="78">
        <v>43377</v>
      </c>
      <c r="F2291" s="517">
        <v>301464.8</v>
      </c>
      <c r="G2291" s="517">
        <v>211025.36</v>
      </c>
      <c r="H2291" s="517">
        <v>179371.55599999998</v>
      </c>
      <c r="I2291" s="517">
        <v>31653.804000000004</v>
      </c>
      <c r="J2291" s="517">
        <v>90439.44</v>
      </c>
      <c r="K2291" s="124" t="s">
        <v>4476</v>
      </c>
      <c r="L2291" s="418" t="s">
        <v>43</v>
      </c>
      <c r="M2291" s="124" t="s">
        <v>1464</v>
      </c>
      <c r="N2291" s="151"/>
      <c r="O2291" s="79">
        <f>IFERROR(VLOOKUP(TRIM(PRR[[#This Row],[Lokacija provedbe
grad ili općina]]),[1]Koordinate!B:E,2,FALSE),"")</f>
        <v>33411</v>
      </c>
      <c r="P2291" s="79">
        <f>IFERROR(VLOOKUP(TRIM(PRR[[#This Row],[Lokacija provedbe
grad ili općina]]),[1]Koordinate!B:E,3,FALSE),"")</f>
        <v>45.854422300000003</v>
      </c>
      <c r="Q2291" s="79">
        <f>IFERROR(VLOOKUP(TRIM(PRR[[#This Row],[Lokacija provedbe
grad ili općina]]),[1]Koordinate!B:E,4,FALSE),"")</f>
        <v>17.511416899999901</v>
      </c>
    </row>
    <row r="2292" spans="1:17" s="167" customFormat="1">
      <c r="A2292" s="151"/>
      <c r="B2292" s="113" t="s">
        <v>4001</v>
      </c>
      <c r="C2292" s="151"/>
      <c r="D2292" s="151"/>
      <c r="E2292" s="78">
        <v>43377</v>
      </c>
      <c r="F2292" s="517">
        <v>428800</v>
      </c>
      <c r="G2292" s="517">
        <v>214400</v>
      </c>
      <c r="H2292" s="517">
        <v>182240</v>
      </c>
      <c r="I2292" s="517">
        <v>32160</v>
      </c>
      <c r="J2292" s="517">
        <v>214400</v>
      </c>
      <c r="K2292" s="124" t="s">
        <v>4477</v>
      </c>
      <c r="L2292" s="418" t="s">
        <v>43</v>
      </c>
      <c r="M2292" s="124" t="s">
        <v>1464</v>
      </c>
      <c r="N2292" s="151"/>
      <c r="O2292" s="79">
        <f>IFERROR(VLOOKUP(TRIM(PRR[[#This Row],[Lokacija provedbe
grad ili općina]]),[1]Koordinate!B:E,2,FALSE),"")</f>
        <v>33411</v>
      </c>
      <c r="P2292" s="79">
        <f>IFERROR(VLOOKUP(TRIM(PRR[[#This Row],[Lokacija provedbe
grad ili općina]]),[1]Koordinate!B:E,3,FALSE),"")</f>
        <v>45.854422300000003</v>
      </c>
      <c r="Q2292" s="79">
        <f>IFERROR(VLOOKUP(TRIM(PRR[[#This Row],[Lokacija provedbe
grad ili općina]]),[1]Koordinate!B:E,4,FALSE),"")</f>
        <v>17.511416899999901</v>
      </c>
    </row>
    <row r="2293" spans="1:17" s="167" customFormat="1">
      <c r="A2293" s="151"/>
      <c r="B2293" s="113" t="s">
        <v>4001</v>
      </c>
      <c r="C2293" s="151"/>
      <c r="D2293" s="151"/>
      <c r="E2293" s="78">
        <v>43377</v>
      </c>
      <c r="F2293" s="517">
        <v>853783</v>
      </c>
      <c r="G2293" s="517">
        <v>426891.5</v>
      </c>
      <c r="H2293" s="517">
        <v>362857.77499999997</v>
      </c>
      <c r="I2293" s="517">
        <v>64033.725000000035</v>
      </c>
      <c r="J2293" s="517">
        <v>426891.5</v>
      </c>
      <c r="K2293" s="124" t="s">
        <v>4478</v>
      </c>
      <c r="L2293" s="418" t="s">
        <v>43</v>
      </c>
      <c r="M2293" s="124" t="s">
        <v>4345</v>
      </c>
      <c r="N2293" s="151"/>
      <c r="O2293" s="79">
        <f>IFERROR(VLOOKUP(TRIM(PRR[[#This Row],[Lokacija provedbe
grad ili općina]]),[1]Koordinate!B:E,2,FALSE),"")</f>
        <v>33525</v>
      </c>
      <c r="P2293" s="79">
        <f>IFERROR(VLOOKUP(TRIM(PRR[[#This Row],[Lokacija provedbe
grad ili općina]]),[1]Koordinate!B:E,3,FALSE),"")</f>
        <v>45.803723099999999</v>
      </c>
      <c r="Q2293" s="79">
        <f>IFERROR(VLOOKUP(TRIM(PRR[[#This Row],[Lokacija provedbe
grad ili općina]]),[1]Koordinate!B:E,4,FALSE),"")</f>
        <v>17.745818199999999</v>
      </c>
    </row>
    <row r="2294" spans="1:17" s="167" customFormat="1">
      <c r="A2294" s="151"/>
      <c r="B2294" s="113" t="s">
        <v>4001</v>
      </c>
      <c r="C2294" s="151"/>
      <c r="D2294" s="151"/>
      <c r="E2294" s="78">
        <v>43377</v>
      </c>
      <c r="F2294" s="517">
        <v>432300</v>
      </c>
      <c r="G2294" s="517">
        <v>216150</v>
      </c>
      <c r="H2294" s="517">
        <v>183727.5</v>
      </c>
      <c r="I2294" s="517">
        <v>32422.5</v>
      </c>
      <c r="J2294" s="517">
        <v>216150</v>
      </c>
      <c r="K2294" s="124" t="s">
        <v>4479</v>
      </c>
      <c r="L2294" s="418" t="s">
        <v>43</v>
      </c>
      <c r="M2294" s="124" t="s">
        <v>2434</v>
      </c>
      <c r="N2294" s="151"/>
      <c r="O2294" s="79">
        <f>IFERROR(VLOOKUP(TRIM(PRR[[#This Row],[Lokacija provedbe
grad ili općina]]),[1]Koordinate!B:E,2,FALSE),"")</f>
        <v>33523</v>
      </c>
      <c r="P2294" s="79">
        <f>IFERROR(VLOOKUP(TRIM(PRR[[#This Row],[Lokacija provedbe
grad ili općina]]),[1]Koordinate!B:E,3,FALSE),"")</f>
        <v>45.742938199999998</v>
      </c>
      <c r="Q2294" s="79">
        <f>IFERROR(VLOOKUP(TRIM(PRR[[#This Row],[Lokacija provedbe
grad ili općina]]),[1]Koordinate!B:E,4,FALSE),"")</f>
        <v>17.856084599999999</v>
      </c>
    </row>
    <row r="2295" spans="1:17" s="167" customFormat="1">
      <c r="A2295" s="151"/>
      <c r="B2295" s="113" t="s">
        <v>4001</v>
      </c>
      <c r="C2295" s="151"/>
      <c r="D2295" s="151"/>
      <c r="E2295" s="78">
        <v>43377</v>
      </c>
      <c r="F2295" s="517">
        <v>780000</v>
      </c>
      <c r="G2295" s="517">
        <v>390000</v>
      </c>
      <c r="H2295" s="517">
        <v>331500</v>
      </c>
      <c r="I2295" s="517">
        <v>58500</v>
      </c>
      <c r="J2295" s="517">
        <v>390000</v>
      </c>
      <c r="K2295" s="124" t="s">
        <v>4480</v>
      </c>
      <c r="L2295" s="418" t="s">
        <v>43</v>
      </c>
      <c r="M2295" s="124" t="s">
        <v>2434</v>
      </c>
      <c r="N2295" s="151"/>
      <c r="O2295" s="79">
        <f>IFERROR(VLOOKUP(TRIM(PRR[[#This Row],[Lokacija provedbe
grad ili općina]]),[1]Koordinate!B:E,2,FALSE),"")</f>
        <v>33523</v>
      </c>
      <c r="P2295" s="79">
        <f>IFERROR(VLOOKUP(TRIM(PRR[[#This Row],[Lokacija provedbe
grad ili općina]]),[1]Koordinate!B:E,3,FALSE),"")</f>
        <v>45.742938199999998</v>
      </c>
      <c r="Q2295" s="79">
        <f>IFERROR(VLOOKUP(TRIM(PRR[[#This Row],[Lokacija provedbe
grad ili općina]]),[1]Koordinate!B:E,4,FALSE),"")</f>
        <v>17.856084599999999</v>
      </c>
    </row>
    <row r="2296" spans="1:17" s="167" customFormat="1">
      <c r="A2296" s="151"/>
      <c r="B2296" s="113" t="s">
        <v>4001</v>
      </c>
      <c r="C2296" s="151"/>
      <c r="D2296" s="151"/>
      <c r="E2296" s="78">
        <v>43377</v>
      </c>
      <c r="F2296" s="517">
        <v>587350</v>
      </c>
      <c r="G2296" s="517">
        <v>293675</v>
      </c>
      <c r="H2296" s="517">
        <v>249623.75</v>
      </c>
      <c r="I2296" s="517">
        <v>44051.25</v>
      </c>
      <c r="J2296" s="517">
        <v>293675</v>
      </c>
      <c r="K2296" s="124" t="s">
        <v>4481</v>
      </c>
      <c r="L2296" s="418" t="s">
        <v>43</v>
      </c>
      <c r="M2296" s="124" t="s">
        <v>1464</v>
      </c>
      <c r="N2296" s="151"/>
      <c r="O2296" s="79">
        <f>IFERROR(VLOOKUP(TRIM(PRR[[#This Row],[Lokacija provedbe
grad ili općina]]),[1]Koordinate!B:E,2,FALSE),"")</f>
        <v>33411</v>
      </c>
      <c r="P2296" s="79">
        <f>IFERROR(VLOOKUP(TRIM(PRR[[#This Row],[Lokacija provedbe
grad ili općina]]),[1]Koordinate!B:E,3,FALSE),"")</f>
        <v>45.854422300000003</v>
      </c>
      <c r="Q2296" s="79">
        <f>IFERROR(VLOOKUP(TRIM(PRR[[#This Row],[Lokacija provedbe
grad ili općina]]),[1]Koordinate!B:E,4,FALSE),"")</f>
        <v>17.511416899999901</v>
      </c>
    </row>
    <row r="2297" spans="1:17" s="167" customFormat="1" ht="30">
      <c r="A2297" s="151"/>
      <c r="B2297" s="113" t="s">
        <v>4001</v>
      </c>
      <c r="C2297" s="151"/>
      <c r="D2297" s="151"/>
      <c r="E2297" s="78">
        <v>43377</v>
      </c>
      <c r="F2297" s="517">
        <v>2442000</v>
      </c>
      <c r="G2297" s="517">
        <v>1221000</v>
      </c>
      <c r="H2297" s="517">
        <v>1037850</v>
      </c>
      <c r="I2297" s="517">
        <v>183150</v>
      </c>
      <c r="J2297" s="517">
        <v>1221000</v>
      </c>
      <c r="K2297" s="124" t="s">
        <v>4482</v>
      </c>
      <c r="L2297" s="418" t="s">
        <v>43</v>
      </c>
      <c r="M2297" s="124" t="s">
        <v>739</v>
      </c>
      <c r="N2297" s="151"/>
      <c r="O2297" s="79">
        <f>IFERROR(VLOOKUP(TRIM(PRR[[#This Row],[Lokacija provedbe
grad ili općina]]),[1]Koordinate!B:E,2,FALSE),"")</f>
        <v>33514</v>
      </c>
      <c r="P2297" s="79">
        <f>IFERROR(VLOOKUP(TRIM(PRR[[#This Row],[Lokacija provedbe
grad ili općina]]),[1]Koordinate!B:E,3,FALSE),"")</f>
        <v>45.6001616</v>
      </c>
      <c r="Q2297" s="79">
        <f>IFERROR(VLOOKUP(TRIM(PRR[[#This Row],[Lokacija provedbe
grad ili općina]]),[1]Koordinate!B:E,4,FALSE),"")</f>
        <v>17.874166299999999</v>
      </c>
    </row>
    <row r="2298" spans="1:17" s="167" customFormat="1">
      <c r="A2298" s="151"/>
      <c r="B2298" s="113" t="s">
        <v>4001</v>
      </c>
      <c r="C2298" s="151"/>
      <c r="D2298" s="151"/>
      <c r="E2298" s="78">
        <v>43377</v>
      </c>
      <c r="F2298" s="517">
        <v>412823.3</v>
      </c>
      <c r="G2298" s="517">
        <v>206411.65</v>
      </c>
      <c r="H2298" s="517">
        <v>175449.9025</v>
      </c>
      <c r="I2298" s="517">
        <v>30961.747499999998</v>
      </c>
      <c r="J2298" s="517">
        <v>206411.65</v>
      </c>
      <c r="K2298" s="124" t="s">
        <v>4483</v>
      </c>
      <c r="L2298" s="418" t="s">
        <v>43</v>
      </c>
      <c r="M2298" s="124" t="s">
        <v>1464</v>
      </c>
      <c r="N2298" s="151"/>
      <c r="O2298" s="79">
        <f>IFERROR(VLOOKUP(TRIM(PRR[[#This Row],[Lokacija provedbe
grad ili općina]]),[1]Koordinate!B:E,2,FALSE),"")</f>
        <v>33411</v>
      </c>
      <c r="P2298" s="79">
        <f>IFERROR(VLOOKUP(TRIM(PRR[[#This Row],[Lokacija provedbe
grad ili općina]]),[1]Koordinate!B:E,3,FALSE),"")</f>
        <v>45.854422300000003</v>
      </c>
      <c r="Q2298" s="79">
        <f>IFERROR(VLOOKUP(TRIM(PRR[[#This Row],[Lokacija provedbe
grad ili općina]]),[1]Koordinate!B:E,4,FALSE),"")</f>
        <v>17.511416899999901</v>
      </c>
    </row>
    <row r="2299" spans="1:17" s="167" customFormat="1">
      <c r="A2299" s="151"/>
      <c r="B2299" s="113" t="s">
        <v>4001</v>
      </c>
      <c r="C2299" s="151"/>
      <c r="D2299" s="151"/>
      <c r="E2299" s="78">
        <v>43377</v>
      </c>
      <c r="F2299" s="517">
        <v>184950</v>
      </c>
      <c r="G2299" s="517">
        <v>92475</v>
      </c>
      <c r="H2299" s="517">
        <v>78603.75</v>
      </c>
      <c r="I2299" s="517">
        <v>13871.25</v>
      </c>
      <c r="J2299" s="517">
        <v>92475</v>
      </c>
      <c r="K2299" s="124" t="s">
        <v>4484</v>
      </c>
      <c r="L2299" s="418" t="s">
        <v>43</v>
      </c>
      <c r="M2299" s="124" t="s">
        <v>4345</v>
      </c>
      <c r="N2299" s="151"/>
      <c r="O2299" s="79">
        <f>IFERROR(VLOOKUP(TRIM(PRR[[#This Row],[Lokacija provedbe
grad ili općina]]),[1]Koordinate!B:E,2,FALSE),"")</f>
        <v>33525</v>
      </c>
      <c r="P2299" s="79">
        <f>IFERROR(VLOOKUP(TRIM(PRR[[#This Row],[Lokacija provedbe
grad ili općina]]),[1]Koordinate!B:E,3,FALSE),"")</f>
        <v>45.803723099999999</v>
      </c>
      <c r="Q2299" s="79">
        <f>IFERROR(VLOOKUP(TRIM(PRR[[#This Row],[Lokacija provedbe
grad ili općina]]),[1]Koordinate!B:E,4,FALSE),"")</f>
        <v>17.745818199999999</v>
      </c>
    </row>
    <row r="2300" spans="1:17" s="167" customFormat="1">
      <c r="A2300" s="151"/>
      <c r="B2300" s="113" t="s">
        <v>4001</v>
      </c>
      <c r="C2300" s="151"/>
      <c r="D2300" s="151"/>
      <c r="E2300" s="78">
        <v>43377</v>
      </c>
      <c r="F2300" s="517">
        <v>305804.65000000002</v>
      </c>
      <c r="G2300" s="517">
        <v>152902.32</v>
      </c>
      <c r="H2300" s="517">
        <v>129966.97200000001</v>
      </c>
      <c r="I2300" s="517">
        <v>22935.347999999998</v>
      </c>
      <c r="J2300" s="517">
        <v>152902.33000000002</v>
      </c>
      <c r="K2300" s="124" t="s">
        <v>4485</v>
      </c>
      <c r="L2300" s="418" t="s">
        <v>43</v>
      </c>
      <c r="M2300" s="124" t="s">
        <v>2434</v>
      </c>
      <c r="N2300" s="151"/>
      <c r="O2300" s="79">
        <f>IFERROR(VLOOKUP(TRIM(PRR[[#This Row],[Lokacija provedbe
grad ili općina]]),[1]Koordinate!B:E,2,FALSE),"")</f>
        <v>33523</v>
      </c>
      <c r="P2300" s="79">
        <f>IFERROR(VLOOKUP(TRIM(PRR[[#This Row],[Lokacija provedbe
grad ili općina]]),[1]Koordinate!B:E,3,FALSE),"")</f>
        <v>45.742938199999998</v>
      </c>
      <c r="Q2300" s="79">
        <f>IFERROR(VLOOKUP(TRIM(PRR[[#This Row],[Lokacija provedbe
grad ili općina]]),[1]Koordinate!B:E,4,FALSE),"")</f>
        <v>17.856084599999999</v>
      </c>
    </row>
    <row r="2301" spans="1:17" s="167" customFormat="1">
      <c r="A2301" s="151"/>
      <c r="B2301" s="113" t="s">
        <v>4001</v>
      </c>
      <c r="C2301" s="151"/>
      <c r="D2301" s="151"/>
      <c r="E2301" s="78">
        <v>43385</v>
      </c>
      <c r="F2301" s="517">
        <v>4575589.0199999996</v>
      </c>
      <c r="G2301" s="517">
        <v>2232000</v>
      </c>
      <c r="H2301" s="517">
        <v>1897200</v>
      </c>
      <c r="I2301" s="517">
        <v>334800</v>
      </c>
      <c r="J2301" s="517">
        <v>2343589.0199999996</v>
      </c>
      <c r="K2301" s="124" t="s">
        <v>4615</v>
      </c>
      <c r="L2301" s="418" t="s">
        <v>43</v>
      </c>
      <c r="M2301" s="124" t="s">
        <v>2434</v>
      </c>
      <c r="N2301" s="151"/>
      <c r="O2301" s="79">
        <f>IFERROR(VLOOKUP(TRIM(PRR[[#This Row],[Lokacija provedbe
grad ili općina]]),[1]Koordinate!B:E,2,FALSE),"")</f>
        <v>33523</v>
      </c>
      <c r="P2301" s="79">
        <f>IFERROR(VLOOKUP(TRIM(PRR[[#This Row],[Lokacija provedbe
grad ili općina]]),[1]Koordinate!B:E,3,FALSE),"")</f>
        <v>45.742938199999998</v>
      </c>
      <c r="Q2301" s="79">
        <f>IFERROR(VLOOKUP(TRIM(PRR[[#This Row],[Lokacija provedbe
grad ili općina]]),[1]Koordinate!B:E,4,FALSE),"")</f>
        <v>17.856084599999999</v>
      </c>
    </row>
    <row r="2302" spans="1:17" s="167" customFormat="1">
      <c r="A2302" s="151"/>
      <c r="B2302" s="113" t="s">
        <v>4001</v>
      </c>
      <c r="C2302" s="151"/>
      <c r="D2302" s="151"/>
      <c r="E2302" s="78">
        <v>43384</v>
      </c>
      <c r="F2302" s="517">
        <v>763204</v>
      </c>
      <c r="G2302" s="517">
        <v>381602</v>
      </c>
      <c r="H2302" s="517">
        <v>324361.7</v>
      </c>
      <c r="I2302" s="517">
        <v>57240.299999999988</v>
      </c>
      <c r="J2302" s="517">
        <v>381602</v>
      </c>
      <c r="K2302" s="124" t="s">
        <v>371</v>
      </c>
      <c r="L2302" s="418" t="s">
        <v>43</v>
      </c>
      <c r="M2302" s="124" t="s">
        <v>2434</v>
      </c>
      <c r="N2302" s="151"/>
      <c r="O2302" s="79">
        <f>IFERROR(VLOOKUP(TRIM(PRR[[#This Row],[Lokacija provedbe
grad ili općina]]),[1]Koordinate!B:E,2,FALSE),"")</f>
        <v>33523</v>
      </c>
      <c r="P2302" s="79">
        <f>IFERROR(VLOOKUP(TRIM(PRR[[#This Row],[Lokacija provedbe
grad ili općina]]),[1]Koordinate!B:E,3,FALSE),"")</f>
        <v>45.742938199999998</v>
      </c>
      <c r="Q2302" s="79">
        <f>IFERROR(VLOOKUP(TRIM(PRR[[#This Row],[Lokacija provedbe
grad ili općina]]),[1]Koordinate!B:E,4,FALSE),"")</f>
        <v>17.856084599999999</v>
      </c>
    </row>
    <row r="2303" spans="1:17" s="167" customFormat="1">
      <c r="A2303" s="151"/>
      <c r="B2303" s="113" t="s">
        <v>4001</v>
      </c>
      <c r="C2303" s="151"/>
      <c r="D2303" s="151"/>
      <c r="E2303" s="78">
        <v>43385</v>
      </c>
      <c r="F2303" s="517">
        <v>759208</v>
      </c>
      <c r="G2303" s="517">
        <v>379604</v>
      </c>
      <c r="H2303" s="517">
        <v>322663.39999999997</v>
      </c>
      <c r="I2303" s="517">
        <v>56940.600000000035</v>
      </c>
      <c r="J2303" s="517">
        <v>379604</v>
      </c>
      <c r="K2303" s="124" t="s">
        <v>4616</v>
      </c>
      <c r="L2303" s="418" t="s">
        <v>43</v>
      </c>
      <c r="M2303" s="124" t="s">
        <v>2434</v>
      </c>
      <c r="N2303" s="151"/>
      <c r="O2303" s="79">
        <f>IFERROR(VLOOKUP(TRIM(PRR[[#This Row],[Lokacija provedbe
grad ili općina]]),[1]Koordinate!B:E,2,FALSE),"")</f>
        <v>33523</v>
      </c>
      <c r="P2303" s="79">
        <f>IFERROR(VLOOKUP(TRIM(PRR[[#This Row],[Lokacija provedbe
grad ili općina]]),[1]Koordinate!B:E,3,FALSE),"")</f>
        <v>45.742938199999998</v>
      </c>
      <c r="Q2303" s="79">
        <f>IFERROR(VLOOKUP(TRIM(PRR[[#This Row],[Lokacija provedbe
grad ili općina]]),[1]Koordinate!B:E,4,FALSE),"")</f>
        <v>17.856084599999999</v>
      </c>
    </row>
    <row r="2304" spans="1:17" s="167" customFormat="1">
      <c r="A2304" s="151"/>
      <c r="B2304" s="113" t="s">
        <v>4001</v>
      </c>
      <c r="C2304" s="151"/>
      <c r="D2304" s="151"/>
      <c r="E2304" s="78">
        <v>43390</v>
      </c>
      <c r="F2304" s="517">
        <v>4463086.5</v>
      </c>
      <c r="G2304" s="517">
        <v>2231543.25</v>
      </c>
      <c r="H2304" s="517">
        <v>1896811.76</v>
      </c>
      <c r="I2304" s="517">
        <v>334731.49</v>
      </c>
      <c r="J2304" s="517">
        <v>2231543.25</v>
      </c>
      <c r="K2304" s="124" t="s">
        <v>4617</v>
      </c>
      <c r="L2304" s="418" t="s">
        <v>43</v>
      </c>
      <c r="M2304" s="124" t="s">
        <v>4352</v>
      </c>
      <c r="N2304" s="151"/>
      <c r="O2304" s="79">
        <f>IFERROR(VLOOKUP(TRIM(PRR[[#This Row],[Lokacija provedbe
grad ili općina]]),[1]Koordinate!B:E,2,FALSE),"")</f>
        <v>33518</v>
      </c>
      <c r="P2304" s="79">
        <f>IFERROR(VLOOKUP(TRIM(PRR[[#This Row],[Lokacija provedbe
grad ili općina]]),[1]Koordinate!B:E,3,FALSE),"")</f>
        <v>45.662505000000003</v>
      </c>
      <c r="Q2304" s="79">
        <f>IFERROR(VLOOKUP(TRIM(PRR[[#This Row],[Lokacija provedbe
grad ili općina]]),[1]Koordinate!B:E,4,FALSE),"")</f>
        <v>17.777201300000002</v>
      </c>
    </row>
    <row r="2305" spans="1:17" s="167" customFormat="1">
      <c r="A2305" s="151"/>
      <c r="B2305" s="113" t="s">
        <v>4001</v>
      </c>
      <c r="C2305" s="151"/>
      <c r="D2305" s="151"/>
      <c r="E2305" s="78">
        <v>43388</v>
      </c>
      <c r="F2305" s="517">
        <v>1678200</v>
      </c>
      <c r="G2305" s="517">
        <v>839100</v>
      </c>
      <c r="H2305" s="517">
        <v>713235</v>
      </c>
      <c r="I2305" s="517">
        <v>125865</v>
      </c>
      <c r="J2305" s="517">
        <v>839100</v>
      </c>
      <c r="K2305" s="124" t="s">
        <v>4618</v>
      </c>
      <c r="L2305" s="418" t="s">
        <v>43</v>
      </c>
      <c r="M2305" s="124" t="s">
        <v>739</v>
      </c>
      <c r="N2305" s="151"/>
      <c r="O2305" s="79">
        <f>IFERROR(VLOOKUP(TRIM(PRR[[#This Row],[Lokacija provedbe
grad ili općina]]),[1]Koordinate!B:E,2,FALSE),"")</f>
        <v>33514</v>
      </c>
      <c r="P2305" s="79">
        <f>IFERROR(VLOOKUP(TRIM(PRR[[#This Row],[Lokacija provedbe
grad ili općina]]),[1]Koordinate!B:E,3,FALSE),"")</f>
        <v>45.6001616</v>
      </c>
      <c r="Q2305" s="79">
        <f>IFERROR(VLOOKUP(TRIM(PRR[[#This Row],[Lokacija provedbe
grad ili općina]]),[1]Koordinate!B:E,4,FALSE),"")</f>
        <v>17.874166299999999</v>
      </c>
    </row>
    <row r="2306" spans="1:17" s="167" customFormat="1">
      <c r="A2306" s="151"/>
      <c r="B2306" s="113" t="s">
        <v>4001</v>
      </c>
      <c r="C2306" s="151"/>
      <c r="D2306" s="151"/>
      <c r="E2306" s="78">
        <v>43396</v>
      </c>
      <c r="F2306" s="517">
        <v>217886.96</v>
      </c>
      <c r="G2306" s="517">
        <v>108943.48</v>
      </c>
      <c r="H2306" s="517">
        <v>92601.96</v>
      </c>
      <c r="I2306" s="517">
        <v>16341.51999999999</v>
      </c>
      <c r="J2306" s="517">
        <v>108943.48</v>
      </c>
      <c r="K2306" s="124" t="s">
        <v>4619</v>
      </c>
      <c r="L2306" s="418" t="s">
        <v>43</v>
      </c>
      <c r="M2306" s="124" t="s">
        <v>4347</v>
      </c>
      <c r="N2306" s="151"/>
      <c r="O2306" s="79">
        <f>IFERROR(VLOOKUP(TRIM(PRR[[#This Row],[Lokacija provedbe
grad ili općina]]),[1]Koordinate!B:E,2,FALSE),"")</f>
        <v>33406</v>
      </c>
      <c r="P2306" s="79">
        <f>IFERROR(VLOOKUP(TRIM(PRR[[#This Row],[Lokacija provedbe
grad ili općina]]),[1]Koordinate!B:E,3,FALSE),"")</f>
        <v>45.873947299999998</v>
      </c>
      <c r="Q2306" s="79">
        <f>IFERROR(VLOOKUP(TRIM(PRR[[#This Row],[Lokacija provedbe
grad ili općina]]),[1]Koordinate!B:E,4,FALSE),"")</f>
        <v>17.419092399999901</v>
      </c>
    </row>
    <row r="2307" spans="1:17" s="167" customFormat="1">
      <c r="A2307" s="151"/>
      <c r="B2307" s="113" t="s">
        <v>4001</v>
      </c>
      <c r="C2307" s="151"/>
      <c r="D2307" s="151"/>
      <c r="E2307" s="78">
        <v>43390</v>
      </c>
      <c r="F2307" s="517">
        <v>4449381.62</v>
      </c>
      <c r="G2307" s="517">
        <v>2224690.81</v>
      </c>
      <c r="H2307" s="517">
        <v>1890987.19</v>
      </c>
      <c r="I2307" s="517">
        <v>333703.62000000011</v>
      </c>
      <c r="J2307" s="517">
        <v>2224690.81</v>
      </c>
      <c r="K2307" s="124" t="s">
        <v>4620</v>
      </c>
      <c r="L2307" s="418" t="s">
        <v>43</v>
      </c>
      <c r="M2307" s="124" t="s">
        <v>61</v>
      </c>
      <c r="N2307" s="151"/>
      <c r="O2307" s="79">
        <f>IFERROR(VLOOKUP(TRIM(PRR[[#This Row],[Lokacija provedbe
grad ili općina]]),[1]Koordinate!B:E,2,FALSE),"")</f>
        <v>33000</v>
      </c>
      <c r="P2307" s="79">
        <f>IFERROR(VLOOKUP(TRIM(PRR[[#This Row],[Lokacija provedbe
grad ili općina]]),[1]Koordinate!B:E,3,FALSE),"")</f>
        <v>45.831646300000003</v>
      </c>
      <c r="Q2307" s="79">
        <f>IFERROR(VLOOKUP(TRIM(PRR[[#This Row],[Lokacija provedbe
grad ili općina]]),[1]Koordinate!B:E,4,FALSE),"")</f>
        <v>17.385542900000001</v>
      </c>
    </row>
    <row r="2308" spans="1:17" s="167" customFormat="1">
      <c r="A2308" s="151"/>
      <c r="B2308" s="113" t="s">
        <v>4001</v>
      </c>
      <c r="C2308" s="151"/>
      <c r="D2308" s="151"/>
      <c r="E2308" s="78">
        <v>43396</v>
      </c>
      <c r="F2308" s="517">
        <v>168900</v>
      </c>
      <c r="G2308" s="517">
        <v>84450</v>
      </c>
      <c r="H2308" s="517">
        <v>71782.5</v>
      </c>
      <c r="I2308" s="517">
        <v>12667.5</v>
      </c>
      <c r="J2308" s="517">
        <v>84450</v>
      </c>
      <c r="K2308" s="124" t="s">
        <v>4621</v>
      </c>
      <c r="L2308" s="418" t="s">
        <v>43</v>
      </c>
      <c r="M2308" s="124" t="s">
        <v>4347</v>
      </c>
      <c r="N2308" s="151"/>
      <c r="O2308" s="79">
        <f>IFERROR(VLOOKUP(TRIM(PRR[[#This Row],[Lokacija provedbe
grad ili općina]]),[1]Koordinate!B:E,2,FALSE),"")</f>
        <v>33406</v>
      </c>
      <c r="P2308" s="79">
        <f>IFERROR(VLOOKUP(TRIM(PRR[[#This Row],[Lokacija provedbe
grad ili općina]]),[1]Koordinate!B:E,3,FALSE),"")</f>
        <v>45.873947299999998</v>
      </c>
      <c r="Q2308" s="79">
        <f>IFERROR(VLOOKUP(TRIM(PRR[[#This Row],[Lokacija provedbe
grad ili općina]]),[1]Koordinate!B:E,4,FALSE),"")</f>
        <v>17.419092399999901</v>
      </c>
    </row>
    <row r="2309" spans="1:17" s="167" customFormat="1">
      <c r="A2309" s="151"/>
      <c r="B2309" s="113" t="s">
        <v>4001</v>
      </c>
      <c r="C2309" s="151"/>
      <c r="D2309" s="151"/>
      <c r="E2309" s="78">
        <v>43397</v>
      </c>
      <c r="F2309" s="517">
        <v>1657738</v>
      </c>
      <c r="G2309" s="517">
        <v>828869</v>
      </c>
      <c r="H2309" s="517">
        <v>704538.65</v>
      </c>
      <c r="I2309" s="517">
        <v>124330.34999999998</v>
      </c>
      <c r="J2309" s="517">
        <v>828869</v>
      </c>
      <c r="K2309" s="124" t="s">
        <v>4656</v>
      </c>
      <c r="L2309" s="418" t="s">
        <v>43</v>
      </c>
      <c r="M2309" s="124" t="s">
        <v>4154</v>
      </c>
      <c r="N2309" s="151"/>
      <c r="O2309" s="79">
        <f>IFERROR(VLOOKUP(TRIM(PRR[[#This Row],[Lokacija provedbe
grad ili općina]]),[1]Koordinate!B:E,2,FALSE),"")</f>
        <v>33404</v>
      </c>
      <c r="P2309" s="79">
        <f>IFERROR(VLOOKUP(TRIM(PRR[[#This Row],[Lokacija provedbe
grad ili općina]]),[1]Koordinate!B:E,3,FALSE),"")</f>
        <v>45.858045799999999</v>
      </c>
      <c r="Q2309" s="79">
        <f>IFERROR(VLOOKUP(TRIM(PRR[[#This Row],[Lokacija provedbe
grad ili općina]]),[1]Koordinate!B:E,4,FALSE),"")</f>
        <v>17.301897400000001</v>
      </c>
    </row>
    <row r="2310" spans="1:17" s="167" customFormat="1">
      <c r="A2310" s="151"/>
      <c r="B2310" s="113" t="s">
        <v>4001</v>
      </c>
      <c r="C2310" s="151"/>
      <c r="D2310" s="151"/>
      <c r="E2310" s="78">
        <v>43425</v>
      </c>
      <c r="F2310" s="517">
        <v>1343450</v>
      </c>
      <c r="G2310" s="517">
        <v>532142</v>
      </c>
      <c r="H2310" s="517">
        <v>452320.7</v>
      </c>
      <c r="I2310" s="517">
        <v>79821.299999999988</v>
      </c>
      <c r="J2310" s="517">
        <v>811308</v>
      </c>
      <c r="K2310" s="124" t="s">
        <v>4837</v>
      </c>
      <c r="L2310" s="418" t="s">
        <v>43</v>
      </c>
      <c r="M2310" s="124" t="s">
        <v>1464</v>
      </c>
      <c r="N2310" s="151"/>
      <c r="O2310" s="79">
        <f>IFERROR(VLOOKUP(TRIM(PRR[[#This Row],[Lokacija provedbe
grad ili općina]]),[1]Koordinate!B:E,2,FALSE),"")</f>
        <v>33411</v>
      </c>
      <c r="P2310" s="79">
        <f>IFERROR(VLOOKUP(TRIM(PRR[[#This Row],[Lokacija provedbe
grad ili općina]]),[1]Koordinate!B:E,3,FALSE),"")</f>
        <v>45.854422300000003</v>
      </c>
      <c r="Q2310" s="79">
        <f>IFERROR(VLOOKUP(TRIM(PRR[[#This Row],[Lokacija provedbe
grad ili općina]]),[1]Koordinate!B:E,4,FALSE),"")</f>
        <v>17.511416899999901</v>
      </c>
    </row>
    <row r="2311" spans="1:17" s="167" customFormat="1">
      <c r="A2311" s="151"/>
      <c r="B2311" s="113" t="s">
        <v>4001</v>
      </c>
      <c r="C2311" s="151"/>
      <c r="D2311" s="151"/>
      <c r="E2311" s="78">
        <v>43423</v>
      </c>
      <c r="F2311" s="517">
        <v>1371356.44</v>
      </c>
      <c r="G2311" s="517">
        <v>685678.22</v>
      </c>
      <c r="H2311" s="517">
        <v>582826.49</v>
      </c>
      <c r="I2311" s="517">
        <v>102851.72999999998</v>
      </c>
      <c r="J2311" s="517">
        <v>685678.22</v>
      </c>
      <c r="K2311" s="124" t="s">
        <v>4838</v>
      </c>
      <c r="L2311" s="418" t="s">
        <v>43</v>
      </c>
      <c r="M2311" s="124" t="s">
        <v>2434</v>
      </c>
      <c r="N2311" s="151"/>
      <c r="O2311" s="79">
        <f>IFERROR(VLOOKUP(TRIM(PRR[[#This Row],[Lokacija provedbe
grad ili općina]]),[1]Koordinate!B:E,2,FALSE),"")</f>
        <v>33523</v>
      </c>
      <c r="P2311" s="79">
        <f>IFERROR(VLOOKUP(TRIM(PRR[[#This Row],[Lokacija provedbe
grad ili općina]]),[1]Koordinate!B:E,3,FALSE),"")</f>
        <v>45.742938199999998</v>
      </c>
      <c r="Q2311" s="79">
        <f>IFERROR(VLOOKUP(TRIM(PRR[[#This Row],[Lokacija provedbe
grad ili općina]]),[1]Koordinate!B:E,4,FALSE),"")</f>
        <v>17.856084599999999</v>
      </c>
    </row>
    <row r="2312" spans="1:17" s="167" customFormat="1">
      <c r="A2312" s="151"/>
      <c r="B2312" s="113" t="s">
        <v>4001</v>
      </c>
      <c r="C2312" s="151"/>
      <c r="D2312" s="151"/>
      <c r="E2312" s="78">
        <v>43423</v>
      </c>
      <c r="F2312" s="517">
        <v>360133.32</v>
      </c>
      <c r="G2312" s="517">
        <v>252093.32</v>
      </c>
      <c r="H2312" s="517">
        <v>214279.32</v>
      </c>
      <c r="I2312" s="517">
        <v>37814</v>
      </c>
      <c r="J2312" s="517">
        <v>108040</v>
      </c>
      <c r="K2312" s="124" t="s">
        <v>4839</v>
      </c>
      <c r="L2312" s="418" t="s">
        <v>43</v>
      </c>
      <c r="M2312" s="124" t="s">
        <v>4347</v>
      </c>
      <c r="N2312" s="151"/>
      <c r="O2312" s="79">
        <f>IFERROR(VLOOKUP(TRIM(PRR[[#This Row],[Lokacija provedbe
grad ili općina]]),[1]Koordinate!B:E,2,FALSE),"")</f>
        <v>33406</v>
      </c>
      <c r="P2312" s="79">
        <f>IFERROR(VLOOKUP(TRIM(PRR[[#This Row],[Lokacija provedbe
grad ili općina]]),[1]Koordinate!B:E,3,FALSE),"")</f>
        <v>45.873947299999998</v>
      </c>
      <c r="Q2312" s="79">
        <f>IFERROR(VLOOKUP(TRIM(PRR[[#This Row],[Lokacija provedbe
grad ili općina]]),[1]Koordinate!B:E,4,FALSE),"")</f>
        <v>17.419092399999901</v>
      </c>
    </row>
    <row r="2313" spans="1:17" s="167" customFormat="1">
      <c r="A2313" s="151"/>
      <c r="B2313" s="113" t="s">
        <v>4001</v>
      </c>
      <c r="C2313" s="151"/>
      <c r="D2313" s="151"/>
      <c r="E2313" s="78">
        <v>43453</v>
      </c>
      <c r="F2313" s="517">
        <v>3226124.27</v>
      </c>
      <c r="G2313" s="517">
        <v>1613062.14</v>
      </c>
      <c r="H2313" s="517">
        <v>1371102.8189999999</v>
      </c>
      <c r="I2313" s="517">
        <v>241959.321</v>
      </c>
      <c r="J2313" s="517">
        <v>1613062.1300000001</v>
      </c>
      <c r="K2313" s="124" t="s">
        <v>5215</v>
      </c>
      <c r="L2313" s="418" t="s">
        <v>43</v>
      </c>
      <c r="M2313" s="124" t="s">
        <v>1464</v>
      </c>
      <c r="N2313" s="151"/>
      <c r="O2313" s="79">
        <f>IFERROR(VLOOKUP(TRIM(PRR[[#This Row],[Lokacija provedbe
grad ili općina]]),[1]Koordinate!B:E,2,FALSE),"")</f>
        <v>33411</v>
      </c>
      <c r="P2313" s="79">
        <f>IFERROR(VLOOKUP(TRIM(PRR[[#This Row],[Lokacija provedbe
grad ili općina]]),[1]Koordinate!B:E,3,FALSE),"")</f>
        <v>45.854422300000003</v>
      </c>
      <c r="Q2313" s="79">
        <f>IFERROR(VLOOKUP(TRIM(PRR[[#This Row],[Lokacija provedbe
grad ili općina]]),[1]Koordinate!B:E,4,FALSE),"")</f>
        <v>17.511416899999901</v>
      </c>
    </row>
    <row r="2314" spans="1:17" s="167" customFormat="1">
      <c r="A2314" s="151"/>
      <c r="B2314" s="113" t="s">
        <v>4001</v>
      </c>
      <c r="C2314" s="151"/>
      <c r="D2314" s="151"/>
      <c r="E2314" s="78">
        <v>43451</v>
      </c>
      <c r="F2314" s="517">
        <v>1374880</v>
      </c>
      <c r="G2314" s="517">
        <v>687440</v>
      </c>
      <c r="H2314" s="517">
        <v>584324</v>
      </c>
      <c r="I2314" s="517">
        <v>103116</v>
      </c>
      <c r="J2314" s="517">
        <v>687440</v>
      </c>
      <c r="K2314" s="124" t="s">
        <v>5216</v>
      </c>
      <c r="L2314" s="418" t="s">
        <v>43</v>
      </c>
      <c r="M2314" s="124" t="s">
        <v>1464</v>
      </c>
      <c r="N2314" s="151"/>
      <c r="O2314" s="79">
        <f>IFERROR(VLOOKUP(TRIM(PRR[[#This Row],[Lokacija provedbe
grad ili općina]]),[1]Koordinate!B:E,2,FALSE),"")</f>
        <v>33411</v>
      </c>
      <c r="P2314" s="79">
        <f>IFERROR(VLOOKUP(TRIM(PRR[[#This Row],[Lokacija provedbe
grad ili općina]]),[1]Koordinate!B:E,3,FALSE),"")</f>
        <v>45.854422300000003</v>
      </c>
      <c r="Q2314" s="79">
        <f>IFERROR(VLOOKUP(TRIM(PRR[[#This Row],[Lokacija provedbe
grad ili općina]]),[1]Koordinate!B:E,4,FALSE),"")</f>
        <v>17.511416899999901</v>
      </c>
    </row>
    <row r="2315" spans="1:17" s="167" customFormat="1">
      <c r="A2315" s="151"/>
      <c r="B2315" s="113" t="s">
        <v>4001</v>
      </c>
      <c r="C2315" s="151"/>
      <c r="D2315" s="151"/>
      <c r="E2315" s="78">
        <v>43453</v>
      </c>
      <c r="F2315" s="517">
        <v>1046658.43</v>
      </c>
      <c r="G2315" s="517">
        <v>732660.9</v>
      </c>
      <c r="H2315" s="517">
        <v>622761.76500000001</v>
      </c>
      <c r="I2315" s="517">
        <v>109899.13500000001</v>
      </c>
      <c r="J2315" s="517">
        <v>313997.53000000003</v>
      </c>
      <c r="K2315" s="124" t="s">
        <v>376</v>
      </c>
      <c r="L2315" s="418" t="s">
        <v>43</v>
      </c>
      <c r="M2315" s="124" t="s">
        <v>2434</v>
      </c>
      <c r="N2315" s="151"/>
      <c r="O2315" s="79">
        <f>IFERROR(VLOOKUP(TRIM(PRR[[#This Row],[Lokacija provedbe
grad ili općina]]),[1]Koordinate!B:E,2,FALSE),"")</f>
        <v>33523</v>
      </c>
      <c r="P2315" s="79">
        <f>IFERROR(VLOOKUP(TRIM(PRR[[#This Row],[Lokacija provedbe
grad ili općina]]),[1]Koordinate!B:E,3,FALSE),"")</f>
        <v>45.742938199999998</v>
      </c>
      <c r="Q2315" s="79">
        <f>IFERROR(VLOOKUP(TRIM(PRR[[#This Row],[Lokacija provedbe
grad ili općina]]),[1]Koordinate!B:E,4,FALSE),"")</f>
        <v>17.856084599999999</v>
      </c>
    </row>
    <row r="2316" spans="1:17" s="167" customFormat="1">
      <c r="A2316" s="151"/>
      <c r="B2316" s="113" t="s">
        <v>4001</v>
      </c>
      <c r="C2316" s="151"/>
      <c r="D2316" s="151"/>
      <c r="E2316" s="78">
        <v>43377</v>
      </c>
      <c r="F2316" s="517">
        <v>4453064</v>
      </c>
      <c r="G2316" s="517">
        <v>2226532</v>
      </c>
      <c r="H2316" s="517">
        <v>1892552.2</v>
      </c>
      <c r="I2316" s="517">
        <v>333979.80000000005</v>
      </c>
      <c r="J2316" s="517">
        <v>2226532</v>
      </c>
      <c r="K2316" s="124" t="s">
        <v>4442</v>
      </c>
      <c r="L2316" s="418" t="s">
        <v>43</v>
      </c>
      <c r="M2316" s="124" t="s">
        <v>4154</v>
      </c>
      <c r="N2316" s="151"/>
      <c r="O2316" s="79">
        <f>IFERROR(VLOOKUP(TRIM(PRR[[#This Row],[Lokacija provedbe
grad ili općina]]),[1]Koordinate!B:E,2,FALSE),"")</f>
        <v>33404</v>
      </c>
      <c r="P2316" s="79">
        <f>IFERROR(VLOOKUP(TRIM(PRR[[#This Row],[Lokacija provedbe
grad ili općina]]),[1]Koordinate!B:E,3,FALSE),"")</f>
        <v>45.858045799999999</v>
      </c>
      <c r="Q2316" s="79">
        <f>IFERROR(VLOOKUP(TRIM(PRR[[#This Row],[Lokacija provedbe
grad ili općina]]),[1]Koordinate!B:E,4,FALSE),"")</f>
        <v>17.301897400000001</v>
      </c>
    </row>
    <row r="2317" spans="1:17" s="167" customFormat="1">
      <c r="A2317" s="151"/>
      <c r="B2317" s="113" t="s">
        <v>4001</v>
      </c>
      <c r="C2317" s="151"/>
      <c r="D2317" s="151"/>
      <c r="E2317" s="78">
        <v>43501</v>
      </c>
      <c r="F2317" s="517">
        <v>284079.74</v>
      </c>
      <c r="G2317" s="517">
        <v>142039.87</v>
      </c>
      <c r="H2317" s="517">
        <v>120733.88949999999</v>
      </c>
      <c r="I2317" s="517">
        <v>21305.980500000005</v>
      </c>
      <c r="J2317" s="517">
        <v>142039.87</v>
      </c>
      <c r="K2317" s="124" t="s">
        <v>5687</v>
      </c>
      <c r="L2317" s="418" t="s">
        <v>43</v>
      </c>
      <c r="M2317" s="124" t="s">
        <v>1494</v>
      </c>
      <c r="N2317" s="151"/>
      <c r="O2317" s="79">
        <f>IFERROR(VLOOKUP(TRIM(PRR[[#This Row],[Lokacija provedbe
grad ili općina]]),[1]Koordinate!B:E,2,FALSE),"")</f>
        <v>33410</v>
      </c>
      <c r="P2317" s="79">
        <f>IFERROR(VLOOKUP(TRIM(PRR[[#This Row],[Lokacija provedbe
grad ili općina]]),[1]Koordinate!B:E,3,FALSE),"")</f>
        <v>45.802254099999899</v>
      </c>
      <c r="Q2317" s="79">
        <f>IFERROR(VLOOKUP(TRIM(PRR[[#This Row],[Lokacija provedbe
grad ili općina]]),[1]Koordinate!B:E,4,FALSE),"")</f>
        <v>17.4971719999999</v>
      </c>
    </row>
    <row r="2318" spans="1:17" s="167" customFormat="1">
      <c r="A2318" s="151"/>
      <c r="B2318" s="113" t="s">
        <v>4001</v>
      </c>
      <c r="C2318" s="151"/>
      <c r="D2318" s="151"/>
      <c r="E2318" s="78">
        <v>43502</v>
      </c>
      <c r="F2318" s="517">
        <v>1817003.6</v>
      </c>
      <c r="G2318" s="517">
        <v>1271902.52</v>
      </c>
      <c r="H2318" s="517">
        <v>1081117.142</v>
      </c>
      <c r="I2318" s="517">
        <v>190785.37800000003</v>
      </c>
      <c r="J2318" s="517">
        <v>545101.08000000007</v>
      </c>
      <c r="K2318" s="124" t="s">
        <v>5688</v>
      </c>
      <c r="L2318" s="418" t="s">
        <v>43</v>
      </c>
      <c r="M2318" s="124" t="s">
        <v>2434</v>
      </c>
      <c r="N2318" s="151"/>
      <c r="O2318" s="79">
        <f>IFERROR(VLOOKUP(TRIM(PRR[[#This Row],[Lokacija provedbe
grad ili općina]]),[1]Koordinate!B:E,2,FALSE),"")</f>
        <v>33523</v>
      </c>
      <c r="P2318" s="79">
        <f>IFERROR(VLOOKUP(TRIM(PRR[[#This Row],[Lokacija provedbe
grad ili općina]]),[1]Koordinate!B:E,3,FALSE),"")</f>
        <v>45.742938199999998</v>
      </c>
      <c r="Q2318" s="79">
        <f>IFERROR(VLOOKUP(TRIM(PRR[[#This Row],[Lokacija provedbe
grad ili općina]]),[1]Koordinate!B:E,4,FALSE),"")</f>
        <v>17.856084599999999</v>
      </c>
    </row>
    <row r="2319" spans="1:17" s="167" customFormat="1">
      <c r="A2319" s="151"/>
      <c r="B2319" s="113" t="s">
        <v>4001</v>
      </c>
      <c r="C2319" s="151"/>
      <c r="D2319" s="151"/>
      <c r="E2319" s="78">
        <v>43502</v>
      </c>
      <c r="F2319" s="517">
        <v>1003640</v>
      </c>
      <c r="G2319" s="517">
        <v>702548</v>
      </c>
      <c r="H2319" s="517">
        <v>597165.79999999993</v>
      </c>
      <c r="I2319" s="517">
        <v>105382.20000000007</v>
      </c>
      <c r="J2319" s="517">
        <v>301092</v>
      </c>
      <c r="K2319" s="124" t="s">
        <v>5689</v>
      </c>
      <c r="L2319" s="418" t="s">
        <v>43</v>
      </c>
      <c r="M2319" s="124" t="s">
        <v>4346</v>
      </c>
      <c r="N2319" s="151"/>
      <c r="O2319" s="79">
        <f>IFERROR(VLOOKUP(TRIM(PRR[[#This Row],[Lokacija provedbe
grad ili općina]]),[1]Koordinate!B:E,2,FALSE),"")</f>
        <v>33517</v>
      </c>
      <c r="P2319" s="79">
        <f>IFERROR(VLOOKUP(TRIM(PRR[[#This Row],[Lokacija provedbe
grad ili općina]]),[1]Koordinate!B:E,3,FALSE),"")</f>
        <v>45.613027000000002</v>
      </c>
      <c r="Q2319" s="79">
        <f>IFERROR(VLOOKUP(TRIM(PRR[[#This Row],[Lokacija provedbe
grad ili općina]]),[1]Koordinate!B:E,4,FALSE),"")</f>
        <v>17.809302899999999</v>
      </c>
    </row>
    <row r="2320" spans="1:17" s="167" customFormat="1">
      <c r="A2320" s="151"/>
      <c r="B2320" s="113" t="s">
        <v>4001</v>
      </c>
      <c r="C2320" s="151"/>
      <c r="D2320" s="151"/>
      <c r="E2320" s="78">
        <v>43507</v>
      </c>
      <c r="F2320" s="517">
        <v>1982640</v>
      </c>
      <c r="G2320" s="517">
        <v>991320</v>
      </c>
      <c r="H2320" s="517">
        <v>842622</v>
      </c>
      <c r="I2320" s="517">
        <v>148698</v>
      </c>
      <c r="J2320" s="517">
        <v>991320</v>
      </c>
      <c r="K2320" s="124" t="s">
        <v>6437</v>
      </c>
      <c r="L2320" s="418" t="s">
        <v>43</v>
      </c>
      <c r="M2320" s="124" t="s">
        <v>4345</v>
      </c>
      <c r="N2320" s="151"/>
      <c r="O2320" s="79">
        <f>IFERROR(VLOOKUP(TRIM(PRR[[#This Row],[Lokacija provedbe
grad ili općina]]),[1]Koordinate!B:E,2,FALSE),"")</f>
        <v>33525</v>
      </c>
      <c r="P2320" s="79">
        <f>IFERROR(VLOOKUP(TRIM(PRR[[#This Row],[Lokacija provedbe
grad ili općina]]),[1]Koordinate!B:E,3,FALSE),"")</f>
        <v>45.803723099999999</v>
      </c>
      <c r="Q2320" s="79">
        <f>IFERROR(VLOOKUP(TRIM(PRR[[#This Row],[Lokacija provedbe
grad ili općina]]),[1]Koordinate!B:E,4,FALSE),"")</f>
        <v>17.745818199999999</v>
      </c>
    </row>
    <row r="2321" spans="1:17" s="167" customFormat="1">
      <c r="A2321" s="151"/>
      <c r="B2321" s="113" t="s">
        <v>4001</v>
      </c>
      <c r="C2321" s="151"/>
      <c r="D2321" s="151"/>
      <c r="E2321" s="78">
        <v>43502</v>
      </c>
      <c r="F2321" s="517">
        <v>3226841.27</v>
      </c>
      <c r="G2321" s="517">
        <v>2232000</v>
      </c>
      <c r="H2321" s="517">
        <v>1897200</v>
      </c>
      <c r="I2321" s="517">
        <v>334800</v>
      </c>
      <c r="J2321" s="517">
        <v>994841.27</v>
      </c>
      <c r="K2321" s="124" t="s">
        <v>6438</v>
      </c>
      <c r="L2321" s="418" t="s">
        <v>43</v>
      </c>
      <c r="M2321" s="124" t="s">
        <v>1464</v>
      </c>
      <c r="N2321" s="151"/>
      <c r="O2321" s="79">
        <f>IFERROR(VLOOKUP(TRIM(PRR[[#This Row],[Lokacija provedbe
grad ili općina]]),[1]Koordinate!B:E,2,FALSE),"")</f>
        <v>33411</v>
      </c>
      <c r="P2321" s="79">
        <f>IFERROR(VLOOKUP(TRIM(PRR[[#This Row],[Lokacija provedbe
grad ili općina]]),[1]Koordinate!B:E,3,FALSE),"")</f>
        <v>45.854422300000003</v>
      </c>
      <c r="Q2321" s="79">
        <f>IFERROR(VLOOKUP(TRIM(PRR[[#This Row],[Lokacija provedbe
grad ili općina]]),[1]Koordinate!B:E,4,FALSE),"")</f>
        <v>17.511416899999901</v>
      </c>
    </row>
    <row r="2322" spans="1:17" s="167" customFormat="1">
      <c r="A2322" s="151"/>
      <c r="B2322" s="423" t="s">
        <v>4001</v>
      </c>
      <c r="C2322" s="225"/>
      <c r="D2322" s="225"/>
      <c r="E2322" s="231">
        <v>43567</v>
      </c>
      <c r="F2322" s="424">
        <v>2082000</v>
      </c>
      <c r="G2322" s="424">
        <v>1457400</v>
      </c>
      <c r="H2322" s="424">
        <v>1238790</v>
      </c>
      <c r="I2322" s="424">
        <v>218610</v>
      </c>
      <c r="J2322" s="424">
        <v>624600</v>
      </c>
      <c r="K2322" s="142" t="s">
        <v>6551</v>
      </c>
      <c r="L2322" s="419" t="s">
        <v>43</v>
      </c>
      <c r="M2322" s="142" t="s">
        <v>179</v>
      </c>
      <c r="N2322" s="151"/>
      <c r="O2322" s="79">
        <f>IFERROR(VLOOKUP(TRIM(PRR[[#This Row],[Lokacija provedbe
grad ili općina]]),[1]Koordinate!B:E,2,FALSE),"")</f>
        <v>33520</v>
      </c>
      <c r="P2322" s="79">
        <f>IFERROR(VLOOKUP(TRIM(PRR[[#This Row],[Lokacija provedbe
grad ili općina]]),[1]Koordinate!B:E,3,FALSE),"")</f>
        <v>45.701931999999999</v>
      </c>
      <c r="Q2322" s="79">
        <f>IFERROR(VLOOKUP(TRIM(PRR[[#This Row],[Lokacija provedbe
grad ili općina]]),[1]Koordinate!B:E,4,FALSE),"")</f>
        <v>17.701143999999999</v>
      </c>
    </row>
    <row r="2323" spans="1:17" s="167" customFormat="1">
      <c r="A2323" s="151"/>
      <c r="B2323" s="423" t="s">
        <v>6535</v>
      </c>
      <c r="C2323" s="225"/>
      <c r="D2323" s="225"/>
      <c r="E2323" s="231">
        <v>43578</v>
      </c>
      <c r="F2323" s="424">
        <v>15424061.92</v>
      </c>
      <c r="G2323" s="424">
        <v>7412500</v>
      </c>
      <c r="H2323" s="424">
        <v>6300625</v>
      </c>
      <c r="I2323" s="424">
        <v>1111875</v>
      </c>
      <c r="J2323" s="424">
        <v>8011561.9199999999</v>
      </c>
      <c r="K2323" s="142" t="s">
        <v>352</v>
      </c>
      <c r="L2323" s="419" t="s">
        <v>43</v>
      </c>
      <c r="M2323" s="142" t="s">
        <v>4345</v>
      </c>
      <c r="N2323" s="151"/>
      <c r="O2323" s="79">
        <f>IFERROR(VLOOKUP(TRIM(PRR[[#This Row],[Lokacija provedbe
grad ili općina]]),[1]Koordinate!B:E,2,FALSE),"")</f>
        <v>33525</v>
      </c>
      <c r="P2323" s="79">
        <f>IFERROR(VLOOKUP(TRIM(PRR[[#This Row],[Lokacija provedbe
grad ili općina]]),[1]Koordinate!B:E,3,FALSE),"")</f>
        <v>45.803723099999999</v>
      </c>
      <c r="Q2323" s="79">
        <f>IFERROR(VLOOKUP(TRIM(PRR[[#This Row],[Lokacija provedbe
grad ili općina]]),[1]Koordinate!B:E,4,FALSE),"")</f>
        <v>17.745818199999999</v>
      </c>
    </row>
    <row r="2324" spans="1:17" s="167" customFormat="1">
      <c r="A2324" s="151"/>
      <c r="B2324" s="423" t="s">
        <v>6535</v>
      </c>
      <c r="C2324" s="225"/>
      <c r="D2324" s="225"/>
      <c r="E2324" s="231">
        <v>43578</v>
      </c>
      <c r="F2324" s="424">
        <v>14777500</v>
      </c>
      <c r="G2324" s="424">
        <v>7146484.8700000001</v>
      </c>
      <c r="H2324" s="424">
        <v>6074512.1394999996</v>
      </c>
      <c r="I2324" s="424">
        <v>1071972.7305000005</v>
      </c>
      <c r="J2324" s="424">
        <v>7631015.1299999999</v>
      </c>
      <c r="K2324" s="142" t="s">
        <v>354</v>
      </c>
      <c r="L2324" s="419" t="s">
        <v>43</v>
      </c>
      <c r="M2324" s="142" t="s">
        <v>61</v>
      </c>
      <c r="N2324" s="151"/>
      <c r="O2324" s="79">
        <f>IFERROR(VLOOKUP(TRIM(PRR[[#This Row],[Lokacija provedbe
grad ili općina]]),[1]Koordinate!B:E,2,FALSE),"")</f>
        <v>33000</v>
      </c>
      <c r="P2324" s="79">
        <f>IFERROR(VLOOKUP(TRIM(PRR[[#This Row],[Lokacija provedbe
grad ili općina]]),[1]Koordinate!B:E,3,FALSE),"")</f>
        <v>45.831646300000003</v>
      </c>
      <c r="Q2324" s="79">
        <f>IFERROR(VLOOKUP(TRIM(PRR[[#This Row],[Lokacija provedbe
grad ili općina]]),[1]Koordinate!B:E,4,FALSE),"")</f>
        <v>17.385542900000001</v>
      </c>
    </row>
    <row r="2325" spans="1:17" s="167" customFormat="1">
      <c r="A2325" s="151"/>
      <c r="B2325" s="113" t="s">
        <v>6535</v>
      </c>
      <c r="C2325" s="151"/>
      <c r="D2325" s="151"/>
      <c r="E2325" s="78">
        <v>43585</v>
      </c>
      <c r="F2325" s="517">
        <v>4651606.0199999996</v>
      </c>
      <c r="G2325" s="517">
        <v>2325803.0099999998</v>
      </c>
      <c r="H2325" s="517">
        <v>1976932.5584999998</v>
      </c>
      <c r="I2325" s="517">
        <v>348870.45149999997</v>
      </c>
      <c r="J2325" s="517">
        <v>2325803.0099999998</v>
      </c>
      <c r="K2325" s="124" t="s">
        <v>370</v>
      </c>
      <c r="L2325" s="418" t="s">
        <v>43</v>
      </c>
      <c r="M2325" s="124" t="s">
        <v>4353</v>
      </c>
      <c r="N2325" s="151"/>
      <c r="O2325" s="79">
        <f>IFERROR(VLOOKUP(TRIM(PRR[[#This Row],[Lokacija provedbe
grad ili općina]]),[1]Koordinate!B:E,2,FALSE),"")</f>
        <v>33513</v>
      </c>
      <c r="P2325" s="79">
        <f>IFERROR(VLOOKUP(TRIM(PRR[[#This Row],[Lokacija provedbe
grad ili općina]]),[1]Koordinate!B:E,3,FALSE),"")</f>
        <v>45.582583700000001</v>
      </c>
      <c r="Q2325" s="79">
        <f>IFERROR(VLOOKUP(TRIM(PRR[[#This Row],[Lokacija provedbe
grad ili općina]]),[1]Koordinate!B:E,4,FALSE),"")</f>
        <v>17.951751899999898</v>
      </c>
    </row>
    <row r="2326" spans="1:17" s="167" customFormat="1">
      <c r="A2326" s="151"/>
      <c r="B2326" s="423" t="s">
        <v>6552</v>
      </c>
      <c r="C2326" s="225"/>
      <c r="D2326" s="225"/>
      <c r="E2326" s="231">
        <v>43572</v>
      </c>
      <c r="F2326" s="424">
        <v>244800</v>
      </c>
      <c r="G2326" s="424">
        <v>122400</v>
      </c>
      <c r="H2326" s="424">
        <v>104040</v>
      </c>
      <c r="I2326" s="424">
        <v>18360</v>
      </c>
      <c r="J2326" s="424">
        <v>122400</v>
      </c>
      <c r="K2326" s="142" t="s">
        <v>6553</v>
      </c>
      <c r="L2326" s="419" t="s">
        <v>43</v>
      </c>
      <c r="M2326" s="142" t="s">
        <v>61</v>
      </c>
      <c r="N2326" s="151"/>
      <c r="O2326" s="79">
        <f>IFERROR(VLOOKUP(TRIM(PRR[[#This Row],[Lokacija provedbe
grad ili općina]]),[1]Koordinate!B:E,2,FALSE),"")</f>
        <v>33000</v>
      </c>
      <c r="P2326" s="79">
        <f>IFERROR(VLOOKUP(TRIM(PRR[[#This Row],[Lokacija provedbe
grad ili općina]]),[1]Koordinate!B:E,3,FALSE),"")</f>
        <v>45.831646300000003</v>
      </c>
      <c r="Q2326" s="79">
        <f>IFERROR(VLOOKUP(TRIM(PRR[[#This Row],[Lokacija provedbe
grad ili općina]]),[1]Koordinate!B:E,4,FALSE),"")</f>
        <v>17.385542900000001</v>
      </c>
    </row>
    <row r="2327" spans="1:17" s="167" customFormat="1">
      <c r="A2327" s="151"/>
      <c r="B2327" s="113" t="s">
        <v>6650</v>
      </c>
      <c r="C2327" s="151"/>
      <c r="D2327" s="151"/>
      <c r="E2327" s="78">
        <v>43599</v>
      </c>
      <c r="F2327" s="517">
        <v>3949361.5</v>
      </c>
      <c r="G2327" s="517">
        <v>1974680.75</v>
      </c>
      <c r="H2327" s="517">
        <v>1678478.6375</v>
      </c>
      <c r="I2327" s="517">
        <v>296202.11250000005</v>
      </c>
      <c r="J2327" s="517">
        <v>1974680.75</v>
      </c>
      <c r="K2327" s="124" t="s">
        <v>352</v>
      </c>
      <c r="L2327" s="418" t="s">
        <v>43</v>
      </c>
      <c r="M2327" s="124" t="s">
        <v>4345</v>
      </c>
      <c r="N2327" s="151"/>
      <c r="O2327" s="79">
        <f>IFERROR(VLOOKUP(TRIM(PRR[[#This Row],[Lokacija provedbe
grad ili općina]]),[1]Koordinate!B:E,2,FALSE),"")</f>
        <v>33525</v>
      </c>
      <c r="P2327" s="79">
        <f>IFERROR(VLOOKUP(TRIM(PRR[[#This Row],[Lokacija provedbe
grad ili općina]]),[1]Koordinate!B:E,3,FALSE),"")</f>
        <v>45.803723099999999</v>
      </c>
      <c r="Q2327" s="79">
        <f>IFERROR(VLOOKUP(TRIM(PRR[[#This Row],[Lokacija provedbe
grad ili općina]]),[1]Koordinate!B:E,4,FALSE),"")</f>
        <v>17.745818199999999</v>
      </c>
    </row>
    <row r="2328" spans="1:17" s="167" customFormat="1">
      <c r="A2328" s="151"/>
      <c r="B2328" s="113" t="s">
        <v>6623</v>
      </c>
      <c r="C2328" s="151"/>
      <c r="D2328" s="151"/>
      <c r="E2328" s="78">
        <v>43599</v>
      </c>
      <c r="F2328" s="517">
        <v>847871.2</v>
      </c>
      <c r="G2328" s="517">
        <v>423935.6</v>
      </c>
      <c r="H2328" s="517">
        <v>360345.25999999995</v>
      </c>
      <c r="I2328" s="517">
        <v>63590.340000000026</v>
      </c>
      <c r="J2328" s="517">
        <v>423935.6</v>
      </c>
      <c r="K2328" s="124" t="s">
        <v>6680</v>
      </c>
      <c r="L2328" s="418" t="s">
        <v>43</v>
      </c>
      <c r="M2328" s="124" t="s">
        <v>61</v>
      </c>
      <c r="N2328" s="151"/>
      <c r="O2328" s="79">
        <f>IFERROR(VLOOKUP(TRIM(PRR[[#This Row],[Lokacija provedbe
grad ili općina]]),[1]Koordinate!B:E,2,FALSE),"")</f>
        <v>33000</v>
      </c>
      <c r="P2328" s="79">
        <f>IFERROR(VLOOKUP(TRIM(PRR[[#This Row],[Lokacija provedbe
grad ili općina]]),[1]Koordinate!B:E,3,FALSE),"")</f>
        <v>45.831646300000003</v>
      </c>
      <c r="Q2328" s="79">
        <f>IFERROR(VLOOKUP(TRIM(PRR[[#This Row],[Lokacija provedbe
grad ili općina]]),[1]Koordinate!B:E,4,FALSE),"")</f>
        <v>17.385542900000001</v>
      </c>
    </row>
    <row r="2329" spans="1:17" s="167" customFormat="1">
      <c r="A2329" s="225"/>
      <c r="B2329" s="423" t="s">
        <v>6621</v>
      </c>
      <c r="C2329" s="225"/>
      <c r="D2329" s="225"/>
      <c r="E2329" s="231">
        <v>43663</v>
      </c>
      <c r="F2329" s="424">
        <v>4056810</v>
      </c>
      <c r="G2329" s="424">
        <v>3651129</v>
      </c>
      <c r="H2329" s="424">
        <v>3103459.65</v>
      </c>
      <c r="I2329" s="424">
        <v>547669.35000000009</v>
      </c>
      <c r="J2329" s="424">
        <v>405681</v>
      </c>
      <c r="K2329" s="142" t="s">
        <v>4615</v>
      </c>
      <c r="L2329" s="419" t="s">
        <v>43</v>
      </c>
      <c r="M2329" s="142" t="s">
        <v>2434</v>
      </c>
      <c r="N2329" s="225"/>
      <c r="O2329" s="425">
        <f>IFERROR(VLOOKUP(TRIM(PRR[[#This Row],[Lokacija provedbe
grad ili općina]]),[1]Koordinate!B:E,2,FALSE),"")</f>
        <v>33523</v>
      </c>
      <c r="P2329" s="425">
        <f>IFERROR(VLOOKUP(TRIM(PRR[[#This Row],[Lokacija provedbe
grad ili općina]]),[1]Koordinate!B:E,3,FALSE),"")</f>
        <v>45.742938199999998</v>
      </c>
      <c r="Q2329" s="425">
        <f>IFERROR(VLOOKUP(TRIM(PRR[[#This Row],[Lokacija provedbe
grad ili općina]]),[1]Koordinate!B:E,4,FALSE),"")</f>
        <v>17.856084599999999</v>
      </c>
    </row>
    <row r="2330" spans="1:17" s="167" customFormat="1">
      <c r="A2330" s="151"/>
      <c r="B2330" s="113" t="s">
        <v>6535</v>
      </c>
      <c r="C2330" s="151"/>
      <c r="D2330" s="151"/>
      <c r="E2330" s="78"/>
      <c r="F2330" s="517">
        <v>389351.67999999999</v>
      </c>
      <c r="G2330" s="517">
        <v>194675.84</v>
      </c>
      <c r="H2330" s="517">
        <v>165474.46400000001</v>
      </c>
      <c r="I2330" s="517">
        <v>29201.375999999989</v>
      </c>
      <c r="J2330" s="517">
        <v>194675.84</v>
      </c>
      <c r="K2330" s="124" t="s">
        <v>7723</v>
      </c>
      <c r="L2330" s="418" t="s">
        <v>43</v>
      </c>
      <c r="M2330" s="124" t="s">
        <v>1386</v>
      </c>
      <c r="N2330" s="151"/>
      <c r="O2330" s="79">
        <f>IFERROR(VLOOKUP(TRIM(PRR[[#This Row],[Lokacija provedbe
grad ili općina]]),[1]Koordinate!B:E,2,FALSE),"")</f>
        <v>33405</v>
      </c>
      <c r="P2330" s="79">
        <f>IFERROR(VLOOKUP(TRIM(PRR[[#This Row],[Lokacija provedbe
grad ili općina]]),[1]Koordinate!B:E,3,FALSE),"")</f>
        <v>45.950106699999999</v>
      </c>
      <c r="Q2330" s="79">
        <f>IFERROR(VLOOKUP(TRIM(PRR[[#This Row],[Lokacija provedbe
grad ili općina]]),[1]Koordinate!B:E,4,FALSE),"")</f>
        <v>17.2326520999999</v>
      </c>
    </row>
    <row r="2331" spans="1:17" s="167" customFormat="1">
      <c r="A2331" s="151"/>
      <c r="B2331" s="113" t="s">
        <v>6650</v>
      </c>
      <c r="C2331" s="151"/>
      <c r="D2331" s="151"/>
      <c r="E2331" s="78">
        <v>43675</v>
      </c>
      <c r="F2331" s="517">
        <v>547899</v>
      </c>
      <c r="G2331" s="517">
        <v>273949.5</v>
      </c>
      <c r="H2331" s="517">
        <v>232857.07499999998</v>
      </c>
      <c r="I2331" s="517">
        <v>41092.425000000017</v>
      </c>
      <c r="J2331" s="517">
        <v>273949.5</v>
      </c>
      <c r="K2331" s="124" t="s">
        <v>7723</v>
      </c>
      <c r="L2331" s="418" t="s">
        <v>43</v>
      </c>
      <c r="M2331" s="124" t="s">
        <v>1386</v>
      </c>
      <c r="N2331" s="151"/>
      <c r="O2331" s="79">
        <f>IFERROR(VLOOKUP(TRIM(PRR[[#This Row],[Lokacija provedbe
grad ili općina]]),[1]Koordinate!B:E,2,FALSE),"")</f>
        <v>33405</v>
      </c>
      <c r="P2331" s="79">
        <f>IFERROR(VLOOKUP(TRIM(PRR[[#This Row],[Lokacija provedbe
grad ili općina]]),[1]Koordinate!B:E,3,FALSE),"")</f>
        <v>45.950106699999999</v>
      </c>
      <c r="Q2331" s="79">
        <f>IFERROR(VLOOKUP(TRIM(PRR[[#This Row],[Lokacija provedbe
grad ili općina]]),[1]Koordinate!B:E,4,FALSE),"")</f>
        <v>17.2326520999999</v>
      </c>
    </row>
    <row r="2332" spans="1:17" s="167" customFormat="1">
      <c r="A2332" s="151"/>
      <c r="B2332" s="113" t="s">
        <v>272</v>
      </c>
      <c r="C2332" s="151"/>
      <c r="D2332" s="151"/>
      <c r="E2332" s="78"/>
      <c r="F2332" s="517"/>
      <c r="G2332" s="517"/>
      <c r="H2332" s="517"/>
      <c r="I2332" s="517"/>
      <c r="J2332" s="517"/>
      <c r="K2332" s="124"/>
      <c r="L2332" s="418"/>
      <c r="M2332" s="124"/>
      <c r="N2332" s="151"/>
      <c r="O2332" s="79" t="str">
        <f>IFERROR(VLOOKUP(TRIM(PRR[[#This Row],[Lokacija provedbe
grad ili općina]]),[1]Koordinate!B:E,2,FALSE),"")</f>
        <v/>
      </c>
      <c r="P2332" s="79" t="str">
        <f>IFERROR(VLOOKUP(TRIM(PRR[[#This Row],[Lokacija provedbe
grad ili općina]]),[1]Koordinate!B:E,3,FALSE),"")</f>
        <v/>
      </c>
      <c r="Q2332" s="79" t="str">
        <f>IFERROR(VLOOKUP(TRIM(PRR[[#This Row],[Lokacija provedbe
grad ili općina]]),[1]Koordinate!B:E,4,FALSE),"")</f>
        <v/>
      </c>
    </row>
    <row r="2333" spans="1:17" s="167" customFormat="1">
      <c r="A2333" s="151"/>
      <c r="B2333" s="113" t="s">
        <v>3849</v>
      </c>
      <c r="C2333" s="151"/>
      <c r="D2333" s="151"/>
      <c r="E2333" s="78">
        <v>43160</v>
      </c>
      <c r="F2333" s="517">
        <v>115350</v>
      </c>
      <c r="G2333" s="517">
        <v>115350</v>
      </c>
      <c r="H2333" s="517">
        <v>98047.5</v>
      </c>
      <c r="I2333" s="517">
        <v>17302.5</v>
      </c>
      <c r="J2333" s="517">
        <v>0</v>
      </c>
      <c r="K2333" s="124" t="s">
        <v>3861</v>
      </c>
      <c r="L2333" s="418" t="s">
        <v>43</v>
      </c>
      <c r="M2333" s="124" t="s">
        <v>4154</v>
      </c>
      <c r="N2333" s="151"/>
      <c r="O2333" s="79">
        <f>IFERROR(VLOOKUP(TRIM(PRR[[#This Row],[Lokacija provedbe
grad ili općina]]),[1]Koordinate!B:E,2,FALSE),"")</f>
        <v>33404</v>
      </c>
      <c r="P2333" s="79">
        <f>IFERROR(VLOOKUP(TRIM(PRR[[#This Row],[Lokacija provedbe
grad ili općina]]),[1]Koordinate!B:E,3,FALSE),"")</f>
        <v>45.858045799999999</v>
      </c>
      <c r="Q2333" s="79">
        <f>IFERROR(VLOOKUP(TRIM(PRR[[#This Row],[Lokacija provedbe
grad ili općina]]),[1]Koordinate!B:E,4,FALSE),"")</f>
        <v>17.301897400000001</v>
      </c>
    </row>
    <row r="2334" spans="1:17" s="167" customFormat="1">
      <c r="A2334" s="151"/>
      <c r="B2334" s="113" t="s">
        <v>3849</v>
      </c>
      <c r="C2334" s="151"/>
      <c r="D2334" s="151"/>
      <c r="E2334" s="78">
        <v>43347</v>
      </c>
      <c r="F2334" s="517">
        <v>198803.85</v>
      </c>
      <c r="G2334" s="517">
        <v>198803.85</v>
      </c>
      <c r="H2334" s="517">
        <v>168983.27</v>
      </c>
      <c r="I2334" s="517">
        <v>29820.580000000016</v>
      </c>
      <c r="J2334" s="517">
        <v>0</v>
      </c>
      <c r="K2334" s="124" t="s">
        <v>3862</v>
      </c>
      <c r="L2334" s="418" t="s">
        <v>43</v>
      </c>
      <c r="M2334" s="124" t="s">
        <v>4345</v>
      </c>
      <c r="N2334" s="151"/>
      <c r="O2334" s="79">
        <f>IFERROR(VLOOKUP(TRIM(PRR[[#This Row],[Lokacija provedbe
grad ili općina]]),[1]Koordinate!B:E,2,FALSE),"")</f>
        <v>33525</v>
      </c>
      <c r="P2334" s="79">
        <f>IFERROR(VLOOKUP(TRIM(PRR[[#This Row],[Lokacija provedbe
grad ili općina]]),[1]Koordinate!B:E,3,FALSE),"")</f>
        <v>45.803723099999999</v>
      </c>
      <c r="Q2334" s="79">
        <f>IFERROR(VLOOKUP(TRIM(PRR[[#This Row],[Lokacija provedbe
grad ili općina]]),[1]Koordinate!B:E,4,FALSE),"")</f>
        <v>17.745818199999999</v>
      </c>
    </row>
    <row r="2335" spans="1:17" s="167" customFormat="1">
      <c r="A2335" s="151"/>
      <c r="B2335" s="113" t="s">
        <v>3849</v>
      </c>
      <c r="C2335" s="151"/>
      <c r="D2335" s="151"/>
      <c r="E2335" s="78">
        <v>43208</v>
      </c>
      <c r="F2335" s="517">
        <v>188268.35</v>
      </c>
      <c r="G2335" s="517">
        <v>188268.35</v>
      </c>
      <c r="H2335" s="517">
        <v>160028.1</v>
      </c>
      <c r="I2335" s="517">
        <v>28240.25</v>
      </c>
      <c r="J2335" s="517">
        <v>0</v>
      </c>
      <c r="K2335" s="124" t="s">
        <v>3863</v>
      </c>
      <c r="L2335" s="418" t="s">
        <v>43</v>
      </c>
      <c r="M2335" s="124" t="s">
        <v>179</v>
      </c>
      <c r="N2335" s="151"/>
      <c r="O2335" s="79">
        <f>IFERROR(VLOOKUP(TRIM(PRR[[#This Row],[Lokacija provedbe
grad ili općina]]),[1]Koordinate!B:E,2,FALSE),"")</f>
        <v>33520</v>
      </c>
      <c r="P2335" s="79">
        <f>IFERROR(VLOOKUP(TRIM(PRR[[#This Row],[Lokacija provedbe
grad ili općina]]),[1]Koordinate!B:E,3,FALSE),"")</f>
        <v>45.701931999999999</v>
      </c>
      <c r="Q2335" s="79">
        <f>IFERROR(VLOOKUP(TRIM(PRR[[#This Row],[Lokacija provedbe
grad ili općina]]),[1]Koordinate!B:E,4,FALSE),"")</f>
        <v>17.701143999999999</v>
      </c>
    </row>
    <row r="2336" spans="1:17" s="167" customFormat="1">
      <c r="A2336" s="151"/>
      <c r="B2336" s="113" t="s">
        <v>3849</v>
      </c>
      <c r="C2336" s="151"/>
      <c r="D2336" s="151"/>
      <c r="E2336" s="78">
        <v>43201</v>
      </c>
      <c r="F2336" s="517">
        <v>390750</v>
      </c>
      <c r="G2336" s="517">
        <v>390750</v>
      </c>
      <c r="H2336" s="517">
        <v>332137.5</v>
      </c>
      <c r="I2336" s="517">
        <v>58612.5</v>
      </c>
      <c r="J2336" s="517">
        <v>0</v>
      </c>
      <c r="K2336" s="124" t="s">
        <v>3864</v>
      </c>
      <c r="L2336" s="418" t="s">
        <v>43</v>
      </c>
      <c r="M2336" s="124" t="s">
        <v>4154</v>
      </c>
      <c r="N2336" s="151"/>
      <c r="O2336" s="79">
        <f>IFERROR(VLOOKUP(TRIM(PRR[[#This Row],[Lokacija provedbe
grad ili općina]]),[1]Koordinate!B:E,2,FALSE),"")</f>
        <v>33404</v>
      </c>
      <c r="P2336" s="79">
        <f>IFERROR(VLOOKUP(TRIM(PRR[[#This Row],[Lokacija provedbe
grad ili općina]]),[1]Koordinate!B:E,3,FALSE),"")</f>
        <v>45.858045799999999</v>
      </c>
      <c r="Q2336" s="79">
        <f>IFERROR(VLOOKUP(TRIM(PRR[[#This Row],[Lokacija provedbe
grad ili općina]]),[1]Koordinate!B:E,4,FALSE),"")</f>
        <v>17.301897400000001</v>
      </c>
    </row>
    <row r="2337" spans="1:17" s="167" customFormat="1">
      <c r="A2337" s="151"/>
      <c r="B2337" s="113" t="s">
        <v>3849</v>
      </c>
      <c r="C2337" s="151"/>
      <c r="D2337" s="151"/>
      <c r="E2337" s="78">
        <v>43213</v>
      </c>
      <c r="F2337" s="517">
        <v>22750</v>
      </c>
      <c r="G2337" s="517">
        <v>22750</v>
      </c>
      <c r="H2337" s="517">
        <v>19337.5</v>
      </c>
      <c r="I2337" s="517">
        <v>3412.5</v>
      </c>
      <c r="J2337" s="517">
        <v>0</v>
      </c>
      <c r="K2337" s="124" t="s">
        <v>3865</v>
      </c>
      <c r="L2337" s="418" t="s">
        <v>43</v>
      </c>
      <c r="M2337" s="124" t="s">
        <v>4154</v>
      </c>
      <c r="N2337" s="151"/>
      <c r="O2337" s="79">
        <f>IFERROR(VLOOKUP(TRIM(PRR[[#This Row],[Lokacija provedbe
grad ili općina]]),[1]Koordinate!B:E,2,FALSE),"")</f>
        <v>33404</v>
      </c>
      <c r="P2337" s="79">
        <f>IFERROR(VLOOKUP(TRIM(PRR[[#This Row],[Lokacija provedbe
grad ili općina]]),[1]Koordinate!B:E,3,FALSE),"")</f>
        <v>45.858045799999999</v>
      </c>
      <c r="Q2337" s="79">
        <f>IFERROR(VLOOKUP(TRIM(PRR[[#This Row],[Lokacija provedbe
grad ili općina]]),[1]Koordinate!B:E,4,FALSE),"")</f>
        <v>17.301897400000001</v>
      </c>
    </row>
    <row r="2338" spans="1:17" s="167" customFormat="1">
      <c r="A2338" s="151"/>
      <c r="B2338" s="113" t="s">
        <v>3849</v>
      </c>
      <c r="C2338" s="151"/>
      <c r="D2338" s="151"/>
      <c r="E2338" s="78">
        <v>43234</v>
      </c>
      <c r="F2338" s="517">
        <v>156939</v>
      </c>
      <c r="G2338" s="517">
        <v>156939</v>
      </c>
      <c r="H2338" s="517">
        <v>133398.15</v>
      </c>
      <c r="I2338" s="517">
        <v>23540.850000000006</v>
      </c>
      <c r="J2338" s="517">
        <v>0</v>
      </c>
      <c r="K2338" s="124" t="s">
        <v>3866</v>
      </c>
      <c r="L2338" s="418" t="s">
        <v>43</v>
      </c>
      <c r="M2338" s="124" t="s">
        <v>179</v>
      </c>
      <c r="N2338" s="151"/>
      <c r="O2338" s="79">
        <f>IFERROR(VLOOKUP(TRIM(PRR[[#This Row],[Lokacija provedbe
grad ili općina]]),[1]Koordinate!B:E,2,FALSE),"")</f>
        <v>33520</v>
      </c>
      <c r="P2338" s="79">
        <f>IFERROR(VLOOKUP(TRIM(PRR[[#This Row],[Lokacija provedbe
grad ili općina]]),[1]Koordinate!B:E,3,FALSE),"")</f>
        <v>45.701931999999999</v>
      </c>
      <c r="Q2338" s="79">
        <f>IFERROR(VLOOKUP(TRIM(PRR[[#This Row],[Lokacija provedbe
grad ili općina]]),[1]Koordinate!B:E,4,FALSE),"")</f>
        <v>17.701143999999999</v>
      </c>
    </row>
    <row r="2339" spans="1:17" s="167" customFormat="1">
      <c r="A2339" s="151"/>
      <c r="B2339" s="113" t="s">
        <v>3849</v>
      </c>
      <c r="C2339" s="151"/>
      <c r="D2339" s="151"/>
      <c r="E2339" s="78">
        <v>43234</v>
      </c>
      <c r="F2339" s="517">
        <v>289467</v>
      </c>
      <c r="G2339" s="517">
        <v>289467</v>
      </c>
      <c r="H2339" s="517">
        <v>246046.95</v>
      </c>
      <c r="I2339" s="517">
        <v>43420.049999999988</v>
      </c>
      <c r="J2339" s="517">
        <v>0</v>
      </c>
      <c r="K2339" s="124" t="s">
        <v>3867</v>
      </c>
      <c r="L2339" s="418" t="s">
        <v>43</v>
      </c>
      <c r="M2339" s="124" t="s">
        <v>179</v>
      </c>
      <c r="N2339" s="151"/>
      <c r="O2339" s="79">
        <f>IFERROR(VLOOKUP(TRIM(PRR[[#This Row],[Lokacija provedbe
grad ili općina]]),[1]Koordinate!B:E,2,FALSE),"")</f>
        <v>33520</v>
      </c>
      <c r="P2339" s="79">
        <f>IFERROR(VLOOKUP(TRIM(PRR[[#This Row],[Lokacija provedbe
grad ili općina]]),[1]Koordinate!B:E,3,FALSE),"")</f>
        <v>45.701931999999999</v>
      </c>
      <c r="Q2339" s="79">
        <f>IFERROR(VLOOKUP(TRIM(PRR[[#This Row],[Lokacija provedbe
grad ili općina]]),[1]Koordinate!B:E,4,FALSE),"")</f>
        <v>17.701143999999999</v>
      </c>
    </row>
    <row r="2340" spans="1:17" s="167" customFormat="1">
      <c r="A2340" s="151"/>
      <c r="B2340" s="113" t="s">
        <v>3849</v>
      </c>
      <c r="C2340" s="151"/>
      <c r="D2340" s="151"/>
      <c r="E2340" s="78">
        <v>43224</v>
      </c>
      <c r="F2340" s="517">
        <v>29603</v>
      </c>
      <c r="G2340" s="517">
        <v>29603</v>
      </c>
      <c r="H2340" s="517">
        <v>25162.55</v>
      </c>
      <c r="I2340" s="517">
        <v>4440.4500000000007</v>
      </c>
      <c r="J2340" s="517">
        <v>0</v>
      </c>
      <c r="K2340" s="124" t="s">
        <v>3868</v>
      </c>
      <c r="L2340" s="418" t="s">
        <v>43</v>
      </c>
      <c r="M2340" s="124" t="s">
        <v>179</v>
      </c>
      <c r="N2340" s="151"/>
      <c r="O2340" s="79">
        <f>IFERROR(VLOOKUP(TRIM(PRR[[#This Row],[Lokacija provedbe
grad ili općina]]),[1]Koordinate!B:E,2,FALSE),"")</f>
        <v>33520</v>
      </c>
      <c r="P2340" s="79">
        <f>IFERROR(VLOOKUP(TRIM(PRR[[#This Row],[Lokacija provedbe
grad ili općina]]),[1]Koordinate!B:E,3,FALSE),"")</f>
        <v>45.701931999999999</v>
      </c>
      <c r="Q2340" s="79">
        <f>IFERROR(VLOOKUP(TRIM(PRR[[#This Row],[Lokacija provedbe
grad ili općina]]),[1]Koordinate!B:E,4,FALSE),"")</f>
        <v>17.701143999999999</v>
      </c>
    </row>
    <row r="2341" spans="1:17" s="167" customFormat="1">
      <c r="A2341" s="151"/>
      <c r="B2341" s="113" t="s">
        <v>3849</v>
      </c>
      <c r="C2341" s="151"/>
      <c r="D2341" s="151"/>
      <c r="E2341" s="78">
        <v>43213</v>
      </c>
      <c r="F2341" s="517">
        <v>49480.11</v>
      </c>
      <c r="G2341" s="517">
        <v>49480.11</v>
      </c>
      <c r="H2341" s="517">
        <v>42058.09</v>
      </c>
      <c r="I2341" s="517">
        <v>7422.0200000000041</v>
      </c>
      <c r="J2341" s="517">
        <v>0</v>
      </c>
      <c r="K2341" s="124" t="s">
        <v>3869</v>
      </c>
      <c r="L2341" s="418" t="s">
        <v>43</v>
      </c>
      <c r="M2341" s="124" t="s">
        <v>1386</v>
      </c>
      <c r="N2341" s="151"/>
      <c r="O2341" s="79">
        <f>IFERROR(VLOOKUP(TRIM(PRR[[#This Row],[Lokacija provedbe
grad ili općina]]),[1]Koordinate!B:E,2,FALSE),"")</f>
        <v>33405</v>
      </c>
      <c r="P2341" s="79">
        <f>IFERROR(VLOOKUP(TRIM(PRR[[#This Row],[Lokacija provedbe
grad ili općina]]),[1]Koordinate!B:E,3,FALSE),"")</f>
        <v>45.950106699999999</v>
      </c>
      <c r="Q2341" s="79">
        <f>IFERROR(VLOOKUP(TRIM(PRR[[#This Row],[Lokacija provedbe
grad ili općina]]),[1]Koordinate!B:E,4,FALSE),"")</f>
        <v>17.2326520999999</v>
      </c>
    </row>
    <row r="2342" spans="1:17" s="167" customFormat="1">
      <c r="A2342" s="151"/>
      <c r="B2342" s="113" t="s">
        <v>3849</v>
      </c>
      <c r="C2342" s="151"/>
      <c r="D2342" s="151"/>
      <c r="E2342" s="78">
        <v>43237</v>
      </c>
      <c r="F2342" s="517">
        <v>22144.51</v>
      </c>
      <c r="G2342" s="517">
        <v>22144.51</v>
      </c>
      <c r="H2342" s="517">
        <v>18822.830000000002</v>
      </c>
      <c r="I2342" s="517">
        <v>3321.6799999999967</v>
      </c>
      <c r="J2342" s="517">
        <v>0</v>
      </c>
      <c r="K2342" s="124" t="s">
        <v>3870</v>
      </c>
      <c r="L2342" s="418" t="s">
        <v>43</v>
      </c>
      <c r="M2342" s="124" t="s">
        <v>179</v>
      </c>
      <c r="N2342" s="151"/>
      <c r="O2342" s="79">
        <f>IFERROR(VLOOKUP(TRIM(PRR[[#This Row],[Lokacija provedbe
grad ili općina]]),[1]Koordinate!B:E,2,FALSE),"")</f>
        <v>33520</v>
      </c>
      <c r="P2342" s="79">
        <f>IFERROR(VLOOKUP(TRIM(PRR[[#This Row],[Lokacija provedbe
grad ili općina]]),[1]Koordinate!B:E,3,FALSE),"")</f>
        <v>45.701931999999999</v>
      </c>
      <c r="Q2342" s="79">
        <f>IFERROR(VLOOKUP(TRIM(PRR[[#This Row],[Lokacija provedbe
grad ili općina]]),[1]Koordinate!B:E,4,FALSE),"")</f>
        <v>17.701143999999999</v>
      </c>
    </row>
    <row r="2343" spans="1:17" s="167" customFormat="1">
      <c r="A2343" s="151"/>
      <c r="B2343" s="113" t="s">
        <v>3849</v>
      </c>
      <c r="C2343" s="151"/>
      <c r="D2343" s="151"/>
      <c r="E2343" s="78">
        <v>43211</v>
      </c>
      <c r="F2343" s="517">
        <v>9650.52</v>
      </c>
      <c r="G2343" s="517">
        <v>9650.52</v>
      </c>
      <c r="H2343" s="517">
        <v>8202.94</v>
      </c>
      <c r="I2343" s="517">
        <v>1447.58</v>
      </c>
      <c r="J2343" s="517">
        <v>0</v>
      </c>
      <c r="K2343" s="124" t="s">
        <v>3871</v>
      </c>
      <c r="L2343" s="418" t="s">
        <v>43</v>
      </c>
      <c r="M2343" s="124" t="s">
        <v>44</v>
      </c>
      <c r="N2343" s="151"/>
      <c r="O2343" s="79">
        <f>IFERROR(VLOOKUP(TRIM(PRR[[#This Row],[Lokacija provedbe
grad ili općina]]),[1]Koordinate!B:E,2,FALSE),"")</f>
        <v>33522</v>
      </c>
      <c r="P2343" s="79">
        <f>IFERROR(VLOOKUP(TRIM(PRR[[#This Row],[Lokacija provedbe
grad ili općina]]),[1]Koordinate!B:E,3,FALSE),"")</f>
        <v>45.619798000000003</v>
      </c>
      <c r="Q2343" s="79">
        <f>IFERROR(VLOOKUP(TRIM(PRR[[#This Row],[Lokacija provedbe
grad ili općina]]),[1]Koordinate!B:E,4,FALSE),"")</f>
        <v>17.544612300000001</v>
      </c>
    </row>
    <row r="2344" spans="1:17" s="167" customFormat="1">
      <c r="A2344" s="151"/>
      <c r="B2344" s="113" t="s">
        <v>3849</v>
      </c>
      <c r="C2344" s="151"/>
      <c r="D2344" s="151"/>
      <c r="E2344" s="78">
        <v>43238</v>
      </c>
      <c r="F2344" s="517">
        <v>10100</v>
      </c>
      <c r="G2344" s="517">
        <v>10100</v>
      </c>
      <c r="H2344" s="517">
        <v>8585</v>
      </c>
      <c r="I2344" s="517">
        <v>1515</v>
      </c>
      <c r="J2344" s="517">
        <v>0</v>
      </c>
      <c r="K2344" s="124" t="s">
        <v>3872</v>
      </c>
      <c r="L2344" s="418" t="s">
        <v>43</v>
      </c>
      <c r="M2344" s="124" t="s">
        <v>179</v>
      </c>
      <c r="N2344" s="151"/>
      <c r="O2344" s="79">
        <f>IFERROR(VLOOKUP(TRIM(PRR[[#This Row],[Lokacija provedbe
grad ili općina]]),[1]Koordinate!B:E,2,FALSE),"")</f>
        <v>33520</v>
      </c>
      <c r="P2344" s="79">
        <f>IFERROR(VLOOKUP(TRIM(PRR[[#This Row],[Lokacija provedbe
grad ili općina]]),[1]Koordinate!B:E,3,FALSE),"")</f>
        <v>45.701931999999999</v>
      </c>
      <c r="Q2344" s="79">
        <f>IFERROR(VLOOKUP(TRIM(PRR[[#This Row],[Lokacija provedbe
grad ili općina]]),[1]Koordinate!B:E,4,FALSE),"")</f>
        <v>17.701143999999999</v>
      </c>
    </row>
    <row r="2345" spans="1:17" s="167" customFormat="1">
      <c r="A2345" s="151"/>
      <c r="B2345" s="113" t="s">
        <v>3849</v>
      </c>
      <c r="C2345" s="151"/>
      <c r="D2345" s="151"/>
      <c r="E2345" s="78">
        <v>43245</v>
      </c>
      <c r="F2345" s="517">
        <v>7100</v>
      </c>
      <c r="G2345" s="517">
        <v>7100</v>
      </c>
      <c r="H2345" s="517">
        <v>6035</v>
      </c>
      <c r="I2345" s="517">
        <v>1065</v>
      </c>
      <c r="J2345" s="517">
        <v>0</v>
      </c>
      <c r="K2345" s="124" t="s">
        <v>3873</v>
      </c>
      <c r="L2345" s="418" t="s">
        <v>43</v>
      </c>
      <c r="M2345" s="124" t="s">
        <v>2434</v>
      </c>
      <c r="N2345" s="151"/>
      <c r="O2345" s="79">
        <f>IFERROR(VLOOKUP(TRIM(PRR[[#This Row],[Lokacija provedbe
grad ili općina]]),[1]Koordinate!B:E,2,FALSE),"")</f>
        <v>33523</v>
      </c>
      <c r="P2345" s="79">
        <f>IFERROR(VLOOKUP(TRIM(PRR[[#This Row],[Lokacija provedbe
grad ili općina]]),[1]Koordinate!B:E,3,FALSE),"")</f>
        <v>45.742938199999998</v>
      </c>
      <c r="Q2345" s="79">
        <f>IFERROR(VLOOKUP(TRIM(PRR[[#This Row],[Lokacija provedbe
grad ili općina]]),[1]Koordinate!B:E,4,FALSE),"")</f>
        <v>17.856084599999999</v>
      </c>
    </row>
    <row r="2346" spans="1:17" s="167" customFormat="1">
      <c r="A2346" s="151"/>
      <c r="B2346" s="113" t="s">
        <v>274</v>
      </c>
      <c r="C2346" s="151"/>
      <c r="D2346" s="151"/>
      <c r="E2346" s="78"/>
      <c r="F2346" s="517"/>
      <c r="G2346" s="517"/>
      <c r="H2346" s="517"/>
      <c r="I2346" s="517"/>
      <c r="J2346" s="517"/>
      <c r="K2346" s="124"/>
      <c r="L2346" s="418"/>
      <c r="M2346" s="124"/>
      <c r="N2346" s="151"/>
      <c r="O2346" s="79" t="str">
        <f>IFERROR(VLOOKUP(TRIM(PRR[[#This Row],[Lokacija provedbe
grad ili općina]]),[1]Koordinate!B:E,2,FALSE),"")</f>
        <v/>
      </c>
      <c r="P2346" s="79" t="str">
        <f>IFERROR(VLOOKUP(TRIM(PRR[[#This Row],[Lokacija provedbe
grad ili općina]]),[1]Koordinate!B:E,3,FALSE),"")</f>
        <v/>
      </c>
      <c r="Q2346" s="79" t="str">
        <f>IFERROR(VLOOKUP(TRIM(PRR[[#This Row],[Lokacija provedbe
grad ili općina]]),[1]Koordinate!B:E,4,FALSE),"")</f>
        <v/>
      </c>
    </row>
    <row r="2347" spans="1:17" s="167" customFormat="1">
      <c r="A2347" s="151"/>
      <c r="B2347" s="113" t="s">
        <v>275</v>
      </c>
      <c r="C2347" s="151"/>
      <c r="D2347" s="151"/>
      <c r="E2347" s="78">
        <v>42680</v>
      </c>
      <c r="F2347" s="517">
        <v>381150</v>
      </c>
      <c r="G2347" s="517">
        <v>381150</v>
      </c>
      <c r="H2347" s="517">
        <v>343035</v>
      </c>
      <c r="I2347" s="517">
        <v>38115</v>
      </c>
      <c r="J2347" s="517"/>
      <c r="K2347" s="124" t="s">
        <v>376</v>
      </c>
      <c r="L2347" s="418" t="s">
        <v>43</v>
      </c>
      <c r="M2347" s="124" t="s">
        <v>2434</v>
      </c>
      <c r="N2347" s="151"/>
      <c r="O2347" s="79">
        <f>IFERROR(VLOOKUP(TRIM(PRR[[#This Row],[Lokacija provedbe
grad ili općina]]),[1]Koordinate!B:E,2,FALSE),"")</f>
        <v>33523</v>
      </c>
      <c r="P2347" s="79">
        <f>IFERROR(VLOOKUP(TRIM(PRR[[#This Row],[Lokacija provedbe
grad ili općina]]),[1]Koordinate!B:E,3,FALSE),"")</f>
        <v>45.742938199999998</v>
      </c>
      <c r="Q2347" s="79">
        <f>IFERROR(VLOOKUP(TRIM(PRR[[#This Row],[Lokacija provedbe
grad ili općina]]),[1]Koordinate!B:E,4,FALSE),"")</f>
        <v>17.856084599999999</v>
      </c>
    </row>
    <row r="2348" spans="1:17" s="167" customFormat="1">
      <c r="A2348" s="151"/>
      <c r="B2348" s="113" t="s">
        <v>275</v>
      </c>
      <c r="C2348" s="151"/>
      <c r="D2348" s="151"/>
      <c r="E2348" s="78">
        <v>42671</v>
      </c>
      <c r="F2348" s="517">
        <v>380250</v>
      </c>
      <c r="G2348" s="517">
        <v>380250</v>
      </c>
      <c r="H2348" s="517">
        <v>342225</v>
      </c>
      <c r="I2348" s="517">
        <v>38025</v>
      </c>
      <c r="J2348" s="517"/>
      <c r="K2348" s="124" t="s">
        <v>377</v>
      </c>
      <c r="L2348" s="418" t="s">
        <v>43</v>
      </c>
      <c r="M2348" s="124" t="s">
        <v>179</v>
      </c>
      <c r="N2348" s="151"/>
      <c r="O2348" s="79">
        <f>IFERROR(VLOOKUP(TRIM(PRR[[#This Row],[Lokacija provedbe
grad ili općina]]),[1]Koordinate!B:E,2,FALSE),"")</f>
        <v>33520</v>
      </c>
      <c r="P2348" s="79">
        <f>IFERROR(VLOOKUP(TRIM(PRR[[#This Row],[Lokacija provedbe
grad ili općina]]),[1]Koordinate!B:E,3,FALSE),"")</f>
        <v>45.701931999999999</v>
      </c>
      <c r="Q2348" s="79">
        <f>IFERROR(VLOOKUP(TRIM(PRR[[#This Row],[Lokacija provedbe
grad ili općina]]),[1]Koordinate!B:E,4,FALSE),"")</f>
        <v>17.701143999999999</v>
      </c>
    </row>
    <row r="2349" spans="1:17" s="167" customFormat="1">
      <c r="A2349" s="151"/>
      <c r="B2349" s="113" t="s">
        <v>275</v>
      </c>
      <c r="C2349" s="151"/>
      <c r="D2349" s="151"/>
      <c r="E2349" s="78">
        <v>42709</v>
      </c>
      <c r="F2349" s="517">
        <v>381150</v>
      </c>
      <c r="G2349" s="517">
        <v>381150</v>
      </c>
      <c r="H2349" s="517">
        <v>343035</v>
      </c>
      <c r="I2349" s="517">
        <v>38115</v>
      </c>
      <c r="J2349" s="517"/>
      <c r="K2349" s="124" t="s">
        <v>378</v>
      </c>
      <c r="L2349" s="418" t="s">
        <v>43</v>
      </c>
      <c r="M2349" s="124" t="s">
        <v>4352</v>
      </c>
      <c r="N2349" s="151"/>
      <c r="O2349" s="79">
        <f>IFERROR(VLOOKUP(TRIM(PRR[[#This Row],[Lokacija provedbe
grad ili općina]]),[1]Koordinate!B:E,2,FALSE),"")</f>
        <v>33518</v>
      </c>
      <c r="P2349" s="79">
        <f>IFERROR(VLOOKUP(TRIM(PRR[[#This Row],[Lokacija provedbe
grad ili općina]]),[1]Koordinate!B:E,3,FALSE),"")</f>
        <v>45.662505000000003</v>
      </c>
      <c r="Q2349" s="79">
        <f>IFERROR(VLOOKUP(TRIM(PRR[[#This Row],[Lokacija provedbe
grad ili općina]]),[1]Koordinate!B:E,4,FALSE),"")</f>
        <v>17.777201300000002</v>
      </c>
    </row>
    <row r="2350" spans="1:17" s="167" customFormat="1">
      <c r="A2350" s="151"/>
      <c r="B2350" s="113" t="s">
        <v>3180</v>
      </c>
      <c r="C2350" s="151"/>
      <c r="D2350" s="151"/>
      <c r="E2350" s="78">
        <v>43195.646655092591</v>
      </c>
      <c r="F2350" s="517">
        <v>372000</v>
      </c>
      <c r="G2350" s="517">
        <v>372000</v>
      </c>
      <c r="H2350" s="517">
        <v>334800</v>
      </c>
      <c r="I2350" s="517">
        <v>37200</v>
      </c>
      <c r="J2350" s="517"/>
      <c r="K2350" s="124" t="s">
        <v>3320</v>
      </c>
      <c r="L2350" s="418" t="s">
        <v>43</v>
      </c>
      <c r="M2350" s="124" t="s">
        <v>179</v>
      </c>
      <c r="N2350" s="151"/>
      <c r="O2350" s="79">
        <f>IFERROR(VLOOKUP(TRIM(PRR[[#This Row],[Lokacija provedbe
grad ili općina]]),[1]Koordinate!B:E,2,FALSE),"")</f>
        <v>33520</v>
      </c>
      <c r="P2350" s="79">
        <f>IFERROR(VLOOKUP(TRIM(PRR[[#This Row],[Lokacija provedbe
grad ili općina]]),[1]Koordinate!B:E,3,FALSE),"")</f>
        <v>45.701931999999999</v>
      </c>
      <c r="Q2350" s="79">
        <f>IFERROR(VLOOKUP(TRIM(PRR[[#This Row],[Lokacija provedbe
grad ili općina]]),[1]Koordinate!B:E,4,FALSE),"")</f>
        <v>17.701143999999999</v>
      </c>
    </row>
    <row r="2351" spans="1:17" s="167" customFormat="1">
      <c r="A2351" s="151"/>
      <c r="B2351" s="113" t="s">
        <v>3180</v>
      </c>
      <c r="C2351" s="151"/>
      <c r="D2351" s="151"/>
      <c r="E2351" s="78">
        <v>43195.649629629632</v>
      </c>
      <c r="F2351" s="517">
        <v>372000</v>
      </c>
      <c r="G2351" s="517">
        <v>372000</v>
      </c>
      <c r="H2351" s="517">
        <v>334800</v>
      </c>
      <c r="I2351" s="517">
        <v>37200</v>
      </c>
      <c r="J2351" s="517"/>
      <c r="K2351" s="124" t="s">
        <v>3321</v>
      </c>
      <c r="L2351" s="418" t="s">
        <v>43</v>
      </c>
      <c r="M2351" s="124" t="s">
        <v>179</v>
      </c>
      <c r="N2351" s="151"/>
      <c r="O2351" s="79">
        <f>IFERROR(VLOOKUP(TRIM(PRR[[#This Row],[Lokacija provedbe
grad ili općina]]),[1]Koordinate!B:E,2,FALSE),"")</f>
        <v>33520</v>
      </c>
      <c r="P2351" s="79">
        <f>IFERROR(VLOOKUP(TRIM(PRR[[#This Row],[Lokacija provedbe
grad ili općina]]),[1]Koordinate!B:E,3,FALSE),"")</f>
        <v>45.701931999999999</v>
      </c>
      <c r="Q2351" s="79">
        <f>IFERROR(VLOOKUP(TRIM(PRR[[#This Row],[Lokacija provedbe
grad ili općina]]),[1]Koordinate!B:E,4,FALSE),"")</f>
        <v>17.701143999999999</v>
      </c>
    </row>
    <row r="2352" spans="1:17" s="167" customFormat="1">
      <c r="A2352" s="151"/>
      <c r="B2352" s="113" t="s">
        <v>3180</v>
      </c>
      <c r="C2352" s="151"/>
      <c r="D2352" s="151"/>
      <c r="E2352" s="78">
        <v>43195.648819444446</v>
      </c>
      <c r="F2352" s="517">
        <v>372000</v>
      </c>
      <c r="G2352" s="517">
        <v>372000</v>
      </c>
      <c r="H2352" s="517">
        <v>334800</v>
      </c>
      <c r="I2352" s="517">
        <v>37200</v>
      </c>
      <c r="J2352" s="517"/>
      <c r="K2352" s="124" t="s">
        <v>3322</v>
      </c>
      <c r="L2352" s="418" t="s">
        <v>43</v>
      </c>
      <c r="M2352" s="124" t="s">
        <v>61</v>
      </c>
      <c r="N2352" s="151"/>
      <c r="O2352" s="79">
        <f>IFERROR(VLOOKUP(TRIM(PRR[[#This Row],[Lokacija provedbe
grad ili općina]]),[1]Koordinate!B:E,2,FALSE),"")</f>
        <v>33000</v>
      </c>
      <c r="P2352" s="79">
        <f>IFERROR(VLOOKUP(TRIM(PRR[[#This Row],[Lokacija provedbe
grad ili općina]]),[1]Koordinate!B:E,3,FALSE),"")</f>
        <v>45.831646300000003</v>
      </c>
      <c r="Q2352" s="79">
        <f>IFERROR(VLOOKUP(TRIM(PRR[[#This Row],[Lokacija provedbe
grad ili općina]]),[1]Koordinate!B:E,4,FALSE),"")</f>
        <v>17.385542900000001</v>
      </c>
    </row>
    <row r="2353" spans="1:17" s="167" customFormat="1">
      <c r="A2353" s="151"/>
      <c r="B2353" s="113" t="s">
        <v>3180</v>
      </c>
      <c r="C2353" s="151"/>
      <c r="D2353" s="151"/>
      <c r="E2353" s="78">
        <v>43195.647534722222</v>
      </c>
      <c r="F2353" s="517">
        <v>372000</v>
      </c>
      <c r="G2353" s="517">
        <v>372000</v>
      </c>
      <c r="H2353" s="517">
        <v>334800</v>
      </c>
      <c r="I2353" s="517">
        <v>37200</v>
      </c>
      <c r="J2353" s="517"/>
      <c r="K2353" s="124" t="s">
        <v>3323</v>
      </c>
      <c r="L2353" s="418" t="s">
        <v>43</v>
      </c>
      <c r="M2353" s="124" t="s">
        <v>1464</v>
      </c>
      <c r="N2353" s="151"/>
      <c r="O2353" s="79">
        <f>IFERROR(VLOOKUP(TRIM(PRR[[#This Row],[Lokacija provedbe
grad ili općina]]),[1]Koordinate!B:E,2,FALSE),"")</f>
        <v>33411</v>
      </c>
      <c r="P2353" s="79">
        <f>IFERROR(VLOOKUP(TRIM(PRR[[#This Row],[Lokacija provedbe
grad ili općina]]),[1]Koordinate!B:E,3,FALSE),"")</f>
        <v>45.854422300000003</v>
      </c>
      <c r="Q2353" s="79">
        <f>IFERROR(VLOOKUP(TRIM(PRR[[#This Row],[Lokacija provedbe
grad ili općina]]),[1]Koordinate!B:E,4,FALSE),"")</f>
        <v>17.511416899999901</v>
      </c>
    </row>
    <row r="2354" spans="1:17" s="167" customFormat="1">
      <c r="A2354" s="151"/>
      <c r="B2354" s="113" t="s">
        <v>3180</v>
      </c>
      <c r="C2354" s="151"/>
      <c r="D2354" s="151"/>
      <c r="E2354" s="78">
        <v>43195.64675925926</v>
      </c>
      <c r="F2354" s="517">
        <v>372000</v>
      </c>
      <c r="G2354" s="517">
        <v>372000</v>
      </c>
      <c r="H2354" s="517">
        <v>334800</v>
      </c>
      <c r="I2354" s="517">
        <v>37200</v>
      </c>
      <c r="J2354" s="517"/>
      <c r="K2354" s="124" t="s">
        <v>3324</v>
      </c>
      <c r="L2354" s="418" t="s">
        <v>43</v>
      </c>
      <c r="M2354" s="124" t="s">
        <v>4154</v>
      </c>
      <c r="N2354" s="151"/>
      <c r="O2354" s="79">
        <f>IFERROR(VLOOKUP(TRIM(PRR[[#This Row],[Lokacija provedbe
grad ili općina]]),[1]Koordinate!B:E,2,FALSE),"")</f>
        <v>33404</v>
      </c>
      <c r="P2354" s="79">
        <f>IFERROR(VLOOKUP(TRIM(PRR[[#This Row],[Lokacija provedbe
grad ili općina]]),[1]Koordinate!B:E,3,FALSE),"")</f>
        <v>45.858045799999999</v>
      </c>
      <c r="Q2354" s="79">
        <f>IFERROR(VLOOKUP(TRIM(PRR[[#This Row],[Lokacija provedbe
grad ili općina]]),[1]Koordinate!B:E,4,FALSE),"")</f>
        <v>17.301897400000001</v>
      </c>
    </row>
    <row r="2355" spans="1:17" s="167" customFormat="1">
      <c r="A2355" s="151"/>
      <c r="B2355" s="113" t="s">
        <v>3180</v>
      </c>
      <c r="C2355" s="151"/>
      <c r="D2355" s="151"/>
      <c r="E2355" s="78">
        <v>43195.64640046296</v>
      </c>
      <c r="F2355" s="517">
        <v>372000</v>
      </c>
      <c r="G2355" s="517">
        <v>372000</v>
      </c>
      <c r="H2355" s="517">
        <v>334800</v>
      </c>
      <c r="I2355" s="517">
        <v>37200</v>
      </c>
      <c r="J2355" s="517"/>
      <c r="K2355" s="124" t="s">
        <v>3325</v>
      </c>
      <c r="L2355" s="418" t="s">
        <v>43</v>
      </c>
      <c r="M2355" s="124" t="s">
        <v>4346</v>
      </c>
      <c r="N2355" s="151"/>
      <c r="O2355" s="79">
        <f>IFERROR(VLOOKUP(TRIM(PRR[[#This Row],[Lokacija provedbe
grad ili općina]]),[1]Koordinate!B:E,2,FALSE),"")</f>
        <v>33517</v>
      </c>
      <c r="P2355" s="79">
        <f>IFERROR(VLOOKUP(TRIM(PRR[[#This Row],[Lokacija provedbe
grad ili općina]]),[1]Koordinate!B:E,3,FALSE),"")</f>
        <v>45.613027000000002</v>
      </c>
      <c r="Q2355" s="79">
        <f>IFERROR(VLOOKUP(TRIM(PRR[[#This Row],[Lokacija provedbe
grad ili općina]]),[1]Koordinate!B:E,4,FALSE),"")</f>
        <v>17.809302899999999</v>
      </c>
    </row>
    <row r="2356" spans="1:17" s="167" customFormat="1">
      <c r="A2356" s="151"/>
      <c r="B2356" s="113" t="s">
        <v>3180</v>
      </c>
      <c r="C2356" s="151"/>
      <c r="D2356" s="151"/>
      <c r="E2356" s="78">
        <v>43195.649467592593</v>
      </c>
      <c r="F2356" s="517">
        <v>372000</v>
      </c>
      <c r="G2356" s="517">
        <v>372000</v>
      </c>
      <c r="H2356" s="517">
        <v>334800</v>
      </c>
      <c r="I2356" s="517">
        <v>37200</v>
      </c>
      <c r="J2356" s="517"/>
      <c r="K2356" s="124" t="s">
        <v>3326</v>
      </c>
      <c r="L2356" s="418" t="s">
        <v>43</v>
      </c>
      <c r="M2356" s="124" t="s">
        <v>4347</v>
      </c>
      <c r="N2356" s="151"/>
      <c r="O2356" s="79">
        <f>IFERROR(VLOOKUP(TRIM(PRR[[#This Row],[Lokacija provedbe
grad ili općina]]),[1]Koordinate!B:E,2,FALSE),"")</f>
        <v>33406</v>
      </c>
      <c r="P2356" s="79">
        <f>IFERROR(VLOOKUP(TRIM(PRR[[#This Row],[Lokacija provedbe
grad ili općina]]),[1]Koordinate!B:E,3,FALSE),"")</f>
        <v>45.873947299999998</v>
      </c>
      <c r="Q2356" s="79">
        <f>IFERROR(VLOOKUP(TRIM(PRR[[#This Row],[Lokacija provedbe
grad ili općina]]),[1]Koordinate!B:E,4,FALSE),"")</f>
        <v>17.419092399999901</v>
      </c>
    </row>
    <row r="2357" spans="1:17" s="167" customFormat="1">
      <c r="A2357" s="151"/>
      <c r="B2357" s="113" t="s">
        <v>3180</v>
      </c>
      <c r="C2357" s="151"/>
      <c r="D2357" s="151"/>
      <c r="E2357" s="78">
        <v>43195.648217592592</v>
      </c>
      <c r="F2357" s="517">
        <v>372000</v>
      </c>
      <c r="G2357" s="517">
        <v>372000</v>
      </c>
      <c r="H2357" s="517">
        <v>334800</v>
      </c>
      <c r="I2357" s="517">
        <v>37200</v>
      </c>
      <c r="J2357" s="517"/>
      <c r="K2357" s="124" t="s">
        <v>3327</v>
      </c>
      <c r="L2357" s="418" t="s">
        <v>43</v>
      </c>
      <c r="M2357" s="124" t="s">
        <v>1386</v>
      </c>
      <c r="N2357" s="151"/>
      <c r="O2357" s="79">
        <f>IFERROR(VLOOKUP(TRIM(PRR[[#This Row],[Lokacija provedbe
grad ili općina]]),[1]Koordinate!B:E,2,FALSE),"")</f>
        <v>33405</v>
      </c>
      <c r="P2357" s="79">
        <f>IFERROR(VLOOKUP(TRIM(PRR[[#This Row],[Lokacija provedbe
grad ili općina]]),[1]Koordinate!B:E,3,FALSE),"")</f>
        <v>45.950106699999999</v>
      </c>
      <c r="Q2357" s="79">
        <f>IFERROR(VLOOKUP(TRIM(PRR[[#This Row],[Lokacija provedbe
grad ili općina]]),[1]Koordinate!B:E,4,FALSE),"")</f>
        <v>17.2326520999999</v>
      </c>
    </row>
    <row r="2358" spans="1:17" s="167" customFormat="1">
      <c r="A2358" s="151"/>
      <c r="B2358" s="113" t="s">
        <v>3180</v>
      </c>
      <c r="C2358" s="151"/>
      <c r="D2358" s="151"/>
      <c r="E2358" s="78">
        <v>43195.675312500003</v>
      </c>
      <c r="F2358" s="517">
        <v>372000</v>
      </c>
      <c r="G2358" s="517">
        <v>372000</v>
      </c>
      <c r="H2358" s="517">
        <v>334800</v>
      </c>
      <c r="I2358" s="517">
        <v>37200</v>
      </c>
      <c r="J2358" s="517"/>
      <c r="K2358" s="124" t="s">
        <v>3328</v>
      </c>
      <c r="L2358" s="418" t="s">
        <v>43</v>
      </c>
      <c r="M2358" s="124" t="s">
        <v>44</v>
      </c>
      <c r="N2358" s="151"/>
      <c r="O2358" s="79">
        <f>IFERROR(VLOOKUP(TRIM(PRR[[#This Row],[Lokacija provedbe
grad ili općina]]),[1]Koordinate!B:E,2,FALSE),"")</f>
        <v>33522</v>
      </c>
      <c r="P2358" s="79">
        <f>IFERROR(VLOOKUP(TRIM(PRR[[#This Row],[Lokacija provedbe
grad ili općina]]),[1]Koordinate!B:E,3,FALSE),"")</f>
        <v>45.619798000000003</v>
      </c>
      <c r="Q2358" s="79">
        <f>IFERROR(VLOOKUP(TRIM(PRR[[#This Row],[Lokacija provedbe
grad ili općina]]),[1]Koordinate!B:E,4,FALSE),"")</f>
        <v>17.544612300000001</v>
      </c>
    </row>
    <row r="2359" spans="1:17" s="167" customFormat="1">
      <c r="A2359" s="151"/>
      <c r="B2359" s="113" t="s">
        <v>3180</v>
      </c>
      <c r="C2359" s="151"/>
      <c r="D2359" s="151"/>
      <c r="E2359" s="78">
        <v>43195.672175925924</v>
      </c>
      <c r="F2359" s="517">
        <v>372000</v>
      </c>
      <c r="G2359" s="517">
        <v>372000</v>
      </c>
      <c r="H2359" s="517">
        <v>334800</v>
      </c>
      <c r="I2359" s="517">
        <v>37200</v>
      </c>
      <c r="J2359" s="517">
        <v>0</v>
      </c>
      <c r="K2359" s="124" t="s">
        <v>3329</v>
      </c>
      <c r="L2359" s="418" t="s">
        <v>43</v>
      </c>
      <c r="M2359" s="124" t="s">
        <v>1464</v>
      </c>
      <c r="N2359" s="151"/>
      <c r="O2359" s="79">
        <f>IFERROR(VLOOKUP(TRIM(PRR[[#This Row],[Lokacija provedbe
grad ili općina]]),[1]Koordinate!B:E,2,FALSE),"")</f>
        <v>33411</v>
      </c>
      <c r="P2359" s="79">
        <f>IFERROR(VLOOKUP(TRIM(PRR[[#This Row],[Lokacija provedbe
grad ili općina]]),[1]Koordinate!B:E,3,FALSE),"")</f>
        <v>45.854422300000003</v>
      </c>
      <c r="Q2359" s="79">
        <f>IFERROR(VLOOKUP(TRIM(PRR[[#This Row],[Lokacija provedbe
grad ili općina]]),[1]Koordinate!B:E,4,FALSE),"")</f>
        <v>17.511416899999901</v>
      </c>
    </row>
    <row r="2360" spans="1:17" s="167" customFormat="1">
      <c r="A2360" s="151"/>
      <c r="B2360" s="113" t="s">
        <v>3180</v>
      </c>
      <c r="C2360" s="151"/>
      <c r="D2360" s="151"/>
      <c r="E2360" s="78">
        <v>43195.675636574073</v>
      </c>
      <c r="F2360" s="517">
        <v>372000</v>
      </c>
      <c r="G2360" s="517">
        <v>372000</v>
      </c>
      <c r="H2360" s="517">
        <v>334800</v>
      </c>
      <c r="I2360" s="517">
        <v>37200</v>
      </c>
      <c r="J2360" s="517"/>
      <c r="K2360" s="124" t="s">
        <v>3330</v>
      </c>
      <c r="L2360" s="418" t="s">
        <v>43</v>
      </c>
      <c r="M2360" s="124" t="s">
        <v>1386</v>
      </c>
      <c r="N2360" s="151"/>
      <c r="O2360" s="79">
        <f>IFERROR(VLOOKUP(TRIM(PRR[[#This Row],[Lokacija provedbe
grad ili općina]]),[1]Koordinate!B:E,2,FALSE),"")</f>
        <v>33405</v>
      </c>
      <c r="P2360" s="79">
        <f>IFERROR(VLOOKUP(TRIM(PRR[[#This Row],[Lokacija provedbe
grad ili općina]]),[1]Koordinate!B:E,3,FALSE),"")</f>
        <v>45.950106699999999</v>
      </c>
      <c r="Q2360" s="79">
        <f>IFERROR(VLOOKUP(TRIM(PRR[[#This Row],[Lokacija provedbe
grad ili općina]]),[1]Koordinate!B:E,4,FALSE),"")</f>
        <v>17.2326520999999</v>
      </c>
    </row>
    <row r="2361" spans="1:17" s="167" customFormat="1">
      <c r="A2361" s="151"/>
      <c r="B2361" s="113" t="s">
        <v>3180</v>
      </c>
      <c r="C2361" s="151"/>
      <c r="D2361" s="151"/>
      <c r="E2361" s="78">
        <v>43196.373194444444</v>
      </c>
      <c r="F2361" s="517">
        <v>372000</v>
      </c>
      <c r="G2361" s="517">
        <v>372000</v>
      </c>
      <c r="H2361" s="517">
        <v>334800</v>
      </c>
      <c r="I2361" s="517">
        <v>37200</v>
      </c>
      <c r="J2361" s="517"/>
      <c r="K2361" s="124" t="s">
        <v>3331</v>
      </c>
      <c r="L2361" s="418" t="s">
        <v>43</v>
      </c>
      <c r="M2361" s="124" t="s">
        <v>1494</v>
      </c>
      <c r="N2361" s="151"/>
      <c r="O2361" s="79">
        <f>IFERROR(VLOOKUP(TRIM(PRR[[#This Row],[Lokacija provedbe
grad ili općina]]),[1]Koordinate!B:E,2,FALSE),"")</f>
        <v>33410</v>
      </c>
      <c r="P2361" s="79">
        <f>IFERROR(VLOOKUP(TRIM(PRR[[#This Row],[Lokacija provedbe
grad ili općina]]),[1]Koordinate!B:E,3,FALSE),"")</f>
        <v>45.802254099999899</v>
      </c>
      <c r="Q2361" s="79">
        <f>IFERROR(VLOOKUP(TRIM(PRR[[#This Row],[Lokacija provedbe
grad ili općina]]),[1]Koordinate!B:E,4,FALSE),"")</f>
        <v>17.4971719999999</v>
      </c>
    </row>
    <row r="2362" spans="1:17" s="167" customFormat="1">
      <c r="A2362" s="151"/>
      <c r="B2362" s="113" t="s">
        <v>3180</v>
      </c>
      <c r="C2362" s="151"/>
      <c r="D2362" s="151"/>
      <c r="E2362" s="78">
        <v>43196.372986111113</v>
      </c>
      <c r="F2362" s="517">
        <v>372000</v>
      </c>
      <c r="G2362" s="517">
        <v>372000</v>
      </c>
      <c r="H2362" s="517">
        <v>334800</v>
      </c>
      <c r="I2362" s="517">
        <v>37200</v>
      </c>
      <c r="J2362" s="517"/>
      <c r="K2362" s="124" t="s">
        <v>3332</v>
      </c>
      <c r="L2362" s="418" t="s">
        <v>43</v>
      </c>
      <c r="M2362" s="124" t="s">
        <v>2434</v>
      </c>
      <c r="N2362" s="151"/>
      <c r="O2362" s="79">
        <f>IFERROR(VLOOKUP(TRIM(PRR[[#This Row],[Lokacija provedbe
grad ili općina]]),[1]Koordinate!B:E,2,FALSE),"")</f>
        <v>33523</v>
      </c>
      <c r="P2362" s="79">
        <f>IFERROR(VLOOKUP(TRIM(PRR[[#This Row],[Lokacija provedbe
grad ili općina]]),[1]Koordinate!B:E,3,FALSE),"")</f>
        <v>45.742938199999998</v>
      </c>
      <c r="Q2362" s="79">
        <f>IFERROR(VLOOKUP(TRIM(PRR[[#This Row],[Lokacija provedbe
grad ili općina]]),[1]Koordinate!B:E,4,FALSE),"")</f>
        <v>17.856084599999999</v>
      </c>
    </row>
    <row r="2363" spans="1:17" s="167" customFormat="1">
      <c r="A2363" s="151"/>
      <c r="B2363" s="113" t="s">
        <v>3180</v>
      </c>
      <c r="C2363" s="151"/>
      <c r="D2363" s="151"/>
      <c r="E2363" s="78">
        <v>43196.371655092589</v>
      </c>
      <c r="F2363" s="517">
        <v>372000</v>
      </c>
      <c r="G2363" s="517">
        <v>372000</v>
      </c>
      <c r="H2363" s="517">
        <v>334800</v>
      </c>
      <c r="I2363" s="517">
        <v>37200</v>
      </c>
      <c r="J2363" s="517"/>
      <c r="K2363" s="124" t="s">
        <v>3333</v>
      </c>
      <c r="L2363" s="418" t="s">
        <v>43</v>
      </c>
      <c r="M2363" s="124" t="s">
        <v>4154</v>
      </c>
      <c r="N2363" s="151"/>
      <c r="O2363" s="79">
        <f>IFERROR(VLOOKUP(TRIM(PRR[[#This Row],[Lokacija provedbe
grad ili općina]]),[1]Koordinate!B:E,2,FALSE),"")</f>
        <v>33404</v>
      </c>
      <c r="P2363" s="79">
        <f>IFERROR(VLOOKUP(TRIM(PRR[[#This Row],[Lokacija provedbe
grad ili općina]]),[1]Koordinate!B:E,3,FALSE),"")</f>
        <v>45.858045799999999</v>
      </c>
      <c r="Q2363" s="79">
        <f>IFERROR(VLOOKUP(TRIM(PRR[[#This Row],[Lokacija provedbe
grad ili općina]]),[1]Koordinate!B:E,4,FALSE),"")</f>
        <v>17.301897400000001</v>
      </c>
    </row>
    <row r="2364" spans="1:17" s="167" customFormat="1">
      <c r="A2364" s="151"/>
      <c r="B2364" s="113" t="s">
        <v>3180</v>
      </c>
      <c r="C2364" s="151"/>
      <c r="D2364" s="151"/>
      <c r="E2364" s="78">
        <v>43196.373391203706</v>
      </c>
      <c r="F2364" s="517">
        <v>372000</v>
      </c>
      <c r="G2364" s="517">
        <v>372000</v>
      </c>
      <c r="H2364" s="517">
        <v>334800</v>
      </c>
      <c r="I2364" s="517">
        <v>37200</v>
      </c>
      <c r="J2364" s="517"/>
      <c r="K2364" s="124" t="s">
        <v>3334</v>
      </c>
      <c r="L2364" s="418" t="s">
        <v>43</v>
      </c>
      <c r="M2364" s="124" t="s">
        <v>739</v>
      </c>
      <c r="N2364" s="151"/>
      <c r="O2364" s="79">
        <f>IFERROR(VLOOKUP(TRIM(PRR[[#This Row],[Lokacija provedbe
grad ili općina]]),[1]Koordinate!B:E,2,FALSE),"")</f>
        <v>33514</v>
      </c>
      <c r="P2364" s="79">
        <f>IFERROR(VLOOKUP(TRIM(PRR[[#This Row],[Lokacija provedbe
grad ili općina]]),[1]Koordinate!B:E,3,FALSE),"")</f>
        <v>45.6001616</v>
      </c>
      <c r="Q2364" s="79">
        <f>IFERROR(VLOOKUP(TRIM(PRR[[#This Row],[Lokacija provedbe
grad ili općina]]),[1]Koordinate!B:E,4,FALSE),"")</f>
        <v>17.874166299999999</v>
      </c>
    </row>
    <row r="2365" spans="1:17" s="167" customFormat="1">
      <c r="A2365" s="151"/>
      <c r="B2365" s="113" t="s">
        <v>3180</v>
      </c>
      <c r="C2365" s="151"/>
      <c r="D2365" s="151"/>
      <c r="E2365" s="78">
        <v>43196.372777777775</v>
      </c>
      <c r="F2365" s="517">
        <v>372000</v>
      </c>
      <c r="G2365" s="517">
        <v>372000</v>
      </c>
      <c r="H2365" s="517">
        <v>334800</v>
      </c>
      <c r="I2365" s="517">
        <v>37200</v>
      </c>
      <c r="J2365" s="517"/>
      <c r="K2365" s="124" t="s">
        <v>3335</v>
      </c>
      <c r="L2365" s="418" t="s">
        <v>43</v>
      </c>
      <c r="M2365" s="124" t="s">
        <v>1386</v>
      </c>
      <c r="N2365" s="151"/>
      <c r="O2365" s="79">
        <f>IFERROR(VLOOKUP(TRIM(PRR[[#This Row],[Lokacija provedbe
grad ili općina]]),[1]Koordinate!B:E,2,FALSE),"")</f>
        <v>33405</v>
      </c>
      <c r="P2365" s="79">
        <f>IFERROR(VLOOKUP(TRIM(PRR[[#This Row],[Lokacija provedbe
grad ili općina]]),[1]Koordinate!B:E,3,FALSE),"")</f>
        <v>45.950106699999999</v>
      </c>
      <c r="Q2365" s="79">
        <f>IFERROR(VLOOKUP(TRIM(PRR[[#This Row],[Lokacija provedbe
grad ili općina]]),[1]Koordinate!B:E,4,FALSE),"")</f>
        <v>17.2326520999999</v>
      </c>
    </row>
    <row r="2366" spans="1:17" s="167" customFormat="1">
      <c r="A2366" s="151"/>
      <c r="B2366" s="113" t="s">
        <v>3180</v>
      </c>
      <c r="C2366" s="151"/>
      <c r="D2366" s="151"/>
      <c r="E2366" s="78">
        <v>43196.372557870367</v>
      </c>
      <c r="F2366" s="517">
        <v>372000</v>
      </c>
      <c r="G2366" s="517">
        <v>372000</v>
      </c>
      <c r="H2366" s="517">
        <v>334800</v>
      </c>
      <c r="I2366" s="517">
        <v>37200</v>
      </c>
      <c r="J2366" s="517"/>
      <c r="K2366" s="124" t="s">
        <v>3336</v>
      </c>
      <c r="L2366" s="418" t="s">
        <v>43</v>
      </c>
      <c r="M2366" s="124" t="s">
        <v>1386</v>
      </c>
      <c r="N2366" s="151"/>
      <c r="O2366" s="79">
        <f>IFERROR(VLOOKUP(TRIM(PRR[[#This Row],[Lokacija provedbe
grad ili općina]]),[1]Koordinate!B:E,2,FALSE),"")</f>
        <v>33405</v>
      </c>
      <c r="P2366" s="79">
        <f>IFERROR(VLOOKUP(TRIM(PRR[[#This Row],[Lokacija provedbe
grad ili općina]]),[1]Koordinate!B:E,3,FALSE),"")</f>
        <v>45.950106699999999</v>
      </c>
      <c r="Q2366" s="79">
        <f>IFERROR(VLOOKUP(TRIM(PRR[[#This Row],[Lokacija provedbe
grad ili općina]]),[1]Koordinate!B:E,4,FALSE),"")</f>
        <v>17.2326520999999</v>
      </c>
    </row>
    <row r="2367" spans="1:17" s="167" customFormat="1">
      <c r="A2367" s="151"/>
      <c r="B2367" s="113" t="s">
        <v>3180</v>
      </c>
      <c r="C2367" s="151"/>
      <c r="D2367" s="151"/>
      <c r="E2367" s="78">
        <v>43195.758356481485</v>
      </c>
      <c r="F2367" s="517">
        <v>372000</v>
      </c>
      <c r="G2367" s="517">
        <v>372000</v>
      </c>
      <c r="H2367" s="517">
        <v>334800</v>
      </c>
      <c r="I2367" s="517">
        <v>37200</v>
      </c>
      <c r="J2367" s="517"/>
      <c r="K2367" s="124" t="s">
        <v>3337</v>
      </c>
      <c r="L2367" s="418" t="s">
        <v>43</v>
      </c>
      <c r="M2367" s="124" t="s">
        <v>739</v>
      </c>
      <c r="N2367" s="151"/>
      <c r="O2367" s="79">
        <f>IFERROR(VLOOKUP(TRIM(PRR[[#This Row],[Lokacija provedbe
grad ili općina]]),[1]Koordinate!B:E,2,FALSE),"")</f>
        <v>33514</v>
      </c>
      <c r="P2367" s="79">
        <f>IFERROR(VLOOKUP(TRIM(PRR[[#This Row],[Lokacija provedbe
grad ili općina]]),[1]Koordinate!B:E,3,FALSE),"")</f>
        <v>45.6001616</v>
      </c>
      <c r="Q2367" s="79">
        <f>IFERROR(VLOOKUP(TRIM(PRR[[#This Row],[Lokacija provedbe
grad ili općina]]),[1]Koordinate!B:E,4,FALSE),"")</f>
        <v>17.874166299999999</v>
      </c>
    </row>
    <row r="2368" spans="1:17" s="167" customFormat="1">
      <c r="A2368" s="151"/>
      <c r="B2368" s="113" t="s">
        <v>5521</v>
      </c>
      <c r="C2368" s="151"/>
      <c r="D2368" s="151"/>
      <c r="E2368" s="78">
        <v>43503</v>
      </c>
      <c r="F2368" s="517">
        <v>372000</v>
      </c>
      <c r="G2368" s="517">
        <v>372000</v>
      </c>
      <c r="H2368" s="517">
        <v>334800</v>
      </c>
      <c r="I2368" s="517">
        <v>37200</v>
      </c>
      <c r="J2368" s="517">
        <v>0</v>
      </c>
      <c r="K2368" s="124" t="s">
        <v>5690</v>
      </c>
      <c r="L2368" s="418" t="s">
        <v>43</v>
      </c>
      <c r="M2368" s="124" t="s">
        <v>1464</v>
      </c>
      <c r="N2368" s="151"/>
      <c r="O2368" s="79">
        <f>IFERROR(VLOOKUP(TRIM(PRR[[#This Row],[Lokacija provedbe
grad ili općina]]),[1]Koordinate!B:E,2,FALSE),"")</f>
        <v>33411</v>
      </c>
      <c r="P2368" s="79">
        <f>IFERROR(VLOOKUP(TRIM(PRR[[#This Row],[Lokacija provedbe
grad ili općina]]),[1]Koordinate!B:E,3,FALSE),"")</f>
        <v>45.854422300000003</v>
      </c>
      <c r="Q2368" s="79">
        <f>IFERROR(VLOOKUP(TRIM(PRR[[#This Row],[Lokacija provedbe
grad ili općina]]),[1]Koordinate!B:E,4,FALSE),"")</f>
        <v>17.511416899999901</v>
      </c>
    </row>
    <row r="2369" spans="1:17" s="167" customFormat="1">
      <c r="A2369" s="151"/>
      <c r="B2369" s="113" t="s">
        <v>5521</v>
      </c>
      <c r="C2369" s="151"/>
      <c r="D2369" s="151"/>
      <c r="E2369" s="78">
        <v>43503</v>
      </c>
      <c r="F2369" s="517">
        <v>372000</v>
      </c>
      <c r="G2369" s="517">
        <v>372000</v>
      </c>
      <c r="H2369" s="517">
        <v>334800</v>
      </c>
      <c r="I2369" s="517">
        <v>37200</v>
      </c>
      <c r="J2369" s="517">
        <v>0</v>
      </c>
      <c r="K2369" s="124" t="s">
        <v>5691</v>
      </c>
      <c r="L2369" s="418" t="s">
        <v>43</v>
      </c>
      <c r="M2369" s="124" t="s">
        <v>1464</v>
      </c>
      <c r="N2369" s="151"/>
      <c r="O2369" s="79">
        <f>IFERROR(VLOOKUP(TRIM(PRR[[#This Row],[Lokacija provedbe
grad ili općina]]),[1]Koordinate!B:E,2,FALSE),"")</f>
        <v>33411</v>
      </c>
      <c r="P2369" s="79">
        <f>IFERROR(VLOOKUP(TRIM(PRR[[#This Row],[Lokacija provedbe
grad ili općina]]),[1]Koordinate!B:E,3,FALSE),"")</f>
        <v>45.854422300000003</v>
      </c>
      <c r="Q2369" s="79">
        <f>IFERROR(VLOOKUP(TRIM(PRR[[#This Row],[Lokacija provedbe
grad ili općina]]),[1]Koordinate!B:E,4,FALSE),"")</f>
        <v>17.511416899999901</v>
      </c>
    </row>
    <row r="2370" spans="1:17" s="167" customFormat="1">
      <c r="A2370" s="151"/>
      <c r="B2370" s="113" t="s">
        <v>5521</v>
      </c>
      <c r="C2370" s="151"/>
      <c r="D2370" s="151"/>
      <c r="E2370" s="78">
        <v>43503</v>
      </c>
      <c r="F2370" s="517">
        <v>372000</v>
      </c>
      <c r="G2370" s="517">
        <v>372000</v>
      </c>
      <c r="H2370" s="517">
        <v>334800</v>
      </c>
      <c r="I2370" s="517">
        <v>37200</v>
      </c>
      <c r="J2370" s="517">
        <v>0</v>
      </c>
      <c r="K2370" s="124" t="s">
        <v>5692</v>
      </c>
      <c r="L2370" s="418" t="s">
        <v>43</v>
      </c>
      <c r="M2370" s="124" t="s">
        <v>4154</v>
      </c>
      <c r="N2370" s="151"/>
      <c r="O2370" s="79">
        <f>IFERROR(VLOOKUP(TRIM(PRR[[#This Row],[Lokacija provedbe
grad ili općina]]),[1]Koordinate!B:E,2,FALSE),"")</f>
        <v>33404</v>
      </c>
      <c r="P2370" s="79">
        <f>IFERROR(VLOOKUP(TRIM(PRR[[#This Row],[Lokacija provedbe
grad ili općina]]),[1]Koordinate!B:E,3,FALSE),"")</f>
        <v>45.858045799999999</v>
      </c>
      <c r="Q2370" s="79">
        <f>IFERROR(VLOOKUP(TRIM(PRR[[#This Row],[Lokacija provedbe
grad ili općina]]),[1]Koordinate!B:E,4,FALSE),"")</f>
        <v>17.301897400000001</v>
      </c>
    </row>
    <row r="2371" spans="1:17" s="167" customFormat="1">
      <c r="A2371" s="151"/>
      <c r="B2371" s="113" t="s">
        <v>5521</v>
      </c>
      <c r="C2371" s="151"/>
      <c r="D2371" s="151"/>
      <c r="E2371" s="78">
        <v>43503</v>
      </c>
      <c r="F2371" s="517">
        <v>372000</v>
      </c>
      <c r="G2371" s="517">
        <v>372000</v>
      </c>
      <c r="H2371" s="517">
        <v>334800</v>
      </c>
      <c r="I2371" s="517">
        <v>37200</v>
      </c>
      <c r="J2371" s="517">
        <v>0</v>
      </c>
      <c r="K2371" s="124" t="s">
        <v>5693</v>
      </c>
      <c r="L2371" s="418" t="s">
        <v>43</v>
      </c>
      <c r="M2371" s="124" t="s">
        <v>4352</v>
      </c>
      <c r="N2371" s="151"/>
      <c r="O2371" s="79">
        <f>IFERROR(VLOOKUP(TRIM(PRR[[#This Row],[Lokacija provedbe
grad ili općina]]),[1]Koordinate!B:E,2,FALSE),"")</f>
        <v>33518</v>
      </c>
      <c r="P2371" s="79">
        <f>IFERROR(VLOOKUP(TRIM(PRR[[#This Row],[Lokacija provedbe
grad ili općina]]),[1]Koordinate!B:E,3,FALSE),"")</f>
        <v>45.662505000000003</v>
      </c>
      <c r="Q2371" s="79">
        <f>IFERROR(VLOOKUP(TRIM(PRR[[#This Row],[Lokacija provedbe
grad ili općina]]),[1]Koordinate!B:E,4,FALSE),"")</f>
        <v>17.777201300000002</v>
      </c>
    </row>
    <row r="2372" spans="1:17" s="167" customFormat="1">
      <c r="A2372" s="151"/>
      <c r="B2372" s="113" t="s">
        <v>5521</v>
      </c>
      <c r="C2372" s="151"/>
      <c r="D2372" s="151"/>
      <c r="E2372" s="78">
        <v>43503</v>
      </c>
      <c r="F2372" s="517">
        <v>372000</v>
      </c>
      <c r="G2372" s="517">
        <v>372000</v>
      </c>
      <c r="H2372" s="517">
        <v>334800</v>
      </c>
      <c r="I2372" s="517">
        <v>37200</v>
      </c>
      <c r="J2372" s="517">
        <v>0</v>
      </c>
      <c r="K2372" s="124" t="s">
        <v>5694</v>
      </c>
      <c r="L2372" s="418" t="s">
        <v>43</v>
      </c>
      <c r="M2372" s="124" t="s">
        <v>2434</v>
      </c>
      <c r="N2372" s="151"/>
      <c r="O2372" s="79">
        <f>IFERROR(VLOOKUP(TRIM(PRR[[#This Row],[Lokacija provedbe
grad ili općina]]),[1]Koordinate!B:E,2,FALSE),"")</f>
        <v>33523</v>
      </c>
      <c r="P2372" s="79">
        <f>IFERROR(VLOOKUP(TRIM(PRR[[#This Row],[Lokacija provedbe
grad ili općina]]),[1]Koordinate!B:E,3,FALSE),"")</f>
        <v>45.742938199999998</v>
      </c>
      <c r="Q2372" s="79">
        <f>IFERROR(VLOOKUP(TRIM(PRR[[#This Row],[Lokacija provedbe
grad ili općina]]),[1]Koordinate!B:E,4,FALSE),"")</f>
        <v>17.856084599999999</v>
      </c>
    </row>
    <row r="2373" spans="1:17" s="167" customFormat="1">
      <c r="A2373" s="151"/>
      <c r="B2373" s="113" t="s">
        <v>5521</v>
      </c>
      <c r="C2373" s="151"/>
      <c r="D2373" s="151"/>
      <c r="E2373" s="78">
        <v>43503</v>
      </c>
      <c r="F2373" s="517">
        <v>372000</v>
      </c>
      <c r="G2373" s="517">
        <v>372000</v>
      </c>
      <c r="H2373" s="517">
        <v>334800</v>
      </c>
      <c r="I2373" s="517">
        <v>37200</v>
      </c>
      <c r="J2373" s="517">
        <v>0</v>
      </c>
      <c r="K2373" s="124" t="s">
        <v>5695</v>
      </c>
      <c r="L2373" s="418" t="s">
        <v>43</v>
      </c>
      <c r="M2373" s="124" t="s">
        <v>4347</v>
      </c>
      <c r="N2373" s="151"/>
      <c r="O2373" s="79">
        <f>IFERROR(VLOOKUP(TRIM(PRR[[#This Row],[Lokacija provedbe
grad ili općina]]),[1]Koordinate!B:E,2,FALSE),"")</f>
        <v>33406</v>
      </c>
      <c r="P2373" s="79">
        <f>IFERROR(VLOOKUP(TRIM(PRR[[#This Row],[Lokacija provedbe
grad ili općina]]),[1]Koordinate!B:E,3,FALSE),"")</f>
        <v>45.873947299999998</v>
      </c>
      <c r="Q2373" s="79">
        <f>IFERROR(VLOOKUP(TRIM(PRR[[#This Row],[Lokacija provedbe
grad ili općina]]),[1]Koordinate!B:E,4,FALSE),"")</f>
        <v>17.419092399999901</v>
      </c>
    </row>
    <row r="2374" spans="1:17" s="167" customFormat="1">
      <c r="A2374" s="151"/>
      <c r="B2374" s="113" t="s">
        <v>5521</v>
      </c>
      <c r="C2374" s="151"/>
      <c r="D2374" s="151"/>
      <c r="E2374" s="78">
        <v>43503</v>
      </c>
      <c r="F2374" s="517">
        <v>372000</v>
      </c>
      <c r="G2374" s="517">
        <v>372000</v>
      </c>
      <c r="H2374" s="517">
        <v>334800</v>
      </c>
      <c r="I2374" s="517">
        <v>37200</v>
      </c>
      <c r="J2374" s="517">
        <v>0</v>
      </c>
      <c r="K2374" s="124" t="s">
        <v>5696</v>
      </c>
      <c r="L2374" s="418" t="s">
        <v>43</v>
      </c>
      <c r="M2374" s="124" t="s">
        <v>4352</v>
      </c>
      <c r="N2374" s="151"/>
      <c r="O2374" s="79">
        <f>IFERROR(VLOOKUP(TRIM(PRR[[#This Row],[Lokacija provedbe
grad ili općina]]),[1]Koordinate!B:E,2,FALSE),"")</f>
        <v>33518</v>
      </c>
      <c r="P2374" s="79">
        <f>IFERROR(VLOOKUP(TRIM(PRR[[#This Row],[Lokacija provedbe
grad ili općina]]),[1]Koordinate!B:E,3,FALSE),"")</f>
        <v>45.662505000000003</v>
      </c>
      <c r="Q2374" s="79">
        <f>IFERROR(VLOOKUP(TRIM(PRR[[#This Row],[Lokacija provedbe
grad ili općina]]),[1]Koordinate!B:E,4,FALSE),"")</f>
        <v>17.777201300000002</v>
      </c>
    </row>
    <row r="2375" spans="1:17" s="167" customFormat="1">
      <c r="A2375" s="151"/>
      <c r="B2375" s="113" t="s">
        <v>5521</v>
      </c>
      <c r="C2375" s="151"/>
      <c r="D2375" s="151"/>
      <c r="E2375" s="78">
        <v>43503</v>
      </c>
      <c r="F2375" s="517">
        <v>148800</v>
      </c>
      <c r="G2375" s="517">
        <v>148800</v>
      </c>
      <c r="H2375" s="517">
        <v>133920</v>
      </c>
      <c r="I2375" s="517">
        <v>14880</v>
      </c>
      <c r="J2375" s="517">
        <v>0</v>
      </c>
      <c r="K2375" s="124" t="s">
        <v>5697</v>
      </c>
      <c r="L2375" s="418" t="s">
        <v>43</v>
      </c>
      <c r="M2375" s="124" t="s">
        <v>1494</v>
      </c>
      <c r="N2375" s="151"/>
      <c r="O2375" s="79">
        <f>IFERROR(VLOOKUP(TRIM(PRR[[#This Row],[Lokacija provedbe
grad ili općina]]),[1]Koordinate!B:E,2,FALSE),"")</f>
        <v>33410</v>
      </c>
      <c r="P2375" s="79">
        <f>IFERROR(VLOOKUP(TRIM(PRR[[#This Row],[Lokacija provedbe
grad ili općina]]),[1]Koordinate!B:E,3,FALSE),"")</f>
        <v>45.802254099999899</v>
      </c>
      <c r="Q2375" s="79">
        <f>IFERROR(VLOOKUP(TRIM(PRR[[#This Row],[Lokacija provedbe
grad ili općina]]),[1]Koordinate!B:E,4,FALSE),"")</f>
        <v>17.4971719999999</v>
      </c>
    </row>
    <row r="2376" spans="1:17" s="167" customFormat="1">
      <c r="A2376" s="151"/>
      <c r="B2376" s="113" t="s">
        <v>5521</v>
      </c>
      <c r="C2376" s="151"/>
      <c r="D2376" s="151"/>
      <c r="E2376" s="78">
        <v>43503</v>
      </c>
      <c r="F2376" s="517">
        <v>372000</v>
      </c>
      <c r="G2376" s="517">
        <v>372000</v>
      </c>
      <c r="H2376" s="517">
        <v>334800</v>
      </c>
      <c r="I2376" s="517">
        <v>37200</v>
      </c>
      <c r="J2376" s="517">
        <v>0</v>
      </c>
      <c r="K2376" s="124" t="s">
        <v>5698</v>
      </c>
      <c r="L2376" s="418" t="s">
        <v>43</v>
      </c>
      <c r="M2376" s="124" t="s">
        <v>1386</v>
      </c>
      <c r="N2376" s="151"/>
      <c r="O2376" s="79">
        <f>IFERROR(VLOOKUP(TRIM(PRR[[#This Row],[Lokacija provedbe
grad ili općina]]),[1]Koordinate!B:E,2,FALSE),"")</f>
        <v>33405</v>
      </c>
      <c r="P2376" s="79">
        <f>IFERROR(VLOOKUP(TRIM(PRR[[#This Row],[Lokacija provedbe
grad ili općina]]),[1]Koordinate!B:E,3,FALSE),"")</f>
        <v>45.950106699999999</v>
      </c>
      <c r="Q2376" s="79">
        <f>IFERROR(VLOOKUP(TRIM(PRR[[#This Row],[Lokacija provedbe
grad ili općina]]),[1]Koordinate!B:E,4,FALSE),"")</f>
        <v>17.2326520999999</v>
      </c>
    </row>
    <row r="2377" spans="1:17" s="167" customFormat="1">
      <c r="A2377" s="151"/>
      <c r="B2377" s="113" t="s">
        <v>5521</v>
      </c>
      <c r="C2377" s="151"/>
      <c r="D2377" s="151"/>
      <c r="E2377" s="78">
        <v>43503</v>
      </c>
      <c r="F2377" s="517">
        <v>372000</v>
      </c>
      <c r="G2377" s="517">
        <v>372000</v>
      </c>
      <c r="H2377" s="517">
        <v>334800</v>
      </c>
      <c r="I2377" s="517">
        <v>37200</v>
      </c>
      <c r="J2377" s="517">
        <v>0</v>
      </c>
      <c r="K2377" s="124" t="s">
        <v>5699</v>
      </c>
      <c r="L2377" s="418" t="s">
        <v>43</v>
      </c>
      <c r="M2377" s="124" t="s">
        <v>1494</v>
      </c>
      <c r="N2377" s="151"/>
      <c r="O2377" s="79">
        <f>IFERROR(VLOOKUP(TRIM(PRR[[#This Row],[Lokacija provedbe
grad ili općina]]),[1]Koordinate!B:E,2,FALSE),"")</f>
        <v>33410</v>
      </c>
      <c r="P2377" s="79">
        <f>IFERROR(VLOOKUP(TRIM(PRR[[#This Row],[Lokacija provedbe
grad ili općina]]),[1]Koordinate!B:E,3,FALSE),"")</f>
        <v>45.802254099999899</v>
      </c>
      <c r="Q2377" s="79">
        <f>IFERROR(VLOOKUP(TRIM(PRR[[#This Row],[Lokacija provedbe
grad ili općina]]),[1]Koordinate!B:E,4,FALSE),"")</f>
        <v>17.4971719999999</v>
      </c>
    </row>
    <row r="2378" spans="1:17" s="167" customFormat="1">
      <c r="A2378" s="151"/>
      <c r="B2378" s="113" t="s">
        <v>5521</v>
      </c>
      <c r="C2378" s="151"/>
      <c r="D2378" s="151"/>
      <c r="E2378" s="78">
        <v>43503</v>
      </c>
      <c r="F2378" s="517">
        <v>372000</v>
      </c>
      <c r="G2378" s="517">
        <v>372000</v>
      </c>
      <c r="H2378" s="517">
        <v>334800</v>
      </c>
      <c r="I2378" s="517">
        <v>37200</v>
      </c>
      <c r="J2378" s="517">
        <v>0</v>
      </c>
      <c r="K2378" s="124" t="s">
        <v>5700</v>
      </c>
      <c r="L2378" s="418" t="s">
        <v>43</v>
      </c>
      <c r="M2378" s="124" t="s">
        <v>739</v>
      </c>
      <c r="N2378" s="151"/>
      <c r="O2378" s="79">
        <f>IFERROR(VLOOKUP(TRIM(PRR[[#This Row],[Lokacija provedbe
grad ili općina]]),[1]Koordinate!B:E,2,FALSE),"")</f>
        <v>33514</v>
      </c>
      <c r="P2378" s="79">
        <f>IFERROR(VLOOKUP(TRIM(PRR[[#This Row],[Lokacija provedbe
grad ili općina]]),[1]Koordinate!B:E,3,FALSE),"")</f>
        <v>45.6001616</v>
      </c>
      <c r="Q2378" s="79">
        <f>IFERROR(VLOOKUP(TRIM(PRR[[#This Row],[Lokacija provedbe
grad ili općina]]),[1]Koordinate!B:E,4,FALSE),"")</f>
        <v>17.874166299999999</v>
      </c>
    </row>
    <row r="2379" spans="1:17" s="167" customFormat="1">
      <c r="A2379" s="151"/>
      <c r="B2379" s="113" t="s">
        <v>5521</v>
      </c>
      <c r="C2379" s="151"/>
      <c r="D2379" s="151"/>
      <c r="E2379" s="78">
        <v>43503</v>
      </c>
      <c r="F2379" s="517">
        <v>372000</v>
      </c>
      <c r="G2379" s="517">
        <v>372000</v>
      </c>
      <c r="H2379" s="517">
        <v>334800</v>
      </c>
      <c r="I2379" s="517">
        <v>37200</v>
      </c>
      <c r="J2379" s="517">
        <v>0</v>
      </c>
      <c r="K2379" s="124" t="s">
        <v>5701</v>
      </c>
      <c r="L2379" s="418" t="s">
        <v>43</v>
      </c>
      <c r="M2379" s="124" t="s">
        <v>1494</v>
      </c>
      <c r="N2379" s="151"/>
      <c r="O2379" s="79">
        <f>IFERROR(VLOOKUP(TRIM(PRR[[#This Row],[Lokacija provedbe
grad ili općina]]),[1]Koordinate!B:E,2,FALSE),"")</f>
        <v>33410</v>
      </c>
      <c r="P2379" s="79">
        <f>IFERROR(VLOOKUP(TRIM(PRR[[#This Row],[Lokacija provedbe
grad ili općina]]),[1]Koordinate!B:E,3,FALSE),"")</f>
        <v>45.802254099999899</v>
      </c>
      <c r="Q2379" s="79">
        <f>IFERROR(VLOOKUP(TRIM(PRR[[#This Row],[Lokacija provedbe
grad ili općina]]),[1]Koordinate!B:E,4,FALSE),"")</f>
        <v>17.4971719999999</v>
      </c>
    </row>
    <row r="2380" spans="1:17" s="167" customFormat="1">
      <c r="A2380" s="151"/>
      <c r="B2380" s="113" t="s">
        <v>5521</v>
      </c>
      <c r="C2380" s="151"/>
      <c r="D2380" s="151"/>
      <c r="E2380" s="78">
        <v>43521</v>
      </c>
      <c r="F2380" s="517">
        <v>148800</v>
      </c>
      <c r="G2380" s="517">
        <v>148800</v>
      </c>
      <c r="H2380" s="517">
        <v>133920</v>
      </c>
      <c r="I2380" s="517">
        <v>14880</v>
      </c>
      <c r="J2380" s="517">
        <v>0</v>
      </c>
      <c r="K2380" s="124" t="s">
        <v>5702</v>
      </c>
      <c r="L2380" s="418" t="s">
        <v>43</v>
      </c>
      <c r="M2380" s="124" t="s">
        <v>4351</v>
      </c>
      <c r="N2380" s="151"/>
      <c r="O2380" s="79">
        <f>IFERROR(VLOOKUP(TRIM(PRR[[#This Row],[Lokacija provedbe
grad ili općina]]),[1]Koordinate!B:E,2,FALSE),"")</f>
        <v>33507</v>
      </c>
      <c r="P2380" s="79">
        <f>IFERROR(VLOOKUP(TRIM(PRR[[#This Row],[Lokacija provedbe
grad ili općina]]),[1]Koordinate!B:E,3,FALSE),"")</f>
        <v>45.6925588</v>
      </c>
      <c r="Q2380" s="79">
        <f>IFERROR(VLOOKUP(TRIM(PRR[[#This Row],[Lokacija provedbe
grad ili općina]]),[1]Koordinate!B:E,4,FALSE),"")</f>
        <v>17.9379384</v>
      </c>
    </row>
    <row r="2381" spans="1:17" s="167" customFormat="1">
      <c r="A2381" s="151"/>
      <c r="B2381" s="113" t="s">
        <v>5521</v>
      </c>
      <c r="C2381" s="151"/>
      <c r="D2381" s="151"/>
      <c r="E2381" s="78">
        <v>43514</v>
      </c>
      <c r="F2381" s="517">
        <v>372000</v>
      </c>
      <c r="G2381" s="517">
        <v>372000</v>
      </c>
      <c r="H2381" s="517">
        <v>334800</v>
      </c>
      <c r="I2381" s="517">
        <v>37200</v>
      </c>
      <c r="J2381" s="517">
        <v>0</v>
      </c>
      <c r="K2381" s="124" t="s">
        <v>5703</v>
      </c>
      <c r="L2381" s="418" t="s">
        <v>43</v>
      </c>
      <c r="M2381" s="124" t="s">
        <v>2434</v>
      </c>
      <c r="N2381" s="151"/>
      <c r="O2381" s="79">
        <f>IFERROR(VLOOKUP(TRIM(PRR[[#This Row],[Lokacija provedbe
grad ili općina]]),[1]Koordinate!B:E,2,FALSE),"")</f>
        <v>33523</v>
      </c>
      <c r="P2381" s="79">
        <f>IFERROR(VLOOKUP(TRIM(PRR[[#This Row],[Lokacija provedbe
grad ili općina]]),[1]Koordinate!B:E,3,FALSE),"")</f>
        <v>45.742938199999998</v>
      </c>
      <c r="Q2381" s="79">
        <f>IFERROR(VLOOKUP(TRIM(PRR[[#This Row],[Lokacija provedbe
grad ili općina]]),[1]Koordinate!B:E,4,FALSE),"")</f>
        <v>17.856084599999999</v>
      </c>
    </row>
    <row r="2382" spans="1:17" s="167" customFormat="1">
      <c r="A2382" s="151"/>
      <c r="B2382" s="113" t="s">
        <v>5521</v>
      </c>
      <c r="C2382" s="151"/>
      <c r="D2382" s="151"/>
      <c r="E2382" s="78">
        <v>43514</v>
      </c>
      <c r="F2382" s="517">
        <v>372000</v>
      </c>
      <c r="G2382" s="517">
        <v>372000</v>
      </c>
      <c r="H2382" s="517">
        <v>334800</v>
      </c>
      <c r="I2382" s="517">
        <v>37200</v>
      </c>
      <c r="J2382" s="517">
        <v>0</v>
      </c>
      <c r="K2382" s="124" t="s">
        <v>5704</v>
      </c>
      <c r="L2382" s="418" t="s">
        <v>43</v>
      </c>
      <c r="M2382" s="124" t="s">
        <v>1386</v>
      </c>
      <c r="N2382" s="151"/>
      <c r="O2382" s="79">
        <f>IFERROR(VLOOKUP(TRIM(PRR[[#This Row],[Lokacija provedbe
grad ili općina]]),[1]Koordinate!B:E,2,FALSE),"")</f>
        <v>33405</v>
      </c>
      <c r="P2382" s="79">
        <f>IFERROR(VLOOKUP(TRIM(PRR[[#This Row],[Lokacija provedbe
grad ili općina]]),[1]Koordinate!B:E,3,FALSE),"")</f>
        <v>45.950106699999999</v>
      </c>
      <c r="Q2382" s="79">
        <f>IFERROR(VLOOKUP(TRIM(PRR[[#This Row],[Lokacija provedbe
grad ili općina]]),[1]Koordinate!B:E,4,FALSE),"")</f>
        <v>17.2326520999999</v>
      </c>
    </row>
    <row r="2383" spans="1:17" s="167" customFormat="1">
      <c r="A2383" s="151"/>
      <c r="B2383" s="113" t="s">
        <v>5521</v>
      </c>
      <c r="C2383" s="151"/>
      <c r="D2383" s="151"/>
      <c r="E2383" s="78">
        <v>43544</v>
      </c>
      <c r="F2383" s="517">
        <v>372000</v>
      </c>
      <c r="G2383" s="517">
        <v>372000</v>
      </c>
      <c r="H2383" s="517">
        <v>334800</v>
      </c>
      <c r="I2383" s="517">
        <v>37200</v>
      </c>
      <c r="J2383" s="517">
        <v>0</v>
      </c>
      <c r="K2383" s="124" t="s">
        <v>6439</v>
      </c>
      <c r="L2383" s="418" t="s">
        <v>43</v>
      </c>
      <c r="M2383" s="124" t="s">
        <v>2434</v>
      </c>
      <c r="N2383" s="151"/>
      <c r="O2383" s="79">
        <f>IFERROR(VLOOKUP(TRIM(PRR[[#This Row],[Lokacija provedbe
grad ili općina]]),[1]Koordinate!B:E,2,FALSE),"")</f>
        <v>33523</v>
      </c>
      <c r="P2383" s="79">
        <f>IFERROR(VLOOKUP(TRIM(PRR[[#This Row],[Lokacija provedbe
grad ili općina]]),[1]Koordinate!B:E,3,FALSE),"")</f>
        <v>45.742938199999998</v>
      </c>
      <c r="Q2383" s="79">
        <f>IFERROR(VLOOKUP(TRIM(PRR[[#This Row],[Lokacija provedbe
grad ili općina]]),[1]Koordinate!B:E,4,FALSE),"")</f>
        <v>17.856084599999999</v>
      </c>
    </row>
    <row r="2384" spans="1:17" s="167" customFormat="1">
      <c r="A2384" s="151"/>
      <c r="B2384" s="113" t="s">
        <v>5521</v>
      </c>
      <c r="C2384" s="151"/>
      <c r="D2384" s="151"/>
      <c r="E2384" s="78">
        <v>43545</v>
      </c>
      <c r="F2384" s="517">
        <v>370625</v>
      </c>
      <c r="G2384" s="517">
        <v>370625</v>
      </c>
      <c r="H2384" s="517">
        <v>333562.5</v>
      </c>
      <c r="I2384" s="517">
        <v>37062.5</v>
      </c>
      <c r="J2384" s="517">
        <v>0</v>
      </c>
      <c r="K2384" s="124" t="s">
        <v>6440</v>
      </c>
      <c r="L2384" s="418" t="s">
        <v>43</v>
      </c>
      <c r="M2384" s="124" t="s">
        <v>4345</v>
      </c>
      <c r="N2384" s="151"/>
      <c r="O2384" s="79">
        <f>IFERROR(VLOOKUP(TRIM(PRR[[#This Row],[Lokacija provedbe
grad ili općina]]),[1]Koordinate!B:E,2,FALSE),"")</f>
        <v>33525</v>
      </c>
      <c r="P2384" s="79">
        <f>IFERROR(VLOOKUP(TRIM(PRR[[#This Row],[Lokacija provedbe
grad ili općina]]),[1]Koordinate!B:E,3,FALSE),"")</f>
        <v>45.803723099999999</v>
      </c>
      <c r="Q2384" s="79">
        <f>IFERROR(VLOOKUP(TRIM(PRR[[#This Row],[Lokacija provedbe
grad ili općina]]),[1]Koordinate!B:E,4,FALSE),"")</f>
        <v>17.745818199999999</v>
      </c>
    </row>
    <row r="2385" spans="1:17" s="167" customFormat="1">
      <c r="A2385" s="151"/>
      <c r="B2385" s="113" t="s">
        <v>5521</v>
      </c>
      <c r="C2385" s="151"/>
      <c r="D2385" s="151"/>
      <c r="E2385" s="78">
        <v>43539</v>
      </c>
      <c r="F2385" s="517">
        <v>372000</v>
      </c>
      <c r="G2385" s="517">
        <v>372000</v>
      </c>
      <c r="H2385" s="517">
        <v>334800</v>
      </c>
      <c r="I2385" s="517">
        <v>37200</v>
      </c>
      <c r="J2385" s="517">
        <v>0</v>
      </c>
      <c r="K2385" s="124" t="s">
        <v>6441</v>
      </c>
      <c r="L2385" s="418" t="s">
        <v>43</v>
      </c>
      <c r="M2385" s="124" t="s">
        <v>44</v>
      </c>
      <c r="N2385" s="151"/>
      <c r="O2385" s="79">
        <f>IFERROR(VLOOKUP(TRIM(PRR[[#This Row],[Lokacija provedbe
grad ili općina]]),[1]Koordinate!B:E,2,FALSE),"")</f>
        <v>33522</v>
      </c>
      <c r="P2385" s="79">
        <f>IFERROR(VLOOKUP(TRIM(PRR[[#This Row],[Lokacija provedbe
grad ili općina]]),[1]Koordinate!B:E,3,FALSE),"")</f>
        <v>45.619798000000003</v>
      </c>
      <c r="Q2385" s="79">
        <f>IFERROR(VLOOKUP(TRIM(PRR[[#This Row],[Lokacija provedbe
grad ili općina]]),[1]Koordinate!B:E,4,FALSE),"")</f>
        <v>17.544612300000001</v>
      </c>
    </row>
    <row r="2386" spans="1:17" s="167" customFormat="1">
      <c r="A2386" s="151"/>
      <c r="B2386" s="113" t="s">
        <v>5521</v>
      </c>
      <c r="C2386" s="151"/>
      <c r="D2386" s="151"/>
      <c r="E2386" s="78">
        <v>43545</v>
      </c>
      <c r="F2386" s="517">
        <v>372000</v>
      </c>
      <c r="G2386" s="517">
        <v>372000</v>
      </c>
      <c r="H2386" s="517">
        <v>334800</v>
      </c>
      <c r="I2386" s="517">
        <v>37200</v>
      </c>
      <c r="J2386" s="517">
        <v>0</v>
      </c>
      <c r="K2386" s="124" t="s">
        <v>6442</v>
      </c>
      <c r="L2386" s="418" t="s">
        <v>43</v>
      </c>
      <c r="M2386" s="124" t="s">
        <v>4347</v>
      </c>
      <c r="N2386" s="151"/>
      <c r="O2386" s="79">
        <f>IFERROR(VLOOKUP(TRIM(PRR[[#This Row],[Lokacija provedbe
grad ili općina]]),[1]Koordinate!B:E,2,FALSE),"")</f>
        <v>33406</v>
      </c>
      <c r="P2386" s="79">
        <f>IFERROR(VLOOKUP(TRIM(PRR[[#This Row],[Lokacija provedbe
grad ili općina]]),[1]Koordinate!B:E,3,FALSE),"")</f>
        <v>45.873947299999998</v>
      </c>
      <c r="Q2386" s="79">
        <f>IFERROR(VLOOKUP(TRIM(PRR[[#This Row],[Lokacija provedbe
grad ili općina]]),[1]Koordinate!B:E,4,FALSE),"")</f>
        <v>17.419092399999901</v>
      </c>
    </row>
    <row r="2387" spans="1:17" s="167" customFormat="1">
      <c r="A2387" s="151"/>
      <c r="B2387" s="113" t="s">
        <v>5521</v>
      </c>
      <c r="C2387" s="151"/>
      <c r="D2387" s="151"/>
      <c r="E2387" s="78">
        <v>43545</v>
      </c>
      <c r="F2387" s="517">
        <v>370625</v>
      </c>
      <c r="G2387" s="517">
        <v>370625</v>
      </c>
      <c r="H2387" s="517">
        <v>333562.5</v>
      </c>
      <c r="I2387" s="517">
        <v>37062.5</v>
      </c>
      <c r="J2387" s="517">
        <v>0</v>
      </c>
      <c r="K2387" s="124" t="s">
        <v>6443</v>
      </c>
      <c r="L2387" s="418" t="s">
        <v>43</v>
      </c>
      <c r="M2387" s="124" t="s">
        <v>4154</v>
      </c>
      <c r="N2387" s="151"/>
      <c r="O2387" s="79">
        <f>IFERROR(VLOOKUP(TRIM(PRR[[#This Row],[Lokacija provedbe
grad ili općina]]),[1]Koordinate!B:E,2,FALSE),"")</f>
        <v>33404</v>
      </c>
      <c r="P2387" s="79">
        <f>IFERROR(VLOOKUP(TRIM(PRR[[#This Row],[Lokacija provedbe
grad ili općina]]),[1]Koordinate!B:E,3,FALSE),"")</f>
        <v>45.858045799999999</v>
      </c>
      <c r="Q2387" s="79">
        <f>IFERROR(VLOOKUP(TRIM(PRR[[#This Row],[Lokacija provedbe
grad ili općina]]),[1]Koordinate!B:E,4,FALSE),"")</f>
        <v>17.301897400000001</v>
      </c>
    </row>
    <row r="2388" spans="1:17" s="167" customFormat="1">
      <c r="A2388" s="151"/>
      <c r="B2388" s="113" t="s">
        <v>5521</v>
      </c>
      <c r="C2388" s="151"/>
      <c r="D2388" s="151"/>
      <c r="E2388" s="78">
        <v>43544</v>
      </c>
      <c r="F2388" s="517">
        <v>370625</v>
      </c>
      <c r="G2388" s="517">
        <v>370625</v>
      </c>
      <c r="H2388" s="517">
        <v>333562.5</v>
      </c>
      <c r="I2388" s="517">
        <v>37062.5</v>
      </c>
      <c r="J2388" s="517">
        <v>0</v>
      </c>
      <c r="K2388" s="124" t="s">
        <v>6444</v>
      </c>
      <c r="L2388" s="418" t="s">
        <v>43</v>
      </c>
      <c r="M2388" s="124" t="s">
        <v>4154</v>
      </c>
      <c r="N2388" s="151"/>
      <c r="O2388" s="79">
        <f>IFERROR(VLOOKUP(TRIM(PRR[[#This Row],[Lokacija provedbe
grad ili općina]]),[1]Koordinate!B:E,2,FALSE),"")</f>
        <v>33404</v>
      </c>
      <c r="P2388" s="79">
        <f>IFERROR(VLOOKUP(TRIM(PRR[[#This Row],[Lokacija provedbe
grad ili općina]]),[1]Koordinate!B:E,3,FALSE),"")</f>
        <v>45.858045799999999</v>
      </c>
      <c r="Q2388" s="79">
        <f>IFERROR(VLOOKUP(TRIM(PRR[[#This Row],[Lokacija provedbe
grad ili općina]]),[1]Koordinate!B:E,4,FALSE),"")</f>
        <v>17.301897400000001</v>
      </c>
    </row>
    <row r="2389" spans="1:17" s="167" customFormat="1">
      <c r="A2389" s="225"/>
      <c r="B2389" s="423" t="s">
        <v>5521</v>
      </c>
      <c r="C2389" s="225"/>
      <c r="D2389" s="225"/>
      <c r="E2389" s="231">
        <v>43650</v>
      </c>
      <c r="F2389" s="424">
        <v>148250</v>
      </c>
      <c r="G2389" s="424">
        <v>148250</v>
      </c>
      <c r="H2389" s="424">
        <v>133425</v>
      </c>
      <c r="I2389" s="424">
        <v>14825</v>
      </c>
      <c r="J2389" s="424">
        <v>0</v>
      </c>
      <c r="K2389" s="142" t="s">
        <v>7410</v>
      </c>
      <c r="L2389" s="418" t="s">
        <v>43</v>
      </c>
      <c r="M2389" s="142" t="s">
        <v>1464</v>
      </c>
      <c r="N2389" s="225"/>
      <c r="O2389" s="425">
        <f>IFERROR(VLOOKUP(TRIM(PRR[[#This Row],[Lokacija provedbe
grad ili općina]]),[1]Koordinate!B:E,2,FALSE),"")</f>
        <v>33411</v>
      </c>
      <c r="P2389" s="425">
        <f>IFERROR(VLOOKUP(TRIM(PRR[[#This Row],[Lokacija provedbe
grad ili općina]]),[1]Koordinate!B:E,3,FALSE),"")</f>
        <v>45.854422300000003</v>
      </c>
      <c r="Q2389" s="425">
        <f>IFERROR(VLOOKUP(TRIM(PRR[[#This Row],[Lokacija provedbe
grad ili općina]]),[1]Koordinate!B:E,4,FALSE),"")</f>
        <v>17.511416899999901</v>
      </c>
    </row>
    <row r="2390" spans="1:17" s="167" customFormat="1">
      <c r="A2390" s="225"/>
      <c r="B2390" s="423" t="s">
        <v>5521</v>
      </c>
      <c r="C2390" s="225"/>
      <c r="D2390" s="225"/>
      <c r="E2390" s="231">
        <v>43650</v>
      </c>
      <c r="F2390" s="424">
        <v>370625</v>
      </c>
      <c r="G2390" s="424">
        <v>370625</v>
      </c>
      <c r="H2390" s="424">
        <v>333562.5</v>
      </c>
      <c r="I2390" s="424">
        <v>37062.5</v>
      </c>
      <c r="J2390" s="424">
        <v>0</v>
      </c>
      <c r="K2390" s="142" t="s">
        <v>7411</v>
      </c>
      <c r="L2390" s="418" t="s">
        <v>43</v>
      </c>
      <c r="M2390" s="142" t="s">
        <v>739</v>
      </c>
      <c r="N2390" s="225"/>
      <c r="O2390" s="425">
        <f>IFERROR(VLOOKUP(TRIM(PRR[[#This Row],[Lokacija provedbe
grad ili općina]]),[1]Koordinate!B:E,2,FALSE),"")</f>
        <v>33514</v>
      </c>
      <c r="P2390" s="425">
        <f>IFERROR(VLOOKUP(TRIM(PRR[[#This Row],[Lokacija provedbe
grad ili općina]]),[1]Koordinate!B:E,3,FALSE),"")</f>
        <v>45.6001616</v>
      </c>
      <c r="Q2390" s="425">
        <f>IFERROR(VLOOKUP(TRIM(PRR[[#This Row],[Lokacija provedbe
grad ili općina]]),[1]Koordinate!B:E,4,FALSE),"")</f>
        <v>17.874166299999999</v>
      </c>
    </row>
    <row r="2391" spans="1:17" s="167" customFormat="1">
      <c r="A2391" s="225"/>
      <c r="B2391" s="423" t="s">
        <v>5521</v>
      </c>
      <c r="C2391" s="225"/>
      <c r="D2391" s="225"/>
      <c r="E2391" s="231">
        <v>43650</v>
      </c>
      <c r="F2391" s="424">
        <v>370625</v>
      </c>
      <c r="G2391" s="424">
        <v>370625</v>
      </c>
      <c r="H2391" s="424">
        <v>333562.5</v>
      </c>
      <c r="I2391" s="424">
        <v>37062.5</v>
      </c>
      <c r="J2391" s="424">
        <v>0</v>
      </c>
      <c r="K2391" s="142" t="s">
        <v>7412</v>
      </c>
      <c r="L2391" s="418" t="s">
        <v>43</v>
      </c>
      <c r="M2391" s="142" t="s">
        <v>44</v>
      </c>
      <c r="N2391" s="225"/>
      <c r="O2391" s="425">
        <f>IFERROR(VLOOKUP(TRIM(PRR[[#This Row],[Lokacija provedbe
grad ili općina]]),[1]Koordinate!B:E,2,FALSE),"")</f>
        <v>33522</v>
      </c>
      <c r="P2391" s="425">
        <f>IFERROR(VLOOKUP(TRIM(PRR[[#This Row],[Lokacija provedbe
grad ili općina]]),[1]Koordinate!B:E,3,FALSE),"")</f>
        <v>45.619798000000003</v>
      </c>
      <c r="Q2391" s="425">
        <f>IFERROR(VLOOKUP(TRIM(PRR[[#This Row],[Lokacija provedbe
grad ili općina]]),[1]Koordinate!B:E,4,FALSE),"")</f>
        <v>17.544612300000001</v>
      </c>
    </row>
    <row r="2392" spans="1:17" s="167" customFormat="1">
      <c r="A2392" s="225"/>
      <c r="B2392" s="423" t="s">
        <v>5521</v>
      </c>
      <c r="C2392" s="225"/>
      <c r="D2392" s="225"/>
      <c r="E2392" s="231">
        <v>43650</v>
      </c>
      <c r="F2392" s="424">
        <v>148250</v>
      </c>
      <c r="G2392" s="424">
        <v>148250</v>
      </c>
      <c r="H2392" s="424">
        <v>133425</v>
      </c>
      <c r="I2392" s="424">
        <v>14825</v>
      </c>
      <c r="J2392" s="424">
        <v>0</v>
      </c>
      <c r="K2392" s="142" t="s">
        <v>7413</v>
      </c>
      <c r="L2392" s="418" t="s">
        <v>43</v>
      </c>
      <c r="M2392" s="142" t="s">
        <v>1386</v>
      </c>
      <c r="N2392" s="225"/>
      <c r="O2392" s="425">
        <f>IFERROR(VLOOKUP(TRIM(PRR[[#This Row],[Lokacija provedbe
grad ili općina]]),[1]Koordinate!B:E,2,FALSE),"")</f>
        <v>33405</v>
      </c>
      <c r="P2392" s="425">
        <f>IFERROR(VLOOKUP(TRIM(PRR[[#This Row],[Lokacija provedbe
grad ili općina]]),[1]Koordinate!B:E,3,FALSE),"")</f>
        <v>45.950106699999999</v>
      </c>
      <c r="Q2392" s="425">
        <f>IFERROR(VLOOKUP(TRIM(PRR[[#This Row],[Lokacija provedbe
grad ili općina]]),[1]Koordinate!B:E,4,FALSE),"")</f>
        <v>17.2326520999999</v>
      </c>
    </row>
    <row r="2393" spans="1:17" s="167" customFormat="1">
      <c r="A2393" s="225"/>
      <c r="B2393" s="423" t="s">
        <v>5521</v>
      </c>
      <c r="C2393" s="225"/>
      <c r="D2393" s="225"/>
      <c r="E2393" s="231">
        <v>43650</v>
      </c>
      <c r="F2393" s="424">
        <v>370625</v>
      </c>
      <c r="G2393" s="424">
        <v>370625</v>
      </c>
      <c r="H2393" s="424">
        <v>333562.5</v>
      </c>
      <c r="I2393" s="424">
        <v>37062.5</v>
      </c>
      <c r="J2393" s="424">
        <v>0</v>
      </c>
      <c r="K2393" s="142" t="s">
        <v>7414</v>
      </c>
      <c r="L2393" s="418" t="s">
        <v>43</v>
      </c>
      <c r="M2393" s="142" t="s">
        <v>4154</v>
      </c>
      <c r="N2393" s="225"/>
      <c r="O2393" s="425">
        <f>IFERROR(VLOOKUP(TRIM(PRR[[#This Row],[Lokacija provedbe
grad ili općina]]),[1]Koordinate!B:E,2,FALSE),"")</f>
        <v>33404</v>
      </c>
      <c r="P2393" s="425">
        <f>IFERROR(VLOOKUP(TRIM(PRR[[#This Row],[Lokacija provedbe
grad ili općina]]),[1]Koordinate!B:E,3,FALSE),"")</f>
        <v>45.858045799999999</v>
      </c>
      <c r="Q2393" s="425">
        <f>IFERROR(VLOOKUP(TRIM(PRR[[#This Row],[Lokacija provedbe
grad ili općina]]),[1]Koordinate!B:E,4,FALSE),"")</f>
        <v>17.301897400000001</v>
      </c>
    </row>
    <row r="2394" spans="1:17" s="167" customFormat="1">
      <c r="A2394" s="225"/>
      <c r="B2394" s="423" t="s">
        <v>5521</v>
      </c>
      <c r="C2394" s="225"/>
      <c r="D2394" s="225"/>
      <c r="E2394" s="231">
        <v>43650</v>
      </c>
      <c r="F2394" s="424">
        <v>370625</v>
      </c>
      <c r="G2394" s="424">
        <v>370625</v>
      </c>
      <c r="H2394" s="424">
        <v>333562.5</v>
      </c>
      <c r="I2394" s="424">
        <v>37062.5</v>
      </c>
      <c r="J2394" s="424">
        <v>0</v>
      </c>
      <c r="K2394" s="142" t="s">
        <v>7415</v>
      </c>
      <c r="L2394" s="418" t="s">
        <v>43</v>
      </c>
      <c r="M2394" s="142" t="s">
        <v>1386</v>
      </c>
      <c r="N2394" s="225"/>
      <c r="O2394" s="425">
        <f>IFERROR(VLOOKUP(TRIM(PRR[[#This Row],[Lokacija provedbe
grad ili općina]]),[1]Koordinate!B:E,2,FALSE),"")</f>
        <v>33405</v>
      </c>
      <c r="P2394" s="425">
        <f>IFERROR(VLOOKUP(TRIM(PRR[[#This Row],[Lokacija provedbe
grad ili općina]]),[1]Koordinate!B:E,3,FALSE),"")</f>
        <v>45.950106699999999</v>
      </c>
      <c r="Q2394" s="425">
        <f>IFERROR(VLOOKUP(TRIM(PRR[[#This Row],[Lokacija provedbe
grad ili općina]]),[1]Koordinate!B:E,4,FALSE),"")</f>
        <v>17.2326520999999</v>
      </c>
    </row>
    <row r="2395" spans="1:17" s="167" customFormat="1">
      <c r="A2395" s="151"/>
      <c r="B2395" s="113" t="s">
        <v>5566</v>
      </c>
      <c r="C2395" s="151"/>
      <c r="D2395" s="151"/>
      <c r="E2395" s="78">
        <v>43503</v>
      </c>
      <c r="F2395" s="517">
        <v>372000</v>
      </c>
      <c r="G2395" s="517">
        <v>372000</v>
      </c>
      <c r="H2395" s="517">
        <v>316200</v>
      </c>
      <c r="I2395" s="517">
        <v>55800</v>
      </c>
      <c r="J2395" s="517">
        <v>0</v>
      </c>
      <c r="K2395" s="124" t="s">
        <v>5705</v>
      </c>
      <c r="L2395" s="418" t="s">
        <v>43</v>
      </c>
      <c r="M2395" s="124" t="s">
        <v>4347</v>
      </c>
      <c r="N2395" s="151"/>
      <c r="O2395" s="79">
        <f>IFERROR(VLOOKUP(TRIM(PRR[[#This Row],[Lokacija provedbe
grad ili općina]]),[1]Koordinate!B:E,2,FALSE),"")</f>
        <v>33406</v>
      </c>
      <c r="P2395" s="79">
        <f>IFERROR(VLOOKUP(TRIM(PRR[[#This Row],[Lokacija provedbe
grad ili općina]]),[1]Koordinate!B:E,3,FALSE),"")</f>
        <v>45.873947299999998</v>
      </c>
      <c r="Q2395" s="79">
        <f>IFERROR(VLOOKUP(TRIM(PRR[[#This Row],[Lokacija provedbe
grad ili općina]]),[1]Koordinate!B:E,4,FALSE),"")</f>
        <v>17.419092399999901</v>
      </c>
    </row>
    <row r="2396" spans="1:17" s="167" customFormat="1">
      <c r="A2396" s="151"/>
      <c r="B2396" s="113" t="s">
        <v>5566</v>
      </c>
      <c r="C2396" s="151"/>
      <c r="D2396" s="151"/>
      <c r="E2396" s="78">
        <v>43503</v>
      </c>
      <c r="F2396" s="517">
        <v>372000</v>
      </c>
      <c r="G2396" s="517">
        <v>372000</v>
      </c>
      <c r="H2396" s="517">
        <v>316200</v>
      </c>
      <c r="I2396" s="517">
        <v>55800</v>
      </c>
      <c r="J2396" s="517">
        <v>0</v>
      </c>
      <c r="K2396" s="124" t="s">
        <v>5706</v>
      </c>
      <c r="L2396" s="418" t="s">
        <v>43</v>
      </c>
      <c r="M2396" s="124" t="s">
        <v>2434</v>
      </c>
      <c r="N2396" s="151"/>
      <c r="O2396" s="79">
        <f>IFERROR(VLOOKUP(TRIM(PRR[[#This Row],[Lokacija provedbe
grad ili općina]]),[1]Koordinate!B:E,2,FALSE),"")</f>
        <v>33523</v>
      </c>
      <c r="P2396" s="79">
        <f>IFERROR(VLOOKUP(TRIM(PRR[[#This Row],[Lokacija provedbe
grad ili općina]]),[1]Koordinate!B:E,3,FALSE),"")</f>
        <v>45.742938199999998</v>
      </c>
      <c r="Q2396" s="79">
        <f>IFERROR(VLOOKUP(TRIM(PRR[[#This Row],[Lokacija provedbe
grad ili općina]]),[1]Koordinate!B:E,4,FALSE),"")</f>
        <v>17.856084599999999</v>
      </c>
    </row>
    <row r="2397" spans="1:17" s="167" customFormat="1">
      <c r="A2397" s="151"/>
      <c r="B2397" s="113" t="s">
        <v>5566</v>
      </c>
      <c r="C2397" s="151"/>
      <c r="D2397" s="151"/>
      <c r="E2397" s="78">
        <v>43503</v>
      </c>
      <c r="F2397" s="517">
        <v>372000</v>
      </c>
      <c r="G2397" s="517">
        <v>372000</v>
      </c>
      <c r="H2397" s="517">
        <v>316200</v>
      </c>
      <c r="I2397" s="517">
        <v>55800</v>
      </c>
      <c r="J2397" s="517">
        <v>0</v>
      </c>
      <c r="K2397" s="124" t="s">
        <v>5707</v>
      </c>
      <c r="L2397" s="418" t="s">
        <v>43</v>
      </c>
      <c r="M2397" s="124" t="s">
        <v>1494</v>
      </c>
      <c r="N2397" s="151"/>
      <c r="O2397" s="79">
        <f>IFERROR(VLOOKUP(TRIM(PRR[[#This Row],[Lokacija provedbe
grad ili općina]]),[1]Koordinate!B:E,2,FALSE),"")</f>
        <v>33410</v>
      </c>
      <c r="P2397" s="79">
        <f>IFERROR(VLOOKUP(TRIM(PRR[[#This Row],[Lokacija provedbe
grad ili općina]]),[1]Koordinate!B:E,3,FALSE),"")</f>
        <v>45.802254099999899</v>
      </c>
      <c r="Q2397" s="79">
        <f>IFERROR(VLOOKUP(TRIM(PRR[[#This Row],[Lokacija provedbe
grad ili općina]]),[1]Koordinate!B:E,4,FALSE),"")</f>
        <v>17.4971719999999</v>
      </c>
    </row>
    <row r="2398" spans="1:17" s="167" customFormat="1">
      <c r="A2398" s="151"/>
      <c r="B2398" s="113" t="s">
        <v>5566</v>
      </c>
      <c r="C2398" s="151"/>
      <c r="D2398" s="151"/>
      <c r="E2398" s="78">
        <v>43503</v>
      </c>
      <c r="F2398" s="517">
        <v>372000</v>
      </c>
      <c r="G2398" s="517">
        <v>372000</v>
      </c>
      <c r="H2398" s="517">
        <v>316200</v>
      </c>
      <c r="I2398" s="517">
        <v>55800</v>
      </c>
      <c r="J2398" s="517">
        <v>0</v>
      </c>
      <c r="K2398" s="124" t="s">
        <v>4615</v>
      </c>
      <c r="L2398" s="418" t="s">
        <v>43</v>
      </c>
      <c r="M2398" s="124" t="s">
        <v>2434</v>
      </c>
      <c r="N2398" s="151"/>
      <c r="O2398" s="79">
        <f>IFERROR(VLOOKUP(TRIM(PRR[[#This Row],[Lokacija provedbe
grad ili općina]]),[1]Koordinate!B:E,2,FALSE),"")</f>
        <v>33523</v>
      </c>
      <c r="P2398" s="79">
        <f>IFERROR(VLOOKUP(TRIM(PRR[[#This Row],[Lokacija provedbe
grad ili općina]]),[1]Koordinate!B:E,3,FALSE),"")</f>
        <v>45.742938199999998</v>
      </c>
      <c r="Q2398" s="79">
        <f>IFERROR(VLOOKUP(TRIM(PRR[[#This Row],[Lokacija provedbe
grad ili općina]]),[1]Koordinate!B:E,4,FALSE),"")</f>
        <v>17.856084599999999</v>
      </c>
    </row>
    <row r="2399" spans="1:17" s="167" customFormat="1">
      <c r="A2399" s="151"/>
      <c r="B2399" s="113" t="s">
        <v>5566</v>
      </c>
      <c r="C2399" s="151"/>
      <c r="D2399" s="151"/>
      <c r="E2399" s="78">
        <v>43545</v>
      </c>
      <c r="F2399" s="517">
        <v>372000</v>
      </c>
      <c r="G2399" s="517">
        <v>372000</v>
      </c>
      <c r="H2399" s="517">
        <v>316200</v>
      </c>
      <c r="I2399" s="517">
        <v>55800</v>
      </c>
      <c r="J2399" s="517">
        <v>0</v>
      </c>
      <c r="K2399" s="124" t="s">
        <v>363</v>
      </c>
      <c r="L2399" s="418" t="s">
        <v>43</v>
      </c>
      <c r="M2399" s="124" t="s">
        <v>61</v>
      </c>
      <c r="N2399" s="151"/>
      <c r="O2399" s="79">
        <f>IFERROR(VLOOKUP(TRIM(PRR[[#This Row],[Lokacija provedbe
grad ili općina]]),[1]Koordinate!B:E,2,FALSE),"")</f>
        <v>33000</v>
      </c>
      <c r="P2399" s="79">
        <f>IFERROR(VLOOKUP(TRIM(PRR[[#This Row],[Lokacija provedbe
grad ili općina]]),[1]Koordinate!B:E,3,FALSE),"")</f>
        <v>45.831646300000003</v>
      </c>
      <c r="Q2399" s="79">
        <f>IFERROR(VLOOKUP(TRIM(PRR[[#This Row],[Lokacija provedbe
grad ili općina]]),[1]Koordinate!B:E,4,FALSE),"")</f>
        <v>17.385542900000001</v>
      </c>
    </row>
    <row r="2400" spans="1:17" s="167" customFormat="1">
      <c r="A2400" s="151"/>
      <c r="B2400" s="113" t="s">
        <v>5566</v>
      </c>
      <c r="C2400" s="151"/>
      <c r="D2400" s="151"/>
      <c r="E2400" s="78">
        <v>43545</v>
      </c>
      <c r="F2400" s="517">
        <v>372000</v>
      </c>
      <c r="G2400" s="517">
        <v>372000</v>
      </c>
      <c r="H2400" s="517">
        <v>316200</v>
      </c>
      <c r="I2400" s="517">
        <v>55800</v>
      </c>
      <c r="J2400" s="517">
        <v>0</v>
      </c>
      <c r="K2400" s="124" t="s">
        <v>6445</v>
      </c>
      <c r="L2400" s="418" t="s">
        <v>43</v>
      </c>
      <c r="M2400" s="124" t="s">
        <v>2434</v>
      </c>
      <c r="N2400" s="151"/>
      <c r="O2400" s="79">
        <f>IFERROR(VLOOKUP(TRIM(PRR[[#This Row],[Lokacija provedbe
grad ili općina]]),[1]Koordinate!B:E,2,FALSE),"")</f>
        <v>33523</v>
      </c>
      <c r="P2400" s="79">
        <f>IFERROR(VLOOKUP(TRIM(PRR[[#This Row],[Lokacija provedbe
grad ili općina]]),[1]Koordinate!B:E,3,FALSE),"")</f>
        <v>45.742938199999998</v>
      </c>
      <c r="Q2400" s="79">
        <f>IFERROR(VLOOKUP(TRIM(PRR[[#This Row],[Lokacija provedbe
grad ili općina]]),[1]Koordinate!B:E,4,FALSE),"")</f>
        <v>17.856084599999999</v>
      </c>
    </row>
    <row r="2401" spans="1:17" s="167" customFormat="1">
      <c r="A2401" s="151"/>
      <c r="B2401" s="113" t="s">
        <v>5566</v>
      </c>
      <c r="C2401" s="151"/>
      <c r="D2401" s="151"/>
      <c r="E2401" s="78">
        <v>43550</v>
      </c>
      <c r="F2401" s="517">
        <v>372000</v>
      </c>
      <c r="G2401" s="517">
        <v>372000</v>
      </c>
      <c r="H2401" s="517">
        <v>316200</v>
      </c>
      <c r="I2401" s="517">
        <v>55800</v>
      </c>
      <c r="J2401" s="517">
        <v>0</v>
      </c>
      <c r="K2401" s="124" t="s">
        <v>6446</v>
      </c>
      <c r="L2401" s="418" t="s">
        <v>43</v>
      </c>
      <c r="M2401" s="124" t="s">
        <v>4345</v>
      </c>
      <c r="N2401" s="151"/>
      <c r="O2401" s="79">
        <f>IFERROR(VLOOKUP(TRIM(PRR[[#This Row],[Lokacija provedbe
grad ili općina]]),[1]Koordinate!B:E,2,FALSE),"")</f>
        <v>33525</v>
      </c>
      <c r="P2401" s="79">
        <f>IFERROR(VLOOKUP(TRIM(PRR[[#This Row],[Lokacija provedbe
grad ili općina]]),[1]Koordinate!B:E,3,FALSE),"")</f>
        <v>45.803723099999999</v>
      </c>
      <c r="Q2401" s="79">
        <f>IFERROR(VLOOKUP(TRIM(PRR[[#This Row],[Lokacija provedbe
grad ili općina]]),[1]Koordinate!B:E,4,FALSE),"")</f>
        <v>17.745818199999999</v>
      </c>
    </row>
    <row r="2402" spans="1:17" s="167" customFormat="1">
      <c r="A2402" s="151"/>
      <c r="B2402" s="423" t="s">
        <v>5566</v>
      </c>
      <c r="C2402" s="225"/>
      <c r="D2402" s="225"/>
      <c r="E2402" s="231">
        <v>43559</v>
      </c>
      <c r="F2402" s="424">
        <v>372000</v>
      </c>
      <c r="G2402" s="424">
        <v>372000</v>
      </c>
      <c r="H2402" s="424">
        <v>316200</v>
      </c>
      <c r="I2402" s="424">
        <v>55800</v>
      </c>
      <c r="J2402" s="424">
        <v>0</v>
      </c>
      <c r="K2402" s="142" t="s">
        <v>6554</v>
      </c>
      <c r="L2402" s="419" t="s">
        <v>43</v>
      </c>
      <c r="M2402" s="142" t="s">
        <v>179</v>
      </c>
      <c r="N2402" s="151"/>
      <c r="O2402" s="79">
        <f>IFERROR(VLOOKUP(TRIM(PRR[[#This Row],[Lokacija provedbe
grad ili općina]]),[1]Koordinate!B:E,2,FALSE),"")</f>
        <v>33520</v>
      </c>
      <c r="P2402" s="79">
        <f>IFERROR(VLOOKUP(TRIM(PRR[[#This Row],[Lokacija provedbe
grad ili općina]]),[1]Koordinate!B:E,3,FALSE),"")</f>
        <v>45.701931999999999</v>
      </c>
      <c r="Q2402" s="79">
        <f>IFERROR(VLOOKUP(TRIM(PRR[[#This Row],[Lokacija provedbe
grad ili općina]]),[1]Koordinate!B:E,4,FALSE),"")</f>
        <v>17.701143999999999</v>
      </c>
    </row>
    <row r="2403" spans="1:17" s="167" customFormat="1">
      <c r="A2403" s="151"/>
      <c r="B2403" s="423" t="s">
        <v>5566</v>
      </c>
      <c r="C2403" s="225"/>
      <c r="D2403" s="225"/>
      <c r="E2403" s="231">
        <v>43570</v>
      </c>
      <c r="F2403" s="424">
        <v>372000</v>
      </c>
      <c r="G2403" s="424">
        <v>372000</v>
      </c>
      <c r="H2403" s="424">
        <v>316200</v>
      </c>
      <c r="I2403" s="424">
        <v>55800</v>
      </c>
      <c r="J2403" s="424">
        <v>0</v>
      </c>
      <c r="K2403" s="142" t="s">
        <v>6439</v>
      </c>
      <c r="L2403" s="419" t="s">
        <v>43</v>
      </c>
      <c r="M2403" s="142" t="s">
        <v>2434</v>
      </c>
      <c r="N2403" s="151"/>
      <c r="O2403" s="79">
        <f>IFERROR(VLOOKUP(TRIM(PRR[[#This Row],[Lokacija provedbe
grad ili općina]]),[1]Koordinate!B:E,2,FALSE),"")</f>
        <v>33523</v>
      </c>
      <c r="P2403" s="79">
        <f>IFERROR(VLOOKUP(TRIM(PRR[[#This Row],[Lokacija provedbe
grad ili općina]]),[1]Koordinate!B:E,3,FALSE),"")</f>
        <v>45.742938199999998</v>
      </c>
      <c r="Q2403" s="79">
        <f>IFERROR(VLOOKUP(TRIM(PRR[[#This Row],[Lokacija provedbe
grad ili općina]]),[1]Koordinate!B:E,4,FALSE),"")</f>
        <v>17.856084599999999</v>
      </c>
    </row>
    <row r="2404" spans="1:17" s="167" customFormat="1">
      <c r="A2404" s="151"/>
      <c r="B2404" s="113" t="s">
        <v>2742</v>
      </c>
      <c r="C2404" s="151"/>
      <c r="D2404" s="151"/>
      <c r="E2404" s="78">
        <v>43152</v>
      </c>
      <c r="F2404" s="517">
        <v>111600</v>
      </c>
      <c r="G2404" s="517">
        <v>111600</v>
      </c>
      <c r="H2404" s="517">
        <v>94860</v>
      </c>
      <c r="I2404" s="517">
        <v>16740</v>
      </c>
      <c r="J2404" s="517">
        <v>0</v>
      </c>
      <c r="K2404" s="124" t="s">
        <v>2911</v>
      </c>
      <c r="L2404" s="418" t="s">
        <v>43</v>
      </c>
      <c r="M2404" s="124" t="s">
        <v>383</v>
      </c>
      <c r="N2404" s="151"/>
      <c r="O2404" s="79">
        <f>IFERROR(VLOOKUP(TRIM(PRR[[#This Row],[Lokacija provedbe
grad ili općina]]),[1]Koordinate!B:E,2,FALSE),"")</f>
        <v>33515</v>
      </c>
      <c r="P2404" s="79">
        <f>IFERROR(VLOOKUP(TRIM(PRR[[#This Row],[Lokacija provedbe
grad ili općina]]),[1]Koordinate!B:E,3,FALSE),"")</f>
        <v>45.528800699999998</v>
      </c>
      <c r="Q2404" s="79">
        <f>IFERROR(VLOOKUP(TRIM(PRR[[#This Row],[Lokacija provedbe
grad ili općina]]),[1]Koordinate!B:E,4,FALSE),"")</f>
        <v>17.880347400000002</v>
      </c>
    </row>
    <row r="2405" spans="1:17" s="167" customFormat="1">
      <c r="A2405" s="151"/>
      <c r="B2405" s="113" t="s">
        <v>2742</v>
      </c>
      <c r="C2405" s="151"/>
      <c r="D2405" s="151"/>
      <c r="E2405" s="78">
        <v>43152</v>
      </c>
      <c r="F2405" s="517">
        <v>111600</v>
      </c>
      <c r="G2405" s="517">
        <v>111600</v>
      </c>
      <c r="H2405" s="517">
        <v>94860</v>
      </c>
      <c r="I2405" s="517">
        <v>16740</v>
      </c>
      <c r="J2405" s="517">
        <v>0</v>
      </c>
      <c r="K2405" s="124" t="s">
        <v>2912</v>
      </c>
      <c r="L2405" s="418" t="s">
        <v>43</v>
      </c>
      <c r="M2405" s="124" t="s">
        <v>383</v>
      </c>
      <c r="N2405" s="151"/>
      <c r="O2405" s="79">
        <f>IFERROR(VLOOKUP(TRIM(PRR[[#This Row],[Lokacija provedbe
grad ili općina]]),[1]Koordinate!B:E,2,FALSE),"")</f>
        <v>33515</v>
      </c>
      <c r="P2405" s="79">
        <f>IFERROR(VLOOKUP(TRIM(PRR[[#This Row],[Lokacija provedbe
grad ili općina]]),[1]Koordinate!B:E,3,FALSE),"")</f>
        <v>45.528800699999998</v>
      </c>
      <c r="Q2405" s="79">
        <f>IFERROR(VLOOKUP(TRIM(PRR[[#This Row],[Lokacija provedbe
grad ili općina]]),[1]Koordinate!B:E,4,FALSE),"")</f>
        <v>17.880347400000002</v>
      </c>
    </row>
    <row r="2406" spans="1:17" s="167" customFormat="1">
      <c r="A2406" s="151"/>
      <c r="B2406" s="113" t="s">
        <v>2742</v>
      </c>
      <c r="C2406" s="151"/>
      <c r="D2406" s="151"/>
      <c r="E2406" s="78">
        <v>43152</v>
      </c>
      <c r="F2406" s="517">
        <v>111600</v>
      </c>
      <c r="G2406" s="517">
        <v>111600</v>
      </c>
      <c r="H2406" s="517">
        <v>94860</v>
      </c>
      <c r="I2406" s="517">
        <v>16740</v>
      </c>
      <c r="J2406" s="517"/>
      <c r="K2406" s="124" t="s">
        <v>2913</v>
      </c>
      <c r="L2406" s="418" t="s">
        <v>43</v>
      </c>
      <c r="M2406" s="124" t="s">
        <v>4154</v>
      </c>
      <c r="N2406" s="151"/>
      <c r="O2406" s="79">
        <f>IFERROR(VLOOKUP(TRIM(PRR[[#This Row],[Lokacija provedbe
grad ili općina]]),[1]Koordinate!B:E,2,FALSE),"")</f>
        <v>33404</v>
      </c>
      <c r="P2406" s="79">
        <f>IFERROR(VLOOKUP(TRIM(PRR[[#This Row],[Lokacija provedbe
grad ili općina]]),[1]Koordinate!B:E,3,FALSE),"")</f>
        <v>45.858045799999999</v>
      </c>
      <c r="Q2406" s="79">
        <f>IFERROR(VLOOKUP(TRIM(PRR[[#This Row],[Lokacija provedbe
grad ili općina]]),[1]Koordinate!B:E,4,FALSE),"")</f>
        <v>17.301897400000001</v>
      </c>
    </row>
    <row r="2407" spans="1:17" s="167" customFormat="1">
      <c r="A2407" s="151"/>
      <c r="B2407" s="113" t="s">
        <v>2742</v>
      </c>
      <c r="C2407" s="151"/>
      <c r="D2407" s="151"/>
      <c r="E2407" s="78">
        <v>43152</v>
      </c>
      <c r="F2407" s="517">
        <v>111600</v>
      </c>
      <c r="G2407" s="517">
        <v>111600</v>
      </c>
      <c r="H2407" s="517">
        <v>94860</v>
      </c>
      <c r="I2407" s="517">
        <v>16740</v>
      </c>
      <c r="J2407" s="517"/>
      <c r="K2407" s="124" t="s">
        <v>2914</v>
      </c>
      <c r="L2407" s="418" t="s">
        <v>43</v>
      </c>
      <c r="M2407" s="124" t="s">
        <v>383</v>
      </c>
      <c r="N2407" s="151"/>
      <c r="O2407" s="79">
        <f>IFERROR(VLOOKUP(TRIM(PRR[[#This Row],[Lokacija provedbe
grad ili općina]]),[1]Koordinate!B:E,2,FALSE),"")</f>
        <v>33515</v>
      </c>
      <c r="P2407" s="79">
        <f>IFERROR(VLOOKUP(TRIM(PRR[[#This Row],[Lokacija provedbe
grad ili općina]]),[1]Koordinate!B:E,3,FALSE),"")</f>
        <v>45.528800699999998</v>
      </c>
      <c r="Q2407" s="79">
        <f>IFERROR(VLOOKUP(TRIM(PRR[[#This Row],[Lokacija provedbe
grad ili općina]]),[1]Koordinate!B:E,4,FALSE),"")</f>
        <v>17.880347400000002</v>
      </c>
    </row>
    <row r="2408" spans="1:17" s="167" customFormat="1">
      <c r="A2408" s="151"/>
      <c r="B2408" s="113" t="s">
        <v>2742</v>
      </c>
      <c r="C2408" s="151"/>
      <c r="D2408" s="151"/>
      <c r="E2408" s="78">
        <v>43152</v>
      </c>
      <c r="F2408" s="517">
        <v>111600</v>
      </c>
      <c r="G2408" s="517">
        <v>111600</v>
      </c>
      <c r="H2408" s="517">
        <v>94860</v>
      </c>
      <c r="I2408" s="517">
        <v>16740</v>
      </c>
      <c r="J2408" s="517"/>
      <c r="K2408" s="124" t="s">
        <v>2915</v>
      </c>
      <c r="L2408" s="418" t="s">
        <v>43</v>
      </c>
      <c r="M2408" s="124" t="s">
        <v>1386</v>
      </c>
      <c r="N2408" s="151"/>
      <c r="O2408" s="79">
        <f>IFERROR(VLOOKUP(TRIM(PRR[[#This Row],[Lokacija provedbe
grad ili općina]]),[1]Koordinate!B:E,2,FALSE),"")</f>
        <v>33405</v>
      </c>
      <c r="P2408" s="79">
        <f>IFERROR(VLOOKUP(TRIM(PRR[[#This Row],[Lokacija provedbe
grad ili općina]]),[1]Koordinate!B:E,3,FALSE),"")</f>
        <v>45.950106699999999</v>
      </c>
      <c r="Q2408" s="79">
        <f>IFERROR(VLOOKUP(TRIM(PRR[[#This Row],[Lokacija provedbe
grad ili općina]]),[1]Koordinate!B:E,4,FALSE),"")</f>
        <v>17.2326520999999</v>
      </c>
    </row>
    <row r="2409" spans="1:17" s="167" customFormat="1">
      <c r="A2409" s="151"/>
      <c r="B2409" s="113" t="s">
        <v>2742</v>
      </c>
      <c r="C2409" s="151"/>
      <c r="D2409" s="151"/>
      <c r="E2409" s="78">
        <v>43152</v>
      </c>
      <c r="F2409" s="517">
        <v>111600</v>
      </c>
      <c r="G2409" s="517">
        <v>111600</v>
      </c>
      <c r="H2409" s="517">
        <v>94860</v>
      </c>
      <c r="I2409" s="517">
        <v>16740</v>
      </c>
      <c r="J2409" s="517"/>
      <c r="K2409" s="124" t="s">
        <v>2916</v>
      </c>
      <c r="L2409" s="418" t="s">
        <v>43</v>
      </c>
      <c r="M2409" s="124" t="s">
        <v>383</v>
      </c>
      <c r="N2409" s="151"/>
      <c r="O2409" s="79">
        <f>IFERROR(VLOOKUP(TRIM(PRR[[#This Row],[Lokacija provedbe
grad ili općina]]),[1]Koordinate!B:E,2,FALSE),"")</f>
        <v>33515</v>
      </c>
      <c r="P2409" s="79">
        <f>IFERROR(VLOOKUP(TRIM(PRR[[#This Row],[Lokacija provedbe
grad ili općina]]),[1]Koordinate!B:E,3,FALSE),"")</f>
        <v>45.528800699999998</v>
      </c>
      <c r="Q2409" s="79">
        <f>IFERROR(VLOOKUP(TRIM(PRR[[#This Row],[Lokacija provedbe
grad ili općina]]),[1]Koordinate!B:E,4,FALSE),"")</f>
        <v>17.880347400000002</v>
      </c>
    </row>
    <row r="2410" spans="1:17" s="167" customFormat="1">
      <c r="A2410" s="151"/>
      <c r="B2410" s="113" t="s">
        <v>2742</v>
      </c>
      <c r="C2410" s="151"/>
      <c r="D2410" s="151"/>
      <c r="E2410" s="78">
        <v>43152</v>
      </c>
      <c r="F2410" s="517">
        <v>111600</v>
      </c>
      <c r="G2410" s="517">
        <v>111600</v>
      </c>
      <c r="H2410" s="517">
        <v>94860</v>
      </c>
      <c r="I2410" s="517">
        <v>16740</v>
      </c>
      <c r="J2410" s="517"/>
      <c r="K2410" s="124" t="s">
        <v>2917</v>
      </c>
      <c r="L2410" s="418" t="s">
        <v>43</v>
      </c>
      <c r="M2410" s="124" t="s">
        <v>383</v>
      </c>
      <c r="N2410" s="151"/>
      <c r="O2410" s="79">
        <f>IFERROR(VLOOKUP(TRIM(PRR[[#This Row],[Lokacija provedbe
grad ili općina]]),[1]Koordinate!B:E,2,FALSE),"")</f>
        <v>33515</v>
      </c>
      <c r="P2410" s="79">
        <f>IFERROR(VLOOKUP(TRIM(PRR[[#This Row],[Lokacija provedbe
grad ili općina]]),[1]Koordinate!B:E,3,FALSE),"")</f>
        <v>45.528800699999998</v>
      </c>
      <c r="Q2410" s="79">
        <f>IFERROR(VLOOKUP(TRIM(PRR[[#This Row],[Lokacija provedbe
grad ili općina]]),[1]Koordinate!B:E,4,FALSE),"")</f>
        <v>17.880347400000002</v>
      </c>
    </row>
    <row r="2411" spans="1:17" s="167" customFormat="1">
      <c r="A2411" s="151"/>
      <c r="B2411" s="113" t="s">
        <v>2742</v>
      </c>
      <c r="C2411" s="151"/>
      <c r="D2411" s="151"/>
      <c r="E2411" s="78">
        <v>43152</v>
      </c>
      <c r="F2411" s="517">
        <v>111600</v>
      </c>
      <c r="G2411" s="517">
        <v>111600</v>
      </c>
      <c r="H2411" s="517">
        <v>94860</v>
      </c>
      <c r="I2411" s="517">
        <v>16740</v>
      </c>
      <c r="J2411" s="517"/>
      <c r="K2411" s="124" t="s">
        <v>2918</v>
      </c>
      <c r="L2411" s="418" t="s">
        <v>43</v>
      </c>
      <c r="M2411" s="124" t="s">
        <v>383</v>
      </c>
      <c r="N2411" s="151"/>
      <c r="O2411" s="79">
        <f>IFERROR(VLOOKUP(TRIM(PRR[[#This Row],[Lokacija provedbe
grad ili općina]]),[1]Koordinate!B:E,2,FALSE),"")</f>
        <v>33515</v>
      </c>
      <c r="P2411" s="79">
        <f>IFERROR(VLOOKUP(TRIM(PRR[[#This Row],[Lokacija provedbe
grad ili općina]]),[1]Koordinate!B:E,3,FALSE),"")</f>
        <v>45.528800699999998</v>
      </c>
      <c r="Q2411" s="79">
        <f>IFERROR(VLOOKUP(TRIM(PRR[[#This Row],[Lokacija provedbe
grad ili općina]]),[1]Koordinate!B:E,4,FALSE),"")</f>
        <v>17.880347400000002</v>
      </c>
    </row>
    <row r="2412" spans="1:17" s="167" customFormat="1">
      <c r="A2412" s="151"/>
      <c r="B2412" s="113" t="s">
        <v>2742</v>
      </c>
      <c r="C2412" s="151"/>
      <c r="D2412" s="151"/>
      <c r="E2412" s="78">
        <v>43152</v>
      </c>
      <c r="F2412" s="517">
        <v>111600</v>
      </c>
      <c r="G2412" s="517">
        <v>111600</v>
      </c>
      <c r="H2412" s="517">
        <v>94860</v>
      </c>
      <c r="I2412" s="517">
        <v>16740</v>
      </c>
      <c r="J2412" s="517"/>
      <c r="K2412" s="124" t="s">
        <v>2919</v>
      </c>
      <c r="L2412" s="418" t="s">
        <v>43</v>
      </c>
      <c r="M2412" s="124" t="s">
        <v>383</v>
      </c>
      <c r="N2412" s="151"/>
      <c r="O2412" s="79">
        <f>IFERROR(VLOOKUP(TRIM(PRR[[#This Row],[Lokacija provedbe
grad ili općina]]),[1]Koordinate!B:E,2,FALSE),"")</f>
        <v>33515</v>
      </c>
      <c r="P2412" s="79">
        <f>IFERROR(VLOOKUP(TRIM(PRR[[#This Row],[Lokacija provedbe
grad ili općina]]),[1]Koordinate!B:E,3,FALSE),"")</f>
        <v>45.528800699999998</v>
      </c>
      <c r="Q2412" s="79">
        <f>IFERROR(VLOOKUP(TRIM(PRR[[#This Row],[Lokacija provedbe
grad ili općina]]),[1]Koordinate!B:E,4,FALSE),"")</f>
        <v>17.880347400000002</v>
      </c>
    </row>
    <row r="2413" spans="1:17" s="167" customFormat="1">
      <c r="A2413" s="151"/>
      <c r="B2413" s="113" t="s">
        <v>2742</v>
      </c>
      <c r="C2413" s="151"/>
      <c r="D2413" s="151"/>
      <c r="E2413" s="78">
        <v>43152</v>
      </c>
      <c r="F2413" s="517">
        <v>111600</v>
      </c>
      <c r="G2413" s="517">
        <v>111600</v>
      </c>
      <c r="H2413" s="517">
        <v>94860</v>
      </c>
      <c r="I2413" s="517">
        <v>16740</v>
      </c>
      <c r="J2413" s="517"/>
      <c r="K2413" s="124" t="s">
        <v>2920</v>
      </c>
      <c r="L2413" s="418" t="s">
        <v>43</v>
      </c>
      <c r="M2413" s="124" t="s">
        <v>383</v>
      </c>
      <c r="N2413" s="151"/>
      <c r="O2413" s="79">
        <f>IFERROR(VLOOKUP(TRIM(PRR[[#This Row],[Lokacija provedbe
grad ili općina]]),[1]Koordinate!B:E,2,FALSE),"")</f>
        <v>33515</v>
      </c>
      <c r="P2413" s="79">
        <f>IFERROR(VLOOKUP(TRIM(PRR[[#This Row],[Lokacija provedbe
grad ili općina]]),[1]Koordinate!B:E,3,FALSE),"")</f>
        <v>45.528800699999998</v>
      </c>
      <c r="Q2413" s="79">
        <f>IFERROR(VLOOKUP(TRIM(PRR[[#This Row],[Lokacija provedbe
grad ili općina]]),[1]Koordinate!B:E,4,FALSE),"")</f>
        <v>17.880347400000002</v>
      </c>
    </row>
    <row r="2414" spans="1:17" s="167" customFormat="1">
      <c r="A2414" s="151"/>
      <c r="B2414" s="113" t="s">
        <v>2742</v>
      </c>
      <c r="C2414" s="151"/>
      <c r="D2414" s="151"/>
      <c r="E2414" s="78">
        <v>43152</v>
      </c>
      <c r="F2414" s="517">
        <v>111600</v>
      </c>
      <c r="G2414" s="517">
        <v>111600</v>
      </c>
      <c r="H2414" s="517">
        <v>94860</v>
      </c>
      <c r="I2414" s="517">
        <v>16740</v>
      </c>
      <c r="J2414" s="517"/>
      <c r="K2414" s="124" t="s">
        <v>2921</v>
      </c>
      <c r="L2414" s="418" t="s">
        <v>43</v>
      </c>
      <c r="M2414" s="124" t="s">
        <v>383</v>
      </c>
      <c r="N2414" s="151"/>
      <c r="O2414" s="79">
        <f>IFERROR(VLOOKUP(TRIM(PRR[[#This Row],[Lokacija provedbe
grad ili općina]]),[1]Koordinate!B:E,2,FALSE),"")</f>
        <v>33515</v>
      </c>
      <c r="P2414" s="79">
        <f>IFERROR(VLOOKUP(TRIM(PRR[[#This Row],[Lokacija provedbe
grad ili općina]]),[1]Koordinate!B:E,3,FALSE),"")</f>
        <v>45.528800699999998</v>
      </c>
      <c r="Q2414" s="79">
        <f>IFERROR(VLOOKUP(TRIM(PRR[[#This Row],[Lokacija provedbe
grad ili općina]]),[1]Koordinate!B:E,4,FALSE),"")</f>
        <v>17.880347400000002</v>
      </c>
    </row>
    <row r="2415" spans="1:17" s="167" customFormat="1">
      <c r="A2415" s="151"/>
      <c r="B2415" s="113" t="s">
        <v>2742</v>
      </c>
      <c r="C2415" s="151"/>
      <c r="D2415" s="151"/>
      <c r="E2415" s="78">
        <v>43152</v>
      </c>
      <c r="F2415" s="517">
        <v>111600</v>
      </c>
      <c r="G2415" s="517">
        <v>111600</v>
      </c>
      <c r="H2415" s="517">
        <v>94860</v>
      </c>
      <c r="I2415" s="517">
        <v>16740</v>
      </c>
      <c r="J2415" s="517"/>
      <c r="K2415" s="124" t="s">
        <v>2922</v>
      </c>
      <c r="L2415" s="418" t="s">
        <v>43</v>
      </c>
      <c r="M2415" s="124" t="s">
        <v>383</v>
      </c>
      <c r="N2415" s="151"/>
      <c r="O2415" s="79">
        <f>IFERROR(VLOOKUP(TRIM(PRR[[#This Row],[Lokacija provedbe
grad ili općina]]),[1]Koordinate!B:E,2,FALSE),"")</f>
        <v>33515</v>
      </c>
      <c r="P2415" s="79">
        <f>IFERROR(VLOOKUP(TRIM(PRR[[#This Row],[Lokacija provedbe
grad ili općina]]),[1]Koordinate!B:E,3,FALSE),"")</f>
        <v>45.528800699999998</v>
      </c>
      <c r="Q2415" s="79">
        <f>IFERROR(VLOOKUP(TRIM(PRR[[#This Row],[Lokacija provedbe
grad ili općina]]),[1]Koordinate!B:E,4,FALSE),"")</f>
        <v>17.880347400000002</v>
      </c>
    </row>
    <row r="2416" spans="1:17" s="167" customFormat="1">
      <c r="A2416" s="151"/>
      <c r="B2416" s="113" t="s">
        <v>2742</v>
      </c>
      <c r="C2416" s="151"/>
      <c r="D2416" s="151"/>
      <c r="E2416" s="78">
        <v>43152</v>
      </c>
      <c r="F2416" s="517">
        <v>111600</v>
      </c>
      <c r="G2416" s="517">
        <v>111600</v>
      </c>
      <c r="H2416" s="517">
        <v>94860</v>
      </c>
      <c r="I2416" s="517">
        <v>16740</v>
      </c>
      <c r="J2416" s="517"/>
      <c r="K2416" s="124" t="s">
        <v>2923</v>
      </c>
      <c r="L2416" s="418" t="s">
        <v>43</v>
      </c>
      <c r="M2416" s="124" t="s">
        <v>179</v>
      </c>
      <c r="N2416" s="151"/>
      <c r="O2416" s="79">
        <f>IFERROR(VLOOKUP(TRIM(PRR[[#This Row],[Lokacija provedbe
grad ili općina]]),[1]Koordinate!B:E,2,FALSE),"")</f>
        <v>33520</v>
      </c>
      <c r="P2416" s="79">
        <f>IFERROR(VLOOKUP(TRIM(PRR[[#This Row],[Lokacija provedbe
grad ili općina]]),[1]Koordinate!B:E,3,FALSE),"")</f>
        <v>45.701931999999999</v>
      </c>
      <c r="Q2416" s="79">
        <f>IFERROR(VLOOKUP(TRIM(PRR[[#This Row],[Lokacija provedbe
grad ili općina]]),[1]Koordinate!B:E,4,FALSE),"")</f>
        <v>17.701143999999999</v>
      </c>
    </row>
    <row r="2417" spans="1:17" s="167" customFormat="1">
      <c r="A2417" s="151"/>
      <c r="B2417" s="113" t="s">
        <v>2742</v>
      </c>
      <c r="C2417" s="151"/>
      <c r="D2417" s="151"/>
      <c r="E2417" s="78">
        <v>43152</v>
      </c>
      <c r="F2417" s="517">
        <v>111600</v>
      </c>
      <c r="G2417" s="517">
        <v>111600</v>
      </c>
      <c r="H2417" s="517">
        <v>94860</v>
      </c>
      <c r="I2417" s="517">
        <v>16740</v>
      </c>
      <c r="J2417" s="517"/>
      <c r="K2417" s="124" t="s">
        <v>2924</v>
      </c>
      <c r="L2417" s="418" t="s">
        <v>43</v>
      </c>
      <c r="M2417" s="124" t="s">
        <v>2434</v>
      </c>
      <c r="N2417" s="151"/>
      <c r="O2417" s="79">
        <f>IFERROR(VLOOKUP(TRIM(PRR[[#This Row],[Lokacija provedbe
grad ili općina]]),[1]Koordinate!B:E,2,FALSE),"")</f>
        <v>33523</v>
      </c>
      <c r="P2417" s="79">
        <f>IFERROR(VLOOKUP(TRIM(PRR[[#This Row],[Lokacija provedbe
grad ili općina]]),[1]Koordinate!B:E,3,FALSE),"")</f>
        <v>45.742938199999998</v>
      </c>
      <c r="Q2417" s="79">
        <f>IFERROR(VLOOKUP(TRIM(PRR[[#This Row],[Lokacija provedbe
grad ili općina]]),[1]Koordinate!B:E,4,FALSE),"")</f>
        <v>17.856084599999999</v>
      </c>
    </row>
    <row r="2418" spans="1:17" s="167" customFormat="1">
      <c r="A2418" s="151"/>
      <c r="B2418" s="113" t="s">
        <v>2742</v>
      </c>
      <c r="C2418" s="151"/>
      <c r="D2418" s="151"/>
      <c r="E2418" s="78">
        <v>43152</v>
      </c>
      <c r="F2418" s="517">
        <v>111600</v>
      </c>
      <c r="G2418" s="517">
        <v>111600</v>
      </c>
      <c r="H2418" s="517">
        <v>94860</v>
      </c>
      <c r="I2418" s="517">
        <v>16740</v>
      </c>
      <c r="J2418" s="517"/>
      <c r="K2418" s="124" t="s">
        <v>2925</v>
      </c>
      <c r="L2418" s="418" t="s">
        <v>43</v>
      </c>
      <c r="M2418" s="124" t="s">
        <v>383</v>
      </c>
      <c r="N2418" s="151"/>
      <c r="O2418" s="79">
        <f>IFERROR(VLOOKUP(TRIM(PRR[[#This Row],[Lokacija provedbe
grad ili općina]]),[1]Koordinate!B:E,2,FALSE),"")</f>
        <v>33515</v>
      </c>
      <c r="P2418" s="79">
        <f>IFERROR(VLOOKUP(TRIM(PRR[[#This Row],[Lokacija provedbe
grad ili općina]]),[1]Koordinate!B:E,3,FALSE),"")</f>
        <v>45.528800699999998</v>
      </c>
      <c r="Q2418" s="79">
        <f>IFERROR(VLOOKUP(TRIM(PRR[[#This Row],[Lokacija provedbe
grad ili općina]]),[1]Koordinate!B:E,4,FALSE),"")</f>
        <v>17.880347400000002</v>
      </c>
    </row>
    <row r="2419" spans="1:17" s="167" customFormat="1">
      <c r="A2419" s="151"/>
      <c r="B2419" s="113" t="s">
        <v>2742</v>
      </c>
      <c r="C2419" s="151"/>
      <c r="D2419" s="151"/>
      <c r="E2419" s="78">
        <v>43152</v>
      </c>
      <c r="F2419" s="517">
        <v>111600</v>
      </c>
      <c r="G2419" s="517">
        <v>111600</v>
      </c>
      <c r="H2419" s="517">
        <v>94860</v>
      </c>
      <c r="I2419" s="517">
        <v>16740</v>
      </c>
      <c r="J2419" s="517"/>
      <c r="K2419" s="124" t="s">
        <v>2926</v>
      </c>
      <c r="L2419" s="418" t="s">
        <v>43</v>
      </c>
      <c r="M2419" s="124" t="s">
        <v>179</v>
      </c>
      <c r="N2419" s="151"/>
      <c r="O2419" s="79">
        <f>IFERROR(VLOOKUP(TRIM(PRR[[#This Row],[Lokacija provedbe
grad ili općina]]),[1]Koordinate!B:E,2,FALSE),"")</f>
        <v>33520</v>
      </c>
      <c r="P2419" s="79">
        <f>IFERROR(VLOOKUP(TRIM(PRR[[#This Row],[Lokacija provedbe
grad ili općina]]),[1]Koordinate!B:E,3,FALSE),"")</f>
        <v>45.701931999999999</v>
      </c>
      <c r="Q2419" s="79">
        <f>IFERROR(VLOOKUP(TRIM(PRR[[#This Row],[Lokacija provedbe
grad ili općina]]),[1]Koordinate!B:E,4,FALSE),"")</f>
        <v>17.701143999999999</v>
      </c>
    </row>
    <row r="2420" spans="1:17" s="167" customFormat="1">
      <c r="A2420" s="151"/>
      <c r="B2420" s="113" t="s">
        <v>2742</v>
      </c>
      <c r="C2420" s="151"/>
      <c r="D2420" s="151"/>
      <c r="E2420" s="78">
        <v>43152</v>
      </c>
      <c r="F2420" s="517">
        <v>111600</v>
      </c>
      <c r="G2420" s="517">
        <v>111600</v>
      </c>
      <c r="H2420" s="517">
        <v>94860</v>
      </c>
      <c r="I2420" s="517">
        <v>16740</v>
      </c>
      <c r="J2420" s="517"/>
      <c r="K2420" s="124" t="s">
        <v>2927</v>
      </c>
      <c r="L2420" s="418" t="s">
        <v>43</v>
      </c>
      <c r="M2420" s="124" t="s">
        <v>383</v>
      </c>
      <c r="N2420" s="151"/>
      <c r="O2420" s="79">
        <f>IFERROR(VLOOKUP(TRIM(PRR[[#This Row],[Lokacija provedbe
grad ili općina]]),[1]Koordinate!B:E,2,FALSE),"")</f>
        <v>33515</v>
      </c>
      <c r="P2420" s="79">
        <f>IFERROR(VLOOKUP(TRIM(PRR[[#This Row],[Lokacija provedbe
grad ili općina]]),[1]Koordinate!B:E,3,FALSE),"")</f>
        <v>45.528800699999998</v>
      </c>
      <c r="Q2420" s="79">
        <f>IFERROR(VLOOKUP(TRIM(PRR[[#This Row],[Lokacija provedbe
grad ili općina]]),[1]Koordinate!B:E,4,FALSE),"")</f>
        <v>17.880347400000002</v>
      </c>
    </row>
    <row r="2421" spans="1:17" s="167" customFormat="1">
      <c r="A2421" s="151"/>
      <c r="B2421" s="113" t="s">
        <v>2742</v>
      </c>
      <c r="C2421" s="151"/>
      <c r="D2421" s="151"/>
      <c r="E2421" s="78">
        <v>43152</v>
      </c>
      <c r="F2421" s="517">
        <v>111600</v>
      </c>
      <c r="G2421" s="517">
        <v>111600</v>
      </c>
      <c r="H2421" s="517">
        <v>94860</v>
      </c>
      <c r="I2421" s="517">
        <v>16740</v>
      </c>
      <c r="J2421" s="517"/>
      <c r="K2421" s="124" t="s">
        <v>2928</v>
      </c>
      <c r="L2421" s="418" t="s">
        <v>43</v>
      </c>
      <c r="M2421" s="124" t="s">
        <v>383</v>
      </c>
      <c r="N2421" s="151"/>
      <c r="O2421" s="79">
        <f>IFERROR(VLOOKUP(TRIM(PRR[[#This Row],[Lokacija provedbe
grad ili općina]]),[1]Koordinate!B:E,2,FALSE),"")</f>
        <v>33515</v>
      </c>
      <c r="P2421" s="79">
        <f>IFERROR(VLOOKUP(TRIM(PRR[[#This Row],[Lokacija provedbe
grad ili općina]]),[1]Koordinate!B:E,3,FALSE),"")</f>
        <v>45.528800699999998</v>
      </c>
      <c r="Q2421" s="79">
        <f>IFERROR(VLOOKUP(TRIM(PRR[[#This Row],[Lokacija provedbe
grad ili općina]]),[1]Koordinate!B:E,4,FALSE),"")</f>
        <v>17.880347400000002</v>
      </c>
    </row>
    <row r="2422" spans="1:17" s="167" customFormat="1">
      <c r="A2422" s="151"/>
      <c r="B2422" s="113" t="s">
        <v>2742</v>
      </c>
      <c r="C2422" s="151"/>
      <c r="D2422" s="151"/>
      <c r="E2422" s="78">
        <v>43152</v>
      </c>
      <c r="F2422" s="517">
        <v>111600</v>
      </c>
      <c r="G2422" s="517">
        <v>111600</v>
      </c>
      <c r="H2422" s="517">
        <v>94860</v>
      </c>
      <c r="I2422" s="517">
        <v>16740</v>
      </c>
      <c r="J2422" s="517"/>
      <c r="K2422" s="124" t="s">
        <v>2929</v>
      </c>
      <c r="L2422" s="418" t="s">
        <v>43</v>
      </c>
      <c r="M2422" s="124" t="s">
        <v>383</v>
      </c>
      <c r="N2422" s="151"/>
      <c r="O2422" s="79">
        <f>IFERROR(VLOOKUP(TRIM(PRR[[#This Row],[Lokacija provedbe
grad ili općina]]),[1]Koordinate!B:E,2,FALSE),"")</f>
        <v>33515</v>
      </c>
      <c r="P2422" s="79">
        <f>IFERROR(VLOOKUP(TRIM(PRR[[#This Row],[Lokacija provedbe
grad ili općina]]),[1]Koordinate!B:E,3,FALSE),"")</f>
        <v>45.528800699999998</v>
      </c>
      <c r="Q2422" s="79">
        <f>IFERROR(VLOOKUP(TRIM(PRR[[#This Row],[Lokacija provedbe
grad ili općina]]),[1]Koordinate!B:E,4,FALSE),"")</f>
        <v>17.880347400000002</v>
      </c>
    </row>
    <row r="2423" spans="1:17" s="167" customFormat="1">
      <c r="A2423" s="151"/>
      <c r="B2423" s="113" t="s">
        <v>2742</v>
      </c>
      <c r="C2423" s="151"/>
      <c r="D2423" s="151"/>
      <c r="E2423" s="78">
        <v>43152</v>
      </c>
      <c r="F2423" s="517">
        <v>111600</v>
      </c>
      <c r="G2423" s="517">
        <v>111600</v>
      </c>
      <c r="H2423" s="517">
        <v>94860</v>
      </c>
      <c r="I2423" s="517">
        <v>16740</v>
      </c>
      <c r="J2423" s="517"/>
      <c r="K2423" s="124" t="s">
        <v>2930</v>
      </c>
      <c r="L2423" s="418" t="s">
        <v>43</v>
      </c>
      <c r="M2423" s="124" t="s">
        <v>383</v>
      </c>
      <c r="N2423" s="151"/>
      <c r="O2423" s="79">
        <f>IFERROR(VLOOKUP(TRIM(PRR[[#This Row],[Lokacija provedbe
grad ili općina]]),[1]Koordinate!B:E,2,FALSE),"")</f>
        <v>33515</v>
      </c>
      <c r="P2423" s="79">
        <f>IFERROR(VLOOKUP(TRIM(PRR[[#This Row],[Lokacija provedbe
grad ili općina]]),[1]Koordinate!B:E,3,FALSE),"")</f>
        <v>45.528800699999998</v>
      </c>
      <c r="Q2423" s="79">
        <f>IFERROR(VLOOKUP(TRIM(PRR[[#This Row],[Lokacija provedbe
grad ili općina]]),[1]Koordinate!B:E,4,FALSE),"")</f>
        <v>17.880347400000002</v>
      </c>
    </row>
    <row r="2424" spans="1:17" s="167" customFormat="1">
      <c r="A2424" s="151"/>
      <c r="B2424" s="113" t="s">
        <v>2742</v>
      </c>
      <c r="C2424" s="151"/>
      <c r="D2424" s="151"/>
      <c r="E2424" s="78">
        <v>43152</v>
      </c>
      <c r="F2424" s="517">
        <v>111600</v>
      </c>
      <c r="G2424" s="517">
        <v>111600</v>
      </c>
      <c r="H2424" s="517">
        <v>94860</v>
      </c>
      <c r="I2424" s="517">
        <v>16740</v>
      </c>
      <c r="J2424" s="517"/>
      <c r="K2424" s="124" t="s">
        <v>2931</v>
      </c>
      <c r="L2424" s="418" t="s">
        <v>43</v>
      </c>
      <c r="M2424" s="124" t="s">
        <v>1464</v>
      </c>
      <c r="N2424" s="151"/>
      <c r="O2424" s="79">
        <f>IFERROR(VLOOKUP(TRIM(PRR[[#This Row],[Lokacija provedbe
grad ili općina]]),[1]Koordinate!B:E,2,FALSE),"")</f>
        <v>33411</v>
      </c>
      <c r="P2424" s="79">
        <f>IFERROR(VLOOKUP(TRIM(PRR[[#This Row],[Lokacija provedbe
grad ili općina]]),[1]Koordinate!B:E,3,FALSE),"")</f>
        <v>45.854422300000003</v>
      </c>
      <c r="Q2424" s="79">
        <f>IFERROR(VLOOKUP(TRIM(PRR[[#This Row],[Lokacija provedbe
grad ili općina]]),[1]Koordinate!B:E,4,FALSE),"")</f>
        <v>17.511416899999901</v>
      </c>
    </row>
    <row r="2425" spans="1:17" s="167" customFormat="1">
      <c r="A2425" s="151"/>
      <c r="B2425" s="113" t="s">
        <v>2742</v>
      </c>
      <c r="C2425" s="151"/>
      <c r="D2425" s="151"/>
      <c r="E2425" s="78">
        <v>43152</v>
      </c>
      <c r="F2425" s="517">
        <v>111600</v>
      </c>
      <c r="G2425" s="517">
        <v>111600</v>
      </c>
      <c r="H2425" s="517">
        <v>94860</v>
      </c>
      <c r="I2425" s="517">
        <v>16740</v>
      </c>
      <c r="J2425" s="517"/>
      <c r="K2425" s="124" t="s">
        <v>2932</v>
      </c>
      <c r="L2425" s="418" t="s">
        <v>43</v>
      </c>
      <c r="M2425" s="124" t="s">
        <v>383</v>
      </c>
      <c r="N2425" s="151"/>
      <c r="O2425" s="79">
        <f>IFERROR(VLOOKUP(TRIM(PRR[[#This Row],[Lokacija provedbe
grad ili općina]]),[1]Koordinate!B:E,2,FALSE),"")</f>
        <v>33515</v>
      </c>
      <c r="P2425" s="79">
        <f>IFERROR(VLOOKUP(TRIM(PRR[[#This Row],[Lokacija provedbe
grad ili općina]]),[1]Koordinate!B:E,3,FALSE),"")</f>
        <v>45.528800699999998</v>
      </c>
      <c r="Q2425" s="79">
        <f>IFERROR(VLOOKUP(TRIM(PRR[[#This Row],[Lokacija provedbe
grad ili općina]]),[1]Koordinate!B:E,4,FALSE),"")</f>
        <v>17.880347400000002</v>
      </c>
    </row>
    <row r="2426" spans="1:17" s="167" customFormat="1">
      <c r="A2426" s="151"/>
      <c r="B2426" s="113" t="s">
        <v>2742</v>
      </c>
      <c r="C2426" s="151"/>
      <c r="D2426" s="151"/>
      <c r="E2426" s="78">
        <v>43152</v>
      </c>
      <c r="F2426" s="517">
        <v>111600</v>
      </c>
      <c r="G2426" s="517">
        <v>111600</v>
      </c>
      <c r="H2426" s="517">
        <v>94860</v>
      </c>
      <c r="I2426" s="517">
        <v>16740</v>
      </c>
      <c r="J2426" s="517"/>
      <c r="K2426" s="124" t="s">
        <v>2933</v>
      </c>
      <c r="L2426" s="418" t="s">
        <v>43</v>
      </c>
      <c r="M2426" s="124" t="s">
        <v>383</v>
      </c>
      <c r="N2426" s="151"/>
      <c r="O2426" s="79">
        <f>IFERROR(VLOOKUP(TRIM(PRR[[#This Row],[Lokacija provedbe
grad ili općina]]),[1]Koordinate!B:E,2,FALSE),"")</f>
        <v>33515</v>
      </c>
      <c r="P2426" s="79">
        <f>IFERROR(VLOOKUP(TRIM(PRR[[#This Row],[Lokacija provedbe
grad ili općina]]),[1]Koordinate!B:E,3,FALSE),"")</f>
        <v>45.528800699999998</v>
      </c>
      <c r="Q2426" s="79">
        <f>IFERROR(VLOOKUP(TRIM(PRR[[#This Row],[Lokacija provedbe
grad ili općina]]),[1]Koordinate!B:E,4,FALSE),"")</f>
        <v>17.880347400000002</v>
      </c>
    </row>
    <row r="2427" spans="1:17" s="167" customFormat="1">
      <c r="A2427" s="151"/>
      <c r="B2427" s="113" t="s">
        <v>2742</v>
      </c>
      <c r="C2427" s="151"/>
      <c r="D2427" s="151"/>
      <c r="E2427" s="78">
        <v>43152</v>
      </c>
      <c r="F2427" s="517">
        <v>111600</v>
      </c>
      <c r="G2427" s="517">
        <v>111600</v>
      </c>
      <c r="H2427" s="517">
        <v>94860</v>
      </c>
      <c r="I2427" s="517">
        <v>16740</v>
      </c>
      <c r="J2427" s="517"/>
      <c r="K2427" s="124" t="s">
        <v>2934</v>
      </c>
      <c r="L2427" s="418" t="s">
        <v>43</v>
      </c>
      <c r="M2427" s="124" t="s">
        <v>1464</v>
      </c>
      <c r="N2427" s="151"/>
      <c r="O2427" s="79">
        <f>IFERROR(VLOOKUP(TRIM(PRR[[#This Row],[Lokacija provedbe
grad ili općina]]),[1]Koordinate!B:E,2,FALSE),"")</f>
        <v>33411</v>
      </c>
      <c r="P2427" s="79">
        <f>IFERROR(VLOOKUP(TRIM(PRR[[#This Row],[Lokacija provedbe
grad ili općina]]),[1]Koordinate!B:E,3,FALSE),"")</f>
        <v>45.854422300000003</v>
      </c>
      <c r="Q2427" s="79">
        <f>IFERROR(VLOOKUP(TRIM(PRR[[#This Row],[Lokacija provedbe
grad ili općina]]),[1]Koordinate!B:E,4,FALSE),"")</f>
        <v>17.511416899999901</v>
      </c>
    </row>
    <row r="2428" spans="1:17" s="167" customFormat="1">
      <c r="A2428" s="151"/>
      <c r="B2428" s="113" t="s">
        <v>2742</v>
      </c>
      <c r="C2428" s="151"/>
      <c r="D2428" s="151"/>
      <c r="E2428" s="78">
        <v>43152</v>
      </c>
      <c r="F2428" s="517">
        <v>111600</v>
      </c>
      <c r="G2428" s="517">
        <v>111600</v>
      </c>
      <c r="H2428" s="517">
        <v>94860</v>
      </c>
      <c r="I2428" s="517">
        <v>16740</v>
      </c>
      <c r="J2428" s="517"/>
      <c r="K2428" s="124" t="s">
        <v>2935</v>
      </c>
      <c r="L2428" s="418" t="s">
        <v>43</v>
      </c>
      <c r="M2428" s="124" t="s">
        <v>2434</v>
      </c>
      <c r="N2428" s="151"/>
      <c r="O2428" s="79">
        <f>IFERROR(VLOOKUP(TRIM(PRR[[#This Row],[Lokacija provedbe
grad ili općina]]),[1]Koordinate!B:E,2,FALSE),"")</f>
        <v>33523</v>
      </c>
      <c r="P2428" s="79">
        <f>IFERROR(VLOOKUP(TRIM(PRR[[#This Row],[Lokacija provedbe
grad ili općina]]),[1]Koordinate!B:E,3,FALSE),"")</f>
        <v>45.742938199999998</v>
      </c>
      <c r="Q2428" s="79">
        <f>IFERROR(VLOOKUP(TRIM(PRR[[#This Row],[Lokacija provedbe
grad ili općina]]),[1]Koordinate!B:E,4,FALSE),"")</f>
        <v>17.856084599999999</v>
      </c>
    </row>
    <row r="2429" spans="1:17" s="167" customFormat="1">
      <c r="A2429" s="151"/>
      <c r="B2429" s="113" t="s">
        <v>2742</v>
      </c>
      <c r="C2429" s="151"/>
      <c r="D2429" s="151"/>
      <c r="E2429" s="78">
        <v>43152</v>
      </c>
      <c r="F2429" s="517">
        <v>111600</v>
      </c>
      <c r="G2429" s="517">
        <v>111600</v>
      </c>
      <c r="H2429" s="517">
        <v>94860</v>
      </c>
      <c r="I2429" s="517">
        <v>16740</v>
      </c>
      <c r="J2429" s="517"/>
      <c r="K2429" s="124" t="s">
        <v>2936</v>
      </c>
      <c r="L2429" s="418" t="s">
        <v>43</v>
      </c>
      <c r="M2429" s="124" t="s">
        <v>2434</v>
      </c>
      <c r="N2429" s="151"/>
      <c r="O2429" s="79">
        <f>IFERROR(VLOOKUP(TRIM(PRR[[#This Row],[Lokacija provedbe
grad ili općina]]),[1]Koordinate!B:E,2,FALSE),"")</f>
        <v>33523</v>
      </c>
      <c r="P2429" s="79">
        <f>IFERROR(VLOOKUP(TRIM(PRR[[#This Row],[Lokacija provedbe
grad ili općina]]),[1]Koordinate!B:E,3,FALSE),"")</f>
        <v>45.742938199999998</v>
      </c>
      <c r="Q2429" s="79">
        <f>IFERROR(VLOOKUP(TRIM(PRR[[#This Row],[Lokacija provedbe
grad ili općina]]),[1]Koordinate!B:E,4,FALSE),"")</f>
        <v>17.856084599999999</v>
      </c>
    </row>
    <row r="2430" spans="1:17" s="167" customFormat="1">
      <c r="A2430" s="151"/>
      <c r="B2430" s="113" t="s">
        <v>2742</v>
      </c>
      <c r="C2430" s="151"/>
      <c r="D2430" s="151"/>
      <c r="E2430" s="78">
        <v>43152</v>
      </c>
      <c r="F2430" s="517">
        <v>111600</v>
      </c>
      <c r="G2430" s="517">
        <v>111600</v>
      </c>
      <c r="H2430" s="517">
        <v>94860</v>
      </c>
      <c r="I2430" s="517">
        <v>16740</v>
      </c>
      <c r="J2430" s="517"/>
      <c r="K2430" s="124" t="s">
        <v>2937</v>
      </c>
      <c r="L2430" s="418" t="s">
        <v>43</v>
      </c>
      <c r="M2430" s="124" t="s">
        <v>383</v>
      </c>
      <c r="N2430" s="151"/>
      <c r="O2430" s="79">
        <f>IFERROR(VLOOKUP(TRIM(PRR[[#This Row],[Lokacija provedbe
grad ili općina]]),[1]Koordinate!B:E,2,FALSE),"")</f>
        <v>33515</v>
      </c>
      <c r="P2430" s="79">
        <f>IFERROR(VLOOKUP(TRIM(PRR[[#This Row],[Lokacija provedbe
grad ili općina]]),[1]Koordinate!B:E,3,FALSE),"")</f>
        <v>45.528800699999998</v>
      </c>
      <c r="Q2430" s="79">
        <f>IFERROR(VLOOKUP(TRIM(PRR[[#This Row],[Lokacija provedbe
grad ili općina]]),[1]Koordinate!B:E,4,FALSE),"")</f>
        <v>17.880347400000002</v>
      </c>
    </row>
    <row r="2431" spans="1:17" s="167" customFormat="1">
      <c r="A2431" s="151"/>
      <c r="B2431" s="113" t="s">
        <v>2742</v>
      </c>
      <c r="C2431" s="151"/>
      <c r="D2431" s="151"/>
      <c r="E2431" s="78">
        <v>43152</v>
      </c>
      <c r="F2431" s="517">
        <v>111600</v>
      </c>
      <c r="G2431" s="517">
        <v>111600</v>
      </c>
      <c r="H2431" s="517">
        <v>94860</v>
      </c>
      <c r="I2431" s="517">
        <v>16740</v>
      </c>
      <c r="J2431" s="517"/>
      <c r="K2431" s="124" t="s">
        <v>2938</v>
      </c>
      <c r="L2431" s="418" t="s">
        <v>43</v>
      </c>
      <c r="M2431" s="124" t="s">
        <v>2434</v>
      </c>
      <c r="N2431" s="151"/>
      <c r="O2431" s="79">
        <f>IFERROR(VLOOKUP(TRIM(PRR[[#This Row],[Lokacija provedbe
grad ili općina]]),[1]Koordinate!B:E,2,FALSE),"")</f>
        <v>33523</v>
      </c>
      <c r="P2431" s="79">
        <f>IFERROR(VLOOKUP(TRIM(PRR[[#This Row],[Lokacija provedbe
grad ili općina]]),[1]Koordinate!B:E,3,FALSE),"")</f>
        <v>45.742938199999998</v>
      </c>
      <c r="Q2431" s="79">
        <f>IFERROR(VLOOKUP(TRIM(PRR[[#This Row],[Lokacija provedbe
grad ili općina]]),[1]Koordinate!B:E,4,FALSE),"")</f>
        <v>17.856084599999999</v>
      </c>
    </row>
    <row r="2432" spans="1:17" s="167" customFormat="1">
      <c r="A2432" s="151"/>
      <c r="B2432" s="113" t="s">
        <v>2742</v>
      </c>
      <c r="C2432" s="151"/>
      <c r="D2432" s="151"/>
      <c r="E2432" s="78">
        <v>43152</v>
      </c>
      <c r="F2432" s="517">
        <v>111600</v>
      </c>
      <c r="G2432" s="517">
        <v>111600</v>
      </c>
      <c r="H2432" s="517">
        <v>94860</v>
      </c>
      <c r="I2432" s="517">
        <v>16740</v>
      </c>
      <c r="J2432" s="517"/>
      <c r="K2432" s="124" t="s">
        <v>2939</v>
      </c>
      <c r="L2432" s="418" t="s">
        <v>43</v>
      </c>
      <c r="M2432" s="124" t="s">
        <v>383</v>
      </c>
      <c r="N2432" s="151"/>
      <c r="O2432" s="79">
        <f>IFERROR(VLOOKUP(TRIM(PRR[[#This Row],[Lokacija provedbe
grad ili općina]]),[1]Koordinate!B:E,2,FALSE),"")</f>
        <v>33515</v>
      </c>
      <c r="P2432" s="79">
        <f>IFERROR(VLOOKUP(TRIM(PRR[[#This Row],[Lokacija provedbe
grad ili općina]]),[1]Koordinate!B:E,3,FALSE),"")</f>
        <v>45.528800699999998</v>
      </c>
      <c r="Q2432" s="79">
        <f>IFERROR(VLOOKUP(TRIM(PRR[[#This Row],[Lokacija provedbe
grad ili općina]]),[1]Koordinate!B:E,4,FALSE),"")</f>
        <v>17.880347400000002</v>
      </c>
    </row>
    <row r="2433" spans="1:17" s="167" customFormat="1">
      <c r="A2433" s="151"/>
      <c r="B2433" s="113" t="s">
        <v>2742</v>
      </c>
      <c r="C2433" s="151"/>
      <c r="D2433" s="151"/>
      <c r="E2433" s="78">
        <v>43152</v>
      </c>
      <c r="F2433" s="517">
        <v>111600</v>
      </c>
      <c r="G2433" s="517">
        <v>111600</v>
      </c>
      <c r="H2433" s="517">
        <v>94860</v>
      </c>
      <c r="I2433" s="517">
        <v>16740</v>
      </c>
      <c r="J2433" s="517"/>
      <c r="K2433" s="124" t="s">
        <v>2940</v>
      </c>
      <c r="L2433" s="418" t="s">
        <v>43</v>
      </c>
      <c r="M2433" s="124" t="s">
        <v>1494</v>
      </c>
      <c r="N2433" s="151"/>
      <c r="O2433" s="79">
        <f>IFERROR(VLOOKUP(TRIM(PRR[[#This Row],[Lokacija provedbe
grad ili općina]]),[1]Koordinate!B:E,2,FALSE),"")</f>
        <v>33410</v>
      </c>
      <c r="P2433" s="79">
        <f>IFERROR(VLOOKUP(TRIM(PRR[[#This Row],[Lokacija provedbe
grad ili općina]]),[1]Koordinate!B:E,3,FALSE),"")</f>
        <v>45.802254099999899</v>
      </c>
      <c r="Q2433" s="79">
        <f>IFERROR(VLOOKUP(TRIM(PRR[[#This Row],[Lokacija provedbe
grad ili općina]]),[1]Koordinate!B:E,4,FALSE),"")</f>
        <v>17.4971719999999</v>
      </c>
    </row>
    <row r="2434" spans="1:17" s="167" customFormat="1">
      <c r="A2434" s="151"/>
      <c r="B2434" s="113" t="s">
        <v>2742</v>
      </c>
      <c r="C2434" s="151"/>
      <c r="D2434" s="151"/>
      <c r="E2434" s="78">
        <v>43152</v>
      </c>
      <c r="F2434" s="517">
        <v>111600</v>
      </c>
      <c r="G2434" s="517">
        <v>111600</v>
      </c>
      <c r="H2434" s="517">
        <v>94860</v>
      </c>
      <c r="I2434" s="517">
        <v>16740</v>
      </c>
      <c r="J2434" s="517"/>
      <c r="K2434" s="124" t="s">
        <v>2941</v>
      </c>
      <c r="L2434" s="418" t="s">
        <v>43</v>
      </c>
      <c r="M2434" s="124" t="s">
        <v>383</v>
      </c>
      <c r="N2434" s="151"/>
      <c r="O2434" s="79">
        <f>IFERROR(VLOOKUP(TRIM(PRR[[#This Row],[Lokacija provedbe
grad ili općina]]),[1]Koordinate!B:E,2,FALSE),"")</f>
        <v>33515</v>
      </c>
      <c r="P2434" s="79">
        <f>IFERROR(VLOOKUP(TRIM(PRR[[#This Row],[Lokacija provedbe
grad ili općina]]),[1]Koordinate!B:E,3,FALSE),"")</f>
        <v>45.528800699999998</v>
      </c>
      <c r="Q2434" s="79">
        <f>IFERROR(VLOOKUP(TRIM(PRR[[#This Row],[Lokacija provedbe
grad ili općina]]),[1]Koordinate!B:E,4,FALSE),"")</f>
        <v>17.880347400000002</v>
      </c>
    </row>
    <row r="2435" spans="1:17" s="167" customFormat="1">
      <c r="A2435" s="151"/>
      <c r="B2435" s="113" t="s">
        <v>2742</v>
      </c>
      <c r="C2435" s="151"/>
      <c r="D2435" s="151"/>
      <c r="E2435" s="78">
        <v>43152</v>
      </c>
      <c r="F2435" s="517">
        <v>111600</v>
      </c>
      <c r="G2435" s="517">
        <v>111600</v>
      </c>
      <c r="H2435" s="517">
        <v>94860</v>
      </c>
      <c r="I2435" s="517">
        <v>16740</v>
      </c>
      <c r="J2435" s="517"/>
      <c r="K2435" s="124" t="s">
        <v>2942</v>
      </c>
      <c r="L2435" s="418" t="s">
        <v>43</v>
      </c>
      <c r="M2435" s="124" t="s">
        <v>383</v>
      </c>
      <c r="N2435" s="151"/>
      <c r="O2435" s="79">
        <f>IFERROR(VLOOKUP(TRIM(PRR[[#This Row],[Lokacija provedbe
grad ili općina]]),[1]Koordinate!B:E,2,FALSE),"")</f>
        <v>33515</v>
      </c>
      <c r="P2435" s="79">
        <f>IFERROR(VLOOKUP(TRIM(PRR[[#This Row],[Lokacija provedbe
grad ili općina]]),[1]Koordinate!B:E,3,FALSE),"")</f>
        <v>45.528800699999998</v>
      </c>
      <c r="Q2435" s="79">
        <f>IFERROR(VLOOKUP(TRIM(PRR[[#This Row],[Lokacija provedbe
grad ili općina]]),[1]Koordinate!B:E,4,FALSE),"")</f>
        <v>17.880347400000002</v>
      </c>
    </row>
    <row r="2436" spans="1:17" s="167" customFormat="1">
      <c r="A2436" s="151"/>
      <c r="B2436" s="113" t="s">
        <v>2742</v>
      </c>
      <c r="C2436" s="151"/>
      <c r="D2436" s="151"/>
      <c r="E2436" s="78">
        <v>43152</v>
      </c>
      <c r="F2436" s="517">
        <v>111600</v>
      </c>
      <c r="G2436" s="517">
        <v>111600</v>
      </c>
      <c r="H2436" s="517">
        <v>94860</v>
      </c>
      <c r="I2436" s="517">
        <v>16740</v>
      </c>
      <c r="J2436" s="517"/>
      <c r="K2436" s="124" t="s">
        <v>2943</v>
      </c>
      <c r="L2436" s="418" t="s">
        <v>43</v>
      </c>
      <c r="M2436" s="124" t="s">
        <v>383</v>
      </c>
      <c r="N2436" s="151"/>
      <c r="O2436" s="79">
        <f>IFERROR(VLOOKUP(TRIM(PRR[[#This Row],[Lokacija provedbe
grad ili općina]]),[1]Koordinate!B:E,2,FALSE),"")</f>
        <v>33515</v>
      </c>
      <c r="P2436" s="79">
        <f>IFERROR(VLOOKUP(TRIM(PRR[[#This Row],[Lokacija provedbe
grad ili općina]]),[1]Koordinate!B:E,3,FALSE),"")</f>
        <v>45.528800699999998</v>
      </c>
      <c r="Q2436" s="79">
        <f>IFERROR(VLOOKUP(TRIM(PRR[[#This Row],[Lokacija provedbe
grad ili općina]]),[1]Koordinate!B:E,4,FALSE),"")</f>
        <v>17.880347400000002</v>
      </c>
    </row>
    <row r="2437" spans="1:17" s="167" customFormat="1">
      <c r="A2437" s="151"/>
      <c r="B2437" s="113" t="s">
        <v>2742</v>
      </c>
      <c r="C2437" s="151"/>
      <c r="D2437" s="151"/>
      <c r="E2437" s="78">
        <v>43152</v>
      </c>
      <c r="F2437" s="517">
        <v>111600</v>
      </c>
      <c r="G2437" s="517">
        <v>111600</v>
      </c>
      <c r="H2437" s="517">
        <v>94860</v>
      </c>
      <c r="I2437" s="517">
        <v>16740</v>
      </c>
      <c r="J2437" s="517"/>
      <c r="K2437" s="124" t="s">
        <v>2944</v>
      </c>
      <c r="L2437" s="418" t="s">
        <v>43</v>
      </c>
      <c r="M2437" s="124" t="s">
        <v>383</v>
      </c>
      <c r="N2437" s="151"/>
      <c r="O2437" s="79">
        <f>IFERROR(VLOOKUP(TRIM(PRR[[#This Row],[Lokacija provedbe
grad ili općina]]),[1]Koordinate!B:E,2,FALSE),"")</f>
        <v>33515</v>
      </c>
      <c r="P2437" s="79">
        <f>IFERROR(VLOOKUP(TRIM(PRR[[#This Row],[Lokacija provedbe
grad ili općina]]),[1]Koordinate!B:E,3,FALSE),"")</f>
        <v>45.528800699999998</v>
      </c>
      <c r="Q2437" s="79">
        <f>IFERROR(VLOOKUP(TRIM(PRR[[#This Row],[Lokacija provedbe
grad ili općina]]),[1]Koordinate!B:E,4,FALSE),"")</f>
        <v>17.880347400000002</v>
      </c>
    </row>
    <row r="2438" spans="1:17" s="167" customFormat="1">
      <c r="A2438" s="151"/>
      <c r="B2438" s="113" t="s">
        <v>2742</v>
      </c>
      <c r="C2438" s="151"/>
      <c r="D2438" s="151"/>
      <c r="E2438" s="78">
        <v>43152</v>
      </c>
      <c r="F2438" s="517">
        <v>111600</v>
      </c>
      <c r="G2438" s="517">
        <v>111600</v>
      </c>
      <c r="H2438" s="517">
        <v>94860</v>
      </c>
      <c r="I2438" s="517">
        <v>16740</v>
      </c>
      <c r="J2438" s="517"/>
      <c r="K2438" s="124" t="s">
        <v>2945</v>
      </c>
      <c r="L2438" s="418" t="s">
        <v>43</v>
      </c>
      <c r="M2438" s="124" t="s">
        <v>61</v>
      </c>
      <c r="N2438" s="151"/>
      <c r="O2438" s="79">
        <f>IFERROR(VLOOKUP(TRIM(PRR[[#This Row],[Lokacija provedbe
grad ili općina]]),[1]Koordinate!B:E,2,FALSE),"")</f>
        <v>33000</v>
      </c>
      <c r="P2438" s="79">
        <f>IFERROR(VLOOKUP(TRIM(PRR[[#This Row],[Lokacija provedbe
grad ili općina]]),[1]Koordinate!B:E,3,FALSE),"")</f>
        <v>45.831646300000003</v>
      </c>
      <c r="Q2438" s="79">
        <f>IFERROR(VLOOKUP(TRIM(PRR[[#This Row],[Lokacija provedbe
grad ili općina]]),[1]Koordinate!B:E,4,FALSE),"")</f>
        <v>17.385542900000001</v>
      </c>
    </row>
    <row r="2439" spans="1:17" s="167" customFormat="1">
      <c r="A2439" s="151"/>
      <c r="B2439" s="113" t="s">
        <v>2742</v>
      </c>
      <c r="C2439" s="151"/>
      <c r="D2439" s="151"/>
      <c r="E2439" s="78">
        <v>43152</v>
      </c>
      <c r="F2439" s="517">
        <v>111600</v>
      </c>
      <c r="G2439" s="517">
        <v>111600</v>
      </c>
      <c r="H2439" s="517">
        <v>94860</v>
      </c>
      <c r="I2439" s="517">
        <v>16740</v>
      </c>
      <c r="J2439" s="517"/>
      <c r="K2439" s="124" t="s">
        <v>2946</v>
      </c>
      <c r="L2439" s="418" t="s">
        <v>43</v>
      </c>
      <c r="M2439" s="124" t="s">
        <v>1386</v>
      </c>
      <c r="N2439" s="151"/>
      <c r="O2439" s="79">
        <f>IFERROR(VLOOKUP(TRIM(PRR[[#This Row],[Lokacija provedbe
grad ili općina]]),[1]Koordinate!B:E,2,FALSE),"")</f>
        <v>33405</v>
      </c>
      <c r="P2439" s="79">
        <f>IFERROR(VLOOKUP(TRIM(PRR[[#This Row],[Lokacija provedbe
grad ili općina]]),[1]Koordinate!B:E,3,FALSE),"")</f>
        <v>45.950106699999999</v>
      </c>
      <c r="Q2439" s="79">
        <f>IFERROR(VLOOKUP(TRIM(PRR[[#This Row],[Lokacija provedbe
grad ili općina]]),[1]Koordinate!B:E,4,FALSE),"")</f>
        <v>17.2326520999999</v>
      </c>
    </row>
    <row r="2440" spans="1:17" s="167" customFormat="1">
      <c r="A2440" s="151"/>
      <c r="B2440" s="113" t="s">
        <v>2742</v>
      </c>
      <c r="C2440" s="151"/>
      <c r="D2440" s="151"/>
      <c r="E2440" s="78">
        <v>43152</v>
      </c>
      <c r="F2440" s="517">
        <v>111600</v>
      </c>
      <c r="G2440" s="517">
        <v>111600</v>
      </c>
      <c r="H2440" s="517">
        <v>94860</v>
      </c>
      <c r="I2440" s="517">
        <v>16740</v>
      </c>
      <c r="J2440" s="517"/>
      <c r="K2440" s="124" t="s">
        <v>2947</v>
      </c>
      <c r="L2440" s="418" t="s">
        <v>43</v>
      </c>
      <c r="M2440" s="124" t="s">
        <v>61</v>
      </c>
      <c r="N2440" s="151"/>
      <c r="O2440" s="79">
        <f>IFERROR(VLOOKUP(TRIM(PRR[[#This Row],[Lokacija provedbe
grad ili općina]]),[1]Koordinate!B:E,2,FALSE),"")</f>
        <v>33000</v>
      </c>
      <c r="P2440" s="79">
        <f>IFERROR(VLOOKUP(TRIM(PRR[[#This Row],[Lokacija provedbe
grad ili općina]]),[1]Koordinate!B:E,3,FALSE),"")</f>
        <v>45.831646300000003</v>
      </c>
      <c r="Q2440" s="79">
        <f>IFERROR(VLOOKUP(TRIM(PRR[[#This Row],[Lokacija provedbe
grad ili općina]]),[1]Koordinate!B:E,4,FALSE),"")</f>
        <v>17.385542900000001</v>
      </c>
    </row>
    <row r="2441" spans="1:17" s="167" customFormat="1">
      <c r="A2441" s="151"/>
      <c r="B2441" s="113" t="s">
        <v>2742</v>
      </c>
      <c r="C2441" s="151"/>
      <c r="D2441" s="151"/>
      <c r="E2441" s="78">
        <v>43152</v>
      </c>
      <c r="F2441" s="517">
        <v>111600</v>
      </c>
      <c r="G2441" s="517">
        <v>111600</v>
      </c>
      <c r="H2441" s="517">
        <v>94860</v>
      </c>
      <c r="I2441" s="517">
        <v>16740</v>
      </c>
      <c r="J2441" s="517"/>
      <c r="K2441" s="124" t="s">
        <v>2948</v>
      </c>
      <c r="L2441" s="418" t="s">
        <v>43</v>
      </c>
      <c r="M2441" s="124" t="s">
        <v>1494</v>
      </c>
      <c r="N2441" s="151"/>
      <c r="O2441" s="79">
        <f>IFERROR(VLOOKUP(TRIM(PRR[[#This Row],[Lokacija provedbe
grad ili općina]]),[1]Koordinate!B:E,2,FALSE),"")</f>
        <v>33410</v>
      </c>
      <c r="P2441" s="79">
        <f>IFERROR(VLOOKUP(TRIM(PRR[[#This Row],[Lokacija provedbe
grad ili općina]]),[1]Koordinate!B:E,3,FALSE),"")</f>
        <v>45.802254099999899</v>
      </c>
      <c r="Q2441" s="79">
        <f>IFERROR(VLOOKUP(TRIM(PRR[[#This Row],[Lokacija provedbe
grad ili općina]]),[1]Koordinate!B:E,4,FALSE),"")</f>
        <v>17.4971719999999</v>
      </c>
    </row>
    <row r="2442" spans="1:17" s="167" customFormat="1">
      <c r="A2442" s="151"/>
      <c r="B2442" s="113" t="s">
        <v>2742</v>
      </c>
      <c r="C2442" s="151"/>
      <c r="D2442" s="151"/>
      <c r="E2442" s="78">
        <v>43152</v>
      </c>
      <c r="F2442" s="517">
        <v>111600</v>
      </c>
      <c r="G2442" s="517">
        <v>111600</v>
      </c>
      <c r="H2442" s="517">
        <v>94860</v>
      </c>
      <c r="I2442" s="517">
        <v>16740</v>
      </c>
      <c r="J2442" s="517"/>
      <c r="K2442" s="124" t="s">
        <v>2949</v>
      </c>
      <c r="L2442" s="418" t="s">
        <v>43</v>
      </c>
      <c r="M2442" s="124" t="s">
        <v>4351</v>
      </c>
      <c r="N2442" s="151"/>
      <c r="O2442" s="79">
        <f>IFERROR(VLOOKUP(TRIM(PRR[[#This Row],[Lokacija provedbe
grad ili općina]]),[1]Koordinate!B:E,2,FALSE),"")</f>
        <v>33507</v>
      </c>
      <c r="P2442" s="79">
        <f>IFERROR(VLOOKUP(TRIM(PRR[[#This Row],[Lokacija provedbe
grad ili općina]]),[1]Koordinate!B:E,3,FALSE),"")</f>
        <v>45.6925588</v>
      </c>
      <c r="Q2442" s="79">
        <f>IFERROR(VLOOKUP(TRIM(PRR[[#This Row],[Lokacija provedbe
grad ili općina]]),[1]Koordinate!B:E,4,FALSE),"")</f>
        <v>17.9379384</v>
      </c>
    </row>
    <row r="2443" spans="1:17" s="167" customFormat="1">
      <c r="A2443" s="151"/>
      <c r="B2443" s="113" t="s">
        <v>2742</v>
      </c>
      <c r="C2443" s="151"/>
      <c r="D2443" s="151"/>
      <c r="E2443" s="78">
        <v>43152</v>
      </c>
      <c r="F2443" s="517">
        <v>111600</v>
      </c>
      <c r="G2443" s="517">
        <v>111600</v>
      </c>
      <c r="H2443" s="517">
        <v>94860</v>
      </c>
      <c r="I2443" s="517">
        <v>16740</v>
      </c>
      <c r="J2443" s="517"/>
      <c r="K2443" s="124" t="s">
        <v>2950</v>
      </c>
      <c r="L2443" s="418" t="s">
        <v>43</v>
      </c>
      <c r="M2443" s="124" t="s">
        <v>61</v>
      </c>
      <c r="N2443" s="151"/>
      <c r="O2443" s="79">
        <f>IFERROR(VLOOKUP(TRIM(PRR[[#This Row],[Lokacija provedbe
grad ili općina]]),[1]Koordinate!B:E,2,FALSE),"")</f>
        <v>33000</v>
      </c>
      <c r="P2443" s="79">
        <f>IFERROR(VLOOKUP(TRIM(PRR[[#This Row],[Lokacija provedbe
grad ili općina]]),[1]Koordinate!B:E,3,FALSE),"")</f>
        <v>45.831646300000003</v>
      </c>
      <c r="Q2443" s="79">
        <f>IFERROR(VLOOKUP(TRIM(PRR[[#This Row],[Lokacija provedbe
grad ili općina]]),[1]Koordinate!B:E,4,FALSE),"")</f>
        <v>17.385542900000001</v>
      </c>
    </row>
    <row r="2444" spans="1:17" s="167" customFormat="1">
      <c r="A2444" s="151"/>
      <c r="B2444" s="113" t="s">
        <v>2742</v>
      </c>
      <c r="C2444" s="151"/>
      <c r="D2444" s="151"/>
      <c r="E2444" s="78">
        <v>43152</v>
      </c>
      <c r="F2444" s="517">
        <v>111600</v>
      </c>
      <c r="G2444" s="517">
        <v>111600</v>
      </c>
      <c r="H2444" s="517">
        <v>94860</v>
      </c>
      <c r="I2444" s="517">
        <v>16740</v>
      </c>
      <c r="J2444" s="517"/>
      <c r="K2444" s="124" t="s">
        <v>2951</v>
      </c>
      <c r="L2444" s="418" t="s">
        <v>43</v>
      </c>
      <c r="M2444" s="124" t="s">
        <v>4347</v>
      </c>
      <c r="N2444" s="151"/>
      <c r="O2444" s="79">
        <f>IFERROR(VLOOKUP(TRIM(PRR[[#This Row],[Lokacija provedbe
grad ili općina]]),[1]Koordinate!B:E,2,FALSE),"")</f>
        <v>33406</v>
      </c>
      <c r="P2444" s="79">
        <f>IFERROR(VLOOKUP(TRIM(PRR[[#This Row],[Lokacija provedbe
grad ili općina]]),[1]Koordinate!B:E,3,FALSE),"")</f>
        <v>45.873947299999998</v>
      </c>
      <c r="Q2444" s="79">
        <f>IFERROR(VLOOKUP(TRIM(PRR[[#This Row],[Lokacija provedbe
grad ili općina]]),[1]Koordinate!B:E,4,FALSE),"")</f>
        <v>17.419092399999901</v>
      </c>
    </row>
    <row r="2445" spans="1:17" s="167" customFormat="1">
      <c r="A2445" s="151"/>
      <c r="B2445" s="113" t="s">
        <v>2742</v>
      </c>
      <c r="C2445" s="151"/>
      <c r="D2445" s="151"/>
      <c r="E2445" s="78">
        <v>43152</v>
      </c>
      <c r="F2445" s="517">
        <v>111600</v>
      </c>
      <c r="G2445" s="517">
        <v>111600</v>
      </c>
      <c r="H2445" s="517">
        <v>94860</v>
      </c>
      <c r="I2445" s="517">
        <v>16740</v>
      </c>
      <c r="J2445" s="517"/>
      <c r="K2445" s="124" t="s">
        <v>2952</v>
      </c>
      <c r="L2445" s="418" t="s">
        <v>43</v>
      </c>
      <c r="M2445" s="124" t="s">
        <v>2434</v>
      </c>
      <c r="N2445" s="151"/>
      <c r="O2445" s="79">
        <f>IFERROR(VLOOKUP(TRIM(PRR[[#This Row],[Lokacija provedbe
grad ili općina]]),[1]Koordinate!B:E,2,FALSE),"")</f>
        <v>33523</v>
      </c>
      <c r="P2445" s="79">
        <f>IFERROR(VLOOKUP(TRIM(PRR[[#This Row],[Lokacija provedbe
grad ili općina]]),[1]Koordinate!B:E,3,FALSE),"")</f>
        <v>45.742938199999998</v>
      </c>
      <c r="Q2445" s="79">
        <f>IFERROR(VLOOKUP(TRIM(PRR[[#This Row],[Lokacija provedbe
grad ili općina]]),[1]Koordinate!B:E,4,FALSE),"")</f>
        <v>17.856084599999999</v>
      </c>
    </row>
    <row r="2446" spans="1:17" s="167" customFormat="1">
      <c r="A2446" s="151"/>
      <c r="B2446" s="113" t="s">
        <v>2742</v>
      </c>
      <c r="C2446" s="151"/>
      <c r="D2446" s="151"/>
      <c r="E2446" s="78">
        <v>43152</v>
      </c>
      <c r="F2446" s="517">
        <v>111600</v>
      </c>
      <c r="G2446" s="517">
        <v>111600</v>
      </c>
      <c r="H2446" s="517">
        <v>94860</v>
      </c>
      <c r="I2446" s="517">
        <v>16740</v>
      </c>
      <c r="J2446" s="517"/>
      <c r="K2446" s="124" t="s">
        <v>2953</v>
      </c>
      <c r="L2446" s="418" t="s">
        <v>43</v>
      </c>
      <c r="M2446" s="124" t="s">
        <v>2434</v>
      </c>
      <c r="N2446" s="151"/>
      <c r="O2446" s="79">
        <f>IFERROR(VLOOKUP(TRIM(PRR[[#This Row],[Lokacija provedbe
grad ili općina]]),[1]Koordinate!B:E,2,FALSE),"")</f>
        <v>33523</v>
      </c>
      <c r="P2446" s="79">
        <f>IFERROR(VLOOKUP(TRIM(PRR[[#This Row],[Lokacija provedbe
grad ili općina]]),[1]Koordinate!B:E,3,FALSE),"")</f>
        <v>45.742938199999998</v>
      </c>
      <c r="Q2446" s="79">
        <f>IFERROR(VLOOKUP(TRIM(PRR[[#This Row],[Lokacija provedbe
grad ili općina]]),[1]Koordinate!B:E,4,FALSE),"")</f>
        <v>17.856084599999999</v>
      </c>
    </row>
    <row r="2447" spans="1:17" s="167" customFormat="1">
      <c r="A2447" s="151"/>
      <c r="B2447" s="113" t="s">
        <v>2742</v>
      </c>
      <c r="C2447" s="151"/>
      <c r="D2447" s="151"/>
      <c r="E2447" s="78">
        <v>43152</v>
      </c>
      <c r="F2447" s="517">
        <v>111600</v>
      </c>
      <c r="G2447" s="517">
        <v>111600</v>
      </c>
      <c r="H2447" s="517">
        <v>94860</v>
      </c>
      <c r="I2447" s="517">
        <v>16740</v>
      </c>
      <c r="J2447" s="517"/>
      <c r="K2447" s="124" t="s">
        <v>2954</v>
      </c>
      <c r="L2447" s="418" t="s">
        <v>43</v>
      </c>
      <c r="M2447" s="124" t="s">
        <v>4154</v>
      </c>
      <c r="N2447" s="151"/>
      <c r="O2447" s="79">
        <f>IFERROR(VLOOKUP(TRIM(PRR[[#This Row],[Lokacija provedbe
grad ili općina]]),[1]Koordinate!B:E,2,FALSE),"")</f>
        <v>33404</v>
      </c>
      <c r="P2447" s="79">
        <f>IFERROR(VLOOKUP(TRIM(PRR[[#This Row],[Lokacija provedbe
grad ili općina]]),[1]Koordinate!B:E,3,FALSE),"")</f>
        <v>45.858045799999999</v>
      </c>
      <c r="Q2447" s="79">
        <f>IFERROR(VLOOKUP(TRIM(PRR[[#This Row],[Lokacija provedbe
grad ili općina]]),[1]Koordinate!B:E,4,FALSE),"")</f>
        <v>17.301897400000001</v>
      </c>
    </row>
    <row r="2448" spans="1:17" s="167" customFormat="1">
      <c r="A2448" s="151"/>
      <c r="B2448" s="113" t="s">
        <v>2742</v>
      </c>
      <c r="C2448" s="151"/>
      <c r="D2448" s="151"/>
      <c r="E2448" s="78">
        <v>43152</v>
      </c>
      <c r="F2448" s="517">
        <v>111600</v>
      </c>
      <c r="G2448" s="517">
        <v>111600</v>
      </c>
      <c r="H2448" s="517">
        <v>94860</v>
      </c>
      <c r="I2448" s="517">
        <v>16740</v>
      </c>
      <c r="J2448" s="517"/>
      <c r="K2448" s="124" t="s">
        <v>2955</v>
      </c>
      <c r="L2448" s="418" t="s">
        <v>43</v>
      </c>
      <c r="M2448" s="124" t="s">
        <v>383</v>
      </c>
      <c r="N2448" s="151"/>
      <c r="O2448" s="79">
        <f>IFERROR(VLOOKUP(TRIM(PRR[[#This Row],[Lokacija provedbe
grad ili općina]]),[1]Koordinate!B:E,2,FALSE),"")</f>
        <v>33515</v>
      </c>
      <c r="P2448" s="79">
        <f>IFERROR(VLOOKUP(TRIM(PRR[[#This Row],[Lokacija provedbe
grad ili općina]]),[1]Koordinate!B:E,3,FALSE),"")</f>
        <v>45.528800699999998</v>
      </c>
      <c r="Q2448" s="79">
        <f>IFERROR(VLOOKUP(TRIM(PRR[[#This Row],[Lokacija provedbe
grad ili općina]]),[1]Koordinate!B:E,4,FALSE),"")</f>
        <v>17.880347400000002</v>
      </c>
    </row>
    <row r="2449" spans="1:17" s="167" customFormat="1">
      <c r="A2449" s="151"/>
      <c r="B2449" s="113" t="s">
        <v>2742</v>
      </c>
      <c r="C2449" s="151"/>
      <c r="D2449" s="151"/>
      <c r="E2449" s="78">
        <v>43152</v>
      </c>
      <c r="F2449" s="517">
        <v>111600</v>
      </c>
      <c r="G2449" s="517">
        <v>111600</v>
      </c>
      <c r="H2449" s="517">
        <v>94860</v>
      </c>
      <c r="I2449" s="517">
        <v>16740</v>
      </c>
      <c r="J2449" s="517"/>
      <c r="K2449" s="124" t="s">
        <v>2956</v>
      </c>
      <c r="L2449" s="418" t="s">
        <v>43</v>
      </c>
      <c r="M2449" s="124" t="s">
        <v>383</v>
      </c>
      <c r="N2449" s="151"/>
      <c r="O2449" s="79">
        <f>IFERROR(VLOOKUP(TRIM(PRR[[#This Row],[Lokacija provedbe
grad ili općina]]),[1]Koordinate!B:E,2,FALSE),"")</f>
        <v>33515</v>
      </c>
      <c r="P2449" s="79">
        <f>IFERROR(VLOOKUP(TRIM(PRR[[#This Row],[Lokacija provedbe
grad ili općina]]),[1]Koordinate!B:E,3,FALSE),"")</f>
        <v>45.528800699999998</v>
      </c>
      <c r="Q2449" s="79">
        <f>IFERROR(VLOOKUP(TRIM(PRR[[#This Row],[Lokacija provedbe
grad ili općina]]),[1]Koordinate!B:E,4,FALSE),"")</f>
        <v>17.880347400000002</v>
      </c>
    </row>
    <row r="2450" spans="1:17" s="167" customFormat="1">
      <c r="A2450" s="151"/>
      <c r="B2450" s="113" t="s">
        <v>2742</v>
      </c>
      <c r="C2450" s="151"/>
      <c r="D2450" s="151"/>
      <c r="E2450" s="78">
        <v>43152</v>
      </c>
      <c r="F2450" s="517">
        <v>111600</v>
      </c>
      <c r="G2450" s="517">
        <v>111600</v>
      </c>
      <c r="H2450" s="517">
        <v>94860</v>
      </c>
      <c r="I2450" s="517">
        <v>16740</v>
      </c>
      <c r="J2450" s="517"/>
      <c r="K2450" s="124" t="s">
        <v>2957</v>
      </c>
      <c r="L2450" s="418" t="s">
        <v>43</v>
      </c>
      <c r="M2450" s="124" t="s">
        <v>383</v>
      </c>
      <c r="N2450" s="151"/>
      <c r="O2450" s="79">
        <f>IFERROR(VLOOKUP(TRIM(PRR[[#This Row],[Lokacija provedbe
grad ili općina]]),[1]Koordinate!B:E,2,FALSE),"")</f>
        <v>33515</v>
      </c>
      <c r="P2450" s="79">
        <f>IFERROR(VLOOKUP(TRIM(PRR[[#This Row],[Lokacija provedbe
grad ili općina]]),[1]Koordinate!B:E,3,FALSE),"")</f>
        <v>45.528800699999998</v>
      </c>
      <c r="Q2450" s="79">
        <f>IFERROR(VLOOKUP(TRIM(PRR[[#This Row],[Lokacija provedbe
grad ili općina]]),[1]Koordinate!B:E,4,FALSE),"")</f>
        <v>17.880347400000002</v>
      </c>
    </row>
    <row r="2451" spans="1:17" s="167" customFormat="1">
      <c r="A2451" s="151"/>
      <c r="B2451" s="113" t="s">
        <v>2742</v>
      </c>
      <c r="C2451" s="151"/>
      <c r="D2451" s="151"/>
      <c r="E2451" s="78">
        <v>43152</v>
      </c>
      <c r="F2451" s="517">
        <v>111600</v>
      </c>
      <c r="G2451" s="517">
        <v>111600</v>
      </c>
      <c r="H2451" s="517">
        <v>94860</v>
      </c>
      <c r="I2451" s="517">
        <v>16740</v>
      </c>
      <c r="J2451" s="517"/>
      <c r="K2451" s="124" t="s">
        <v>2958</v>
      </c>
      <c r="L2451" s="418" t="s">
        <v>43</v>
      </c>
      <c r="M2451" s="124" t="s">
        <v>383</v>
      </c>
      <c r="N2451" s="151"/>
      <c r="O2451" s="79">
        <f>IFERROR(VLOOKUP(TRIM(PRR[[#This Row],[Lokacija provedbe
grad ili općina]]),[1]Koordinate!B:E,2,FALSE),"")</f>
        <v>33515</v>
      </c>
      <c r="P2451" s="79">
        <f>IFERROR(VLOOKUP(TRIM(PRR[[#This Row],[Lokacija provedbe
grad ili općina]]),[1]Koordinate!B:E,3,FALSE),"")</f>
        <v>45.528800699999998</v>
      </c>
      <c r="Q2451" s="79">
        <f>IFERROR(VLOOKUP(TRIM(PRR[[#This Row],[Lokacija provedbe
grad ili općina]]),[1]Koordinate!B:E,4,FALSE),"")</f>
        <v>17.880347400000002</v>
      </c>
    </row>
    <row r="2452" spans="1:17" s="167" customFormat="1">
      <c r="A2452" s="151"/>
      <c r="B2452" s="113" t="s">
        <v>2742</v>
      </c>
      <c r="C2452" s="151"/>
      <c r="D2452" s="151"/>
      <c r="E2452" s="78">
        <v>43152</v>
      </c>
      <c r="F2452" s="517">
        <v>111600</v>
      </c>
      <c r="G2452" s="517">
        <v>111600</v>
      </c>
      <c r="H2452" s="517">
        <v>94860</v>
      </c>
      <c r="I2452" s="517">
        <v>16740</v>
      </c>
      <c r="J2452" s="517"/>
      <c r="K2452" s="124" t="s">
        <v>2959</v>
      </c>
      <c r="L2452" s="418" t="s">
        <v>43</v>
      </c>
      <c r="M2452" s="124" t="s">
        <v>383</v>
      </c>
      <c r="N2452" s="151"/>
      <c r="O2452" s="79">
        <f>IFERROR(VLOOKUP(TRIM(PRR[[#This Row],[Lokacija provedbe
grad ili općina]]),[1]Koordinate!B:E,2,FALSE),"")</f>
        <v>33515</v>
      </c>
      <c r="P2452" s="79">
        <f>IFERROR(VLOOKUP(TRIM(PRR[[#This Row],[Lokacija provedbe
grad ili općina]]),[1]Koordinate!B:E,3,FALSE),"")</f>
        <v>45.528800699999998</v>
      </c>
      <c r="Q2452" s="79">
        <f>IFERROR(VLOOKUP(TRIM(PRR[[#This Row],[Lokacija provedbe
grad ili općina]]),[1]Koordinate!B:E,4,FALSE),"")</f>
        <v>17.880347400000002</v>
      </c>
    </row>
    <row r="2453" spans="1:17" s="167" customFormat="1">
      <c r="A2453" s="151"/>
      <c r="B2453" s="113" t="s">
        <v>2742</v>
      </c>
      <c r="C2453" s="151"/>
      <c r="D2453" s="151"/>
      <c r="E2453" s="78">
        <v>43152</v>
      </c>
      <c r="F2453" s="517">
        <v>111600</v>
      </c>
      <c r="G2453" s="517">
        <v>111600</v>
      </c>
      <c r="H2453" s="517">
        <v>94860</v>
      </c>
      <c r="I2453" s="517">
        <v>16740</v>
      </c>
      <c r="J2453" s="517"/>
      <c r="K2453" s="124" t="s">
        <v>2960</v>
      </c>
      <c r="L2453" s="418" t="s">
        <v>43</v>
      </c>
      <c r="M2453" s="124" t="s">
        <v>1494</v>
      </c>
      <c r="N2453" s="151"/>
      <c r="O2453" s="79">
        <f>IFERROR(VLOOKUP(TRIM(PRR[[#This Row],[Lokacija provedbe
grad ili općina]]),[1]Koordinate!B:E,2,FALSE),"")</f>
        <v>33410</v>
      </c>
      <c r="P2453" s="79">
        <f>IFERROR(VLOOKUP(TRIM(PRR[[#This Row],[Lokacija provedbe
grad ili općina]]),[1]Koordinate!B:E,3,FALSE),"")</f>
        <v>45.802254099999899</v>
      </c>
      <c r="Q2453" s="79">
        <f>IFERROR(VLOOKUP(TRIM(PRR[[#This Row],[Lokacija provedbe
grad ili općina]]),[1]Koordinate!B:E,4,FALSE),"")</f>
        <v>17.4971719999999</v>
      </c>
    </row>
    <row r="2454" spans="1:17" s="167" customFormat="1">
      <c r="A2454" s="151"/>
      <c r="B2454" s="113" t="s">
        <v>2742</v>
      </c>
      <c r="C2454" s="151"/>
      <c r="D2454" s="151"/>
      <c r="E2454" s="78">
        <v>43152</v>
      </c>
      <c r="F2454" s="517">
        <v>111600</v>
      </c>
      <c r="G2454" s="517">
        <v>111600</v>
      </c>
      <c r="H2454" s="517">
        <v>94860</v>
      </c>
      <c r="I2454" s="517">
        <v>16740</v>
      </c>
      <c r="J2454" s="517"/>
      <c r="K2454" s="124" t="s">
        <v>2961</v>
      </c>
      <c r="L2454" s="418" t="s">
        <v>43</v>
      </c>
      <c r="M2454" s="124" t="s">
        <v>1494</v>
      </c>
      <c r="N2454" s="151"/>
      <c r="O2454" s="79">
        <f>IFERROR(VLOOKUP(TRIM(PRR[[#This Row],[Lokacija provedbe
grad ili općina]]),[1]Koordinate!B:E,2,FALSE),"")</f>
        <v>33410</v>
      </c>
      <c r="P2454" s="79">
        <f>IFERROR(VLOOKUP(TRIM(PRR[[#This Row],[Lokacija provedbe
grad ili općina]]),[1]Koordinate!B:E,3,FALSE),"")</f>
        <v>45.802254099999899</v>
      </c>
      <c r="Q2454" s="79">
        <f>IFERROR(VLOOKUP(TRIM(PRR[[#This Row],[Lokacija provedbe
grad ili općina]]),[1]Koordinate!B:E,4,FALSE),"")</f>
        <v>17.4971719999999</v>
      </c>
    </row>
    <row r="2455" spans="1:17" s="167" customFormat="1">
      <c r="A2455" s="151"/>
      <c r="B2455" s="113" t="s">
        <v>2742</v>
      </c>
      <c r="C2455" s="151"/>
      <c r="D2455" s="151"/>
      <c r="E2455" s="78">
        <v>43152</v>
      </c>
      <c r="F2455" s="517">
        <v>111600</v>
      </c>
      <c r="G2455" s="517">
        <v>111600</v>
      </c>
      <c r="H2455" s="517">
        <v>94860</v>
      </c>
      <c r="I2455" s="517">
        <v>16740</v>
      </c>
      <c r="J2455" s="517"/>
      <c r="K2455" s="124" t="s">
        <v>2962</v>
      </c>
      <c r="L2455" s="418" t="s">
        <v>43</v>
      </c>
      <c r="M2455" s="124" t="s">
        <v>383</v>
      </c>
      <c r="N2455" s="151"/>
      <c r="O2455" s="79">
        <f>IFERROR(VLOOKUP(TRIM(PRR[[#This Row],[Lokacija provedbe
grad ili općina]]),[1]Koordinate!B:E,2,FALSE),"")</f>
        <v>33515</v>
      </c>
      <c r="P2455" s="79">
        <f>IFERROR(VLOOKUP(TRIM(PRR[[#This Row],[Lokacija provedbe
grad ili općina]]),[1]Koordinate!B:E,3,FALSE),"")</f>
        <v>45.528800699999998</v>
      </c>
      <c r="Q2455" s="79">
        <f>IFERROR(VLOOKUP(TRIM(PRR[[#This Row],[Lokacija provedbe
grad ili općina]]),[1]Koordinate!B:E,4,FALSE),"")</f>
        <v>17.880347400000002</v>
      </c>
    </row>
    <row r="2456" spans="1:17" s="167" customFormat="1">
      <c r="A2456" s="151"/>
      <c r="B2456" s="113" t="s">
        <v>2742</v>
      </c>
      <c r="C2456" s="151"/>
      <c r="D2456" s="151"/>
      <c r="E2456" s="78">
        <v>43152</v>
      </c>
      <c r="F2456" s="517">
        <v>111600</v>
      </c>
      <c r="G2456" s="517">
        <v>111600</v>
      </c>
      <c r="H2456" s="517">
        <v>94860</v>
      </c>
      <c r="I2456" s="517">
        <v>16740</v>
      </c>
      <c r="J2456" s="517"/>
      <c r="K2456" s="124" t="s">
        <v>2963</v>
      </c>
      <c r="L2456" s="418" t="s">
        <v>43</v>
      </c>
      <c r="M2456" s="124" t="s">
        <v>61</v>
      </c>
      <c r="N2456" s="151"/>
      <c r="O2456" s="79">
        <f>IFERROR(VLOOKUP(TRIM(PRR[[#This Row],[Lokacija provedbe
grad ili općina]]),[1]Koordinate!B:E,2,FALSE),"")</f>
        <v>33000</v>
      </c>
      <c r="P2456" s="79">
        <f>IFERROR(VLOOKUP(TRIM(PRR[[#This Row],[Lokacija provedbe
grad ili općina]]),[1]Koordinate!B:E,3,FALSE),"")</f>
        <v>45.831646300000003</v>
      </c>
      <c r="Q2456" s="79">
        <f>IFERROR(VLOOKUP(TRIM(PRR[[#This Row],[Lokacija provedbe
grad ili općina]]),[1]Koordinate!B:E,4,FALSE),"")</f>
        <v>17.385542900000001</v>
      </c>
    </row>
    <row r="2457" spans="1:17" s="167" customFormat="1">
      <c r="A2457" s="151"/>
      <c r="B2457" s="113" t="s">
        <v>2742</v>
      </c>
      <c r="C2457" s="151"/>
      <c r="D2457" s="151"/>
      <c r="E2457" s="78">
        <v>43152</v>
      </c>
      <c r="F2457" s="517">
        <v>111600</v>
      </c>
      <c r="G2457" s="517">
        <v>111600</v>
      </c>
      <c r="H2457" s="517">
        <v>94860</v>
      </c>
      <c r="I2457" s="517">
        <v>16740</v>
      </c>
      <c r="J2457" s="517"/>
      <c r="K2457" s="124" t="s">
        <v>2964</v>
      </c>
      <c r="L2457" s="418" t="s">
        <v>43</v>
      </c>
      <c r="M2457" s="124" t="s">
        <v>4345</v>
      </c>
      <c r="N2457" s="151"/>
      <c r="O2457" s="79">
        <f>IFERROR(VLOOKUP(TRIM(PRR[[#This Row],[Lokacija provedbe
grad ili općina]]),[1]Koordinate!B:E,2,FALSE),"")</f>
        <v>33525</v>
      </c>
      <c r="P2457" s="79">
        <f>IFERROR(VLOOKUP(TRIM(PRR[[#This Row],[Lokacija provedbe
grad ili općina]]),[1]Koordinate!B:E,3,FALSE),"")</f>
        <v>45.803723099999999</v>
      </c>
      <c r="Q2457" s="79">
        <f>IFERROR(VLOOKUP(TRIM(PRR[[#This Row],[Lokacija provedbe
grad ili općina]]),[1]Koordinate!B:E,4,FALSE),"")</f>
        <v>17.745818199999999</v>
      </c>
    </row>
    <row r="2458" spans="1:17" s="167" customFormat="1">
      <c r="A2458" s="151"/>
      <c r="B2458" s="113" t="s">
        <v>2742</v>
      </c>
      <c r="C2458" s="151"/>
      <c r="D2458" s="151"/>
      <c r="E2458" s="78">
        <v>43152</v>
      </c>
      <c r="F2458" s="517">
        <v>111600</v>
      </c>
      <c r="G2458" s="517">
        <v>111600</v>
      </c>
      <c r="H2458" s="517">
        <v>94860</v>
      </c>
      <c r="I2458" s="517">
        <v>16740</v>
      </c>
      <c r="J2458" s="517"/>
      <c r="K2458" s="124" t="s">
        <v>2965</v>
      </c>
      <c r="L2458" s="418" t="s">
        <v>43</v>
      </c>
      <c r="M2458" s="124" t="s">
        <v>4351</v>
      </c>
      <c r="N2458" s="151"/>
      <c r="O2458" s="79">
        <f>IFERROR(VLOOKUP(TRIM(PRR[[#This Row],[Lokacija provedbe
grad ili općina]]),[1]Koordinate!B:E,2,FALSE),"")</f>
        <v>33507</v>
      </c>
      <c r="P2458" s="79">
        <f>IFERROR(VLOOKUP(TRIM(PRR[[#This Row],[Lokacija provedbe
grad ili općina]]),[1]Koordinate!B:E,3,FALSE),"")</f>
        <v>45.6925588</v>
      </c>
      <c r="Q2458" s="79">
        <f>IFERROR(VLOOKUP(TRIM(PRR[[#This Row],[Lokacija provedbe
grad ili općina]]),[1]Koordinate!B:E,4,FALSE),"")</f>
        <v>17.9379384</v>
      </c>
    </row>
    <row r="2459" spans="1:17" s="167" customFormat="1">
      <c r="A2459" s="151"/>
      <c r="B2459" s="113" t="s">
        <v>2742</v>
      </c>
      <c r="C2459" s="151"/>
      <c r="D2459" s="151"/>
      <c r="E2459" s="78">
        <v>43152</v>
      </c>
      <c r="F2459" s="517">
        <v>111600</v>
      </c>
      <c r="G2459" s="517">
        <v>111600</v>
      </c>
      <c r="H2459" s="517">
        <v>94860</v>
      </c>
      <c r="I2459" s="517">
        <v>16740</v>
      </c>
      <c r="J2459" s="517"/>
      <c r="K2459" s="124" t="s">
        <v>2966</v>
      </c>
      <c r="L2459" s="418" t="s">
        <v>43</v>
      </c>
      <c r="M2459" s="124" t="s">
        <v>179</v>
      </c>
      <c r="N2459" s="151"/>
      <c r="O2459" s="79">
        <f>IFERROR(VLOOKUP(TRIM(PRR[[#This Row],[Lokacija provedbe
grad ili općina]]),[1]Koordinate!B:E,2,FALSE),"")</f>
        <v>33520</v>
      </c>
      <c r="P2459" s="79">
        <f>IFERROR(VLOOKUP(TRIM(PRR[[#This Row],[Lokacija provedbe
grad ili općina]]),[1]Koordinate!B:E,3,FALSE),"")</f>
        <v>45.701931999999999</v>
      </c>
      <c r="Q2459" s="79">
        <f>IFERROR(VLOOKUP(TRIM(PRR[[#This Row],[Lokacija provedbe
grad ili općina]]),[1]Koordinate!B:E,4,FALSE),"")</f>
        <v>17.701143999999999</v>
      </c>
    </row>
    <row r="2460" spans="1:17" s="167" customFormat="1">
      <c r="A2460" s="151"/>
      <c r="B2460" s="113" t="s">
        <v>6240</v>
      </c>
      <c r="C2460" s="151"/>
      <c r="D2460" s="151"/>
      <c r="E2460" s="78">
        <v>43565</v>
      </c>
      <c r="F2460" s="517">
        <v>111187.5</v>
      </c>
      <c r="G2460" s="517">
        <v>111187.5</v>
      </c>
      <c r="H2460" s="517">
        <v>94509.375</v>
      </c>
      <c r="I2460" s="517">
        <v>16678.125</v>
      </c>
      <c r="J2460" s="517">
        <v>0</v>
      </c>
      <c r="K2460" s="124" t="s">
        <v>6447</v>
      </c>
      <c r="L2460" s="418" t="s">
        <v>43</v>
      </c>
      <c r="M2460" s="124" t="s">
        <v>1494</v>
      </c>
      <c r="N2460" s="151"/>
      <c r="O2460" s="79">
        <f>IFERROR(VLOOKUP(TRIM(PRR[[#This Row],[Lokacija provedbe
grad ili općina]]),[1]Koordinate!B:E,2,FALSE),"")</f>
        <v>33410</v>
      </c>
      <c r="P2460" s="79">
        <f>IFERROR(VLOOKUP(TRIM(PRR[[#This Row],[Lokacija provedbe
grad ili općina]]),[1]Koordinate!B:E,3,FALSE),"")</f>
        <v>45.802254099999899</v>
      </c>
      <c r="Q2460" s="79">
        <f>IFERROR(VLOOKUP(TRIM(PRR[[#This Row],[Lokacija provedbe
grad ili općina]]),[1]Koordinate!B:E,4,FALSE),"")</f>
        <v>17.4971719999999</v>
      </c>
    </row>
    <row r="2461" spans="1:17" s="167" customFormat="1">
      <c r="A2461" s="151"/>
      <c r="B2461" s="113" t="s">
        <v>6240</v>
      </c>
      <c r="C2461" s="151"/>
      <c r="D2461" s="151"/>
      <c r="E2461" s="78">
        <v>43565</v>
      </c>
      <c r="F2461" s="517">
        <v>111187.5</v>
      </c>
      <c r="G2461" s="517">
        <v>111187.5</v>
      </c>
      <c r="H2461" s="517">
        <v>94509.375</v>
      </c>
      <c r="I2461" s="517">
        <v>16678.125</v>
      </c>
      <c r="J2461" s="517">
        <v>0</v>
      </c>
      <c r="K2461" s="124" t="s">
        <v>6448</v>
      </c>
      <c r="L2461" s="418" t="s">
        <v>43</v>
      </c>
      <c r="M2461" s="124" t="s">
        <v>4154</v>
      </c>
      <c r="N2461" s="151"/>
      <c r="O2461" s="79">
        <f>IFERROR(VLOOKUP(TRIM(PRR[[#This Row],[Lokacija provedbe
grad ili općina]]),[1]Koordinate!B:E,2,FALSE),"")</f>
        <v>33404</v>
      </c>
      <c r="P2461" s="79">
        <f>IFERROR(VLOOKUP(TRIM(PRR[[#This Row],[Lokacija provedbe
grad ili općina]]),[1]Koordinate!B:E,3,FALSE),"")</f>
        <v>45.858045799999999</v>
      </c>
      <c r="Q2461" s="79">
        <f>IFERROR(VLOOKUP(TRIM(PRR[[#This Row],[Lokacija provedbe
grad ili općina]]),[1]Koordinate!B:E,4,FALSE),"")</f>
        <v>17.301897400000001</v>
      </c>
    </row>
    <row r="2462" spans="1:17" s="167" customFormat="1">
      <c r="A2462" s="151"/>
      <c r="B2462" s="113" t="s">
        <v>6240</v>
      </c>
      <c r="C2462" s="151"/>
      <c r="D2462" s="151"/>
      <c r="E2462" s="78">
        <v>43565</v>
      </c>
      <c r="F2462" s="517">
        <v>111187.5</v>
      </c>
      <c r="G2462" s="517">
        <v>111187.5</v>
      </c>
      <c r="H2462" s="517">
        <v>94509.375</v>
      </c>
      <c r="I2462" s="517">
        <v>16678.125</v>
      </c>
      <c r="J2462" s="517">
        <v>0</v>
      </c>
      <c r="K2462" s="124" t="s">
        <v>6449</v>
      </c>
      <c r="L2462" s="418" t="s">
        <v>43</v>
      </c>
      <c r="M2462" s="124" t="s">
        <v>61</v>
      </c>
      <c r="N2462" s="151"/>
      <c r="O2462" s="79">
        <f>IFERROR(VLOOKUP(TRIM(PRR[[#This Row],[Lokacija provedbe
grad ili općina]]),[1]Koordinate!B:E,2,FALSE),"")</f>
        <v>33000</v>
      </c>
      <c r="P2462" s="79">
        <f>IFERROR(VLOOKUP(TRIM(PRR[[#This Row],[Lokacija provedbe
grad ili općina]]),[1]Koordinate!B:E,3,FALSE),"")</f>
        <v>45.831646300000003</v>
      </c>
      <c r="Q2462" s="79">
        <f>IFERROR(VLOOKUP(TRIM(PRR[[#This Row],[Lokacija provedbe
grad ili općina]]),[1]Koordinate!B:E,4,FALSE),"")</f>
        <v>17.385542900000001</v>
      </c>
    </row>
    <row r="2463" spans="1:17" s="167" customFormat="1">
      <c r="A2463" s="151"/>
      <c r="B2463" s="113" t="s">
        <v>6240</v>
      </c>
      <c r="C2463" s="151"/>
      <c r="D2463" s="151"/>
      <c r="E2463" s="78">
        <v>43565</v>
      </c>
      <c r="F2463" s="517">
        <v>111187.5</v>
      </c>
      <c r="G2463" s="517">
        <v>111187.5</v>
      </c>
      <c r="H2463" s="517">
        <v>94509.375</v>
      </c>
      <c r="I2463" s="517">
        <v>16678.125</v>
      </c>
      <c r="J2463" s="517">
        <v>0</v>
      </c>
      <c r="K2463" s="124" t="s">
        <v>6450</v>
      </c>
      <c r="L2463" s="418" t="s">
        <v>43</v>
      </c>
      <c r="M2463" s="124" t="s">
        <v>4346</v>
      </c>
      <c r="N2463" s="151"/>
      <c r="O2463" s="79">
        <f>IFERROR(VLOOKUP(TRIM(PRR[[#This Row],[Lokacija provedbe
grad ili općina]]),[1]Koordinate!B:E,2,FALSE),"")</f>
        <v>33517</v>
      </c>
      <c r="P2463" s="79">
        <f>IFERROR(VLOOKUP(TRIM(PRR[[#This Row],[Lokacija provedbe
grad ili općina]]),[1]Koordinate!B:E,3,FALSE),"")</f>
        <v>45.613027000000002</v>
      </c>
      <c r="Q2463" s="79">
        <f>IFERROR(VLOOKUP(TRIM(PRR[[#This Row],[Lokacija provedbe
grad ili općina]]),[1]Koordinate!B:E,4,FALSE),"")</f>
        <v>17.809302899999999</v>
      </c>
    </row>
    <row r="2464" spans="1:17" s="167" customFormat="1">
      <c r="A2464" s="151"/>
      <c r="B2464" s="113" t="s">
        <v>6240</v>
      </c>
      <c r="C2464" s="151"/>
      <c r="D2464" s="151"/>
      <c r="E2464" s="78">
        <v>43565</v>
      </c>
      <c r="F2464" s="517">
        <v>111187.5</v>
      </c>
      <c r="G2464" s="517">
        <v>111187.5</v>
      </c>
      <c r="H2464" s="517">
        <v>94509.375</v>
      </c>
      <c r="I2464" s="517">
        <v>16678.125</v>
      </c>
      <c r="J2464" s="517">
        <v>0</v>
      </c>
      <c r="K2464" s="124" t="s">
        <v>6451</v>
      </c>
      <c r="L2464" s="418" t="s">
        <v>43</v>
      </c>
      <c r="M2464" s="124" t="s">
        <v>61</v>
      </c>
      <c r="N2464" s="151"/>
      <c r="O2464" s="79">
        <f>IFERROR(VLOOKUP(TRIM(PRR[[#This Row],[Lokacija provedbe
grad ili općina]]),[1]Koordinate!B:E,2,FALSE),"")</f>
        <v>33000</v>
      </c>
      <c r="P2464" s="79">
        <f>IFERROR(VLOOKUP(TRIM(PRR[[#This Row],[Lokacija provedbe
grad ili općina]]),[1]Koordinate!B:E,3,FALSE),"")</f>
        <v>45.831646300000003</v>
      </c>
      <c r="Q2464" s="79">
        <f>IFERROR(VLOOKUP(TRIM(PRR[[#This Row],[Lokacija provedbe
grad ili općina]]),[1]Koordinate!B:E,4,FALSE),"")</f>
        <v>17.385542900000001</v>
      </c>
    </row>
    <row r="2465" spans="1:17" s="167" customFormat="1">
      <c r="A2465" s="151"/>
      <c r="B2465" s="113" t="s">
        <v>6240</v>
      </c>
      <c r="C2465" s="151"/>
      <c r="D2465" s="151"/>
      <c r="E2465" s="78">
        <v>43565</v>
      </c>
      <c r="F2465" s="517">
        <v>111187.5</v>
      </c>
      <c r="G2465" s="517">
        <v>111187.5</v>
      </c>
      <c r="H2465" s="517">
        <v>94509.375</v>
      </c>
      <c r="I2465" s="517">
        <v>16678.125</v>
      </c>
      <c r="J2465" s="517">
        <v>0</v>
      </c>
      <c r="K2465" s="124" t="s">
        <v>6452</v>
      </c>
      <c r="L2465" s="418" t="s">
        <v>43</v>
      </c>
      <c r="M2465" s="124" t="s">
        <v>4352</v>
      </c>
      <c r="N2465" s="151"/>
      <c r="O2465" s="79">
        <f>IFERROR(VLOOKUP(TRIM(PRR[[#This Row],[Lokacija provedbe
grad ili općina]]),[1]Koordinate!B:E,2,FALSE),"")</f>
        <v>33518</v>
      </c>
      <c r="P2465" s="79">
        <f>IFERROR(VLOOKUP(TRIM(PRR[[#This Row],[Lokacija provedbe
grad ili općina]]),[1]Koordinate!B:E,3,FALSE),"")</f>
        <v>45.662505000000003</v>
      </c>
      <c r="Q2465" s="79">
        <f>IFERROR(VLOOKUP(TRIM(PRR[[#This Row],[Lokacija provedbe
grad ili općina]]),[1]Koordinate!B:E,4,FALSE),"")</f>
        <v>17.777201300000002</v>
      </c>
    </row>
    <row r="2466" spans="1:17" s="167" customFormat="1">
      <c r="A2466" s="151"/>
      <c r="B2466" s="113" t="s">
        <v>6240</v>
      </c>
      <c r="C2466" s="151"/>
      <c r="D2466" s="151"/>
      <c r="E2466" s="78">
        <v>43565</v>
      </c>
      <c r="F2466" s="517">
        <v>111187.5</v>
      </c>
      <c r="G2466" s="517">
        <v>111187.5</v>
      </c>
      <c r="H2466" s="517">
        <v>94509.375</v>
      </c>
      <c r="I2466" s="517">
        <v>16678.125</v>
      </c>
      <c r="J2466" s="517">
        <v>0</v>
      </c>
      <c r="K2466" s="124" t="s">
        <v>6453</v>
      </c>
      <c r="L2466" s="418" t="s">
        <v>43</v>
      </c>
      <c r="M2466" s="124" t="s">
        <v>4154</v>
      </c>
      <c r="N2466" s="151"/>
      <c r="O2466" s="79">
        <f>IFERROR(VLOOKUP(TRIM(PRR[[#This Row],[Lokacija provedbe
grad ili općina]]),[1]Koordinate!B:E,2,FALSE),"")</f>
        <v>33404</v>
      </c>
      <c r="P2466" s="79">
        <f>IFERROR(VLOOKUP(TRIM(PRR[[#This Row],[Lokacija provedbe
grad ili općina]]),[1]Koordinate!B:E,3,FALSE),"")</f>
        <v>45.858045799999999</v>
      </c>
      <c r="Q2466" s="79">
        <f>IFERROR(VLOOKUP(TRIM(PRR[[#This Row],[Lokacija provedbe
grad ili općina]]),[1]Koordinate!B:E,4,FALSE),"")</f>
        <v>17.301897400000001</v>
      </c>
    </row>
    <row r="2467" spans="1:17" s="167" customFormat="1">
      <c r="A2467" s="151"/>
      <c r="B2467" s="113" t="s">
        <v>6240</v>
      </c>
      <c r="C2467" s="151"/>
      <c r="D2467" s="151"/>
      <c r="E2467" s="78">
        <v>43565</v>
      </c>
      <c r="F2467" s="517">
        <v>111187.5</v>
      </c>
      <c r="G2467" s="517">
        <v>111187.5</v>
      </c>
      <c r="H2467" s="517">
        <v>94509.375</v>
      </c>
      <c r="I2467" s="517">
        <v>16678.125</v>
      </c>
      <c r="J2467" s="517">
        <v>0</v>
      </c>
      <c r="K2467" s="124" t="s">
        <v>6454</v>
      </c>
      <c r="L2467" s="418" t="s">
        <v>43</v>
      </c>
      <c r="M2467" s="124" t="s">
        <v>179</v>
      </c>
      <c r="N2467" s="151"/>
      <c r="O2467" s="79">
        <f>IFERROR(VLOOKUP(TRIM(PRR[[#This Row],[Lokacija provedbe
grad ili općina]]),[1]Koordinate!B:E,2,FALSE),"")</f>
        <v>33520</v>
      </c>
      <c r="P2467" s="79">
        <f>IFERROR(VLOOKUP(TRIM(PRR[[#This Row],[Lokacija provedbe
grad ili općina]]),[1]Koordinate!B:E,3,FALSE),"")</f>
        <v>45.701931999999999</v>
      </c>
      <c r="Q2467" s="79">
        <f>IFERROR(VLOOKUP(TRIM(PRR[[#This Row],[Lokacija provedbe
grad ili općina]]),[1]Koordinate!B:E,4,FALSE),"")</f>
        <v>17.701143999999999</v>
      </c>
    </row>
    <row r="2468" spans="1:17" s="167" customFormat="1">
      <c r="A2468" s="151"/>
      <c r="B2468" s="113" t="s">
        <v>6240</v>
      </c>
      <c r="C2468" s="151"/>
      <c r="D2468" s="151"/>
      <c r="E2468" s="78">
        <v>43565</v>
      </c>
      <c r="F2468" s="517">
        <v>111187.5</v>
      </c>
      <c r="G2468" s="517">
        <v>111187.5</v>
      </c>
      <c r="H2468" s="517">
        <v>94509.375</v>
      </c>
      <c r="I2468" s="517">
        <v>16678.125</v>
      </c>
      <c r="J2468" s="517">
        <v>0</v>
      </c>
      <c r="K2468" s="124" t="s">
        <v>6455</v>
      </c>
      <c r="L2468" s="418" t="s">
        <v>43</v>
      </c>
      <c r="M2468" s="124" t="s">
        <v>179</v>
      </c>
      <c r="N2468" s="151"/>
      <c r="O2468" s="79">
        <f>IFERROR(VLOOKUP(TRIM(PRR[[#This Row],[Lokacija provedbe
grad ili općina]]),[1]Koordinate!B:E,2,FALSE),"")</f>
        <v>33520</v>
      </c>
      <c r="P2468" s="79">
        <f>IFERROR(VLOOKUP(TRIM(PRR[[#This Row],[Lokacija provedbe
grad ili općina]]),[1]Koordinate!B:E,3,FALSE),"")</f>
        <v>45.701931999999999</v>
      </c>
      <c r="Q2468" s="79">
        <f>IFERROR(VLOOKUP(TRIM(PRR[[#This Row],[Lokacija provedbe
grad ili općina]]),[1]Koordinate!B:E,4,FALSE),"")</f>
        <v>17.701143999999999</v>
      </c>
    </row>
    <row r="2469" spans="1:17" s="167" customFormat="1">
      <c r="A2469" s="151"/>
      <c r="B2469" s="113" t="s">
        <v>6240</v>
      </c>
      <c r="C2469" s="151"/>
      <c r="D2469" s="151"/>
      <c r="E2469" s="78">
        <v>43565</v>
      </c>
      <c r="F2469" s="517">
        <v>111187.5</v>
      </c>
      <c r="G2469" s="517">
        <v>111187.5</v>
      </c>
      <c r="H2469" s="517">
        <v>94509.375</v>
      </c>
      <c r="I2469" s="517">
        <v>16678.125</v>
      </c>
      <c r="J2469" s="517">
        <v>0</v>
      </c>
      <c r="K2469" s="124" t="s">
        <v>6456</v>
      </c>
      <c r="L2469" s="418" t="s">
        <v>43</v>
      </c>
      <c r="M2469" s="124" t="s">
        <v>383</v>
      </c>
      <c r="N2469" s="151"/>
      <c r="O2469" s="79">
        <f>IFERROR(VLOOKUP(TRIM(PRR[[#This Row],[Lokacija provedbe
grad ili općina]]),[1]Koordinate!B:E,2,FALSE),"")</f>
        <v>33515</v>
      </c>
      <c r="P2469" s="79">
        <f>IFERROR(VLOOKUP(TRIM(PRR[[#This Row],[Lokacija provedbe
grad ili općina]]),[1]Koordinate!B:E,3,FALSE),"")</f>
        <v>45.528800699999998</v>
      </c>
      <c r="Q2469" s="79">
        <f>IFERROR(VLOOKUP(TRIM(PRR[[#This Row],[Lokacija provedbe
grad ili općina]]),[1]Koordinate!B:E,4,FALSE),"")</f>
        <v>17.880347400000002</v>
      </c>
    </row>
    <row r="2470" spans="1:17" s="167" customFormat="1">
      <c r="A2470" s="151"/>
      <c r="B2470" s="113" t="s">
        <v>6240</v>
      </c>
      <c r="C2470" s="151"/>
      <c r="D2470" s="151"/>
      <c r="E2470" s="78">
        <v>43565</v>
      </c>
      <c r="F2470" s="517">
        <v>111187.5</v>
      </c>
      <c r="G2470" s="517">
        <v>111187.5</v>
      </c>
      <c r="H2470" s="517">
        <v>94509.375</v>
      </c>
      <c r="I2470" s="517">
        <v>16678.125</v>
      </c>
      <c r="J2470" s="517">
        <v>0</v>
      </c>
      <c r="K2470" s="124" t="s">
        <v>6457</v>
      </c>
      <c r="L2470" s="418" t="s">
        <v>43</v>
      </c>
      <c r="M2470" s="124" t="s">
        <v>739</v>
      </c>
      <c r="N2470" s="151"/>
      <c r="O2470" s="79">
        <f>IFERROR(VLOOKUP(TRIM(PRR[[#This Row],[Lokacija provedbe
grad ili općina]]),[1]Koordinate!B:E,2,FALSE),"")</f>
        <v>33514</v>
      </c>
      <c r="P2470" s="79">
        <f>IFERROR(VLOOKUP(TRIM(PRR[[#This Row],[Lokacija provedbe
grad ili općina]]),[1]Koordinate!B:E,3,FALSE),"")</f>
        <v>45.6001616</v>
      </c>
      <c r="Q2470" s="79">
        <f>IFERROR(VLOOKUP(TRIM(PRR[[#This Row],[Lokacija provedbe
grad ili općina]]),[1]Koordinate!B:E,4,FALSE),"")</f>
        <v>17.874166299999999</v>
      </c>
    </row>
    <row r="2471" spans="1:17" s="167" customFormat="1">
      <c r="A2471" s="151"/>
      <c r="B2471" s="113" t="s">
        <v>6240</v>
      </c>
      <c r="C2471" s="151"/>
      <c r="D2471" s="151"/>
      <c r="E2471" s="78">
        <v>43565</v>
      </c>
      <c r="F2471" s="517">
        <v>111187.5</v>
      </c>
      <c r="G2471" s="517">
        <v>111187.5</v>
      </c>
      <c r="H2471" s="517">
        <v>94509.375</v>
      </c>
      <c r="I2471" s="517">
        <v>16678.125</v>
      </c>
      <c r="J2471" s="517">
        <v>0</v>
      </c>
      <c r="K2471" s="124" t="s">
        <v>6458</v>
      </c>
      <c r="L2471" s="418" t="s">
        <v>43</v>
      </c>
      <c r="M2471" s="124" t="s">
        <v>1386</v>
      </c>
      <c r="N2471" s="151"/>
      <c r="O2471" s="79">
        <f>IFERROR(VLOOKUP(TRIM(PRR[[#This Row],[Lokacija provedbe
grad ili općina]]),[1]Koordinate!B:E,2,FALSE),"")</f>
        <v>33405</v>
      </c>
      <c r="P2471" s="79">
        <f>IFERROR(VLOOKUP(TRIM(PRR[[#This Row],[Lokacija provedbe
grad ili općina]]),[1]Koordinate!B:E,3,FALSE),"")</f>
        <v>45.950106699999999</v>
      </c>
      <c r="Q2471" s="79">
        <f>IFERROR(VLOOKUP(TRIM(PRR[[#This Row],[Lokacija provedbe
grad ili općina]]),[1]Koordinate!B:E,4,FALSE),"")</f>
        <v>17.2326520999999</v>
      </c>
    </row>
    <row r="2472" spans="1:17" s="167" customFormat="1">
      <c r="A2472" s="151"/>
      <c r="B2472" s="113" t="s">
        <v>6240</v>
      </c>
      <c r="C2472" s="151"/>
      <c r="D2472" s="151"/>
      <c r="E2472" s="78">
        <v>43565</v>
      </c>
      <c r="F2472" s="517">
        <v>111187.5</v>
      </c>
      <c r="G2472" s="517">
        <v>111187.5</v>
      </c>
      <c r="H2472" s="517">
        <v>94509.375</v>
      </c>
      <c r="I2472" s="517">
        <v>16678.125</v>
      </c>
      <c r="J2472" s="517">
        <v>0</v>
      </c>
      <c r="K2472" s="124" t="s">
        <v>6459</v>
      </c>
      <c r="L2472" s="418" t="s">
        <v>43</v>
      </c>
      <c r="M2472" s="124" t="s">
        <v>61</v>
      </c>
      <c r="N2472" s="151"/>
      <c r="O2472" s="79">
        <f>IFERROR(VLOOKUP(TRIM(PRR[[#This Row],[Lokacija provedbe
grad ili općina]]),[1]Koordinate!B:E,2,FALSE),"")</f>
        <v>33000</v>
      </c>
      <c r="P2472" s="79">
        <f>IFERROR(VLOOKUP(TRIM(PRR[[#This Row],[Lokacija provedbe
grad ili općina]]),[1]Koordinate!B:E,3,FALSE),"")</f>
        <v>45.831646300000003</v>
      </c>
      <c r="Q2472" s="79">
        <f>IFERROR(VLOOKUP(TRIM(PRR[[#This Row],[Lokacija provedbe
grad ili općina]]),[1]Koordinate!B:E,4,FALSE),"")</f>
        <v>17.385542900000001</v>
      </c>
    </row>
    <row r="2473" spans="1:17" s="167" customFormat="1">
      <c r="A2473" s="151"/>
      <c r="B2473" s="113" t="s">
        <v>6240</v>
      </c>
      <c r="C2473" s="151"/>
      <c r="D2473" s="151"/>
      <c r="E2473" s="78">
        <v>43565</v>
      </c>
      <c r="F2473" s="517">
        <v>111187.5</v>
      </c>
      <c r="G2473" s="517">
        <v>111187.5</v>
      </c>
      <c r="H2473" s="517">
        <v>94509.375</v>
      </c>
      <c r="I2473" s="517">
        <v>16678.125</v>
      </c>
      <c r="J2473" s="517">
        <v>0</v>
      </c>
      <c r="K2473" s="124" t="s">
        <v>6460</v>
      </c>
      <c r="L2473" s="418" t="s">
        <v>43</v>
      </c>
      <c r="M2473" s="124" t="s">
        <v>1494</v>
      </c>
      <c r="N2473" s="151"/>
      <c r="O2473" s="79">
        <f>IFERROR(VLOOKUP(TRIM(PRR[[#This Row],[Lokacija provedbe
grad ili općina]]),[1]Koordinate!B:E,2,FALSE),"")</f>
        <v>33410</v>
      </c>
      <c r="P2473" s="79">
        <f>IFERROR(VLOOKUP(TRIM(PRR[[#This Row],[Lokacija provedbe
grad ili općina]]),[1]Koordinate!B:E,3,FALSE),"")</f>
        <v>45.802254099999899</v>
      </c>
      <c r="Q2473" s="79">
        <f>IFERROR(VLOOKUP(TRIM(PRR[[#This Row],[Lokacija provedbe
grad ili općina]]),[1]Koordinate!B:E,4,FALSE),"")</f>
        <v>17.4971719999999</v>
      </c>
    </row>
    <row r="2474" spans="1:17" s="167" customFormat="1">
      <c r="A2474" s="151"/>
      <c r="B2474" s="113" t="s">
        <v>6240</v>
      </c>
      <c r="C2474" s="151"/>
      <c r="D2474" s="151"/>
      <c r="E2474" s="78">
        <v>43565</v>
      </c>
      <c r="F2474" s="517">
        <v>111187.5</v>
      </c>
      <c r="G2474" s="517">
        <v>111187.5</v>
      </c>
      <c r="H2474" s="517">
        <v>94509.375</v>
      </c>
      <c r="I2474" s="517">
        <v>16678.125</v>
      </c>
      <c r="J2474" s="517">
        <v>0</v>
      </c>
      <c r="K2474" s="124" t="s">
        <v>6461</v>
      </c>
      <c r="L2474" s="418" t="s">
        <v>43</v>
      </c>
      <c r="M2474" s="124" t="s">
        <v>4352</v>
      </c>
      <c r="N2474" s="151"/>
      <c r="O2474" s="79">
        <f>IFERROR(VLOOKUP(TRIM(PRR[[#This Row],[Lokacija provedbe
grad ili općina]]),[1]Koordinate!B:E,2,FALSE),"")</f>
        <v>33518</v>
      </c>
      <c r="P2474" s="79">
        <f>IFERROR(VLOOKUP(TRIM(PRR[[#This Row],[Lokacija provedbe
grad ili općina]]),[1]Koordinate!B:E,3,FALSE),"")</f>
        <v>45.662505000000003</v>
      </c>
      <c r="Q2474" s="79">
        <f>IFERROR(VLOOKUP(TRIM(PRR[[#This Row],[Lokacija provedbe
grad ili općina]]),[1]Koordinate!B:E,4,FALSE),"")</f>
        <v>17.777201300000002</v>
      </c>
    </row>
    <row r="2475" spans="1:17" s="167" customFormat="1">
      <c r="A2475" s="151"/>
      <c r="B2475" s="113" t="s">
        <v>6240</v>
      </c>
      <c r="C2475" s="151"/>
      <c r="D2475" s="151"/>
      <c r="E2475" s="78">
        <v>43594</v>
      </c>
      <c r="F2475" s="517">
        <v>111187.5</v>
      </c>
      <c r="G2475" s="517">
        <v>111187.5</v>
      </c>
      <c r="H2475" s="517">
        <v>94509.375</v>
      </c>
      <c r="I2475" s="517">
        <v>16678.125</v>
      </c>
      <c r="J2475" s="517">
        <v>0</v>
      </c>
      <c r="K2475" s="124" t="s">
        <v>6682</v>
      </c>
      <c r="L2475" s="418" t="s">
        <v>43</v>
      </c>
      <c r="M2475" s="124" t="s">
        <v>179</v>
      </c>
      <c r="N2475" s="151"/>
      <c r="O2475" s="79">
        <f>IFERROR(VLOOKUP(TRIM(PRR[[#This Row],[Lokacija provedbe
grad ili općina]]),[1]Koordinate!B:E,2,FALSE),"")</f>
        <v>33520</v>
      </c>
      <c r="P2475" s="79">
        <f>IFERROR(VLOOKUP(TRIM(PRR[[#This Row],[Lokacija provedbe
grad ili općina]]),[1]Koordinate!B:E,3,FALSE),"")</f>
        <v>45.701931999999999</v>
      </c>
      <c r="Q2475" s="79">
        <f>IFERROR(VLOOKUP(TRIM(PRR[[#This Row],[Lokacija provedbe
grad ili općina]]),[1]Koordinate!B:E,4,FALSE),"")</f>
        <v>17.701143999999999</v>
      </c>
    </row>
    <row r="2476" spans="1:17" s="167" customFormat="1">
      <c r="A2476" s="151"/>
      <c r="B2476" s="113" t="s">
        <v>6240</v>
      </c>
      <c r="C2476" s="151"/>
      <c r="D2476" s="151"/>
      <c r="E2476" s="78">
        <v>43594</v>
      </c>
      <c r="F2476" s="517">
        <v>111187.5</v>
      </c>
      <c r="G2476" s="517">
        <v>111187.5</v>
      </c>
      <c r="H2476" s="517">
        <v>94509.375</v>
      </c>
      <c r="I2476" s="517">
        <v>16678.125</v>
      </c>
      <c r="J2476" s="517">
        <v>0</v>
      </c>
      <c r="K2476" s="124" t="s">
        <v>6683</v>
      </c>
      <c r="L2476" s="418" t="s">
        <v>43</v>
      </c>
      <c r="M2476" s="124" t="s">
        <v>4347</v>
      </c>
      <c r="N2476" s="151"/>
      <c r="O2476" s="79">
        <f>IFERROR(VLOOKUP(TRIM(PRR[[#This Row],[Lokacija provedbe
grad ili općina]]),[1]Koordinate!B:E,2,FALSE),"")</f>
        <v>33406</v>
      </c>
      <c r="P2476" s="79">
        <f>IFERROR(VLOOKUP(TRIM(PRR[[#This Row],[Lokacija provedbe
grad ili općina]]),[1]Koordinate!B:E,3,FALSE),"")</f>
        <v>45.873947299999998</v>
      </c>
      <c r="Q2476" s="79">
        <f>IFERROR(VLOOKUP(TRIM(PRR[[#This Row],[Lokacija provedbe
grad ili općina]]),[1]Koordinate!B:E,4,FALSE),"")</f>
        <v>17.419092399999901</v>
      </c>
    </row>
    <row r="2477" spans="1:17" s="167" customFormat="1">
      <c r="A2477" s="151"/>
      <c r="B2477" s="113" t="s">
        <v>6240</v>
      </c>
      <c r="C2477" s="151"/>
      <c r="D2477" s="151"/>
      <c r="E2477" s="78"/>
      <c r="F2477" s="517">
        <v>111187.5</v>
      </c>
      <c r="G2477" s="517">
        <v>111187.5</v>
      </c>
      <c r="H2477" s="517">
        <v>94509.375</v>
      </c>
      <c r="I2477" s="517">
        <v>16678.125</v>
      </c>
      <c r="J2477" s="517">
        <v>0</v>
      </c>
      <c r="K2477" s="124" t="s">
        <v>6684</v>
      </c>
      <c r="L2477" s="418" t="s">
        <v>43</v>
      </c>
      <c r="M2477" s="124" t="s">
        <v>179</v>
      </c>
      <c r="N2477" s="151"/>
      <c r="O2477" s="79">
        <f>IFERROR(VLOOKUP(TRIM(PRR[[#This Row],[Lokacija provedbe
grad ili općina]]),[1]Koordinate!B:E,2,FALSE),"")</f>
        <v>33520</v>
      </c>
      <c r="P2477" s="79">
        <f>IFERROR(VLOOKUP(TRIM(PRR[[#This Row],[Lokacija provedbe
grad ili općina]]),[1]Koordinate!B:E,3,FALSE),"")</f>
        <v>45.701931999999999</v>
      </c>
      <c r="Q2477" s="79">
        <f>IFERROR(VLOOKUP(TRIM(PRR[[#This Row],[Lokacija provedbe
grad ili općina]]),[1]Koordinate!B:E,4,FALSE),"")</f>
        <v>17.701143999999999</v>
      </c>
    </row>
    <row r="2478" spans="1:17" s="167" customFormat="1">
      <c r="A2478" s="151"/>
      <c r="B2478" s="113" t="s">
        <v>6240</v>
      </c>
      <c r="C2478" s="151"/>
      <c r="D2478" s="151"/>
      <c r="E2478" s="78">
        <v>43594</v>
      </c>
      <c r="F2478" s="517">
        <v>111187.5</v>
      </c>
      <c r="G2478" s="517">
        <v>111187.5</v>
      </c>
      <c r="H2478" s="517">
        <v>94509.375</v>
      </c>
      <c r="I2478" s="517">
        <v>16678.125</v>
      </c>
      <c r="J2478" s="517">
        <v>0</v>
      </c>
      <c r="K2478" s="124" t="s">
        <v>6685</v>
      </c>
      <c r="L2478" s="418" t="s">
        <v>43</v>
      </c>
      <c r="M2478" s="124" t="s">
        <v>2434</v>
      </c>
      <c r="N2478" s="151"/>
      <c r="O2478" s="79">
        <f>IFERROR(VLOOKUP(TRIM(PRR[[#This Row],[Lokacija provedbe
grad ili općina]]),[1]Koordinate!B:E,2,FALSE),"")</f>
        <v>33523</v>
      </c>
      <c r="P2478" s="79">
        <f>IFERROR(VLOOKUP(TRIM(PRR[[#This Row],[Lokacija provedbe
grad ili općina]]),[1]Koordinate!B:E,3,FALSE),"")</f>
        <v>45.742938199999998</v>
      </c>
      <c r="Q2478" s="79">
        <f>IFERROR(VLOOKUP(TRIM(PRR[[#This Row],[Lokacija provedbe
grad ili općina]]),[1]Koordinate!B:E,4,FALSE),"")</f>
        <v>17.856084599999999</v>
      </c>
    </row>
    <row r="2479" spans="1:17" s="167" customFormat="1">
      <c r="A2479" s="151"/>
      <c r="B2479" s="113" t="s">
        <v>6240</v>
      </c>
      <c r="C2479" s="151"/>
      <c r="D2479" s="151"/>
      <c r="E2479" s="78"/>
      <c r="F2479" s="517">
        <v>111187.5</v>
      </c>
      <c r="G2479" s="517">
        <v>111187.5</v>
      </c>
      <c r="H2479" s="517">
        <v>94509.375</v>
      </c>
      <c r="I2479" s="517">
        <v>16678.125</v>
      </c>
      <c r="J2479" s="517">
        <v>0</v>
      </c>
      <c r="K2479" s="124" t="s">
        <v>6686</v>
      </c>
      <c r="L2479" s="418" t="s">
        <v>43</v>
      </c>
      <c r="M2479" s="124" t="s">
        <v>1386</v>
      </c>
      <c r="N2479" s="151"/>
      <c r="O2479" s="79">
        <f>IFERROR(VLOOKUP(TRIM(PRR[[#This Row],[Lokacija provedbe
grad ili općina]]),[1]Koordinate!B:E,2,FALSE),"")</f>
        <v>33405</v>
      </c>
      <c r="P2479" s="79">
        <f>IFERROR(VLOOKUP(TRIM(PRR[[#This Row],[Lokacija provedbe
grad ili općina]]),[1]Koordinate!B:E,3,FALSE),"")</f>
        <v>45.950106699999999</v>
      </c>
      <c r="Q2479" s="79">
        <f>IFERROR(VLOOKUP(TRIM(PRR[[#This Row],[Lokacija provedbe
grad ili općina]]),[1]Koordinate!B:E,4,FALSE),"")</f>
        <v>17.2326520999999</v>
      </c>
    </row>
    <row r="2480" spans="1:17" s="167" customFormat="1">
      <c r="A2480" s="151"/>
      <c r="B2480" s="113" t="s">
        <v>6240</v>
      </c>
      <c r="C2480" s="151"/>
      <c r="D2480" s="151"/>
      <c r="E2480" s="78">
        <v>43594</v>
      </c>
      <c r="F2480" s="517">
        <v>111187.5</v>
      </c>
      <c r="G2480" s="517">
        <v>111187.5</v>
      </c>
      <c r="H2480" s="517">
        <v>94509.375</v>
      </c>
      <c r="I2480" s="517">
        <v>16678.125</v>
      </c>
      <c r="J2480" s="517">
        <v>0</v>
      </c>
      <c r="K2480" s="124" t="s">
        <v>6687</v>
      </c>
      <c r="L2480" s="418" t="s">
        <v>43</v>
      </c>
      <c r="M2480" s="124" t="s">
        <v>383</v>
      </c>
      <c r="N2480" s="151"/>
      <c r="O2480" s="79">
        <f>IFERROR(VLOOKUP(TRIM(PRR[[#This Row],[Lokacija provedbe
grad ili općina]]),[1]Koordinate!B:E,2,FALSE),"")</f>
        <v>33515</v>
      </c>
      <c r="P2480" s="79">
        <f>IFERROR(VLOOKUP(TRIM(PRR[[#This Row],[Lokacija provedbe
grad ili općina]]),[1]Koordinate!B:E,3,FALSE),"")</f>
        <v>45.528800699999998</v>
      </c>
      <c r="Q2480" s="79">
        <f>IFERROR(VLOOKUP(TRIM(PRR[[#This Row],[Lokacija provedbe
grad ili općina]]),[1]Koordinate!B:E,4,FALSE),"")</f>
        <v>17.880347400000002</v>
      </c>
    </row>
    <row r="2481" spans="1:17" s="167" customFormat="1">
      <c r="A2481" s="151"/>
      <c r="B2481" s="113" t="s">
        <v>6240</v>
      </c>
      <c r="C2481" s="151"/>
      <c r="D2481" s="151"/>
      <c r="E2481" s="78">
        <v>43594</v>
      </c>
      <c r="F2481" s="517">
        <v>111187.5</v>
      </c>
      <c r="G2481" s="517">
        <v>111187.5</v>
      </c>
      <c r="H2481" s="517">
        <v>94509.375</v>
      </c>
      <c r="I2481" s="517">
        <v>16678.125</v>
      </c>
      <c r="J2481" s="517">
        <v>0</v>
      </c>
      <c r="K2481" s="124" t="s">
        <v>6688</v>
      </c>
      <c r="L2481" s="418" t="s">
        <v>43</v>
      </c>
      <c r="M2481" s="124" t="s">
        <v>179</v>
      </c>
      <c r="N2481" s="151"/>
      <c r="O2481" s="79">
        <f>IFERROR(VLOOKUP(TRIM(PRR[[#This Row],[Lokacija provedbe
grad ili općina]]),[1]Koordinate!B:E,2,FALSE),"")</f>
        <v>33520</v>
      </c>
      <c r="P2481" s="79">
        <f>IFERROR(VLOOKUP(TRIM(PRR[[#This Row],[Lokacija provedbe
grad ili općina]]),[1]Koordinate!B:E,3,FALSE),"")</f>
        <v>45.701931999999999</v>
      </c>
      <c r="Q2481" s="79">
        <f>IFERROR(VLOOKUP(TRIM(PRR[[#This Row],[Lokacija provedbe
grad ili općina]]),[1]Koordinate!B:E,4,FALSE),"")</f>
        <v>17.701143999999999</v>
      </c>
    </row>
    <row r="2482" spans="1:17" s="167" customFormat="1">
      <c r="A2482" s="151"/>
      <c r="B2482" s="113" t="s">
        <v>6240</v>
      </c>
      <c r="C2482" s="151"/>
      <c r="D2482" s="151"/>
      <c r="E2482" s="78"/>
      <c r="F2482" s="517">
        <v>111187.5</v>
      </c>
      <c r="G2482" s="517">
        <v>111187.5</v>
      </c>
      <c r="H2482" s="517">
        <v>94509.375</v>
      </c>
      <c r="I2482" s="517">
        <v>16678.125</v>
      </c>
      <c r="J2482" s="517">
        <v>0</v>
      </c>
      <c r="K2482" s="124" t="s">
        <v>6689</v>
      </c>
      <c r="L2482" s="418" t="s">
        <v>43</v>
      </c>
      <c r="M2482" s="124" t="s">
        <v>4345</v>
      </c>
      <c r="N2482" s="151"/>
      <c r="O2482" s="79">
        <f>IFERROR(VLOOKUP(TRIM(PRR[[#This Row],[Lokacija provedbe
grad ili općina]]),[1]Koordinate!B:E,2,FALSE),"")</f>
        <v>33525</v>
      </c>
      <c r="P2482" s="79">
        <f>IFERROR(VLOOKUP(TRIM(PRR[[#This Row],[Lokacija provedbe
grad ili općina]]),[1]Koordinate!B:E,3,FALSE),"")</f>
        <v>45.803723099999999</v>
      </c>
      <c r="Q2482" s="79">
        <f>IFERROR(VLOOKUP(TRIM(PRR[[#This Row],[Lokacija provedbe
grad ili općina]]),[1]Koordinate!B:E,4,FALSE),"")</f>
        <v>17.745818199999999</v>
      </c>
    </row>
    <row r="2483" spans="1:17" s="167" customFormat="1">
      <c r="A2483" s="151"/>
      <c r="B2483" s="113" t="s">
        <v>6240</v>
      </c>
      <c r="C2483" s="151"/>
      <c r="D2483" s="151"/>
      <c r="E2483" s="78">
        <v>43594</v>
      </c>
      <c r="F2483" s="517">
        <v>111187.5</v>
      </c>
      <c r="G2483" s="517">
        <v>111187.5</v>
      </c>
      <c r="H2483" s="517">
        <v>94509.375</v>
      </c>
      <c r="I2483" s="517">
        <v>16678.125</v>
      </c>
      <c r="J2483" s="517">
        <v>0</v>
      </c>
      <c r="K2483" s="124" t="s">
        <v>6690</v>
      </c>
      <c r="L2483" s="418" t="s">
        <v>43</v>
      </c>
      <c r="M2483" s="124" t="s">
        <v>61</v>
      </c>
      <c r="N2483" s="151"/>
      <c r="O2483" s="79">
        <f>IFERROR(VLOOKUP(TRIM(PRR[[#This Row],[Lokacija provedbe
grad ili općina]]),[1]Koordinate!B:E,2,FALSE),"")</f>
        <v>33000</v>
      </c>
      <c r="P2483" s="79">
        <f>IFERROR(VLOOKUP(TRIM(PRR[[#This Row],[Lokacija provedbe
grad ili općina]]),[1]Koordinate!B:E,3,FALSE),"")</f>
        <v>45.831646300000003</v>
      </c>
      <c r="Q2483" s="79">
        <f>IFERROR(VLOOKUP(TRIM(PRR[[#This Row],[Lokacija provedbe
grad ili općina]]),[1]Koordinate!B:E,4,FALSE),"")</f>
        <v>17.385542900000001</v>
      </c>
    </row>
    <row r="2484" spans="1:17" s="167" customFormat="1">
      <c r="A2484" s="151"/>
      <c r="B2484" s="113" t="s">
        <v>6240</v>
      </c>
      <c r="C2484" s="151"/>
      <c r="D2484" s="151"/>
      <c r="E2484" s="78">
        <v>43594</v>
      </c>
      <c r="F2484" s="517">
        <v>111187.5</v>
      </c>
      <c r="G2484" s="517">
        <v>111187.5</v>
      </c>
      <c r="H2484" s="517">
        <v>94509.375</v>
      </c>
      <c r="I2484" s="517">
        <v>16678.125</v>
      </c>
      <c r="J2484" s="517">
        <v>0</v>
      </c>
      <c r="K2484" s="124" t="s">
        <v>6691</v>
      </c>
      <c r="L2484" s="418" t="s">
        <v>43</v>
      </c>
      <c r="M2484" s="124" t="s">
        <v>739</v>
      </c>
      <c r="N2484" s="151"/>
      <c r="O2484" s="79">
        <f>IFERROR(VLOOKUP(TRIM(PRR[[#This Row],[Lokacija provedbe
grad ili općina]]),[1]Koordinate!B:E,2,FALSE),"")</f>
        <v>33514</v>
      </c>
      <c r="P2484" s="79">
        <f>IFERROR(VLOOKUP(TRIM(PRR[[#This Row],[Lokacija provedbe
grad ili općina]]),[1]Koordinate!B:E,3,FALSE),"")</f>
        <v>45.6001616</v>
      </c>
      <c r="Q2484" s="79">
        <f>IFERROR(VLOOKUP(TRIM(PRR[[#This Row],[Lokacija provedbe
grad ili općina]]),[1]Koordinate!B:E,4,FALSE),"")</f>
        <v>17.874166299999999</v>
      </c>
    </row>
    <row r="2485" spans="1:17" s="167" customFormat="1">
      <c r="A2485" s="151"/>
      <c r="B2485" s="113" t="s">
        <v>6240</v>
      </c>
      <c r="C2485" s="151"/>
      <c r="D2485" s="151"/>
      <c r="E2485" s="78">
        <v>43594</v>
      </c>
      <c r="F2485" s="517">
        <v>111187.5</v>
      </c>
      <c r="G2485" s="517">
        <v>111187.5</v>
      </c>
      <c r="H2485" s="517">
        <v>94509.375</v>
      </c>
      <c r="I2485" s="517">
        <v>16678.125</v>
      </c>
      <c r="J2485" s="517">
        <v>0</v>
      </c>
      <c r="K2485" s="124" t="s">
        <v>6692</v>
      </c>
      <c r="L2485" s="418" t="s">
        <v>43</v>
      </c>
      <c r="M2485" s="124" t="s">
        <v>61</v>
      </c>
      <c r="N2485" s="151"/>
      <c r="O2485" s="79">
        <f>IFERROR(VLOOKUP(TRIM(PRR[[#This Row],[Lokacija provedbe
grad ili općina]]),[1]Koordinate!B:E,2,FALSE),"")</f>
        <v>33000</v>
      </c>
      <c r="P2485" s="79">
        <f>IFERROR(VLOOKUP(TRIM(PRR[[#This Row],[Lokacija provedbe
grad ili općina]]),[1]Koordinate!B:E,3,FALSE),"")</f>
        <v>45.831646300000003</v>
      </c>
      <c r="Q2485" s="79">
        <f>IFERROR(VLOOKUP(TRIM(PRR[[#This Row],[Lokacija provedbe
grad ili općina]]),[1]Koordinate!B:E,4,FALSE),"")</f>
        <v>17.385542900000001</v>
      </c>
    </row>
    <row r="2486" spans="1:17" s="167" customFormat="1">
      <c r="A2486" s="151"/>
      <c r="B2486" s="113" t="s">
        <v>6240</v>
      </c>
      <c r="C2486" s="151"/>
      <c r="D2486" s="151"/>
      <c r="E2486" s="78">
        <v>43594</v>
      </c>
      <c r="F2486" s="517">
        <v>111187.5</v>
      </c>
      <c r="G2486" s="517">
        <v>111187.5</v>
      </c>
      <c r="H2486" s="517">
        <v>94509.375</v>
      </c>
      <c r="I2486" s="517">
        <v>16678.125</v>
      </c>
      <c r="J2486" s="517">
        <v>0</v>
      </c>
      <c r="K2486" s="124" t="s">
        <v>6693</v>
      </c>
      <c r="L2486" s="418" t="s">
        <v>43</v>
      </c>
      <c r="M2486" s="124" t="s">
        <v>4346</v>
      </c>
      <c r="N2486" s="151"/>
      <c r="O2486" s="79">
        <f>IFERROR(VLOOKUP(TRIM(PRR[[#This Row],[Lokacija provedbe
grad ili općina]]),[1]Koordinate!B:E,2,FALSE),"")</f>
        <v>33517</v>
      </c>
      <c r="P2486" s="79">
        <f>IFERROR(VLOOKUP(TRIM(PRR[[#This Row],[Lokacija provedbe
grad ili općina]]),[1]Koordinate!B:E,3,FALSE),"")</f>
        <v>45.613027000000002</v>
      </c>
      <c r="Q2486" s="79">
        <f>IFERROR(VLOOKUP(TRIM(PRR[[#This Row],[Lokacija provedbe
grad ili općina]]),[1]Koordinate!B:E,4,FALSE),"")</f>
        <v>17.809302899999999</v>
      </c>
    </row>
    <row r="2487" spans="1:17" s="167" customFormat="1">
      <c r="A2487" s="151"/>
      <c r="B2487" s="113" t="s">
        <v>6240</v>
      </c>
      <c r="C2487" s="151"/>
      <c r="D2487" s="151"/>
      <c r="E2487" s="78">
        <v>43609</v>
      </c>
      <c r="F2487" s="517">
        <v>111187.5</v>
      </c>
      <c r="G2487" s="517">
        <v>111187.5</v>
      </c>
      <c r="H2487" s="517">
        <v>94509.375</v>
      </c>
      <c r="I2487" s="517">
        <v>16678.125</v>
      </c>
      <c r="J2487" s="517">
        <v>0</v>
      </c>
      <c r="K2487" s="124" t="s">
        <v>6830</v>
      </c>
      <c r="L2487" s="418" t="s">
        <v>43</v>
      </c>
      <c r="M2487" s="124" t="s">
        <v>4351</v>
      </c>
      <c r="N2487" s="151"/>
      <c r="O2487" s="79">
        <f>IFERROR(VLOOKUP(TRIM(PRR[[#This Row],[Lokacija provedbe
grad ili općina]]),[1]Koordinate!B:E,2,FALSE),"")</f>
        <v>33507</v>
      </c>
      <c r="P2487" s="79">
        <f>IFERROR(VLOOKUP(TRIM(PRR[[#This Row],[Lokacija provedbe
grad ili općina]]),[1]Koordinate!B:E,3,FALSE),"")</f>
        <v>45.6925588</v>
      </c>
      <c r="Q2487" s="79">
        <f>IFERROR(VLOOKUP(TRIM(PRR[[#This Row],[Lokacija provedbe
grad ili općina]]),[1]Koordinate!B:E,4,FALSE),"")</f>
        <v>17.9379384</v>
      </c>
    </row>
    <row r="2488" spans="1:17" s="167" customFormat="1">
      <c r="A2488" s="151"/>
      <c r="B2488" s="113" t="s">
        <v>6240</v>
      </c>
      <c r="C2488" s="151"/>
      <c r="D2488" s="151"/>
      <c r="E2488" s="78">
        <v>43609</v>
      </c>
      <c r="F2488" s="517">
        <v>111187.5</v>
      </c>
      <c r="G2488" s="517">
        <v>111187.5</v>
      </c>
      <c r="H2488" s="517">
        <v>94509.37</v>
      </c>
      <c r="I2488" s="517">
        <v>16678.130000000005</v>
      </c>
      <c r="J2488" s="517">
        <v>0</v>
      </c>
      <c r="K2488" s="124" t="s">
        <v>6831</v>
      </c>
      <c r="L2488" s="418" t="s">
        <v>43</v>
      </c>
      <c r="M2488" s="124" t="s">
        <v>1464</v>
      </c>
      <c r="N2488" s="151"/>
      <c r="O2488" s="79">
        <f>IFERROR(VLOOKUP(TRIM(PRR[[#This Row],[Lokacija provedbe
grad ili općina]]),[1]Koordinate!B:E,2,FALSE),"")</f>
        <v>33411</v>
      </c>
      <c r="P2488" s="79">
        <f>IFERROR(VLOOKUP(TRIM(PRR[[#This Row],[Lokacija provedbe
grad ili općina]]),[1]Koordinate!B:E,3,FALSE),"")</f>
        <v>45.854422300000003</v>
      </c>
      <c r="Q2488" s="79">
        <f>IFERROR(VLOOKUP(TRIM(PRR[[#This Row],[Lokacija provedbe
grad ili općina]]),[1]Koordinate!B:E,4,FALSE),"")</f>
        <v>17.511416899999901</v>
      </c>
    </row>
    <row r="2489" spans="1:17" s="167" customFormat="1">
      <c r="A2489" s="151"/>
      <c r="B2489" s="113" t="s">
        <v>6240</v>
      </c>
      <c r="C2489" s="151"/>
      <c r="D2489" s="151"/>
      <c r="E2489" s="78">
        <v>43609</v>
      </c>
      <c r="F2489" s="517">
        <v>111187.5</v>
      </c>
      <c r="G2489" s="517">
        <v>111187.5</v>
      </c>
      <c r="H2489" s="517">
        <v>94509.37</v>
      </c>
      <c r="I2489" s="517">
        <v>16678.130000000005</v>
      </c>
      <c r="J2489" s="517">
        <v>0</v>
      </c>
      <c r="K2489" s="124" t="s">
        <v>6832</v>
      </c>
      <c r="L2489" s="418" t="s">
        <v>43</v>
      </c>
      <c r="M2489" s="124" t="s">
        <v>4352</v>
      </c>
      <c r="N2489" s="151"/>
      <c r="O2489" s="79">
        <f>IFERROR(VLOOKUP(TRIM(PRR[[#This Row],[Lokacija provedbe
grad ili općina]]),[1]Koordinate!B:E,2,FALSE),"")</f>
        <v>33518</v>
      </c>
      <c r="P2489" s="79">
        <f>IFERROR(VLOOKUP(TRIM(PRR[[#This Row],[Lokacija provedbe
grad ili općina]]),[1]Koordinate!B:E,3,FALSE),"")</f>
        <v>45.662505000000003</v>
      </c>
      <c r="Q2489" s="79">
        <f>IFERROR(VLOOKUP(TRIM(PRR[[#This Row],[Lokacija provedbe
grad ili općina]]),[1]Koordinate!B:E,4,FALSE),"")</f>
        <v>17.777201300000002</v>
      </c>
    </row>
    <row r="2490" spans="1:17" s="167" customFormat="1">
      <c r="A2490" s="151"/>
      <c r="B2490" s="113" t="s">
        <v>6240</v>
      </c>
      <c r="C2490" s="151"/>
      <c r="D2490" s="151"/>
      <c r="E2490" s="78">
        <v>43615</v>
      </c>
      <c r="F2490" s="517">
        <v>111187.5</v>
      </c>
      <c r="G2490" s="517">
        <v>111187.5</v>
      </c>
      <c r="H2490" s="517">
        <v>94509.37</v>
      </c>
      <c r="I2490" s="517">
        <v>16678.130000000005</v>
      </c>
      <c r="J2490" s="517">
        <v>0</v>
      </c>
      <c r="K2490" s="124" t="s">
        <v>6833</v>
      </c>
      <c r="L2490" s="418" t="s">
        <v>43</v>
      </c>
      <c r="M2490" s="124" t="s">
        <v>61</v>
      </c>
      <c r="N2490" s="151"/>
      <c r="O2490" s="79">
        <f>IFERROR(VLOOKUP(TRIM(PRR[[#This Row],[Lokacija provedbe
grad ili općina]]),[1]Koordinate!B:E,2,FALSE),"")</f>
        <v>33000</v>
      </c>
      <c r="P2490" s="79">
        <f>IFERROR(VLOOKUP(TRIM(PRR[[#This Row],[Lokacija provedbe
grad ili općina]]),[1]Koordinate!B:E,3,FALSE),"")</f>
        <v>45.831646300000003</v>
      </c>
      <c r="Q2490" s="79">
        <f>IFERROR(VLOOKUP(TRIM(PRR[[#This Row],[Lokacija provedbe
grad ili općina]]),[1]Koordinate!B:E,4,FALSE),"")</f>
        <v>17.385542900000001</v>
      </c>
    </row>
    <row r="2491" spans="1:17" s="167" customFormat="1">
      <c r="A2491" s="151"/>
      <c r="B2491" s="113" t="s">
        <v>6240</v>
      </c>
      <c r="C2491" s="151"/>
      <c r="D2491" s="151"/>
      <c r="E2491" s="78">
        <v>43621</v>
      </c>
      <c r="F2491" s="517">
        <v>111187.5</v>
      </c>
      <c r="G2491" s="517">
        <v>111187.5</v>
      </c>
      <c r="H2491" s="517">
        <v>94509.38</v>
      </c>
      <c r="I2491" s="517">
        <v>16678.119999999995</v>
      </c>
      <c r="J2491" s="517">
        <v>0</v>
      </c>
      <c r="K2491" s="124" t="s">
        <v>6896</v>
      </c>
      <c r="L2491" s="418" t="s">
        <v>43</v>
      </c>
      <c r="M2491" s="124" t="s">
        <v>4154</v>
      </c>
      <c r="N2491" s="151"/>
      <c r="O2491" s="79">
        <f>IFERROR(VLOOKUP(TRIM(PRR[[#This Row],[Lokacija provedbe
grad ili općina]]),[1]Koordinate!B:E,2,FALSE),"")</f>
        <v>33404</v>
      </c>
      <c r="P2491" s="79">
        <f>IFERROR(VLOOKUP(TRIM(PRR[[#This Row],[Lokacija provedbe
grad ili općina]]),[1]Koordinate!B:E,3,FALSE),"")</f>
        <v>45.858045799999999</v>
      </c>
      <c r="Q2491" s="79">
        <f>IFERROR(VLOOKUP(TRIM(PRR[[#This Row],[Lokacija provedbe
grad ili općina]]),[1]Koordinate!B:E,4,FALSE),"")</f>
        <v>17.301897400000001</v>
      </c>
    </row>
    <row r="2492" spans="1:17" s="167" customFormat="1">
      <c r="A2492" s="151"/>
      <c r="B2492" s="113" t="s">
        <v>6240</v>
      </c>
      <c r="C2492" s="151"/>
      <c r="D2492" s="151"/>
      <c r="E2492" s="78">
        <v>43621</v>
      </c>
      <c r="F2492" s="517">
        <v>111187.5</v>
      </c>
      <c r="G2492" s="517">
        <v>111187.5</v>
      </c>
      <c r="H2492" s="517">
        <v>94509.38</v>
      </c>
      <c r="I2492" s="517">
        <v>16678.119999999995</v>
      </c>
      <c r="J2492" s="517">
        <v>0</v>
      </c>
      <c r="K2492" s="124" t="s">
        <v>368</v>
      </c>
      <c r="L2492" s="418" t="s">
        <v>43</v>
      </c>
      <c r="M2492" s="124" t="s">
        <v>61</v>
      </c>
      <c r="N2492" s="151"/>
      <c r="O2492" s="79">
        <f>IFERROR(VLOOKUP(TRIM(PRR[[#This Row],[Lokacija provedbe
grad ili općina]]),[1]Koordinate!B:E,2,FALSE),"")</f>
        <v>33000</v>
      </c>
      <c r="P2492" s="79">
        <f>IFERROR(VLOOKUP(TRIM(PRR[[#This Row],[Lokacija provedbe
grad ili općina]]),[1]Koordinate!B:E,3,FALSE),"")</f>
        <v>45.831646300000003</v>
      </c>
      <c r="Q2492" s="79">
        <f>IFERROR(VLOOKUP(TRIM(PRR[[#This Row],[Lokacija provedbe
grad ili općina]]),[1]Koordinate!B:E,4,FALSE),"")</f>
        <v>17.385542900000001</v>
      </c>
    </row>
    <row r="2493" spans="1:17" s="167" customFormat="1">
      <c r="A2493" s="151"/>
      <c r="B2493" s="113" t="s">
        <v>6240</v>
      </c>
      <c r="C2493" s="151"/>
      <c r="D2493" s="151"/>
      <c r="E2493" s="78">
        <v>43621</v>
      </c>
      <c r="F2493" s="517">
        <v>111187.5</v>
      </c>
      <c r="G2493" s="517">
        <v>111187.5</v>
      </c>
      <c r="H2493" s="517">
        <v>94509.38</v>
      </c>
      <c r="I2493" s="517">
        <v>16678.119999999995</v>
      </c>
      <c r="J2493" s="517">
        <v>0</v>
      </c>
      <c r="K2493" s="124" t="s">
        <v>6897</v>
      </c>
      <c r="L2493" s="418" t="s">
        <v>43</v>
      </c>
      <c r="M2493" s="124" t="s">
        <v>739</v>
      </c>
      <c r="N2493" s="151"/>
      <c r="O2493" s="79">
        <f>IFERROR(VLOOKUP(TRIM(PRR[[#This Row],[Lokacija provedbe
grad ili općina]]),[1]Koordinate!B:E,2,FALSE),"")</f>
        <v>33514</v>
      </c>
      <c r="P2493" s="79">
        <f>IFERROR(VLOOKUP(TRIM(PRR[[#This Row],[Lokacija provedbe
grad ili općina]]),[1]Koordinate!B:E,3,FALSE),"")</f>
        <v>45.6001616</v>
      </c>
      <c r="Q2493" s="79">
        <f>IFERROR(VLOOKUP(TRIM(PRR[[#This Row],[Lokacija provedbe
grad ili općina]]),[1]Koordinate!B:E,4,FALSE),"")</f>
        <v>17.874166299999999</v>
      </c>
    </row>
    <row r="2494" spans="1:17" s="167" customFormat="1">
      <c r="A2494" s="151"/>
      <c r="B2494" s="113" t="s">
        <v>6240</v>
      </c>
      <c r="C2494" s="151"/>
      <c r="D2494" s="151"/>
      <c r="E2494" s="78">
        <v>43621</v>
      </c>
      <c r="F2494" s="517">
        <v>111187.5</v>
      </c>
      <c r="G2494" s="517">
        <v>111187.5</v>
      </c>
      <c r="H2494" s="517">
        <v>94509.38</v>
      </c>
      <c r="I2494" s="517">
        <v>16678.119999999995</v>
      </c>
      <c r="J2494" s="517">
        <v>0</v>
      </c>
      <c r="K2494" s="124" t="s">
        <v>6898</v>
      </c>
      <c r="L2494" s="418" t="s">
        <v>43</v>
      </c>
      <c r="M2494" s="124" t="s">
        <v>739</v>
      </c>
      <c r="N2494" s="151"/>
      <c r="O2494" s="79">
        <f>IFERROR(VLOOKUP(TRIM(PRR[[#This Row],[Lokacija provedbe
grad ili općina]]),[1]Koordinate!B:E,2,FALSE),"")</f>
        <v>33514</v>
      </c>
      <c r="P2494" s="79">
        <f>IFERROR(VLOOKUP(TRIM(PRR[[#This Row],[Lokacija provedbe
grad ili općina]]),[1]Koordinate!B:E,3,FALSE),"")</f>
        <v>45.6001616</v>
      </c>
      <c r="Q2494" s="79">
        <f>IFERROR(VLOOKUP(TRIM(PRR[[#This Row],[Lokacija provedbe
grad ili općina]]),[1]Koordinate!B:E,4,FALSE),"")</f>
        <v>17.874166299999999</v>
      </c>
    </row>
    <row r="2495" spans="1:17" s="167" customFormat="1">
      <c r="A2495" s="151"/>
      <c r="B2495" s="113" t="s">
        <v>6240</v>
      </c>
      <c r="C2495" s="151"/>
      <c r="D2495" s="151"/>
      <c r="E2495" s="78">
        <v>43621</v>
      </c>
      <c r="F2495" s="517">
        <v>111187.5</v>
      </c>
      <c r="G2495" s="517">
        <v>111187.5</v>
      </c>
      <c r="H2495" s="517">
        <v>94509.38</v>
      </c>
      <c r="I2495" s="517">
        <v>16678.119999999995</v>
      </c>
      <c r="J2495" s="517">
        <v>0</v>
      </c>
      <c r="K2495" s="124" t="s">
        <v>6899</v>
      </c>
      <c r="L2495" s="418" t="s">
        <v>43</v>
      </c>
      <c r="M2495" s="124" t="s">
        <v>1494</v>
      </c>
      <c r="N2495" s="151"/>
      <c r="O2495" s="79">
        <f>IFERROR(VLOOKUP(TRIM(PRR[[#This Row],[Lokacija provedbe
grad ili općina]]),[1]Koordinate!B:E,2,FALSE),"")</f>
        <v>33410</v>
      </c>
      <c r="P2495" s="79">
        <f>IFERROR(VLOOKUP(TRIM(PRR[[#This Row],[Lokacija provedbe
grad ili općina]]),[1]Koordinate!B:E,3,FALSE),"")</f>
        <v>45.802254099999899</v>
      </c>
      <c r="Q2495" s="79">
        <f>IFERROR(VLOOKUP(TRIM(PRR[[#This Row],[Lokacija provedbe
grad ili općina]]),[1]Koordinate!B:E,4,FALSE),"")</f>
        <v>17.4971719999999</v>
      </c>
    </row>
    <row r="2496" spans="1:17" s="167" customFormat="1">
      <c r="A2496" s="151"/>
      <c r="B2496" s="113" t="s">
        <v>6240</v>
      </c>
      <c r="C2496" s="151"/>
      <c r="D2496" s="151"/>
      <c r="E2496" s="78">
        <v>43621</v>
      </c>
      <c r="F2496" s="517">
        <v>111187.5</v>
      </c>
      <c r="G2496" s="517">
        <v>111187.5</v>
      </c>
      <c r="H2496" s="517">
        <v>94509.38</v>
      </c>
      <c r="I2496" s="517">
        <v>16678.119999999995</v>
      </c>
      <c r="J2496" s="517">
        <v>0</v>
      </c>
      <c r="K2496" s="124" t="s">
        <v>6900</v>
      </c>
      <c r="L2496" s="418" t="s">
        <v>43</v>
      </c>
      <c r="M2496" s="124" t="s">
        <v>4154</v>
      </c>
      <c r="N2496" s="151"/>
      <c r="O2496" s="79">
        <f>IFERROR(VLOOKUP(TRIM(PRR[[#This Row],[Lokacija provedbe
grad ili općina]]),[1]Koordinate!B:E,2,FALSE),"")</f>
        <v>33404</v>
      </c>
      <c r="P2496" s="79">
        <f>IFERROR(VLOOKUP(TRIM(PRR[[#This Row],[Lokacija provedbe
grad ili općina]]),[1]Koordinate!B:E,3,FALSE),"")</f>
        <v>45.858045799999999</v>
      </c>
      <c r="Q2496" s="79">
        <f>IFERROR(VLOOKUP(TRIM(PRR[[#This Row],[Lokacija provedbe
grad ili općina]]),[1]Koordinate!B:E,4,FALSE),"")</f>
        <v>17.301897400000001</v>
      </c>
    </row>
    <row r="2497" spans="1:17" s="167" customFormat="1">
      <c r="A2497" s="151"/>
      <c r="B2497" s="113" t="s">
        <v>6240</v>
      </c>
      <c r="C2497" s="151"/>
      <c r="D2497" s="151"/>
      <c r="E2497" s="78">
        <v>43621</v>
      </c>
      <c r="F2497" s="517">
        <v>111187.5</v>
      </c>
      <c r="G2497" s="517">
        <v>111187.5</v>
      </c>
      <c r="H2497" s="517">
        <v>94509.38</v>
      </c>
      <c r="I2497" s="517">
        <v>16678.119999999995</v>
      </c>
      <c r="J2497" s="517">
        <v>0</v>
      </c>
      <c r="K2497" s="124" t="s">
        <v>6901</v>
      </c>
      <c r="L2497" s="418" t="s">
        <v>43</v>
      </c>
      <c r="M2497" s="124" t="s">
        <v>1494</v>
      </c>
      <c r="N2497" s="151"/>
      <c r="O2497" s="79">
        <f>IFERROR(VLOOKUP(TRIM(PRR[[#This Row],[Lokacija provedbe
grad ili općina]]),[1]Koordinate!B:E,2,FALSE),"")</f>
        <v>33410</v>
      </c>
      <c r="P2497" s="79">
        <f>IFERROR(VLOOKUP(TRIM(PRR[[#This Row],[Lokacija provedbe
grad ili općina]]),[1]Koordinate!B:E,3,FALSE),"")</f>
        <v>45.802254099999899</v>
      </c>
      <c r="Q2497" s="79">
        <f>IFERROR(VLOOKUP(TRIM(PRR[[#This Row],[Lokacija provedbe
grad ili općina]]),[1]Koordinate!B:E,4,FALSE),"")</f>
        <v>17.4971719999999</v>
      </c>
    </row>
    <row r="2498" spans="1:17" s="167" customFormat="1">
      <c r="A2498" s="151"/>
      <c r="B2498" s="113" t="s">
        <v>6240</v>
      </c>
      <c r="C2498" s="151"/>
      <c r="D2498" s="151"/>
      <c r="E2498" s="78">
        <v>43621</v>
      </c>
      <c r="F2498" s="517">
        <v>111187.5</v>
      </c>
      <c r="G2498" s="517">
        <v>111187.5</v>
      </c>
      <c r="H2498" s="517">
        <v>94509.38</v>
      </c>
      <c r="I2498" s="517">
        <v>16678.119999999995</v>
      </c>
      <c r="J2498" s="517">
        <v>0</v>
      </c>
      <c r="K2498" s="124" t="s">
        <v>6902</v>
      </c>
      <c r="L2498" s="418" t="s">
        <v>43</v>
      </c>
      <c r="M2498" s="124" t="s">
        <v>2434</v>
      </c>
      <c r="N2498" s="151"/>
      <c r="O2498" s="79">
        <f>IFERROR(VLOOKUP(TRIM(PRR[[#This Row],[Lokacija provedbe
grad ili općina]]),[1]Koordinate!B:E,2,FALSE),"")</f>
        <v>33523</v>
      </c>
      <c r="P2498" s="79">
        <f>IFERROR(VLOOKUP(TRIM(PRR[[#This Row],[Lokacija provedbe
grad ili općina]]),[1]Koordinate!B:E,3,FALSE),"")</f>
        <v>45.742938199999998</v>
      </c>
      <c r="Q2498" s="79">
        <f>IFERROR(VLOOKUP(TRIM(PRR[[#This Row],[Lokacija provedbe
grad ili općina]]),[1]Koordinate!B:E,4,FALSE),"")</f>
        <v>17.856084599999999</v>
      </c>
    </row>
    <row r="2499" spans="1:17" s="167" customFormat="1">
      <c r="A2499" s="151"/>
      <c r="B2499" s="113" t="s">
        <v>6240</v>
      </c>
      <c r="C2499" s="151"/>
      <c r="D2499" s="151"/>
      <c r="E2499" s="78">
        <v>43621</v>
      </c>
      <c r="F2499" s="517">
        <v>111187.5</v>
      </c>
      <c r="G2499" s="517">
        <v>111187.5</v>
      </c>
      <c r="H2499" s="517">
        <v>94509.38</v>
      </c>
      <c r="I2499" s="517">
        <v>16678.119999999995</v>
      </c>
      <c r="J2499" s="517">
        <v>0</v>
      </c>
      <c r="K2499" s="124" t="s">
        <v>6903</v>
      </c>
      <c r="L2499" s="418" t="s">
        <v>43</v>
      </c>
      <c r="M2499" s="124" t="s">
        <v>4345</v>
      </c>
      <c r="N2499" s="151"/>
      <c r="O2499" s="79">
        <f>IFERROR(VLOOKUP(TRIM(PRR[[#This Row],[Lokacija provedbe
grad ili općina]]),[1]Koordinate!B:E,2,FALSE),"")</f>
        <v>33525</v>
      </c>
      <c r="P2499" s="79">
        <f>IFERROR(VLOOKUP(TRIM(PRR[[#This Row],[Lokacija provedbe
grad ili općina]]),[1]Koordinate!B:E,3,FALSE),"")</f>
        <v>45.803723099999999</v>
      </c>
      <c r="Q2499" s="79">
        <f>IFERROR(VLOOKUP(TRIM(PRR[[#This Row],[Lokacija provedbe
grad ili općina]]),[1]Koordinate!B:E,4,FALSE),"")</f>
        <v>17.745818199999999</v>
      </c>
    </row>
    <row r="2500" spans="1:17" s="167" customFormat="1">
      <c r="A2500" s="151"/>
      <c r="B2500" s="113" t="s">
        <v>6240</v>
      </c>
      <c r="C2500" s="151"/>
      <c r="D2500" s="151"/>
      <c r="E2500" s="78">
        <v>43621</v>
      </c>
      <c r="F2500" s="517">
        <v>111187.5</v>
      </c>
      <c r="G2500" s="517">
        <v>111187.5</v>
      </c>
      <c r="H2500" s="517">
        <v>94509.38</v>
      </c>
      <c r="I2500" s="517">
        <v>16678.119999999995</v>
      </c>
      <c r="J2500" s="517">
        <v>0</v>
      </c>
      <c r="K2500" s="124" t="s">
        <v>6904</v>
      </c>
      <c r="L2500" s="418" t="s">
        <v>43</v>
      </c>
      <c r="M2500" s="124" t="s">
        <v>4352</v>
      </c>
      <c r="N2500" s="151"/>
      <c r="O2500" s="79">
        <f>IFERROR(VLOOKUP(TRIM(PRR[[#This Row],[Lokacija provedbe
grad ili općina]]),[1]Koordinate!B:E,2,FALSE),"")</f>
        <v>33518</v>
      </c>
      <c r="P2500" s="79">
        <f>IFERROR(VLOOKUP(TRIM(PRR[[#This Row],[Lokacija provedbe
grad ili općina]]),[1]Koordinate!B:E,3,FALSE),"")</f>
        <v>45.662505000000003</v>
      </c>
      <c r="Q2500" s="79">
        <f>IFERROR(VLOOKUP(TRIM(PRR[[#This Row],[Lokacija provedbe
grad ili općina]]),[1]Koordinate!B:E,4,FALSE),"")</f>
        <v>17.777201300000002</v>
      </c>
    </row>
    <row r="2501" spans="1:17" s="167" customFormat="1">
      <c r="A2501" s="151"/>
      <c r="B2501" s="113" t="s">
        <v>6240</v>
      </c>
      <c r="C2501" s="151"/>
      <c r="D2501" s="151"/>
      <c r="E2501" s="78">
        <v>43621</v>
      </c>
      <c r="F2501" s="517">
        <v>111187.5</v>
      </c>
      <c r="G2501" s="517">
        <v>111187.5</v>
      </c>
      <c r="H2501" s="517">
        <v>94509.38</v>
      </c>
      <c r="I2501" s="517">
        <v>16678.119999999995</v>
      </c>
      <c r="J2501" s="517">
        <v>0</v>
      </c>
      <c r="K2501" s="124" t="s">
        <v>6905</v>
      </c>
      <c r="L2501" s="418" t="s">
        <v>43</v>
      </c>
      <c r="M2501" s="124" t="s">
        <v>383</v>
      </c>
      <c r="N2501" s="151"/>
      <c r="O2501" s="79">
        <f>IFERROR(VLOOKUP(TRIM(PRR[[#This Row],[Lokacija provedbe
grad ili općina]]),[1]Koordinate!B:E,2,FALSE),"")</f>
        <v>33515</v>
      </c>
      <c r="P2501" s="79">
        <f>IFERROR(VLOOKUP(TRIM(PRR[[#This Row],[Lokacija provedbe
grad ili općina]]),[1]Koordinate!B:E,3,FALSE),"")</f>
        <v>45.528800699999998</v>
      </c>
      <c r="Q2501" s="79">
        <f>IFERROR(VLOOKUP(TRIM(PRR[[#This Row],[Lokacija provedbe
grad ili općina]]),[1]Koordinate!B:E,4,FALSE),"")</f>
        <v>17.880347400000002</v>
      </c>
    </row>
    <row r="2502" spans="1:17" s="167" customFormat="1">
      <c r="A2502" s="151"/>
      <c r="B2502" s="113" t="s">
        <v>6240</v>
      </c>
      <c r="C2502" s="151"/>
      <c r="D2502" s="151"/>
      <c r="E2502" s="78">
        <v>43621</v>
      </c>
      <c r="F2502" s="517">
        <v>111187.5</v>
      </c>
      <c r="G2502" s="517">
        <v>111187.5</v>
      </c>
      <c r="H2502" s="517">
        <v>94509.38</v>
      </c>
      <c r="I2502" s="517">
        <v>16678.119999999995</v>
      </c>
      <c r="J2502" s="517">
        <v>0</v>
      </c>
      <c r="K2502" s="124" t="s">
        <v>6906</v>
      </c>
      <c r="L2502" s="418" t="s">
        <v>43</v>
      </c>
      <c r="M2502" s="124" t="s">
        <v>4345</v>
      </c>
      <c r="N2502" s="151"/>
      <c r="O2502" s="79">
        <f>IFERROR(VLOOKUP(TRIM(PRR[[#This Row],[Lokacija provedbe
grad ili općina]]),[1]Koordinate!B:E,2,FALSE),"")</f>
        <v>33525</v>
      </c>
      <c r="P2502" s="79">
        <f>IFERROR(VLOOKUP(TRIM(PRR[[#This Row],[Lokacija provedbe
grad ili općina]]),[1]Koordinate!B:E,3,FALSE),"")</f>
        <v>45.803723099999999</v>
      </c>
      <c r="Q2502" s="79">
        <f>IFERROR(VLOOKUP(TRIM(PRR[[#This Row],[Lokacija provedbe
grad ili općina]]),[1]Koordinate!B:E,4,FALSE),"")</f>
        <v>17.745818199999999</v>
      </c>
    </row>
    <row r="2503" spans="1:17" s="167" customFormat="1">
      <c r="A2503" s="151"/>
      <c r="B2503" s="113" t="s">
        <v>6240</v>
      </c>
      <c r="C2503" s="151"/>
      <c r="D2503" s="151"/>
      <c r="E2503" s="78">
        <v>43621</v>
      </c>
      <c r="F2503" s="517">
        <v>111187.5</v>
      </c>
      <c r="G2503" s="517">
        <v>111187.5</v>
      </c>
      <c r="H2503" s="517">
        <v>94509.38</v>
      </c>
      <c r="I2503" s="517">
        <v>16678.119999999995</v>
      </c>
      <c r="J2503" s="517">
        <v>0</v>
      </c>
      <c r="K2503" s="124" t="s">
        <v>6907</v>
      </c>
      <c r="L2503" s="418" t="s">
        <v>43</v>
      </c>
      <c r="M2503" s="124" t="s">
        <v>4351</v>
      </c>
      <c r="N2503" s="151"/>
      <c r="O2503" s="79">
        <f>IFERROR(VLOOKUP(TRIM(PRR[[#This Row],[Lokacija provedbe
grad ili općina]]),[1]Koordinate!B:E,2,FALSE),"")</f>
        <v>33507</v>
      </c>
      <c r="P2503" s="79">
        <f>IFERROR(VLOOKUP(TRIM(PRR[[#This Row],[Lokacija provedbe
grad ili općina]]),[1]Koordinate!B:E,3,FALSE),"")</f>
        <v>45.6925588</v>
      </c>
      <c r="Q2503" s="79">
        <f>IFERROR(VLOOKUP(TRIM(PRR[[#This Row],[Lokacija provedbe
grad ili općina]]),[1]Koordinate!B:E,4,FALSE),"")</f>
        <v>17.9379384</v>
      </c>
    </row>
    <row r="2504" spans="1:17" s="167" customFormat="1">
      <c r="A2504" s="151"/>
      <c r="B2504" s="113" t="s">
        <v>6240</v>
      </c>
      <c r="C2504" s="151"/>
      <c r="D2504" s="151"/>
      <c r="E2504" s="78">
        <v>43621</v>
      </c>
      <c r="F2504" s="517">
        <v>111187.5</v>
      </c>
      <c r="G2504" s="517">
        <v>111187.5</v>
      </c>
      <c r="H2504" s="517">
        <v>94509.38</v>
      </c>
      <c r="I2504" s="517">
        <v>16678.119999999995</v>
      </c>
      <c r="J2504" s="517">
        <v>0</v>
      </c>
      <c r="K2504" s="124" t="s">
        <v>6908</v>
      </c>
      <c r="L2504" s="418" t="s">
        <v>43</v>
      </c>
      <c r="M2504" s="124" t="s">
        <v>2434</v>
      </c>
      <c r="N2504" s="151"/>
      <c r="O2504" s="79">
        <f>IFERROR(VLOOKUP(TRIM(PRR[[#This Row],[Lokacija provedbe
grad ili općina]]),[1]Koordinate!B:E,2,FALSE),"")</f>
        <v>33523</v>
      </c>
      <c r="P2504" s="79">
        <f>IFERROR(VLOOKUP(TRIM(PRR[[#This Row],[Lokacija provedbe
grad ili općina]]),[1]Koordinate!B:E,3,FALSE),"")</f>
        <v>45.742938199999998</v>
      </c>
      <c r="Q2504" s="79">
        <f>IFERROR(VLOOKUP(TRIM(PRR[[#This Row],[Lokacija provedbe
grad ili općina]]),[1]Koordinate!B:E,4,FALSE),"")</f>
        <v>17.856084599999999</v>
      </c>
    </row>
    <row r="2505" spans="1:17" s="167" customFormat="1">
      <c r="A2505" s="151"/>
      <c r="B2505" s="113" t="s">
        <v>6240</v>
      </c>
      <c r="C2505" s="151"/>
      <c r="D2505" s="151"/>
      <c r="E2505" s="78">
        <v>43621</v>
      </c>
      <c r="F2505" s="517">
        <v>111187.5</v>
      </c>
      <c r="G2505" s="517">
        <v>111187.5</v>
      </c>
      <c r="H2505" s="517">
        <v>94509.38</v>
      </c>
      <c r="I2505" s="517">
        <v>16678.119999999995</v>
      </c>
      <c r="J2505" s="517">
        <v>0</v>
      </c>
      <c r="K2505" s="124" t="s">
        <v>6909</v>
      </c>
      <c r="L2505" s="418" t="s">
        <v>43</v>
      </c>
      <c r="M2505" s="124" t="s">
        <v>61</v>
      </c>
      <c r="N2505" s="151"/>
      <c r="O2505" s="79">
        <f>IFERROR(VLOOKUP(TRIM(PRR[[#This Row],[Lokacija provedbe
grad ili općina]]),[1]Koordinate!B:E,2,FALSE),"")</f>
        <v>33000</v>
      </c>
      <c r="P2505" s="79">
        <f>IFERROR(VLOOKUP(TRIM(PRR[[#This Row],[Lokacija provedbe
grad ili općina]]),[1]Koordinate!B:E,3,FALSE),"")</f>
        <v>45.831646300000003</v>
      </c>
      <c r="Q2505" s="79">
        <f>IFERROR(VLOOKUP(TRIM(PRR[[#This Row],[Lokacija provedbe
grad ili općina]]),[1]Koordinate!B:E,4,FALSE),"")</f>
        <v>17.385542900000001</v>
      </c>
    </row>
    <row r="2506" spans="1:17" s="167" customFormat="1">
      <c r="A2506" s="151"/>
      <c r="B2506" s="113" t="s">
        <v>6240</v>
      </c>
      <c r="C2506" s="151"/>
      <c r="D2506" s="151"/>
      <c r="E2506" s="78">
        <v>43621</v>
      </c>
      <c r="F2506" s="517">
        <v>111187.5</v>
      </c>
      <c r="G2506" s="517">
        <v>111187.5</v>
      </c>
      <c r="H2506" s="517">
        <v>94509.38</v>
      </c>
      <c r="I2506" s="517">
        <v>16678.119999999995</v>
      </c>
      <c r="J2506" s="517">
        <v>0</v>
      </c>
      <c r="K2506" s="124" t="s">
        <v>6910</v>
      </c>
      <c r="L2506" s="418" t="s">
        <v>43</v>
      </c>
      <c r="M2506" s="124" t="s">
        <v>4154</v>
      </c>
      <c r="N2506" s="151"/>
      <c r="O2506" s="79">
        <f>IFERROR(VLOOKUP(TRIM(PRR[[#This Row],[Lokacija provedbe
grad ili općina]]),[1]Koordinate!B:E,2,FALSE),"")</f>
        <v>33404</v>
      </c>
      <c r="P2506" s="79">
        <f>IFERROR(VLOOKUP(TRIM(PRR[[#This Row],[Lokacija provedbe
grad ili općina]]),[1]Koordinate!B:E,3,FALSE),"")</f>
        <v>45.858045799999999</v>
      </c>
      <c r="Q2506" s="79">
        <f>IFERROR(VLOOKUP(TRIM(PRR[[#This Row],[Lokacija provedbe
grad ili općina]]),[1]Koordinate!B:E,4,FALSE),"")</f>
        <v>17.301897400000001</v>
      </c>
    </row>
    <row r="2507" spans="1:17" s="167" customFormat="1">
      <c r="A2507" s="151"/>
      <c r="B2507" s="113" t="s">
        <v>6240</v>
      </c>
      <c r="C2507" s="151"/>
      <c r="D2507" s="151"/>
      <c r="E2507" s="78">
        <v>43621</v>
      </c>
      <c r="F2507" s="517">
        <v>111187.5</v>
      </c>
      <c r="G2507" s="517">
        <v>111187.5</v>
      </c>
      <c r="H2507" s="517">
        <v>94509.38</v>
      </c>
      <c r="I2507" s="517">
        <v>16678.119999999995</v>
      </c>
      <c r="J2507" s="517">
        <v>0</v>
      </c>
      <c r="K2507" s="124" t="s">
        <v>6911</v>
      </c>
      <c r="L2507" s="418" t="s">
        <v>43</v>
      </c>
      <c r="M2507" s="124" t="s">
        <v>4347</v>
      </c>
      <c r="N2507" s="151"/>
      <c r="O2507" s="79">
        <f>IFERROR(VLOOKUP(TRIM(PRR[[#This Row],[Lokacija provedbe
grad ili općina]]),[1]Koordinate!B:E,2,FALSE),"")</f>
        <v>33406</v>
      </c>
      <c r="P2507" s="79">
        <f>IFERROR(VLOOKUP(TRIM(PRR[[#This Row],[Lokacija provedbe
grad ili općina]]),[1]Koordinate!B:E,3,FALSE),"")</f>
        <v>45.873947299999998</v>
      </c>
      <c r="Q2507" s="79">
        <f>IFERROR(VLOOKUP(TRIM(PRR[[#This Row],[Lokacija provedbe
grad ili općina]]),[1]Koordinate!B:E,4,FALSE),"")</f>
        <v>17.419092399999901</v>
      </c>
    </row>
    <row r="2508" spans="1:17" s="167" customFormat="1">
      <c r="A2508" s="151"/>
      <c r="B2508" s="113" t="s">
        <v>6240</v>
      </c>
      <c r="C2508" s="151"/>
      <c r="D2508" s="151"/>
      <c r="E2508" s="78">
        <v>43621</v>
      </c>
      <c r="F2508" s="517">
        <v>111187.5</v>
      </c>
      <c r="G2508" s="517">
        <v>111187.5</v>
      </c>
      <c r="H2508" s="517">
        <v>94509.38</v>
      </c>
      <c r="I2508" s="517">
        <v>16678.119999999995</v>
      </c>
      <c r="J2508" s="517">
        <v>0</v>
      </c>
      <c r="K2508" s="124" t="s">
        <v>6912</v>
      </c>
      <c r="L2508" s="418" t="s">
        <v>43</v>
      </c>
      <c r="M2508" s="124" t="s">
        <v>4347</v>
      </c>
      <c r="N2508" s="151"/>
      <c r="O2508" s="79">
        <f>IFERROR(VLOOKUP(TRIM(PRR[[#This Row],[Lokacija provedbe
grad ili općina]]),[1]Koordinate!B:E,2,FALSE),"")</f>
        <v>33406</v>
      </c>
      <c r="P2508" s="79">
        <f>IFERROR(VLOOKUP(TRIM(PRR[[#This Row],[Lokacija provedbe
grad ili općina]]),[1]Koordinate!B:E,3,FALSE),"")</f>
        <v>45.873947299999998</v>
      </c>
      <c r="Q2508" s="79">
        <f>IFERROR(VLOOKUP(TRIM(PRR[[#This Row],[Lokacija provedbe
grad ili općina]]),[1]Koordinate!B:E,4,FALSE),"")</f>
        <v>17.419092399999901</v>
      </c>
    </row>
    <row r="2509" spans="1:17" s="167" customFormat="1">
      <c r="A2509" s="151"/>
      <c r="B2509" s="113" t="s">
        <v>6240</v>
      </c>
      <c r="C2509" s="151"/>
      <c r="D2509" s="151"/>
      <c r="E2509" s="78">
        <v>43621</v>
      </c>
      <c r="F2509" s="517">
        <v>111187.5</v>
      </c>
      <c r="G2509" s="517">
        <v>111187.5</v>
      </c>
      <c r="H2509" s="517">
        <v>94509.38</v>
      </c>
      <c r="I2509" s="517">
        <v>16678.119999999995</v>
      </c>
      <c r="J2509" s="517">
        <v>0</v>
      </c>
      <c r="K2509" s="124" t="s">
        <v>6913</v>
      </c>
      <c r="L2509" s="418" t="s">
        <v>43</v>
      </c>
      <c r="M2509" s="124" t="s">
        <v>2434</v>
      </c>
      <c r="N2509" s="151"/>
      <c r="O2509" s="79">
        <f>IFERROR(VLOOKUP(TRIM(PRR[[#This Row],[Lokacija provedbe
grad ili općina]]),[1]Koordinate!B:E,2,FALSE),"")</f>
        <v>33523</v>
      </c>
      <c r="P2509" s="79">
        <f>IFERROR(VLOOKUP(TRIM(PRR[[#This Row],[Lokacija provedbe
grad ili općina]]),[1]Koordinate!B:E,3,FALSE),"")</f>
        <v>45.742938199999998</v>
      </c>
      <c r="Q2509" s="79">
        <f>IFERROR(VLOOKUP(TRIM(PRR[[#This Row],[Lokacija provedbe
grad ili općina]]),[1]Koordinate!B:E,4,FALSE),"")</f>
        <v>17.856084599999999</v>
      </c>
    </row>
    <row r="2510" spans="1:17" s="167" customFormat="1">
      <c r="A2510" s="151"/>
      <c r="B2510" s="113" t="s">
        <v>6240</v>
      </c>
      <c r="C2510" s="151"/>
      <c r="D2510" s="151"/>
      <c r="E2510" s="78">
        <v>43621</v>
      </c>
      <c r="F2510" s="517">
        <v>111187.5</v>
      </c>
      <c r="G2510" s="517">
        <v>111187.5</v>
      </c>
      <c r="H2510" s="517">
        <v>94509.38</v>
      </c>
      <c r="I2510" s="517">
        <v>16678.119999999995</v>
      </c>
      <c r="J2510" s="517">
        <v>0</v>
      </c>
      <c r="K2510" s="124" t="s">
        <v>6914</v>
      </c>
      <c r="L2510" s="418" t="s">
        <v>43</v>
      </c>
      <c r="M2510" s="124" t="s">
        <v>1494</v>
      </c>
      <c r="N2510" s="151"/>
      <c r="O2510" s="79">
        <f>IFERROR(VLOOKUP(TRIM(PRR[[#This Row],[Lokacija provedbe
grad ili općina]]),[1]Koordinate!B:E,2,FALSE),"")</f>
        <v>33410</v>
      </c>
      <c r="P2510" s="79">
        <f>IFERROR(VLOOKUP(TRIM(PRR[[#This Row],[Lokacija provedbe
grad ili općina]]),[1]Koordinate!B:E,3,FALSE),"")</f>
        <v>45.802254099999899</v>
      </c>
      <c r="Q2510" s="79">
        <f>IFERROR(VLOOKUP(TRIM(PRR[[#This Row],[Lokacija provedbe
grad ili općina]]),[1]Koordinate!B:E,4,FALSE),"")</f>
        <v>17.4971719999999</v>
      </c>
    </row>
    <row r="2511" spans="1:17" s="167" customFormat="1">
      <c r="A2511" s="151"/>
      <c r="B2511" s="113" t="s">
        <v>6240</v>
      </c>
      <c r="C2511" s="151"/>
      <c r="D2511" s="151"/>
      <c r="E2511" s="78">
        <v>43621</v>
      </c>
      <c r="F2511" s="517">
        <v>111187.5</v>
      </c>
      <c r="G2511" s="517">
        <v>111187.5</v>
      </c>
      <c r="H2511" s="517">
        <v>94509.38</v>
      </c>
      <c r="I2511" s="517">
        <v>16678.119999999995</v>
      </c>
      <c r="J2511" s="517">
        <v>0</v>
      </c>
      <c r="K2511" s="124" t="s">
        <v>6915</v>
      </c>
      <c r="L2511" s="418" t="s">
        <v>43</v>
      </c>
      <c r="M2511" s="124" t="s">
        <v>1464</v>
      </c>
      <c r="N2511" s="151"/>
      <c r="O2511" s="79">
        <f>IFERROR(VLOOKUP(TRIM(PRR[[#This Row],[Lokacija provedbe
grad ili općina]]),[1]Koordinate!B:E,2,FALSE),"")</f>
        <v>33411</v>
      </c>
      <c r="P2511" s="79">
        <f>IFERROR(VLOOKUP(TRIM(PRR[[#This Row],[Lokacija provedbe
grad ili općina]]),[1]Koordinate!B:E,3,FALSE),"")</f>
        <v>45.854422300000003</v>
      </c>
      <c r="Q2511" s="79">
        <f>IFERROR(VLOOKUP(TRIM(PRR[[#This Row],[Lokacija provedbe
grad ili općina]]),[1]Koordinate!B:E,4,FALSE),"")</f>
        <v>17.511416899999901</v>
      </c>
    </row>
    <row r="2512" spans="1:17" s="167" customFormat="1">
      <c r="A2512" s="151"/>
      <c r="B2512" s="113" t="s">
        <v>6240</v>
      </c>
      <c r="C2512" s="151"/>
      <c r="D2512" s="151"/>
      <c r="E2512" s="78">
        <v>43621</v>
      </c>
      <c r="F2512" s="517">
        <v>111187.5</v>
      </c>
      <c r="G2512" s="517">
        <v>111187.5</v>
      </c>
      <c r="H2512" s="517">
        <v>94509.38</v>
      </c>
      <c r="I2512" s="517">
        <v>16678.119999999995</v>
      </c>
      <c r="J2512" s="517">
        <v>0</v>
      </c>
      <c r="K2512" s="124" t="s">
        <v>6916</v>
      </c>
      <c r="L2512" s="418" t="s">
        <v>43</v>
      </c>
      <c r="M2512" s="124" t="s">
        <v>61</v>
      </c>
      <c r="N2512" s="151"/>
      <c r="O2512" s="79">
        <f>IFERROR(VLOOKUP(TRIM(PRR[[#This Row],[Lokacija provedbe
grad ili općina]]),[1]Koordinate!B:E,2,FALSE),"")</f>
        <v>33000</v>
      </c>
      <c r="P2512" s="79">
        <f>IFERROR(VLOOKUP(TRIM(PRR[[#This Row],[Lokacija provedbe
grad ili općina]]),[1]Koordinate!B:E,3,FALSE),"")</f>
        <v>45.831646300000003</v>
      </c>
      <c r="Q2512" s="79">
        <f>IFERROR(VLOOKUP(TRIM(PRR[[#This Row],[Lokacija provedbe
grad ili općina]]),[1]Koordinate!B:E,4,FALSE),"")</f>
        <v>17.385542900000001</v>
      </c>
    </row>
    <row r="2513" spans="1:17" s="167" customFormat="1">
      <c r="A2513" s="151"/>
      <c r="B2513" s="113" t="s">
        <v>6240</v>
      </c>
      <c r="C2513" s="151"/>
      <c r="D2513" s="151"/>
      <c r="E2513" s="78">
        <v>43621</v>
      </c>
      <c r="F2513" s="517">
        <v>111187.5</v>
      </c>
      <c r="G2513" s="517">
        <v>111187.5</v>
      </c>
      <c r="H2513" s="517">
        <v>94509.38</v>
      </c>
      <c r="I2513" s="517">
        <v>16678.119999999995</v>
      </c>
      <c r="J2513" s="517">
        <v>0</v>
      </c>
      <c r="K2513" s="124" t="s">
        <v>6917</v>
      </c>
      <c r="L2513" s="418" t="s">
        <v>43</v>
      </c>
      <c r="M2513" s="124" t="s">
        <v>4352</v>
      </c>
      <c r="N2513" s="151"/>
      <c r="O2513" s="79">
        <f>IFERROR(VLOOKUP(TRIM(PRR[[#This Row],[Lokacija provedbe
grad ili općina]]),[1]Koordinate!B:E,2,FALSE),"")</f>
        <v>33518</v>
      </c>
      <c r="P2513" s="79">
        <f>IFERROR(VLOOKUP(TRIM(PRR[[#This Row],[Lokacija provedbe
grad ili općina]]),[1]Koordinate!B:E,3,FALSE),"")</f>
        <v>45.662505000000003</v>
      </c>
      <c r="Q2513" s="79">
        <f>IFERROR(VLOOKUP(TRIM(PRR[[#This Row],[Lokacija provedbe
grad ili općina]]),[1]Koordinate!B:E,4,FALSE),"")</f>
        <v>17.777201300000002</v>
      </c>
    </row>
    <row r="2514" spans="1:17" s="167" customFormat="1">
      <c r="A2514" s="151"/>
      <c r="B2514" s="113" t="s">
        <v>6240</v>
      </c>
      <c r="C2514" s="151"/>
      <c r="D2514" s="151"/>
      <c r="E2514" s="78">
        <v>43621</v>
      </c>
      <c r="F2514" s="517">
        <v>111187.5</v>
      </c>
      <c r="G2514" s="517">
        <v>111187.5</v>
      </c>
      <c r="H2514" s="517">
        <v>94509.38</v>
      </c>
      <c r="I2514" s="517">
        <v>16678.119999999995</v>
      </c>
      <c r="J2514" s="517">
        <v>0</v>
      </c>
      <c r="K2514" s="124" t="s">
        <v>6918</v>
      </c>
      <c r="L2514" s="418" t="s">
        <v>43</v>
      </c>
      <c r="M2514" s="124" t="s">
        <v>4345</v>
      </c>
      <c r="N2514" s="151"/>
      <c r="O2514" s="79">
        <f>IFERROR(VLOOKUP(TRIM(PRR[[#This Row],[Lokacija provedbe
grad ili općina]]),[1]Koordinate!B:E,2,FALSE),"")</f>
        <v>33525</v>
      </c>
      <c r="P2514" s="79">
        <f>IFERROR(VLOOKUP(TRIM(PRR[[#This Row],[Lokacija provedbe
grad ili općina]]),[1]Koordinate!B:E,3,FALSE),"")</f>
        <v>45.803723099999999</v>
      </c>
      <c r="Q2514" s="79">
        <f>IFERROR(VLOOKUP(TRIM(PRR[[#This Row],[Lokacija provedbe
grad ili općina]]),[1]Koordinate!B:E,4,FALSE),"")</f>
        <v>17.745818199999999</v>
      </c>
    </row>
    <row r="2515" spans="1:17" s="167" customFormat="1">
      <c r="A2515" s="151"/>
      <c r="B2515" s="113" t="s">
        <v>6240</v>
      </c>
      <c r="C2515" s="151"/>
      <c r="D2515" s="151"/>
      <c r="E2515" s="78">
        <v>43621</v>
      </c>
      <c r="F2515" s="517">
        <v>111187.5</v>
      </c>
      <c r="G2515" s="517">
        <v>111187.5</v>
      </c>
      <c r="H2515" s="517">
        <v>94509.38</v>
      </c>
      <c r="I2515" s="517">
        <v>16678.119999999995</v>
      </c>
      <c r="J2515" s="517">
        <v>0</v>
      </c>
      <c r="K2515" s="124" t="s">
        <v>6919</v>
      </c>
      <c r="L2515" s="418" t="s">
        <v>43</v>
      </c>
      <c r="M2515" s="124" t="s">
        <v>4154</v>
      </c>
      <c r="N2515" s="151"/>
      <c r="O2515" s="79">
        <f>IFERROR(VLOOKUP(TRIM(PRR[[#This Row],[Lokacija provedbe
grad ili općina]]),[1]Koordinate!B:E,2,FALSE),"")</f>
        <v>33404</v>
      </c>
      <c r="P2515" s="79">
        <f>IFERROR(VLOOKUP(TRIM(PRR[[#This Row],[Lokacija provedbe
grad ili općina]]),[1]Koordinate!B:E,3,FALSE),"")</f>
        <v>45.858045799999999</v>
      </c>
      <c r="Q2515" s="79">
        <f>IFERROR(VLOOKUP(TRIM(PRR[[#This Row],[Lokacija provedbe
grad ili općina]]),[1]Koordinate!B:E,4,FALSE),"")</f>
        <v>17.301897400000001</v>
      </c>
    </row>
    <row r="2516" spans="1:17" s="167" customFormat="1">
      <c r="A2516" s="151"/>
      <c r="B2516" s="113" t="s">
        <v>6240</v>
      </c>
      <c r="C2516" s="151"/>
      <c r="D2516" s="151"/>
      <c r="E2516" s="78">
        <v>43621</v>
      </c>
      <c r="F2516" s="517">
        <v>111187.5</v>
      </c>
      <c r="G2516" s="517">
        <v>111187.5</v>
      </c>
      <c r="H2516" s="517">
        <v>94509.38</v>
      </c>
      <c r="I2516" s="517">
        <v>16678.119999999995</v>
      </c>
      <c r="J2516" s="517">
        <v>0</v>
      </c>
      <c r="K2516" s="124" t="s">
        <v>6920</v>
      </c>
      <c r="L2516" s="418" t="s">
        <v>43</v>
      </c>
      <c r="M2516" s="124" t="s">
        <v>4352</v>
      </c>
      <c r="N2516" s="151"/>
      <c r="O2516" s="79">
        <f>IFERROR(VLOOKUP(TRIM(PRR[[#This Row],[Lokacija provedbe
grad ili općina]]),[1]Koordinate!B:E,2,FALSE),"")</f>
        <v>33518</v>
      </c>
      <c r="P2516" s="79">
        <f>IFERROR(VLOOKUP(TRIM(PRR[[#This Row],[Lokacija provedbe
grad ili općina]]),[1]Koordinate!B:E,3,FALSE),"")</f>
        <v>45.662505000000003</v>
      </c>
      <c r="Q2516" s="79">
        <f>IFERROR(VLOOKUP(TRIM(PRR[[#This Row],[Lokacija provedbe
grad ili općina]]),[1]Koordinate!B:E,4,FALSE),"")</f>
        <v>17.777201300000002</v>
      </c>
    </row>
    <row r="2517" spans="1:17" s="167" customFormat="1">
      <c r="A2517" s="151"/>
      <c r="B2517" s="113" t="s">
        <v>6240</v>
      </c>
      <c r="C2517" s="151"/>
      <c r="D2517" s="151"/>
      <c r="E2517" s="78">
        <v>43621</v>
      </c>
      <c r="F2517" s="517">
        <v>111187.5</v>
      </c>
      <c r="G2517" s="517">
        <v>111187.5</v>
      </c>
      <c r="H2517" s="517">
        <v>94509.38</v>
      </c>
      <c r="I2517" s="517">
        <v>16678.119999999995</v>
      </c>
      <c r="J2517" s="517">
        <v>0</v>
      </c>
      <c r="K2517" s="124" t="s">
        <v>6921</v>
      </c>
      <c r="L2517" s="418" t="s">
        <v>43</v>
      </c>
      <c r="M2517" s="124" t="s">
        <v>179</v>
      </c>
      <c r="N2517" s="151"/>
      <c r="O2517" s="79">
        <f>IFERROR(VLOOKUP(TRIM(PRR[[#This Row],[Lokacija provedbe
grad ili općina]]),[1]Koordinate!B:E,2,FALSE),"")</f>
        <v>33520</v>
      </c>
      <c r="P2517" s="79">
        <f>IFERROR(VLOOKUP(TRIM(PRR[[#This Row],[Lokacija provedbe
grad ili općina]]),[1]Koordinate!B:E,3,FALSE),"")</f>
        <v>45.701931999999999</v>
      </c>
      <c r="Q2517" s="79">
        <f>IFERROR(VLOOKUP(TRIM(PRR[[#This Row],[Lokacija provedbe
grad ili općina]]),[1]Koordinate!B:E,4,FALSE),"")</f>
        <v>17.701143999999999</v>
      </c>
    </row>
    <row r="2518" spans="1:17" s="167" customFormat="1">
      <c r="A2518" s="151"/>
      <c r="B2518" s="113" t="s">
        <v>6240</v>
      </c>
      <c r="C2518" s="151"/>
      <c r="D2518" s="151"/>
      <c r="E2518" s="78">
        <v>43621</v>
      </c>
      <c r="F2518" s="517">
        <v>111187.5</v>
      </c>
      <c r="G2518" s="517">
        <v>111187.5</v>
      </c>
      <c r="H2518" s="517">
        <v>94509.38</v>
      </c>
      <c r="I2518" s="517">
        <v>16678.119999999995</v>
      </c>
      <c r="J2518" s="517">
        <v>0</v>
      </c>
      <c r="K2518" s="124" t="s">
        <v>6922</v>
      </c>
      <c r="L2518" s="418" t="s">
        <v>43</v>
      </c>
      <c r="M2518" s="124" t="s">
        <v>179</v>
      </c>
      <c r="N2518" s="151"/>
      <c r="O2518" s="79">
        <f>IFERROR(VLOOKUP(TRIM(PRR[[#This Row],[Lokacija provedbe
grad ili općina]]),[1]Koordinate!B:E,2,FALSE),"")</f>
        <v>33520</v>
      </c>
      <c r="P2518" s="79">
        <f>IFERROR(VLOOKUP(TRIM(PRR[[#This Row],[Lokacija provedbe
grad ili općina]]),[1]Koordinate!B:E,3,FALSE),"")</f>
        <v>45.701931999999999</v>
      </c>
      <c r="Q2518" s="79">
        <f>IFERROR(VLOOKUP(TRIM(PRR[[#This Row],[Lokacija provedbe
grad ili općina]]),[1]Koordinate!B:E,4,FALSE),"")</f>
        <v>17.701143999999999</v>
      </c>
    </row>
    <row r="2519" spans="1:17" s="167" customFormat="1">
      <c r="A2519" s="151"/>
      <c r="B2519" s="113" t="s">
        <v>6240</v>
      </c>
      <c r="C2519" s="151"/>
      <c r="D2519" s="151"/>
      <c r="E2519" s="78">
        <v>43621</v>
      </c>
      <c r="F2519" s="517">
        <v>111187.5</v>
      </c>
      <c r="G2519" s="517">
        <v>111187.5</v>
      </c>
      <c r="H2519" s="517">
        <v>94509.38</v>
      </c>
      <c r="I2519" s="517">
        <v>16678.119999999995</v>
      </c>
      <c r="J2519" s="517">
        <v>0</v>
      </c>
      <c r="K2519" s="124" t="s">
        <v>6923</v>
      </c>
      <c r="L2519" s="418" t="s">
        <v>43</v>
      </c>
      <c r="M2519" s="124" t="s">
        <v>383</v>
      </c>
      <c r="N2519" s="151"/>
      <c r="O2519" s="79">
        <f>IFERROR(VLOOKUP(TRIM(PRR[[#This Row],[Lokacija provedbe
grad ili općina]]),[1]Koordinate!B:E,2,FALSE),"")</f>
        <v>33515</v>
      </c>
      <c r="P2519" s="79">
        <f>IFERROR(VLOOKUP(TRIM(PRR[[#This Row],[Lokacija provedbe
grad ili općina]]),[1]Koordinate!B:E,3,FALSE),"")</f>
        <v>45.528800699999998</v>
      </c>
      <c r="Q2519" s="79">
        <f>IFERROR(VLOOKUP(TRIM(PRR[[#This Row],[Lokacija provedbe
grad ili općina]]),[1]Koordinate!B:E,4,FALSE),"")</f>
        <v>17.880347400000002</v>
      </c>
    </row>
    <row r="2520" spans="1:17" s="167" customFormat="1">
      <c r="A2520" s="151"/>
      <c r="B2520" s="113" t="s">
        <v>6240</v>
      </c>
      <c r="C2520" s="151"/>
      <c r="D2520" s="151"/>
      <c r="E2520" s="78">
        <v>43621</v>
      </c>
      <c r="F2520" s="517">
        <v>111187.5</v>
      </c>
      <c r="G2520" s="517">
        <v>111187.5</v>
      </c>
      <c r="H2520" s="517">
        <v>94509.38</v>
      </c>
      <c r="I2520" s="517">
        <v>16678.119999999995</v>
      </c>
      <c r="J2520" s="517">
        <v>0</v>
      </c>
      <c r="K2520" s="124" t="s">
        <v>6924</v>
      </c>
      <c r="L2520" s="418" t="s">
        <v>43</v>
      </c>
      <c r="M2520" s="124" t="s">
        <v>383</v>
      </c>
      <c r="N2520" s="151"/>
      <c r="O2520" s="79">
        <f>IFERROR(VLOOKUP(TRIM(PRR[[#This Row],[Lokacija provedbe
grad ili općina]]),[1]Koordinate!B:E,2,FALSE),"")</f>
        <v>33515</v>
      </c>
      <c r="P2520" s="79">
        <f>IFERROR(VLOOKUP(TRIM(PRR[[#This Row],[Lokacija provedbe
grad ili općina]]),[1]Koordinate!B:E,3,FALSE),"")</f>
        <v>45.528800699999998</v>
      </c>
      <c r="Q2520" s="79">
        <f>IFERROR(VLOOKUP(TRIM(PRR[[#This Row],[Lokacija provedbe
grad ili općina]]),[1]Koordinate!B:E,4,FALSE),"")</f>
        <v>17.880347400000002</v>
      </c>
    </row>
    <row r="2521" spans="1:17" s="167" customFormat="1">
      <c r="A2521" s="225"/>
      <c r="B2521" s="423" t="s">
        <v>6240</v>
      </c>
      <c r="C2521" s="225"/>
      <c r="D2521" s="225"/>
      <c r="E2521" s="231">
        <v>43629</v>
      </c>
      <c r="F2521" s="424">
        <v>111187.5</v>
      </c>
      <c r="G2521" s="424">
        <v>111187.5</v>
      </c>
      <c r="H2521" s="424">
        <v>94509.375</v>
      </c>
      <c r="I2521" s="424">
        <v>16678.125</v>
      </c>
      <c r="J2521" s="424">
        <v>0</v>
      </c>
      <c r="K2521" s="142" t="s">
        <v>7141</v>
      </c>
      <c r="L2521" s="418" t="s">
        <v>43</v>
      </c>
      <c r="M2521" s="142" t="s">
        <v>1464</v>
      </c>
      <c r="N2521" s="225"/>
      <c r="O2521" s="425">
        <f>IFERROR(VLOOKUP(TRIM(PRR[[#This Row],[Lokacija provedbe
grad ili općina]]),[1]Koordinate!B:E,2,FALSE),"")</f>
        <v>33411</v>
      </c>
      <c r="P2521" s="425">
        <f>IFERROR(VLOOKUP(TRIM(PRR[[#This Row],[Lokacija provedbe
grad ili općina]]),[1]Koordinate!B:E,3,FALSE),"")</f>
        <v>45.854422300000003</v>
      </c>
      <c r="Q2521" s="425">
        <f>IFERROR(VLOOKUP(TRIM(PRR[[#This Row],[Lokacija provedbe
grad ili općina]]),[1]Koordinate!B:E,4,FALSE),"")</f>
        <v>17.511416899999901</v>
      </c>
    </row>
    <row r="2522" spans="1:17" s="167" customFormat="1">
      <c r="A2522" s="225"/>
      <c r="B2522" s="423" t="s">
        <v>6240</v>
      </c>
      <c r="C2522" s="225"/>
      <c r="D2522" s="225"/>
      <c r="E2522" s="231">
        <v>43628</v>
      </c>
      <c r="F2522" s="424">
        <v>111187.5</v>
      </c>
      <c r="G2522" s="424">
        <v>111187.5</v>
      </c>
      <c r="H2522" s="424">
        <v>94509.375</v>
      </c>
      <c r="I2522" s="424">
        <v>16678.125</v>
      </c>
      <c r="J2522" s="424">
        <v>0</v>
      </c>
      <c r="K2522" s="142" t="s">
        <v>7142</v>
      </c>
      <c r="L2522" s="418" t="s">
        <v>43</v>
      </c>
      <c r="M2522" s="142" t="s">
        <v>1464</v>
      </c>
      <c r="N2522" s="225"/>
      <c r="O2522" s="425">
        <f>IFERROR(VLOOKUP(TRIM(PRR[[#This Row],[Lokacija provedbe
grad ili općina]]),[1]Koordinate!B:E,2,FALSE),"")</f>
        <v>33411</v>
      </c>
      <c r="P2522" s="425">
        <f>IFERROR(VLOOKUP(TRIM(PRR[[#This Row],[Lokacija provedbe
grad ili općina]]),[1]Koordinate!B:E,3,FALSE),"")</f>
        <v>45.854422300000003</v>
      </c>
      <c r="Q2522" s="425">
        <f>IFERROR(VLOOKUP(TRIM(PRR[[#This Row],[Lokacija provedbe
grad ili općina]]),[1]Koordinate!B:E,4,FALSE),"")</f>
        <v>17.511416899999901</v>
      </c>
    </row>
    <row r="2523" spans="1:17" s="167" customFormat="1">
      <c r="A2523" s="225"/>
      <c r="B2523" s="423" t="s">
        <v>6240</v>
      </c>
      <c r="C2523" s="225"/>
      <c r="D2523" s="225"/>
      <c r="E2523" s="231">
        <v>43627</v>
      </c>
      <c r="F2523" s="424">
        <v>111187.5</v>
      </c>
      <c r="G2523" s="424">
        <v>111187.5</v>
      </c>
      <c r="H2523" s="424">
        <v>94509.375</v>
      </c>
      <c r="I2523" s="424">
        <v>16678.125</v>
      </c>
      <c r="J2523" s="424">
        <v>0</v>
      </c>
      <c r="K2523" s="142" t="s">
        <v>7143</v>
      </c>
      <c r="L2523" s="418" t="s">
        <v>43</v>
      </c>
      <c r="M2523" s="142" t="s">
        <v>1464</v>
      </c>
      <c r="N2523" s="225"/>
      <c r="O2523" s="425">
        <f>IFERROR(VLOOKUP(TRIM(PRR[[#This Row],[Lokacija provedbe
grad ili općina]]),[1]Koordinate!B:E,2,FALSE),"")</f>
        <v>33411</v>
      </c>
      <c r="P2523" s="425">
        <f>IFERROR(VLOOKUP(TRIM(PRR[[#This Row],[Lokacija provedbe
grad ili općina]]),[1]Koordinate!B:E,3,FALSE),"")</f>
        <v>45.854422300000003</v>
      </c>
      <c r="Q2523" s="425">
        <f>IFERROR(VLOOKUP(TRIM(PRR[[#This Row],[Lokacija provedbe
grad ili općina]]),[1]Koordinate!B:E,4,FALSE),"")</f>
        <v>17.511416899999901</v>
      </c>
    </row>
    <row r="2524" spans="1:17" s="167" customFormat="1">
      <c r="A2524" s="225"/>
      <c r="B2524" s="423" t="s">
        <v>6240</v>
      </c>
      <c r="C2524" s="225"/>
      <c r="D2524" s="225"/>
      <c r="E2524" s="231">
        <v>43628</v>
      </c>
      <c r="F2524" s="424">
        <v>111187.5</v>
      </c>
      <c r="G2524" s="424">
        <v>111187.5</v>
      </c>
      <c r="H2524" s="424">
        <v>94509.375</v>
      </c>
      <c r="I2524" s="424">
        <v>16678.125</v>
      </c>
      <c r="J2524" s="424">
        <v>0</v>
      </c>
      <c r="K2524" s="142" t="s">
        <v>7144</v>
      </c>
      <c r="L2524" s="419" t="s">
        <v>43</v>
      </c>
      <c r="M2524" s="142" t="s">
        <v>1464</v>
      </c>
      <c r="N2524" s="225"/>
      <c r="O2524" s="425">
        <f>IFERROR(VLOOKUP(TRIM(PRR[[#This Row],[Lokacija provedbe
grad ili općina]]),[1]Koordinate!B:E,2,FALSE),"")</f>
        <v>33411</v>
      </c>
      <c r="P2524" s="425">
        <f>IFERROR(VLOOKUP(TRIM(PRR[[#This Row],[Lokacija provedbe
grad ili općina]]),[1]Koordinate!B:E,3,FALSE),"")</f>
        <v>45.854422300000003</v>
      </c>
      <c r="Q2524" s="425">
        <f>IFERROR(VLOOKUP(TRIM(PRR[[#This Row],[Lokacija provedbe
grad ili općina]]),[1]Koordinate!B:E,4,FALSE),"")</f>
        <v>17.511416899999901</v>
      </c>
    </row>
    <row r="2525" spans="1:17" s="167" customFormat="1">
      <c r="A2525" s="225"/>
      <c r="B2525" s="423" t="s">
        <v>6240</v>
      </c>
      <c r="C2525" s="225"/>
      <c r="D2525" s="225"/>
      <c r="E2525" s="231">
        <v>43628</v>
      </c>
      <c r="F2525" s="424">
        <v>111187.5</v>
      </c>
      <c r="G2525" s="424">
        <v>111187.5</v>
      </c>
      <c r="H2525" s="424">
        <v>94509.375</v>
      </c>
      <c r="I2525" s="424">
        <v>16678.125</v>
      </c>
      <c r="J2525" s="424">
        <v>0</v>
      </c>
      <c r="K2525" s="142" t="s">
        <v>7145</v>
      </c>
      <c r="L2525" s="418" t="s">
        <v>43</v>
      </c>
      <c r="M2525" s="142" t="s">
        <v>179</v>
      </c>
      <c r="N2525" s="225"/>
      <c r="O2525" s="425">
        <f>IFERROR(VLOOKUP(TRIM(PRR[[#This Row],[Lokacija provedbe
grad ili općina]]),[1]Koordinate!B:E,2,FALSE),"")</f>
        <v>33520</v>
      </c>
      <c r="P2525" s="425">
        <f>IFERROR(VLOOKUP(TRIM(PRR[[#This Row],[Lokacija provedbe
grad ili općina]]),[1]Koordinate!B:E,3,FALSE),"")</f>
        <v>45.701931999999999</v>
      </c>
      <c r="Q2525" s="425">
        <f>IFERROR(VLOOKUP(TRIM(PRR[[#This Row],[Lokacija provedbe
grad ili općina]]),[1]Koordinate!B:E,4,FALSE),"")</f>
        <v>17.701143999999999</v>
      </c>
    </row>
    <row r="2526" spans="1:17" s="167" customFormat="1">
      <c r="A2526" s="225"/>
      <c r="B2526" s="423" t="s">
        <v>6240</v>
      </c>
      <c r="C2526" s="225"/>
      <c r="D2526" s="225"/>
      <c r="E2526" s="231">
        <v>43635</v>
      </c>
      <c r="F2526" s="424">
        <v>111187.5</v>
      </c>
      <c r="G2526" s="424">
        <v>111187.5</v>
      </c>
      <c r="H2526" s="424">
        <v>94509.375</v>
      </c>
      <c r="I2526" s="424">
        <v>16678.125</v>
      </c>
      <c r="J2526" s="424">
        <v>0</v>
      </c>
      <c r="K2526" s="142" t="s">
        <v>7146</v>
      </c>
      <c r="L2526" s="418" t="s">
        <v>43</v>
      </c>
      <c r="M2526" s="142" t="s">
        <v>739</v>
      </c>
      <c r="N2526" s="225"/>
      <c r="O2526" s="425">
        <f>IFERROR(VLOOKUP(TRIM(PRR[[#This Row],[Lokacija provedbe
grad ili općina]]),[1]Koordinate!B:E,2,FALSE),"")</f>
        <v>33514</v>
      </c>
      <c r="P2526" s="425">
        <f>IFERROR(VLOOKUP(TRIM(PRR[[#This Row],[Lokacija provedbe
grad ili općina]]),[1]Koordinate!B:E,3,FALSE),"")</f>
        <v>45.6001616</v>
      </c>
      <c r="Q2526" s="425">
        <f>IFERROR(VLOOKUP(TRIM(PRR[[#This Row],[Lokacija provedbe
grad ili općina]]),[1]Koordinate!B:E,4,FALSE),"")</f>
        <v>17.874166299999999</v>
      </c>
    </row>
    <row r="2527" spans="1:17" s="167" customFormat="1">
      <c r="A2527" s="225"/>
      <c r="B2527" s="423" t="s">
        <v>6240</v>
      </c>
      <c r="C2527" s="225"/>
      <c r="D2527" s="225"/>
      <c r="E2527" s="231">
        <v>43635</v>
      </c>
      <c r="F2527" s="424">
        <v>111187.5</v>
      </c>
      <c r="G2527" s="424">
        <v>111187.5</v>
      </c>
      <c r="H2527" s="424">
        <v>94509.375</v>
      </c>
      <c r="I2527" s="424">
        <v>16678.125</v>
      </c>
      <c r="J2527" s="424">
        <v>0</v>
      </c>
      <c r="K2527" s="142" t="s">
        <v>7147</v>
      </c>
      <c r="L2527" s="418" t="s">
        <v>43</v>
      </c>
      <c r="M2527" s="142" t="s">
        <v>4353</v>
      </c>
      <c r="N2527" s="225"/>
      <c r="O2527" s="425">
        <f>IFERROR(VLOOKUP(TRIM(PRR[[#This Row],[Lokacija provedbe
grad ili općina]]),[1]Koordinate!B:E,2,FALSE),"")</f>
        <v>33513</v>
      </c>
      <c r="P2527" s="425">
        <f>IFERROR(VLOOKUP(TRIM(PRR[[#This Row],[Lokacija provedbe
grad ili općina]]),[1]Koordinate!B:E,3,FALSE),"")</f>
        <v>45.582583700000001</v>
      </c>
      <c r="Q2527" s="425">
        <f>IFERROR(VLOOKUP(TRIM(PRR[[#This Row],[Lokacija provedbe
grad ili općina]]),[1]Koordinate!B:E,4,FALSE),"")</f>
        <v>17.951751899999898</v>
      </c>
    </row>
    <row r="2528" spans="1:17" s="167" customFormat="1">
      <c r="A2528" s="225"/>
      <c r="B2528" s="423" t="s">
        <v>6240</v>
      </c>
      <c r="C2528" s="225"/>
      <c r="D2528" s="225"/>
      <c r="E2528" s="231">
        <v>43654</v>
      </c>
      <c r="F2528" s="424">
        <v>111187.5</v>
      </c>
      <c r="G2528" s="424">
        <v>111187.5</v>
      </c>
      <c r="H2528" s="424">
        <v>94509.375</v>
      </c>
      <c r="I2528" s="424">
        <v>16678.125</v>
      </c>
      <c r="J2528" s="424">
        <v>0</v>
      </c>
      <c r="K2528" s="142" t="s">
        <v>7416</v>
      </c>
      <c r="L2528" s="418" t="s">
        <v>43</v>
      </c>
      <c r="M2528" s="142" t="s">
        <v>4352</v>
      </c>
      <c r="N2528" s="225"/>
      <c r="O2528" s="425">
        <f>IFERROR(VLOOKUP(TRIM(PRR[[#This Row],[Lokacija provedbe
grad ili općina]]),[1]Koordinate!B:E,2,FALSE),"")</f>
        <v>33518</v>
      </c>
      <c r="P2528" s="425">
        <f>IFERROR(VLOOKUP(TRIM(PRR[[#This Row],[Lokacija provedbe
grad ili općina]]),[1]Koordinate!B:E,3,FALSE),"")</f>
        <v>45.662505000000003</v>
      </c>
      <c r="Q2528" s="425">
        <f>IFERROR(VLOOKUP(TRIM(PRR[[#This Row],[Lokacija provedbe
grad ili općina]]),[1]Koordinate!B:E,4,FALSE),"")</f>
        <v>17.777201300000002</v>
      </c>
    </row>
    <row r="2529" spans="1:17" s="167" customFormat="1">
      <c r="A2529" s="225"/>
      <c r="B2529" s="423" t="s">
        <v>6240</v>
      </c>
      <c r="C2529" s="225"/>
      <c r="D2529" s="225"/>
      <c r="E2529" s="231">
        <v>43654</v>
      </c>
      <c r="F2529" s="424">
        <v>111187.5</v>
      </c>
      <c r="G2529" s="424">
        <v>111187.5</v>
      </c>
      <c r="H2529" s="424">
        <v>94509.375</v>
      </c>
      <c r="I2529" s="424">
        <v>16678.125</v>
      </c>
      <c r="J2529" s="424">
        <v>0</v>
      </c>
      <c r="K2529" s="142" t="s">
        <v>7417</v>
      </c>
      <c r="L2529" s="418" t="s">
        <v>43</v>
      </c>
      <c r="M2529" s="142" t="s">
        <v>4345</v>
      </c>
      <c r="N2529" s="225"/>
      <c r="O2529" s="425">
        <f>IFERROR(VLOOKUP(TRIM(PRR[[#This Row],[Lokacija provedbe
grad ili općina]]),[1]Koordinate!B:E,2,FALSE),"")</f>
        <v>33525</v>
      </c>
      <c r="P2529" s="425">
        <f>IFERROR(VLOOKUP(TRIM(PRR[[#This Row],[Lokacija provedbe
grad ili općina]]),[1]Koordinate!B:E,3,FALSE),"")</f>
        <v>45.803723099999999</v>
      </c>
      <c r="Q2529" s="425">
        <f>IFERROR(VLOOKUP(TRIM(PRR[[#This Row],[Lokacija provedbe
grad ili općina]]),[1]Koordinate!B:E,4,FALSE),"")</f>
        <v>17.745818199999999</v>
      </c>
    </row>
    <row r="2530" spans="1:17" s="167" customFormat="1">
      <c r="A2530" s="225"/>
      <c r="B2530" s="423" t="s">
        <v>6240</v>
      </c>
      <c r="C2530" s="225"/>
      <c r="D2530" s="225"/>
      <c r="E2530" s="231">
        <v>43654</v>
      </c>
      <c r="F2530" s="424">
        <v>111187.5</v>
      </c>
      <c r="G2530" s="424">
        <v>111187.5</v>
      </c>
      <c r="H2530" s="424">
        <v>94509.375</v>
      </c>
      <c r="I2530" s="424">
        <v>16678.125</v>
      </c>
      <c r="J2530" s="424">
        <v>0</v>
      </c>
      <c r="K2530" s="142" t="s">
        <v>7418</v>
      </c>
      <c r="L2530" s="418" t="s">
        <v>43</v>
      </c>
      <c r="M2530" s="142" t="s">
        <v>1386</v>
      </c>
      <c r="N2530" s="225"/>
      <c r="O2530" s="425">
        <f>IFERROR(VLOOKUP(TRIM(PRR[[#This Row],[Lokacija provedbe
grad ili općina]]),[1]Koordinate!B:E,2,FALSE),"")</f>
        <v>33405</v>
      </c>
      <c r="P2530" s="425">
        <f>IFERROR(VLOOKUP(TRIM(PRR[[#This Row],[Lokacija provedbe
grad ili općina]]),[1]Koordinate!B:E,3,FALSE),"")</f>
        <v>45.950106699999999</v>
      </c>
      <c r="Q2530" s="425">
        <f>IFERROR(VLOOKUP(TRIM(PRR[[#This Row],[Lokacija provedbe
grad ili općina]]),[1]Koordinate!B:E,4,FALSE),"")</f>
        <v>17.2326520999999</v>
      </c>
    </row>
    <row r="2531" spans="1:17" s="167" customFormat="1">
      <c r="A2531" s="225"/>
      <c r="B2531" s="423" t="s">
        <v>6240</v>
      </c>
      <c r="C2531" s="225"/>
      <c r="D2531" s="225"/>
      <c r="E2531" s="231">
        <v>43654</v>
      </c>
      <c r="F2531" s="424">
        <v>111187.5</v>
      </c>
      <c r="G2531" s="424">
        <v>111187.5</v>
      </c>
      <c r="H2531" s="424">
        <v>94509.375</v>
      </c>
      <c r="I2531" s="424">
        <v>16678.125</v>
      </c>
      <c r="J2531" s="424">
        <v>0</v>
      </c>
      <c r="K2531" s="142" t="s">
        <v>7419</v>
      </c>
      <c r="L2531" s="419" t="s">
        <v>43</v>
      </c>
      <c r="M2531" s="142" t="s">
        <v>1386</v>
      </c>
      <c r="N2531" s="225"/>
      <c r="O2531" s="425">
        <f>IFERROR(VLOOKUP(TRIM(PRR[[#This Row],[Lokacija provedbe
grad ili općina]]),[1]Koordinate!B:E,2,FALSE),"")</f>
        <v>33405</v>
      </c>
      <c r="P2531" s="425">
        <f>IFERROR(VLOOKUP(TRIM(PRR[[#This Row],[Lokacija provedbe
grad ili općina]]),[1]Koordinate!B:E,3,FALSE),"")</f>
        <v>45.950106699999999</v>
      </c>
      <c r="Q2531" s="425">
        <f>IFERROR(VLOOKUP(TRIM(PRR[[#This Row],[Lokacija provedbe
grad ili općina]]),[1]Koordinate!B:E,4,FALSE),"")</f>
        <v>17.2326520999999</v>
      </c>
    </row>
    <row r="2532" spans="1:17" s="167" customFormat="1">
      <c r="A2532" s="225"/>
      <c r="B2532" s="423" t="s">
        <v>6240</v>
      </c>
      <c r="C2532" s="225"/>
      <c r="D2532" s="225"/>
      <c r="E2532" s="231">
        <v>43654</v>
      </c>
      <c r="F2532" s="424">
        <v>111187.5</v>
      </c>
      <c r="G2532" s="424">
        <v>111187.5</v>
      </c>
      <c r="H2532" s="424">
        <v>94509.375</v>
      </c>
      <c r="I2532" s="424">
        <v>16678.125</v>
      </c>
      <c r="J2532" s="424">
        <v>0</v>
      </c>
      <c r="K2532" s="142" t="s">
        <v>7420</v>
      </c>
      <c r="L2532" s="419" t="s">
        <v>43</v>
      </c>
      <c r="M2532" s="142" t="s">
        <v>1386</v>
      </c>
      <c r="N2532" s="225"/>
      <c r="O2532" s="425">
        <f>IFERROR(VLOOKUP(TRIM(PRR[[#This Row],[Lokacija provedbe
grad ili općina]]),[1]Koordinate!B:E,2,FALSE),"")</f>
        <v>33405</v>
      </c>
      <c r="P2532" s="425">
        <f>IFERROR(VLOOKUP(TRIM(PRR[[#This Row],[Lokacija provedbe
grad ili općina]]),[1]Koordinate!B:E,3,FALSE),"")</f>
        <v>45.950106699999999</v>
      </c>
      <c r="Q2532" s="425">
        <f>IFERROR(VLOOKUP(TRIM(PRR[[#This Row],[Lokacija provedbe
grad ili općina]]),[1]Koordinate!B:E,4,FALSE),"")</f>
        <v>17.2326520999999</v>
      </c>
    </row>
    <row r="2533" spans="1:17" s="167" customFormat="1">
      <c r="A2533" s="225"/>
      <c r="B2533" s="423" t="s">
        <v>6240</v>
      </c>
      <c r="C2533" s="225"/>
      <c r="D2533" s="225"/>
      <c r="E2533" s="231">
        <v>43654</v>
      </c>
      <c r="F2533" s="424">
        <v>111187.5</v>
      </c>
      <c r="G2533" s="424">
        <v>111187.5</v>
      </c>
      <c r="H2533" s="424">
        <v>94509.375</v>
      </c>
      <c r="I2533" s="424">
        <v>16678.125</v>
      </c>
      <c r="J2533" s="424">
        <v>0</v>
      </c>
      <c r="K2533" s="142" t="s">
        <v>7421</v>
      </c>
      <c r="L2533" s="419" t="s">
        <v>43</v>
      </c>
      <c r="M2533" s="142" t="s">
        <v>1386</v>
      </c>
      <c r="N2533" s="225"/>
      <c r="O2533" s="425">
        <f>IFERROR(VLOOKUP(TRIM(PRR[[#This Row],[Lokacija provedbe
grad ili općina]]),[1]Koordinate!B:E,2,FALSE),"")</f>
        <v>33405</v>
      </c>
      <c r="P2533" s="425">
        <f>IFERROR(VLOOKUP(TRIM(PRR[[#This Row],[Lokacija provedbe
grad ili općina]]),[1]Koordinate!B:E,3,FALSE),"")</f>
        <v>45.950106699999999</v>
      </c>
      <c r="Q2533" s="425">
        <f>IFERROR(VLOOKUP(TRIM(PRR[[#This Row],[Lokacija provedbe
grad ili općina]]),[1]Koordinate!B:E,4,FALSE),"")</f>
        <v>17.2326520999999</v>
      </c>
    </row>
    <row r="2534" spans="1:17" s="167" customFormat="1">
      <c r="A2534" s="225"/>
      <c r="B2534" s="423" t="s">
        <v>6240</v>
      </c>
      <c r="C2534" s="225"/>
      <c r="D2534" s="225"/>
      <c r="E2534" s="231">
        <v>43654</v>
      </c>
      <c r="F2534" s="424">
        <v>111187.5</v>
      </c>
      <c r="G2534" s="424">
        <v>111187.5</v>
      </c>
      <c r="H2534" s="424">
        <v>94509.375</v>
      </c>
      <c r="I2534" s="424">
        <v>16678.125</v>
      </c>
      <c r="J2534" s="424">
        <v>0</v>
      </c>
      <c r="K2534" s="142" t="s">
        <v>7422</v>
      </c>
      <c r="L2534" s="419" t="s">
        <v>43</v>
      </c>
      <c r="M2534" s="142" t="s">
        <v>1386</v>
      </c>
      <c r="N2534" s="225"/>
      <c r="O2534" s="425">
        <f>IFERROR(VLOOKUP(TRIM(PRR[[#This Row],[Lokacija provedbe
grad ili općina]]),[1]Koordinate!B:E,2,FALSE),"")</f>
        <v>33405</v>
      </c>
      <c r="P2534" s="425">
        <f>IFERROR(VLOOKUP(TRIM(PRR[[#This Row],[Lokacija provedbe
grad ili općina]]),[1]Koordinate!B:E,3,FALSE),"")</f>
        <v>45.950106699999999</v>
      </c>
      <c r="Q2534" s="425">
        <f>IFERROR(VLOOKUP(TRIM(PRR[[#This Row],[Lokacija provedbe
grad ili općina]]),[1]Koordinate!B:E,4,FALSE),"")</f>
        <v>17.2326520999999</v>
      </c>
    </row>
    <row r="2535" spans="1:17" s="167" customFormat="1">
      <c r="A2535" s="151"/>
      <c r="B2535" s="113" t="s">
        <v>6240</v>
      </c>
      <c r="C2535" s="151"/>
      <c r="D2535" s="151"/>
      <c r="E2535" s="78">
        <v>43654</v>
      </c>
      <c r="F2535" s="517">
        <v>111187.5</v>
      </c>
      <c r="G2535" s="517">
        <v>111187.5</v>
      </c>
      <c r="H2535" s="517">
        <v>94509.375</v>
      </c>
      <c r="I2535" s="517">
        <v>16678.125</v>
      </c>
      <c r="J2535" s="517">
        <v>0</v>
      </c>
      <c r="K2535" s="124" t="s">
        <v>7429</v>
      </c>
      <c r="L2535" s="418" t="s">
        <v>43</v>
      </c>
      <c r="M2535" s="124" t="s">
        <v>4154</v>
      </c>
      <c r="N2535" s="151"/>
      <c r="O2535" s="79">
        <f>IFERROR(VLOOKUP(TRIM(PRR[[#This Row],[Lokacija provedbe
grad ili općina]]),[1]Koordinate!B:E,2,FALSE),"")</f>
        <v>33404</v>
      </c>
      <c r="P2535" s="79">
        <f>IFERROR(VLOOKUP(TRIM(PRR[[#This Row],[Lokacija provedbe
grad ili općina]]),[1]Koordinate!B:E,3,FALSE),"")</f>
        <v>45.858045799999999</v>
      </c>
      <c r="Q2535" s="79">
        <f>IFERROR(VLOOKUP(TRIM(PRR[[#This Row],[Lokacija provedbe
grad ili općina]]),[1]Koordinate!B:E,4,FALSE),"")</f>
        <v>17.301897400000001</v>
      </c>
    </row>
    <row r="2536" spans="1:17" s="167" customFormat="1">
      <c r="A2536" s="225"/>
      <c r="B2536" s="423" t="s">
        <v>5521</v>
      </c>
      <c r="C2536" s="225"/>
      <c r="D2536" s="225"/>
      <c r="E2536" s="231">
        <v>43650</v>
      </c>
      <c r="F2536" s="424">
        <v>148250</v>
      </c>
      <c r="G2536" s="424">
        <v>148250</v>
      </c>
      <c r="H2536" s="424">
        <v>133425</v>
      </c>
      <c r="I2536" s="424">
        <v>14825</v>
      </c>
      <c r="J2536" s="424">
        <v>0</v>
      </c>
      <c r="K2536" s="142" t="s">
        <v>7593</v>
      </c>
      <c r="L2536" s="419" t="s">
        <v>43</v>
      </c>
      <c r="M2536" s="142" t="s">
        <v>4353</v>
      </c>
      <c r="N2536" s="225"/>
      <c r="O2536" s="425">
        <f>IFERROR(VLOOKUP(TRIM(PRR[[#This Row],[Lokacija provedbe
grad ili općina]]),[1]Koordinate!B:E,2,FALSE),"")</f>
        <v>33513</v>
      </c>
      <c r="P2536" s="425">
        <f>IFERROR(VLOOKUP(TRIM(PRR[[#This Row],[Lokacija provedbe
grad ili općina]]),[1]Koordinate!B:E,3,FALSE),"")</f>
        <v>45.582583700000001</v>
      </c>
      <c r="Q2536" s="425">
        <f>IFERROR(VLOOKUP(TRIM(PRR[[#This Row],[Lokacija provedbe
grad ili općina]]),[1]Koordinate!B:E,4,FALSE),"")</f>
        <v>17.951751899999898</v>
      </c>
    </row>
    <row r="2537" spans="1:17" s="167" customFormat="1">
      <c r="A2537" s="225"/>
      <c r="B2537" s="423" t="s">
        <v>5521</v>
      </c>
      <c r="C2537" s="225"/>
      <c r="D2537" s="225"/>
      <c r="E2537" s="231">
        <v>43650</v>
      </c>
      <c r="F2537" s="424">
        <v>370625</v>
      </c>
      <c r="G2537" s="424">
        <v>370625</v>
      </c>
      <c r="H2537" s="424">
        <v>333562.5</v>
      </c>
      <c r="I2537" s="424">
        <v>37062.5</v>
      </c>
      <c r="J2537" s="424">
        <v>0</v>
      </c>
      <c r="K2537" s="142" t="s">
        <v>7594</v>
      </c>
      <c r="L2537" s="419" t="s">
        <v>43</v>
      </c>
      <c r="M2537" s="142" t="s">
        <v>1494</v>
      </c>
      <c r="N2537" s="225"/>
      <c r="O2537" s="425">
        <f>IFERROR(VLOOKUP(TRIM(PRR[[#This Row],[Lokacija provedbe
grad ili općina]]),[1]Koordinate!B:E,2,FALSE),"")</f>
        <v>33410</v>
      </c>
      <c r="P2537" s="425">
        <f>IFERROR(VLOOKUP(TRIM(PRR[[#This Row],[Lokacija provedbe
grad ili općina]]),[1]Koordinate!B:E,3,FALSE),"")</f>
        <v>45.802254099999899</v>
      </c>
      <c r="Q2537" s="425">
        <f>IFERROR(VLOOKUP(TRIM(PRR[[#This Row],[Lokacija provedbe
grad ili općina]]),[1]Koordinate!B:E,4,FALSE),"")</f>
        <v>17.4971719999999</v>
      </c>
    </row>
    <row r="2538" spans="1:17" s="167" customFormat="1">
      <c r="A2538" s="225"/>
      <c r="B2538" s="423" t="s">
        <v>6240</v>
      </c>
      <c r="C2538" s="225"/>
      <c r="D2538" s="225"/>
      <c r="E2538" s="231">
        <v>43661</v>
      </c>
      <c r="F2538" s="424">
        <v>111187.5</v>
      </c>
      <c r="G2538" s="424">
        <v>111187.5</v>
      </c>
      <c r="H2538" s="424">
        <v>94509.375</v>
      </c>
      <c r="I2538" s="424">
        <v>16678.125</v>
      </c>
      <c r="J2538" s="424">
        <v>0</v>
      </c>
      <c r="K2538" s="142" t="s">
        <v>7595</v>
      </c>
      <c r="L2538" s="419" t="s">
        <v>43</v>
      </c>
      <c r="M2538" s="142" t="s">
        <v>4345</v>
      </c>
      <c r="N2538" s="225"/>
      <c r="O2538" s="425">
        <f>IFERROR(VLOOKUP(TRIM(PRR[[#This Row],[Lokacija provedbe
grad ili općina]]),[1]Koordinate!B:E,2,FALSE),"")</f>
        <v>33525</v>
      </c>
      <c r="P2538" s="425">
        <f>IFERROR(VLOOKUP(TRIM(PRR[[#This Row],[Lokacija provedbe
grad ili općina]]),[1]Koordinate!B:E,3,FALSE),"")</f>
        <v>45.803723099999999</v>
      </c>
      <c r="Q2538" s="425">
        <f>IFERROR(VLOOKUP(TRIM(PRR[[#This Row],[Lokacija provedbe
grad ili općina]]),[1]Koordinate!B:E,4,FALSE),"")</f>
        <v>17.745818199999999</v>
      </c>
    </row>
    <row r="2539" spans="1:17" s="167" customFormat="1">
      <c r="A2539" s="225"/>
      <c r="B2539" s="423" t="s">
        <v>6240</v>
      </c>
      <c r="C2539" s="225"/>
      <c r="D2539" s="225"/>
      <c r="E2539" s="231">
        <v>43658</v>
      </c>
      <c r="F2539" s="424">
        <v>111187.5</v>
      </c>
      <c r="G2539" s="424">
        <v>111187.5</v>
      </c>
      <c r="H2539" s="424">
        <v>94509.375</v>
      </c>
      <c r="I2539" s="424">
        <v>16678.125</v>
      </c>
      <c r="J2539" s="424">
        <v>0</v>
      </c>
      <c r="K2539" s="142" t="s">
        <v>7596</v>
      </c>
      <c r="L2539" s="419" t="s">
        <v>43</v>
      </c>
      <c r="M2539" s="142" t="s">
        <v>4154</v>
      </c>
      <c r="N2539" s="225"/>
      <c r="O2539" s="425">
        <f>IFERROR(VLOOKUP(TRIM(PRR[[#This Row],[Lokacija provedbe
grad ili općina]]),[1]Koordinate!B:E,2,FALSE),"")</f>
        <v>33404</v>
      </c>
      <c r="P2539" s="425">
        <f>IFERROR(VLOOKUP(TRIM(PRR[[#This Row],[Lokacija provedbe
grad ili općina]]),[1]Koordinate!B:E,3,FALSE),"")</f>
        <v>45.858045799999999</v>
      </c>
      <c r="Q2539" s="425">
        <f>IFERROR(VLOOKUP(TRIM(PRR[[#This Row],[Lokacija provedbe
grad ili općina]]),[1]Koordinate!B:E,4,FALSE),"")</f>
        <v>17.301897400000001</v>
      </c>
    </row>
    <row r="2540" spans="1:17" s="167" customFormat="1">
      <c r="A2540" s="225"/>
      <c r="B2540" s="423" t="s">
        <v>6240</v>
      </c>
      <c r="C2540" s="225"/>
      <c r="D2540" s="225"/>
      <c r="E2540" s="231">
        <v>43661</v>
      </c>
      <c r="F2540" s="424">
        <v>111187.5</v>
      </c>
      <c r="G2540" s="424">
        <v>111187.5</v>
      </c>
      <c r="H2540" s="424">
        <v>94509.375</v>
      </c>
      <c r="I2540" s="424">
        <v>16678.125</v>
      </c>
      <c r="J2540" s="424">
        <v>0</v>
      </c>
      <c r="K2540" s="142" t="s">
        <v>7597</v>
      </c>
      <c r="L2540" s="419" t="s">
        <v>43</v>
      </c>
      <c r="M2540" s="142" t="s">
        <v>1464</v>
      </c>
      <c r="N2540" s="225"/>
      <c r="O2540" s="425">
        <f>IFERROR(VLOOKUP(TRIM(PRR[[#This Row],[Lokacija provedbe
grad ili općina]]),[1]Koordinate!B:E,2,FALSE),"")</f>
        <v>33411</v>
      </c>
      <c r="P2540" s="425">
        <f>IFERROR(VLOOKUP(TRIM(PRR[[#This Row],[Lokacija provedbe
grad ili općina]]),[1]Koordinate!B:E,3,FALSE),"")</f>
        <v>45.854422300000003</v>
      </c>
      <c r="Q2540" s="425">
        <f>IFERROR(VLOOKUP(TRIM(PRR[[#This Row],[Lokacija provedbe
grad ili općina]]),[1]Koordinate!B:E,4,FALSE),"")</f>
        <v>17.511416899999901</v>
      </c>
    </row>
    <row r="2541" spans="1:17" s="167" customFormat="1">
      <c r="A2541" s="151"/>
      <c r="B2541" s="113" t="s">
        <v>5521</v>
      </c>
      <c r="C2541" s="151"/>
      <c r="D2541" s="151"/>
      <c r="E2541" s="78">
        <v>43677</v>
      </c>
      <c r="F2541" s="517">
        <v>370625</v>
      </c>
      <c r="G2541" s="517">
        <v>370625</v>
      </c>
      <c r="H2541" s="517">
        <v>333562.5</v>
      </c>
      <c r="I2541" s="517">
        <v>37062.5</v>
      </c>
      <c r="J2541" s="517">
        <v>0</v>
      </c>
      <c r="K2541" s="124" t="s">
        <v>7724</v>
      </c>
      <c r="L2541" s="418" t="s">
        <v>43</v>
      </c>
      <c r="M2541" s="124" t="s">
        <v>4351</v>
      </c>
      <c r="N2541" s="151"/>
      <c r="O2541" s="79">
        <f>IFERROR(VLOOKUP(TRIM(PRR[[#This Row],[Lokacija provedbe
grad ili općina]]),[1]Koordinate!B:E,2,FALSE),"")</f>
        <v>33507</v>
      </c>
      <c r="P2541" s="79">
        <f>IFERROR(VLOOKUP(TRIM(PRR[[#This Row],[Lokacija provedbe
grad ili općina]]),[1]Koordinate!B:E,3,FALSE),"")</f>
        <v>45.6925588</v>
      </c>
      <c r="Q2541" s="79">
        <f>IFERROR(VLOOKUP(TRIM(PRR[[#This Row],[Lokacija provedbe
grad ili općina]]),[1]Koordinate!B:E,4,FALSE),"")</f>
        <v>17.9379384</v>
      </c>
    </row>
    <row r="2542" spans="1:17" s="167" customFormat="1">
      <c r="A2542" s="151"/>
      <c r="B2542" s="113" t="s">
        <v>5521</v>
      </c>
      <c r="C2542" s="151"/>
      <c r="D2542" s="151"/>
      <c r="E2542" s="78">
        <v>43677</v>
      </c>
      <c r="F2542" s="517">
        <v>370625</v>
      </c>
      <c r="G2542" s="517">
        <v>370625</v>
      </c>
      <c r="H2542" s="517">
        <v>333562.5</v>
      </c>
      <c r="I2542" s="517">
        <v>37062.5</v>
      </c>
      <c r="J2542" s="517">
        <v>0</v>
      </c>
      <c r="K2542" s="124" t="s">
        <v>7725</v>
      </c>
      <c r="L2542" s="418" t="s">
        <v>43</v>
      </c>
      <c r="M2542" s="124" t="s">
        <v>1386</v>
      </c>
      <c r="N2542" s="151"/>
      <c r="O2542" s="79">
        <f>IFERROR(VLOOKUP(TRIM(PRR[[#This Row],[Lokacija provedbe
grad ili općina]]),[1]Koordinate!B:E,2,FALSE),"")</f>
        <v>33405</v>
      </c>
      <c r="P2542" s="79">
        <f>IFERROR(VLOOKUP(TRIM(PRR[[#This Row],[Lokacija provedbe
grad ili općina]]),[1]Koordinate!B:E,3,FALSE),"")</f>
        <v>45.950106699999999</v>
      </c>
      <c r="Q2542" s="79">
        <f>IFERROR(VLOOKUP(TRIM(PRR[[#This Row],[Lokacija provedbe
grad ili općina]]),[1]Koordinate!B:E,4,FALSE),"")</f>
        <v>17.2326520999999</v>
      </c>
    </row>
    <row r="2543" spans="1:17" s="167" customFormat="1">
      <c r="A2543" s="151"/>
      <c r="B2543" s="113" t="s">
        <v>5521</v>
      </c>
      <c r="C2543" s="151"/>
      <c r="D2543" s="151"/>
      <c r="E2543" s="78">
        <v>43677</v>
      </c>
      <c r="F2543" s="517">
        <v>148250</v>
      </c>
      <c r="G2543" s="517">
        <v>148250</v>
      </c>
      <c r="H2543" s="517">
        <v>133425</v>
      </c>
      <c r="I2543" s="517">
        <v>14825</v>
      </c>
      <c r="J2543" s="517">
        <v>0</v>
      </c>
      <c r="K2543" s="124" t="s">
        <v>7726</v>
      </c>
      <c r="L2543" s="418" t="s">
        <v>43</v>
      </c>
      <c r="M2543" s="124" t="s">
        <v>383</v>
      </c>
      <c r="N2543" s="151"/>
      <c r="O2543" s="79">
        <f>IFERROR(VLOOKUP(TRIM(PRR[[#This Row],[Lokacija provedbe
grad ili općina]]),[1]Koordinate!B:E,2,FALSE),"")</f>
        <v>33515</v>
      </c>
      <c r="P2543" s="79">
        <f>IFERROR(VLOOKUP(TRIM(PRR[[#This Row],[Lokacija provedbe
grad ili općina]]),[1]Koordinate!B:E,3,FALSE),"")</f>
        <v>45.528800699999998</v>
      </c>
      <c r="Q2543" s="79">
        <f>IFERROR(VLOOKUP(TRIM(PRR[[#This Row],[Lokacija provedbe
grad ili općina]]),[1]Koordinate!B:E,4,FALSE),"")</f>
        <v>17.880347400000002</v>
      </c>
    </row>
    <row r="2544" spans="1:17" s="167" customFormat="1">
      <c r="A2544" s="151"/>
      <c r="B2544" s="113" t="s">
        <v>5521</v>
      </c>
      <c r="C2544" s="151"/>
      <c r="D2544" s="151"/>
      <c r="E2544" s="78">
        <v>43677</v>
      </c>
      <c r="F2544" s="517">
        <v>370625</v>
      </c>
      <c r="G2544" s="517">
        <v>370625</v>
      </c>
      <c r="H2544" s="517">
        <v>333562.5</v>
      </c>
      <c r="I2544" s="517">
        <v>37062.5</v>
      </c>
      <c r="J2544" s="517">
        <v>0</v>
      </c>
      <c r="K2544" s="124" t="s">
        <v>7727</v>
      </c>
      <c r="L2544" s="418" t="s">
        <v>43</v>
      </c>
      <c r="M2544" s="124" t="s">
        <v>179</v>
      </c>
      <c r="N2544" s="151"/>
      <c r="O2544" s="79">
        <f>IFERROR(VLOOKUP(TRIM(PRR[[#This Row],[Lokacija provedbe
grad ili općina]]),[1]Koordinate!B:E,2,FALSE),"")</f>
        <v>33520</v>
      </c>
      <c r="P2544" s="79">
        <f>IFERROR(VLOOKUP(TRIM(PRR[[#This Row],[Lokacija provedbe
grad ili općina]]),[1]Koordinate!B:E,3,FALSE),"")</f>
        <v>45.701931999999999</v>
      </c>
      <c r="Q2544" s="79">
        <f>IFERROR(VLOOKUP(TRIM(PRR[[#This Row],[Lokacija provedbe
grad ili općina]]),[1]Koordinate!B:E,4,FALSE),"")</f>
        <v>17.701143999999999</v>
      </c>
    </row>
    <row r="2545" spans="1:17" s="167" customFormat="1">
      <c r="A2545" s="151"/>
      <c r="B2545" s="113" t="s">
        <v>6240</v>
      </c>
      <c r="C2545" s="151"/>
      <c r="D2545" s="151"/>
      <c r="E2545" s="78">
        <v>43677</v>
      </c>
      <c r="F2545" s="517">
        <v>111187.5</v>
      </c>
      <c r="G2545" s="517">
        <v>111187.5</v>
      </c>
      <c r="H2545" s="517">
        <v>94509.375</v>
      </c>
      <c r="I2545" s="517">
        <v>16678.125</v>
      </c>
      <c r="J2545" s="517">
        <v>0</v>
      </c>
      <c r="K2545" s="124" t="s">
        <v>7728</v>
      </c>
      <c r="L2545" s="418" t="s">
        <v>43</v>
      </c>
      <c r="M2545" s="124" t="s">
        <v>2434</v>
      </c>
      <c r="N2545" s="151"/>
      <c r="O2545" s="79">
        <f>IFERROR(VLOOKUP(TRIM(PRR[[#This Row],[Lokacija provedbe
grad ili općina]]),[1]Koordinate!B:E,2,FALSE),"")</f>
        <v>33523</v>
      </c>
      <c r="P2545" s="79">
        <f>IFERROR(VLOOKUP(TRIM(PRR[[#This Row],[Lokacija provedbe
grad ili općina]]),[1]Koordinate!B:E,3,FALSE),"")</f>
        <v>45.742938199999998</v>
      </c>
      <c r="Q2545" s="79">
        <f>IFERROR(VLOOKUP(TRIM(PRR[[#This Row],[Lokacija provedbe
grad ili općina]]),[1]Koordinate!B:E,4,FALSE),"")</f>
        <v>17.856084599999999</v>
      </c>
    </row>
    <row r="2546" spans="1:17" s="167" customFormat="1">
      <c r="A2546" s="151"/>
      <c r="B2546" s="113" t="s">
        <v>6240</v>
      </c>
      <c r="C2546" s="151"/>
      <c r="D2546" s="151"/>
      <c r="E2546" s="78">
        <v>43677</v>
      </c>
      <c r="F2546" s="517">
        <v>111187.5</v>
      </c>
      <c r="G2546" s="517">
        <v>111187.5</v>
      </c>
      <c r="H2546" s="517">
        <v>94509.375</v>
      </c>
      <c r="I2546" s="517">
        <v>16678.125</v>
      </c>
      <c r="J2546" s="517">
        <v>0</v>
      </c>
      <c r="K2546" s="124" t="s">
        <v>7729</v>
      </c>
      <c r="L2546" s="418" t="s">
        <v>43</v>
      </c>
      <c r="M2546" s="124" t="s">
        <v>1386</v>
      </c>
      <c r="N2546" s="151"/>
      <c r="O2546" s="79">
        <f>IFERROR(VLOOKUP(TRIM(PRR[[#This Row],[Lokacija provedbe
grad ili općina]]),[1]Koordinate!B:E,2,FALSE),"")</f>
        <v>33405</v>
      </c>
      <c r="P2546" s="79">
        <f>IFERROR(VLOOKUP(TRIM(PRR[[#This Row],[Lokacija provedbe
grad ili općina]]),[1]Koordinate!B:E,3,FALSE),"")</f>
        <v>45.950106699999999</v>
      </c>
      <c r="Q2546" s="79">
        <f>IFERROR(VLOOKUP(TRIM(PRR[[#This Row],[Lokacija provedbe
grad ili općina]]),[1]Koordinate!B:E,4,FALSE),"")</f>
        <v>17.2326520999999</v>
      </c>
    </row>
    <row r="2547" spans="1:17" s="167" customFormat="1">
      <c r="A2547" s="151"/>
      <c r="B2547" s="113" t="s">
        <v>6240</v>
      </c>
      <c r="C2547" s="151"/>
      <c r="D2547" s="151"/>
      <c r="E2547" s="78">
        <v>43677</v>
      </c>
      <c r="F2547" s="517">
        <v>111187.5</v>
      </c>
      <c r="G2547" s="517">
        <v>111187.5</v>
      </c>
      <c r="H2547" s="517">
        <v>94509.375</v>
      </c>
      <c r="I2547" s="517">
        <v>16678.125</v>
      </c>
      <c r="J2547" s="517">
        <v>0</v>
      </c>
      <c r="K2547" s="124" t="s">
        <v>7730</v>
      </c>
      <c r="L2547" s="418" t="s">
        <v>43</v>
      </c>
      <c r="M2547" s="124" t="s">
        <v>4345</v>
      </c>
      <c r="N2547" s="151"/>
      <c r="O2547" s="79">
        <f>IFERROR(VLOOKUP(TRIM(PRR[[#This Row],[Lokacija provedbe
grad ili općina]]),[1]Koordinate!B:E,2,FALSE),"")</f>
        <v>33525</v>
      </c>
      <c r="P2547" s="79">
        <f>IFERROR(VLOOKUP(TRIM(PRR[[#This Row],[Lokacija provedbe
grad ili općina]]),[1]Koordinate!B:E,3,FALSE),"")</f>
        <v>45.803723099999999</v>
      </c>
      <c r="Q2547" s="79">
        <f>IFERROR(VLOOKUP(TRIM(PRR[[#This Row],[Lokacija provedbe
grad ili općina]]),[1]Koordinate!B:E,4,FALSE),"")</f>
        <v>17.745818199999999</v>
      </c>
    </row>
    <row r="2548" spans="1:17" s="167" customFormat="1">
      <c r="A2548" s="151"/>
      <c r="B2548" s="113" t="s">
        <v>6240</v>
      </c>
      <c r="C2548" s="151"/>
      <c r="D2548" s="151"/>
      <c r="E2548" s="78">
        <v>43677</v>
      </c>
      <c r="F2548" s="517">
        <v>111187.5</v>
      </c>
      <c r="G2548" s="517">
        <v>111187.5</v>
      </c>
      <c r="H2548" s="517">
        <v>94509.375</v>
      </c>
      <c r="I2548" s="517">
        <v>16678.125</v>
      </c>
      <c r="J2548" s="517">
        <v>0</v>
      </c>
      <c r="K2548" s="124" t="s">
        <v>7731</v>
      </c>
      <c r="L2548" s="418" t="s">
        <v>43</v>
      </c>
      <c r="M2548" s="124" t="s">
        <v>4351</v>
      </c>
      <c r="N2548" s="151"/>
      <c r="O2548" s="79">
        <f>IFERROR(VLOOKUP(TRIM(PRR[[#This Row],[Lokacija provedbe
grad ili općina]]),[1]Koordinate!B:E,2,FALSE),"")</f>
        <v>33507</v>
      </c>
      <c r="P2548" s="79">
        <f>IFERROR(VLOOKUP(TRIM(PRR[[#This Row],[Lokacija provedbe
grad ili općina]]),[1]Koordinate!B:E,3,FALSE),"")</f>
        <v>45.6925588</v>
      </c>
      <c r="Q2548" s="79">
        <f>IFERROR(VLOOKUP(TRIM(PRR[[#This Row],[Lokacija provedbe
grad ili općina]]),[1]Koordinate!B:E,4,FALSE),"")</f>
        <v>17.9379384</v>
      </c>
    </row>
    <row r="2549" spans="1:17" s="167" customFormat="1">
      <c r="A2549" s="151"/>
      <c r="B2549" s="113" t="s">
        <v>6240</v>
      </c>
      <c r="C2549" s="151"/>
      <c r="D2549" s="151"/>
      <c r="E2549" s="78">
        <v>43677</v>
      </c>
      <c r="F2549" s="517">
        <v>111187.5</v>
      </c>
      <c r="G2549" s="517">
        <v>111187.5</v>
      </c>
      <c r="H2549" s="517">
        <v>94509.375</v>
      </c>
      <c r="I2549" s="517">
        <v>16678.125</v>
      </c>
      <c r="J2549" s="517">
        <v>0</v>
      </c>
      <c r="K2549" s="124" t="s">
        <v>7732</v>
      </c>
      <c r="L2549" s="418" t="s">
        <v>43</v>
      </c>
      <c r="M2549" s="124" t="s">
        <v>179</v>
      </c>
      <c r="N2549" s="151"/>
      <c r="O2549" s="79">
        <f>IFERROR(VLOOKUP(TRIM(PRR[[#This Row],[Lokacija provedbe
grad ili općina]]),[1]Koordinate!B:E,2,FALSE),"")</f>
        <v>33520</v>
      </c>
      <c r="P2549" s="79">
        <f>IFERROR(VLOOKUP(TRIM(PRR[[#This Row],[Lokacija provedbe
grad ili općina]]),[1]Koordinate!B:E,3,FALSE),"")</f>
        <v>45.701931999999999</v>
      </c>
      <c r="Q2549" s="79">
        <f>IFERROR(VLOOKUP(TRIM(PRR[[#This Row],[Lokacija provedbe
grad ili općina]]),[1]Koordinate!B:E,4,FALSE),"")</f>
        <v>17.701143999999999</v>
      </c>
    </row>
    <row r="2550" spans="1:17" s="167" customFormat="1">
      <c r="A2550" s="151"/>
      <c r="B2550" s="113" t="s">
        <v>6240</v>
      </c>
      <c r="C2550" s="151"/>
      <c r="D2550" s="151"/>
      <c r="E2550" s="78">
        <v>43677</v>
      </c>
      <c r="F2550" s="517">
        <v>111187.5</v>
      </c>
      <c r="G2550" s="517">
        <v>111187.5</v>
      </c>
      <c r="H2550" s="517">
        <v>94509.375</v>
      </c>
      <c r="I2550" s="517">
        <v>16678.125</v>
      </c>
      <c r="J2550" s="517">
        <v>0</v>
      </c>
      <c r="K2550" s="124" t="s">
        <v>7733</v>
      </c>
      <c r="L2550" s="418" t="s">
        <v>43</v>
      </c>
      <c r="M2550" s="124" t="s">
        <v>4154</v>
      </c>
      <c r="N2550" s="151"/>
      <c r="O2550" s="79">
        <f>IFERROR(VLOOKUP(TRIM(PRR[[#This Row],[Lokacija provedbe
grad ili općina]]),[1]Koordinate!B:E,2,FALSE),"")</f>
        <v>33404</v>
      </c>
      <c r="P2550" s="79">
        <f>IFERROR(VLOOKUP(TRIM(PRR[[#This Row],[Lokacija provedbe
grad ili općina]]),[1]Koordinate!B:E,3,FALSE),"")</f>
        <v>45.858045799999999</v>
      </c>
      <c r="Q2550" s="79">
        <f>IFERROR(VLOOKUP(TRIM(PRR[[#This Row],[Lokacija provedbe
grad ili općina]]),[1]Koordinate!B:E,4,FALSE),"")</f>
        <v>17.301897400000001</v>
      </c>
    </row>
    <row r="2551" spans="1:17" s="167" customFormat="1">
      <c r="A2551" s="151"/>
      <c r="B2551" s="113" t="s">
        <v>6240</v>
      </c>
      <c r="C2551" s="151"/>
      <c r="D2551" s="151"/>
      <c r="E2551" s="78">
        <v>43677</v>
      </c>
      <c r="F2551" s="517">
        <v>111187.5</v>
      </c>
      <c r="G2551" s="517">
        <v>111187.5</v>
      </c>
      <c r="H2551" s="517">
        <v>94509.375</v>
      </c>
      <c r="I2551" s="517">
        <v>16678.125</v>
      </c>
      <c r="J2551" s="517">
        <v>0</v>
      </c>
      <c r="K2551" s="124" t="s">
        <v>7734</v>
      </c>
      <c r="L2551" s="418" t="s">
        <v>43</v>
      </c>
      <c r="M2551" s="124" t="s">
        <v>2434</v>
      </c>
      <c r="N2551" s="151"/>
      <c r="O2551" s="79">
        <f>IFERROR(VLOOKUP(TRIM(PRR[[#This Row],[Lokacija provedbe
grad ili općina]]),[1]Koordinate!B:E,2,FALSE),"")</f>
        <v>33523</v>
      </c>
      <c r="P2551" s="79">
        <f>IFERROR(VLOOKUP(TRIM(PRR[[#This Row],[Lokacija provedbe
grad ili općina]]),[1]Koordinate!B:E,3,FALSE),"")</f>
        <v>45.742938199999998</v>
      </c>
      <c r="Q2551" s="79">
        <f>IFERROR(VLOOKUP(TRIM(PRR[[#This Row],[Lokacija provedbe
grad ili općina]]),[1]Koordinate!B:E,4,FALSE),"")</f>
        <v>17.856084599999999</v>
      </c>
    </row>
    <row r="2552" spans="1:17" s="167" customFormat="1">
      <c r="A2552" s="151"/>
      <c r="B2552" s="113" t="s">
        <v>6240</v>
      </c>
      <c r="C2552" s="151"/>
      <c r="D2552" s="151"/>
      <c r="E2552" s="78">
        <v>43677</v>
      </c>
      <c r="F2552" s="517">
        <v>111187.5</v>
      </c>
      <c r="G2552" s="517">
        <v>111187.5</v>
      </c>
      <c r="H2552" s="517">
        <v>94509.375</v>
      </c>
      <c r="I2552" s="517">
        <v>16678.125</v>
      </c>
      <c r="J2552" s="517">
        <v>0</v>
      </c>
      <c r="K2552" s="124" t="s">
        <v>7735</v>
      </c>
      <c r="L2552" s="418" t="s">
        <v>43</v>
      </c>
      <c r="M2552" s="124" t="s">
        <v>2434</v>
      </c>
      <c r="N2552" s="151"/>
      <c r="O2552" s="79">
        <f>IFERROR(VLOOKUP(TRIM(PRR[[#This Row],[Lokacija provedbe
grad ili općina]]),[1]Koordinate!B:E,2,FALSE),"")</f>
        <v>33523</v>
      </c>
      <c r="P2552" s="79">
        <f>IFERROR(VLOOKUP(TRIM(PRR[[#This Row],[Lokacija provedbe
grad ili općina]]),[1]Koordinate!B:E,3,FALSE),"")</f>
        <v>45.742938199999998</v>
      </c>
      <c r="Q2552" s="79">
        <f>IFERROR(VLOOKUP(TRIM(PRR[[#This Row],[Lokacija provedbe
grad ili općina]]),[1]Koordinate!B:E,4,FALSE),"")</f>
        <v>17.856084599999999</v>
      </c>
    </row>
    <row r="2553" spans="1:17" s="167" customFormat="1">
      <c r="A2553" s="151"/>
      <c r="B2553" s="113" t="s">
        <v>6240</v>
      </c>
      <c r="C2553" s="151"/>
      <c r="D2553" s="151"/>
      <c r="E2553" s="78">
        <v>43677</v>
      </c>
      <c r="F2553" s="517">
        <v>111187.5</v>
      </c>
      <c r="G2553" s="517">
        <v>111187.5</v>
      </c>
      <c r="H2553" s="517">
        <v>94509.375</v>
      </c>
      <c r="I2553" s="517">
        <v>16678.125</v>
      </c>
      <c r="J2553" s="517">
        <v>0</v>
      </c>
      <c r="K2553" s="124" t="s">
        <v>7736</v>
      </c>
      <c r="L2553" s="418" t="s">
        <v>43</v>
      </c>
      <c r="M2553" s="124" t="s">
        <v>1494</v>
      </c>
      <c r="N2553" s="151"/>
      <c r="O2553" s="79">
        <f>IFERROR(VLOOKUP(TRIM(PRR[[#This Row],[Lokacija provedbe
grad ili općina]]),[1]Koordinate!B:E,2,FALSE),"")</f>
        <v>33410</v>
      </c>
      <c r="P2553" s="79">
        <f>IFERROR(VLOOKUP(TRIM(PRR[[#This Row],[Lokacija provedbe
grad ili općina]]),[1]Koordinate!B:E,3,FALSE),"")</f>
        <v>45.802254099999899</v>
      </c>
      <c r="Q2553" s="79">
        <f>IFERROR(VLOOKUP(TRIM(PRR[[#This Row],[Lokacija provedbe
grad ili općina]]),[1]Koordinate!B:E,4,FALSE),"")</f>
        <v>17.4971719999999</v>
      </c>
    </row>
    <row r="2554" spans="1:17" s="167" customFormat="1">
      <c r="A2554" s="151"/>
      <c r="B2554" s="113" t="s">
        <v>6240</v>
      </c>
      <c r="C2554" s="151"/>
      <c r="D2554" s="151"/>
      <c r="E2554" s="78">
        <v>43677</v>
      </c>
      <c r="F2554" s="517">
        <v>111187.5</v>
      </c>
      <c r="G2554" s="517">
        <v>111187.5</v>
      </c>
      <c r="H2554" s="517">
        <v>94509.375</v>
      </c>
      <c r="I2554" s="517">
        <v>16678.125</v>
      </c>
      <c r="J2554" s="517">
        <v>0</v>
      </c>
      <c r="K2554" s="124" t="s">
        <v>7737</v>
      </c>
      <c r="L2554" s="418" t="s">
        <v>43</v>
      </c>
      <c r="M2554" s="124" t="s">
        <v>1494</v>
      </c>
      <c r="N2554" s="151"/>
      <c r="O2554" s="79">
        <f>IFERROR(VLOOKUP(TRIM(PRR[[#This Row],[Lokacija provedbe
grad ili općina]]),[1]Koordinate!B:E,2,FALSE),"")</f>
        <v>33410</v>
      </c>
      <c r="P2554" s="79">
        <f>IFERROR(VLOOKUP(TRIM(PRR[[#This Row],[Lokacija provedbe
grad ili općina]]),[1]Koordinate!B:E,3,FALSE),"")</f>
        <v>45.802254099999899</v>
      </c>
      <c r="Q2554" s="79">
        <f>IFERROR(VLOOKUP(TRIM(PRR[[#This Row],[Lokacija provedbe
grad ili općina]]),[1]Koordinate!B:E,4,FALSE),"")</f>
        <v>17.4971719999999</v>
      </c>
    </row>
    <row r="2555" spans="1:17" s="167" customFormat="1">
      <c r="A2555" s="151"/>
      <c r="B2555" s="113" t="s">
        <v>6240</v>
      </c>
      <c r="C2555" s="151"/>
      <c r="D2555" s="151"/>
      <c r="E2555" s="78">
        <v>43677</v>
      </c>
      <c r="F2555" s="517">
        <v>111187.5</v>
      </c>
      <c r="G2555" s="517">
        <v>111187.5</v>
      </c>
      <c r="H2555" s="517">
        <v>94509.375</v>
      </c>
      <c r="I2555" s="517">
        <v>16678.125</v>
      </c>
      <c r="J2555" s="517">
        <v>0</v>
      </c>
      <c r="K2555" s="124" t="s">
        <v>7738</v>
      </c>
      <c r="L2555" s="418" t="s">
        <v>43</v>
      </c>
      <c r="M2555" s="124" t="s">
        <v>1464</v>
      </c>
      <c r="N2555" s="151"/>
      <c r="O2555" s="79">
        <f>IFERROR(VLOOKUP(TRIM(PRR[[#This Row],[Lokacija provedbe
grad ili općina]]),[1]Koordinate!B:E,2,FALSE),"")</f>
        <v>33411</v>
      </c>
      <c r="P2555" s="79">
        <f>IFERROR(VLOOKUP(TRIM(PRR[[#This Row],[Lokacija provedbe
grad ili općina]]),[1]Koordinate!B:E,3,FALSE),"")</f>
        <v>45.854422300000003</v>
      </c>
      <c r="Q2555" s="79">
        <f>IFERROR(VLOOKUP(TRIM(PRR[[#This Row],[Lokacija provedbe
grad ili općina]]),[1]Koordinate!B:E,4,FALSE),"")</f>
        <v>17.511416899999901</v>
      </c>
    </row>
    <row r="2556" spans="1:17" s="167" customFormat="1">
      <c r="A2556" s="151"/>
      <c r="B2556" s="113" t="s">
        <v>6240</v>
      </c>
      <c r="C2556" s="151"/>
      <c r="D2556" s="151"/>
      <c r="E2556" s="78">
        <v>43677</v>
      </c>
      <c r="F2556" s="517">
        <v>111187.5</v>
      </c>
      <c r="G2556" s="517">
        <v>111187.5</v>
      </c>
      <c r="H2556" s="517">
        <v>94509.375</v>
      </c>
      <c r="I2556" s="517">
        <v>16678.125</v>
      </c>
      <c r="J2556" s="517">
        <v>0</v>
      </c>
      <c r="K2556" s="124" t="s">
        <v>7739</v>
      </c>
      <c r="L2556" s="418" t="s">
        <v>43</v>
      </c>
      <c r="M2556" s="124" t="s">
        <v>1464</v>
      </c>
      <c r="N2556" s="151"/>
      <c r="O2556" s="79">
        <f>IFERROR(VLOOKUP(TRIM(PRR[[#This Row],[Lokacija provedbe
grad ili općina]]),[1]Koordinate!B:E,2,FALSE),"")</f>
        <v>33411</v>
      </c>
      <c r="P2556" s="79">
        <f>IFERROR(VLOOKUP(TRIM(PRR[[#This Row],[Lokacija provedbe
grad ili općina]]),[1]Koordinate!B:E,3,FALSE),"")</f>
        <v>45.854422300000003</v>
      </c>
      <c r="Q2556" s="79">
        <f>IFERROR(VLOOKUP(TRIM(PRR[[#This Row],[Lokacija provedbe
grad ili općina]]),[1]Koordinate!B:E,4,FALSE),"")</f>
        <v>17.511416899999901</v>
      </c>
    </row>
    <row r="2557" spans="1:17" s="167" customFormat="1">
      <c r="A2557" s="151"/>
      <c r="B2557" s="113" t="s">
        <v>6240</v>
      </c>
      <c r="C2557" s="151"/>
      <c r="D2557" s="151"/>
      <c r="E2557" s="78">
        <v>43677</v>
      </c>
      <c r="F2557" s="517">
        <v>111187.5</v>
      </c>
      <c r="G2557" s="517">
        <v>111187.5</v>
      </c>
      <c r="H2557" s="517">
        <v>94509.375</v>
      </c>
      <c r="I2557" s="517">
        <v>16678.125</v>
      </c>
      <c r="J2557" s="517">
        <v>0</v>
      </c>
      <c r="K2557" s="124" t="s">
        <v>7740</v>
      </c>
      <c r="L2557" s="418" t="s">
        <v>43</v>
      </c>
      <c r="M2557" s="124" t="s">
        <v>44</v>
      </c>
      <c r="N2557" s="151"/>
      <c r="O2557" s="79">
        <f>IFERROR(VLOOKUP(TRIM(PRR[[#This Row],[Lokacija provedbe
grad ili općina]]),[1]Koordinate!B:E,2,FALSE),"")</f>
        <v>33522</v>
      </c>
      <c r="P2557" s="79">
        <f>IFERROR(VLOOKUP(TRIM(PRR[[#This Row],[Lokacija provedbe
grad ili općina]]),[1]Koordinate!B:E,3,FALSE),"")</f>
        <v>45.619798000000003</v>
      </c>
      <c r="Q2557" s="79">
        <f>IFERROR(VLOOKUP(TRIM(PRR[[#This Row],[Lokacija provedbe
grad ili općina]]),[1]Koordinate!B:E,4,FALSE),"")</f>
        <v>17.544612300000001</v>
      </c>
    </row>
    <row r="2558" spans="1:17" s="167" customFormat="1">
      <c r="A2558" s="151"/>
      <c r="B2558" s="113" t="s">
        <v>6240</v>
      </c>
      <c r="C2558" s="151"/>
      <c r="D2558" s="151"/>
      <c r="E2558" s="78">
        <v>43677</v>
      </c>
      <c r="F2558" s="517">
        <v>111187.5</v>
      </c>
      <c r="G2558" s="517">
        <v>111187.5</v>
      </c>
      <c r="H2558" s="517">
        <v>94509.375</v>
      </c>
      <c r="I2558" s="517">
        <v>16678.125</v>
      </c>
      <c r="J2558" s="517">
        <v>0</v>
      </c>
      <c r="K2558" s="124" t="s">
        <v>7741</v>
      </c>
      <c r="L2558" s="418" t="s">
        <v>43</v>
      </c>
      <c r="M2558" s="124" t="s">
        <v>4345</v>
      </c>
      <c r="N2558" s="151"/>
      <c r="O2558" s="79">
        <f>IFERROR(VLOOKUP(TRIM(PRR[[#This Row],[Lokacija provedbe
grad ili općina]]),[1]Koordinate!B:E,2,FALSE),"")</f>
        <v>33525</v>
      </c>
      <c r="P2558" s="79">
        <f>IFERROR(VLOOKUP(TRIM(PRR[[#This Row],[Lokacija provedbe
grad ili općina]]),[1]Koordinate!B:E,3,FALSE),"")</f>
        <v>45.803723099999999</v>
      </c>
      <c r="Q2558" s="79">
        <f>IFERROR(VLOOKUP(TRIM(PRR[[#This Row],[Lokacija provedbe
grad ili općina]]),[1]Koordinate!B:E,4,FALSE),"")</f>
        <v>17.745818199999999</v>
      </c>
    </row>
    <row r="2559" spans="1:17" s="167" customFormat="1">
      <c r="A2559" s="151"/>
      <c r="B2559" s="113" t="s">
        <v>6240</v>
      </c>
      <c r="C2559" s="151"/>
      <c r="D2559" s="151"/>
      <c r="E2559" s="78">
        <v>43677</v>
      </c>
      <c r="F2559" s="517">
        <v>111187.5</v>
      </c>
      <c r="G2559" s="517">
        <v>111187.5</v>
      </c>
      <c r="H2559" s="517">
        <v>94509.375</v>
      </c>
      <c r="I2559" s="517">
        <v>16678.125</v>
      </c>
      <c r="J2559" s="517">
        <v>0</v>
      </c>
      <c r="K2559" s="124" t="s">
        <v>7742</v>
      </c>
      <c r="L2559" s="418" t="s">
        <v>43</v>
      </c>
      <c r="M2559" s="124" t="s">
        <v>1494</v>
      </c>
      <c r="N2559" s="151"/>
      <c r="O2559" s="79">
        <f>IFERROR(VLOOKUP(TRIM(PRR[[#This Row],[Lokacija provedbe
grad ili općina]]),[1]Koordinate!B:E,2,FALSE),"")</f>
        <v>33410</v>
      </c>
      <c r="P2559" s="79">
        <f>IFERROR(VLOOKUP(TRIM(PRR[[#This Row],[Lokacija provedbe
grad ili općina]]),[1]Koordinate!B:E,3,FALSE),"")</f>
        <v>45.802254099999899</v>
      </c>
      <c r="Q2559" s="79">
        <f>IFERROR(VLOOKUP(TRIM(PRR[[#This Row],[Lokacija provedbe
grad ili općina]]),[1]Koordinate!B:E,4,FALSE),"")</f>
        <v>17.4971719999999</v>
      </c>
    </row>
    <row r="2560" spans="1:17" s="167" customFormat="1">
      <c r="A2560" s="151"/>
      <c r="B2560" s="113" t="s">
        <v>6240</v>
      </c>
      <c r="C2560" s="151"/>
      <c r="D2560" s="151"/>
      <c r="E2560" s="78">
        <v>43677</v>
      </c>
      <c r="F2560" s="517">
        <v>111187.5</v>
      </c>
      <c r="G2560" s="517">
        <v>111187.5</v>
      </c>
      <c r="H2560" s="517">
        <v>94509.375</v>
      </c>
      <c r="I2560" s="517">
        <v>16678.125</v>
      </c>
      <c r="J2560" s="517">
        <v>0</v>
      </c>
      <c r="K2560" s="124" t="s">
        <v>7743</v>
      </c>
      <c r="L2560" s="418" t="s">
        <v>43</v>
      </c>
      <c r="M2560" s="124" t="s">
        <v>179</v>
      </c>
      <c r="N2560" s="151"/>
      <c r="O2560" s="79">
        <f>IFERROR(VLOOKUP(TRIM(PRR[[#This Row],[Lokacija provedbe
grad ili općina]]),[1]Koordinate!B:E,2,FALSE),"")</f>
        <v>33520</v>
      </c>
      <c r="P2560" s="79">
        <f>IFERROR(VLOOKUP(TRIM(PRR[[#This Row],[Lokacija provedbe
grad ili općina]]),[1]Koordinate!B:E,3,FALSE),"")</f>
        <v>45.701931999999999</v>
      </c>
      <c r="Q2560" s="79">
        <f>IFERROR(VLOOKUP(TRIM(PRR[[#This Row],[Lokacija provedbe
grad ili općina]]),[1]Koordinate!B:E,4,FALSE),"")</f>
        <v>17.701143999999999</v>
      </c>
    </row>
    <row r="2561" spans="1:17" s="167" customFormat="1">
      <c r="A2561" s="151"/>
      <c r="B2561" s="113" t="s">
        <v>3008</v>
      </c>
      <c r="C2561" s="151"/>
      <c r="D2561" s="151"/>
      <c r="E2561" s="78"/>
      <c r="F2561" s="517"/>
      <c r="G2561" s="517"/>
      <c r="H2561" s="517"/>
      <c r="I2561" s="517"/>
      <c r="J2561" s="517"/>
      <c r="K2561" s="124"/>
      <c r="L2561" s="418"/>
      <c r="M2561" s="124"/>
      <c r="N2561" s="151"/>
      <c r="O2561" s="79" t="str">
        <f>IFERROR(VLOOKUP(TRIM(PRR[[#This Row],[Lokacija provedbe
grad ili općina]]),[1]Koordinate!B:E,2,FALSE),"")</f>
        <v/>
      </c>
      <c r="P2561" s="79" t="str">
        <f>IFERROR(VLOOKUP(TRIM(PRR[[#This Row],[Lokacija provedbe
grad ili općina]]),[1]Koordinate!B:E,3,FALSE),"")</f>
        <v/>
      </c>
      <c r="Q2561" s="79" t="str">
        <f>IFERROR(VLOOKUP(TRIM(PRR[[#This Row],[Lokacija provedbe
grad ili općina]]),[1]Koordinate!B:E,4,FALSE),"")</f>
        <v/>
      </c>
    </row>
    <row r="2562" spans="1:17" s="167" customFormat="1">
      <c r="A2562" s="151"/>
      <c r="B2562" s="113" t="s">
        <v>3009</v>
      </c>
      <c r="C2562" s="151"/>
      <c r="D2562" s="151"/>
      <c r="E2562" s="78">
        <v>43139</v>
      </c>
      <c r="F2562" s="517">
        <v>405140</v>
      </c>
      <c r="G2562" s="517">
        <v>405140</v>
      </c>
      <c r="H2562" s="517">
        <v>344369</v>
      </c>
      <c r="I2562" s="517">
        <v>60771</v>
      </c>
      <c r="J2562" s="517">
        <v>0</v>
      </c>
      <c r="K2562" s="124" t="s">
        <v>3063</v>
      </c>
      <c r="L2562" s="418" t="s">
        <v>43</v>
      </c>
      <c r="M2562" s="124" t="s">
        <v>4346</v>
      </c>
      <c r="N2562" s="151"/>
      <c r="O2562" s="79">
        <f>IFERROR(VLOOKUP(TRIM(PRR[[#This Row],[Lokacija provedbe
grad ili općina]]),[1]Koordinate!B:E,2,FALSE),"")</f>
        <v>33517</v>
      </c>
      <c r="P2562" s="79">
        <f>IFERROR(VLOOKUP(TRIM(PRR[[#This Row],[Lokacija provedbe
grad ili općina]]),[1]Koordinate!B:E,3,FALSE),"")</f>
        <v>45.613027000000002</v>
      </c>
      <c r="Q2562" s="79">
        <f>IFERROR(VLOOKUP(TRIM(PRR[[#This Row],[Lokacija provedbe
grad ili općina]]),[1]Koordinate!B:E,4,FALSE),"")</f>
        <v>17.809302899999999</v>
      </c>
    </row>
    <row r="2563" spans="1:17" s="167" customFormat="1">
      <c r="A2563" s="151"/>
      <c r="B2563" s="113" t="s">
        <v>3009</v>
      </c>
      <c r="C2563" s="151"/>
      <c r="D2563" s="151"/>
      <c r="E2563" s="78">
        <v>43139</v>
      </c>
      <c r="F2563" s="517">
        <v>3654951.79</v>
      </c>
      <c r="G2563" s="517">
        <v>3654951.78</v>
      </c>
      <c r="H2563" s="517">
        <v>3106709.0129999998</v>
      </c>
      <c r="I2563" s="517">
        <v>548242.76699999999</v>
      </c>
      <c r="J2563" s="517">
        <v>1.0000000242143869E-2</v>
      </c>
      <c r="K2563" s="124" t="s">
        <v>1129</v>
      </c>
      <c r="L2563" s="418" t="s">
        <v>43</v>
      </c>
      <c r="M2563" s="124" t="s">
        <v>1494</v>
      </c>
      <c r="N2563" s="151"/>
      <c r="O2563" s="79">
        <f>IFERROR(VLOOKUP(TRIM(PRR[[#This Row],[Lokacija provedbe
grad ili općina]]),[1]Koordinate!B:E,2,FALSE),"")</f>
        <v>33410</v>
      </c>
      <c r="P2563" s="79">
        <f>IFERROR(VLOOKUP(TRIM(PRR[[#This Row],[Lokacija provedbe
grad ili općina]]),[1]Koordinate!B:E,3,FALSE),"")</f>
        <v>45.802254099999899</v>
      </c>
      <c r="Q2563" s="79">
        <f>IFERROR(VLOOKUP(TRIM(PRR[[#This Row],[Lokacija provedbe
grad ili općina]]),[1]Koordinate!B:E,4,FALSE),"")</f>
        <v>17.4971719999999</v>
      </c>
    </row>
    <row r="2564" spans="1:17" s="167" customFormat="1">
      <c r="A2564" s="151"/>
      <c r="B2564" s="113" t="s">
        <v>3009</v>
      </c>
      <c r="C2564" s="151"/>
      <c r="D2564" s="151"/>
      <c r="E2564" s="78">
        <v>43139</v>
      </c>
      <c r="F2564" s="517">
        <v>7196774.3799999999</v>
      </c>
      <c r="G2564" s="517">
        <v>7196774.3799999999</v>
      </c>
      <c r="H2564" s="517">
        <v>6117258.2229999993</v>
      </c>
      <c r="I2564" s="517">
        <v>1079516.1570000006</v>
      </c>
      <c r="J2564" s="517">
        <v>0</v>
      </c>
      <c r="K2564" s="124" t="s">
        <v>1137</v>
      </c>
      <c r="L2564" s="418" t="s">
        <v>43</v>
      </c>
      <c r="M2564" s="124" t="s">
        <v>179</v>
      </c>
      <c r="N2564" s="151"/>
      <c r="O2564" s="79">
        <f>IFERROR(VLOOKUP(TRIM(PRR[[#This Row],[Lokacija provedbe
grad ili općina]]),[1]Koordinate!B:E,2,FALSE),"")</f>
        <v>33520</v>
      </c>
      <c r="P2564" s="79">
        <f>IFERROR(VLOOKUP(TRIM(PRR[[#This Row],[Lokacija provedbe
grad ili općina]]),[1]Koordinate!B:E,3,FALSE),"")</f>
        <v>45.701931999999999</v>
      </c>
      <c r="Q2564" s="79">
        <f>IFERROR(VLOOKUP(TRIM(PRR[[#This Row],[Lokacija provedbe
grad ili općina]]),[1]Koordinate!B:E,4,FALSE),"")</f>
        <v>17.701143999999999</v>
      </c>
    </row>
    <row r="2565" spans="1:17" s="167" customFormat="1">
      <c r="A2565" s="151"/>
      <c r="B2565" s="113" t="s">
        <v>3009</v>
      </c>
      <c r="C2565" s="151"/>
      <c r="D2565" s="151"/>
      <c r="E2565" s="78">
        <v>43139</v>
      </c>
      <c r="F2565" s="517">
        <v>2240599.5</v>
      </c>
      <c r="G2565" s="517">
        <v>2239999.5</v>
      </c>
      <c r="H2565" s="517">
        <v>1903999.575</v>
      </c>
      <c r="I2565" s="517">
        <v>335999.92500000005</v>
      </c>
      <c r="J2565" s="517">
        <v>600</v>
      </c>
      <c r="K2565" s="124" t="s">
        <v>3064</v>
      </c>
      <c r="L2565" s="418" t="s">
        <v>43</v>
      </c>
      <c r="M2565" s="124" t="s">
        <v>4345</v>
      </c>
      <c r="N2565" s="151"/>
      <c r="O2565" s="79">
        <f>IFERROR(VLOOKUP(TRIM(PRR[[#This Row],[Lokacija provedbe
grad ili općina]]),[1]Koordinate!B:E,2,FALSE),"")</f>
        <v>33525</v>
      </c>
      <c r="P2565" s="79">
        <f>IFERROR(VLOOKUP(TRIM(PRR[[#This Row],[Lokacija provedbe
grad ili općina]]),[1]Koordinate!B:E,3,FALSE),"")</f>
        <v>45.803723099999999</v>
      </c>
      <c r="Q2565" s="79">
        <f>IFERROR(VLOOKUP(TRIM(PRR[[#This Row],[Lokacija provedbe
grad ili općina]]),[1]Koordinate!B:E,4,FALSE),"")</f>
        <v>17.745818199999999</v>
      </c>
    </row>
    <row r="2566" spans="1:17" s="167" customFormat="1">
      <c r="A2566" s="151"/>
      <c r="B2566" s="113" t="s">
        <v>3009</v>
      </c>
      <c r="C2566" s="151"/>
      <c r="D2566" s="151"/>
      <c r="E2566" s="78">
        <v>43139</v>
      </c>
      <c r="F2566" s="517">
        <v>2524350</v>
      </c>
      <c r="G2566" s="517">
        <v>2524350</v>
      </c>
      <c r="H2566" s="517">
        <v>2145697.5</v>
      </c>
      <c r="I2566" s="517">
        <v>378652.5</v>
      </c>
      <c r="J2566" s="517">
        <v>0</v>
      </c>
      <c r="K2566" s="124" t="s">
        <v>3065</v>
      </c>
      <c r="L2566" s="418" t="s">
        <v>43</v>
      </c>
      <c r="M2566" s="124" t="s">
        <v>4154</v>
      </c>
      <c r="N2566" s="151"/>
      <c r="O2566" s="79">
        <f>IFERROR(VLOOKUP(TRIM(PRR[[#This Row],[Lokacija provedbe
grad ili općina]]),[1]Koordinate!B:E,2,FALSE),"")</f>
        <v>33404</v>
      </c>
      <c r="P2566" s="79">
        <f>IFERROR(VLOOKUP(TRIM(PRR[[#This Row],[Lokacija provedbe
grad ili općina]]),[1]Koordinate!B:E,3,FALSE),"")</f>
        <v>45.858045799999999</v>
      </c>
      <c r="Q2566" s="79">
        <f>IFERROR(VLOOKUP(TRIM(PRR[[#This Row],[Lokacija provedbe
grad ili općina]]),[1]Koordinate!B:E,4,FALSE),"")</f>
        <v>17.301897400000001</v>
      </c>
    </row>
    <row r="2567" spans="1:17" s="167" customFormat="1">
      <c r="A2567" s="151"/>
      <c r="B2567" s="113" t="s">
        <v>3009</v>
      </c>
      <c r="C2567" s="151"/>
      <c r="D2567" s="151"/>
      <c r="E2567" s="78">
        <v>43139</v>
      </c>
      <c r="F2567" s="517">
        <v>233454.6</v>
      </c>
      <c r="G2567" s="517">
        <v>233454.6</v>
      </c>
      <c r="H2567" s="517">
        <v>198436.41</v>
      </c>
      <c r="I2567" s="517">
        <v>35018.19</v>
      </c>
      <c r="J2567" s="517">
        <v>0</v>
      </c>
      <c r="K2567" s="124" t="s">
        <v>1127</v>
      </c>
      <c r="L2567" s="418" t="s">
        <v>43</v>
      </c>
      <c r="M2567" s="124" t="s">
        <v>4353</v>
      </c>
      <c r="N2567" s="151"/>
      <c r="O2567" s="79">
        <f>IFERROR(VLOOKUP(TRIM(PRR[[#This Row],[Lokacija provedbe
grad ili općina]]),[1]Koordinate!B:E,2,FALSE),"")</f>
        <v>33513</v>
      </c>
      <c r="P2567" s="79">
        <f>IFERROR(VLOOKUP(TRIM(PRR[[#This Row],[Lokacija provedbe
grad ili općina]]),[1]Koordinate!B:E,3,FALSE),"")</f>
        <v>45.582583700000001</v>
      </c>
      <c r="Q2567" s="79">
        <f>IFERROR(VLOOKUP(TRIM(PRR[[#This Row],[Lokacija provedbe
grad ili općina]]),[1]Koordinate!B:E,4,FALSE),"")</f>
        <v>17.951751899999898</v>
      </c>
    </row>
    <row r="2568" spans="1:17" s="167" customFormat="1">
      <c r="A2568" s="151"/>
      <c r="B2568" s="113" t="s">
        <v>3009</v>
      </c>
      <c r="C2568" s="151"/>
      <c r="D2568" s="151"/>
      <c r="E2568" s="78">
        <v>43139</v>
      </c>
      <c r="F2568" s="517">
        <v>5557110.5300000003</v>
      </c>
      <c r="G2568" s="517">
        <v>5557110.5300000003</v>
      </c>
      <c r="H2568" s="517">
        <v>4723543.9505000003</v>
      </c>
      <c r="I2568" s="517">
        <v>833566.57949999999</v>
      </c>
      <c r="J2568" s="517">
        <v>0</v>
      </c>
      <c r="K2568" s="124" t="s">
        <v>3066</v>
      </c>
      <c r="L2568" s="418" t="s">
        <v>43</v>
      </c>
      <c r="M2568" s="124" t="s">
        <v>4351</v>
      </c>
      <c r="N2568" s="151"/>
      <c r="O2568" s="79">
        <f>IFERROR(VLOOKUP(TRIM(PRR[[#This Row],[Lokacija provedbe
grad ili općina]]),[1]Koordinate!B:E,2,FALSE),"")</f>
        <v>33507</v>
      </c>
      <c r="P2568" s="79">
        <f>IFERROR(VLOOKUP(TRIM(PRR[[#This Row],[Lokacija provedbe
grad ili općina]]),[1]Koordinate!B:E,3,FALSE),"")</f>
        <v>45.6925588</v>
      </c>
      <c r="Q2568" s="79">
        <f>IFERROR(VLOOKUP(TRIM(PRR[[#This Row],[Lokacija provedbe
grad ili općina]]),[1]Koordinate!B:E,4,FALSE),"")</f>
        <v>17.9379384</v>
      </c>
    </row>
    <row r="2569" spans="1:17" s="167" customFormat="1">
      <c r="A2569" s="151"/>
      <c r="B2569" s="113" t="s">
        <v>3009</v>
      </c>
      <c r="C2569" s="151"/>
      <c r="D2569" s="151"/>
      <c r="E2569" s="78">
        <v>43139</v>
      </c>
      <c r="F2569" s="517">
        <v>3861612.46</v>
      </c>
      <c r="G2569" s="517">
        <v>3861612.46</v>
      </c>
      <c r="H2569" s="517">
        <v>3282370.591</v>
      </c>
      <c r="I2569" s="517">
        <v>579241.86899999995</v>
      </c>
      <c r="J2569" s="517">
        <v>0</v>
      </c>
      <c r="K2569" s="124" t="s">
        <v>3067</v>
      </c>
      <c r="L2569" s="418" t="s">
        <v>43</v>
      </c>
      <c r="M2569" s="124" t="s">
        <v>2434</v>
      </c>
      <c r="N2569" s="151"/>
      <c r="O2569" s="79">
        <f>IFERROR(VLOOKUP(TRIM(PRR[[#This Row],[Lokacija provedbe
grad ili općina]]),[1]Koordinate!B:E,2,FALSE),"")</f>
        <v>33523</v>
      </c>
      <c r="P2569" s="79">
        <f>IFERROR(VLOOKUP(TRIM(PRR[[#This Row],[Lokacija provedbe
grad ili općina]]),[1]Koordinate!B:E,3,FALSE),"")</f>
        <v>45.742938199999998</v>
      </c>
      <c r="Q2569" s="79">
        <f>IFERROR(VLOOKUP(TRIM(PRR[[#This Row],[Lokacija provedbe
grad ili općina]]),[1]Koordinate!B:E,4,FALSE),"")</f>
        <v>17.856084599999999</v>
      </c>
    </row>
    <row r="2570" spans="1:17" s="167" customFormat="1">
      <c r="A2570" s="151"/>
      <c r="B2570" s="113" t="s">
        <v>3009</v>
      </c>
      <c r="C2570" s="151"/>
      <c r="D2570" s="151"/>
      <c r="E2570" s="78">
        <v>43139</v>
      </c>
      <c r="F2570" s="517">
        <v>7506800</v>
      </c>
      <c r="G2570" s="517">
        <v>7500000</v>
      </c>
      <c r="H2570" s="517">
        <v>6375000</v>
      </c>
      <c r="I2570" s="517">
        <v>1125000</v>
      </c>
      <c r="J2570" s="517">
        <v>6800</v>
      </c>
      <c r="K2570" s="124" t="s">
        <v>3068</v>
      </c>
      <c r="L2570" s="418" t="s">
        <v>43</v>
      </c>
      <c r="M2570" s="124" t="s">
        <v>61</v>
      </c>
      <c r="N2570" s="151"/>
      <c r="O2570" s="79">
        <f>IFERROR(VLOOKUP(TRIM(PRR[[#This Row],[Lokacija provedbe
grad ili općina]]),[1]Koordinate!B:E,2,FALSE),"")</f>
        <v>33000</v>
      </c>
      <c r="P2570" s="79">
        <f>IFERROR(VLOOKUP(TRIM(PRR[[#This Row],[Lokacija provedbe
grad ili općina]]),[1]Koordinate!B:E,3,FALSE),"")</f>
        <v>45.831646300000003</v>
      </c>
      <c r="Q2570" s="79">
        <f>IFERROR(VLOOKUP(TRIM(PRR[[#This Row],[Lokacija provedbe
grad ili općina]]),[1]Koordinate!B:E,4,FALSE),"")</f>
        <v>17.385542900000001</v>
      </c>
    </row>
    <row r="2571" spans="1:17" s="167" customFormat="1">
      <c r="A2571" s="151"/>
      <c r="B2571" s="113" t="s">
        <v>3720</v>
      </c>
      <c r="C2571" s="151"/>
      <c r="D2571" s="151"/>
      <c r="E2571" s="78">
        <v>43244</v>
      </c>
      <c r="F2571" s="517">
        <v>4334499.05</v>
      </c>
      <c r="G2571" s="517">
        <v>4334499.05</v>
      </c>
      <c r="H2571" s="517">
        <v>3684324.19</v>
      </c>
      <c r="I2571" s="517">
        <v>650174.85999999987</v>
      </c>
      <c r="J2571" s="517">
        <v>0</v>
      </c>
      <c r="K2571" s="124" t="s">
        <v>3484</v>
      </c>
      <c r="L2571" s="418" t="s">
        <v>43</v>
      </c>
      <c r="M2571" s="124" t="s">
        <v>1464</v>
      </c>
      <c r="N2571" s="151"/>
      <c r="O2571" s="79">
        <f>IFERROR(VLOOKUP(TRIM(PRR[[#This Row],[Lokacija provedbe
grad ili općina]]),[1]Koordinate!B:E,2,FALSE),"")</f>
        <v>33411</v>
      </c>
      <c r="P2571" s="79">
        <f>IFERROR(VLOOKUP(TRIM(PRR[[#This Row],[Lokacija provedbe
grad ili općina]]),[1]Koordinate!B:E,3,FALSE),"")</f>
        <v>45.854422300000003</v>
      </c>
      <c r="Q2571" s="79">
        <f>IFERROR(VLOOKUP(TRIM(PRR[[#This Row],[Lokacija provedbe
grad ili općina]]),[1]Koordinate!B:E,4,FALSE),"")</f>
        <v>17.511416899999901</v>
      </c>
    </row>
    <row r="2572" spans="1:17" s="167" customFormat="1">
      <c r="A2572" s="151"/>
      <c r="B2572" s="113" t="s">
        <v>3720</v>
      </c>
      <c r="C2572" s="151"/>
      <c r="D2572" s="151"/>
      <c r="E2572" s="78">
        <v>43244</v>
      </c>
      <c r="F2572" s="517">
        <v>3765456.4</v>
      </c>
      <c r="G2572" s="517">
        <v>3765456.4</v>
      </c>
      <c r="H2572" s="517">
        <v>3200637.94</v>
      </c>
      <c r="I2572" s="517">
        <v>564818.46</v>
      </c>
      <c r="J2572" s="517">
        <v>0</v>
      </c>
      <c r="K2572" s="124" t="s">
        <v>3476</v>
      </c>
      <c r="L2572" s="418" t="s">
        <v>43</v>
      </c>
      <c r="M2572" s="124" t="s">
        <v>44</v>
      </c>
      <c r="N2572" s="151"/>
      <c r="O2572" s="79">
        <f>IFERROR(VLOOKUP(TRIM(PRR[[#This Row],[Lokacija provedbe
grad ili općina]]),[1]Koordinate!B:E,2,FALSE),"")</f>
        <v>33522</v>
      </c>
      <c r="P2572" s="79">
        <f>IFERROR(VLOOKUP(TRIM(PRR[[#This Row],[Lokacija provedbe
grad ili općina]]),[1]Koordinate!B:E,3,FALSE),"")</f>
        <v>45.619798000000003</v>
      </c>
      <c r="Q2572" s="79">
        <f>IFERROR(VLOOKUP(TRIM(PRR[[#This Row],[Lokacija provedbe
grad ili općina]]),[1]Koordinate!B:E,4,FALSE),"")</f>
        <v>17.544612300000001</v>
      </c>
    </row>
    <row r="2573" spans="1:17" s="167" customFormat="1">
      <c r="A2573" s="151"/>
      <c r="B2573" s="113" t="s">
        <v>3720</v>
      </c>
      <c r="C2573" s="151"/>
      <c r="D2573" s="151"/>
      <c r="E2573" s="78">
        <v>43244</v>
      </c>
      <c r="F2573" s="517">
        <v>6600436.1299999999</v>
      </c>
      <c r="G2573" s="517">
        <v>6600436.1299999999</v>
      </c>
      <c r="H2573" s="517">
        <v>5610370.71</v>
      </c>
      <c r="I2573" s="517">
        <v>990065.41999999993</v>
      </c>
      <c r="J2573" s="517">
        <v>0</v>
      </c>
      <c r="K2573" s="124" t="s">
        <v>1137</v>
      </c>
      <c r="L2573" s="418" t="s">
        <v>43</v>
      </c>
      <c r="M2573" s="124" t="s">
        <v>179</v>
      </c>
      <c r="N2573" s="151"/>
      <c r="O2573" s="79">
        <f>IFERROR(VLOOKUP(TRIM(PRR[[#This Row],[Lokacija provedbe
grad ili općina]]),[1]Koordinate!B:E,2,FALSE),"")</f>
        <v>33520</v>
      </c>
      <c r="P2573" s="79">
        <f>IFERROR(VLOOKUP(TRIM(PRR[[#This Row],[Lokacija provedbe
grad ili općina]]),[1]Koordinate!B:E,3,FALSE),"")</f>
        <v>45.701931999999999</v>
      </c>
      <c r="Q2573" s="79">
        <f>IFERROR(VLOOKUP(TRIM(PRR[[#This Row],[Lokacija provedbe
grad ili općina]]),[1]Koordinate!B:E,4,FALSE),"")</f>
        <v>17.701143999999999</v>
      </c>
    </row>
    <row r="2574" spans="1:17" s="167" customFormat="1">
      <c r="A2574" s="151"/>
      <c r="B2574" s="113" t="s">
        <v>3720</v>
      </c>
      <c r="C2574" s="151"/>
      <c r="D2574" s="151"/>
      <c r="E2574" s="78">
        <v>43244</v>
      </c>
      <c r="F2574" s="517">
        <v>4235307.8</v>
      </c>
      <c r="G2574" s="517">
        <v>4235307.8</v>
      </c>
      <c r="H2574" s="517">
        <v>3600011.63</v>
      </c>
      <c r="I2574" s="517">
        <v>635296.16999999993</v>
      </c>
      <c r="J2574" s="517">
        <v>0</v>
      </c>
      <c r="K2574" s="124" t="s">
        <v>3065</v>
      </c>
      <c r="L2574" s="418" t="s">
        <v>43</v>
      </c>
      <c r="M2574" s="124" t="s">
        <v>4154</v>
      </c>
      <c r="N2574" s="151"/>
      <c r="O2574" s="79">
        <f>IFERROR(VLOOKUP(TRIM(PRR[[#This Row],[Lokacija provedbe
grad ili općina]]),[1]Koordinate!B:E,2,FALSE),"")</f>
        <v>33404</v>
      </c>
      <c r="P2574" s="79">
        <f>IFERROR(VLOOKUP(TRIM(PRR[[#This Row],[Lokacija provedbe
grad ili općina]]),[1]Koordinate!B:E,3,FALSE),"")</f>
        <v>45.858045799999999</v>
      </c>
      <c r="Q2574" s="79">
        <f>IFERROR(VLOOKUP(TRIM(PRR[[#This Row],[Lokacija provedbe
grad ili općina]]),[1]Koordinate!B:E,4,FALSE),"")</f>
        <v>17.301897400000001</v>
      </c>
    </row>
    <row r="2575" spans="1:17" s="167" customFormat="1">
      <c r="A2575" s="151"/>
      <c r="B2575" s="113" t="s">
        <v>3720</v>
      </c>
      <c r="C2575" s="151"/>
      <c r="D2575" s="151"/>
      <c r="E2575" s="78">
        <v>43244</v>
      </c>
      <c r="F2575" s="517">
        <v>5878344.75</v>
      </c>
      <c r="G2575" s="517">
        <v>5878344.75</v>
      </c>
      <c r="H2575" s="517">
        <v>4996593.04</v>
      </c>
      <c r="I2575" s="517">
        <v>881751.71</v>
      </c>
      <c r="J2575" s="517">
        <v>0</v>
      </c>
      <c r="K2575" s="124" t="s">
        <v>1135</v>
      </c>
      <c r="L2575" s="418" t="s">
        <v>43</v>
      </c>
      <c r="M2575" s="124" t="s">
        <v>739</v>
      </c>
      <c r="N2575" s="151"/>
      <c r="O2575" s="79">
        <f>IFERROR(VLOOKUP(TRIM(PRR[[#This Row],[Lokacija provedbe
grad ili općina]]),[1]Koordinate!B:E,2,FALSE),"")</f>
        <v>33514</v>
      </c>
      <c r="P2575" s="79">
        <f>IFERROR(VLOOKUP(TRIM(PRR[[#This Row],[Lokacija provedbe
grad ili općina]]),[1]Koordinate!B:E,3,FALSE),"")</f>
        <v>45.6001616</v>
      </c>
      <c r="Q2575" s="79">
        <f>IFERROR(VLOOKUP(TRIM(PRR[[#This Row],[Lokacija provedbe
grad ili općina]]),[1]Koordinate!B:E,4,FALSE),"")</f>
        <v>17.874166299999999</v>
      </c>
    </row>
    <row r="2576" spans="1:17" s="167" customFormat="1">
      <c r="A2576" s="151"/>
      <c r="B2576" s="113" t="s">
        <v>5030</v>
      </c>
      <c r="C2576" s="151"/>
      <c r="D2576" s="151"/>
      <c r="E2576" s="78">
        <v>43455</v>
      </c>
      <c r="F2576" s="517">
        <v>7347860</v>
      </c>
      <c r="G2576" s="517">
        <v>7347860</v>
      </c>
      <c r="H2576" s="517">
        <v>6245681</v>
      </c>
      <c r="I2576" s="517">
        <v>1102179</v>
      </c>
      <c r="J2576" s="517">
        <v>0</v>
      </c>
      <c r="K2576" s="124" t="s">
        <v>3067</v>
      </c>
      <c r="L2576" s="418" t="s">
        <v>43</v>
      </c>
      <c r="M2576" s="124" t="s">
        <v>2434</v>
      </c>
      <c r="N2576" s="151"/>
      <c r="O2576" s="79">
        <f>IFERROR(VLOOKUP(TRIM(PRR[[#This Row],[Lokacija provedbe
grad ili općina]]),[1]Koordinate!B:E,2,FALSE),"")</f>
        <v>33523</v>
      </c>
      <c r="P2576" s="79">
        <f>IFERROR(VLOOKUP(TRIM(PRR[[#This Row],[Lokacija provedbe
grad ili općina]]),[1]Koordinate!B:E,3,FALSE),"")</f>
        <v>45.742938199999998</v>
      </c>
      <c r="Q2576" s="79">
        <f>IFERROR(VLOOKUP(TRIM(PRR[[#This Row],[Lokacija provedbe
grad ili općina]]),[1]Koordinate!B:E,4,FALSE),"")</f>
        <v>17.856084599999999</v>
      </c>
    </row>
    <row r="2577" spans="1:17" s="167" customFormat="1">
      <c r="A2577" s="151"/>
      <c r="B2577" s="113" t="s">
        <v>5030</v>
      </c>
      <c r="C2577" s="151"/>
      <c r="D2577" s="151"/>
      <c r="E2577" s="78">
        <v>43455</v>
      </c>
      <c r="F2577" s="517">
        <v>3270903.75</v>
      </c>
      <c r="G2577" s="517">
        <v>3270903.75</v>
      </c>
      <c r="H2577" s="517">
        <v>2780268.1875</v>
      </c>
      <c r="I2577" s="517">
        <v>490635.5625</v>
      </c>
      <c r="J2577" s="517">
        <v>0</v>
      </c>
      <c r="K2577" s="124" t="s">
        <v>3066</v>
      </c>
      <c r="L2577" s="418" t="s">
        <v>43</v>
      </c>
      <c r="M2577" s="124" t="s">
        <v>4351</v>
      </c>
      <c r="N2577" s="151"/>
      <c r="O2577" s="79">
        <f>IFERROR(VLOOKUP(TRIM(PRR[[#This Row],[Lokacija provedbe
grad ili općina]]),[1]Koordinate!B:E,2,FALSE),"")</f>
        <v>33507</v>
      </c>
      <c r="P2577" s="79">
        <f>IFERROR(VLOOKUP(TRIM(PRR[[#This Row],[Lokacija provedbe
grad ili općina]]),[1]Koordinate!B:E,3,FALSE),"")</f>
        <v>45.6925588</v>
      </c>
      <c r="Q2577" s="79">
        <f>IFERROR(VLOOKUP(TRIM(PRR[[#This Row],[Lokacija provedbe
grad ili općina]]),[1]Koordinate!B:E,4,FALSE),"")</f>
        <v>17.9379384</v>
      </c>
    </row>
    <row r="2578" spans="1:17" s="167" customFormat="1">
      <c r="A2578" s="151"/>
      <c r="B2578" s="113" t="s">
        <v>5030</v>
      </c>
      <c r="C2578" s="151"/>
      <c r="D2578" s="151"/>
      <c r="E2578" s="78">
        <v>43455</v>
      </c>
      <c r="F2578" s="517">
        <v>5454929.5800000001</v>
      </c>
      <c r="G2578" s="517">
        <v>5454929.5800000001</v>
      </c>
      <c r="H2578" s="517">
        <v>4636690.1430000002</v>
      </c>
      <c r="I2578" s="517">
        <v>818239.43699999992</v>
      </c>
      <c r="J2578" s="517">
        <v>0</v>
      </c>
      <c r="K2578" s="124" t="s">
        <v>3480</v>
      </c>
      <c r="L2578" s="418" t="s">
        <v>43</v>
      </c>
      <c r="M2578" s="124" t="s">
        <v>4347</v>
      </c>
      <c r="N2578" s="151"/>
      <c r="O2578" s="79">
        <f>IFERROR(VLOOKUP(TRIM(PRR[[#This Row],[Lokacija provedbe
grad ili općina]]),[1]Koordinate!B:E,2,FALSE),"")</f>
        <v>33406</v>
      </c>
      <c r="P2578" s="79">
        <f>IFERROR(VLOOKUP(TRIM(PRR[[#This Row],[Lokacija provedbe
grad ili općina]]),[1]Koordinate!B:E,3,FALSE),"")</f>
        <v>45.873947299999998</v>
      </c>
      <c r="Q2578" s="79">
        <f>IFERROR(VLOOKUP(TRIM(PRR[[#This Row],[Lokacija provedbe
grad ili općina]]),[1]Koordinate!B:E,4,FALSE),"")</f>
        <v>17.419092399999901</v>
      </c>
    </row>
    <row r="2579" spans="1:17" s="167" customFormat="1">
      <c r="A2579" s="151"/>
      <c r="B2579" s="113" t="s">
        <v>5030</v>
      </c>
      <c r="C2579" s="151"/>
      <c r="D2579" s="151"/>
      <c r="E2579" s="78">
        <v>43455</v>
      </c>
      <c r="F2579" s="517">
        <v>5300601.25</v>
      </c>
      <c r="G2579" s="517">
        <v>5300601.25</v>
      </c>
      <c r="H2579" s="517">
        <v>4505511.0625</v>
      </c>
      <c r="I2579" s="517">
        <v>795090.1875</v>
      </c>
      <c r="J2579" s="517">
        <v>0</v>
      </c>
      <c r="K2579" s="124" t="s">
        <v>3064</v>
      </c>
      <c r="L2579" s="418" t="s">
        <v>43</v>
      </c>
      <c r="M2579" s="124" t="s">
        <v>4345</v>
      </c>
      <c r="N2579" s="151"/>
      <c r="O2579" s="79">
        <f>IFERROR(VLOOKUP(TRIM(PRR[[#This Row],[Lokacija provedbe
grad ili općina]]),[1]Koordinate!B:E,2,FALSE),"")</f>
        <v>33525</v>
      </c>
      <c r="P2579" s="79">
        <f>IFERROR(VLOOKUP(TRIM(PRR[[#This Row],[Lokacija provedbe
grad ili općina]]),[1]Koordinate!B:E,3,FALSE),"")</f>
        <v>45.803723099999999</v>
      </c>
      <c r="Q2579" s="79">
        <f>IFERROR(VLOOKUP(TRIM(PRR[[#This Row],[Lokacija provedbe
grad ili općina]]),[1]Koordinate!B:E,4,FALSE),"")</f>
        <v>17.745818199999999</v>
      </c>
    </row>
    <row r="2580" spans="1:17" s="167" customFormat="1">
      <c r="A2580" s="151"/>
      <c r="B2580" s="113" t="s">
        <v>5030</v>
      </c>
      <c r="C2580" s="151"/>
      <c r="D2580" s="151"/>
      <c r="E2580" s="78">
        <v>43455</v>
      </c>
      <c r="F2580" s="517">
        <v>9015163.4000000004</v>
      </c>
      <c r="G2580" s="517">
        <v>7440000</v>
      </c>
      <c r="H2580" s="517">
        <v>6324000</v>
      </c>
      <c r="I2580" s="517">
        <v>1116000</v>
      </c>
      <c r="J2580" s="517">
        <v>1575163.4000000004</v>
      </c>
      <c r="K2580" s="124" t="s">
        <v>1129</v>
      </c>
      <c r="L2580" s="418" t="s">
        <v>43</v>
      </c>
      <c r="M2580" s="124" t="s">
        <v>1494</v>
      </c>
      <c r="N2580" s="151"/>
      <c r="O2580" s="79">
        <f>IFERROR(VLOOKUP(TRIM(PRR[[#This Row],[Lokacija provedbe
grad ili općina]]),[1]Koordinate!B:E,2,FALSE),"")</f>
        <v>33410</v>
      </c>
      <c r="P2580" s="79">
        <f>IFERROR(VLOOKUP(TRIM(PRR[[#This Row],[Lokacija provedbe
grad ili općina]]),[1]Koordinate!B:E,3,FALSE),"")</f>
        <v>45.802254099999899</v>
      </c>
      <c r="Q2580" s="79">
        <f>IFERROR(VLOOKUP(TRIM(PRR[[#This Row],[Lokacija provedbe
grad ili općina]]),[1]Koordinate!B:E,4,FALSE),"")</f>
        <v>17.4971719999999</v>
      </c>
    </row>
    <row r="2581" spans="1:17" s="167" customFormat="1">
      <c r="A2581" s="151"/>
      <c r="B2581" s="113" t="s">
        <v>5030</v>
      </c>
      <c r="C2581" s="151"/>
      <c r="D2581" s="151"/>
      <c r="E2581" s="78">
        <v>43455</v>
      </c>
      <c r="F2581" s="517">
        <v>8816400.7599999998</v>
      </c>
      <c r="G2581" s="517">
        <v>7440000</v>
      </c>
      <c r="H2581" s="517">
        <v>6324000</v>
      </c>
      <c r="I2581" s="517">
        <v>1116000</v>
      </c>
      <c r="J2581" s="517">
        <v>1376400.7599999998</v>
      </c>
      <c r="K2581" s="124" t="s">
        <v>3535</v>
      </c>
      <c r="L2581" s="418" t="s">
        <v>43</v>
      </c>
      <c r="M2581" s="124" t="s">
        <v>383</v>
      </c>
      <c r="N2581" s="151"/>
      <c r="O2581" s="79">
        <f>IFERROR(VLOOKUP(TRIM(PRR[[#This Row],[Lokacija provedbe
grad ili općina]]),[1]Koordinate!B:E,2,FALSE),"")</f>
        <v>33515</v>
      </c>
      <c r="P2581" s="79">
        <f>IFERROR(VLOOKUP(TRIM(PRR[[#This Row],[Lokacija provedbe
grad ili općina]]),[1]Koordinate!B:E,3,FALSE),"")</f>
        <v>45.528800699999998</v>
      </c>
      <c r="Q2581" s="79">
        <f>IFERROR(VLOOKUP(TRIM(PRR[[#This Row],[Lokacija provedbe
grad ili općina]]),[1]Koordinate!B:E,4,FALSE),"")</f>
        <v>17.880347400000002</v>
      </c>
    </row>
    <row r="2582" spans="1:17" s="167" customFormat="1">
      <c r="A2582" s="151"/>
      <c r="B2582" s="113" t="s">
        <v>5030</v>
      </c>
      <c r="C2582" s="151"/>
      <c r="D2582" s="151"/>
      <c r="E2582" s="78">
        <v>43455</v>
      </c>
      <c r="F2582" s="517">
        <v>5090285.8600000003</v>
      </c>
      <c r="G2582" s="517">
        <v>4581257.2699999996</v>
      </c>
      <c r="H2582" s="517">
        <v>3894068.6794999996</v>
      </c>
      <c r="I2582" s="517">
        <v>687188.59049999993</v>
      </c>
      <c r="J2582" s="517">
        <v>509028.59000000078</v>
      </c>
      <c r="K2582" s="124" t="s">
        <v>5034</v>
      </c>
      <c r="L2582" s="418" t="s">
        <v>43</v>
      </c>
      <c r="M2582" s="124" t="s">
        <v>61</v>
      </c>
      <c r="N2582" s="151"/>
      <c r="O2582" s="79">
        <f>IFERROR(VLOOKUP(TRIM(PRR[[#This Row],[Lokacija provedbe
grad ili općina]]),[1]Koordinate!B:E,2,FALSE),"")</f>
        <v>33000</v>
      </c>
      <c r="P2582" s="79">
        <f>IFERROR(VLOOKUP(TRIM(PRR[[#This Row],[Lokacija provedbe
grad ili općina]]),[1]Koordinate!B:E,3,FALSE),"")</f>
        <v>45.831646300000003</v>
      </c>
      <c r="Q2582" s="79">
        <f>IFERROR(VLOOKUP(TRIM(PRR[[#This Row],[Lokacija provedbe
grad ili općina]]),[1]Koordinate!B:E,4,FALSE),"")</f>
        <v>17.385542900000001</v>
      </c>
    </row>
    <row r="2583" spans="1:17" s="167" customFormat="1">
      <c r="A2583" s="225"/>
      <c r="B2583" s="423" t="s">
        <v>5030</v>
      </c>
      <c r="C2583" s="225"/>
      <c r="D2583" s="225"/>
      <c r="E2583" s="231">
        <v>43664</v>
      </c>
      <c r="F2583" s="424">
        <v>2071389.75</v>
      </c>
      <c r="G2583" s="424">
        <v>2071389.75</v>
      </c>
      <c r="H2583" s="424">
        <v>1760681.2874999999</v>
      </c>
      <c r="I2583" s="424">
        <v>310708.46250000014</v>
      </c>
      <c r="J2583" s="424">
        <v>0</v>
      </c>
      <c r="K2583" s="142" t="s">
        <v>3065</v>
      </c>
      <c r="L2583" s="419" t="s">
        <v>43</v>
      </c>
      <c r="M2583" s="142" t="s">
        <v>4154</v>
      </c>
      <c r="N2583" s="225"/>
      <c r="O2583" s="425">
        <f>IFERROR(VLOOKUP(TRIM(PRR[[#This Row],[Lokacija provedbe
grad ili općina]]),[1]Koordinate!B:E,2,FALSE),"")</f>
        <v>33404</v>
      </c>
      <c r="P2583" s="425">
        <f>IFERROR(VLOOKUP(TRIM(PRR[[#This Row],[Lokacija provedbe
grad ili općina]]),[1]Koordinate!B:E,3,FALSE),"")</f>
        <v>45.858045799999999</v>
      </c>
      <c r="Q2583" s="425">
        <f>IFERROR(VLOOKUP(TRIM(PRR[[#This Row],[Lokacija provedbe
grad ili općina]]),[1]Koordinate!B:E,4,FALSE),"")</f>
        <v>17.301897400000001</v>
      </c>
    </row>
    <row r="2584" spans="1:17" s="167" customFormat="1">
      <c r="A2584" s="151"/>
      <c r="B2584" s="538" t="s">
        <v>3110</v>
      </c>
      <c r="C2584" s="151"/>
      <c r="D2584" s="151"/>
      <c r="E2584" s="78"/>
      <c r="F2584" s="517"/>
      <c r="G2584" s="517"/>
      <c r="H2584" s="517"/>
      <c r="I2584" s="517"/>
      <c r="J2584" s="517"/>
      <c r="K2584" s="124"/>
      <c r="L2584" s="418"/>
      <c r="M2584" s="124"/>
      <c r="N2584" s="151"/>
      <c r="O2584" s="79" t="str">
        <f>IFERROR(VLOOKUP(TRIM(PRR[[#This Row],[Lokacija provedbe
grad ili općina]]),[1]Koordinate!B:E,2,FALSE),"")</f>
        <v/>
      </c>
      <c r="P2584" s="79" t="str">
        <f>IFERROR(VLOOKUP(TRIM(PRR[[#This Row],[Lokacija provedbe
grad ili općina]]),[1]Koordinate!B:E,3,FALSE),"")</f>
        <v/>
      </c>
      <c r="Q2584" s="79" t="str">
        <f>IFERROR(VLOOKUP(TRIM(PRR[[#This Row],[Lokacija provedbe
grad ili općina]]),[1]Koordinate!B:E,4,FALSE),"")</f>
        <v/>
      </c>
    </row>
    <row r="2585" spans="1:17" s="167" customFormat="1">
      <c r="A2585" s="151"/>
      <c r="B2585" s="113" t="s">
        <v>3111</v>
      </c>
      <c r="C2585" s="151"/>
      <c r="D2585" s="151"/>
      <c r="E2585" s="78">
        <v>42887</v>
      </c>
      <c r="F2585" s="517">
        <v>339430.51</v>
      </c>
      <c r="G2585" s="517">
        <v>339415.32</v>
      </c>
      <c r="H2585" s="517">
        <v>288503.02</v>
      </c>
      <c r="I2585" s="517">
        <v>50912.299999999988</v>
      </c>
      <c r="J2585" s="517">
        <v>15.190000000002328</v>
      </c>
      <c r="K2585" s="124" t="s">
        <v>850</v>
      </c>
      <c r="L2585" s="418" t="s">
        <v>43</v>
      </c>
      <c r="M2585" s="124" t="s">
        <v>851</v>
      </c>
      <c r="N2585" s="151"/>
      <c r="O2585" s="79">
        <f>IFERROR(VLOOKUP(TRIM(PRR[[#This Row],[Lokacija provedbe
grad ili općina]]),[1]Koordinate!B:E,2,FALSE),"")</f>
        <v>31326</v>
      </c>
      <c r="P2585" s="79">
        <f>IFERROR(VLOOKUP(TRIM(PRR[[#This Row],[Lokacija provedbe
grad ili općina]]),[1]Koordinate!B:E,3,FALSE),"")</f>
        <v>45.625062300000003</v>
      </c>
      <c r="Q2585" s="79">
        <f>IFERROR(VLOOKUP(TRIM(PRR[[#This Row],[Lokacija provedbe
grad ili općina]]),[1]Koordinate!B:E,4,FALSE),"")</f>
        <v>18.689217399999901</v>
      </c>
    </row>
    <row r="2586" spans="1:17" s="167" customFormat="1">
      <c r="A2586" s="151"/>
      <c r="B2586" s="113" t="s">
        <v>2794</v>
      </c>
      <c r="C2586" s="151"/>
      <c r="D2586" s="151"/>
      <c r="E2586" s="78">
        <v>42990</v>
      </c>
      <c r="F2586" s="517">
        <v>5824189.2300000004</v>
      </c>
      <c r="G2586" s="517">
        <v>2912094.61</v>
      </c>
      <c r="H2586" s="517">
        <v>2475280.42</v>
      </c>
      <c r="I2586" s="517">
        <v>436814.18999999994</v>
      </c>
      <c r="J2586" s="517">
        <v>2912094.6200000006</v>
      </c>
      <c r="K2586" s="124" t="s">
        <v>3112</v>
      </c>
      <c r="L2586" s="418" t="s">
        <v>43</v>
      </c>
      <c r="M2586" s="124" t="s">
        <v>61</v>
      </c>
      <c r="N2586" s="151"/>
      <c r="O2586" s="79">
        <f>IFERROR(VLOOKUP(TRIM(PRR[[#This Row],[Lokacija provedbe
grad ili općina]]),[1]Koordinate!B:E,2,FALSE),"")</f>
        <v>33000</v>
      </c>
      <c r="P2586" s="79">
        <f>IFERROR(VLOOKUP(TRIM(PRR[[#This Row],[Lokacija provedbe
grad ili općina]]),[1]Koordinate!B:E,3,FALSE),"")</f>
        <v>45.831646300000003</v>
      </c>
      <c r="Q2586" s="79">
        <f>IFERROR(VLOOKUP(TRIM(PRR[[#This Row],[Lokacija provedbe
grad ili općina]]),[1]Koordinate!B:E,4,FALSE),"")</f>
        <v>17.385542900000001</v>
      </c>
    </row>
    <row r="2587" spans="1:17" s="167" customFormat="1">
      <c r="A2587" s="151"/>
      <c r="B2587" s="113" t="s">
        <v>3102</v>
      </c>
      <c r="C2587" s="151"/>
      <c r="D2587" s="151"/>
      <c r="E2587" s="78">
        <v>43089</v>
      </c>
      <c r="F2587" s="517">
        <v>805934.2</v>
      </c>
      <c r="G2587" s="517">
        <v>402967.1</v>
      </c>
      <c r="H2587" s="517">
        <v>342522.03</v>
      </c>
      <c r="I2587" s="517">
        <v>60445.069999999949</v>
      </c>
      <c r="J2587" s="517">
        <v>402967.1</v>
      </c>
      <c r="K2587" s="124" t="s">
        <v>3113</v>
      </c>
      <c r="L2587" s="418" t="s">
        <v>43</v>
      </c>
      <c r="M2587" s="124" t="s">
        <v>44</v>
      </c>
      <c r="N2587" s="151"/>
      <c r="O2587" s="79">
        <f>IFERROR(VLOOKUP(TRIM(PRR[[#This Row],[Lokacija provedbe
grad ili općina]]),[1]Koordinate!B:E,2,FALSE),"")</f>
        <v>33522</v>
      </c>
      <c r="P2587" s="79">
        <f>IFERROR(VLOOKUP(TRIM(PRR[[#This Row],[Lokacija provedbe
grad ili općina]]),[1]Koordinate!B:E,3,FALSE),"")</f>
        <v>45.619798000000003</v>
      </c>
      <c r="Q2587" s="79">
        <f>IFERROR(VLOOKUP(TRIM(PRR[[#This Row],[Lokacija provedbe
grad ili općina]]),[1]Koordinate!B:E,4,FALSE),"")</f>
        <v>17.544612300000001</v>
      </c>
    </row>
    <row r="2588" spans="1:17" s="167" customFormat="1">
      <c r="A2588" s="151"/>
      <c r="B2588" s="113" t="s">
        <v>3102</v>
      </c>
      <c r="C2588" s="151"/>
      <c r="D2588" s="151"/>
      <c r="E2588" s="78">
        <v>43089</v>
      </c>
      <c r="F2588" s="517">
        <v>5307980.95</v>
      </c>
      <c r="G2588" s="517">
        <v>2653990.4700000002</v>
      </c>
      <c r="H2588" s="517">
        <v>2255891.9</v>
      </c>
      <c r="I2588" s="517">
        <v>398098.5700000003</v>
      </c>
      <c r="J2588" s="517">
        <v>2653990.48</v>
      </c>
      <c r="K2588" s="124" t="s">
        <v>3114</v>
      </c>
      <c r="L2588" s="418" t="s">
        <v>43</v>
      </c>
      <c r="M2588" s="124" t="s">
        <v>61</v>
      </c>
      <c r="N2588" s="151"/>
      <c r="O2588" s="79">
        <f>IFERROR(VLOOKUP(TRIM(PRR[[#This Row],[Lokacija provedbe
grad ili općina]]),[1]Koordinate!B:E,2,FALSE),"")</f>
        <v>33000</v>
      </c>
      <c r="P2588" s="79">
        <f>IFERROR(VLOOKUP(TRIM(PRR[[#This Row],[Lokacija provedbe
grad ili općina]]),[1]Koordinate!B:E,3,FALSE),"")</f>
        <v>45.831646300000003</v>
      </c>
      <c r="Q2588" s="79">
        <f>IFERROR(VLOOKUP(TRIM(PRR[[#This Row],[Lokacija provedbe
grad ili općina]]),[1]Koordinate!B:E,4,FALSE),"")</f>
        <v>17.385542900000001</v>
      </c>
    </row>
    <row r="2589" spans="1:17" s="167" customFormat="1">
      <c r="A2589" s="151"/>
      <c r="B2589" s="113" t="s">
        <v>6789</v>
      </c>
      <c r="C2589" s="151"/>
      <c r="D2589" s="151"/>
      <c r="E2589" s="78">
        <v>43600</v>
      </c>
      <c r="F2589" s="517">
        <v>334927.21999999997</v>
      </c>
      <c r="G2589" s="517">
        <v>285024.93</v>
      </c>
      <c r="H2589" s="517">
        <v>242271.19</v>
      </c>
      <c r="I2589" s="517">
        <v>42753.739999999991</v>
      </c>
      <c r="J2589" s="517">
        <v>49902.289999999979</v>
      </c>
      <c r="K2589" s="124" t="s">
        <v>3115</v>
      </c>
      <c r="L2589" s="418" t="s">
        <v>43</v>
      </c>
      <c r="M2589" s="124" t="s">
        <v>851</v>
      </c>
      <c r="N2589" s="151"/>
      <c r="O2589" s="79">
        <f>IFERROR(VLOOKUP(TRIM(PRR[[#This Row],[Lokacija provedbe
grad ili općina]]),[1]Koordinate!B:E,2,FALSE),"")</f>
        <v>31326</v>
      </c>
      <c r="P2589" s="79">
        <f>IFERROR(VLOOKUP(TRIM(PRR[[#This Row],[Lokacija provedbe
grad ili općina]]),[1]Koordinate!B:E,3,FALSE),"")</f>
        <v>45.625062300000003</v>
      </c>
      <c r="Q2589" s="79">
        <f>IFERROR(VLOOKUP(TRIM(PRR[[#This Row],[Lokacija provedbe
grad ili općina]]),[1]Koordinate!B:E,4,FALSE),"")</f>
        <v>18.689217399999901</v>
      </c>
    </row>
    <row r="2590" spans="1:17" s="167" customFormat="1">
      <c r="A2590" s="151"/>
      <c r="B2590" s="113" t="s">
        <v>2722</v>
      </c>
      <c r="C2590" s="151"/>
      <c r="D2590" s="151"/>
      <c r="E2590" s="78"/>
      <c r="F2590" s="517"/>
      <c r="G2590" s="517"/>
      <c r="H2590" s="517"/>
      <c r="I2590" s="517"/>
      <c r="J2590" s="517"/>
      <c r="K2590" s="124"/>
      <c r="L2590" s="418"/>
      <c r="M2590" s="124"/>
      <c r="N2590" s="151"/>
      <c r="O2590" s="79" t="str">
        <f>IFERROR(VLOOKUP(TRIM(PRR[[#This Row],[Lokacija provedbe
grad ili općina]]),[1]Koordinate!B:E,2,FALSE),"")</f>
        <v/>
      </c>
      <c r="P2590" s="79" t="str">
        <f>IFERROR(VLOOKUP(TRIM(PRR[[#This Row],[Lokacija provedbe
grad ili općina]]),[1]Koordinate!B:E,3,FALSE),"")</f>
        <v/>
      </c>
      <c r="Q2590" s="79" t="str">
        <f>IFERROR(VLOOKUP(TRIM(PRR[[#This Row],[Lokacija provedbe
grad ili općina]]),[1]Koordinate!B:E,4,FALSE),"")</f>
        <v/>
      </c>
    </row>
    <row r="2591" spans="1:17" s="167" customFormat="1" ht="30">
      <c r="A2591" s="151"/>
      <c r="B2591" s="113" t="s">
        <v>2723</v>
      </c>
      <c r="C2591" s="151"/>
      <c r="D2591" s="151"/>
      <c r="E2591" s="78">
        <v>43097</v>
      </c>
      <c r="F2591" s="517">
        <v>3023720</v>
      </c>
      <c r="G2591" s="517">
        <v>3023720</v>
      </c>
      <c r="H2591" s="517">
        <v>2721348</v>
      </c>
      <c r="I2591" s="517">
        <v>302372</v>
      </c>
      <c r="J2591" s="517"/>
      <c r="K2591" s="124" t="s">
        <v>2730</v>
      </c>
      <c r="L2591" s="418" t="s">
        <v>43</v>
      </c>
      <c r="M2591" s="124" t="s">
        <v>1386</v>
      </c>
      <c r="N2591" s="151"/>
      <c r="O2591" s="79">
        <f>IFERROR(VLOOKUP(TRIM(PRR[[#This Row],[Lokacija provedbe
grad ili općina]]),[1]Koordinate!B:E,2,FALSE),"")</f>
        <v>33405</v>
      </c>
      <c r="P2591" s="79">
        <f>IFERROR(VLOOKUP(TRIM(PRR[[#This Row],[Lokacija provedbe
grad ili općina]]),[1]Koordinate!B:E,3,FALSE),"")</f>
        <v>45.950106699999999</v>
      </c>
      <c r="Q2591" s="79">
        <f>IFERROR(VLOOKUP(TRIM(PRR[[#This Row],[Lokacija provedbe
grad ili općina]]),[1]Koordinate!B:E,4,FALSE),"")</f>
        <v>17.2326520999999</v>
      </c>
    </row>
    <row r="2592" spans="1:17" s="167" customFormat="1">
      <c r="A2592" s="151"/>
      <c r="B2592" s="538" t="s">
        <v>6638</v>
      </c>
      <c r="C2592" s="151"/>
      <c r="D2592" s="151"/>
      <c r="E2592" s="78"/>
      <c r="F2592" s="517"/>
      <c r="G2592" s="517"/>
      <c r="H2592" s="517"/>
      <c r="I2592" s="517"/>
      <c r="J2592" s="517"/>
      <c r="K2592" s="124"/>
      <c r="L2592" s="418"/>
      <c r="M2592" s="124"/>
      <c r="N2592" s="151"/>
      <c r="O2592" s="79" t="str">
        <f>IFERROR(VLOOKUP(TRIM(PRR[[#This Row],[Lokacija provedbe
grad ili općina]]),[1]Koordinate!B:E,2,FALSE),"")</f>
        <v/>
      </c>
      <c r="P2592" s="79" t="str">
        <f>IFERROR(VLOOKUP(TRIM(PRR[[#This Row],[Lokacija provedbe
grad ili općina]]),[1]Koordinate!B:E,3,FALSE),"")</f>
        <v/>
      </c>
      <c r="Q2592" s="79" t="str">
        <f>IFERROR(VLOOKUP(TRIM(PRR[[#This Row],[Lokacija provedbe
grad ili općina]]),[1]Koordinate!B:E,4,FALSE),"")</f>
        <v/>
      </c>
    </row>
    <row r="2593" spans="1:17" s="167" customFormat="1">
      <c r="A2593" s="151"/>
      <c r="B2593" s="113" t="s">
        <v>6639</v>
      </c>
      <c r="C2593" s="151"/>
      <c r="D2593" s="151"/>
      <c r="E2593" s="78">
        <v>43360</v>
      </c>
      <c r="F2593" s="517">
        <v>37200</v>
      </c>
      <c r="G2593" s="517">
        <v>37200</v>
      </c>
      <c r="H2593" s="517">
        <v>33480</v>
      </c>
      <c r="I2593" s="517">
        <v>3720</v>
      </c>
      <c r="J2593" s="517">
        <v>0</v>
      </c>
      <c r="K2593" s="124" t="s">
        <v>6681</v>
      </c>
      <c r="L2593" s="418" t="s">
        <v>43</v>
      </c>
      <c r="M2593" s="124" t="s">
        <v>1386</v>
      </c>
      <c r="N2593" s="151"/>
      <c r="O2593" s="79">
        <f>IFERROR(VLOOKUP(TRIM(PRR[[#This Row],[Lokacija provedbe
grad ili općina]]),[1]Koordinate!B:E,2,FALSE),"")</f>
        <v>33405</v>
      </c>
      <c r="P2593" s="79">
        <f>IFERROR(VLOOKUP(TRIM(PRR[[#This Row],[Lokacija provedbe
grad ili općina]]),[1]Koordinate!B:E,3,FALSE),"")</f>
        <v>45.950106699999999</v>
      </c>
      <c r="Q2593" s="79">
        <f>IFERROR(VLOOKUP(TRIM(PRR[[#This Row],[Lokacija provedbe
grad ili općina]]),[1]Koordinate!B:E,4,FALSE),"")</f>
        <v>17.2326520999999</v>
      </c>
    </row>
    <row r="2594" spans="1:17" s="167" customFormat="1">
      <c r="A2594" s="151"/>
      <c r="B2594" s="113" t="s">
        <v>2732</v>
      </c>
      <c r="C2594" s="151"/>
      <c r="D2594" s="151"/>
      <c r="E2594" s="78"/>
      <c r="F2594" s="517"/>
      <c r="G2594" s="517"/>
      <c r="H2594" s="517"/>
      <c r="I2594" s="517"/>
      <c r="J2594" s="517"/>
      <c r="K2594" s="124"/>
      <c r="L2594" s="418"/>
      <c r="M2594" s="124"/>
      <c r="N2594" s="151"/>
      <c r="O2594" s="79" t="str">
        <f>IFERROR(VLOOKUP(TRIM(PRR[[#This Row],[Lokacija provedbe
grad ili općina]]),[1]Koordinate!B:E,2,FALSE),"")</f>
        <v/>
      </c>
      <c r="P2594" s="79" t="str">
        <f>IFERROR(VLOOKUP(TRIM(PRR[[#This Row],[Lokacija provedbe
grad ili općina]]),[1]Koordinate!B:E,3,FALSE),"")</f>
        <v/>
      </c>
      <c r="Q2594" s="79" t="str">
        <f>IFERROR(VLOOKUP(TRIM(PRR[[#This Row],[Lokacija provedbe
grad ili općina]]),[1]Koordinate!B:E,4,FALSE),"")</f>
        <v/>
      </c>
    </row>
    <row r="2595" spans="1:17" s="167" customFormat="1">
      <c r="A2595" s="151"/>
      <c r="B2595" s="113"/>
      <c r="C2595" s="151"/>
      <c r="D2595" s="151"/>
      <c r="E2595" s="78"/>
      <c r="F2595" s="517">
        <v>1324540.1335000005</v>
      </c>
      <c r="G2595" s="517">
        <v>1324540.1335000005</v>
      </c>
      <c r="H2595" s="517">
        <v>287601.51650000003</v>
      </c>
      <c r="I2595" s="517">
        <v>1036938.6170000004</v>
      </c>
      <c r="J2595" s="517">
        <v>0</v>
      </c>
      <c r="K2595" s="124"/>
      <c r="L2595" s="418" t="s">
        <v>43</v>
      </c>
      <c r="M2595" s="124"/>
      <c r="N2595" s="151"/>
      <c r="O2595" s="79" t="s">
        <v>6500</v>
      </c>
      <c r="P2595" s="79" t="s">
        <v>6500</v>
      </c>
      <c r="Q2595" s="79" t="s">
        <v>6500</v>
      </c>
    </row>
    <row r="2596" spans="1:17" s="167" customFormat="1">
      <c r="A2596" s="151"/>
      <c r="B2596" s="113" t="s">
        <v>2733</v>
      </c>
      <c r="C2596" s="151"/>
      <c r="D2596" s="151"/>
      <c r="E2596" s="78"/>
      <c r="F2596" s="517"/>
      <c r="G2596" s="517"/>
      <c r="H2596" s="517"/>
      <c r="I2596" s="517"/>
      <c r="J2596" s="517"/>
      <c r="K2596" s="124"/>
      <c r="L2596" s="418"/>
      <c r="M2596" s="124"/>
      <c r="N2596" s="151"/>
      <c r="O2596" s="79" t="str">
        <f>IFERROR(VLOOKUP(TRIM(PRR[[#This Row],[Lokacija provedbe
grad ili općina]]),[1]Koordinate!B:E,2,FALSE),"")</f>
        <v/>
      </c>
      <c r="P2596" s="79" t="str">
        <f>IFERROR(VLOOKUP(TRIM(PRR[[#This Row],[Lokacija provedbe
grad ili općina]]),[1]Koordinate!B:E,3,FALSE),"")</f>
        <v/>
      </c>
      <c r="Q2596" s="79" t="str">
        <f>IFERROR(VLOOKUP(TRIM(PRR[[#This Row],[Lokacija provedbe
grad ili općina]]),[1]Koordinate!B:E,4,FALSE),"")</f>
        <v/>
      </c>
    </row>
    <row r="2597" spans="1:17" s="167" customFormat="1">
      <c r="A2597" s="151"/>
      <c r="B2597" s="113"/>
      <c r="C2597" s="151"/>
      <c r="D2597" s="151"/>
      <c r="E2597" s="78"/>
      <c r="F2597" s="517">
        <v>72471753.63000001</v>
      </c>
      <c r="G2597" s="517">
        <v>72471753.63000001</v>
      </c>
      <c r="H2597" s="517">
        <v>61765869.854499988</v>
      </c>
      <c r="I2597" s="517">
        <v>10705883.775500022</v>
      </c>
      <c r="J2597" s="517">
        <v>0</v>
      </c>
      <c r="K2597" s="124"/>
      <c r="L2597" s="418" t="s">
        <v>43</v>
      </c>
      <c r="M2597" s="124"/>
      <c r="N2597" s="151"/>
      <c r="O2597" s="79" t="str">
        <f>IFERROR(VLOOKUP(TRIM(PRR[[#This Row],[Lokacija provedbe
grad ili općina]]),[1]Koordinate!B:E,2,FALSE),"")</f>
        <v/>
      </c>
      <c r="P2597" s="79" t="str">
        <f>IFERROR(VLOOKUP(TRIM(PRR[[#This Row],[Lokacija provedbe
grad ili općina]]),[1]Koordinate!B:E,3,FALSE),"")</f>
        <v/>
      </c>
      <c r="Q2597" s="79" t="str">
        <f>IFERROR(VLOOKUP(TRIM(PRR[[#This Row],[Lokacija provedbe
grad ili općina]]),[1]Koordinate!B:E,4,FALSE),"")</f>
        <v/>
      </c>
    </row>
    <row r="2598" spans="1:17" s="167" customFormat="1">
      <c r="A2598" s="151"/>
      <c r="B2598" s="113" t="s">
        <v>2734</v>
      </c>
      <c r="C2598" s="151"/>
      <c r="D2598" s="151"/>
      <c r="E2598" s="78"/>
      <c r="F2598" s="517"/>
      <c r="G2598" s="517"/>
      <c r="H2598" s="517"/>
      <c r="I2598" s="517"/>
      <c r="J2598" s="517"/>
      <c r="K2598" s="124"/>
      <c r="L2598" s="418"/>
      <c r="M2598" s="124"/>
      <c r="N2598" s="151"/>
      <c r="O2598" s="79" t="str">
        <f>IFERROR(VLOOKUP(TRIM(PRR[[#This Row],[Lokacija provedbe
grad ili općina]]),[1]Koordinate!B:E,2,FALSE),"")</f>
        <v/>
      </c>
      <c r="P2598" s="79" t="str">
        <f>IFERROR(VLOOKUP(TRIM(PRR[[#This Row],[Lokacija provedbe
grad ili općina]]),[1]Koordinate!B:E,3,FALSE),"")</f>
        <v/>
      </c>
      <c r="Q2598" s="79" t="str">
        <f>IFERROR(VLOOKUP(TRIM(PRR[[#This Row],[Lokacija provedbe
grad ili općina]]),[1]Koordinate!B:E,4,FALSE),"")</f>
        <v/>
      </c>
    </row>
    <row r="2599" spans="1:17" s="167" customFormat="1">
      <c r="A2599" s="151"/>
      <c r="B2599" s="113"/>
      <c r="C2599" s="151"/>
      <c r="D2599" s="151"/>
      <c r="E2599" s="78"/>
      <c r="F2599" s="517">
        <v>131244128.08000001</v>
      </c>
      <c r="G2599" s="517">
        <v>131244128.08000001</v>
      </c>
      <c r="H2599" s="517">
        <v>131243014.2</v>
      </c>
      <c r="I2599" s="517">
        <v>1113.8800000101328</v>
      </c>
      <c r="J2599" s="517">
        <v>0</v>
      </c>
      <c r="K2599" s="124"/>
      <c r="L2599" s="418" t="s">
        <v>43</v>
      </c>
      <c r="M2599" s="124"/>
      <c r="N2599" s="151"/>
      <c r="O2599" s="79" t="str">
        <f>IFERROR(VLOOKUP(TRIM(PRR[[#This Row],[Lokacija provedbe
grad ili općina]]),[1]Koordinate!B:E,2,FALSE),"")</f>
        <v/>
      </c>
      <c r="P2599" s="79" t="str">
        <f>IFERROR(VLOOKUP(TRIM(PRR[[#This Row],[Lokacija provedbe
grad ili općina]]),[1]Koordinate!B:E,3,FALSE),"")</f>
        <v/>
      </c>
      <c r="Q2599" s="79" t="str">
        <f>IFERROR(VLOOKUP(TRIM(PRR[[#This Row],[Lokacija provedbe
grad ili općina]]),[1]Koordinate!B:E,4,FALSE),"")</f>
        <v/>
      </c>
    </row>
    <row r="2600" spans="1:17" s="167" customFormat="1">
      <c r="A2600" s="151"/>
      <c r="B2600" s="113" t="s">
        <v>749</v>
      </c>
      <c r="C2600" s="151"/>
      <c r="D2600" s="151"/>
      <c r="E2600" s="78"/>
      <c r="F2600" s="517"/>
      <c r="G2600" s="517"/>
      <c r="H2600" s="517"/>
      <c r="I2600" s="517"/>
      <c r="J2600" s="517"/>
      <c r="K2600" s="124"/>
      <c r="L2600" s="418"/>
      <c r="M2600" s="124"/>
      <c r="N2600" s="151"/>
      <c r="O2600" s="79" t="str">
        <f>IFERROR(VLOOKUP(TRIM(PRR[[#This Row],[Lokacija provedbe
grad ili općina]]),[1]Koordinate!B:E,2,FALSE),"")</f>
        <v/>
      </c>
      <c r="P2600" s="79" t="str">
        <f>IFERROR(VLOOKUP(TRIM(PRR[[#This Row],[Lokacija provedbe
grad ili općina]]),[1]Koordinate!B:E,3,FALSE),"")</f>
        <v/>
      </c>
      <c r="Q2600" s="79" t="str">
        <f>IFERROR(VLOOKUP(TRIM(PRR[[#This Row],[Lokacija provedbe
grad ili općina]]),[1]Koordinate!B:E,4,FALSE),"")</f>
        <v/>
      </c>
    </row>
    <row r="2601" spans="1:17" s="167" customFormat="1">
      <c r="A2601" s="151"/>
      <c r="B2601" s="113" t="s">
        <v>750</v>
      </c>
      <c r="C2601" s="151"/>
      <c r="D2601" s="151"/>
      <c r="E2601" s="78"/>
      <c r="F2601" s="517">
        <v>7826826.5692307679</v>
      </c>
      <c r="G2601" s="517">
        <v>5087437.2699999996</v>
      </c>
      <c r="H2601" s="517">
        <v>4324321.68</v>
      </c>
      <c r="I2601" s="517">
        <v>763115.58999999985</v>
      </c>
      <c r="J2601" s="517">
        <v>2739389.2992307683</v>
      </c>
      <c r="K2601" s="124">
        <v>487</v>
      </c>
      <c r="L2601" s="418" t="s">
        <v>43</v>
      </c>
      <c r="M2601" s="124"/>
      <c r="N2601" s="151"/>
      <c r="O2601" s="79" t="str">
        <f>IFERROR(VLOOKUP(TRIM(PRR[[#This Row],[Lokacija provedbe
grad ili općina]]),[1]Koordinate!B:E,2,FALSE),"")</f>
        <v/>
      </c>
      <c r="P2601" s="79" t="str">
        <f>IFERROR(VLOOKUP(TRIM(PRR[[#This Row],[Lokacija provedbe
grad ili općina]]),[1]Koordinate!B:E,3,FALSE),"")</f>
        <v/>
      </c>
      <c r="Q2601" s="79" t="str">
        <f>IFERROR(VLOOKUP(TRIM(PRR[[#This Row],[Lokacija provedbe
grad ili općina]]),[1]Koordinate!B:E,4,FALSE),"")</f>
        <v/>
      </c>
    </row>
    <row r="2602" spans="1:17" s="167" customFormat="1">
      <c r="A2602" s="151"/>
      <c r="B2602" s="113" t="s">
        <v>3141</v>
      </c>
      <c r="C2602" s="151"/>
      <c r="D2602" s="151"/>
      <c r="E2602" s="78"/>
      <c r="F2602" s="517">
        <v>7977684.8000000026</v>
      </c>
      <c r="G2602" s="517">
        <v>5185495.1199999992</v>
      </c>
      <c r="H2602" s="517">
        <v>4407670.852</v>
      </c>
      <c r="I2602" s="517">
        <v>777824.26799999923</v>
      </c>
      <c r="J2602" s="517">
        <v>2792189.6800000034</v>
      </c>
      <c r="K2602" s="124">
        <v>491</v>
      </c>
      <c r="L2602" s="418" t="s">
        <v>43</v>
      </c>
      <c r="M2602" s="124"/>
      <c r="N2602" s="151"/>
      <c r="O2602" s="79" t="str">
        <f>IFERROR(VLOOKUP(TRIM(PRR[[#This Row],[Lokacija provedbe
grad ili općina]]),[1]Koordinate!B:E,2,FALSE),"")</f>
        <v/>
      </c>
      <c r="P2602" s="79" t="str">
        <f>IFERROR(VLOOKUP(TRIM(PRR[[#This Row],[Lokacija provedbe
grad ili općina]]),[1]Koordinate!B:E,3,FALSE),"")</f>
        <v/>
      </c>
      <c r="Q2602" s="79" t="str">
        <f>IFERROR(VLOOKUP(TRIM(PRR[[#This Row],[Lokacija provedbe
grad ili općina]]),[1]Koordinate!B:E,4,FALSE),"")</f>
        <v/>
      </c>
    </row>
    <row r="2603" spans="1:17" s="167" customFormat="1">
      <c r="A2603" s="225"/>
      <c r="B2603" s="423" t="s">
        <v>4408</v>
      </c>
      <c r="C2603" s="225"/>
      <c r="D2603" s="225"/>
      <c r="E2603" s="231"/>
      <c r="F2603" s="424">
        <v>16949302.289999999</v>
      </c>
      <c r="G2603" s="424">
        <v>11864511.51</v>
      </c>
      <c r="H2603" s="424">
        <v>10084414.800000001</v>
      </c>
      <c r="I2603" s="424">
        <v>1780096.709999999</v>
      </c>
      <c r="J2603" s="424">
        <v>5084790.7799999993</v>
      </c>
      <c r="K2603" s="142">
        <v>863</v>
      </c>
      <c r="L2603" s="419" t="s">
        <v>43</v>
      </c>
      <c r="M2603" s="142"/>
      <c r="N2603" s="225"/>
      <c r="O2603" s="425" t="str">
        <f>IFERROR(VLOOKUP(TRIM(PRR[[#This Row],[Lokacija provedbe
grad ili općina]]),[1]Koordinate!B:E,2,FALSE),"")</f>
        <v/>
      </c>
      <c r="P2603" s="425" t="str">
        <f>IFERROR(VLOOKUP(TRIM(PRR[[#This Row],[Lokacija provedbe
grad ili općina]]),[1]Koordinate!B:E,3,FALSE),"")</f>
        <v/>
      </c>
      <c r="Q2603" s="425" t="str">
        <f>IFERROR(VLOOKUP(TRIM(PRR[[#This Row],[Lokacija provedbe
grad ili općina]]),[1]Koordinate!B:E,4,FALSE),"")</f>
        <v/>
      </c>
    </row>
    <row r="2604" spans="1:17" s="167" customFormat="1">
      <c r="A2604" s="151"/>
      <c r="B2604" s="113" t="s">
        <v>2735</v>
      </c>
      <c r="C2604" s="151"/>
      <c r="D2604" s="151"/>
      <c r="E2604" s="78"/>
      <c r="F2604" s="517"/>
      <c r="G2604" s="517"/>
      <c r="H2604" s="517"/>
      <c r="I2604" s="517"/>
      <c r="J2604" s="517"/>
      <c r="K2604" s="124"/>
      <c r="L2604" s="418"/>
      <c r="M2604" s="124"/>
      <c r="N2604" s="151"/>
      <c r="O2604" s="79" t="str">
        <f>IFERROR(VLOOKUP(TRIM(PRR[[#This Row],[Lokacija provedbe
grad ili općina]]),[1]Koordinate!B:E,2,FALSE),"")</f>
        <v/>
      </c>
      <c r="P2604" s="79" t="str">
        <f>IFERROR(VLOOKUP(TRIM(PRR[[#This Row],[Lokacija provedbe
grad ili općina]]),[1]Koordinate!B:E,3,FALSE),"")</f>
        <v/>
      </c>
      <c r="Q2604" s="79" t="str">
        <f>IFERROR(VLOOKUP(TRIM(PRR[[#This Row],[Lokacija provedbe
grad ili općina]]),[1]Koordinate!B:E,4,FALSE),"")</f>
        <v/>
      </c>
    </row>
    <row r="2605" spans="1:17" s="167" customFormat="1">
      <c r="A2605" s="151"/>
      <c r="B2605" s="113"/>
      <c r="C2605" s="151"/>
      <c r="D2605" s="151"/>
      <c r="E2605" s="78"/>
      <c r="F2605" s="517">
        <v>84389062.959999993</v>
      </c>
      <c r="G2605" s="517">
        <v>84389062.959999993</v>
      </c>
      <c r="H2605" s="517">
        <v>67511250.368000001</v>
      </c>
      <c r="I2605" s="517">
        <v>16877812.591999993</v>
      </c>
      <c r="J2605" s="517">
        <v>0</v>
      </c>
      <c r="K2605" s="124"/>
      <c r="L2605" s="418" t="s">
        <v>43</v>
      </c>
      <c r="M2605" s="124"/>
      <c r="N2605" s="151"/>
      <c r="O2605" s="79" t="str">
        <f>IFERROR(VLOOKUP(TRIM(PRR[[#This Row],[Lokacija provedbe
grad ili općina]]),[1]Koordinate!B:E,2,FALSE),"")</f>
        <v/>
      </c>
      <c r="P2605" s="79" t="str">
        <f>IFERROR(VLOOKUP(TRIM(PRR[[#This Row],[Lokacija provedbe
grad ili općina]]),[1]Koordinate!B:E,3,FALSE),"")</f>
        <v/>
      </c>
      <c r="Q2605" s="79" t="str">
        <f>IFERROR(VLOOKUP(TRIM(PRR[[#This Row],[Lokacija provedbe
grad ili općina]]),[1]Koordinate!B:E,4,FALSE),"")</f>
        <v/>
      </c>
    </row>
    <row r="2606" spans="1:17" s="167" customFormat="1">
      <c r="A2606" s="151"/>
      <c r="B2606" s="113" t="s">
        <v>661</v>
      </c>
      <c r="C2606" s="151"/>
      <c r="D2606" s="151"/>
      <c r="E2606" s="78"/>
      <c r="F2606" s="517"/>
      <c r="G2606" s="517"/>
      <c r="H2606" s="517"/>
      <c r="I2606" s="517"/>
      <c r="J2606" s="517"/>
      <c r="K2606" s="124"/>
      <c r="L2606" s="418"/>
      <c r="M2606" s="124"/>
      <c r="N2606" s="151"/>
      <c r="O2606" s="79" t="str">
        <f>IFERROR(VLOOKUP(TRIM(PRR[[#This Row],[Lokacija provedbe
grad ili općina]]),[1]Koordinate!B:E,2,FALSE),"")</f>
        <v/>
      </c>
      <c r="P2606" s="79" t="str">
        <f>IFERROR(VLOOKUP(TRIM(PRR[[#This Row],[Lokacija provedbe
grad ili općina]]),[1]Koordinate!B:E,3,FALSE),"")</f>
        <v/>
      </c>
      <c r="Q2606" s="79" t="str">
        <f>IFERROR(VLOOKUP(TRIM(PRR[[#This Row],[Lokacija provedbe
grad ili općina]]),[1]Koordinate!B:E,4,FALSE),"")</f>
        <v/>
      </c>
    </row>
    <row r="2607" spans="1:17" s="167" customFormat="1" ht="30">
      <c r="A2607" s="151"/>
      <c r="B2607" s="113" t="s">
        <v>662</v>
      </c>
      <c r="C2607" s="151"/>
      <c r="D2607" s="151"/>
      <c r="E2607" s="78"/>
      <c r="F2607" s="517"/>
      <c r="G2607" s="517"/>
      <c r="H2607" s="517"/>
      <c r="I2607" s="517"/>
      <c r="J2607" s="517"/>
      <c r="K2607" s="124"/>
      <c r="L2607" s="418"/>
      <c r="M2607" s="124"/>
      <c r="N2607" s="151"/>
      <c r="O2607" s="79" t="str">
        <f>IFERROR(VLOOKUP(TRIM(PRR[[#This Row],[Lokacija provedbe
grad ili općina]]),[1]Koordinate!B:E,2,FALSE),"")</f>
        <v/>
      </c>
      <c r="P2607" s="79" t="str">
        <f>IFERROR(VLOOKUP(TRIM(PRR[[#This Row],[Lokacija provedbe
grad ili općina]]),[1]Koordinate!B:E,3,FALSE),"")</f>
        <v/>
      </c>
      <c r="Q2607" s="79" t="str">
        <f>IFERROR(VLOOKUP(TRIM(PRR[[#This Row],[Lokacija provedbe
grad ili općina]]),[1]Koordinate!B:E,4,FALSE),"")</f>
        <v/>
      </c>
    </row>
    <row r="2608" spans="1:17" s="167" customFormat="1">
      <c r="A2608" s="151"/>
      <c r="B2608" s="113" t="s">
        <v>663</v>
      </c>
      <c r="C2608" s="151"/>
      <c r="D2608" s="151"/>
      <c r="E2608" s="78">
        <v>42746</v>
      </c>
      <c r="F2608" s="517">
        <v>5643216.8099999996</v>
      </c>
      <c r="G2608" s="517">
        <v>5643216.8099999996</v>
      </c>
      <c r="H2608" s="517">
        <v>5078895.13</v>
      </c>
      <c r="I2608" s="517">
        <v>564321.6799999997</v>
      </c>
      <c r="J2608" s="517"/>
      <c r="K2608" s="124" t="s">
        <v>681</v>
      </c>
      <c r="L2608" s="418" t="s">
        <v>43</v>
      </c>
      <c r="M2608" s="124" t="s">
        <v>179</v>
      </c>
      <c r="N2608" s="151"/>
      <c r="O2608" s="79">
        <f>IFERROR(VLOOKUP(TRIM(PRR[[#This Row],[Lokacija provedbe
grad ili općina]]),[1]Koordinate!B:E,2,FALSE),"")</f>
        <v>33520</v>
      </c>
      <c r="P2608" s="79">
        <f>IFERROR(VLOOKUP(TRIM(PRR[[#This Row],[Lokacija provedbe
grad ili općina]]),[1]Koordinate!B:E,3,FALSE),"")</f>
        <v>45.701931999999999</v>
      </c>
      <c r="Q2608" s="79">
        <f>IFERROR(VLOOKUP(TRIM(PRR[[#This Row],[Lokacija provedbe
grad ili općina]]),[1]Koordinate!B:E,4,FALSE),"")</f>
        <v>17.701143999999999</v>
      </c>
    </row>
    <row r="2609" spans="1:17" s="167" customFormat="1">
      <c r="A2609" s="151"/>
      <c r="B2609" s="113" t="s">
        <v>663</v>
      </c>
      <c r="C2609" s="151"/>
      <c r="D2609" s="151"/>
      <c r="E2609" s="78">
        <v>42746</v>
      </c>
      <c r="F2609" s="517">
        <v>4676128.8</v>
      </c>
      <c r="G2609" s="517">
        <v>4676128.8</v>
      </c>
      <c r="H2609" s="517">
        <v>4208515.92</v>
      </c>
      <c r="I2609" s="517">
        <v>467612.87999999989</v>
      </c>
      <c r="J2609" s="517"/>
      <c r="K2609" s="124" t="s">
        <v>682</v>
      </c>
      <c r="L2609" s="418" t="s">
        <v>43</v>
      </c>
      <c r="M2609" s="124" t="s">
        <v>383</v>
      </c>
      <c r="N2609" s="151"/>
      <c r="O2609" s="79">
        <f>IFERROR(VLOOKUP(TRIM(PRR[[#This Row],[Lokacija provedbe
grad ili općina]]),[1]Koordinate!B:E,2,FALSE),"")</f>
        <v>33515</v>
      </c>
      <c r="P2609" s="79">
        <f>IFERROR(VLOOKUP(TRIM(PRR[[#This Row],[Lokacija provedbe
grad ili općina]]),[1]Koordinate!B:E,3,FALSE),"")</f>
        <v>45.528800699999998</v>
      </c>
      <c r="Q2609" s="79">
        <f>IFERROR(VLOOKUP(TRIM(PRR[[#This Row],[Lokacija provedbe
grad ili općina]]),[1]Koordinate!B:E,4,FALSE),"")</f>
        <v>17.880347400000002</v>
      </c>
    </row>
    <row r="2610" spans="1:17" s="167" customFormat="1" ht="30">
      <c r="A2610" s="151"/>
      <c r="B2610" s="113" t="s">
        <v>663</v>
      </c>
      <c r="C2610" s="151"/>
      <c r="D2610" s="151"/>
      <c r="E2610" s="78">
        <v>42746</v>
      </c>
      <c r="F2610" s="517">
        <v>7080995.04</v>
      </c>
      <c r="G2610" s="517">
        <v>7080995.04</v>
      </c>
      <c r="H2610" s="517">
        <v>6372895.54</v>
      </c>
      <c r="I2610" s="517">
        <v>708099.5</v>
      </c>
      <c r="J2610" s="517"/>
      <c r="K2610" s="124" t="s">
        <v>683</v>
      </c>
      <c r="L2610" s="418" t="s">
        <v>43</v>
      </c>
      <c r="M2610" s="124" t="s">
        <v>61</v>
      </c>
      <c r="N2610" s="151"/>
      <c r="O2610" s="79">
        <f>IFERROR(VLOOKUP(TRIM(PRR[[#This Row],[Lokacija provedbe
grad ili općina]]),[1]Koordinate!B:E,2,FALSE),"")</f>
        <v>33000</v>
      </c>
      <c r="P2610" s="79">
        <f>IFERROR(VLOOKUP(TRIM(PRR[[#This Row],[Lokacija provedbe
grad ili općina]]),[1]Koordinate!B:E,3,FALSE),"")</f>
        <v>45.831646300000003</v>
      </c>
      <c r="Q2610" s="79">
        <f>IFERROR(VLOOKUP(TRIM(PRR[[#This Row],[Lokacija provedbe
grad ili općina]]),[1]Koordinate!B:E,4,FALSE),"")</f>
        <v>17.385542900000001</v>
      </c>
    </row>
    <row r="2611" spans="1:17" s="167" customFormat="1">
      <c r="A2611" s="151"/>
      <c r="B2611" s="113" t="s">
        <v>668</v>
      </c>
      <c r="C2611" s="151"/>
      <c r="D2611" s="151"/>
      <c r="E2611" s="78"/>
      <c r="F2611" s="517"/>
      <c r="G2611" s="517"/>
      <c r="H2611" s="517"/>
      <c r="I2611" s="517"/>
      <c r="J2611" s="517"/>
      <c r="K2611" s="124"/>
      <c r="L2611" s="418"/>
      <c r="M2611" s="124"/>
      <c r="N2611" s="151"/>
      <c r="O2611" s="79" t="str">
        <f>IFERROR(VLOOKUP(TRIM(PRR[[#This Row],[Lokacija provedbe
grad ili općina]]),[1]Koordinate!B:E,2,FALSE),"")</f>
        <v/>
      </c>
      <c r="P2611" s="79" t="str">
        <f>IFERROR(VLOOKUP(TRIM(PRR[[#This Row],[Lokacija provedbe
grad ili općina]]),[1]Koordinate!B:E,3,FALSE),"")</f>
        <v/>
      </c>
      <c r="Q2611" s="79" t="str">
        <f>IFERROR(VLOOKUP(TRIM(PRR[[#This Row],[Lokacija provedbe
grad ili općina]]),[1]Koordinate!B:E,4,FALSE),"")</f>
        <v/>
      </c>
    </row>
    <row r="2612" spans="1:17" s="167" customFormat="1">
      <c r="A2612" s="151"/>
      <c r="B2612" s="113" t="s">
        <v>669</v>
      </c>
      <c r="C2612" s="151"/>
      <c r="D2612" s="151"/>
      <c r="E2612" s="78">
        <v>42746</v>
      </c>
      <c r="F2612" s="517">
        <v>282160.84000000003</v>
      </c>
      <c r="G2612" s="517">
        <v>282160.84000000003</v>
      </c>
      <c r="H2612" s="517">
        <v>253944.76</v>
      </c>
      <c r="I2612" s="517">
        <v>28216.080000000016</v>
      </c>
      <c r="J2612" s="517"/>
      <c r="K2612" s="124" t="s">
        <v>681</v>
      </c>
      <c r="L2612" s="418" t="s">
        <v>43</v>
      </c>
      <c r="M2612" s="124" t="s">
        <v>179</v>
      </c>
      <c r="N2612" s="151"/>
      <c r="O2612" s="79">
        <f>IFERROR(VLOOKUP(TRIM(PRR[[#This Row],[Lokacija provedbe
grad ili općina]]),[1]Koordinate!B:E,2,FALSE),"")</f>
        <v>33520</v>
      </c>
      <c r="P2612" s="79">
        <f>IFERROR(VLOOKUP(TRIM(PRR[[#This Row],[Lokacija provedbe
grad ili općina]]),[1]Koordinate!B:E,3,FALSE),"")</f>
        <v>45.701931999999999</v>
      </c>
      <c r="Q2612" s="79">
        <f>IFERROR(VLOOKUP(TRIM(PRR[[#This Row],[Lokacija provedbe
grad ili općina]]),[1]Koordinate!B:E,4,FALSE),"")</f>
        <v>17.701143999999999</v>
      </c>
    </row>
    <row r="2613" spans="1:17" s="167" customFormat="1">
      <c r="A2613" s="151"/>
      <c r="B2613" s="113" t="s">
        <v>669</v>
      </c>
      <c r="C2613" s="151"/>
      <c r="D2613" s="151"/>
      <c r="E2613" s="78">
        <v>42746</v>
      </c>
      <c r="F2613" s="517">
        <v>233806.44</v>
      </c>
      <c r="G2613" s="517">
        <v>233806.44</v>
      </c>
      <c r="H2613" s="517">
        <v>210425.8</v>
      </c>
      <c r="I2613" s="517">
        <v>23380.640000000014</v>
      </c>
      <c r="J2613" s="517"/>
      <c r="K2613" s="124" t="s">
        <v>682</v>
      </c>
      <c r="L2613" s="418" t="s">
        <v>43</v>
      </c>
      <c r="M2613" s="124" t="s">
        <v>383</v>
      </c>
      <c r="N2613" s="151"/>
      <c r="O2613" s="79">
        <f>IFERROR(VLOOKUP(TRIM(PRR[[#This Row],[Lokacija provedbe
grad ili općina]]),[1]Koordinate!B:E,2,FALSE),"")</f>
        <v>33515</v>
      </c>
      <c r="P2613" s="79">
        <f>IFERROR(VLOOKUP(TRIM(PRR[[#This Row],[Lokacija provedbe
grad ili općina]]),[1]Koordinate!B:E,3,FALSE),"")</f>
        <v>45.528800699999998</v>
      </c>
      <c r="Q2613" s="79">
        <f>IFERROR(VLOOKUP(TRIM(PRR[[#This Row],[Lokacija provedbe
grad ili općina]]),[1]Koordinate!B:E,4,FALSE),"")</f>
        <v>17.880347400000002</v>
      </c>
    </row>
    <row r="2614" spans="1:17" s="167" customFormat="1" ht="30">
      <c r="A2614" s="151"/>
      <c r="B2614" s="113" t="s">
        <v>669</v>
      </c>
      <c r="C2614" s="151"/>
      <c r="D2614" s="151"/>
      <c r="E2614" s="78">
        <v>42746</v>
      </c>
      <c r="F2614" s="517">
        <v>354049.75</v>
      </c>
      <c r="G2614" s="517">
        <v>354049.75</v>
      </c>
      <c r="H2614" s="517">
        <v>318644.78000000003</v>
      </c>
      <c r="I2614" s="517">
        <v>35404.969999999972</v>
      </c>
      <c r="J2614" s="517"/>
      <c r="K2614" s="124" t="s">
        <v>683</v>
      </c>
      <c r="L2614" s="418" t="s">
        <v>43</v>
      </c>
      <c r="M2614" s="124" t="s">
        <v>61</v>
      </c>
      <c r="N2614" s="151"/>
      <c r="O2614" s="79">
        <f>IFERROR(VLOOKUP(TRIM(PRR[[#This Row],[Lokacija provedbe
grad ili općina]]),[1]Koordinate!B:E,2,FALSE),"")</f>
        <v>33000</v>
      </c>
      <c r="P2614" s="79">
        <f>IFERROR(VLOOKUP(TRIM(PRR[[#This Row],[Lokacija provedbe
grad ili općina]]),[1]Koordinate!B:E,3,FALSE),"")</f>
        <v>45.831646300000003</v>
      </c>
      <c r="Q2614" s="79">
        <f>IFERROR(VLOOKUP(TRIM(PRR[[#This Row],[Lokacija provedbe
grad ili općina]]),[1]Koordinate!B:E,4,FALSE),"")</f>
        <v>17.385542900000001</v>
      </c>
    </row>
    <row r="2615" spans="1:17" s="167" customFormat="1">
      <c r="A2615" s="151"/>
      <c r="B2615" s="113" t="s">
        <v>670</v>
      </c>
      <c r="C2615" s="151"/>
      <c r="D2615" s="151"/>
      <c r="E2615" s="78"/>
      <c r="F2615" s="517"/>
      <c r="G2615" s="517"/>
      <c r="H2615" s="517"/>
      <c r="I2615" s="517"/>
      <c r="J2615" s="517"/>
      <c r="K2615" s="124"/>
      <c r="L2615" s="418"/>
      <c r="M2615" s="124"/>
      <c r="N2615" s="151"/>
      <c r="O2615" s="79" t="str">
        <f>IFERROR(VLOOKUP(TRIM(PRR[[#This Row],[Lokacija provedbe
grad ili općina]]),[1]Koordinate!B:E,2,FALSE),"")</f>
        <v/>
      </c>
      <c r="P2615" s="79" t="str">
        <f>IFERROR(VLOOKUP(TRIM(PRR[[#This Row],[Lokacija provedbe
grad ili općina]]),[1]Koordinate!B:E,3,FALSE),"")</f>
        <v/>
      </c>
      <c r="Q2615" s="79" t="str">
        <f>IFERROR(VLOOKUP(TRIM(PRR[[#This Row],[Lokacija provedbe
grad ili općina]]),[1]Koordinate!B:E,4,FALSE),"")</f>
        <v/>
      </c>
    </row>
    <row r="2616" spans="1:17" s="167" customFormat="1">
      <c r="A2616" s="151"/>
      <c r="B2616" s="113" t="s">
        <v>671</v>
      </c>
      <c r="C2616" s="151"/>
      <c r="D2616" s="151"/>
      <c r="E2616" s="78">
        <v>42746</v>
      </c>
      <c r="F2616" s="517">
        <v>1481344.41</v>
      </c>
      <c r="G2616" s="517">
        <v>1481344.41</v>
      </c>
      <c r="H2616" s="517">
        <v>1333209.97</v>
      </c>
      <c r="I2616" s="517">
        <v>148134.43999999994</v>
      </c>
      <c r="J2616" s="517"/>
      <c r="K2616" s="124" t="s">
        <v>681</v>
      </c>
      <c r="L2616" s="418" t="s">
        <v>43</v>
      </c>
      <c r="M2616" s="124" t="s">
        <v>179</v>
      </c>
      <c r="N2616" s="151"/>
      <c r="O2616" s="79">
        <f>IFERROR(VLOOKUP(TRIM(PRR[[#This Row],[Lokacija provedbe
grad ili općina]]),[1]Koordinate!B:E,2,FALSE),"")</f>
        <v>33520</v>
      </c>
      <c r="P2616" s="79">
        <f>IFERROR(VLOOKUP(TRIM(PRR[[#This Row],[Lokacija provedbe
grad ili općina]]),[1]Koordinate!B:E,3,FALSE),"")</f>
        <v>45.701931999999999</v>
      </c>
      <c r="Q2616" s="79">
        <f>IFERROR(VLOOKUP(TRIM(PRR[[#This Row],[Lokacija provedbe
grad ili općina]]),[1]Koordinate!B:E,4,FALSE),"")</f>
        <v>17.701143999999999</v>
      </c>
    </row>
    <row r="2617" spans="1:17" s="167" customFormat="1">
      <c r="A2617" s="151"/>
      <c r="B2617" s="113" t="s">
        <v>671</v>
      </c>
      <c r="C2617" s="151"/>
      <c r="D2617" s="151"/>
      <c r="E2617" s="78">
        <v>42746</v>
      </c>
      <c r="F2617" s="517">
        <v>1227483.81</v>
      </c>
      <c r="G2617" s="517">
        <v>1227483.81</v>
      </c>
      <c r="H2617" s="517">
        <v>1104735.43</v>
      </c>
      <c r="I2617" s="517">
        <v>122748.38000000012</v>
      </c>
      <c r="J2617" s="517"/>
      <c r="K2617" s="124" t="s">
        <v>682</v>
      </c>
      <c r="L2617" s="418" t="s">
        <v>43</v>
      </c>
      <c r="M2617" s="124" t="s">
        <v>383</v>
      </c>
      <c r="N2617" s="151"/>
      <c r="O2617" s="79">
        <f>IFERROR(VLOOKUP(TRIM(PRR[[#This Row],[Lokacija provedbe
grad ili općina]]),[1]Koordinate!B:E,2,FALSE),"")</f>
        <v>33515</v>
      </c>
      <c r="P2617" s="79">
        <f>IFERROR(VLOOKUP(TRIM(PRR[[#This Row],[Lokacija provedbe
grad ili općina]]),[1]Koordinate!B:E,3,FALSE),"")</f>
        <v>45.528800699999998</v>
      </c>
      <c r="Q2617" s="79">
        <f>IFERROR(VLOOKUP(TRIM(PRR[[#This Row],[Lokacija provedbe
grad ili općina]]),[1]Koordinate!B:E,4,FALSE),"")</f>
        <v>17.880347400000002</v>
      </c>
    </row>
    <row r="2618" spans="1:17" s="167" customFormat="1" ht="30">
      <c r="A2618" s="151"/>
      <c r="B2618" s="113" t="s">
        <v>671</v>
      </c>
      <c r="C2618" s="151"/>
      <c r="D2618" s="151"/>
      <c r="E2618" s="78">
        <v>42746</v>
      </c>
      <c r="F2618" s="517">
        <v>1858761.2</v>
      </c>
      <c r="G2618" s="517">
        <v>1858761.2</v>
      </c>
      <c r="H2618" s="517">
        <v>1672885.08</v>
      </c>
      <c r="I2618" s="517">
        <v>185876.11999999988</v>
      </c>
      <c r="J2618" s="517"/>
      <c r="K2618" s="124" t="s">
        <v>683</v>
      </c>
      <c r="L2618" s="418" t="s">
        <v>43</v>
      </c>
      <c r="M2618" s="124" t="s">
        <v>61</v>
      </c>
      <c r="N2618" s="151"/>
      <c r="O2618" s="79">
        <f>IFERROR(VLOOKUP(TRIM(PRR[[#This Row],[Lokacija provedbe
grad ili općina]]),[1]Koordinate!B:E,2,FALSE),"")</f>
        <v>33000</v>
      </c>
      <c r="P2618" s="79">
        <f>IFERROR(VLOOKUP(TRIM(PRR[[#This Row],[Lokacija provedbe
grad ili općina]]),[1]Koordinate!B:E,3,FALSE),"")</f>
        <v>45.831646300000003</v>
      </c>
      <c r="Q2618" s="79">
        <f>IFERROR(VLOOKUP(TRIM(PRR[[#This Row],[Lokacija provedbe
grad ili općina]]),[1]Koordinate!B:E,4,FALSE),"")</f>
        <v>17.385542900000001</v>
      </c>
    </row>
    <row r="2619" spans="1:17" s="167" customFormat="1">
      <c r="A2619" s="580" t="s">
        <v>1335</v>
      </c>
      <c r="B2619" s="581"/>
      <c r="C2619" s="580"/>
      <c r="D2619" s="580"/>
      <c r="E2619" s="582"/>
      <c r="F2619" s="583">
        <f>SUBTOTAL(109,PRR[Ukupan iznos projekta (bespovratna sredstva + doprinos korisnika)])</f>
        <v>4921311786.0635061</v>
      </c>
      <c r="G2619" s="583">
        <f>SUBTOTAL(109,PRR[Bespovratna sredstva Ukupno])</f>
        <v>4056289807.4335046</v>
      </c>
      <c r="H2619" s="583">
        <f>SUBTOTAL(109,PRR[Bespovratna sredstva
EU dio])</f>
        <v>3453751282.610003</v>
      </c>
      <c r="I2619" s="583">
        <f>SUBTOTAL(109,PRR[Bespovratna sredstva
Nacionalno sufinanciranje])</f>
        <v>602538524.81650019</v>
      </c>
      <c r="J2619" s="583">
        <f>SUBTOTAL(109,PRR[Doprinos korisnika])</f>
        <v>865021978.62999833</v>
      </c>
      <c r="K2619" s="580"/>
      <c r="L2619" s="584"/>
      <c r="M2619" s="580"/>
      <c r="N2619" s="580"/>
      <c r="O2619" s="580"/>
      <c r="P2619" s="580"/>
      <c r="Q2619" s="580"/>
    </row>
  </sheetData>
  <mergeCells count="1">
    <mergeCell ref="A1:K1"/>
  </mergeCells>
  <pageMargins left="0.7" right="0.7" top="0.75" bottom="0.75" header="0.3" footer="0.3"/>
  <pageSetup paperSize="9" orientation="portrait" verticalDpi="4294967295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4"/>
  <sheetViews>
    <sheetView zoomScale="77" zoomScaleNormal="77" workbookViewId="0">
      <pane ySplit="3" topLeftCell="A4" activePane="bottomLeft" state="frozen"/>
      <selection pane="bottomLeft" activeCell="F23" sqref="F23"/>
    </sheetView>
  </sheetViews>
  <sheetFormatPr defaultRowHeight="15"/>
  <cols>
    <col min="1" max="1" width="35.85546875" customWidth="1"/>
    <col min="2" max="2" width="16.85546875" customWidth="1"/>
    <col min="3" max="3" width="22.140625" customWidth="1"/>
    <col min="4" max="4" width="19.140625" customWidth="1"/>
    <col min="5" max="5" width="19.28515625" customWidth="1"/>
    <col min="6" max="6" width="31.85546875" customWidth="1"/>
    <col min="7" max="7" width="29.42578125" customWidth="1"/>
    <col min="8" max="12" width="22.140625" customWidth="1"/>
    <col min="13" max="13" width="30.7109375" customWidth="1"/>
  </cols>
  <sheetData>
    <row r="1" spans="1:13" ht="23.25">
      <c r="A1" s="653" t="s">
        <v>720</v>
      </c>
      <c r="B1" s="654"/>
      <c r="C1" s="654"/>
      <c r="D1" s="654"/>
      <c r="E1" s="654"/>
      <c r="F1" s="654"/>
      <c r="G1" s="654"/>
      <c r="H1" s="654"/>
      <c r="I1" s="654"/>
      <c r="J1" s="654"/>
      <c r="K1" s="655"/>
      <c r="L1" s="5" t="s">
        <v>7</v>
      </c>
    </row>
    <row r="2" spans="1:13" s="34" customFormat="1" ht="23.2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3"/>
    </row>
    <row r="3" spans="1:13" ht="45">
      <c r="A3" s="62" t="s">
        <v>10</v>
      </c>
      <c r="B3" s="63" t="s">
        <v>2</v>
      </c>
      <c r="C3" s="63" t="s">
        <v>0</v>
      </c>
      <c r="D3" s="63" t="s">
        <v>1</v>
      </c>
      <c r="E3" s="63" t="s">
        <v>13</v>
      </c>
      <c r="F3" s="64" t="s">
        <v>11</v>
      </c>
      <c r="G3" s="64" t="s">
        <v>12</v>
      </c>
      <c r="H3" s="64" t="s">
        <v>5</v>
      </c>
      <c r="I3" s="64" t="s">
        <v>6</v>
      </c>
      <c r="J3" s="64" t="s">
        <v>3</v>
      </c>
      <c r="K3" s="65" t="s">
        <v>4</v>
      </c>
      <c r="L3" s="65" t="s">
        <v>8</v>
      </c>
      <c r="M3" s="65" t="s">
        <v>9</v>
      </c>
    </row>
    <row r="4" spans="1:13" ht="45">
      <c r="A4" s="56" t="s">
        <v>721</v>
      </c>
      <c r="B4" s="56" t="s">
        <v>722</v>
      </c>
      <c r="C4" s="56" t="s">
        <v>723</v>
      </c>
      <c r="D4" s="57" t="s">
        <v>641</v>
      </c>
      <c r="E4" s="68">
        <v>42814</v>
      </c>
      <c r="F4" s="58">
        <v>29390.400000000001</v>
      </c>
      <c r="G4" s="59">
        <v>14695.2</v>
      </c>
      <c r="H4" s="60">
        <v>11021.400000000001</v>
      </c>
      <c r="I4" s="60">
        <v>3673.8</v>
      </c>
      <c r="J4" s="60">
        <v>14695.2</v>
      </c>
      <c r="K4" s="56" t="s">
        <v>724</v>
      </c>
      <c r="L4" s="56" t="s">
        <v>38</v>
      </c>
      <c r="M4" s="124" t="s">
        <v>5781</v>
      </c>
    </row>
    <row r="5" spans="1:13" ht="45">
      <c r="A5" s="56" t="s">
        <v>721</v>
      </c>
      <c r="B5" s="56" t="s">
        <v>722</v>
      </c>
      <c r="C5" s="56" t="s">
        <v>723</v>
      </c>
      <c r="D5" s="57" t="s">
        <v>641</v>
      </c>
      <c r="E5" s="68">
        <v>42835</v>
      </c>
      <c r="F5" s="60">
        <v>22425834.440000001</v>
      </c>
      <c r="G5" s="60">
        <v>11212917.220000001</v>
      </c>
      <c r="H5" s="60">
        <v>8409687.915000001</v>
      </c>
      <c r="I5" s="60">
        <v>2803229.3050000002</v>
      </c>
      <c r="J5" s="60">
        <v>11212917.220000001</v>
      </c>
      <c r="K5" s="56" t="s">
        <v>725</v>
      </c>
      <c r="L5" s="56" t="s">
        <v>28</v>
      </c>
      <c r="M5" s="124" t="s">
        <v>4574</v>
      </c>
    </row>
    <row r="6" spans="1:13" ht="60">
      <c r="A6" s="7" t="s">
        <v>721</v>
      </c>
      <c r="B6" s="7" t="s">
        <v>722</v>
      </c>
      <c r="C6" s="7" t="s">
        <v>723</v>
      </c>
      <c r="D6" s="66" t="s">
        <v>641</v>
      </c>
      <c r="E6" s="69">
        <v>42863</v>
      </c>
      <c r="F6" s="67">
        <v>37415481.299999997</v>
      </c>
      <c r="G6" s="67">
        <v>11224644.390000001</v>
      </c>
      <c r="H6" s="67">
        <v>8418483.2925000004</v>
      </c>
      <c r="I6" s="67">
        <v>2806161.0975000001</v>
      </c>
      <c r="J6" s="67">
        <v>26190836.909999996</v>
      </c>
      <c r="K6" s="7" t="s">
        <v>726</v>
      </c>
      <c r="L6" s="7" t="s">
        <v>43</v>
      </c>
      <c r="M6" s="82" t="s">
        <v>4575</v>
      </c>
    </row>
    <row r="7" spans="1:13" s="101" customFormat="1" ht="45">
      <c r="A7" s="137" t="s">
        <v>3069</v>
      </c>
      <c r="B7" s="137" t="s">
        <v>3070</v>
      </c>
      <c r="C7" s="137" t="s">
        <v>3071</v>
      </c>
      <c r="D7" s="83" t="s">
        <v>641</v>
      </c>
      <c r="E7" s="138">
        <v>43054</v>
      </c>
      <c r="F7" s="75">
        <v>1249223.6599999999</v>
      </c>
      <c r="G7" s="75">
        <v>624486.82999999996</v>
      </c>
      <c r="H7" s="75">
        <v>468365.12249999994</v>
      </c>
      <c r="I7" s="75">
        <v>156121.70749999999</v>
      </c>
      <c r="J7" s="75">
        <v>624736.82999999996</v>
      </c>
      <c r="K7" s="137" t="s">
        <v>724</v>
      </c>
      <c r="L7" s="137" t="s">
        <v>38</v>
      </c>
      <c r="M7" s="82" t="s">
        <v>5782</v>
      </c>
    </row>
    <row r="8" spans="1:13" s="101" customFormat="1" ht="45">
      <c r="A8" s="139" t="s">
        <v>3069</v>
      </c>
      <c r="B8" s="139" t="s">
        <v>3070</v>
      </c>
      <c r="C8" s="139" t="s">
        <v>3071</v>
      </c>
      <c r="D8" s="83" t="s">
        <v>641</v>
      </c>
      <c r="E8" s="140">
        <v>43102</v>
      </c>
      <c r="F8" s="75">
        <v>261314.65</v>
      </c>
      <c r="G8" s="75">
        <v>78394.490000000005</v>
      </c>
      <c r="H8" s="75">
        <v>58795.867500000008</v>
      </c>
      <c r="I8" s="75">
        <v>19598.622500000001</v>
      </c>
      <c r="J8" s="75">
        <v>182920.15999999997</v>
      </c>
      <c r="K8" s="139" t="s">
        <v>726</v>
      </c>
      <c r="L8" s="139" t="s">
        <v>43</v>
      </c>
      <c r="M8" s="82" t="s">
        <v>540</v>
      </c>
    </row>
    <row r="9" spans="1:13" s="101" customFormat="1" ht="45">
      <c r="A9" s="142" t="s">
        <v>721</v>
      </c>
      <c r="B9" s="142" t="s">
        <v>722</v>
      </c>
      <c r="C9" s="142" t="s">
        <v>723</v>
      </c>
      <c r="D9" s="83" t="s">
        <v>641</v>
      </c>
      <c r="E9" s="143">
        <v>43179</v>
      </c>
      <c r="F9" s="75">
        <v>2011638.88</v>
      </c>
      <c r="G9" s="75">
        <v>1005819.44</v>
      </c>
      <c r="H9" s="75">
        <v>754364.58</v>
      </c>
      <c r="I9" s="75">
        <v>251454.86</v>
      </c>
      <c r="J9" s="75">
        <v>1005819.44</v>
      </c>
      <c r="K9" s="142" t="s">
        <v>3116</v>
      </c>
      <c r="L9" s="142" t="s">
        <v>52</v>
      </c>
      <c r="M9" s="124" t="s">
        <v>53</v>
      </c>
    </row>
    <row r="10" spans="1:13" s="101" customFormat="1" ht="45">
      <c r="A10" s="142" t="s">
        <v>721</v>
      </c>
      <c r="B10" s="142" t="s">
        <v>722</v>
      </c>
      <c r="C10" s="142" t="s">
        <v>723</v>
      </c>
      <c r="D10" s="83" t="s">
        <v>641</v>
      </c>
      <c r="E10" s="143">
        <v>43165</v>
      </c>
      <c r="F10" s="75">
        <v>679029</v>
      </c>
      <c r="G10" s="75">
        <v>339514.5</v>
      </c>
      <c r="H10" s="75">
        <v>254635.875</v>
      </c>
      <c r="I10" s="75">
        <v>84878.625</v>
      </c>
      <c r="J10" s="75">
        <v>339514.5</v>
      </c>
      <c r="K10" s="142" t="s">
        <v>724</v>
      </c>
      <c r="L10" s="124" t="s">
        <v>38</v>
      </c>
      <c r="M10" s="124" t="s">
        <v>5783</v>
      </c>
    </row>
    <row r="11" spans="1:13" s="154" customFormat="1" ht="90">
      <c r="A11" s="142" t="s">
        <v>721</v>
      </c>
      <c r="B11" s="142" t="s">
        <v>722</v>
      </c>
      <c r="C11" s="142" t="s">
        <v>723</v>
      </c>
      <c r="D11" s="136" t="s">
        <v>641</v>
      </c>
      <c r="E11" s="143">
        <v>43194</v>
      </c>
      <c r="F11" s="75">
        <v>12744841.23</v>
      </c>
      <c r="G11" s="75">
        <v>3823452.37</v>
      </c>
      <c r="H11" s="75">
        <v>2867589.2774999999</v>
      </c>
      <c r="I11" s="75">
        <v>955863.09250000003</v>
      </c>
      <c r="J11" s="75">
        <v>8921388.8599999994</v>
      </c>
      <c r="K11" s="142" t="s">
        <v>726</v>
      </c>
      <c r="L11" s="124" t="s">
        <v>43</v>
      </c>
      <c r="M11" s="82" t="s">
        <v>4576</v>
      </c>
    </row>
    <row r="12" spans="1:13" s="167" customFormat="1" ht="45">
      <c r="A12" s="142" t="s">
        <v>3069</v>
      </c>
      <c r="B12" s="142" t="s">
        <v>3070</v>
      </c>
      <c r="C12" s="142" t="s">
        <v>3071</v>
      </c>
      <c r="D12" s="83" t="s">
        <v>641</v>
      </c>
      <c r="E12" s="143">
        <v>43515</v>
      </c>
      <c r="F12" s="75">
        <v>148320</v>
      </c>
      <c r="G12" s="75">
        <v>74160</v>
      </c>
      <c r="H12" s="75">
        <v>55620</v>
      </c>
      <c r="I12" s="75">
        <v>18540</v>
      </c>
      <c r="J12" s="75">
        <v>74160</v>
      </c>
      <c r="K12" s="142" t="s">
        <v>724</v>
      </c>
      <c r="L12" s="142" t="s">
        <v>38</v>
      </c>
      <c r="M12" s="82" t="s">
        <v>5782</v>
      </c>
    </row>
    <row r="13" spans="1:13" s="167" customFormat="1" ht="45">
      <c r="A13" s="421" t="s">
        <v>3069</v>
      </c>
      <c r="B13" s="421" t="s">
        <v>3070</v>
      </c>
      <c r="C13" s="421" t="s">
        <v>3071</v>
      </c>
      <c r="D13" s="83" t="s">
        <v>641</v>
      </c>
      <c r="E13" s="422">
        <v>43525</v>
      </c>
      <c r="F13" s="75">
        <v>187174.8</v>
      </c>
      <c r="G13" s="75">
        <v>56152.44</v>
      </c>
      <c r="H13" s="75">
        <v>42114.33</v>
      </c>
      <c r="I13" s="75">
        <v>14038.11</v>
      </c>
      <c r="J13" s="75">
        <v>131022.35999999999</v>
      </c>
      <c r="K13" s="421" t="s">
        <v>726</v>
      </c>
      <c r="L13" s="421" t="s">
        <v>43</v>
      </c>
      <c r="M13" s="82" t="s">
        <v>540</v>
      </c>
    </row>
    <row r="14" spans="1:13" ht="18.75">
      <c r="A14" s="155" t="s">
        <v>1335</v>
      </c>
      <c r="B14" s="155"/>
      <c r="C14" s="155"/>
      <c r="D14" s="156"/>
      <c r="E14" s="157"/>
      <c r="F14" s="61">
        <f>SUBTOTAL(109,OPPiR[Ukupan iznos projekta (bespovratna sredstva + doprinos korisnika)])</f>
        <v>77152248.359999999</v>
      </c>
      <c r="G14" s="61">
        <f>SUBTOTAL(109,OPPiR[Bespovratna sredstva Ukupno])</f>
        <v>28454236.880000003</v>
      </c>
      <c r="H14" s="86">
        <f>SUBTOTAL(109,OPPiR[Bespovratna sredstva
EU dio])</f>
        <v>21340677.659999996</v>
      </c>
      <c r="I14" s="86">
        <f>SUBTOTAL(109,OPPiR[Bespovratna sredstva
Nacionalno sufinanciranje])</f>
        <v>7113559.2200000007</v>
      </c>
      <c r="J14" s="86">
        <f>SUBTOTAL(109,OPPiR[Doprinos korisnika])</f>
        <v>48698011.479999989</v>
      </c>
      <c r="K14" s="198">
        <f>SUBTOTAL(103,OPPiR[Korisnik projekta])</f>
        <v>10</v>
      </c>
      <c r="L14" s="155"/>
      <c r="M14" s="158"/>
    </row>
  </sheetData>
  <mergeCells count="1">
    <mergeCell ref="A1:K1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39"/>
  <sheetViews>
    <sheetView topLeftCell="F1" zoomScale="80" zoomScaleNormal="80" workbookViewId="0">
      <pane ySplit="3" topLeftCell="A4" activePane="bottomLeft" state="frozen"/>
      <selection pane="bottomLeft" activeCell="L13" sqref="L13"/>
    </sheetView>
  </sheetViews>
  <sheetFormatPr defaultColWidth="9.140625" defaultRowHeight="15"/>
  <cols>
    <col min="1" max="1" width="38.7109375" style="96" customWidth="1"/>
    <col min="2" max="3" width="20.7109375" style="96" customWidth="1"/>
    <col min="4" max="4" width="50.7109375" style="96" customWidth="1"/>
    <col min="5" max="5" width="20.140625" style="96" customWidth="1"/>
    <col min="6" max="6" width="16.7109375" style="362" customWidth="1"/>
    <col min="7" max="7" width="29.85546875" style="363" customWidth="1"/>
    <col min="8" max="8" width="29.42578125" style="363" customWidth="1"/>
    <col min="9" max="10" width="23.42578125" style="363" customWidth="1"/>
    <col min="11" max="11" width="23.42578125" style="96" customWidth="1"/>
    <col min="12" max="12" width="30.28515625" style="96" customWidth="1"/>
    <col min="13" max="13" width="25.140625" style="96" customWidth="1"/>
    <col min="14" max="14" width="20.5703125" style="96" customWidth="1"/>
    <col min="15" max="15" width="19" style="96" customWidth="1"/>
    <col min="16" max="18" width="22.7109375" style="96" customWidth="1"/>
    <col min="19" max="16384" width="9.140625" style="96"/>
  </cols>
  <sheetData>
    <row r="1" spans="1:18" ht="23.25">
      <c r="A1" s="653" t="s">
        <v>2510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5"/>
      <c r="M1" s="331"/>
      <c r="N1" s="1" t="s">
        <v>7</v>
      </c>
    </row>
    <row r="2" spans="1:18" s="167" customFormat="1" ht="23.25">
      <c r="A2" s="40"/>
      <c r="B2" s="41"/>
      <c r="C2" s="41"/>
      <c r="D2" s="41"/>
      <c r="E2" s="41"/>
      <c r="F2" s="333"/>
      <c r="G2" s="334"/>
      <c r="H2" s="334"/>
      <c r="I2" s="334"/>
      <c r="J2" s="334"/>
      <c r="K2" s="41"/>
      <c r="L2" s="41"/>
      <c r="M2" s="41"/>
      <c r="N2" s="42"/>
    </row>
    <row r="3" spans="1:18" ht="45">
      <c r="A3" s="50" t="s">
        <v>10</v>
      </c>
      <c r="B3" s="47" t="s">
        <v>2667</v>
      </c>
      <c r="C3" s="47" t="s">
        <v>5094</v>
      </c>
      <c r="D3" s="47" t="s">
        <v>0</v>
      </c>
      <c r="E3" s="47" t="s">
        <v>1</v>
      </c>
      <c r="F3" s="335" t="s">
        <v>13</v>
      </c>
      <c r="G3" s="336" t="s">
        <v>11</v>
      </c>
      <c r="H3" s="336" t="s">
        <v>12</v>
      </c>
      <c r="I3" s="336" t="s">
        <v>5</v>
      </c>
      <c r="J3" s="336" t="s">
        <v>6</v>
      </c>
      <c r="K3" s="48" t="s">
        <v>3</v>
      </c>
      <c r="L3" s="49" t="s">
        <v>4</v>
      </c>
      <c r="M3" s="49" t="s">
        <v>8</v>
      </c>
      <c r="N3" s="49" t="s">
        <v>1083</v>
      </c>
      <c r="O3" s="49" t="s">
        <v>9</v>
      </c>
      <c r="P3" s="411" t="s">
        <v>5731</v>
      </c>
      <c r="Q3" s="411" t="s">
        <v>5732</v>
      </c>
      <c r="R3" s="411" t="s">
        <v>5733</v>
      </c>
    </row>
    <row r="4" spans="1:18" s="343" customFormat="1" ht="45">
      <c r="A4" s="337" t="s">
        <v>5095</v>
      </c>
      <c r="B4" s="202" t="s">
        <v>5096</v>
      </c>
      <c r="C4" s="338" t="s">
        <v>5097</v>
      </c>
      <c r="D4" s="204" t="s">
        <v>2668</v>
      </c>
      <c r="E4" s="202" t="s">
        <v>2669</v>
      </c>
      <c r="F4" s="115" t="s">
        <v>5098</v>
      </c>
      <c r="G4" s="339">
        <v>1371697.13</v>
      </c>
      <c r="H4" s="340">
        <v>1371697.13</v>
      </c>
      <c r="I4" s="340">
        <f>FEAD810[[#This Row],[Bespovratna sredstva Ukupno]]*0.85</f>
        <v>1165942.5604999999</v>
      </c>
      <c r="J4" s="340">
        <f>FEAD810[[#This Row],[Bespovratna sredstva Ukupno]]*0.15</f>
        <v>205754.56949999998</v>
      </c>
      <c r="K4" s="319">
        <v>0</v>
      </c>
      <c r="L4" s="204" t="s">
        <v>2670</v>
      </c>
      <c r="M4" s="341" t="s">
        <v>221</v>
      </c>
      <c r="N4" s="342" t="s">
        <v>20</v>
      </c>
      <c r="O4" s="407" t="s">
        <v>4573</v>
      </c>
      <c r="P4" s="412">
        <f>IFERROR(VLOOKUP(TRIM(FEAD810[[#This Row],[Lokacija provedbe
grad ili općina]]),Koordinate!B:E,2,FALSE),"")</f>
        <v>35000</v>
      </c>
      <c r="Q4" s="412">
        <f>IFERROR(VLOOKUP(TRIM(FEAD810[[#This Row],[Lokacija provedbe
grad ili općina]]),Koordinate!B:E,3,FALSE),"")</f>
        <v>45.163143099999999</v>
      </c>
      <c r="R4" s="412">
        <f>IFERROR(VLOOKUP(TRIM(FEAD810[[#This Row],[Lokacija provedbe
grad ili općina]]),Koordinate!B:E,4,FALSE),"")</f>
        <v>18.011608099999901</v>
      </c>
    </row>
    <row r="5" spans="1:18" s="91" customFormat="1" ht="30">
      <c r="A5" s="344" t="s">
        <v>5099</v>
      </c>
      <c r="B5" s="57" t="s">
        <v>5096</v>
      </c>
      <c r="C5" s="345" t="s">
        <v>5100</v>
      </c>
      <c r="D5" s="56" t="s">
        <v>2668</v>
      </c>
      <c r="E5" s="57" t="s">
        <v>2669</v>
      </c>
      <c r="F5" s="115">
        <v>43091</v>
      </c>
      <c r="G5" s="339">
        <v>1436851.4</v>
      </c>
      <c r="H5" s="339">
        <v>1436851.4</v>
      </c>
      <c r="I5" s="340">
        <f>FEAD810[[#This Row],[Bespovratna sredstva Ukupno]]*0.85</f>
        <v>1221323.69</v>
      </c>
      <c r="J5" s="340">
        <f>FEAD810[[#This Row],[Bespovratna sredstva Ukupno]]*0.15</f>
        <v>215527.71</v>
      </c>
      <c r="K5" s="75">
        <v>0</v>
      </c>
      <c r="L5" s="92" t="s">
        <v>2671</v>
      </c>
      <c r="M5" s="24" t="s">
        <v>5035</v>
      </c>
      <c r="N5" s="24" t="s">
        <v>28</v>
      </c>
      <c r="O5" s="23" t="s">
        <v>4299</v>
      </c>
      <c r="P5" s="413">
        <f>IFERROR(VLOOKUP(TRIM(FEAD810[[#This Row],[Lokacija provedbe
grad ili općina]]),Koordinate!B:E,2,FALSE),"")</f>
        <v>31000</v>
      </c>
      <c r="Q5" s="413">
        <f>IFERROR(VLOOKUP(TRIM(FEAD810[[#This Row],[Lokacija provedbe
grad ili općina]]),Koordinate!B:E,3,FALSE),"")</f>
        <v>45.554962400000001</v>
      </c>
      <c r="R5" s="413">
        <f>IFERROR(VLOOKUP(TRIM(FEAD810[[#This Row],[Lokacija provedbe
grad ili općina]]),Koordinate!B:E,4,FALSE),"")</f>
        <v>18.695514399999901</v>
      </c>
    </row>
    <row r="6" spans="1:18" s="91" customFormat="1" ht="30">
      <c r="A6" s="344" t="s">
        <v>5101</v>
      </c>
      <c r="B6" s="57" t="s">
        <v>5096</v>
      </c>
      <c r="C6" s="345" t="s">
        <v>5102</v>
      </c>
      <c r="D6" s="56" t="s">
        <v>2668</v>
      </c>
      <c r="E6" s="57" t="s">
        <v>2669</v>
      </c>
      <c r="F6" s="115">
        <v>43091</v>
      </c>
      <c r="G6" s="339">
        <v>623026.16</v>
      </c>
      <c r="H6" s="339">
        <v>623026.16</v>
      </c>
      <c r="I6" s="340">
        <f>FEAD810[[#This Row],[Bespovratna sredstva Ukupno]]*0.85</f>
        <v>529572.23600000003</v>
      </c>
      <c r="J6" s="340">
        <f>FEAD810[[#This Row],[Bespovratna sredstva Ukupno]]*0.15</f>
        <v>93453.923999999999</v>
      </c>
      <c r="K6" s="319">
        <v>0</v>
      </c>
      <c r="L6" s="7" t="s">
        <v>2671</v>
      </c>
      <c r="M6" s="24" t="s">
        <v>5035</v>
      </c>
      <c r="N6" s="24" t="s">
        <v>28</v>
      </c>
      <c r="O6" s="23" t="s">
        <v>4299</v>
      </c>
      <c r="P6" s="413">
        <f>IFERROR(VLOOKUP(TRIM(FEAD810[[#This Row],[Lokacija provedbe
grad ili općina]]),Koordinate!B:E,2,FALSE),"")</f>
        <v>31000</v>
      </c>
      <c r="Q6" s="413">
        <f>IFERROR(VLOOKUP(TRIM(FEAD810[[#This Row],[Lokacija provedbe
grad ili općina]]),Koordinate!B:E,3,FALSE),"")</f>
        <v>45.554962400000001</v>
      </c>
      <c r="R6" s="413">
        <f>IFERROR(VLOOKUP(TRIM(FEAD810[[#This Row],[Lokacija provedbe
grad ili općina]]),Koordinate!B:E,4,FALSE),"")</f>
        <v>18.695514399999901</v>
      </c>
    </row>
    <row r="7" spans="1:18" s="91" customFormat="1" ht="30">
      <c r="A7" s="344" t="s">
        <v>5103</v>
      </c>
      <c r="B7" s="57" t="s">
        <v>5096</v>
      </c>
      <c r="C7" s="345" t="s">
        <v>5104</v>
      </c>
      <c r="D7" s="56" t="s">
        <v>2668</v>
      </c>
      <c r="E7" s="57" t="s">
        <v>2669</v>
      </c>
      <c r="F7" s="115">
        <v>43132</v>
      </c>
      <c r="G7" s="339">
        <v>230291.38</v>
      </c>
      <c r="H7" s="339">
        <v>230291.38</v>
      </c>
      <c r="I7" s="340">
        <f>FEAD810[[#This Row],[Bespovratna sredstva Ukupno]]*0.85</f>
        <v>195747.67300000001</v>
      </c>
      <c r="J7" s="340">
        <f>FEAD810[[#This Row],[Bespovratna sredstva Ukupno]]*0.15</f>
        <v>34543.707000000002</v>
      </c>
      <c r="K7" s="75">
        <v>0</v>
      </c>
      <c r="L7" s="346" t="s">
        <v>619</v>
      </c>
      <c r="M7" s="347" t="s">
        <v>218</v>
      </c>
      <c r="N7" s="24" t="s">
        <v>43</v>
      </c>
      <c r="O7" s="23" t="s">
        <v>61</v>
      </c>
      <c r="P7" s="413">
        <f>IFERROR(VLOOKUP(TRIM(FEAD810[[#This Row],[Lokacija provedbe
grad ili općina]]),Koordinate!B:E,2,FALSE),"")</f>
        <v>33000</v>
      </c>
      <c r="Q7" s="413">
        <f>IFERROR(VLOOKUP(TRIM(FEAD810[[#This Row],[Lokacija provedbe
grad ili općina]]),Koordinate!B:E,3,FALSE),"")</f>
        <v>45.831646300000003</v>
      </c>
      <c r="R7" s="413">
        <f>IFERROR(VLOOKUP(TRIM(FEAD810[[#This Row],[Lokacija provedbe
grad ili općina]]),Koordinate!B:E,4,FALSE),"")</f>
        <v>17.385542900000001</v>
      </c>
    </row>
    <row r="8" spans="1:18" s="91" customFormat="1" ht="30">
      <c r="A8" s="56" t="s">
        <v>5105</v>
      </c>
      <c r="B8" s="57" t="s">
        <v>5096</v>
      </c>
      <c r="C8" s="345" t="s">
        <v>5106</v>
      </c>
      <c r="D8" s="56" t="s">
        <v>2668</v>
      </c>
      <c r="E8" s="57" t="s">
        <v>2669</v>
      </c>
      <c r="F8" s="115">
        <v>43136</v>
      </c>
      <c r="G8" s="339">
        <v>555827.21</v>
      </c>
      <c r="H8" s="339">
        <v>555827.21</v>
      </c>
      <c r="I8" s="340">
        <f>FEAD810[[#This Row],[Bespovratna sredstva Ukupno]]*0.85</f>
        <v>472453.12849999993</v>
      </c>
      <c r="J8" s="340">
        <f>FEAD810[[#This Row],[Bespovratna sredstva Ukupno]]*0.15</f>
        <v>83374.081499999986</v>
      </c>
      <c r="K8" s="319">
        <v>0</v>
      </c>
      <c r="L8" s="23" t="s">
        <v>222</v>
      </c>
      <c r="M8" s="347" t="s">
        <v>222</v>
      </c>
      <c r="N8" s="24" t="s">
        <v>38</v>
      </c>
      <c r="O8" s="23"/>
      <c r="P8" s="413" t="str">
        <f>IFERROR(VLOOKUP(TRIM(FEAD810[[#This Row],[Lokacija provedbe
grad ili općina]]),Koordinate!B:E,2,FALSE),"")</f>
        <v/>
      </c>
      <c r="Q8" s="413" t="str">
        <f>IFERROR(VLOOKUP(TRIM(FEAD810[[#This Row],[Lokacija provedbe
grad ili općina]]),Koordinate!B:E,3,FALSE),"")</f>
        <v/>
      </c>
      <c r="R8" s="413" t="str">
        <f>IFERROR(VLOOKUP(TRIM(FEAD810[[#This Row],[Lokacija provedbe
grad ili općina]]),Koordinate!B:E,4,FALSE),"")</f>
        <v/>
      </c>
    </row>
    <row r="9" spans="1:18" s="167" customFormat="1" ht="30">
      <c r="A9" s="124" t="s">
        <v>5107</v>
      </c>
      <c r="B9" s="57" t="s">
        <v>5096</v>
      </c>
      <c r="C9" s="345" t="s">
        <v>5108</v>
      </c>
      <c r="D9" s="56" t="s">
        <v>2668</v>
      </c>
      <c r="E9" s="57" t="s">
        <v>2669</v>
      </c>
      <c r="F9" s="115">
        <v>43164</v>
      </c>
      <c r="G9" s="339">
        <v>1494734.39</v>
      </c>
      <c r="H9" s="339">
        <v>1494734.39</v>
      </c>
      <c r="I9" s="340">
        <f>FEAD810[[#This Row],[Bespovratna sredstva Ukupno]]*0.85</f>
        <v>1270524.2315</v>
      </c>
      <c r="J9" s="340">
        <f>FEAD810[[#This Row],[Bespovratna sredstva Ukupno]]*0.15</f>
        <v>224210.15849999999</v>
      </c>
      <c r="K9" s="75">
        <v>0</v>
      </c>
      <c r="L9" s="23" t="s">
        <v>223</v>
      </c>
      <c r="M9" s="347" t="s">
        <v>223</v>
      </c>
      <c r="N9" s="24" t="s">
        <v>52</v>
      </c>
      <c r="O9" s="23"/>
      <c r="P9" s="414" t="str">
        <f>IFERROR(VLOOKUP(TRIM(FEAD810[[#This Row],[Lokacija provedbe
grad ili općina]]),Koordinate!B:E,2,FALSE),"")</f>
        <v/>
      </c>
      <c r="Q9" s="414" t="str">
        <f>IFERROR(VLOOKUP(TRIM(FEAD810[[#This Row],[Lokacija provedbe
grad ili općina]]),Koordinate!B:E,3,FALSE),"")</f>
        <v/>
      </c>
      <c r="R9" s="414" t="str">
        <f>IFERROR(VLOOKUP(TRIM(FEAD810[[#This Row],[Lokacija provedbe
grad ili općina]]),Koordinate!B:E,4,FALSE),"")</f>
        <v/>
      </c>
    </row>
    <row r="10" spans="1:18" s="167" customFormat="1" ht="30">
      <c r="A10" s="124" t="s">
        <v>5109</v>
      </c>
      <c r="B10" s="57" t="s">
        <v>5096</v>
      </c>
      <c r="C10" s="345" t="s">
        <v>5110</v>
      </c>
      <c r="D10" s="56" t="s">
        <v>2668</v>
      </c>
      <c r="E10" s="57" t="s">
        <v>2669</v>
      </c>
      <c r="F10" s="115">
        <v>43164</v>
      </c>
      <c r="G10" s="339">
        <v>1499880.56</v>
      </c>
      <c r="H10" s="339">
        <v>1499880.56</v>
      </c>
      <c r="I10" s="340">
        <f>FEAD810[[#This Row],[Bespovratna sredstva Ukupno]]*0.85</f>
        <v>1274898.476</v>
      </c>
      <c r="J10" s="340">
        <f>FEAD810[[#This Row],[Bespovratna sredstva Ukupno]]*0.15</f>
        <v>224982.084</v>
      </c>
      <c r="K10" s="319">
        <v>0</v>
      </c>
      <c r="L10" s="23" t="s">
        <v>221</v>
      </c>
      <c r="M10" s="347" t="s">
        <v>221</v>
      </c>
      <c r="N10" s="24" t="s">
        <v>20</v>
      </c>
      <c r="O10" s="23"/>
      <c r="P10" s="414" t="str">
        <f>IFERROR(VLOOKUP(TRIM(FEAD810[[#This Row],[Lokacija provedbe
grad ili općina]]),Koordinate!B:E,2,FALSE),"")</f>
        <v/>
      </c>
      <c r="Q10" s="414" t="str">
        <f>IFERROR(VLOOKUP(TRIM(FEAD810[[#This Row],[Lokacija provedbe
grad ili općina]]),Koordinate!B:E,3,FALSE),"")</f>
        <v/>
      </c>
      <c r="R10" s="414" t="str">
        <f>IFERROR(VLOOKUP(TRIM(FEAD810[[#This Row],[Lokacija provedbe
grad ili općina]]),Koordinate!B:E,4,FALSE),"")</f>
        <v/>
      </c>
    </row>
    <row r="11" spans="1:18" s="167" customFormat="1" ht="30">
      <c r="A11" s="124" t="s">
        <v>5111</v>
      </c>
      <c r="B11" s="57" t="s">
        <v>5096</v>
      </c>
      <c r="C11" s="345" t="s">
        <v>5112</v>
      </c>
      <c r="D11" s="56" t="s">
        <v>2668</v>
      </c>
      <c r="E11" s="57" t="s">
        <v>2669</v>
      </c>
      <c r="F11" s="115">
        <v>43178</v>
      </c>
      <c r="G11" s="339">
        <v>425771.4</v>
      </c>
      <c r="H11" s="339">
        <v>425771.4</v>
      </c>
      <c r="I11" s="340">
        <f>FEAD810[[#This Row],[Bespovratna sredstva Ukupno]]*0.85</f>
        <v>361905.69</v>
      </c>
      <c r="J11" s="340">
        <f>FEAD810[[#This Row],[Bespovratna sredstva Ukupno]]*0.15</f>
        <v>63865.71</v>
      </c>
      <c r="K11" s="75">
        <v>0</v>
      </c>
      <c r="L11" s="23" t="s">
        <v>224</v>
      </c>
      <c r="M11" s="347" t="s">
        <v>223</v>
      </c>
      <c r="N11" s="24" t="s">
        <v>52</v>
      </c>
      <c r="O11" s="23" t="s">
        <v>143</v>
      </c>
      <c r="P11" s="414">
        <f>IFERROR(VLOOKUP(TRIM(FEAD810[[#This Row],[Lokacija provedbe
grad ili općina]]),Koordinate!B:E,2,FALSE),"")</f>
        <v>32100</v>
      </c>
      <c r="Q11" s="414">
        <f>IFERROR(VLOOKUP(TRIM(FEAD810[[#This Row],[Lokacija provedbe
grad ili općina]]),Koordinate!B:E,3,FALSE),"")</f>
        <v>45.287905799999997</v>
      </c>
      <c r="R11" s="414">
        <f>IFERROR(VLOOKUP(TRIM(FEAD810[[#This Row],[Lokacija provedbe
grad ili općina]]),Koordinate!B:E,4,FALSE),"")</f>
        <v>18.805678100000002</v>
      </c>
    </row>
    <row r="12" spans="1:18" s="352" customFormat="1" ht="30">
      <c r="A12" s="348" t="s">
        <v>5113</v>
      </c>
      <c r="B12" s="202" t="s">
        <v>5096</v>
      </c>
      <c r="C12" s="338" t="s">
        <v>5114</v>
      </c>
      <c r="D12" s="204" t="s">
        <v>2668</v>
      </c>
      <c r="E12" s="202" t="s">
        <v>2669</v>
      </c>
      <c r="F12" s="203">
        <v>43234</v>
      </c>
      <c r="G12" s="340">
        <v>331813.48</v>
      </c>
      <c r="H12" s="340">
        <v>331813.48</v>
      </c>
      <c r="I12" s="340">
        <f>FEAD810[[#This Row],[Bespovratna sredstva Ukupno]]*0.85</f>
        <v>282041.45799999998</v>
      </c>
      <c r="J12" s="340">
        <f>FEAD810[[#This Row],[Bespovratna sredstva Ukupno]]*0.15</f>
        <v>49772.021999999997</v>
      </c>
      <c r="K12" s="319">
        <v>0</v>
      </c>
      <c r="L12" s="349" t="s">
        <v>5115</v>
      </c>
      <c r="M12" s="350" t="s">
        <v>5115</v>
      </c>
      <c r="N12" s="351" t="s">
        <v>43</v>
      </c>
      <c r="O12" s="349"/>
      <c r="P12" s="412" t="str">
        <f>IFERROR(VLOOKUP(TRIM(FEAD810[[#This Row],[Lokacija provedbe
grad ili općina]]),Koordinate!B:E,2,FALSE),"")</f>
        <v/>
      </c>
      <c r="Q12" s="412" t="str">
        <f>IFERROR(VLOOKUP(TRIM(FEAD810[[#This Row],[Lokacija provedbe
grad ili općina]]),Koordinate!B:E,3,FALSE),"")</f>
        <v/>
      </c>
      <c r="R12" s="412" t="str">
        <f>IFERROR(VLOOKUP(TRIM(FEAD810[[#This Row],[Lokacija provedbe
grad ili općina]]),Koordinate!B:E,4,FALSE),"")</f>
        <v/>
      </c>
    </row>
    <row r="13" spans="1:18" s="352" customFormat="1" ht="45">
      <c r="A13" s="348" t="s">
        <v>5116</v>
      </c>
      <c r="B13" s="202" t="s">
        <v>5096</v>
      </c>
      <c r="C13" s="338" t="s">
        <v>5117</v>
      </c>
      <c r="D13" s="204" t="s">
        <v>3845</v>
      </c>
      <c r="E13" s="202" t="s">
        <v>2669</v>
      </c>
      <c r="F13" s="203">
        <v>43210</v>
      </c>
      <c r="G13" s="353">
        <v>3471700</v>
      </c>
      <c r="H13" s="340">
        <v>3471700</v>
      </c>
      <c r="I13" s="340">
        <f>FEAD810[[#This Row],[Bespovratna sredstva Ukupno]]*0.85</f>
        <v>2950945</v>
      </c>
      <c r="J13" s="340">
        <f>FEAD810[[#This Row],[Bespovratna sredstva Ukupno]]*0.15</f>
        <v>520755</v>
      </c>
      <c r="K13" s="319">
        <v>0</v>
      </c>
      <c r="L13" s="349" t="s">
        <v>3846</v>
      </c>
      <c r="M13" s="350" t="s">
        <v>5035</v>
      </c>
      <c r="N13" s="351" t="s">
        <v>28</v>
      </c>
      <c r="O13" s="349" t="s">
        <v>29</v>
      </c>
      <c r="P13" s="412">
        <f>IFERROR(VLOOKUP(TRIM(FEAD810[[#This Row],[Lokacija provedbe
grad ili općina]]),Koordinate!B:E,2,FALSE),"")</f>
        <v>31000</v>
      </c>
      <c r="Q13" s="412">
        <f>IFERROR(VLOOKUP(TRIM(FEAD810[[#This Row],[Lokacija provedbe
grad ili općina]]),Koordinate!B:E,3,FALSE),"")</f>
        <v>45.554962400000001</v>
      </c>
      <c r="R13" s="412">
        <f>IFERROR(VLOOKUP(TRIM(FEAD810[[#This Row],[Lokacija provedbe
grad ili općina]]),Koordinate!B:E,4,FALSE),"")</f>
        <v>18.695514399999901</v>
      </c>
    </row>
    <row r="14" spans="1:18" s="352" customFormat="1" ht="75">
      <c r="A14" s="348" t="s">
        <v>5118</v>
      </c>
      <c r="B14" s="202" t="s">
        <v>5096</v>
      </c>
      <c r="C14" s="338" t="s">
        <v>5119</v>
      </c>
      <c r="D14" s="204" t="s">
        <v>3845</v>
      </c>
      <c r="E14" s="202" t="s">
        <v>2669</v>
      </c>
      <c r="F14" s="203">
        <v>43280</v>
      </c>
      <c r="G14" s="340">
        <v>3500000</v>
      </c>
      <c r="H14" s="340">
        <v>3500000</v>
      </c>
      <c r="I14" s="340">
        <f>FEAD810[[#This Row],[Bespovratna sredstva Ukupno]]*0.85</f>
        <v>2975000</v>
      </c>
      <c r="J14" s="340">
        <f>FEAD810[[#This Row],[Bespovratna sredstva Ukupno]]*0.15</f>
        <v>525000</v>
      </c>
      <c r="K14" s="319">
        <v>0</v>
      </c>
      <c r="L14" s="349" t="s">
        <v>3847</v>
      </c>
      <c r="M14" s="332" t="s">
        <v>5120</v>
      </c>
      <c r="N14" s="351" t="s">
        <v>1084</v>
      </c>
      <c r="O14" s="349"/>
      <c r="P14" s="412" t="str">
        <f>IFERROR(VLOOKUP(TRIM(FEAD810[[#This Row],[Lokacija provedbe
grad ili općina]]),Koordinate!B:E,2,FALSE),"")</f>
        <v/>
      </c>
      <c r="Q14" s="412" t="str">
        <f>IFERROR(VLOOKUP(TRIM(FEAD810[[#This Row],[Lokacija provedbe
grad ili općina]]),Koordinate!B:E,3,FALSE),"")</f>
        <v/>
      </c>
      <c r="R14" s="412" t="str">
        <f>IFERROR(VLOOKUP(TRIM(FEAD810[[#This Row],[Lokacija provedbe
grad ili općina]]),Koordinate!B:E,4,FALSE),"")</f>
        <v/>
      </c>
    </row>
    <row r="15" spans="1:18" ht="45">
      <c r="A15" s="344" t="s">
        <v>5121</v>
      </c>
      <c r="B15" s="57" t="s">
        <v>5096</v>
      </c>
      <c r="C15" s="345" t="s">
        <v>5122</v>
      </c>
      <c r="D15" s="56" t="s">
        <v>3845</v>
      </c>
      <c r="E15" s="57" t="s">
        <v>2669</v>
      </c>
      <c r="F15" s="115">
        <v>43280</v>
      </c>
      <c r="G15" s="339">
        <v>3499999</v>
      </c>
      <c r="H15" s="339">
        <v>3499999</v>
      </c>
      <c r="I15" s="340">
        <f>FEAD810[[#This Row],[Bespovratna sredstva Ukupno]]*0.85</f>
        <v>2974999.15</v>
      </c>
      <c r="J15" s="340">
        <f>FEAD810[[#This Row],[Bespovratna sredstva Ukupno]]*0.15</f>
        <v>524999.85</v>
      </c>
      <c r="K15" s="75">
        <v>0</v>
      </c>
      <c r="L15" s="23" t="s">
        <v>2357</v>
      </c>
      <c r="M15" s="347" t="s">
        <v>218</v>
      </c>
      <c r="N15" s="24" t="s">
        <v>43</v>
      </c>
      <c r="O15" s="23" t="s">
        <v>61</v>
      </c>
      <c r="P15" s="413">
        <f>IFERROR(VLOOKUP(TRIM(FEAD810[[#This Row],[Lokacija provedbe
grad ili općina]]),Koordinate!B:E,2,FALSE),"")</f>
        <v>33000</v>
      </c>
      <c r="Q15" s="413">
        <f>IFERROR(VLOOKUP(TRIM(FEAD810[[#This Row],[Lokacija provedbe
grad ili općina]]),Koordinate!B:E,3,FALSE),"")</f>
        <v>45.831646300000003</v>
      </c>
      <c r="R15" s="413">
        <f>IFERROR(VLOOKUP(TRIM(FEAD810[[#This Row],[Lokacija provedbe
grad ili općina]]),Koordinate!B:E,4,FALSE),"")</f>
        <v>17.385542900000001</v>
      </c>
    </row>
    <row r="16" spans="1:18" s="352" customFormat="1" ht="75">
      <c r="A16" s="348" t="s">
        <v>5123</v>
      </c>
      <c r="B16" s="202" t="s">
        <v>5096</v>
      </c>
      <c r="C16" s="338" t="s">
        <v>5124</v>
      </c>
      <c r="D16" s="204" t="s">
        <v>3845</v>
      </c>
      <c r="E16" s="202" t="s">
        <v>2669</v>
      </c>
      <c r="F16" s="203">
        <v>43283</v>
      </c>
      <c r="G16" s="340">
        <v>3500000</v>
      </c>
      <c r="H16" s="340">
        <v>3500000</v>
      </c>
      <c r="I16" s="340">
        <f>FEAD810[[#This Row],[Bespovratna sredstva Ukupno]]*0.85</f>
        <v>2975000</v>
      </c>
      <c r="J16" s="340">
        <f>FEAD810[[#This Row],[Bespovratna sredstva Ukupno]]*0.15</f>
        <v>525000</v>
      </c>
      <c r="K16" s="319">
        <v>0</v>
      </c>
      <c r="L16" s="349" t="s">
        <v>3848</v>
      </c>
      <c r="M16" s="332" t="s">
        <v>5093</v>
      </c>
      <c r="N16" s="351" t="s">
        <v>1084</v>
      </c>
      <c r="O16" s="349" t="s">
        <v>177</v>
      </c>
      <c r="P16" s="412">
        <f>IFERROR(VLOOKUP(TRIM(FEAD810[[#This Row],[Lokacija provedbe
grad ili općina]]),Koordinate!B:E,2,FALSE),"")</f>
        <v>32270</v>
      </c>
      <c r="Q16" s="412">
        <f>IFERROR(VLOOKUP(TRIM(FEAD810[[#This Row],[Lokacija provedbe
grad ili općina]]),Koordinate!B:E,3,FALSE),"")</f>
        <v>45.072074000000001</v>
      </c>
      <c r="R16" s="412">
        <f>IFERROR(VLOOKUP(TRIM(FEAD810[[#This Row],[Lokacija provedbe
grad ili općina]]),Koordinate!B:E,4,FALSE),"")</f>
        <v>18.694507199999901</v>
      </c>
    </row>
    <row r="17" spans="1:18" s="167" customFormat="1" ht="45">
      <c r="A17" s="330" t="s">
        <v>3897</v>
      </c>
      <c r="B17" s="57" t="s">
        <v>5096</v>
      </c>
      <c r="C17" s="345" t="s">
        <v>5125</v>
      </c>
      <c r="D17" s="56" t="s">
        <v>3845</v>
      </c>
      <c r="E17" s="57" t="s">
        <v>2669</v>
      </c>
      <c r="F17" s="115">
        <v>43301</v>
      </c>
      <c r="G17" s="339">
        <v>2714005.08</v>
      </c>
      <c r="H17" s="339">
        <v>2714005.08</v>
      </c>
      <c r="I17" s="340">
        <f>FEAD810[[#This Row],[Bespovratna sredstva Ukupno]]*0.85</f>
        <v>2306904.318</v>
      </c>
      <c r="J17" s="340">
        <f>FEAD810[[#This Row],[Bespovratna sredstva Ukupno]]*0.15</f>
        <v>407100.76199999999</v>
      </c>
      <c r="K17" s="75">
        <v>0</v>
      </c>
      <c r="L17" s="23" t="s">
        <v>3898</v>
      </c>
      <c r="M17" s="347" t="s">
        <v>5035</v>
      </c>
      <c r="N17" s="24" t="s">
        <v>28</v>
      </c>
      <c r="O17" s="23" t="s">
        <v>1279</v>
      </c>
      <c r="P17" s="414">
        <f>IFERROR(VLOOKUP(TRIM(FEAD810[[#This Row],[Lokacija provedbe
grad ili općina]]),Koordinate!B:E,2,FALSE),"")</f>
        <v>31550</v>
      </c>
      <c r="Q17" s="414">
        <f>IFERROR(VLOOKUP(TRIM(FEAD810[[#This Row],[Lokacija provedbe
grad ili općina]]),Koordinate!B:E,3,FALSE),"")</f>
        <v>45.659016899999997</v>
      </c>
      <c r="R17" s="414">
        <f>IFERROR(VLOOKUP(TRIM(FEAD810[[#This Row],[Lokacija provedbe
grad ili općina]]),Koordinate!B:E,4,FALSE),"")</f>
        <v>18.415552899999899</v>
      </c>
    </row>
    <row r="18" spans="1:18" s="352" customFormat="1" ht="45">
      <c r="A18" s="348" t="s">
        <v>5126</v>
      </c>
      <c r="B18" s="202" t="s">
        <v>5096</v>
      </c>
      <c r="C18" s="338" t="s">
        <v>5127</v>
      </c>
      <c r="D18" s="204" t="s">
        <v>3845</v>
      </c>
      <c r="E18" s="202" t="s">
        <v>2669</v>
      </c>
      <c r="F18" s="203" t="s">
        <v>5128</v>
      </c>
      <c r="G18" s="340">
        <v>2859645</v>
      </c>
      <c r="H18" s="340">
        <v>2859645</v>
      </c>
      <c r="I18" s="340">
        <f>FEAD810[[#This Row],[Bespovratna sredstva Ukupno]]*0.85</f>
        <v>2430698.25</v>
      </c>
      <c r="J18" s="340">
        <f>FEAD810[[#This Row],[Bespovratna sredstva Ukupno]]*0.15</f>
        <v>428946.75</v>
      </c>
      <c r="K18" s="319">
        <v>0</v>
      </c>
      <c r="L18" s="349" t="s">
        <v>5129</v>
      </c>
      <c r="M18" s="350" t="s">
        <v>223</v>
      </c>
      <c r="N18" s="351" t="s">
        <v>52</v>
      </c>
      <c r="O18" s="349"/>
      <c r="P18" s="412" t="str">
        <f>IFERROR(VLOOKUP(TRIM(FEAD810[[#This Row],[Lokacija provedbe
grad ili općina]]),Koordinate!B:E,2,FALSE),"")</f>
        <v/>
      </c>
      <c r="Q18" s="412" t="str">
        <f>IFERROR(VLOOKUP(TRIM(FEAD810[[#This Row],[Lokacija provedbe
grad ili općina]]),Koordinate!B:E,3,FALSE),"")</f>
        <v/>
      </c>
      <c r="R18" s="412" t="str">
        <f>IFERROR(VLOOKUP(TRIM(FEAD810[[#This Row],[Lokacija provedbe
grad ili općina]]),Koordinate!B:E,4,FALSE),"")</f>
        <v/>
      </c>
    </row>
    <row r="19" spans="1:18" s="352" customFormat="1" ht="33" customHeight="1">
      <c r="A19" s="348" t="s">
        <v>5130</v>
      </c>
      <c r="B19" s="202" t="s">
        <v>5096</v>
      </c>
      <c r="C19" s="338" t="s">
        <v>5131</v>
      </c>
      <c r="D19" s="204" t="s">
        <v>5063</v>
      </c>
      <c r="E19" s="202" t="s">
        <v>2669</v>
      </c>
      <c r="F19" s="203" t="s">
        <v>5132</v>
      </c>
      <c r="G19" s="340">
        <v>230630.24</v>
      </c>
      <c r="H19" s="340">
        <v>230630.24</v>
      </c>
      <c r="I19" s="340">
        <f>FEAD810[[#This Row],[Bespovratna sredstva Ukupno]]*0.85</f>
        <v>196035.704</v>
      </c>
      <c r="J19" s="340">
        <f>FEAD810[[#This Row],[Bespovratna sredstva Ukupno]]*0.15</f>
        <v>34594.536</v>
      </c>
      <c r="K19" s="319">
        <v>0</v>
      </c>
      <c r="L19" s="349" t="s">
        <v>619</v>
      </c>
      <c r="M19" s="350" t="s">
        <v>218</v>
      </c>
      <c r="N19" s="351" t="s">
        <v>43</v>
      </c>
      <c r="O19" s="349"/>
      <c r="P19" s="412" t="str">
        <f>IFERROR(VLOOKUP(TRIM(FEAD810[[#This Row],[Lokacija provedbe
grad ili općina]]),Koordinate!B:E,2,FALSE),"")</f>
        <v/>
      </c>
      <c r="Q19" s="412" t="str">
        <f>IFERROR(VLOOKUP(TRIM(FEAD810[[#This Row],[Lokacija provedbe
grad ili općina]]),Koordinate!B:E,3,FALSE),"")</f>
        <v/>
      </c>
      <c r="R19" s="412" t="str">
        <f>IFERROR(VLOOKUP(TRIM(FEAD810[[#This Row],[Lokacija provedbe
grad ili općina]]),Koordinate!B:E,4,FALSE),"")</f>
        <v/>
      </c>
    </row>
    <row r="20" spans="1:18" s="167" customFormat="1" ht="45">
      <c r="A20" s="124" t="s">
        <v>6137</v>
      </c>
      <c r="B20" s="57" t="s">
        <v>5096</v>
      </c>
      <c r="C20" s="345" t="s">
        <v>5133</v>
      </c>
      <c r="D20" s="56" t="s">
        <v>5063</v>
      </c>
      <c r="E20" s="57" t="s">
        <v>2669</v>
      </c>
      <c r="F20" s="90">
        <v>43458</v>
      </c>
      <c r="G20" s="339">
        <v>1475568.33</v>
      </c>
      <c r="H20" s="339">
        <v>1475568.33</v>
      </c>
      <c r="I20" s="340">
        <f>FEAD810[[#This Row],[Bespovratna sredstva Ukupno]]*0.85</f>
        <v>1254233.0804999999</v>
      </c>
      <c r="J20" s="340">
        <f>FEAD810[[#This Row],[Bespovratna sredstva Ukupno]]*0.15</f>
        <v>221335.24950000001</v>
      </c>
      <c r="K20" s="319">
        <v>0</v>
      </c>
      <c r="L20" s="23" t="s">
        <v>221</v>
      </c>
      <c r="M20" s="347" t="s">
        <v>221</v>
      </c>
      <c r="N20" s="24" t="s">
        <v>20</v>
      </c>
      <c r="O20" s="23"/>
      <c r="P20" s="414" t="str">
        <f>IFERROR(VLOOKUP(TRIM(FEAD810[[#This Row],[Lokacija provedbe
grad ili općina]]),Koordinate!B:E,2,FALSE),"")</f>
        <v/>
      </c>
      <c r="Q20" s="414" t="str">
        <f>IFERROR(VLOOKUP(TRIM(FEAD810[[#This Row],[Lokacija provedbe
grad ili općina]]),Koordinate!B:E,3,FALSE),"")</f>
        <v/>
      </c>
      <c r="R20" s="414" t="str">
        <f>IFERROR(VLOOKUP(TRIM(FEAD810[[#This Row],[Lokacija provedbe
grad ili općina]]),Koordinate!B:E,4,FALSE),"")</f>
        <v/>
      </c>
    </row>
    <row r="21" spans="1:18" ht="45">
      <c r="A21" s="56" t="s">
        <v>6138</v>
      </c>
      <c r="B21" s="57" t="s">
        <v>5096</v>
      </c>
      <c r="C21" s="345" t="s">
        <v>5134</v>
      </c>
      <c r="D21" s="56" t="s">
        <v>5063</v>
      </c>
      <c r="E21" s="354" t="s">
        <v>2669</v>
      </c>
      <c r="F21" s="355">
        <v>43461</v>
      </c>
      <c r="G21" s="356">
        <v>1499691.03</v>
      </c>
      <c r="H21" s="339">
        <v>1499691.03</v>
      </c>
      <c r="I21" s="340">
        <f>FEAD810[[#This Row],[Bespovratna sredstva Ukupno]]*0.85</f>
        <v>1274737.3755000001</v>
      </c>
      <c r="J21" s="340">
        <f>FEAD810[[#This Row],[Bespovratna sredstva Ukupno]]*0.15</f>
        <v>224953.6545</v>
      </c>
      <c r="K21" s="75">
        <v>0</v>
      </c>
      <c r="L21" s="357" t="s">
        <v>5082</v>
      </c>
      <c r="M21" s="357" t="s">
        <v>221</v>
      </c>
      <c r="N21" s="357" t="s">
        <v>20</v>
      </c>
      <c r="O21" s="23" t="s">
        <v>4573</v>
      </c>
      <c r="P21" s="413">
        <f>IFERROR(VLOOKUP(TRIM(FEAD810[[#This Row],[Lokacija provedbe
grad ili općina]]),Koordinate!B:E,2,FALSE),"")</f>
        <v>35000</v>
      </c>
      <c r="Q21" s="413">
        <f>IFERROR(VLOOKUP(TRIM(FEAD810[[#This Row],[Lokacija provedbe
grad ili općina]]),Koordinate!B:E,3,FALSE),"")</f>
        <v>45.163143099999999</v>
      </c>
      <c r="R21" s="413">
        <f>IFERROR(VLOOKUP(TRIM(FEAD810[[#This Row],[Lokacija provedbe
grad ili općina]]),Koordinate!B:E,4,FALSE),"")</f>
        <v>18.011608099999901</v>
      </c>
    </row>
    <row r="22" spans="1:18" s="352" customFormat="1" ht="45">
      <c r="A22" s="348" t="s">
        <v>5135</v>
      </c>
      <c r="B22" s="360" t="s">
        <v>5136</v>
      </c>
      <c r="C22" s="338" t="s">
        <v>5137</v>
      </c>
      <c r="D22" s="348" t="s">
        <v>3845</v>
      </c>
      <c r="E22" s="360" t="s">
        <v>2669</v>
      </c>
      <c r="F22" s="361" t="s">
        <v>5138</v>
      </c>
      <c r="G22" s="353">
        <v>1493360</v>
      </c>
      <c r="H22" s="353">
        <v>1493360</v>
      </c>
      <c r="I22" s="340">
        <f>FEAD810[[#This Row],[Bespovratna sredstva Ukupno]]*0.85</f>
        <v>1269356</v>
      </c>
      <c r="J22" s="340">
        <f>FEAD810[[#This Row],[Bespovratna sredstva Ukupno]]*0.15</f>
        <v>224004</v>
      </c>
      <c r="K22" s="319">
        <v>0</v>
      </c>
      <c r="L22" s="348" t="s">
        <v>5139</v>
      </c>
      <c r="M22" s="348" t="s">
        <v>5035</v>
      </c>
      <c r="N22" s="348" t="s">
        <v>28</v>
      </c>
      <c r="O22" s="408"/>
      <c r="P22" s="412" t="str">
        <f>IFERROR(VLOOKUP(TRIM(FEAD810[[#This Row],[Lokacija provedbe
grad ili općina]]),Koordinate!B:E,2,FALSE),"")</f>
        <v/>
      </c>
      <c r="Q22" s="412" t="str">
        <f>IFERROR(VLOOKUP(TRIM(FEAD810[[#This Row],[Lokacija provedbe
grad ili općina]]),Koordinate!B:E,3,FALSE),"")</f>
        <v/>
      </c>
      <c r="R22" s="412" t="str">
        <f>IFERROR(VLOOKUP(TRIM(FEAD810[[#This Row],[Lokacija provedbe
grad ili općina]]),Koordinate!B:E,4,FALSE),"")</f>
        <v/>
      </c>
    </row>
    <row r="23" spans="1:18" ht="75">
      <c r="A23" s="344" t="s">
        <v>5140</v>
      </c>
      <c r="B23" s="358" t="s">
        <v>5136</v>
      </c>
      <c r="C23" s="345" t="s">
        <v>5141</v>
      </c>
      <c r="D23" s="344" t="s">
        <v>3845</v>
      </c>
      <c r="E23" s="358" t="s">
        <v>2669</v>
      </c>
      <c r="F23" s="359" t="s">
        <v>5142</v>
      </c>
      <c r="G23" s="356">
        <v>1499949</v>
      </c>
      <c r="H23" s="356">
        <v>1499949</v>
      </c>
      <c r="I23" s="340">
        <f>FEAD810[[#This Row],[Bespovratna sredstva Ukupno]]*0.85</f>
        <v>1274956.6499999999</v>
      </c>
      <c r="J23" s="340">
        <f>FEAD810[[#This Row],[Bespovratna sredstva Ukupno]]*0.15</f>
        <v>224992.35</v>
      </c>
      <c r="K23" s="75">
        <v>0</v>
      </c>
      <c r="L23" s="344" t="s">
        <v>5143</v>
      </c>
      <c r="M23" s="344" t="s">
        <v>5144</v>
      </c>
      <c r="N23" s="344" t="s">
        <v>1084</v>
      </c>
      <c r="O23" s="432" t="s">
        <v>29</v>
      </c>
      <c r="P23" s="413">
        <f>IFERROR(VLOOKUP(TRIM(FEAD810[[#This Row],[Lokacija provedbe
grad ili općina]]),Koordinate!B:E,2,FALSE),"")</f>
        <v>31000</v>
      </c>
      <c r="Q23" s="413">
        <f>IFERROR(VLOOKUP(TRIM(FEAD810[[#This Row],[Lokacija provedbe
grad ili općina]]),Koordinate!B:E,3,FALSE),"")</f>
        <v>45.554962400000001</v>
      </c>
      <c r="R23" s="413">
        <f>IFERROR(VLOOKUP(TRIM(FEAD810[[#This Row],[Lokacija provedbe
grad ili općina]]),Koordinate!B:E,4,FALSE),"")</f>
        <v>18.695514399999901</v>
      </c>
    </row>
    <row r="24" spans="1:18" ht="45">
      <c r="A24" s="344" t="s">
        <v>5121</v>
      </c>
      <c r="B24" s="358" t="s">
        <v>5136</v>
      </c>
      <c r="C24" s="345" t="s">
        <v>5145</v>
      </c>
      <c r="D24" s="344" t="s">
        <v>3845</v>
      </c>
      <c r="E24" s="358" t="s">
        <v>2669</v>
      </c>
      <c r="F24" s="359" t="s">
        <v>5142</v>
      </c>
      <c r="G24" s="356">
        <v>1499971</v>
      </c>
      <c r="H24" s="356">
        <v>1499971</v>
      </c>
      <c r="I24" s="340">
        <f>FEAD810[[#This Row],[Bespovratna sredstva Ukupno]]*0.85</f>
        <v>1274975.3499999999</v>
      </c>
      <c r="J24" s="340">
        <f>FEAD810[[#This Row],[Bespovratna sredstva Ukupno]]*0.15</f>
        <v>224995.65</v>
      </c>
      <c r="K24" s="319">
        <v>0</v>
      </c>
      <c r="L24" s="344" t="s">
        <v>3848</v>
      </c>
      <c r="M24" s="344" t="s">
        <v>218</v>
      </c>
      <c r="N24" s="344" t="s">
        <v>43</v>
      </c>
      <c r="O24" s="409" t="s">
        <v>61</v>
      </c>
      <c r="P24" s="413">
        <f>IFERROR(VLOOKUP(TRIM(FEAD810[[#This Row],[Lokacija provedbe
grad ili općina]]),Koordinate!B:E,2,FALSE),"")</f>
        <v>33000</v>
      </c>
      <c r="Q24" s="413">
        <f>IFERROR(VLOOKUP(TRIM(FEAD810[[#This Row],[Lokacija provedbe
grad ili općina]]),Koordinate!B:E,3,FALSE),"")</f>
        <v>45.831646300000003</v>
      </c>
      <c r="R24" s="413">
        <f>IFERROR(VLOOKUP(TRIM(FEAD810[[#This Row],[Lokacija provedbe
grad ili općina]]),Koordinate!B:E,4,FALSE),"")</f>
        <v>17.385542900000001</v>
      </c>
    </row>
    <row r="25" spans="1:18" ht="75">
      <c r="A25" s="344" t="s">
        <v>5123</v>
      </c>
      <c r="B25" s="358" t="s">
        <v>5136</v>
      </c>
      <c r="C25" s="345" t="s">
        <v>5146</v>
      </c>
      <c r="D25" s="344" t="s">
        <v>3845</v>
      </c>
      <c r="E25" s="358" t="s">
        <v>2669</v>
      </c>
      <c r="F25" s="359" t="s">
        <v>5147</v>
      </c>
      <c r="G25" s="356">
        <v>1499769.41</v>
      </c>
      <c r="H25" s="356">
        <v>1499769.41</v>
      </c>
      <c r="I25" s="340">
        <f>FEAD810[[#This Row],[Bespovratna sredstva Ukupno]]*0.85</f>
        <v>1274803.9985</v>
      </c>
      <c r="J25" s="340">
        <f>FEAD810[[#This Row],[Bespovratna sredstva Ukupno]]*0.15</f>
        <v>224965.41149999999</v>
      </c>
      <c r="K25" s="75">
        <v>0</v>
      </c>
      <c r="L25" s="344" t="s">
        <v>3848</v>
      </c>
      <c r="M25" s="344" t="s">
        <v>5093</v>
      </c>
      <c r="N25" s="344" t="s">
        <v>1084</v>
      </c>
      <c r="O25" s="428" t="s">
        <v>177</v>
      </c>
      <c r="P25" s="413">
        <f>IFERROR(VLOOKUP(TRIM(FEAD810[[#This Row],[Lokacija provedbe
grad ili općina]]),Koordinate!B:E,2,FALSE),"")</f>
        <v>32270</v>
      </c>
      <c r="Q25" s="413">
        <f>IFERROR(VLOOKUP(TRIM(FEAD810[[#This Row],[Lokacija provedbe
grad ili općina]]),Koordinate!B:E,3,FALSE),"")</f>
        <v>45.072074000000001</v>
      </c>
      <c r="R25" s="413">
        <f>IFERROR(VLOOKUP(TRIM(FEAD810[[#This Row],[Lokacija provedbe
grad ili općina]]),Koordinate!B:E,4,FALSE),"")</f>
        <v>18.694507199999901</v>
      </c>
    </row>
    <row r="26" spans="1:18" ht="45">
      <c r="A26" s="344" t="s">
        <v>3897</v>
      </c>
      <c r="B26" s="358" t="s">
        <v>5136</v>
      </c>
      <c r="C26" s="345" t="s">
        <v>5148</v>
      </c>
      <c r="D26" s="344" t="s">
        <v>3845</v>
      </c>
      <c r="E26" s="358" t="s">
        <v>2669</v>
      </c>
      <c r="F26" s="359" t="s">
        <v>5149</v>
      </c>
      <c r="G26" s="356">
        <v>1496550</v>
      </c>
      <c r="H26" s="356">
        <v>1496550</v>
      </c>
      <c r="I26" s="340">
        <f>FEAD810[[#This Row],[Bespovratna sredstva Ukupno]]*0.85</f>
        <v>1272067.5</v>
      </c>
      <c r="J26" s="340">
        <f>FEAD810[[#This Row],[Bespovratna sredstva Ukupno]]*0.15</f>
        <v>224482.5</v>
      </c>
      <c r="K26" s="319">
        <v>0</v>
      </c>
      <c r="L26" s="344" t="s">
        <v>3898</v>
      </c>
      <c r="M26" s="344" t="s">
        <v>5035</v>
      </c>
      <c r="N26" s="344" t="s">
        <v>28</v>
      </c>
      <c r="O26" s="428" t="s">
        <v>1279</v>
      </c>
      <c r="P26" s="413">
        <f>IFERROR(VLOOKUP(TRIM(FEAD810[[#This Row],[Lokacija provedbe
grad ili općina]]),Koordinate!B:E,2,FALSE),"")</f>
        <v>31550</v>
      </c>
      <c r="Q26" s="413">
        <f>IFERROR(VLOOKUP(TRIM(FEAD810[[#This Row],[Lokacija provedbe
grad ili općina]]),Koordinate!B:E,3,FALSE),"")</f>
        <v>45.659016899999997</v>
      </c>
      <c r="R26" s="413">
        <f>IFERROR(VLOOKUP(TRIM(FEAD810[[#This Row],[Lokacija provedbe
grad ili općina]]),Koordinate!B:E,4,FALSE),"")</f>
        <v>18.415552899999899</v>
      </c>
    </row>
    <row r="27" spans="1:18" s="352" customFormat="1" ht="75">
      <c r="A27" s="348" t="s">
        <v>5150</v>
      </c>
      <c r="B27" s="360" t="s">
        <v>5136</v>
      </c>
      <c r="C27" s="338" t="s">
        <v>5151</v>
      </c>
      <c r="D27" s="348" t="s">
        <v>3845</v>
      </c>
      <c r="E27" s="360" t="s">
        <v>2669</v>
      </c>
      <c r="F27" s="361" t="s">
        <v>5152</v>
      </c>
      <c r="G27" s="353">
        <v>1499850</v>
      </c>
      <c r="H27" s="353">
        <v>1499850</v>
      </c>
      <c r="I27" s="340">
        <f>FEAD810[[#This Row],[Bespovratna sredstva Ukupno]]*0.85</f>
        <v>1274872.5</v>
      </c>
      <c r="J27" s="340">
        <f>FEAD810[[#This Row],[Bespovratna sredstva Ukupno]]*0.15</f>
        <v>224977.5</v>
      </c>
      <c r="K27" s="319">
        <v>0</v>
      </c>
      <c r="L27" s="348" t="s">
        <v>5153</v>
      </c>
      <c r="M27" s="348" t="s">
        <v>5093</v>
      </c>
      <c r="N27" s="348" t="s">
        <v>1084</v>
      </c>
      <c r="O27" s="410"/>
      <c r="P27" s="412" t="str">
        <f>IFERROR(VLOOKUP(TRIM(FEAD810[[#This Row],[Lokacija provedbe
grad ili općina]]),Koordinate!B:E,2,FALSE),"")</f>
        <v/>
      </c>
      <c r="Q27" s="412" t="str">
        <f>IFERROR(VLOOKUP(TRIM(FEAD810[[#This Row],[Lokacija provedbe
grad ili općina]]),Koordinate!B:E,3,FALSE),"")</f>
        <v/>
      </c>
      <c r="R27" s="412" t="str">
        <f>IFERROR(VLOOKUP(TRIM(FEAD810[[#This Row],[Lokacija provedbe
grad ili općina]]),Koordinate!B:E,4,FALSE),"")</f>
        <v/>
      </c>
    </row>
    <row r="28" spans="1:18" ht="30">
      <c r="A28" s="344" t="s">
        <v>5107</v>
      </c>
      <c r="B28" s="358" t="s">
        <v>5154</v>
      </c>
      <c r="C28" s="345" t="s">
        <v>5155</v>
      </c>
      <c r="D28" s="344" t="s">
        <v>2668</v>
      </c>
      <c r="E28" s="358" t="s">
        <v>2669</v>
      </c>
      <c r="F28" s="359" t="s">
        <v>5156</v>
      </c>
      <c r="G28" s="356">
        <v>14997.65</v>
      </c>
      <c r="H28" s="356">
        <v>14997.65</v>
      </c>
      <c r="I28" s="340">
        <f>FEAD810[[#This Row],[Bespovratna sredstva Ukupno]]*0.85</f>
        <v>12748.002499999999</v>
      </c>
      <c r="J28" s="340">
        <f>FEAD810[[#This Row],[Bespovratna sredstva Ukupno]]*0.15</f>
        <v>2249.6475</v>
      </c>
      <c r="K28" s="319">
        <v>0</v>
      </c>
      <c r="L28" s="344" t="s">
        <v>223</v>
      </c>
      <c r="M28" s="344" t="s">
        <v>223</v>
      </c>
      <c r="N28" s="344" t="s">
        <v>52</v>
      </c>
      <c r="O28" s="409"/>
      <c r="P28" s="413" t="str">
        <f>IFERROR(VLOOKUP(TRIM(FEAD810[[#This Row],[Lokacija provedbe
grad ili općina]]),Koordinate!B:E,2,FALSE),"")</f>
        <v/>
      </c>
      <c r="Q28" s="413" t="str">
        <f>IFERROR(VLOOKUP(TRIM(FEAD810[[#This Row],[Lokacija provedbe
grad ili općina]]),Koordinate!B:E,3,FALSE),"")</f>
        <v/>
      </c>
      <c r="R28" s="413" t="str">
        <f>IFERROR(VLOOKUP(TRIM(FEAD810[[#This Row],[Lokacija provedbe
grad ili općina]]),Koordinate!B:E,4,FALSE),"")</f>
        <v/>
      </c>
    </row>
    <row r="29" spans="1:18" ht="30">
      <c r="A29" s="344" t="s">
        <v>5157</v>
      </c>
      <c r="B29" s="358" t="s">
        <v>5154</v>
      </c>
      <c r="C29" s="345" t="s">
        <v>5158</v>
      </c>
      <c r="D29" s="344" t="s">
        <v>2668</v>
      </c>
      <c r="E29" s="358" t="s">
        <v>2669</v>
      </c>
      <c r="F29" s="359" t="s">
        <v>5159</v>
      </c>
      <c r="G29" s="356">
        <v>4257.1099999999997</v>
      </c>
      <c r="H29" s="356">
        <v>4257.1099999999997</v>
      </c>
      <c r="I29" s="340">
        <f>FEAD810[[#This Row],[Bespovratna sredstva Ukupno]]*0.85</f>
        <v>3618.5434999999998</v>
      </c>
      <c r="J29" s="340">
        <f>FEAD810[[#This Row],[Bespovratna sredstva Ukupno]]*0.15</f>
        <v>638.56649999999991</v>
      </c>
      <c r="K29" s="75">
        <v>0</v>
      </c>
      <c r="L29" s="344" t="s">
        <v>224</v>
      </c>
      <c r="M29" s="344" t="s">
        <v>223</v>
      </c>
      <c r="N29" s="344" t="s">
        <v>52</v>
      </c>
      <c r="O29" s="428" t="s">
        <v>143</v>
      </c>
      <c r="P29" s="413">
        <f>IFERROR(VLOOKUP(TRIM(FEAD810[[#This Row],[Lokacija provedbe
grad ili općina]]),Koordinate!B:E,2,FALSE),"")</f>
        <v>32100</v>
      </c>
      <c r="Q29" s="413">
        <f>IFERROR(VLOOKUP(TRIM(FEAD810[[#This Row],[Lokacija provedbe
grad ili općina]]),Koordinate!B:E,3,FALSE),"")</f>
        <v>45.287905799999997</v>
      </c>
      <c r="R29" s="413">
        <f>IFERROR(VLOOKUP(TRIM(FEAD810[[#This Row],[Lokacija provedbe
grad ili općina]]),Koordinate!B:E,4,FALSE),"")</f>
        <v>18.805678100000002</v>
      </c>
    </row>
    <row r="30" spans="1:18" ht="45">
      <c r="A30" s="344" t="s">
        <v>5116</v>
      </c>
      <c r="B30" s="358" t="s">
        <v>5154</v>
      </c>
      <c r="C30" s="345" t="s">
        <v>5160</v>
      </c>
      <c r="D30" s="344" t="s">
        <v>3845</v>
      </c>
      <c r="E30" s="358" t="s">
        <v>2669</v>
      </c>
      <c r="F30" s="359" t="s">
        <v>5138</v>
      </c>
      <c r="G30" s="356">
        <v>77800</v>
      </c>
      <c r="H30" s="356">
        <v>77800</v>
      </c>
      <c r="I30" s="340">
        <f>FEAD810[[#This Row],[Bespovratna sredstva Ukupno]]*0.85</f>
        <v>66130</v>
      </c>
      <c r="J30" s="340">
        <f>FEAD810[[#This Row],[Bespovratna sredstva Ukupno]]*0.15</f>
        <v>11670</v>
      </c>
      <c r="K30" s="319">
        <v>0</v>
      </c>
      <c r="L30" s="344" t="s">
        <v>3846</v>
      </c>
      <c r="M30" s="344" t="s">
        <v>5035</v>
      </c>
      <c r="N30" s="344" t="s">
        <v>28</v>
      </c>
      <c r="O30" s="428" t="s">
        <v>29</v>
      </c>
      <c r="P30" s="413">
        <f>IFERROR(VLOOKUP(TRIM(FEAD810[[#This Row],[Lokacija provedbe
grad ili općina]]),Koordinate!B:E,2,FALSE),"")</f>
        <v>31000</v>
      </c>
      <c r="Q30" s="413">
        <f>IFERROR(VLOOKUP(TRIM(FEAD810[[#This Row],[Lokacija provedbe
grad ili općina]]),Koordinate!B:E,3,FALSE),"")</f>
        <v>45.554962400000001</v>
      </c>
      <c r="R30" s="413">
        <f>IFERROR(VLOOKUP(TRIM(FEAD810[[#This Row],[Lokacija provedbe
grad ili općina]]),Koordinate!B:E,4,FALSE),"")</f>
        <v>18.695514399999901</v>
      </c>
    </row>
    <row r="31" spans="1:18" ht="75">
      <c r="A31" s="344" t="s">
        <v>5118</v>
      </c>
      <c r="B31" s="358" t="s">
        <v>5154</v>
      </c>
      <c r="C31" s="345" t="s">
        <v>5161</v>
      </c>
      <c r="D31" s="344" t="s">
        <v>3845</v>
      </c>
      <c r="E31" s="358" t="s">
        <v>2669</v>
      </c>
      <c r="F31" s="359" t="s">
        <v>5142</v>
      </c>
      <c r="G31" s="356">
        <v>66000</v>
      </c>
      <c r="H31" s="356">
        <v>66000</v>
      </c>
      <c r="I31" s="340">
        <f>FEAD810[[#This Row],[Bespovratna sredstva Ukupno]]*0.85</f>
        <v>56100</v>
      </c>
      <c r="J31" s="340">
        <f>FEAD810[[#This Row],[Bespovratna sredstva Ukupno]]*0.15</f>
        <v>9900</v>
      </c>
      <c r="K31" s="75">
        <v>0</v>
      </c>
      <c r="L31" s="344" t="s">
        <v>3847</v>
      </c>
      <c r="M31" s="344" t="s">
        <v>5144</v>
      </c>
      <c r="N31" s="344" t="s">
        <v>1084</v>
      </c>
      <c r="O31" s="409" t="s">
        <v>4299</v>
      </c>
      <c r="P31" s="413">
        <f>IFERROR(VLOOKUP(TRIM(FEAD810[[#This Row],[Lokacija provedbe
grad ili općina]]),Koordinate!B:E,2,FALSE),"")</f>
        <v>31000</v>
      </c>
      <c r="Q31" s="413">
        <f>IFERROR(VLOOKUP(TRIM(FEAD810[[#This Row],[Lokacija provedbe
grad ili općina]]),Koordinate!B:E,3,FALSE),"")</f>
        <v>45.554962400000001</v>
      </c>
      <c r="R31" s="413">
        <f>IFERROR(VLOOKUP(TRIM(FEAD810[[#This Row],[Lokacija provedbe
grad ili općina]]),Koordinate!B:E,4,FALSE),"")</f>
        <v>18.695514399999901</v>
      </c>
    </row>
    <row r="32" spans="1:18" ht="45">
      <c r="A32" s="344" t="s">
        <v>5121</v>
      </c>
      <c r="B32" s="358" t="s">
        <v>5154</v>
      </c>
      <c r="C32" s="345" t="s">
        <v>5162</v>
      </c>
      <c r="D32" s="344" t="s">
        <v>3845</v>
      </c>
      <c r="E32" s="358" t="s">
        <v>2669</v>
      </c>
      <c r="F32" s="359" t="s">
        <v>5142</v>
      </c>
      <c r="G32" s="356">
        <v>79998</v>
      </c>
      <c r="H32" s="356">
        <v>79998</v>
      </c>
      <c r="I32" s="340">
        <f>FEAD810[[#This Row],[Bespovratna sredstva Ukupno]]*0.85</f>
        <v>67998.3</v>
      </c>
      <c r="J32" s="340">
        <f>FEAD810[[#This Row],[Bespovratna sredstva Ukupno]]*0.15</f>
        <v>11999.699999999999</v>
      </c>
      <c r="K32" s="319">
        <v>0</v>
      </c>
      <c r="L32" s="344" t="s">
        <v>3848</v>
      </c>
      <c r="M32" s="344" t="s">
        <v>218</v>
      </c>
      <c r="N32" s="344" t="s">
        <v>43</v>
      </c>
      <c r="O32" s="409" t="s">
        <v>61</v>
      </c>
      <c r="P32" s="413">
        <f>IFERROR(VLOOKUP(TRIM(FEAD810[[#This Row],[Lokacija provedbe
grad ili općina]]),Koordinate!B:E,2,FALSE),"")</f>
        <v>33000</v>
      </c>
      <c r="Q32" s="413">
        <f>IFERROR(VLOOKUP(TRIM(FEAD810[[#This Row],[Lokacija provedbe
grad ili općina]]),Koordinate!B:E,3,FALSE),"")</f>
        <v>45.831646300000003</v>
      </c>
      <c r="R32" s="413">
        <f>IFERROR(VLOOKUP(TRIM(FEAD810[[#This Row],[Lokacija provedbe
grad ili općina]]),Koordinate!B:E,4,FALSE),"")</f>
        <v>17.385542900000001</v>
      </c>
    </row>
    <row r="33" spans="1:18" ht="75">
      <c r="A33" s="344" t="s">
        <v>5123</v>
      </c>
      <c r="B33" s="358" t="s">
        <v>5154</v>
      </c>
      <c r="C33" s="345" t="s">
        <v>5163</v>
      </c>
      <c r="D33" s="344" t="s">
        <v>3845</v>
      </c>
      <c r="E33" s="358" t="s">
        <v>2669</v>
      </c>
      <c r="F33" s="359" t="s">
        <v>5147</v>
      </c>
      <c r="G33" s="356">
        <v>79996.31</v>
      </c>
      <c r="H33" s="356">
        <v>79996.31</v>
      </c>
      <c r="I33" s="340">
        <f>FEAD810[[#This Row],[Bespovratna sredstva Ukupno]]*0.85</f>
        <v>67996.863499999992</v>
      </c>
      <c r="J33" s="340">
        <f>FEAD810[[#This Row],[Bespovratna sredstva Ukupno]]*0.15</f>
        <v>11999.4465</v>
      </c>
      <c r="K33" s="75">
        <v>0</v>
      </c>
      <c r="L33" s="344" t="s">
        <v>3848</v>
      </c>
      <c r="M33" s="344" t="s">
        <v>5093</v>
      </c>
      <c r="N33" s="344" t="s">
        <v>1084</v>
      </c>
      <c r="O33" s="409" t="s">
        <v>177</v>
      </c>
      <c r="P33" s="413">
        <f>IFERROR(VLOOKUP(TRIM(FEAD810[[#This Row],[Lokacija provedbe
grad ili općina]]),Koordinate!B:E,2,FALSE),"")</f>
        <v>32270</v>
      </c>
      <c r="Q33" s="413">
        <f>IFERROR(VLOOKUP(TRIM(FEAD810[[#This Row],[Lokacija provedbe
grad ili općina]]),Koordinate!B:E,3,FALSE),"")</f>
        <v>45.072074000000001</v>
      </c>
      <c r="R33" s="413">
        <f>IFERROR(VLOOKUP(TRIM(FEAD810[[#This Row],[Lokacija provedbe
grad ili općina]]),Koordinate!B:E,4,FALSE),"")</f>
        <v>18.694507199999901</v>
      </c>
    </row>
    <row r="34" spans="1:18" ht="45">
      <c r="A34" s="344" t="s">
        <v>3897</v>
      </c>
      <c r="B34" s="358" t="s">
        <v>5154</v>
      </c>
      <c r="C34" s="345" t="s">
        <v>5164</v>
      </c>
      <c r="D34" s="344" t="s">
        <v>3845</v>
      </c>
      <c r="E34" s="358" t="s">
        <v>2669</v>
      </c>
      <c r="F34" s="359" t="s">
        <v>5149</v>
      </c>
      <c r="G34" s="356">
        <v>67360</v>
      </c>
      <c r="H34" s="356">
        <v>67360</v>
      </c>
      <c r="I34" s="340">
        <f>FEAD810[[#This Row],[Bespovratna sredstva Ukupno]]*0.85</f>
        <v>57256</v>
      </c>
      <c r="J34" s="340">
        <f>FEAD810[[#This Row],[Bespovratna sredstva Ukupno]]*0.15</f>
        <v>10104</v>
      </c>
      <c r="K34" s="319">
        <v>0</v>
      </c>
      <c r="L34" s="344" t="s">
        <v>3898</v>
      </c>
      <c r="M34" s="344" t="s">
        <v>5035</v>
      </c>
      <c r="N34" s="344" t="s">
        <v>28</v>
      </c>
      <c r="O34" s="409" t="s">
        <v>1279</v>
      </c>
      <c r="P34" s="413">
        <f>IFERROR(VLOOKUP(TRIM(FEAD810[[#This Row],[Lokacija provedbe
grad ili općina]]),Koordinate!B:E,2,FALSE),"")</f>
        <v>31550</v>
      </c>
      <c r="Q34" s="413">
        <f>IFERROR(VLOOKUP(TRIM(FEAD810[[#This Row],[Lokacija provedbe
grad ili općina]]),Koordinate!B:E,3,FALSE),"")</f>
        <v>45.659016899999997</v>
      </c>
      <c r="R34" s="413">
        <f>IFERROR(VLOOKUP(TRIM(FEAD810[[#This Row],[Lokacija provedbe
grad ili općina]]),Koordinate!B:E,4,FALSE),"")</f>
        <v>18.415552899999899</v>
      </c>
    </row>
    <row r="35" spans="1:18" s="352" customFormat="1" ht="75">
      <c r="A35" s="348" t="s">
        <v>5150</v>
      </c>
      <c r="B35" s="360" t="s">
        <v>5154</v>
      </c>
      <c r="C35" s="338" t="s">
        <v>5165</v>
      </c>
      <c r="D35" s="348" t="s">
        <v>3845</v>
      </c>
      <c r="E35" s="360" t="s">
        <v>2669</v>
      </c>
      <c r="F35" s="361" t="s">
        <v>5152</v>
      </c>
      <c r="G35" s="353">
        <v>19374</v>
      </c>
      <c r="H35" s="353">
        <v>19374</v>
      </c>
      <c r="I35" s="340">
        <f>FEAD810[[#This Row],[Bespovratna sredstva Ukupno]]*0.85</f>
        <v>16467.899999999998</v>
      </c>
      <c r="J35" s="340">
        <f>FEAD810[[#This Row],[Bespovratna sredstva Ukupno]]*0.15</f>
        <v>2906.1</v>
      </c>
      <c r="K35" s="319">
        <v>0</v>
      </c>
      <c r="L35" s="348" t="s">
        <v>5153</v>
      </c>
      <c r="M35" s="348" t="s">
        <v>5093</v>
      </c>
      <c r="N35" s="348" t="s">
        <v>1084</v>
      </c>
      <c r="O35" s="410"/>
      <c r="P35" s="412" t="str">
        <f>IFERROR(VLOOKUP(TRIM(FEAD810[[#This Row],[Lokacija provedbe
grad ili općina]]),Koordinate!B:E,2,FALSE),"")</f>
        <v/>
      </c>
      <c r="Q35" s="412" t="str">
        <f>IFERROR(VLOOKUP(TRIM(FEAD810[[#This Row],[Lokacija provedbe
grad ili općina]]),Koordinate!B:E,3,FALSE),"")</f>
        <v/>
      </c>
      <c r="R35" s="412" t="str">
        <f>IFERROR(VLOOKUP(TRIM(FEAD810[[#This Row],[Lokacija provedbe
grad ili općina]]),Koordinate!B:E,4,FALSE),"")</f>
        <v/>
      </c>
    </row>
    <row r="36" spans="1:18" s="352" customFormat="1" ht="45">
      <c r="A36" s="348" t="s">
        <v>5126</v>
      </c>
      <c r="B36" s="360" t="s">
        <v>5154</v>
      </c>
      <c r="C36" s="338" t="s">
        <v>5166</v>
      </c>
      <c r="D36" s="348" t="s">
        <v>3845</v>
      </c>
      <c r="E36" s="360" t="s">
        <v>2669</v>
      </c>
      <c r="F36" s="361" t="s">
        <v>5128</v>
      </c>
      <c r="G36" s="353">
        <v>39500</v>
      </c>
      <c r="H36" s="353">
        <v>39500</v>
      </c>
      <c r="I36" s="340">
        <f>FEAD810[[#This Row],[Bespovratna sredstva Ukupno]]*0.85</f>
        <v>33575</v>
      </c>
      <c r="J36" s="340">
        <f>FEAD810[[#This Row],[Bespovratna sredstva Ukupno]]*0.15</f>
        <v>5925</v>
      </c>
      <c r="K36" s="319">
        <v>0</v>
      </c>
      <c r="L36" s="348" t="s">
        <v>5167</v>
      </c>
      <c r="M36" s="348" t="s">
        <v>223</v>
      </c>
      <c r="N36" s="204" t="s">
        <v>52</v>
      </c>
      <c r="O36" s="408"/>
      <c r="P36" s="412" t="str">
        <f>IFERROR(VLOOKUP(TRIM(FEAD810[[#This Row],[Lokacija provedbe
grad ili općina]]),Koordinate!B:E,2,FALSE),"")</f>
        <v/>
      </c>
      <c r="Q36" s="412" t="str">
        <f>IFERROR(VLOOKUP(TRIM(FEAD810[[#This Row],[Lokacija provedbe
grad ili općina]]),Koordinate!B:E,3,FALSE),"")</f>
        <v/>
      </c>
      <c r="R36" s="412" t="str">
        <f>IFERROR(VLOOKUP(TRIM(FEAD810[[#This Row],[Lokacija provedbe
grad ili općina]]),Koordinate!B:E,4,FALSE),"")</f>
        <v/>
      </c>
    </row>
    <row r="37" spans="1:18" s="167" customFormat="1" ht="30">
      <c r="A37" s="433" t="s">
        <v>5942</v>
      </c>
      <c r="B37" s="434" t="s">
        <v>5096</v>
      </c>
      <c r="C37" s="435" t="s">
        <v>5943</v>
      </c>
      <c r="D37" s="436" t="s">
        <v>5063</v>
      </c>
      <c r="E37" s="434" t="s">
        <v>2669</v>
      </c>
      <c r="F37" s="437">
        <v>43518</v>
      </c>
      <c r="G37" s="438">
        <v>805095.11</v>
      </c>
      <c r="H37" s="438">
        <v>805095.11</v>
      </c>
      <c r="I37" s="438">
        <f>FEAD810[[#This Row],[Bespovratna sredstva Ukupno]]*0.85</f>
        <v>684330.84349999996</v>
      </c>
      <c r="J37" s="439">
        <f>FEAD810[[#This Row],[Bespovratna sredstva Ukupno]]*0.15</f>
        <v>120764.2665</v>
      </c>
      <c r="K37" s="440">
        <v>0</v>
      </c>
      <c r="L37" s="436" t="s">
        <v>2671</v>
      </c>
      <c r="M37" s="436" t="s">
        <v>55</v>
      </c>
      <c r="N37" s="161" t="s">
        <v>28</v>
      </c>
      <c r="O37" s="441" t="s">
        <v>29</v>
      </c>
      <c r="P37" s="442">
        <f>IFERROR(VLOOKUP(TRIM(FEAD810[[#This Row],[Lokacija provedbe
grad ili općina]]),Koordinate!B:E,2,FALSE),"")</f>
        <v>31000</v>
      </c>
      <c r="Q37" s="442">
        <f>IFERROR(VLOOKUP(TRIM(FEAD810[[#This Row],[Lokacija provedbe
grad ili općina]]),Koordinate!B:E,3,FALSE),"")</f>
        <v>45.554962400000001</v>
      </c>
      <c r="R37" s="442">
        <f>IFERROR(VLOOKUP(TRIM(FEAD810[[#This Row],[Lokacija provedbe
grad ili općina]]),Koordinate!B:E,4,FALSE),"")</f>
        <v>18.695514399999901</v>
      </c>
    </row>
    <row r="38" spans="1:18" s="167" customFormat="1" ht="30">
      <c r="A38" s="433" t="s">
        <v>5944</v>
      </c>
      <c r="B38" s="434" t="s">
        <v>5096</v>
      </c>
      <c r="C38" s="435" t="s">
        <v>5945</v>
      </c>
      <c r="D38" s="436" t="s">
        <v>5063</v>
      </c>
      <c r="E38" s="434" t="s">
        <v>2669</v>
      </c>
      <c r="F38" s="437">
        <v>43529</v>
      </c>
      <c r="G38" s="438">
        <v>1476050.78</v>
      </c>
      <c r="H38" s="438">
        <v>1476050.78</v>
      </c>
      <c r="I38" s="438">
        <f>FEAD810[[#This Row],[Bespovratna sredstva Ukupno]]*0.85</f>
        <v>1254643.1629999999</v>
      </c>
      <c r="J38" s="439">
        <f>FEAD810[[#This Row],[Bespovratna sredstva Ukupno]]*0.15</f>
        <v>221407.617</v>
      </c>
      <c r="K38" s="440">
        <v>0</v>
      </c>
      <c r="L38" s="436" t="s">
        <v>223</v>
      </c>
      <c r="M38" s="436" t="s">
        <v>223</v>
      </c>
      <c r="N38" s="161" t="s">
        <v>52</v>
      </c>
      <c r="O38" s="441" t="s">
        <v>53</v>
      </c>
      <c r="P38" s="442">
        <f>IFERROR(VLOOKUP(TRIM(FEAD810[[#This Row],[Lokacija provedbe
grad ili općina]]),Koordinate!B:E,2,FALSE),"")</f>
        <v>32000</v>
      </c>
      <c r="Q38" s="442">
        <f>IFERROR(VLOOKUP(TRIM(FEAD810[[#This Row],[Lokacija provedbe
grad ili općina]]),Koordinate!B:E,3,FALSE),"")</f>
        <v>45.345237699999998</v>
      </c>
      <c r="R38" s="442">
        <f>IFERROR(VLOOKUP(TRIM(FEAD810[[#This Row],[Lokacija provedbe
grad ili općina]]),Koordinate!B:E,4,FALSE),"")</f>
        <v>19.001020400000002</v>
      </c>
    </row>
    <row r="39" spans="1:18">
      <c r="A39" s="155" t="s">
        <v>1335</v>
      </c>
      <c r="B39" s="156"/>
      <c r="C39" s="156"/>
      <c r="D39" s="155"/>
      <c r="E39" s="156"/>
      <c r="F39" s="426"/>
      <c r="G39" s="427">
        <f>SUBTOTAL(109,FEAD810[Ukupan iznos projekta (bespovratna sredstva + doprinos korisnika)])</f>
        <v>42441010.159999996</v>
      </c>
      <c r="H39" s="427">
        <f>SUM(H4:H38)</f>
        <v>42441010.159999996</v>
      </c>
      <c r="I39" s="427">
        <f>SUM(I4:I38)</f>
        <v>36074858.635999992</v>
      </c>
      <c r="J39" s="427">
        <f>SUM(J4:J38)</f>
        <v>6366151.5239999993</v>
      </c>
      <c r="K39" s="427">
        <f>SUM(K4:K38)</f>
        <v>0</v>
      </c>
      <c r="L39" s="157">
        <f>SUBTOTAL(103,FEAD810[Korisnik projekta])</f>
        <v>35</v>
      </c>
      <c r="M39" s="155"/>
      <c r="N39" s="155"/>
      <c r="O39" s="156"/>
      <c r="P39" s="197"/>
      <c r="Q39" s="197"/>
      <c r="R39" s="197"/>
    </row>
  </sheetData>
  <mergeCells count="1">
    <mergeCell ref="A1:L1"/>
  </mergeCells>
  <conditionalFormatting sqref="H37:H38">
    <cfRule type="duplicateValues" dxfId="7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Q101"/>
  <sheetViews>
    <sheetView topLeftCell="D1" zoomScale="80" zoomScaleNormal="80" zoomScaleSheetLayoutView="90" workbookViewId="0">
      <pane ySplit="3" topLeftCell="A76" activePane="bottomLeft" state="frozen"/>
      <selection pane="bottomLeft" activeCell="P80" sqref="P80"/>
    </sheetView>
  </sheetViews>
  <sheetFormatPr defaultRowHeight="15"/>
  <cols>
    <col min="1" max="1" width="58" style="3" customWidth="1"/>
    <col min="2" max="2" width="17.42578125" style="3" customWidth="1"/>
    <col min="3" max="3" width="59.28515625" style="3" customWidth="1"/>
    <col min="4" max="4" width="23.42578125" style="3" customWidth="1"/>
    <col min="5" max="5" width="14.7109375" style="3" customWidth="1"/>
    <col min="6" max="6" width="14.5703125" style="6" customWidth="1"/>
    <col min="7" max="7" width="21.28515625" style="6" customWidth="1"/>
    <col min="8" max="8" width="32.5703125" style="3" customWidth="1"/>
    <col min="9" max="9" width="21.5703125" style="3" customWidth="1"/>
    <col min="10" max="10" width="19" style="3" customWidth="1"/>
    <col min="11" max="11" width="28.28515625" style="3" customWidth="1"/>
    <col min="12" max="12" width="23.7109375" style="3" customWidth="1"/>
    <col min="13" max="13" width="21.140625" style="3" customWidth="1"/>
    <col min="14" max="14" width="15.42578125" style="3" customWidth="1"/>
    <col min="15" max="17" width="24.28515625" style="3" customWidth="1"/>
    <col min="18" max="16384" width="9.140625" style="3"/>
  </cols>
  <sheetData>
    <row r="1" spans="1:17" ht="23.25">
      <c r="A1" s="653" t="s">
        <v>745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245" t="s">
        <v>7</v>
      </c>
    </row>
    <row r="2" spans="1:17" s="34" customFormat="1" ht="23.25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17" ht="75">
      <c r="A3" s="50" t="s">
        <v>10</v>
      </c>
      <c r="B3" s="50" t="s">
        <v>761</v>
      </c>
      <c r="C3" s="47" t="s">
        <v>2</v>
      </c>
      <c r="D3" s="47" t="s">
        <v>762</v>
      </c>
      <c r="E3" s="47" t="s">
        <v>1</v>
      </c>
      <c r="F3" s="47" t="s">
        <v>13</v>
      </c>
      <c r="G3" s="48" t="s">
        <v>763</v>
      </c>
      <c r="H3" s="48" t="s">
        <v>764</v>
      </c>
      <c r="I3" s="48" t="s">
        <v>1085</v>
      </c>
      <c r="J3" s="48" t="s">
        <v>3</v>
      </c>
      <c r="K3" s="49" t="s">
        <v>4</v>
      </c>
      <c r="L3" s="49" t="s">
        <v>8</v>
      </c>
      <c r="M3" s="49" t="s">
        <v>1083</v>
      </c>
      <c r="N3" s="49" t="s">
        <v>9</v>
      </c>
      <c r="O3" s="411" t="s">
        <v>5731</v>
      </c>
      <c r="P3" s="411" t="s">
        <v>5732</v>
      </c>
      <c r="Q3" s="411" t="s">
        <v>5733</v>
      </c>
    </row>
    <row r="4" spans="1:17" s="4" customFormat="1" ht="45">
      <c r="A4" s="457" t="s">
        <v>993</v>
      </c>
      <c r="B4" s="457" t="s">
        <v>994</v>
      </c>
      <c r="C4" s="457" t="s">
        <v>995</v>
      </c>
      <c r="D4" s="457" t="s">
        <v>996</v>
      </c>
      <c r="E4" s="457" t="s">
        <v>807</v>
      </c>
      <c r="F4" s="458">
        <v>42942</v>
      </c>
      <c r="G4" s="459">
        <v>14625076.130000001</v>
      </c>
      <c r="H4" s="459">
        <v>596820</v>
      </c>
      <c r="I4" s="459">
        <v>507297</v>
      </c>
      <c r="J4" s="459">
        <v>89523</v>
      </c>
      <c r="K4" s="460" t="s">
        <v>997</v>
      </c>
      <c r="L4" s="460" t="s">
        <v>28</v>
      </c>
      <c r="M4" s="460" t="s">
        <v>28</v>
      </c>
      <c r="N4" s="460" t="s">
        <v>134</v>
      </c>
      <c r="O4" s="142">
        <f>IFERROR(VLOOKUP(TRIM(ETS[[#This Row],[Lokacija provedbe
grad ili općina]]),Koordinate!B:E,2,FALSE),"")</f>
        <v>31300</v>
      </c>
      <c r="P4" s="142">
        <f>IFERROR(VLOOKUP(TRIM(ETS[[#This Row],[Lokacija provedbe
grad ili općina]]),Koordinate!B:E,3,FALSE),"")</f>
        <v>45.772866399999998</v>
      </c>
      <c r="Q4" s="142">
        <f>IFERROR(VLOOKUP(TRIM(ETS[[#This Row],[Lokacija provedbe
grad ili općina]]),Koordinate!B:E,4,FALSE),"")</f>
        <v>18.610752399999999</v>
      </c>
    </row>
    <row r="5" spans="1:17" s="4" customFormat="1" ht="45">
      <c r="A5" s="161" t="s">
        <v>998</v>
      </c>
      <c r="B5" s="461" t="s">
        <v>999</v>
      </c>
      <c r="C5" s="457" t="s">
        <v>995</v>
      </c>
      <c r="D5" s="161" t="s">
        <v>996</v>
      </c>
      <c r="E5" s="161" t="s">
        <v>807</v>
      </c>
      <c r="F5" s="53">
        <v>42965</v>
      </c>
      <c r="G5" s="462">
        <v>15188982.15</v>
      </c>
      <c r="H5" s="463">
        <v>1110071.1000000001</v>
      </c>
      <c r="I5" s="463">
        <v>943560.45</v>
      </c>
      <c r="J5" s="463">
        <v>166510.65</v>
      </c>
      <c r="K5" s="464" t="s">
        <v>1000</v>
      </c>
      <c r="L5" s="244" t="s">
        <v>28</v>
      </c>
      <c r="M5" s="244" t="s">
        <v>28</v>
      </c>
      <c r="N5" s="244" t="s">
        <v>29</v>
      </c>
      <c r="O5" s="142">
        <f>IFERROR(VLOOKUP(TRIM(ETS[[#This Row],[Lokacija provedbe
grad ili općina]]),Koordinate!B:E,2,FALSE),"")</f>
        <v>31000</v>
      </c>
      <c r="P5" s="142">
        <f>IFERROR(VLOOKUP(TRIM(ETS[[#This Row],[Lokacija provedbe
grad ili općina]]),Koordinate!B:E,3,FALSE),"")</f>
        <v>45.554962400000001</v>
      </c>
      <c r="Q5" s="142">
        <f>IFERROR(VLOOKUP(TRIM(ETS[[#This Row],[Lokacija provedbe
grad ili općina]]),Koordinate!B:E,4,FALSE),"")</f>
        <v>18.695514399999901</v>
      </c>
    </row>
    <row r="6" spans="1:17" s="4" customFormat="1" ht="45">
      <c r="A6" s="161" t="s">
        <v>1001</v>
      </c>
      <c r="B6" s="461" t="s">
        <v>1002</v>
      </c>
      <c r="C6" s="161" t="s">
        <v>1003</v>
      </c>
      <c r="D6" s="161" t="s">
        <v>996</v>
      </c>
      <c r="E6" s="161" t="s">
        <v>807</v>
      </c>
      <c r="F6" s="53">
        <v>42912</v>
      </c>
      <c r="G6" s="462">
        <v>18855975</v>
      </c>
      <c r="H6" s="462">
        <v>1400137.5</v>
      </c>
      <c r="I6" s="462">
        <v>1190116.875</v>
      </c>
      <c r="J6" s="462">
        <v>210020.625</v>
      </c>
      <c r="K6" s="244" t="s">
        <v>27</v>
      </c>
      <c r="L6" s="244" t="s">
        <v>28</v>
      </c>
      <c r="M6" s="244" t="s">
        <v>28</v>
      </c>
      <c r="N6" s="244" t="s">
        <v>29</v>
      </c>
      <c r="O6" s="142">
        <f>IFERROR(VLOOKUP(TRIM(ETS[[#This Row],[Lokacija provedbe
grad ili općina]]),Koordinate!B:E,2,FALSE),"")</f>
        <v>31000</v>
      </c>
      <c r="P6" s="142">
        <f>IFERROR(VLOOKUP(TRIM(ETS[[#This Row],[Lokacija provedbe
grad ili općina]]),Koordinate!B:E,3,FALSE),"")</f>
        <v>45.554962400000001</v>
      </c>
      <c r="Q6" s="142">
        <f>IFERROR(VLOOKUP(TRIM(ETS[[#This Row],[Lokacija provedbe
grad ili općina]]),Koordinate!B:E,4,FALSE),"")</f>
        <v>18.695514399999901</v>
      </c>
    </row>
    <row r="7" spans="1:17" s="4" customFormat="1" ht="30">
      <c r="A7" s="161" t="s">
        <v>741</v>
      </c>
      <c r="B7" s="161" t="s">
        <v>742</v>
      </c>
      <c r="C7" s="161" t="s">
        <v>805</v>
      </c>
      <c r="D7" s="161" t="s">
        <v>806</v>
      </c>
      <c r="E7" s="161" t="s">
        <v>807</v>
      </c>
      <c r="F7" s="53">
        <v>42874</v>
      </c>
      <c r="G7" s="54">
        <v>5298878.0999999996</v>
      </c>
      <c r="H7" s="54">
        <v>1907352.45</v>
      </c>
      <c r="I7" s="447">
        <v>1621249.575</v>
      </c>
      <c r="J7" s="54">
        <v>286102.875</v>
      </c>
      <c r="K7" s="244" t="s">
        <v>39</v>
      </c>
      <c r="L7" s="244" t="s">
        <v>38</v>
      </c>
      <c r="M7" s="244" t="s">
        <v>38</v>
      </c>
      <c r="N7" s="244" t="s">
        <v>37</v>
      </c>
      <c r="O7" s="142">
        <f>IFERROR(VLOOKUP(TRIM(ETS[[#This Row],[Lokacija provedbe
grad ili općina]]),Koordinate!B:E,2,FALSE),"")</f>
        <v>34551</v>
      </c>
      <c r="P7" s="142">
        <f>IFERROR(VLOOKUP(TRIM(ETS[[#This Row],[Lokacija provedbe
grad ili općina]]),Koordinate!B:E,3,FALSE),"")</f>
        <v>45.414281199999998</v>
      </c>
      <c r="Q7" s="142">
        <f>IFERROR(VLOOKUP(TRIM(ETS[[#This Row],[Lokacija provedbe
grad ili općina]]),Koordinate!B:E,4,FALSE),"")</f>
        <v>17.161192099999901</v>
      </c>
    </row>
    <row r="8" spans="1:17" s="4" customFormat="1" ht="60">
      <c r="A8" s="161" t="s">
        <v>743</v>
      </c>
      <c r="B8" s="161" t="s">
        <v>744</v>
      </c>
      <c r="C8" s="161" t="s">
        <v>805</v>
      </c>
      <c r="D8" s="161" t="s">
        <v>806</v>
      </c>
      <c r="E8" s="161" t="s">
        <v>807</v>
      </c>
      <c r="F8" s="53">
        <v>42874</v>
      </c>
      <c r="G8" s="54">
        <v>17303805.975000001</v>
      </c>
      <c r="H8" s="54">
        <v>10390371.449999999</v>
      </c>
      <c r="I8" s="54">
        <v>8831815.7300000004</v>
      </c>
      <c r="J8" s="54">
        <v>1558555.73</v>
      </c>
      <c r="K8" s="244" t="s">
        <v>1079</v>
      </c>
      <c r="L8" s="244" t="s">
        <v>38</v>
      </c>
      <c r="M8" s="244" t="s">
        <v>38</v>
      </c>
      <c r="N8" s="244" t="s">
        <v>128</v>
      </c>
      <c r="O8" s="142">
        <f>IFERROR(VLOOKUP(TRIM(ETS[[#This Row],[Lokacija provedbe
grad ili općina]]),Koordinate!B:E,2,FALSE),"")</f>
        <v>34310</v>
      </c>
      <c r="P8" s="142">
        <f>IFERROR(VLOOKUP(TRIM(ETS[[#This Row],[Lokacija provedbe
grad ili općina]]),Koordinate!B:E,3,FALSE),"")</f>
        <v>45.2862467</v>
      </c>
      <c r="Q8" s="142">
        <f>IFERROR(VLOOKUP(TRIM(ETS[[#This Row],[Lokacija provedbe
grad ili općina]]),Koordinate!B:E,4,FALSE),"")</f>
        <v>17.801819600000002</v>
      </c>
    </row>
    <row r="9" spans="1:17" s="4" customFormat="1" ht="30">
      <c r="A9" s="161" t="s">
        <v>808</v>
      </c>
      <c r="B9" s="161" t="s">
        <v>752</v>
      </c>
      <c r="C9" s="161" t="s">
        <v>809</v>
      </c>
      <c r="D9" s="161" t="s">
        <v>806</v>
      </c>
      <c r="E9" s="161" t="s">
        <v>807</v>
      </c>
      <c r="F9" s="53">
        <v>42885</v>
      </c>
      <c r="G9" s="54">
        <v>5179676.25</v>
      </c>
      <c r="H9" s="54">
        <v>987986.25</v>
      </c>
      <c r="I9" s="54">
        <v>839788.27500000002</v>
      </c>
      <c r="J9" s="54">
        <v>148197.97500000001</v>
      </c>
      <c r="K9" s="244" t="s">
        <v>39</v>
      </c>
      <c r="L9" s="244" t="s">
        <v>38</v>
      </c>
      <c r="M9" s="244" t="s">
        <v>38</v>
      </c>
      <c r="N9" s="244" t="s">
        <v>37</v>
      </c>
      <c r="O9" s="142">
        <f>IFERROR(VLOOKUP(TRIM(ETS[[#This Row],[Lokacija provedbe
grad ili općina]]),Koordinate!B:E,2,FALSE),"")</f>
        <v>34551</v>
      </c>
      <c r="P9" s="142">
        <f>IFERROR(VLOOKUP(TRIM(ETS[[#This Row],[Lokacija provedbe
grad ili općina]]),Koordinate!B:E,3,FALSE),"")</f>
        <v>45.414281199999998</v>
      </c>
      <c r="Q9" s="142">
        <f>IFERROR(VLOOKUP(TRIM(ETS[[#This Row],[Lokacija provedbe
grad ili općina]]),Koordinate!B:E,4,FALSE),"")</f>
        <v>17.161192099999901</v>
      </c>
    </row>
    <row r="10" spans="1:17" s="4" customFormat="1" ht="45">
      <c r="A10" s="161" t="s">
        <v>810</v>
      </c>
      <c r="B10" s="161" t="s">
        <v>755</v>
      </c>
      <c r="C10" s="161" t="s">
        <v>811</v>
      </c>
      <c r="D10" s="161" t="s">
        <v>806</v>
      </c>
      <c r="E10" s="161" t="s">
        <v>807</v>
      </c>
      <c r="F10" s="53">
        <v>42906</v>
      </c>
      <c r="G10" s="54">
        <f>731906.95*7.5</f>
        <v>5489302.125</v>
      </c>
      <c r="H10" s="54">
        <v>1960316.2500000002</v>
      </c>
      <c r="I10" s="447">
        <v>1666268.7750000001</v>
      </c>
      <c r="J10" s="54">
        <v>294047.47500000003</v>
      </c>
      <c r="K10" s="244" t="s">
        <v>39</v>
      </c>
      <c r="L10" s="244" t="s">
        <v>38</v>
      </c>
      <c r="M10" s="244" t="s">
        <v>38</v>
      </c>
      <c r="N10" s="244" t="s">
        <v>37</v>
      </c>
      <c r="O10" s="142">
        <f>IFERROR(VLOOKUP(TRIM(ETS[[#This Row],[Lokacija provedbe
grad ili općina]]),Koordinate!B:E,2,FALSE),"")</f>
        <v>34551</v>
      </c>
      <c r="P10" s="142">
        <f>IFERROR(VLOOKUP(TRIM(ETS[[#This Row],[Lokacija provedbe
grad ili općina]]),Koordinate!B:E,3,FALSE),"")</f>
        <v>45.414281199999998</v>
      </c>
      <c r="Q10" s="142">
        <f>IFERROR(VLOOKUP(TRIM(ETS[[#This Row],[Lokacija provedbe
grad ili općina]]),Koordinate!B:E,4,FALSE),"")</f>
        <v>17.161192099999901</v>
      </c>
    </row>
    <row r="11" spans="1:17" s="4" customFormat="1" ht="30">
      <c r="A11" s="161" t="s">
        <v>812</v>
      </c>
      <c r="B11" s="161" t="s">
        <v>753</v>
      </c>
      <c r="C11" s="161" t="s">
        <v>813</v>
      </c>
      <c r="D11" s="161" t="s">
        <v>806</v>
      </c>
      <c r="E11" s="161" t="s">
        <v>807</v>
      </c>
      <c r="F11" s="53">
        <v>42885</v>
      </c>
      <c r="G11" s="54">
        <f>1644127.82*7.5</f>
        <v>12330958.65</v>
      </c>
      <c r="H11" s="54">
        <v>4706605.7300000004</v>
      </c>
      <c r="I11" s="54">
        <v>3995908.13</v>
      </c>
      <c r="J11" s="54">
        <v>710697.6</v>
      </c>
      <c r="K11" s="244" t="s">
        <v>1078</v>
      </c>
      <c r="L11" s="244" t="s">
        <v>20</v>
      </c>
      <c r="M11" s="244" t="s">
        <v>20</v>
      </c>
      <c r="N11" s="244" t="s">
        <v>62</v>
      </c>
      <c r="O11" s="142">
        <f>IFERROR(VLOOKUP(TRIM(ETS[[#This Row],[Lokacija provedbe
grad ili općina]]),Koordinate!B:E,2,FALSE),"")</f>
        <v>35000</v>
      </c>
      <c r="P11" s="142">
        <f>IFERROR(VLOOKUP(TRIM(ETS[[#This Row],[Lokacija provedbe
grad ili općina]]),Koordinate!B:E,3,FALSE),"")</f>
        <v>45.163143099999999</v>
      </c>
      <c r="Q11" s="142">
        <f>IFERROR(VLOOKUP(TRIM(ETS[[#This Row],[Lokacija provedbe
grad ili općina]]),Koordinate!B:E,4,FALSE),"")</f>
        <v>18.011608099999901</v>
      </c>
    </row>
    <row r="12" spans="1:17" s="4" customFormat="1" ht="45">
      <c r="A12" s="161" t="s">
        <v>814</v>
      </c>
      <c r="B12" s="161" t="s">
        <v>754</v>
      </c>
      <c r="C12" s="161" t="s">
        <v>811</v>
      </c>
      <c r="D12" s="161" t="s">
        <v>806</v>
      </c>
      <c r="E12" s="161" t="s">
        <v>807</v>
      </c>
      <c r="F12" s="53">
        <v>42888</v>
      </c>
      <c r="G12" s="54">
        <v>5029644.3</v>
      </c>
      <c r="H12" s="54">
        <v>2150471.25</v>
      </c>
      <c r="I12" s="54">
        <v>1827900.53</v>
      </c>
      <c r="J12" s="54">
        <v>322570.73</v>
      </c>
      <c r="K12" s="244" t="s">
        <v>1077</v>
      </c>
      <c r="L12" s="244" t="s">
        <v>52</v>
      </c>
      <c r="M12" s="244" t="s">
        <v>52</v>
      </c>
      <c r="N12" s="244" t="s">
        <v>815</v>
      </c>
      <c r="O12" s="142" t="str">
        <f>IFERROR(VLOOKUP(TRIM(ETS[[#This Row],[Lokacija provedbe
grad ili općina]]),Koordinate!B:E,2,FALSE),"")</f>
        <v/>
      </c>
      <c r="P12" s="142" t="str">
        <f>IFERROR(VLOOKUP(TRIM(ETS[[#This Row],[Lokacija provedbe
grad ili općina]]),Koordinate!B:E,3,FALSE),"")</f>
        <v/>
      </c>
      <c r="Q12" s="142" t="str">
        <f>IFERROR(VLOOKUP(TRIM(ETS[[#This Row],[Lokacija provedbe
grad ili općina]]),Koordinate!B:E,4,FALSE),"")</f>
        <v/>
      </c>
    </row>
    <row r="13" spans="1:17" s="4" customFormat="1" ht="60">
      <c r="A13" s="161" t="s">
        <v>816</v>
      </c>
      <c r="B13" s="161" t="s">
        <v>751</v>
      </c>
      <c r="C13" s="161" t="s">
        <v>809</v>
      </c>
      <c r="D13" s="161" t="s">
        <v>806</v>
      </c>
      <c r="E13" s="161" t="s">
        <v>807</v>
      </c>
      <c r="F13" s="53">
        <v>42888</v>
      </c>
      <c r="G13" s="54">
        <v>5827284.375</v>
      </c>
      <c r="H13" s="54">
        <v>2688395.625</v>
      </c>
      <c r="I13" s="54">
        <v>2285136.2400000002</v>
      </c>
      <c r="J13" s="54">
        <v>403259.39</v>
      </c>
      <c r="K13" s="244" t="s">
        <v>1076</v>
      </c>
      <c r="L13" s="244" t="s">
        <v>52</v>
      </c>
      <c r="M13" s="244" t="s">
        <v>52</v>
      </c>
      <c r="N13" s="244" t="s">
        <v>817</v>
      </c>
      <c r="O13" s="142" t="str">
        <f>IFERROR(VLOOKUP(TRIM(ETS[[#This Row],[Lokacija provedbe
grad ili općina]]),Koordinate!B:E,2,FALSE),"")</f>
        <v/>
      </c>
      <c r="P13" s="142" t="str">
        <f>IFERROR(VLOOKUP(TRIM(ETS[[#This Row],[Lokacija provedbe
grad ili općina]]),Koordinate!B:E,3,FALSE),"")</f>
        <v/>
      </c>
      <c r="Q13" s="142" t="str">
        <f>IFERROR(VLOOKUP(TRIM(ETS[[#This Row],[Lokacija provedbe
grad ili općina]]),Koordinate!B:E,4,FALSE),"")</f>
        <v/>
      </c>
    </row>
    <row r="14" spans="1:17" s="4" customFormat="1" ht="60">
      <c r="A14" s="161" t="s">
        <v>1241</v>
      </c>
      <c r="B14" s="161" t="s">
        <v>1242</v>
      </c>
      <c r="C14" s="161" t="s">
        <v>811</v>
      </c>
      <c r="D14" s="161" t="s">
        <v>806</v>
      </c>
      <c r="E14" s="161" t="s">
        <v>807</v>
      </c>
      <c r="F14" s="53">
        <v>43015</v>
      </c>
      <c r="G14" s="54">
        <v>7344824.3300000001</v>
      </c>
      <c r="H14" s="54">
        <v>1605239.78</v>
      </c>
      <c r="I14" s="54">
        <v>1362848.55</v>
      </c>
      <c r="J14" s="54">
        <v>242391.23</v>
      </c>
      <c r="K14" s="244" t="s">
        <v>1243</v>
      </c>
      <c r="L14" s="244" t="s">
        <v>20</v>
      </c>
      <c r="M14" s="244" t="s">
        <v>20</v>
      </c>
      <c r="N14" s="244" t="s">
        <v>62</v>
      </c>
      <c r="O14" s="142">
        <f>IFERROR(VLOOKUP(TRIM(ETS[[#This Row],[Lokacija provedbe
grad ili općina]]),Koordinate!B:E,2,FALSE),"")</f>
        <v>35000</v>
      </c>
      <c r="P14" s="142">
        <f>IFERROR(VLOOKUP(TRIM(ETS[[#This Row],[Lokacija provedbe
grad ili općina]]),Koordinate!B:E,3,FALSE),"")</f>
        <v>45.163143099999999</v>
      </c>
      <c r="Q14" s="142">
        <f>IFERROR(VLOOKUP(TRIM(ETS[[#This Row],[Lokacija provedbe
grad ili općina]]),Koordinate!B:E,4,FALSE),"")</f>
        <v>18.011608099999901</v>
      </c>
    </row>
    <row r="15" spans="1:17" s="4" customFormat="1" ht="60">
      <c r="A15" s="161" t="s">
        <v>942</v>
      </c>
      <c r="B15" s="161" t="s">
        <v>943</v>
      </c>
      <c r="C15" s="161" t="s">
        <v>877</v>
      </c>
      <c r="D15" s="161" t="s">
        <v>821</v>
      </c>
      <c r="E15" s="161" t="s">
        <v>807</v>
      </c>
      <c r="F15" s="53">
        <v>42888</v>
      </c>
      <c r="G15" s="595">
        <v>6912821.0999999996</v>
      </c>
      <c r="H15" s="595">
        <v>4346830.2750000004</v>
      </c>
      <c r="I15" s="595">
        <v>2672218.2799999998</v>
      </c>
      <c r="J15" s="595">
        <v>471567.98</v>
      </c>
      <c r="K15" s="596" t="s">
        <v>1075</v>
      </c>
      <c r="L15" s="244" t="s">
        <v>52</v>
      </c>
      <c r="M15" s="244" t="s">
        <v>52</v>
      </c>
      <c r="N15" s="244" t="s">
        <v>944</v>
      </c>
      <c r="O15" s="142" t="str">
        <f>IFERROR(VLOOKUP(TRIM(ETS[[#This Row],[Lokacija provedbe
grad ili općina]]),Koordinate!B:E,2,FALSE),"")</f>
        <v/>
      </c>
      <c r="P15" s="142" t="str">
        <f>IFERROR(VLOOKUP(TRIM(ETS[[#This Row],[Lokacija provedbe
grad ili općina]]),Koordinate!B:E,3,FALSE),"")</f>
        <v/>
      </c>
      <c r="Q15" s="142" t="str">
        <f>IFERROR(VLOOKUP(TRIM(ETS[[#This Row],[Lokacija provedbe
grad ili općina]]),Koordinate!B:E,4,FALSE),"")</f>
        <v/>
      </c>
    </row>
    <row r="16" spans="1:17" s="4" customFormat="1" ht="60">
      <c r="A16" s="161" t="s">
        <v>945</v>
      </c>
      <c r="B16" s="161" t="s">
        <v>946</v>
      </c>
      <c r="C16" s="161" t="s">
        <v>805</v>
      </c>
      <c r="D16" s="161" t="s">
        <v>821</v>
      </c>
      <c r="E16" s="161" t="s">
        <v>807</v>
      </c>
      <c r="F16" s="53">
        <v>42888</v>
      </c>
      <c r="G16" s="54">
        <v>6932452.5000000009</v>
      </c>
      <c r="H16" s="54">
        <v>3396959.25</v>
      </c>
      <c r="I16" s="54">
        <v>2887415.3624999998</v>
      </c>
      <c r="J16" s="54">
        <v>509543.88749999995</v>
      </c>
      <c r="K16" s="244" t="s">
        <v>6057</v>
      </c>
      <c r="L16" s="244" t="s">
        <v>52</v>
      </c>
      <c r="M16" s="244" t="s">
        <v>52</v>
      </c>
      <c r="N16" s="244" t="s">
        <v>143</v>
      </c>
      <c r="O16" s="142">
        <f>IFERROR(VLOOKUP(TRIM(ETS[[#This Row],[Lokacija provedbe
grad ili općina]]),Koordinate!B:E,2,FALSE),"")</f>
        <v>32100</v>
      </c>
      <c r="P16" s="142">
        <f>IFERROR(VLOOKUP(TRIM(ETS[[#This Row],[Lokacija provedbe
grad ili općina]]),Koordinate!B:E,3,FALSE),"")</f>
        <v>45.287905799999997</v>
      </c>
      <c r="Q16" s="142">
        <f>IFERROR(VLOOKUP(TRIM(ETS[[#This Row],[Lokacija provedbe
grad ili općina]]),Koordinate!B:E,4,FALSE),"")</f>
        <v>18.805678100000002</v>
      </c>
    </row>
    <row r="17" spans="1:17" s="4" customFormat="1" ht="75">
      <c r="A17" s="161" t="s">
        <v>818</v>
      </c>
      <c r="B17" s="161" t="s">
        <v>819</v>
      </c>
      <c r="C17" s="161" t="s">
        <v>820</v>
      </c>
      <c r="D17" s="161" t="s">
        <v>821</v>
      </c>
      <c r="E17" s="161" t="s">
        <v>807</v>
      </c>
      <c r="F17" s="53">
        <v>42900</v>
      </c>
      <c r="G17" s="54">
        <v>3484369.05</v>
      </c>
      <c r="H17" s="54">
        <v>1801927.8</v>
      </c>
      <c r="I17" s="54">
        <v>1531638.6</v>
      </c>
      <c r="J17" s="54">
        <v>270289.19999999995</v>
      </c>
      <c r="K17" s="244" t="s">
        <v>822</v>
      </c>
      <c r="L17" s="244" t="s">
        <v>28</v>
      </c>
      <c r="M17" s="244" t="s">
        <v>28</v>
      </c>
      <c r="N17" s="244" t="s">
        <v>29</v>
      </c>
      <c r="O17" s="142">
        <f>IFERROR(VLOOKUP(TRIM(ETS[[#This Row],[Lokacija provedbe
grad ili općina]]),Koordinate!B:E,2,FALSE),"")</f>
        <v>31000</v>
      </c>
      <c r="P17" s="142">
        <f>IFERROR(VLOOKUP(TRIM(ETS[[#This Row],[Lokacija provedbe
grad ili općina]]),Koordinate!B:E,3,FALSE),"")</f>
        <v>45.554962400000001</v>
      </c>
      <c r="Q17" s="142">
        <f>IFERROR(VLOOKUP(TRIM(ETS[[#This Row],[Lokacija provedbe
grad ili općina]]),Koordinate!B:E,4,FALSE),"")</f>
        <v>18.695514399999901</v>
      </c>
    </row>
    <row r="18" spans="1:17" s="4" customFormat="1" ht="30">
      <c r="A18" s="161" t="s">
        <v>823</v>
      </c>
      <c r="B18" s="161" t="s">
        <v>824</v>
      </c>
      <c r="C18" s="161" t="s">
        <v>805</v>
      </c>
      <c r="D18" s="161" t="s">
        <v>821</v>
      </c>
      <c r="E18" s="161" t="s">
        <v>807</v>
      </c>
      <c r="F18" s="53">
        <v>42900</v>
      </c>
      <c r="G18" s="54">
        <v>2647861.125</v>
      </c>
      <c r="H18" s="54">
        <v>1052369.4749999999</v>
      </c>
      <c r="I18" s="54">
        <v>894514.04999999993</v>
      </c>
      <c r="J18" s="54">
        <v>157855.42499999993</v>
      </c>
      <c r="K18" s="244" t="s">
        <v>501</v>
      </c>
      <c r="L18" s="244" t="s">
        <v>28</v>
      </c>
      <c r="M18" s="244" t="s">
        <v>28</v>
      </c>
      <c r="N18" s="244" t="s">
        <v>1225</v>
      </c>
      <c r="O18" s="142">
        <f>IFERROR(VLOOKUP(TRIM(ETS[[#This Row],[Lokacija provedbe
grad ili općina]]),Koordinate!B:E,2,FALSE),"")</f>
        <v>31206</v>
      </c>
      <c r="P18" s="142">
        <f>IFERROR(VLOOKUP(TRIM(ETS[[#This Row],[Lokacija provedbe
grad ili općina]]),Koordinate!B:E,3,FALSE),"")</f>
        <v>45.5248372</v>
      </c>
      <c r="Q18" s="142">
        <f>IFERROR(VLOOKUP(TRIM(ETS[[#This Row],[Lokacija provedbe
grad ili općina]]),Koordinate!B:E,4,FALSE),"")</f>
        <v>19.060096999999999</v>
      </c>
    </row>
    <row r="19" spans="1:17" s="4" customFormat="1" ht="30">
      <c r="A19" s="161" t="s">
        <v>825</v>
      </c>
      <c r="B19" s="161" t="s">
        <v>826</v>
      </c>
      <c r="C19" s="161" t="s">
        <v>827</v>
      </c>
      <c r="D19" s="161" t="s">
        <v>821</v>
      </c>
      <c r="E19" s="161" t="s">
        <v>807</v>
      </c>
      <c r="F19" s="53">
        <v>42900</v>
      </c>
      <c r="G19" s="54">
        <v>7576151.7749999994</v>
      </c>
      <c r="H19" s="54">
        <v>3851506.125</v>
      </c>
      <c r="I19" s="54">
        <v>3273780.1499999994</v>
      </c>
      <c r="J19" s="54">
        <v>577725.97500000056</v>
      </c>
      <c r="K19" s="244" t="s">
        <v>1074</v>
      </c>
      <c r="L19" s="244" t="s">
        <v>28</v>
      </c>
      <c r="M19" s="244" t="s">
        <v>28</v>
      </c>
      <c r="N19" s="244" t="s">
        <v>828</v>
      </c>
      <c r="O19" s="142" t="str">
        <f>IFERROR(VLOOKUP(TRIM(ETS[[#This Row],[Lokacija provedbe
grad ili općina]]),Koordinate!B:E,2,FALSE),"")</f>
        <v/>
      </c>
      <c r="P19" s="142" t="str">
        <f>IFERROR(VLOOKUP(TRIM(ETS[[#This Row],[Lokacija provedbe
grad ili općina]]),Koordinate!B:E,3,FALSE),"")</f>
        <v/>
      </c>
      <c r="Q19" s="142" t="str">
        <f>IFERROR(VLOOKUP(TRIM(ETS[[#This Row],[Lokacija provedbe
grad ili općina]]),Koordinate!B:E,4,FALSE),"")</f>
        <v/>
      </c>
    </row>
    <row r="20" spans="1:17" s="4" customFormat="1" ht="75">
      <c r="A20" s="161" t="s">
        <v>829</v>
      </c>
      <c r="B20" s="161" t="s">
        <v>830</v>
      </c>
      <c r="C20" s="161" t="s">
        <v>820</v>
      </c>
      <c r="D20" s="161" t="s">
        <v>821</v>
      </c>
      <c r="E20" s="161" t="s">
        <v>807</v>
      </c>
      <c r="F20" s="53">
        <v>42900</v>
      </c>
      <c r="G20" s="54">
        <v>4131113.4750000001</v>
      </c>
      <c r="H20" s="54">
        <v>2480396.5500000003</v>
      </c>
      <c r="I20" s="54">
        <v>2108337</v>
      </c>
      <c r="J20" s="54">
        <v>372059.55000000005</v>
      </c>
      <c r="K20" s="244" t="s">
        <v>1073</v>
      </c>
      <c r="L20" s="244" t="s">
        <v>28</v>
      </c>
      <c r="M20" s="244" t="s">
        <v>28</v>
      </c>
      <c r="N20" s="244" t="s">
        <v>831</v>
      </c>
      <c r="O20" s="142" t="str">
        <f>IFERROR(VLOOKUP(TRIM(ETS[[#This Row],[Lokacija provedbe
grad ili općina]]),Koordinate!B:E,2,FALSE),"")</f>
        <v/>
      </c>
      <c r="P20" s="142" t="str">
        <f>IFERROR(VLOOKUP(TRIM(ETS[[#This Row],[Lokacija provedbe
grad ili općina]]),Koordinate!B:E,3,FALSE),"")</f>
        <v/>
      </c>
      <c r="Q20" s="142" t="str">
        <f>IFERROR(VLOOKUP(TRIM(ETS[[#This Row],[Lokacija provedbe
grad ili općina]]),Koordinate!B:E,4,FALSE),"")</f>
        <v/>
      </c>
    </row>
    <row r="21" spans="1:17" s="4" customFormat="1" ht="75">
      <c r="A21" s="161" t="s">
        <v>832</v>
      </c>
      <c r="B21" s="161" t="s">
        <v>833</v>
      </c>
      <c r="C21" s="161" t="s">
        <v>834</v>
      </c>
      <c r="D21" s="161" t="s">
        <v>821</v>
      </c>
      <c r="E21" s="161" t="s">
        <v>807</v>
      </c>
      <c r="F21" s="53">
        <v>42900</v>
      </c>
      <c r="G21" s="54">
        <v>2662598.5500000003</v>
      </c>
      <c r="H21" s="54">
        <v>1311368.55</v>
      </c>
      <c r="I21" s="54">
        <v>1114663.2000000002</v>
      </c>
      <c r="J21" s="54">
        <v>196705.34999999998</v>
      </c>
      <c r="K21" s="244" t="s">
        <v>1072</v>
      </c>
      <c r="L21" s="244" t="s">
        <v>28</v>
      </c>
      <c r="M21" s="244" t="s">
        <v>28</v>
      </c>
      <c r="N21" s="244" t="s">
        <v>29</v>
      </c>
      <c r="O21" s="142">
        <f>IFERROR(VLOOKUP(TRIM(ETS[[#This Row],[Lokacija provedbe
grad ili općina]]),Koordinate!B:E,2,FALSE),"")</f>
        <v>31000</v>
      </c>
      <c r="P21" s="142">
        <f>IFERROR(VLOOKUP(TRIM(ETS[[#This Row],[Lokacija provedbe
grad ili općina]]),Koordinate!B:E,3,FALSE),"")</f>
        <v>45.554962400000001</v>
      </c>
      <c r="Q21" s="142">
        <f>IFERROR(VLOOKUP(TRIM(ETS[[#This Row],[Lokacija provedbe
grad ili općina]]),Koordinate!B:E,4,FALSE),"")</f>
        <v>18.695514399999901</v>
      </c>
    </row>
    <row r="22" spans="1:17" s="4" customFormat="1" ht="75">
      <c r="A22" s="161" t="s">
        <v>835</v>
      </c>
      <c r="B22" s="161" t="s">
        <v>836</v>
      </c>
      <c r="C22" s="161" t="s">
        <v>837</v>
      </c>
      <c r="D22" s="161" t="s">
        <v>821</v>
      </c>
      <c r="E22" s="161" t="s">
        <v>807</v>
      </c>
      <c r="F22" s="53">
        <v>42900</v>
      </c>
      <c r="G22" s="54">
        <v>4276913.7750000004</v>
      </c>
      <c r="H22" s="54">
        <v>2785545.375</v>
      </c>
      <c r="I22" s="54">
        <v>2367713.4750000001</v>
      </c>
      <c r="J22" s="54">
        <v>417831.89999999991</v>
      </c>
      <c r="K22" s="244" t="s">
        <v>838</v>
      </c>
      <c r="L22" s="244" t="s">
        <v>28</v>
      </c>
      <c r="M22" s="244" t="s">
        <v>28</v>
      </c>
      <c r="N22" s="244" t="s">
        <v>839</v>
      </c>
      <c r="O22" s="142" t="str">
        <f>IFERROR(VLOOKUP(TRIM(ETS[[#This Row],[Lokacija provedbe
grad ili općina]]),Koordinate!B:E,2,FALSE),"")</f>
        <v/>
      </c>
      <c r="P22" s="142" t="str">
        <f>IFERROR(VLOOKUP(TRIM(ETS[[#This Row],[Lokacija provedbe
grad ili općina]]),Koordinate!B:E,3,FALSE),"")</f>
        <v/>
      </c>
      <c r="Q22" s="142" t="str">
        <f>IFERROR(VLOOKUP(TRIM(ETS[[#This Row],[Lokacija provedbe
grad ili općina]]),Koordinate!B:E,4,FALSE),"")</f>
        <v/>
      </c>
    </row>
    <row r="23" spans="1:17" s="4" customFormat="1" ht="60">
      <c r="A23" s="161" t="s">
        <v>873</v>
      </c>
      <c r="B23" s="161" t="s">
        <v>874</v>
      </c>
      <c r="C23" s="161" t="s">
        <v>827</v>
      </c>
      <c r="D23" s="161" t="s">
        <v>821</v>
      </c>
      <c r="E23" s="161" t="s">
        <v>807</v>
      </c>
      <c r="F23" s="53">
        <v>42930</v>
      </c>
      <c r="G23" s="54">
        <v>10463922.75</v>
      </c>
      <c r="H23" s="54">
        <v>4634816.25</v>
      </c>
      <c r="I23" s="261">
        <v>3939593.8125</v>
      </c>
      <c r="J23" s="54">
        <v>695222.4375</v>
      </c>
      <c r="K23" s="244" t="s">
        <v>6058</v>
      </c>
      <c r="L23" s="244" t="s">
        <v>28</v>
      </c>
      <c r="M23" s="244" t="s">
        <v>28</v>
      </c>
      <c r="N23" s="244" t="s">
        <v>29</v>
      </c>
      <c r="O23" s="142">
        <f>IFERROR(VLOOKUP(TRIM(ETS[[#This Row],[Lokacija provedbe
grad ili općina]]),Koordinate!B:E,2,FALSE),"")</f>
        <v>31000</v>
      </c>
      <c r="P23" s="142">
        <f>IFERROR(VLOOKUP(TRIM(ETS[[#This Row],[Lokacija provedbe
grad ili općina]]),Koordinate!B:E,3,FALSE),"")</f>
        <v>45.554962400000001</v>
      </c>
      <c r="Q23" s="142">
        <f>IFERROR(VLOOKUP(TRIM(ETS[[#This Row],[Lokacija provedbe
grad ili općina]]),Koordinate!B:E,4,FALSE),"")</f>
        <v>18.695514399999901</v>
      </c>
    </row>
    <row r="24" spans="1:17" s="4" customFormat="1" ht="45">
      <c r="A24" s="161" t="s">
        <v>875</v>
      </c>
      <c r="B24" s="161" t="s">
        <v>876</v>
      </c>
      <c r="C24" s="161" t="s">
        <v>877</v>
      </c>
      <c r="D24" s="161" t="s">
        <v>821</v>
      </c>
      <c r="E24" s="161" t="s">
        <v>807</v>
      </c>
      <c r="F24" s="53">
        <v>42930</v>
      </c>
      <c r="G24" s="54">
        <v>4681651.8749999991</v>
      </c>
      <c r="H24" s="54">
        <v>1972721.7</v>
      </c>
      <c r="I24" s="54">
        <v>1676813.32</v>
      </c>
      <c r="J24" s="54">
        <v>295908.38</v>
      </c>
      <c r="K24" s="244" t="s">
        <v>6059</v>
      </c>
      <c r="L24" s="460" t="s">
        <v>28</v>
      </c>
      <c r="M24" s="460" t="s">
        <v>28</v>
      </c>
      <c r="N24" s="244" t="s">
        <v>29</v>
      </c>
      <c r="O24" s="142">
        <f>IFERROR(VLOOKUP(TRIM(ETS[[#This Row],[Lokacija provedbe
grad ili općina]]),Koordinate!B:E,2,FALSE),"")</f>
        <v>31000</v>
      </c>
      <c r="P24" s="142">
        <f>IFERROR(VLOOKUP(TRIM(ETS[[#This Row],[Lokacija provedbe
grad ili općina]]),Koordinate!B:E,3,FALSE),"")</f>
        <v>45.554962400000001</v>
      </c>
      <c r="Q24" s="142">
        <f>IFERROR(VLOOKUP(TRIM(ETS[[#This Row],[Lokacija provedbe
grad ili općina]]),Koordinate!B:E,4,FALSE),"")</f>
        <v>18.695514399999901</v>
      </c>
    </row>
    <row r="25" spans="1:17" s="4" customFormat="1" ht="30">
      <c r="A25" s="161" t="s">
        <v>878</v>
      </c>
      <c r="B25" s="161" t="s">
        <v>879</v>
      </c>
      <c r="C25" s="161" t="s">
        <v>877</v>
      </c>
      <c r="D25" s="161" t="s">
        <v>821</v>
      </c>
      <c r="E25" s="161" t="s">
        <v>807</v>
      </c>
      <c r="F25" s="53">
        <v>42930</v>
      </c>
      <c r="G25" s="54">
        <v>7366256.25</v>
      </c>
      <c r="H25" s="261">
        <v>2830290</v>
      </c>
      <c r="I25" s="261">
        <v>2405746.5</v>
      </c>
      <c r="J25" s="261">
        <v>424543.5</v>
      </c>
      <c r="K25" s="244" t="s">
        <v>880</v>
      </c>
      <c r="L25" s="244" t="s">
        <v>28</v>
      </c>
      <c r="M25" s="244" t="s">
        <v>28</v>
      </c>
      <c r="N25" s="244" t="s">
        <v>29</v>
      </c>
      <c r="O25" s="142">
        <f>IFERROR(VLOOKUP(TRIM(ETS[[#This Row],[Lokacija provedbe
grad ili općina]]),Koordinate!B:E,2,FALSE),"")</f>
        <v>31000</v>
      </c>
      <c r="P25" s="142">
        <f>IFERROR(VLOOKUP(TRIM(ETS[[#This Row],[Lokacija provedbe
grad ili općina]]),Koordinate!B:E,3,FALSE),"")</f>
        <v>45.554962400000001</v>
      </c>
      <c r="Q25" s="142">
        <f>IFERROR(VLOOKUP(TRIM(ETS[[#This Row],[Lokacija provedbe
grad ili općina]]),Koordinate!B:E,4,FALSE),"")</f>
        <v>18.695514399999901</v>
      </c>
    </row>
    <row r="26" spans="1:17" s="4" customFormat="1" ht="45">
      <c r="A26" s="161" t="s">
        <v>881</v>
      </c>
      <c r="B26" s="161" t="s">
        <v>882</v>
      </c>
      <c r="C26" s="161" t="s">
        <v>877</v>
      </c>
      <c r="D26" s="161" t="s">
        <v>821</v>
      </c>
      <c r="E26" s="161" t="s">
        <v>807</v>
      </c>
      <c r="F26" s="53">
        <v>42930</v>
      </c>
      <c r="G26" s="54">
        <v>3947708.25</v>
      </c>
      <c r="H26" s="261">
        <v>1294248.75</v>
      </c>
      <c r="I26" s="261">
        <v>1099592.7749999999</v>
      </c>
      <c r="J26" s="261">
        <v>194655.98</v>
      </c>
      <c r="K26" s="244" t="s">
        <v>883</v>
      </c>
      <c r="L26" s="244" t="s">
        <v>28</v>
      </c>
      <c r="M26" s="244" t="s">
        <v>28</v>
      </c>
      <c r="N26" s="244" t="s">
        <v>884</v>
      </c>
      <c r="O26" s="142" t="str">
        <f>IFERROR(VLOOKUP(TRIM(ETS[[#This Row],[Lokacija provedbe
grad ili općina]]),Koordinate!B:E,2,FALSE),"")</f>
        <v/>
      </c>
      <c r="P26" s="142" t="str">
        <f>IFERROR(VLOOKUP(TRIM(ETS[[#This Row],[Lokacija provedbe
grad ili općina]]),Koordinate!B:E,3,FALSE),"")</f>
        <v/>
      </c>
      <c r="Q26" s="142" t="str">
        <f>IFERROR(VLOOKUP(TRIM(ETS[[#This Row],[Lokacija provedbe
grad ili općina]]),Koordinate!B:E,4,FALSE),"")</f>
        <v/>
      </c>
    </row>
    <row r="27" spans="1:17" s="4" customFormat="1" ht="45">
      <c r="A27" s="161" t="s">
        <v>885</v>
      </c>
      <c r="B27" s="161" t="s">
        <v>886</v>
      </c>
      <c r="C27" s="161" t="s">
        <v>827</v>
      </c>
      <c r="D27" s="161" t="s">
        <v>821</v>
      </c>
      <c r="E27" s="161" t="s">
        <v>807</v>
      </c>
      <c r="F27" s="53">
        <v>42930</v>
      </c>
      <c r="G27" s="54">
        <v>12722520.674999999</v>
      </c>
      <c r="H27" s="54">
        <v>4981146.3</v>
      </c>
      <c r="I27" s="54">
        <v>4233974.25</v>
      </c>
      <c r="J27" s="54">
        <v>747172.05</v>
      </c>
      <c r="K27" s="244" t="s">
        <v>4845</v>
      </c>
      <c r="L27" s="244" t="s">
        <v>4846</v>
      </c>
      <c r="M27" s="244" t="s">
        <v>52</v>
      </c>
      <c r="N27" s="244" t="s">
        <v>4847</v>
      </c>
      <c r="O27" s="142" t="str">
        <f>IFERROR(VLOOKUP(TRIM(ETS[[#This Row],[Lokacija provedbe
grad ili općina]]),Koordinate!B:E,2,FALSE),"")</f>
        <v/>
      </c>
      <c r="P27" s="142" t="str">
        <f>IFERROR(VLOOKUP(TRIM(ETS[[#This Row],[Lokacija provedbe
grad ili općina]]),Koordinate!B:E,3,FALSE),"")</f>
        <v/>
      </c>
      <c r="Q27" s="142" t="str">
        <f>IFERROR(VLOOKUP(TRIM(ETS[[#This Row],[Lokacija provedbe
grad ili općina]]),Koordinate!B:E,4,FALSE),"")</f>
        <v/>
      </c>
    </row>
    <row r="28" spans="1:17" s="4" customFormat="1" ht="75">
      <c r="A28" s="161" t="s">
        <v>888</v>
      </c>
      <c r="B28" s="161" t="s">
        <v>889</v>
      </c>
      <c r="C28" s="161" t="s">
        <v>805</v>
      </c>
      <c r="D28" s="161" t="s">
        <v>821</v>
      </c>
      <c r="E28" s="161" t="s">
        <v>807</v>
      </c>
      <c r="F28" s="53">
        <v>42930</v>
      </c>
      <c r="G28" s="54">
        <v>4318921.5</v>
      </c>
      <c r="H28" s="54">
        <v>2561589</v>
      </c>
      <c r="I28" s="54">
        <v>2177350.58</v>
      </c>
      <c r="J28" s="54">
        <v>384238.42</v>
      </c>
      <c r="K28" s="244" t="s">
        <v>4848</v>
      </c>
      <c r="L28" s="244" t="s">
        <v>1066</v>
      </c>
      <c r="M28" s="244" t="s">
        <v>1084</v>
      </c>
      <c r="N28" s="244" t="s">
        <v>4849</v>
      </c>
      <c r="O28" s="142" t="str">
        <f>IFERROR(VLOOKUP(TRIM(ETS[[#This Row],[Lokacija provedbe
grad ili općina]]),Koordinate!B:E,2,FALSE),"")</f>
        <v/>
      </c>
      <c r="P28" s="142" t="str">
        <f>IFERROR(VLOOKUP(TRIM(ETS[[#This Row],[Lokacija provedbe
grad ili općina]]),Koordinate!B:E,3,FALSE),"")</f>
        <v/>
      </c>
      <c r="Q28" s="142" t="str">
        <f>IFERROR(VLOOKUP(TRIM(ETS[[#This Row],[Lokacija provedbe
grad ili općina]]),Koordinate!B:E,4,FALSE),"")</f>
        <v/>
      </c>
    </row>
    <row r="29" spans="1:17" s="4" customFormat="1" ht="60">
      <c r="A29" s="161" t="s">
        <v>4992</v>
      </c>
      <c r="B29" s="161" t="s">
        <v>891</v>
      </c>
      <c r="C29" s="161" t="s">
        <v>805</v>
      </c>
      <c r="D29" s="161" t="s">
        <v>821</v>
      </c>
      <c r="E29" s="161" t="s">
        <v>807</v>
      </c>
      <c r="F29" s="53">
        <v>42930</v>
      </c>
      <c r="G29" s="54">
        <v>2760832.35</v>
      </c>
      <c r="H29" s="54">
        <v>1471936.3499999999</v>
      </c>
      <c r="I29" s="54">
        <v>1251145.8</v>
      </c>
      <c r="J29" s="54">
        <v>220790.55</v>
      </c>
      <c r="K29" s="244" t="s">
        <v>892</v>
      </c>
      <c r="L29" s="244" t="s">
        <v>20</v>
      </c>
      <c r="M29" s="244" t="s">
        <v>20</v>
      </c>
      <c r="N29" s="244" t="s">
        <v>62</v>
      </c>
      <c r="O29" s="142">
        <f>IFERROR(VLOOKUP(TRIM(ETS[[#This Row],[Lokacija provedbe
grad ili općina]]),Koordinate!B:E,2,FALSE),"")</f>
        <v>35000</v>
      </c>
      <c r="P29" s="142">
        <f>IFERROR(VLOOKUP(TRIM(ETS[[#This Row],[Lokacija provedbe
grad ili općina]]),Koordinate!B:E,3,FALSE),"")</f>
        <v>45.163143099999999</v>
      </c>
      <c r="Q29" s="142">
        <f>IFERROR(VLOOKUP(TRIM(ETS[[#This Row],[Lokacija provedbe
grad ili općina]]),Koordinate!B:E,4,FALSE),"")</f>
        <v>18.011608099999901</v>
      </c>
    </row>
    <row r="30" spans="1:17" s="4" customFormat="1" ht="75">
      <c r="A30" s="465" t="s">
        <v>4850</v>
      </c>
      <c r="B30" s="161" t="s">
        <v>893</v>
      </c>
      <c r="C30" s="161" t="s">
        <v>894</v>
      </c>
      <c r="D30" s="161" t="s">
        <v>821</v>
      </c>
      <c r="E30" s="161" t="s">
        <v>807</v>
      </c>
      <c r="F30" s="53">
        <v>42930</v>
      </c>
      <c r="G30" s="54">
        <v>3932317.1249999995</v>
      </c>
      <c r="H30" s="54">
        <v>2356224.375</v>
      </c>
      <c r="I30" s="54">
        <v>2002790.63</v>
      </c>
      <c r="J30" s="54">
        <v>353433.75</v>
      </c>
      <c r="K30" s="244" t="s">
        <v>895</v>
      </c>
      <c r="L30" s="244" t="s">
        <v>4851</v>
      </c>
      <c r="M30" s="244" t="s">
        <v>1084</v>
      </c>
      <c r="N30" s="244" t="s">
        <v>4852</v>
      </c>
      <c r="O30" s="142" t="str">
        <f>IFERROR(VLOOKUP(TRIM(ETS[[#This Row],[Lokacija provedbe
grad ili općina]]),Koordinate!B:E,2,FALSE),"")</f>
        <v/>
      </c>
      <c r="P30" s="142" t="str">
        <f>IFERROR(VLOOKUP(TRIM(ETS[[#This Row],[Lokacija provedbe
grad ili općina]]),Koordinate!B:E,3,FALSE),"")</f>
        <v/>
      </c>
      <c r="Q30" s="142" t="str">
        <f>IFERROR(VLOOKUP(TRIM(ETS[[#This Row],[Lokacija provedbe
grad ili općina]]),Koordinate!B:E,4,FALSE),"")</f>
        <v/>
      </c>
    </row>
    <row r="31" spans="1:17" s="4" customFormat="1" ht="75">
      <c r="A31" s="465" t="s">
        <v>896</v>
      </c>
      <c r="B31" s="161" t="s">
        <v>897</v>
      </c>
      <c r="C31" s="161" t="s">
        <v>894</v>
      </c>
      <c r="D31" s="161" t="s">
        <v>821</v>
      </c>
      <c r="E31" s="161" t="s">
        <v>807</v>
      </c>
      <c r="F31" s="53">
        <v>42930</v>
      </c>
      <c r="G31" s="54">
        <v>6803211.1500000004</v>
      </c>
      <c r="H31" s="54">
        <v>2612930.3250000002</v>
      </c>
      <c r="I31" s="54">
        <v>2220990.7799999998</v>
      </c>
      <c r="J31" s="54">
        <v>391939.54875000002</v>
      </c>
      <c r="K31" s="244" t="s">
        <v>898</v>
      </c>
      <c r="L31" s="244" t="s">
        <v>28</v>
      </c>
      <c r="M31" s="244" t="s">
        <v>28</v>
      </c>
      <c r="N31" s="244" t="s">
        <v>29</v>
      </c>
      <c r="O31" s="142">
        <f>IFERROR(VLOOKUP(TRIM(ETS[[#This Row],[Lokacija provedbe
grad ili općina]]),Koordinate!B:E,2,FALSE),"")</f>
        <v>31000</v>
      </c>
      <c r="P31" s="142">
        <f>IFERROR(VLOOKUP(TRIM(ETS[[#This Row],[Lokacija provedbe
grad ili općina]]),Koordinate!B:E,3,FALSE),"")</f>
        <v>45.554962400000001</v>
      </c>
      <c r="Q31" s="142">
        <f>IFERROR(VLOOKUP(TRIM(ETS[[#This Row],[Lokacija provedbe
grad ili općina]]),Koordinate!B:E,4,FALSE),"")</f>
        <v>18.695514399999901</v>
      </c>
    </row>
    <row r="32" spans="1:17" s="4" customFormat="1" ht="30">
      <c r="A32" s="465" t="s">
        <v>1013</v>
      </c>
      <c r="B32" s="161" t="s">
        <v>1014</v>
      </c>
      <c r="C32" s="161" t="s">
        <v>805</v>
      </c>
      <c r="D32" s="161" t="s">
        <v>821</v>
      </c>
      <c r="E32" s="161" t="s">
        <v>807</v>
      </c>
      <c r="F32" s="53">
        <v>42979</v>
      </c>
      <c r="G32" s="54">
        <v>10632241.800000001</v>
      </c>
      <c r="H32" s="54">
        <v>6694733.25</v>
      </c>
      <c r="I32" s="54">
        <v>5690523.2300000004</v>
      </c>
      <c r="J32" s="54">
        <v>1004210.02</v>
      </c>
      <c r="K32" s="244" t="s">
        <v>1071</v>
      </c>
      <c r="L32" s="244" t="s">
        <v>52</v>
      </c>
      <c r="M32" s="244" t="s">
        <v>52</v>
      </c>
      <c r="N32" s="244" t="s">
        <v>217</v>
      </c>
      <c r="O32" s="142">
        <f>IFERROR(VLOOKUP(TRIM(ETS[[#This Row],[Lokacija provedbe
grad ili općina]]),Koordinate!B:E,2,FALSE),"")</f>
        <v>32245</v>
      </c>
      <c r="P32" s="142">
        <f>IFERROR(VLOOKUP(TRIM(ETS[[#This Row],[Lokacija provedbe
grad ili općina]]),Koordinate!B:E,3,FALSE),"")</f>
        <v>45.139913399999998</v>
      </c>
      <c r="Q32" s="142">
        <f>IFERROR(VLOOKUP(TRIM(ETS[[#This Row],[Lokacija provedbe
grad ili općina]]),Koordinate!B:E,4,FALSE),"")</f>
        <v>19.035608799999899</v>
      </c>
    </row>
    <row r="33" spans="1:17" s="4" customFormat="1" ht="135">
      <c r="A33" s="465" t="s">
        <v>1015</v>
      </c>
      <c r="B33" s="161" t="s">
        <v>1016</v>
      </c>
      <c r="C33" s="161" t="s">
        <v>894</v>
      </c>
      <c r="D33" s="161" t="s">
        <v>821</v>
      </c>
      <c r="E33" s="161" t="s">
        <v>807</v>
      </c>
      <c r="F33" s="53">
        <v>42979</v>
      </c>
      <c r="G33" s="54">
        <v>4231936.6500000004</v>
      </c>
      <c r="H33" s="54">
        <v>2431482.6</v>
      </c>
      <c r="I33" s="54">
        <v>2066760.08</v>
      </c>
      <c r="J33" s="54">
        <v>364722.52</v>
      </c>
      <c r="K33" s="244" t="s">
        <v>1067</v>
      </c>
      <c r="L33" s="244" t="s">
        <v>20</v>
      </c>
      <c r="M33" s="244" t="s">
        <v>20</v>
      </c>
      <c r="N33" s="244" t="s">
        <v>62</v>
      </c>
      <c r="O33" s="142">
        <f>IFERROR(VLOOKUP(TRIM(ETS[[#This Row],[Lokacija provedbe
grad ili općina]]),Koordinate!B:E,2,FALSE),"")</f>
        <v>35000</v>
      </c>
      <c r="P33" s="142">
        <f>IFERROR(VLOOKUP(TRIM(ETS[[#This Row],[Lokacija provedbe
grad ili općina]]),Koordinate!B:E,3,FALSE),"")</f>
        <v>45.163143099999999</v>
      </c>
      <c r="Q33" s="142">
        <f>IFERROR(VLOOKUP(TRIM(ETS[[#This Row],[Lokacija provedbe
grad ili općina]]),Koordinate!B:E,4,FALSE),"")</f>
        <v>18.011608099999901</v>
      </c>
    </row>
    <row r="34" spans="1:17" s="4" customFormat="1" ht="60">
      <c r="A34" s="465" t="s">
        <v>1017</v>
      </c>
      <c r="B34" s="161" t="s">
        <v>1018</v>
      </c>
      <c r="C34" s="161" t="s">
        <v>827</v>
      </c>
      <c r="D34" s="161" t="s">
        <v>821</v>
      </c>
      <c r="E34" s="161" t="s">
        <v>807</v>
      </c>
      <c r="F34" s="53">
        <v>42979</v>
      </c>
      <c r="G34" s="54">
        <v>12201316.800000001</v>
      </c>
      <c r="H34" s="54">
        <v>6977086.5</v>
      </c>
      <c r="I34" s="54">
        <v>5930523.4500000002</v>
      </c>
      <c r="J34" s="54">
        <v>1046563.05</v>
      </c>
      <c r="K34" s="244" t="s">
        <v>1068</v>
      </c>
      <c r="L34" s="244" t="s">
        <v>52</v>
      </c>
      <c r="M34" s="244" t="s">
        <v>52</v>
      </c>
      <c r="N34" s="244" t="s">
        <v>167</v>
      </c>
      <c r="O34" s="142">
        <f>IFERROR(VLOOKUP(TRIM(ETS[[#This Row],[Lokacija provedbe
grad ili općina]]),Koordinate!B:E,2,FALSE),"")</f>
        <v>32260</v>
      </c>
      <c r="P34" s="142">
        <f>IFERROR(VLOOKUP(TRIM(ETS[[#This Row],[Lokacija provedbe
grad ili općina]]),Koordinate!B:E,3,FALSE),"")</f>
        <v>44.887424799999998</v>
      </c>
      <c r="Q34" s="142">
        <f>IFERROR(VLOOKUP(TRIM(ETS[[#This Row],[Lokacija provedbe
grad ili općina]]),Koordinate!B:E,4,FALSE),"")</f>
        <v>18.825355800000001</v>
      </c>
    </row>
    <row r="35" spans="1:17" s="4" customFormat="1" ht="90">
      <c r="A35" s="465" t="s">
        <v>1019</v>
      </c>
      <c r="B35" s="161" t="s">
        <v>1020</v>
      </c>
      <c r="C35" s="161" t="s">
        <v>805</v>
      </c>
      <c r="D35" s="161" t="s">
        <v>821</v>
      </c>
      <c r="E35" s="161" t="s">
        <v>807</v>
      </c>
      <c r="F35" s="53">
        <v>42979</v>
      </c>
      <c r="G35" s="54">
        <v>7995057.2999999998</v>
      </c>
      <c r="H35" s="54">
        <v>4535513.03</v>
      </c>
      <c r="I35" s="54">
        <v>3855185.93</v>
      </c>
      <c r="J35" s="54">
        <v>680327.1</v>
      </c>
      <c r="K35" s="244" t="s">
        <v>1069</v>
      </c>
      <c r="L35" s="244" t="s">
        <v>28</v>
      </c>
      <c r="M35" s="244" t="s">
        <v>28</v>
      </c>
      <c r="N35" s="244" t="s">
        <v>29</v>
      </c>
      <c r="O35" s="142">
        <f>IFERROR(VLOOKUP(TRIM(ETS[[#This Row],[Lokacija provedbe
grad ili općina]]),Koordinate!B:E,2,FALSE),"")</f>
        <v>31000</v>
      </c>
      <c r="P35" s="142">
        <f>IFERROR(VLOOKUP(TRIM(ETS[[#This Row],[Lokacija provedbe
grad ili općina]]),Koordinate!B:E,3,FALSE),"")</f>
        <v>45.554962400000001</v>
      </c>
      <c r="Q35" s="142">
        <f>IFERROR(VLOOKUP(TRIM(ETS[[#This Row],[Lokacija provedbe
grad ili općina]]),Koordinate!B:E,4,FALSE),"")</f>
        <v>18.695514399999901</v>
      </c>
    </row>
    <row r="36" spans="1:17" s="4" customFormat="1" ht="105">
      <c r="A36" s="161" t="s">
        <v>1021</v>
      </c>
      <c r="B36" s="161" t="s">
        <v>1022</v>
      </c>
      <c r="C36" s="161" t="s">
        <v>827</v>
      </c>
      <c r="D36" s="161" t="s">
        <v>821</v>
      </c>
      <c r="E36" s="161" t="s">
        <v>807</v>
      </c>
      <c r="F36" s="53">
        <v>42979</v>
      </c>
      <c r="G36" s="54">
        <v>2931156.75</v>
      </c>
      <c r="H36" s="54">
        <v>1282648.43</v>
      </c>
      <c r="I36" s="54">
        <v>1090251.08</v>
      </c>
      <c r="J36" s="54">
        <v>192397.35</v>
      </c>
      <c r="K36" s="244" t="s">
        <v>1065</v>
      </c>
      <c r="L36" s="244" t="s">
        <v>1066</v>
      </c>
      <c r="M36" s="244" t="s">
        <v>1084</v>
      </c>
      <c r="N36" s="244" t="s">
        <v>4853</v>
      </c>
      <c r="O36" s="142" t="str">
        <f>IFERROR(VLOOKUP(TRIM(ETS[[#This Row],[Lokacija provedbe
grad ili općina]]),Koordinate!B:E,2,FALSE),"")</f>
        <v/>
      </c>
      <c r="P36" s="142" t="str">
        <f>IFERROR(VLOOKUP(TRIM(ETS[[#This Row],[Lokacija provedbe
grad ili općina]]),Koordinate!B:E,3,FALSE),"")</f>
        <v/>
      </c>
      <c r="Q36" s="142" t="str">
        <f>IFERROR(VLOOKUP(TRIM(ETS[[#This Row],[Lokacija provedbe
grad ili općina]]),Koordinate!B:E,4,FALSE),"")</f>
        <v/>
      </c>
    </row>
    <row r="37" spans="1:17" s="4" customFormat="1" ht="75">
      <c r="A37" s="161" t="s">
        <v>1023</v>
      </c>
      <c r="B37" s="161" t="s">
        <v>1024</v>
      </c>
      <c r="C37" s="161" t="s">
        <v>894</v>
      </c>
      <c r="D37" s="161" t="s">
        <v>821</v>
      </c>
      <c r="E37" s="161" t="s">
        <v>807</v>
      </c>
      <c r="F37" s="53">
        <v>42979</v>
      </c>
      <c r="G37" s="54">
        <v>4216924.7300000004</v>
      </c>
      <c r="H37" s="54">
        <v>1878245.18</v>
      </c>
      <c r="I37" s="54">
        <v>1596508.28</v>
      </c>
      <c r="J37" s="54">
        <v>281736.90000000002</v>
      </c>
      <c r="K37" s="244" t="s">
        <v>1070</v>
      </c>
      <c r="L37" s="244" t="s">
        <v>28</v>
      </c>
      <c r="M37" s="244" t="s">
        <v>28</v>
      </c>
      <c r="N37" s="244" t="s">
        <v>1025</v>
      </c>
      <c r="O37" s="142" t="str">
        <f>IFERROR(VLOOKUP(TRIM(ETS[[#This Row],[Lokacija provedbe
grad ili općina]]),Koordinate!B:E,2,FALSE),"")</f>
        <v/>
      </c>
      <c r="P37" s="142" t="str">
        <f>IFERROR(VLOOKUP(TRIM(ETS[[#This Row],[Lokacija provedbe
grad ili općina]]),Koordinate!B:E,3,FALSE),"")</f>
        <v/>
      </c>
      <c r="Q37" s="142" t="str">
        <f>IFERROR(VLOOKUP(TRIM(ETS[[#This Row],[Lokacija provedbe
grad ili općina]]),Koordinate!B:E,4,FALSE),"")</f>
        <v/>
      </c>
    </row>
    <row r="38" spans="1:17" s="4" customFormat="1" ht="45">
      <c r="A38" s="466" t="s">
        <v>1350</v>
      </c>
      <c r="B38" s="453" t="s">
        <v>1351</v>
      </c>
      <c r="C38" s="453" t="s">
        <v>1348</v>
      </c>
      <c r="D38" s="161" t="s">
        <v>1339</v>
      </c>
      <c r="E38" s="161" t="s">
        <v>807</v>
      </c>
      <c r="F38" s="53">
        <v>43012</v>
      </c>
      <c r="G38" s="54">
        <v>2047570.35</v>
      </c>
      <c r="H38" s="54">
        <v>970056.6</v>
      </c>
      <c r="I38" s="54">
        <v>824548.05</v>
      </c>
      <c r="J38" s="54">
        <v>145508.55000000002</v>
      </c>
      <c r="K38" s="454" t="s">
        <v>6060</v>
      </c>
      <c r="L38" s="454" t="s">
        <v>55</v>
      </c>
      <c r="M38" s="243" t="s">
        <v>28</v>
      </c>
      <c r="N38" s="244" t="s">
        <v>29</v>
      </c>
      <c r="O38" s="142">
        <f>IFERROR(VLOOKUP(TRIM(ETS[[#This Row],[Lokacija provedbe
grad ili općina]]),Koordinate!B:E,2,FALSE),"")</f>
        <v>31000</v>
      </c>
      <c r="P38" s="142">
        <f>IFERROR(VLOOKUP(TRIM(ETS[[#This Row],[Lokacija provedbe
grad ili općina]]),Koordinate!B:E,3,FALSE),"")</f>
        <v>45.554962400000001</v>
      </c>
      <c r="Q38" s="142">
        <f>IFERROR(VLOOKUP(TRIM(ETS[[#This Row],[Lokacija provedbe
grad ili općina]]),Koordinate!B:E,4,FALSE),"")</f>
        <v>18.695514399999901</v>
      </c>
    </row>
    <row r="39" spans="1:17" s="4" customFormat="1" ht="60">
      <c r="A39" s="450" t="s">
        <v>1697</v>
      </c>
      <c r="B39" s="450" t="s">
        <v>1698</v>
      </c>
      <c r="C39" s="450" t="s">
        <v>1699</v>
      </c>
      <c r="D39" s="450" t="s">
        <v>1339</v>
      </c>
      <c r="E39" s="450" t="s">
        <v>807</v>
      </c>
      <c r="F39" s="451">
        <v>43041</v>
      </c>
      <c r="G39" s="452">
        <v>861496.5</v>
      </c>
      <c r="H39" s="452">
        <v>466297.42500000005</v>
      </c>
      <c r="I39" s="452">
        <v>396352.80000000005</v>
      </c>
      <c r="J39" s="452">
        <v>69944.625000000015</v>
      </c>
      <c r="K39" s="244" t="s">
        <v>6061</v>
      </c>
      <c r="L39" s="243" t="s">
        <v>43</v>
      </c>
      <c r="M39" s="243" t="s">
        <v>43</v>
      </c>
      <c r="N39" s="243" t="s">
        <v>61</v>
      </c>
      <c r="O39" s="142">
        <f>IFERROR(VLOOKUP(TRIM(ETS[[#This Row],[Lokacija provedbe
grad ili općina]]),Koordinate!B:E,2,FALSE),"")</f>
        <v>33000</v>
      </c>
      <c r="P39" s="142">
        <f>IFERROR(VLOOKUP(TRIM(ETS[[#This Row],[Lokacija provedbe
grad ili općina]]),Koordinate!B:E,3,FALSE),"")</f>
        <v>45.831646300000003</v>
      </c>
      <c r="Q39" s="142">
        <f>IFERROR(VLOOKUP(TRIM(ETS[[#This Row],[Lokacija provedbe
grad ili općina]]),Koordinate!B:E,4,FALSE),"")</f>
        <v>17.385542900000001</v>
      </c>
    </row>
    <row r="40" spans="1:17" s="4" customFormat="1" ht="45">
      <c r="A40" s="450" t="s">
        <v>1352</v>
      </c>
      <c r="B40" s="161" t="s">
        <v>1353</v>
      </c>
      <c r="C40" s="450" t="s">
        <v>1354</v>
      </c>
      <c r="D40" s="450" t="s">
        <v>1339</v>
      </c>
      <c r="E40" s="450" t="s">
        <v>807</v>
      </c>
      <c r="F40" s="451">
        <v>43004</v>
      </c>
      <c r="G40" s="452">
        <v>10050934.425000001</v>
      </c>
      <c r="H40" s="452">
        <v>5260549.8</v>
      </c>
      <c r="I40" s="452">
        <v>4471467.3</v>
      </c>
      <c r="J40" s="452">
        <v>789082.5</v>
      </c>
      <c r="K40" s="244" t="s">
        <v>6062</v>
      </c>
      <c r="L40" s="243" t="s">
        <v>55</v>
      </c>
      <c r="M40" s="243" t="s">
        <v>28</v>
      </c>
      <c r="N40" s="243" t="s">
        <v>29</v>
      </c>
      <c r="O40" s="142">
        <f>IFERROR(VLOOKUP(TRIM(ETS[[#This Row],[Lokacija provedbe
grad ili općina]]),Koordinate!B:E,2,FALSE),"")</f>
        <v>31000</v>
      </c>
      <c r="P40" s="142">
        <f>IFERROR(VLOOKUP(TRIM(ETS[[#This Row],[Lokacija provedbe
grad ili općina]]),Koordinate!B:E,3,FALSE),"")</f>
        <v>45.554962400000001</v>
      </c>
      <c r="Q40" s="142">
        <f>IFERROR(VLOOKUP(TRIM(ETS[[#This Row],[Lokacija provedbe
grad ili općina]]),Koordinate!B:E,4,FALSE),"")</f>
        <v>18.695514399999901</v>
      </c>
    </row>
    <row r="41" spans="1:17" s="4" customFormat="1" ht="105">
      <c r="A41" s="450" t="s">
        <v>2631</v>
      </c>
      <c r="B41" s="450" t="s">
        <v>2632</v>
      </c>
      <c r="C41" s="161" t="s">
        <v>1699</v>
      </c>
      <c r="D41" s="450" t="s">
        <v>1339</v>
      </c>
      <c r="E41" s="450" t="s">
        <v>807</v>
      </c>
      <c r="F41" s="451">
        <v>43082</v>
      </c>
      <c r="G41" s="452">
        <v>1017898.7249999999</v>
      </c>
      <c r="H41" s="452">
        <v>595371.23</v>
      </c>
      <c r="I41" s="452">
        <v>506065.505</v>
      </c>
      <c r="J41" s="452">
        <v>89305.724999999977</v>
      </c>
      <c r="K41" s="244" t="s">
        <v>6063</v>
      </c>
      <c r="L41" s="243" t="s">
        <v>218</v>
      </c>
      <c r="M41" s="243" t="s">
        <v>43</v>
      </c>
      <c r="N41" s="244" t="s">
        <v>61</v>
      </c>
      <c r="O41" s="142">
        <f>IFERROR(VLOOKUP(TRIM(ETS[[#This Row],[Lokacija provedbe
grad ili općina]]),Koordinate!B:E,2,FALSE),"")</f>
        <v>33000</v>
      </c>
      <c r="P41" s="142">
        <f>IFERROR(VLOOKUP(TRIM(ETS[[#This Row],[Lokacija provedbe
grad ili općina]]),Koordinate!B:E,3,FALSE),"")</f>
        <v>45.831646300000003</v>
      </c>
      <c r="Q41" s="142">
        <f>IFERROR(VLOOKUP(TRIM(ETS[[#This Row],[Lokacija provedbe
grad ili općina]]),Koordinate!B:E,4,FALSE),"")</f>
        <v>17.385542900000001</v>
      </c>
    </row>
    <row r="42" spans="1:17" s="4" customFormat="1" ht="45">
      <c r="A42" s="450" t="s">
        <v>2352</v>
      </c>
      <c r="B42" s="450" t="s">
        <v>2353</v>
      </c>
      <c r="C42" s="450" t="s">
        <v>1680</v>
      </c>
      <c r="D42" s="450" t="s">
        <v>1339</v>
      </c>
      <c r="E42" s="450" t="s">
        <v>807</v>
      </c>
      <c r="F42" s="451">
        <v>43066</v>
      </c>
      <c r="G42" s="452">
        <v>1892357.7749999999</v>
      </c>
      <c r="H42" s="452">
        <v>916997.7</v>
      </c>
      <c r="I42" s="452">
        <v>779447.92499999993</v>
      </c>
      <c r="J42" s="452">
        <v>137549.77500000002</v>
      </c>
      <c r="K42" s="244" t="s">
        <v>6064</v>
      </c>
      <c r="L42" s="243" t="s">
        <v>218</v>
      </c>
      <c r="M42" s="243" t="s">
        <v>43</v>
      </c>
      <c r="N42" s="244" t="s">
        <v>61</v>
      </c>
      <c r="O42" s="142">
        <f>IFERROR(VLOOKUP(TRIM(ETS[[#This Row],[Lokacija provedbe
grad ili općina]]),Koordinate!B:E,2,FALSE),"")</f>
        <v>33000</v>
      </c>
      <c r="P42" s="142">
        <f>IFERROR(VLOOKUP(TRIM(ETS[[#This Row],[Lokacija provedbe
grad ili općina]]),Koordinate!B:E,3,FALSE),"")</f>
        <v>45.831646300000003</v>
      </c>
      <c r="Q42" s="142">
        <f>IFERROR(VLOOKUP(TRIM(ETS[[#This Row],[Lokacija provedbe
grad ili općina]]),Koordinate!B:E,4,FALSE),"")</f>
        <v>17.385542900000001</v>
      </c>
    </row>
    <row r="43" spans="1:17" s="4" customFormat="1" ht="45">
      <c r="A43" s="450" t="s">
        <v>1678</v>
      </c>
      <c r="B43" s="450" t="s">
        <v>1679</v>
      </c>
      <c r="C43" s="450" t="s">
        <v>1680</v>
      </c>
      <c r="D43" s="450" t="s">
        <v>1339</v>
      </c>
      <c r="E43" s="450" t="s">
        <v>807</v>
      </c>
      <c r="F43" s="451">
        <v>43042</v>
      </c>
      <c r="G43" s="452">
        <v>8270955</v>
      </c>
      <c r="H43" s="452">
        <v>3572767.5</v>
      </c>
      <c r="I43" s="452">
        <v>3036852.375</v>
      </c>
      <c r="J43" s="452">
        <v>535915.12499999977</v>
      </c>
      <c r="K43" s="243" t="s">
        <v>466</v>
      </c>
      <c r="L43" s="243" t="s">
        <v>55</v>
      </c>
      <c r="M43" s="243" t="s">
        <v>28</v>
      </c>
      <c r="N43" s="244" t="s">
        <v>134</v>
      </c>
      <c r="O43" s="142">
        <f>IFERROR(VLOOKUP(TRIM(ETS[[#This Row],[Lokacija provedbe
grad ili općina]]),Koordinate!B:E,2,FALSE),"")</f>
        <v>31300</v>
      </c>
      <c r="P43" s="142">
        <f>IFERROR(VLOOKUP(TRIM(ETS[[#This Row],[Lokacija provedbe
grad ili općina]]),Koordinate!B:E,3,FALSE),"")</f>
        <v>45.772866399999998</v>
      </c>
      <c r="Q43" s="142">
        <f>IFERROR(VLOOKUP(TRIM(ETS[[#This Row],[Lokacija provedbe
grad ili općina]]),Koordinate!B:E,4,FALSE),"")</f>
        <v>18.610752399999999</v>
      </c>
    </row>
    <row r="44" spans="1:17" s="4" customFormat="1" ht="75">
      <c r="A44" s="450" t="s">
        <v>2633</v>
      </c>
      <c r="B44" s="450" t="s">
        <v>2634</v>
      </c>
      <c r="C44" s="161" t="s">
        <v>3728</v>
      </c>
      <c r="D44" s="450" t="s">
        <v>1339</v>
      </c>
      <c r="E44" s="450" t="s">
        <v>2635</v>
      </c>
      <c r="F44" s="451">
        <v>43056</v>
      </c>
      <c r="G44" s="452">
        <v>93827242.5</v>
      </c>
      <c r="H44" s="452">
        <v>3177585</v>
      </c>
      <c r="I44" s="452">
        <v>2700947.25</v>
      </c>
      <c r="J44" s="452">
        <v>476637.75</v>
      </c>
      <c r="K44" s="244" t="s">
        <v>6065</v>
      </c>
      <c r="L44" s="244" t="s">
        <v>6066</v>
      </c>
      <c r="M44" s="244" t="s">
        <v>1084</v>
      </c>
      <c r="N44" s="244" t="s">
        <v>6068</v>
      </c>
      <c r="O44" s="142" t="str">
        <f>IFERROR(VLOOKUP(TRIM(ETS[[#This Row],[Lokacija provedbe
grad ili općina]]),Koordinate!B:E,2,FALSE),"")</f>
        <v/>
      </c>
      <c r="P44" s="142" t="str">
        <f>IFERROR(VLOOKUP(TRIM(ETS[[#This Row],[Lokacija provedbe
grad ili općina]]),Koordinate!B:E,3,FALSE),"")</f>
        <v/>
      </c>
      <c r="Q44" s="142" t="str">
        <f>IFERROR(VLOOKUP(TRIM(ETS[[#This Row],[Lokacija provedbe
grad ili općina]]),Koordinate!B:E,4,FALSE),"")</f>
        <v/>
      </c>
    </row>
    <row r="45" spans="1:17" s="4" customFormat="1" ht="45">
      <c r="A45" s="450" t="s">
        <v>1683</v>
      </c>
      <c r="B45" s="450" t="s">
        <v>1684</v>
      </c>
      <c r="C45" s="450" t="s">
        <v>1680</v>
      </c>
      <c r="D45" s="450" t="s">
        <v>1339</v>
      </c>
      <c r="E45" s="450" t="s">
        <v>807</v>
      </c>
      <c r="F45" s="451">
        <v>43053</v>
      </c>
      <c r="G45" s="452">
        <v>7148869.4249999998</v>
      </c>
      <c r="H45" s="452">
        <v>3680494.4250000003</v>
      </c>
      <c r="I45" s="452">
        <v>3128420.25</v>
      </c>
      <c r="J45" s="452">
        <v>552074.17500000005</v>
      </c>
      <c r="K45" s="244" t="s">
        <v>6069</v>
      </c>
      <c r="L45" s="244" t="s">
        <v>55</v>
      </c>
      <c r="M45" s="244" t="s">
        <v>28</v>
      </c>
      <c r="N45" s="244" t="s">
        <v>169</v>
      </c>
      <c r="O45" s="142">
        <f>IFERROR(VLOOKUP(TRIM(ETS[[#This Row],[Lokacija provedbe
grad ili općina]]),Koordinate!B:E,2,FALSE),"")</f>
        <v>31540</v>
      </c>
      <c r="P45" s="142">
        <f>IFERROR(VLOOKUP(TRIM(ETS[[#This Row],[Lokacija provedbe
grad ili općina]]),Koordinate!B:E,3,FALSE),"")</f>
        <v>45.762141999999997</v>
      </c>
      <c r="Q45" s="142">
        <f>IFERROR(VLOOKUP(TRIM(ETS[[#This Row],[Lokacija provedbe
grad ili općina]]),Koordinate!B:E,4,FALSE),"")</f>
        <v>18.165137899999898</v>
      </c>
    </row>
    <row r="46" spans="1:17" s="4" customFormat="1" ht="45">
      <c r="A46" s="448" t="s">
        <v>1355</v>
      </c>
      <c r="B46" s="449" t="s">
        <v>1356</v>
      </c>
      <c r="C46" s="142" t="s">
        <v>1357</v>
      </c>
      <c r="D46" s="450" t="s">
        <v>1339</v>
      </c>
      <c r="E46" s="450" t="s">
        <v>807</v>
      </c>
      <c r="F46" s="451">
        <v>43012</v>
      </c>
      <c r="G46" s="452">
        <v>1668375</v>
      </c>
      <c r="H46" s="452">
        <v>409500</v>
      </c>
      <c r="I46" s="452">
        <v>348075</v>
      </c>
      <c r="J46" s="452">
        <v>61425</v>
      </c>
      <c r="K46" s="151" t="s">
        <v>4949</v>
      </c>
      <c r="L46" s="225" t="s">
        <v>55</v>
      </c>
      <c r="M46" s="225" t="s">
        <v>28</v>
      </c>
      <c r="N46" s="243" t="s">
        <v>29</v>
      </c>
      <c r="O46" s="142">
        <f>IFERROR(VLOOKUP(TRIM(ETS[[#This Row],[Lokacija provedbe
grad ili općina]]),Koordinate!B:E,2,FALSE),"")</f>
        <v>31000</v>
      </c>
      <c r="P46" s="142">
        <f>IFERROR(VLOOKUP(TRIM(ETS[[#This Row],[Lokacija provedbe
grad ili općina]]),Koordinate!B:E,3,FALSE),"")</f>
        <v>45.554962400000001</v>
      </c>
      <c r="Q46" s="142">
        <f>IFERROR(VLOOKUP(TRIM(ETS[[#This Row],[Lokacija provedbe
grad ili općina]]),Koordinate!B:E,4,FALSE),"")</f>
        <v>18.695514399999901</v>
      </c>
    </row>
    <row r="47" spans="1:17" s="4" customFormat="1" ht="45">
      <c r="A47" s="448" t="s">
        <v>1358</v>
      </c>
      <c r="B47" s="449" t="s">
        <v>1359</v>
      </c>
      <c r="C47" s="142" t="s">
        <v>1357</v>
      </c>
      <c r="D47" s="450" t="s">
        <v>1339</v>
      </c>
      <c r="E47" s="450" t="s">
        <v>807</v>
      </c>
      <c r="F47" s="451">
        <v>43027</v>
      </c>
      <c r="G47" s="452">
        <v>449400</v>
      </c>
      <c r="H47" s="452">
        <v>171975</v>
      </c>
      <c r="I47" s="452">
        <v>146178.75</v>
      </c>
      <c r="J47" s="452">
        <v>25796.25</v>
      </c>
      <c r="K47" s="151" t="s">
        <v>6070</v>
      </c>
      <c r="L47" s="225" t="s">
        <v>55</v>
      </c>
      <c r="M47" s="225" t="s">
        <v>28</v>
      </c>
      <c r="N47" s="244" t="s">
        <v>134</v>
      </c>
      <c r="O47" s="142">
        <f>IFERROR(VLOOKUP(TRIM(ETS[[#This Row],[Lokacija provedbe
grad ili općina]]),Koordinate!B:E,2,FALSE),"")</f>
        <v>31300</v>
      </c>
      <c r="P47" s="142">
        <f>IFERROR(VLOOKUP(TRIM(ETS[[#This Row],[Lokacija provedbe
grad ili općina]]),Koordinate!B:E,3,FALSE),"")</f>
        <v>45.772866399999998</v>
      </c>
      <c r="Q47" s="142">
        <f>IFERROR(VLOOKUP(TRIM(ETS[[#This Row],[Lokacija provedbe
grad ili općina]]),Koordinate!B:E,4,FALSE),"")</f>
        <v>18.610752399999999</v>
      </c>
    </row>
    <row r="48" spans="1:17" s="4" customFormat="1" ht="45">
      <c r="A48" s="51" t="s">
        <v>1341</v>
      </c>
      <c r="B48" s="52" t="s">
        <v>1342</v>
      </c>
      <c r="C48" s="230" t="s">
        <v>1343</v>
      </c>
      <c r="D48" s="161" t="s">
        <v>1339</v>
      </c>
      <c r="E48" s="161" t="s">
        <v>807</v>
      </c>
      <c r="F48" s="53">
        <v>43019</v>
      </c>
      <c r="G48" s="54">
        <v>2080330.1249999998</v>
      </c>
      <c r="H48" s="54">
        <v>763945.5</v>
      </c>
      <c r="I48" s="54">
        <v>649353.67500000005</v>
      </c>
      <c r="J48" s="54">
        <v>114591.825</v>
      </c>
      <c r="K48" s="45" t="s">
        <v>778</v>
      </c>
      <c r="L48" s="45" t="s">
        <v>223</v>
      </c>
      <c r="M48" s="225" t="s">
        <v>52</v>
      </c>
      <c r="N48" s="244" t="s">
        <v>53</v>
      </c>
      <c r="O48" s="142">
        <f>IFERROR(VLOOKUP(TRIM(ETS[[#This Row],[Lokacija provedbe
grad ili općina]]),Koordinate!B:E,2,FALSE),"")</f>
        <v>32000</v>
      </c>
      <c r="P48" s="142">
        <f>IFERROR(VLOOKUP(TRIM(ETS[[#This Row],[Lokacija provedbe
grad ili općina]]),Koordinate!B:E,3,FALSE),"")</f>
        <v>45.345237699999998</v>
      </c>
      <c r="Q48" s="142">
        <f>IFERROR(VLOOKUP(TRIM(ETS[[#This Row],[Lokacija provedbe
grad ili općina]]),Koordinate!B:E,4,FALSE),"")</f>
        <v>19.001020400000002</v>
      </c>
    </row>
    <row r="49" spans="1:17" s="4" customFormat="1" ht="45">
      <c r="A49" s="448" t="s">
        <v>1363</v>
      </c>
      <c r="B49" s="449" t="s">
        <v>1364</v>
      </c>
      <c r="C49" s="142" t="s">
        <v>1360</v>
      </c>
      <c r="D49" s="450" t="s">
        <v>1339</v>
      </c>
      <c r="E49" s="450" t="s">
        <v>807</v>
      </c>
      <c r="F49" s="451">
        <v>43025</v>
      </c>
      <c r="G49" s="452">
        <v>1035393.225</v>
      </c>
      <c r="H49" s="452">
        <v>621070.65</v>
      </c>
      <c r="I49" s="452">
        <v>527910</v>
      </c>
      <c r="J49" s="452">
        <v>93160.649999999936</v>
      </c>
      <c r="K49" s="151" t="s">
        <v>6071</v>
      </c>
      <c r="L49" s="225" t="s">
        <v>43</v>
      </c>
      <c r="M49" s="225" t="s">
        <v>43</v>
      </c>
      <c r="N49" s="243" t="s">
        <v>61</v>
      </c>
      <c r="O49" s="142">
        <f>IFERROR(VLOOKUP(TRIM(ETS[[#This Row],[Lokacija provedbe
grad ili općina]]),Koordinate!B:E,2,FALSE),"")</f>
        <v>33000</v>
      </c>
      <c r="P49" s="142">
        <f>IFERROR(VLOOKUP(TRIM(ETS[[#This Row],[Lokacija provedbe
grad ili općina]]),Koordinate!B:E,3,FALSE),"")</f>
        <v>45.831646300000003</v>
      </c>
      <c r="Q49" s="142">
        <f>IFERROR(VLOOKUP(TRIM(ETS[[#This Row],[Lokacija provedbe
grad ili općina]]),Koordinate!B:E,4,FALSE),"")</f>
        <v>17.385542900000001</v>
      </c>
    </row>
    <row r="50" spans="1:17" s="4" customFormat="1" ht="45">
      <c r="A50" s="51" t="s">
        <v>1344</v>
      </c>
      <c r="B50" s="52" t="s">
        <v>1345</v>
      </c>
      <c r="C50" s="230" t="s">
        <v>1343</v>
      </c>
      <c r="D50" s="161" t="s">
        <v>1339</v>
      </c>
      <c r="E50" s="161" t="s">
        <v>807</v>
      </c>
      <c r="F50" s="53">
        <v>43019</v>
      </c>
      <c r="G50" s="54">
        <v>2864959.05</v>
      </c>
      <c r="H50" s="54">
        <v>1388981.55</v>
      </c>
      <c r="I50" s="54">
        <v>1180634.25</v>
      </c>
      <c r="J50" s="54">
        <v>208347.3</v>
      </c>
      <c r="K50" s="45" t="s">
        <v>6072</v>
      </c>
      <c r="L50" s="45" t="s">
        <v>55</v>
      </c>
      <c r="M50" s="225" t="s">
        <v>28</v>
      </c>
      <c r="N50" s="244" t="s">
        <v>131</v>
      </c>
      <c r="O50" s="142">
        <f>IFERROR(VLOOKUP(TRIM(ETS[[#This Row],[Lokacija provedbe
grad ili općina]]),Koordinate!B:E,2,FALSE),"")</f>
        <v>31309</v>
      </c>
      <c r="P50" s="142">
        <f>IFERROR(VLOOKUP(TRIM(ETS[[#This Row],[Lokacija provedbe
grad ili općina]]),Koordinate!B:E,3,FALSE),"")</f>
        <v>45.751590700000001</v>
      </c>
      <c r="Q50" s="142">
        <f>IFERROR(VLOOKUP(TRIM(ETS[[#This Row],[Lokacija provedbe
grad ili općina]]),Koordinate!B:E,4,FALSE),"")</f>
        <v>18.737473999999999</v>
      </c>
    </row>
    <row r="51" spans="1:17" s="4" customFormat="1" ht="45">
      <c r="A51" s="448" t="s">
        <v>1692</v>
      </c>
      <c r="B51" s="449" t="s">
        <v>1693</v>
      </c>
      <c r="C51" s="142" t="s">
        <v>1348</v>
      </c>
      <c r="D51" s="450" t="s">
        <v>1339</v>
      </c>
      <c r="E51" s="450" t="s">
        <v>807</v>
      </c>
      <c r="F51" s="451">
        <v>43045</v>
      </c>
      <c r="G51" s="452">
        <v>1530160.125</v>
      </c>
      <c r="H51" s="452">
        <v>320328.75</v>
      </c>
      <c r="I51" s="452">
        <v>272279.40000000002</v>
      </c>
      <c r="J51" s="452">
        <v>48049.5</v>
      </c>
      <c r="K51" s="151" t="s">
        <v>1349</v>
      </c>
      <c r="L51" s="225" t="s">
        <v>55</v>
      </c>
      <c r="M51" s="225" t="s">
        <v>28</v>
      </c>
      <c r="N51" s="243" t="s">
        <v>29</v>
      </c>
      <c r="O51" s="142">
        <f>IFERROR(VLOOKUP(TRIM(ETS[[#This Row],[Lokacija provedbe
grad ili općina]]),Koordinate!B:E,2,FALSE),"")</f>
        <v>31000</v>
      </c>
      <c r="P51" s="142">
        <f>IFERROR(VLOOKUP(TRIM(ETS[[#This Row],[Lokacija provedbe
grad ili općina]]),Koordinate!B:E,3,FALSE),"")</f>
        <v>45.554962400000001</v>
      </c>
      <c r="Q51" s="142">
        <f>IFERROR(VLOOKUP(TRIM(ETS[[#This Row],[Lokacija provedbe
grad ili općina]]),Koordinate!B:E,4,FALSE),"")</f>
        <v>18.695514399999901</v>
      </c>
    </row>
    <row r="52" spans="1:17" s="4" customFormat="1" ht="60">
      <c r="A52" s="448" t="s">
        <v>1681</v>
      </c>
      <c r="B52" s="449" t="s">
        <v>1682</v>
      </c>
      <c r="C52" s="142" t="s">
        <v>1680</v>
      </c>
      <c r="D52" s="450" t="s">
        <v>1339</v>
      </c>
      <c r="E52" s="450" t="s">
        <v>807</v>
      </c>
      <c r="F52" s="451">
        <v>43065</v>
      </c>
      <c r="G52" s="452">
        <v>14868706.35</v>
      </c>
      <c r="H52" s="452">
        <v>7474081.3500000006</v>
      </c>
      <c r="I52" s="452">
        <v>6352969.0500000007</v>
      </c>
      <c r="J52" s="452">
        <v>1121112.3</v>
      </c>
      <c r="K52" s="151" t="s">
        <v>6073</v>
      </c>
      <c r="L52" s="225" t="s">
        <v>43</v>
      </c>
      <c r="M52" s="225" t="s">
        <v>43</v>
      </c>
      <c r="N52" s="243" t="s">
        <v>61</v>
      </c>
      <c r="O52" s="142">
        <f>IFERROR(VLOOKUP(TRIM(ETS[[#This Row],[Lokacija provedbe
grad ili općina]]),Koordinate!B:E,2,FALSE),"")</f>
        <v>33000</v>
      </c>
      <c r="P52" s="142">
        <f>IFERROR(VLOOKUP(TRIM(ETS[[#This Row],[Lokacija provedbe
grad ili općina]]),Koordinate!B:E,3,FALSE),"")</f>
        <v>45.831646300000003</v>
      </c>
      <c r="Q52" s="142">
        <f>IFERROR(VLOOKUP(TRIM(ETS[[#This Row],[Lokacija provedbe
grad ili općina]]),Koordinate!B:E,4,FALSE),"")</f>
        <v>17.385542900000001</v>
      </c>
    </row>
    <row r="53" spans="1:17" s="4" customFormat="1" ht="45">
      <c r="A53" s="450" t="s">
        <v>1687</v>
      </c>
      <c r="B53" s="450" t="s">
        <v>1688</v>
      </c>
      <c r="C53" s="450" t="s">
        <v>1680</v>
      </c>
      <c r="D53" s="450" t="s">
        <v>1339</v>
      </c>
      <c r="E53" s="450" t="s">
        <v>807</v>
      </c>
      <c r="F53" s="451">
        <v>43059</v>
      </c>
      <c r="G53" s="452">
        <v>10385997.6</v>
      </c>
      <c r="H53" s="452">
        <v>5521252.5</v>
      </c>
      <c r="I53" s="452">
        <v>4693064.55</v>
      </c>
      <c r="J53" s="452">
        <v>828187.95</v>
      </c>
      <c r="K53" s="244" t="s">
        <v>6074</v>
      </c>
      <c r="L53" s="243" t="s">
        <v>55</v>
      </c>
      <c r="M53" s="243" t="s">
        <v>28</v>
      </c>
      <c r="N53" s="244" t="s">
        <v>6075</v>
      </c>
      <c r="O53" s="142" t="str">
        <f>IFERROR(VLOOKUP(TRIM(ETS[[#This Row],[Lokacija provedbe
grad ili općina]]),Koordinate!B:E,2,FALSE),"")</f>
        <v/>
      </c>
      <c r="P53" s="142" t="str">
        <f>IFERROR(VLOOKUP(TRIM(ETS[[#This Row],[Lokacija provedbe
grad ili općina]]),Koordinate!B:E,3,FALSE),"")</f>
        <v/>
      </c>
      <c r="Q53" s="142" t="str">
        <f>IFERROR(VLOOKUP(TRIM(ETS[[#This Row],[Lokacija provedbe
grad ili općina]]),Koordinate!B:E,4,FALSE),"")</f>
        <v/>
      </c>
    </row>
    <row r="54" spans="1:17" s="34" customFormat="1" ht="45">
      <c r="A54" s="450" t="s">
        <v>2349</v>
      </c>
      <c r="B54" s="450" t="s">
        <v>2350</v>
      </c>
      <c r="C54" s="450" t="s">
        <v>1680</v>
      </c>
      <c r="D54" s="450" t="s">
        <v>1339</v>
      </c>
      <c r="E54" s="450" t="s">
        <v>807</v>
      </c>
      <c r="F54" s="451">
        <v>43053</v>
      </c>
      <c r="G54" s="452">
        <v>6945723.75</v>
      </c>
      <c r="H54" s="452">
        <v>3678982.5</v>
      </c>
      <c r="I54" s="452">
        <v>3127135.05</v>
      </c>
      <c r="J54" s="452">
        <v>551847.45000000007</v>
      </c>
      <c r="K54" s="244" t="s">
        <v>6076</v>
      </c>
      <c r="L54" s="243" t="s">
        <v>218</v>
      </c>
      <c r="M54" s="243" t="s">
        <v>43</v>
      </c>
      <c r="N54" s="244" t="s">
        <v>6077</v>
      </c>
      <c r="O54" s="142" t="str">
        <f>IFERROR(VLOOKUP(TRIM(ETS[[#This Row],[Lokacija provedbe
grad ili općina]]),Koordinate!B:E,2,FALSE),"")</f>
        <v/>
      </c>
      <c r="P54" s="142" t="str">
        <f>IFERROR(VLOOKUP(TRIM(ETS[[#This Row],[Lokacija provedbe
grad ili općina]]),Koordinate!B:E,3,FALSE),"")</f>
        <v/>
      </c>
      <c r="Q54" s="142" t="str">
        <f>IFERROR(VLOOKUP(TRIM(ETS[[#This Row],[Lokacija provedbe
grad ili općina]]),Koordinate!B:E,4,FALSE),"")</f>
        <v/>
      </c>
    </row>
    <row r="55" spans="1:17" s="34" customFormat="1" ht="60">
      <c r="A55" s="450" t="s">
        <v>1705</v>
      </c>
      <c r="B55" s="450" t="s">
        <v>1706</v>
      </c>
      <c r="C55" s="450" t="s">
        <v>1699</v>
      </c>
      <c r="D55" s="450" t="s">
        <v>1339</v>
      </c>
      <c r="E55" s="450" t="s">
        <v>807</v>
      </c>
      <c r="F55" s="451">
        <v>43045</v>
      </c>
      <c r="G55" s="452">
        <v>1200720.75</v>
      </c>
      <c r="H55" s="452">
        <v>652644.9</v>
      </c>
      <c r="I55" s="452">
        <v>554748.15</v>
      </c>
      <c r="J55" s="452">
        <v>97896.749999999956</v>
      </c>
      <c r="K55" s="243" t="s">
        <v>1707</v>
      </c>
      <c r="L55" s="243" t="s">
        <v>218</v>
      </c>
      <c r="M55" s="243" t="s">
        <v>43</v>
      </c>
      <c r="N55" s="244" t="s">
        <v>61</v>
      </c>
      <c r="O55" s="142">
        <f>IFERROR(VLOOKUP(TRIM(ETS[[#This Row],[Lokacija provedbe
grad ili općina]]),Koordinate!B:E,2,FALSE),"")</f>
        <v>33000</v>
      </c>
      <c r="P55" s="142">
        <f>IFERROR(VLOOKUP(TRIM(ETS[[#This Row],[Lokacija provedbe
grad ili općina]]),Koordinate!B:E,3,FALSE),"")</f>
        <v>45.831646300000003</v>
      </c>
      <c r="Q55" s="142">
        <f>IFERROR(VLOOKUP(TRIM(ETS[[#This Row],[Lokacija provedbe
grad ili općina]]),Koordinate!B:E,4,FALSE),"")</f>
        <v>17.385542900000001</v>
      </c>
    </row>
    <row r="56" spans="1:17" s="34" customFormat="1" ht="60">
      <c r="A56" s="450" t="s">
        <v>1701</v>
      </c>
      <c r="B56" s="450" t="s">
        <v>1702</v>
      </c>
      <c r="C56" s="450" t="s">
        <v>1699</v>
      </c>
      <c r="D56" s="450" t="s">
        <v>1339</v>
      </c>
      <c r="E56" s="450" t="s">
        <v>807</v>
      </c>
      <c r="F56" s="451">
        <v>43042</v>
      </c>
      <c r="G56" s="452">
        <v>1763694.9000000001</v>
      </c>
      <c r="H56" s="452">
        <v>854889.75</v>
      </c>
      <c r="I56" s="452">
        <v>726656.25</v>
      </c>
      <c r="J56" s="452">
        <v>128233.4999999999</v>
      </c>
      <c r="K56" s="244" t="s">
        <v>6078</v>
      </c>
      <c r="L56" s="244" t="s">
        <v>6079</v>
      </c>
      <c r="M56" s="244" t="s">
        <v>1084</v>
      </c>
      <c r="N56" s="244" t="s">
        <v>6080</v>
      </c>
      <c r="O56" s="142" t="str">
        <f>IFERROR(VLOOKUP(TRIM(ETS[[#This Row],[Lokacija provedbe
grad ili općina]]),Koordinate!B:E,2,FALSE),"")</f>
        <v/>
      </c>
      <c r="P56" s="142" t="str">
        <f>IFERROR(VLOOKUP(TRIM(ETS[[#This Row],[Lokacija provedbe
grad ili općina]]),Koordinate!B:E,3,FALSE),"")</f>
        <v/>
      </c>
      <c r="Q56" s="142" t="str">
        <f>IFERROR(VLOOKUP(TRIM(ETS[[#This Row],[Lokacija provedbe
grad ili općina]]),Koordinate!B:E,4,FALSE),"")</f>
        <v/>
      </c>
    </row>
    <row r="57" spans="1:17" s="34" customFormat="1" ht="45">
      <c r="A57" s="55" t="s">
        <v>1361</v>
      </c>
      <c r="B57" s="450" t="s">
        <v>1362</v>
      </c>
      <c r="C57" s="450" t="s">
        <v>1360</v>
      </c>
      <c r="D57" s="450" t="s">
        <v>1339</v>
      </c>
      <c r="E57" s="450" t="s">
        <v>807</v>
      </c>
      <c r="F57" s="451">
        <v>43006</v>
      </c>
      <c r="G57" s="452">
        <v>1636515</v>
      </c>
      <c r="H57" s="452">
        <v>715365</v>
      </c>
      <c r="I57" s="452">
        <v>608060.25</v>
      </c>
      <c r="J57" s="452">
        <v>107304.75000000003</v>
      </c>
      <c r="K57" s="243" t="s">
        <v>1278</v>
      </c>
      <c r="L57" s="243" t="s">
        <v>55</v>
      </c>
      <c r="M57" s="243" t="s">
        <v>28</v>
      </c>
      <c r="N57" s="243" t="s">
        <v>29</v>
      </c>
      <c r="O57" s="142">
        <f>IFERROR(VLOOKUP(TRIM(ETS[[#This Row],[Lokacija provedbe
grad ili općina]]),Koordinate!B:E,2,FALSE),"")</f>
        <v>31000</v>
      </c>
      <c r="P57" s="142">
        <f>IFERROR(VLOOKUP(TRIM(ETS[[#This Row],[Lokacija provedbe
grad ili općina]]),Koordinate!B:E,3,FALSE),"")</f>
        <v>45.554962400000001</v>
      </c>
      <c r="Q57" s="142">
        <f>IFERROR(VLOOKUP(TRIM(ETS[[#This Row],[Lokacija provedbe
grad ili općina]]),Koordinate!B:E,4,FALSE),"")</f>
        <v>18.695514399999901</v>
      </c>
    </row>
    <row r="58" spans="1:17" s="34" customFormat="1" ht="45">
      <c r="A58" s="450" t="s">
        <v>2628</v>
      </c>
      <c r="B58" s="450" t="s">
        <v>2629</v>
      </c>
      <c r="C58" s="450" t="s">
        <v>1348</v>
      </c>
      <c r="D58" s="450" t="s">
        <v>1339</v>
      </c>
      <c r="E58" s="450" t="s">
        <v>807</v>
      </c>
      <c r="F58" s="451">
        <v>43080</v>
      </c>
      <c r="G58" s="452">
        <v>1977000</v>
      </c>
      <c r="H58" s="452">
        <v>1001175</v>
      </c>
      <c r="I58" s="452">
        <v>850998.75</v>
      </c>
      <c r="J58" s="452">
        <v>150176.25</v>
      </c>
      <c r="K58" s="243" t="s">
        <v>2630</v>
      </c>
      <c r="L58" s="243" t="s">
        <v>55</v>
      </c>
      <c r="M58" s="243" t="s">
        <v>28</v>
      </c>
      <c r="N58" s="244" t="s">
        <v>29</v>
      </c>
      <c r="O58" s="142">
        <f>IFERROR(VLOOKUP(TRIM(ETS[[#This Row],[Lokacija provedbe
grad ili općina]]),Koordinate!B:E,2,FALSE),"")</f>
        <v>31000</v>
      </c>
      <c r="P58" s="142">
        <f>IFERROR(VLOOKUP(TRIM(ETS[[#This Row],[Lokacija provedbe
grad ili općina]]),Koordinate!B:E,3,FALSE),"")</f>
        <v>45.554962400000001</v>
      </c>
      <c r="Q58" s="142">
        <f>IFERROR(VLOOKUP(TRIM(ETS[[#This Row],[Lokacija provedbe
grad ili općina]]),Koordinate!B:E,4,FALSE),"")</f>
        <v>18.695514399999901</v>
      </c>
    </row>
    <row r="59" spans="1:17" s="34" customFormat="1" ht="45">
      <c r="A59" s="450" t="s">
        <v>2468</v>
      </c>
      <c r="B59" s="450" t="s">
        <v>2469</v>
      </c>
      <c r="C59" s="450" t="s">
        <v>1354</v>
      </c>
      <c r="D59" s="450" t="s">
        <v>1339</v>
      </c>
      <c r="E59" s="450" t="s">
        <v>807</v>
      </c>
      <c r="F59" s="451">
        <v>43088</v>
      </c>
      <c r="G59" s="452">
        <v>4789834.6500000004</v>
      </c>
      <c r="H59" s="452">
        <v>1732712.7749999999</v>
      </c>
      <c r="I59" s="452">
        <v>1472805.8250000002</v>
      </c>
      <c r="J59" s="452">
        <v>259906.94999999984</v>
      </c>
      <c r="K59" s="243" t="s">
        <v>2470</v>
      </c>
      <c r="L59" s="243" t="s">
        <v>55</v>
      </c>
      <c r="M59" s="243" t="s">
        <v>28</v>
      </c>
      <c r="N59" s="244" t="s">
        <v>386</v>
      </c>
      <c r="O59" s="142">
        <f>IFERROR(VLOOKUP(TRIM(ETS[[#This Row],[Lokacija provedbe
grad ili općina]]),Koordinate!B:E,2,FALSE),"")</f>
        <v>31500</v>
      </c>
      <c r="P59" s="142">
        <f>IFERROR(VLOOKUP(TRIM(ETS[[#This Row],[Lokacija provedbe
grad ili općina]]),Koordinate!B:E,3,FALSE),"")</f>
        <v>45.494686100000003</v>
      </c>
      <c r="Q59" s="142">
        <f>IFERROR(VLOOKUP(TRIM(ETS[[#This Row],[Lokacija provedbe
grad ili općina]]),Koordinate!B:E,4,FALSE),"")</f>
        <v>18.095111800000002</v>
      </c>
    </row>
    <row r="60" spans="1:17" s="34" customFormat="1" ht="75">
      <c r="A60" s="450" t="s">
        <v>1711</v>
      </c>
      <c r="B60" s="450" t="s">
        <v>1712</v>
      </c>
      <c r="C60" s="450" t="s">
        <v>1699</v>
      </c>
      <c r="D60" s="450" t="s">
        <v>1339</v>
      </c>
      <c r="E60" s="450" t="s">
        <v>807</v>
      </c>
      <c r="F60" s="451">
        <v>43041</v>
      </c>
      <c r="G60" s="452">
        <v>1680628.5</v>
      </c>
      <c r="H60" s="452">
        <v>1313319.4500000002</v>
      </c>
      <c r="I60" s="452">
        <v>1116321.4500000002</v>
      </c>
      <c r="J60" s="452">
        <v>196997.99999999988</v>
      </c>
      <c r="K60" s="244" t="s">
        <v>6081</v>
      </c>
      <c r="L60" s="243" t="s">
        <v>55</v>
      </c>
      <c r="M60" s="243" t="s">
        <v>28</v>
      </c>
      <c r="N60" s="244" t="s">
        <v>6082</v>
      </c>
      <c r="O60" s="142" t="str">
        <f>IFERROR(VLOOKUP(TRIM(ETS[[#This Row],[Lokacija provedbe
grad ili općina]]),Koordinate!B:E,2,FALSE),"")</f>
        <v/>
      </c>
      <c r="P60" s="142" t="str">
        <f>IFERROR(VLOOKUP(TRIM(ETS[[#This Row],[Lokacija provedbe
grad ili općina]]),Koordinate!B:E,3,FALSE),"")</f>
        <v/>
      </c>
      <c r="Q60" s="142" t="str">
        <f>IFERROR(VLOOKUP(TRIM(ETS[[#This Row],[Lokacija provedbe
grad ili općina]]),Koordinate!B:E,4,FALSE),"")</f>
        <v/>
      </c>
    </row>
    <row r="61" spans="1:17" s="34" customFormat="1" ht="45">
      <c r="A61" s="450" t="s">
        <v>2626</v>
      </c>
      <c r="B61" s="450" t="s">
        <v>2627</v>
      </c>
      <c r="C61" s="450" t="s">
        <v>1680</v>
      </c>
      <c r="D61" s="450" t="s">
        <v>1339</v>
      </c>
      <c r="E61" s="450" t="s">
        <v>807</v>
      </c>
      <c r="F61" s="451">
        <v>43045</v>
      </c>
      <c r="G61" s="452">
        <v>11225015.550000001</v>
      </c>
      <c r="H61" s="452">
        <v>6359865</v>
      </c>
      <c r="I61" s="452">
        <v>5405885.2500000009</v>
      </c>
      <c r="J61" s="452">
        <v>953979.74999999953</v>
      </c>
      <c r="K61" s="244" t="s">
        <v>544</v>
      </c>
      <c r="L61" s="243" t="s">
        <v>218</v>
      </c>
      <c r="M61" s="243" t="s">
        <v>43</v>
      </c>
      <c r="N61" s="244" t="s">
        <v>1386</v>
      </c>
      <c r="O61" s="142">
        <f>IFERROR(VLOOKUP(TRIM(ETS[[#This Row],[Lokacija provedbe
grad ili općina]]),Koordinate!B:E,2,FALSE),"")</f>
        <v>33405</v>
      </c>
      <c r="P61" s="142">
        <f>IFERROR(VLOOKUP(TRIM(ETS[[#This Row],[Lokacija provedbe
grad ili općina]]),Koordinate!B:E,3,FALSE),"")</f>
        <v>45.950106699999999</v>
      </c>
      <c r="Q61" s="142">
        <f>IFERROR(VLOOKUP(TRIM(ETS[[#This Row],[Lokacija provedbe
grad ili općina]]),Koordinate!B:E,4,FALSE),"")</f>
        <v>17.2326520999999</v>
      </c>
    </row>
    <row r="62" spans="1:17" s="34" customFormat="1" ht="60">
      <c r="A62" s="450" t="s">
        <v>1690</v>
      </c>
      <c r="B62" s="450" t="s">
        <v>1691</v>
      </c>
      <c r="C62" s="450" t="s">
        <v>1354</v>
      </c>
      <c r="D62" s="450" t="s">
        <v>1339</v>
      </c>
      <c r="E62" s="450" t="s">
        <v>807</v>
      </c>
      <c r="F62" s="451">
        <v>43049</v>
      </c>
      <c r="G62" s="452">
        <v>3640514.55</v>
      </c>
      <c r="H62" s="452">
        <v>1656271.875</v>
      </c>
      <c r="I62" s="452">
        <v>1407831.075</v>
      </c>
      <c r="J62" s="452">
        <v>248440.80000000002</v>
      </c>
      <c r="K62" s="244" t="s">
        <v>6083</v>
      </c>
      <c r="L62" s="243" t="s">
        <v>55</v>
      </c>
      <c r="M62" s="243" t="s">
        <v>28</v>
      </c>
      <c r="N62" s="243" t="s">
        <v>29</v>
      </c>
      <c r="O62" s="142">
        <f>IFERROR(VLOOKUP(TRIM(ETS[[#This Row],[Lokacija provedbe
grad ili općina]]),Koordinate!B:E,2,FALSE),"")</f>
        <v>31000</v>
      </c>
      <c r="P62" s="142">
        <f>IFERROR(VLOOKUP(TRIM(ETS[[#This Row],[Lokacija provedbe
grad ili općina]]),Koordinate!B:E,3,FALSE),"")</f>
        <v>45.554962400000001</v>
      </c>
      <c r="Q62" s="142">
        <f>IFERROR(VLOOKUP(TRIM(ETS[[#This Row],[Lokacija provedbe
grad ili općina]]),Koordinate!B:E,4,FALSE),"")</f>
        <v>18.695514399999901</v>
      </c>
    </row>
    <row r="63" spans="1:17" s="34" customFormat="1" ht="45">
      <c r="A63" s="450" t="s">
        <v>2471</v>
      </c>
      <c r="B63" s="450" t="s">
        <v>2472</v>
      </c>
      <c r="C63" s="450" t="s">
        <v>2473</v>
      </c>
      <c r="D63" s="450" t="s">
        <v>1339</v>
      </c>
      <c r="E63" s="450" t="s">
        <v>807</v>
      </c>
      <c r="F63" s="451">
        <v>43060</v>
      </c>
      <c r="G63" s="452">
        <v>1116846.5249999999</v>
      </c>
      <c r="H63" s="452">
        <v>538244.25</v>
      </c>
      <c r="I63" s="452">
        <v>457507.57499999995</v>
      </c>
      <c r="J63" s="452">
        <v>80736.674999999988</v>
      </c>
      <c r="K63" s="243" t="s">
        <v>2474</v>
      </c>
      <c r="L63" s="243" t="s">
        <v>218</v>
      </c>
      <c r="M63" s="243" t="s">
        <v>43</v>
      </c>
      <c r="N63" s="244" t="s">
        <v>179</v>
      </c>
      <c r="O63" s="142">
        <f>IFERROR(VLOOKUP(TRIM(ETS[[#This Row],[Lokacija provedbe
grad ili općina]]),Koordinate!B:E,2,FALSE),"")</f>
        <v>33520</v>
      </c>
      <c r="P63" s="142">
        <f>IFERROR(VLOOKUP(TRIM(ETS[[#This Row],[Lokacija provedbe
grad ili općina]]),Koordinate!B:E,3,FALSE),"")</f>
        <v>45.701931999999999</v>
      </c>
      <c r="Q63" s="142">
        <f>IFERROR(VLOOKUP(TRIM(ETS[[#This Row],[Lokacija provedbe
grad ili općina]]),Koordinate!B:E,4,FALSE),"")</f>
        <v>17.701143999999999</v>
      </c>
    </row>
    <row r="64" spans="1:17" s="34" customFormat="1" ht="75">
      <c r="A64" s="450" t="s">
        <v>1694</v>
      </c>
      <c r="B64" s="450" t="s">
        <v>1695</v>
      </c>
      <c r="C64" s="450" t="s">
        <v>1348</v>
      </c>
      <c r="D64" s="450" t="s">
        <v>1339</v>
      </c>
      <c r="E64" s="450" t="s">
        <v>807</v>
      </c>
      <c r="F64" s="451">
        <v>43046</v>
      </c>
      <c r="G64" s="452">
        <v>1701291.45</v>
      </c>
      <c r="H64" s="452">
        <v>821925.74999999988</v>
      </c>
      <c r="I64" s="452">
        <v>698636.85</v>
      </c>
      <c r="J64" s="452">
        <v>123288.89999999992</v>
      </c>
      <c r="K64" s="244" t="s">
        <v>1696</v>
      </c>
      <c r="L64" s="243" t="s">
        <v>55</v>
      </c>
      <c r="M64" s="243" t="s">
        <v>28</v>
      </c>
      <c r="N64" s="243" t="s">
        <v>29</v>
      </c>
      <c r="O64" s="142">
        <f>IFERROR(VLOOKUP(TRIM(ETS[[#This Row],[Lokacija provedbe
grad ili općina]]),Koordinate!B:E,2,FALSE),"")</f>
        <v>31000</v>
      </c>
      <c r="P64" s="142">
        <f>IFERROR(VLOOKUP(TRIM(ETS[[#This Row],[Lokacija provedbe
grad ili općina]]),Koordinate!B:E,3,FALSE),"")</f>
        <v>45.554962400000001</v>
      </c>
      <c r="Q64" s="142">
        <f>IFERROR(VLOOKUP(TRIM(ETS[[#This Row],[Lokacija provedbe
grad ili općina]]),Koordinate!B:E,4,FALSE),"")</f>
        <v>18.695514399999901</v>
      </c>
    </row>
    <row r="65" spans="1:17" s="34" customFormat="1" ht="45">
      <c r="A65" s="453" t="s">
        <v>1336</v>
      </c>
      <c r="B65" s="453" t="s">
        <v>1337</v>
      </c>
      <c r="C65" s="453" t="s">
        <v>1338</v>
      </c>
      <c r="D65" s="161" t="s">
        <v>1339</v>
      </c>
      <c r="E65" s="161" t="s">
        <v>807</v>
      </c>
      <c r="F65" s="53">
        <v>43024</v>
      </c>
      <c r="G65" s="54">
        <v>7105205.1000000006</v>
      </c>
      <c r="H65" s="54">
        <v>3711455.1</v>
      </c>
      <c r="I65" s="54">
        <v>3154736.7749999999</v>
      </c>
      <c r="J65" s="54">
        <v>556718.32499999995</v>
      </c>
      <c r="K65" s="454" t="s">
        <v>1340</v>
      </c>
      <c r="L65" s="454" t="s">
        <v>55</v>
      </c>
      <c r="M65" s="243" t="s">
        <v>28</v>
      </c>
      <c r="N65" s="244" t="s">
        <v>1325</v>
      </c>
      <c r="O65" s="142">
        <f>IFERROR(VLOOKUP(TRIM(ETS[[#This Row],[Lokacija provedbe
grad ili općina]]),Koordinate!B:E,2,FALSE),"")</f>
        <v>31431</v>
      </c>
      <c r="P65" s="142">
        <f>IFERROR(VLOOKUP(TRIM(ETS[[#This Row],[Lokacija provedbe
grad ili općina]]),Koordinate!B:E,3,FALSE),"")</f>
        <v>45.523744299999997</v>
      </c>
      <c r="Q65" s="142">
        <f>IFERROR(VLOOKUP(TRIM(ETS[[#This Row],[Lokacija provedbe
grad ili općina]]),Koordinate!B:E,4,FALSE),"")</f>
        <v>18.577044000000001</v>
      </c>
    </row>
    <row r="66" spans="1:17" s="34" customFormat="1" ht="60">
      <c r="A66" s="450" t="s">
        <v>1703</v>
      </c>
      <c r="B66" s="450" t="s">
        <v>1704</v>
      </c>
      <c r="C66" s="450" t="s">
        <v>1699</v>
      </c>
      <c r="D66" s="450" t="s">
        <v>1339</v>
      </c>
      <c r="E66" s="450" t="s">
        <v>807</v>
      </c>
      <c r="F66" s="451">
        <v>43052</v>
      </c>
      <c r="G66" s="452">
        <v>1874993.55</v>
      </c>
      <c r="H66" s="452">
        <v>1128727.5</v>
      </c>
      <c r="I66" s="452">
        <v>959418.375</v>
      </c>
      <c r="J66" s="452">
        <v>169309.12500000003</v>
      </c>
      <c r="K66" s="244" t="s">
        <v>6084</v>
      </c>
      <c r="L66" s="243" t="s">
        <v>218</v>
      </c>
      <c r="M66" s="243" t="s">
        <v>43</v>
      </c>
      <c r="N66" s="244" t="s">
        <v>179</v>
      </c>
      <c r="O66" s="142">
        <f>IFERROR(VLOOKUP(TRIM(ETS[[#This Row],[Lokacija provedbe
grad ili općina]]),Koordinate!B:E,2,FALSE),"")</f>
        <v>33520</v>
      </c>
      <c r="P66" s="142">
        <f>IFERROR(VLOOKUP(TRIM(ETS[[#This Row],[Lokacija provedbe
grad ili općina]]),Koordinate!B:E,3,FALSE),"")</f>
        <v>45.701931999999999</v>
      </c>
      <c r="Q66" s="142">
        <f>IFERROR(VLOOKUP(TRIM(ETS[[#This Row],[Lokacija provedbe
grad ili općina]]),Koordinate!B:E,4,FALSE),"")</f>
        <v>17.701143999999999</v>
      </c>
    </row>
    <row r="67" spans="1:17" s="34" customFormat="1" ht="75">
      <c r="A67" s="453" t="s">
        <v>1346</v>
      </c>
      <c r="B67" s="453" t="s">
        <v>1347</v>
      </c>
      <c r="C67" s="453" t="s">
        <v>1348</v>
      </c>
      <c r="D67" s="161" t="s">
        <v>1339</v>
      </c>
      <c r="E67" s="161" t="s">
        <v>807</v>
      </c>
      <c r="F67" s="53">
        <v>43011</v>
      </c>
      <c r="G67" s="54">
        <v>1852347</v>
      </c>
      <c r="H67" s="54">
        <v>1314597</v>
      </c>
      <c r="I67" s="54">
        <v>1117407.45</v>
      </c>
      <c r="J67" s="54">
        <v>197189.55</v>
      </c>
      <c r="K67" s="454" t="s">
        <v>6085</v>
      </c>
      <c r="L67" s="454" t="s">
        <v>55</v>
      </c>
      <c r="M67" s="243" t="s">
        <v>28</v>
      </c>
      <c r="N67" s="244" t="s">
        <v>29</v>
      </c>
      <c r="O67" s="142">
        <f>IFERROR(VLOOKUP(TRIM(ETS[[#This Row],[Lokacija provedbe
grad ili općina]]),Koordinate!B:E,2,FALSE),"")</f>
        <v>31000</v>
      </c>
      <c r="P67" s="142">
        <f>IFERROR(VLOOKUP(TRIM(ETS[[#This Row],[Lokacija provedbe
grad ili općina]]),Koordinate!B:E,3,FALSE),"")</f>
        <v>45.554962400000001</v>
      </c>
      <c r="Q67" s="142">
        <f>IFERROR(VLOOKUP(TRIM(ETS[[#This Row],[Lokacija provedbe
grad ili općina]]),Koordinate!B:E,4,FALSE),"")</f>
        <v>18.695514399999901</v>
      </c>
    </row>
    <row r="68" spans="1:17" s="34" customFormat="1" ht="105">
      <c r="A68" s="450" t="s">
        <v>1685</v>
      </c>
      <c r="B68" s="450" t="s">
        <v>1686</v>
      </c>
      <c r="C68" s="450" t="s">
        <v>1680</v>
      </c>
      <c r="D68" s="450" t="s">
        <v>1339</v>
      </c>
      <c r="E68" s="450" t="s">
        <v>807</v>
      </c>
      <c r="F68" s="451">
        <v>43054</v>
      </c>
      <c r="G68" s="452">
        <v>11247856.949999999</v>
      </c>
      <c r="H68" s="452">
        <v>5245456.95</v>
      </c>
      <c r="I68" s="452">
        <v>4458638.3250000002</v>
      </c>
      <c r="J68" s="452">
        <v>786818.62499999977</v>
      </c>
      <c r="K68" s="244" t="s">
        <v>6086</v>
      </c>
      <c r="L68" s="243" t="s">
        <v>43</v>
      </c>
      <c r="M68" s="243" t="s">
        <v>43</v>
      </c>
      <c r="N68" s="243" t="s">
        <v>61</v>
      </c>
      <c r="O68" s="142">
        <f>IFERROR(VLOOKUP(TRIM(ETS[[#This Row],[Lokacija provedbe
grad ili općina]]),Koordinate!B:E,2,FALSE),"")</f>
        <v>33000</v>
      </c>
      <c r="P68" s="142">
        <f>IFERROR(VLOOKUP(TRIM(ETS[[#This Row],[Lokacija provedbe
grad ili općina]]),Koordinate!B:E,3,FALSE),"")</f>
        <v>45.831646300000003</v>
      </c>
      <c r="Q68" s="142">
        <f>IFERROR(VLOOKUP(TRIM(ETS[[#This Row],[Lokacija provedbe
grad ili općina]]),Koordinate!B:E,4,FALSE),"")</f>
        <v>17.385542900000001</v>
      </c>
    </row>
    <row r="69" spans="1:17" s="34" customFormat="1" ht="60">
      <c r="A69" s="450" t="s">
        <v>1708</v>
      </c>
      <c r="B69" s="450" t="s">
        <v>1709</v>
      </c>
      <c r="C69" s="450" t="s">
        <v>1699</v>
      </c>
      <c r="D69" s="450" t="s">
        <v>1339</v>
      </c>
      <c r="E69" s="450" t="s">
        <v>807</v>
      </c>
      <c r="F69" s="451">
        <v>43052</v>
      </c>
      <c r="G69" s="452">
        <v>1826587.5</v>
      </c>
      <c r="H69" s="452">
        <v>241169.24999999997</v>
      </c>
      <c r="I69" s="452">
        <v>204993.82499999998</v>
      </c>
      <c r="J69" s="452">
        <v>36175.424999999996</v>
      </c>
      <c r="K69" s="243" t="s">
        <v>1710</v>
      </c>
      <c r="L69" s="243" t="s">
        <v>218</v>
      </c>
      <c r="M69" s="243" t="s">
        <v>43</v>
      </c>
      <c r="N69" s="244" t="s">
        <v>1386</v>
      </c>
      <c r="O69" s="142">
        <f>IFERROR(VLOOKUP(TRIM(ETS[[#This Row],[Lokacija provedbe
grad ili općina]]),Koordinate!B:E,2,FALSE),"")</f>
        <v>33405</v>
      </c>
      <c r="P69" s="142">
        <f>IFERROR(VLOOKUP(TRIM(ETS[[#This Row],[Lokacija provedbe
grad ili općina]]),Koordinate!B:E,3,FALSE),"")</f>
        <v>45.950106699999999</v>
      </c>
      <c r="Q69" s="142">
        <f>IFERROR(VLOOKUP(TRIM(ETS[[#This Row],[Lokacija provedbe
grad ili općina]]),Koordinate!B:E,4,FALSE),"")</f>
        <v>17.2326520999999</v>
      </c>
    </row>
    <row r="70" spans="1:17" s="34" customFormat="1" ht="30">
      <c r="A70" s="161" t="s">
        <v>765</v>
      </c>
      <c r="B70" s="161" t="s">
        <v>766</v>
      </c>
      <c r="C70" s="161" t="s">
        <v>767</v>
      </c>
      <c r="D70" s="161" t="s">
        <v>768</v>
      </c>
      <c r="E70" s="161" t="s">
        <v>769</v>
      </c>
      <c r="F70" s="53">
        <v>42762</v>
      </c>
      <c r="G70" s="54">
        <f>2323519.66*7.5</f>
        <v>17426397.450000003</v>
      </c>
      <c r="H70" s="54">
        <v>903999</v>
      </c>
      <c r="I70" s="54">
        <v>768399.15</v>
      </c>
      <c r="J70" s="54">
        <v>135599.85</v>
      </c>
      <c r="K70" s="244" t="s">
        <v>770</v>
      </c>
      <c r="L70" s="244" t="s">
        <v>52</v>
      </c>
      <c r="M70" s="244" t="s">
        <v>52</v>
      </c>
      <c r="N70" s="244" t="s">
        <v>53</v>
      </c>
      <c r="O70" s="142">
        <f>IFERROR(VLOOKUP(TRIM(ETS[[#This Row],[Lokacija provedbe
grad ili općina]]),Koordinate!B:E,2,FALSE),"")</f>
        <v>32000</v>
      </c>
      <c r="P70" s="142">
        <f>IFERROR(VLOOKUP(TRIM(ETS[[#This Row],[Lokacija provedbe
grad ili općina]]),Koordinate!B:E,3,FALSE),"")</f>
        <v>45.345237699999998</v>
      </c>
      <c r="Q70" s="142">
        <f>IFERROR(VLOOKUP(TRIM(ETS[[#This Row],[Lokacija provedbe
grad ili općina]]),Koordinate!B:E,4,FALSE),"")</f>
        <v>19.001020400000002</v>
      </c>
    </row>
    <row r="71" spans="1:17" s="34" customFormat="1" ht="30">
      <c r="A71" s="161" t="s">
        <v>771</v>
      </c>
      <c r="B71" s="161" t="s">
        <v>772</v>
      </c>
      <c r="C71" s="161" t="s">
        <v>773</v>
      </c>
      <c r="D71" s="161" t="s">
        <v>768</v>
      </c>
      <c r="E71" s="161" t="s">
        <v>769</v>
      </c>
      <c r="F71" s="53">
        <v>42772</v>
      </c>
      <c r="G71" s="54">
        <f>1982786*7.5</f>
        <v>14870895</v>
      </c>
      <c r="H71" s="54">
        <v>600667.5</v>
      </c>
      <c r="I71" s="54">
        <v>510567.37499999994</v>
      </c>
      <c r="J71" s="54">
        <v>90100.125</v>
      </c>
      <c r="K71" s="244" t="s">
        <v>770</v>
      </c>
      <c r="L71" s="244" t="s">
        <v>52</v>
      </c>
      <c r="M71" s="244" t="s">
        <v>52</v>
      </c>
      <c r="N71" s="244" t="s">
        <v>53</v>
      </c>
      <c r="O71" s="142">
        <f>IFERROR(VLOOKUP(TRIM(ETS[[#This Row],[Lokacija provedbe
grad ili općina]]),Koordinate!B:E,2,FALSE),"")</f>
        <v>32000</v>
      </c>
      <c r="P71" s="142">
        <f>IFERROR(VLOOKUP(TRIM(ETS[[#This Row],[Lokacija provedbe
grad ili općina]]),Koordinate!B:E,3,FALSE),"")</f>
        <v>45.345237699999998</v>
      </c>
      <c r="Q71" s="142">
        <f>IFERROR(VLOOKUP(TRIM(ETS[[#This Row],[Lokacija provedbe
grad ili općina]]),Koordinate!B:E,4,FALSE),"")</f>
        <v>19.001020400000002</v>
      </c>
    </row>
    <row r="72" spans="1:17" s="70" customFormat="1" ht="30">
      <c r="A72" s="161" t="s">
        <v>774</v>
      </c>
      <c r="B72" s="161" t="s">
        <v>775</v>
      </c>
      <c r="C72" s="161" t="s">
        <v>773</v>
      </c>
      <c r="D72" s="161" t="s">
        <v>768</v>
      </c>
      <c r="E72" s="161" t="s">
        <v>769</v>
      </c>
      <c r="F72" s="53">
        <v>42772</v>
      </c>
      <c r="G72" s="54">
        <f>2985406.15*7.5</f>
        <v>22390546.125</v>
      </c>
      <c r="H72" s="54">
        <v>635692.5</v>
      </c>
      <c r="I72" s="54">
        <v>540338.625</v>
      </c>
      <c r="J72" s="54">
        <v>95353.875</v>
      </c>
      <c r="K72" s="244" t="s">
        <v>770</v>
      </c>
      <c r="L72" s="244" t="s">
        <v>52</v>
      </c>
      <c r="M72" s="244" t="s">
        <v>52</v>
      </c>
      <c r="N72" s="244" t="s">
        <v>53</v>
      </c>
      <c r="O72" s="142">
        <f>IFERROR(VLOOKUP(TRIM(ETS[[#This Row],[Lokacija provedbe
grad ili općina]]),Koordinate!B:E,2,FALSE),"")</f>
        <v>32000</v>
      </c>
      <c r="P72" s="142">
        <f>IFERROR(VLOOKUP(TRIM(ETS[[#This Row],[Lokacija provedbe
grad ili općina]]),Koordinate!B:E,3,FALSE),"")</f>
        <v>45.345237699999998</v>
      </c>
      <c r="Q72" s="142">
        <f>IFERROR(VLOOKUP(TRIM(ETS[[#This Row],[Lokacija provedbe
grad ili općina]]),Koordinate!B:E,4,FALSE),"")</f>
        <v>19.001020400000002</v>
      </c>
    </row>
    <row r="73" spans="1:17" s="70" customFormat="1" ht="30">
      <c r="A73" s="161" t="s">
        <v>776</v>
      </c>
      <c r="B73" s="161" t="s">
        <v>777</v>
      </c>
      <c r="C73" s="161" t="s">
        <v>773</v>
      </c>
      <c r="D73" s="161" t="s">
        <v>768</v>
      </c>
      <c r="E73" s="161" t="s">
        <v>769</v>
      </c>
      <c r="F73" s="53">
        <v>42772</v>
      </c>
      <c r="G73" s="54">
        <f>2108661.42*7.5</f>
        <v>15814960.649999999</v>
      </c>
      <c r="H73" s="54">
        <v>1045200</v>
      </c>
      <c r="I73" s="54">
        <v>888420</v>
      </c>
      <c r="J73" s="54">
        <v>156780</v>
      </c>
      <c r="K73" s="244" t="s">
        <v>778</v>
      </c>
      <c r="L73" s="244" t="s">
        <v>52</v>
      </c>
      <c r="M73" s="244" t="s">
        <v>52</v>
      </c>
      <c r="N73" s="244" t="s">
        <v>53</v>
      </c>
      <c r="O73" s="142">
        <f>IFERROR(VLOOKUP(TRIM(ETS[[#This Row],[Lokacija provedbe
grad ili općina]]),Koordinate!B:E,2,FALSE),"")</f>
        <v>32000</v>
      </c>
      <c r="P73" s="142">
        <f>IFERROR(VLOOKUP(TRIM(ETS[[#This Row],[Lokacija provedbe
grad ili općina]]),Koordinate!B:E,3,FALSE),"")</f>
        <v>45.345237699999998</v>
      </c>
      <c r="Q73" s="142">
        <f>IFERROR(VLOOKUP(TRIM(ETS[[#This Row],[Lokacija provedbe
grad ili općina]]),Koordinate!B:E,4,FALSE),"")</f>
        <v>19.001020400000002</v>
      </c>
    </row>
    <row r="74" spans="1:17" s="70" customFormat="1" ht="135">
      <c r="A74" s="161" t="s">
        <v>779</v>
      </c>
      <c r="B74" s="161" t="s">
        <v>780</v>
      </c>
      <c r="C74" s="161" t="s">
        <v>781</v>
      </c>
      <c r="D74" s="161" t="s">
        <v>768</v>
      </c>
      <c r="E74" s="161" t="s">
        <v>769</v>
      </c>
      <c r="F74" s="53">
        <v>42773</v>
      </c>
      <c r="G74" s="54">
        <f>2154000*7.5</f>
        <v>16155000</v>
      </c>
      <c r="H74" s="54">
        <v>2107500</v>
      </c>
      <c r="I74" s="54">
        <v>1791375</v>
      </c>
      <c r="J74" s="54">
        <v>316125</v>
      </c>
      <c r="K74" s="244" t="s">
        <v>6087</v>
      </c>
      <c r="L74" s="244" t="s">
        <v>6067</v>
      </c>
      <c r="M74" s="244" t="s">
        <v>1084</v>
      </c>
      <c r="N74" s="244" t="s">
        <v>6068</v>
      </c>
      <c r="O74" s="142" t="str">
        <f>IFERROR(VLOOKUP(TRIM(ETS[[#This Row],[Lokacija provedbe
grad ili općina]]),Koordinate!B:E,2,FALSE),"")</f>
        <v/>
      </c>
      <c r="P74" s="142" t="str">
        <f>IFERROR(VLOOKUP(TRIM(ETS[[#This Row],[Lokacija provedbe
grad ili općina]]),Koordinate!B:E,3,FALSE),"")</f>
        <v/>
      </c>
      <c r="Q74" s="142" t="str">
        <f>IFERROR(VLOOKUP(TRIM(ETS[[#This Row],[Lokacija provedbe
grad ili općina]]),Koordinate!B:E,4,FALSE),"")</f>
        <v/>
      </c>
    </row>
    <row r="75" spans="1:17" s="70" customFormat="1" ht="30">
      <c r="A75" s="161" t="s">
        <v>783</v>
      </c>
      <c r="B75" s="161" t="s">
        <v>784</v>
      </c>
      <c r="C75" s="161" t="s">
        <v>773</v>
      </c>
      <c r="D75" s="161" t="s">
        <v>768</v>
      </c>
      <c r="E75" s="161" t="s">
        <v>769</v>
      </c>
      <c r="F75" s="53">
        <v>42779</v>
      </c>
      <c r="G75" s="54">
        <f>2937908.99*7.5</f>
        <v>22034317.425000001</v>
      </c>
      <c r="H75" s="54">
        <v>963255</v>
      </c>
      <c r="I75" s="54">
        <v>818766.75</v>
      </c>
      <c r="J75" s="54">
        <v>144488.25</v>
      </c>
      <c r="K75" s="244" t="s">
        <v>576</v>
      </c>
      <c r="L75" s="244" t="s">
        <v>52</v>
      </c>
      <c r="M75" s="244" t="s">
        <v>52</v>
      </c>
      <c r="N75" s="244" t="s">
        <v>53</v>
      </c>
      <c r="O75" s="142">
        <f>IFERROR(VLOOKUP(TRIM(ETS[[#This Row],[Lokacija provedbe
grad ili općina]]),Koordinate!B:E,2,FALSE),"")</f>
        <v>32000</v>
      </c>
      <c r="P75" s="142">
        <f>IFERROR(VLOOKUP(TRIM(ETS[[#This Row],[Lokacija provedbe
grad ili općina]]),Koordinate!B:E,3,FALSE),"")</f>
        <v>45.345237699999998</v>
      </c>
      <c r="Q75" s="142">
        <f>IFERROR(VLOOKUP(TRIM(ETS[[#This Row],[Lokacija provedbe
grad ili općina]]),Koordinate!B:E,4,FALSE),"")</f>
        <v>19.001020400000002</v>
      </c>
    </row>
    <row r="76" spans="1:17" s="70" customFormat="1" ht="30">
      <c r="A76" s="161" t="s">
        <v>785</v>
      </c>
      <c r="B76" s="161" t="s">
        <v>786</v>
      </c>
      <c r="C76" s="161" t="s">
        <v>781</v>
      </c>
      <c r="D76" s="161" t="s">
        <v>768</v>
      </c>
      <c r="E76" s="161" t="s">
        <v>769</v>
      </c>
      <c r="F76" s="53">
        <v>42783</v>
      </c>
      <c r="G76" s="54">
        <f>3085412.5*7.5</f>
        <v>23140593.75</v>
      </c>
      <c r="H76" s="54">
        <v>1616795.625</v>
      </c>
      <c r="I76" s="54">
        <v>1374276.2249999999</v>
      </c>
      <c r="J76" s="54">
        <v>242519.4</v>
      </c>
      <c r="K76" s="244" t="s">
        <v>787</v>
      </c>
      <c r="L76" s="244" t="s">
        <v>28</v>
      </c>
      <c r="M76" s="244" t="s">
        <v>28</v>
      </c>
      <c r="N76" s="244" t="s">
        <v>161</v>
      </c>
      <c r="O76" s="142">
        <f>IFERROR(VLOOKUP(TRIM(ETS[[#This Row],[Lokacija provedbe
grad ili općina]]),Koordinate!B:E,2,FALSE),"")</f>
        <v>31327</v>
      </c>
      <c r="P76" s="142">
        <f>IFERROR(VLOOKUP(TRIM(ETS[[#This Row],[Lokacija provedbe
grad ili općina]]),Koordinate!B:E,3,FALSE),"")</f>
        <v>45.604430399999998</v>
      </c>
      <c r="Q76" s="142">
        <f>IFERROR(VLOOKUP(TRIM(ETS[[#This Row],[Lokacija provedbe
grad ili općina]]),Koordinate!B:E,4,FALSE),"")</f>
        <v>18.7441976</v>
      </c>
    </row>
    <row r="77" spans="1:17" s="70" customFormat="1" ht="45">
      <c r="A77" s="161" t="s">
        <v>788</v>
      </c>
      <c r="B77" s="161" t="s">
        <v>789</v>
      </c>
      <c r="C77" s="161" t="s">
        <v>790</v>
      </c>
      <c r="D77" s="161" t="s">
        <v>768</v>
      </c>
      <c r="E77" s="161" t="s">
        <v>769</v>
      </c>
      <c r="F77" s="53">
        <v>42786</v>
      </c>
      <c r="G77" s="54">
        <f>1901275*7.5</f>
        <v>14259562.5</v>
      </c>
      <c r="H77" s="54">
        <v>942375</v>
      </c>
      <c r="I77" s="54">
        <v>801018.75</v>
      </c>
      <c r="J77" s="54">
        <v>141356.25</v>
      </c>
      <c r="K77" s="244" t="s">
        <v>791</v>
      </c>
      <c r="L77" s="244" t="s">
        <v>52</v>
      </c>
      <c r="M77" s="244" t="s">
        <v>52</v>
      </c>
      <c r="N77" s="244" t="s">
        <v>143</v>
      </c>
      <c r="O77" s="142">
        <f>IFERROR(VLOOKUP(TRIM(ETS[[#This Row],[Lokacija provedbe
grad ili općina]]),Koordinate!B:E,2,FALSE),"")</f>
        <v>32100</v>
      </c>
      <c r="P77" s="142">
        <f>IFERROR(VLOOKUP(TRIM(ETS[[#This Row],[Lokacija provedbe
grad ili općina]]),Koordinate!B:E,3,FALSE),"")</f>
        <v>45.287905799999997</v>
      </c>
      <c r="Q77" s="142">
        <f>IFERROR(VLOOKUP(TRIM(ETS[[#This Row],[Lokacija provedbe
grad ili općina]]),Koordinate!B:E,4,FALSE),"")</f>
        <v>18.805678100000002</v>
      </c>
    </row>
    <row r="78" spans="1:17" s="70" customFormat="1" ht="30">
      <c r="A78" s="161" t="s">
        <v>792</v>
      </c>
      <c r="B78" s="161" t="s">
        <v>793</v>
      </c>
      <c r="C78" s="161" t="s">
        <v>794</v>
      </c>
      <c r="D78" s="161" t="s">
        <v>768</v>
      </c>
      <c r="E78" s="161" t="s">
        <v>769</v>
      </c>
      <c r="F78" s="53">
        <v>42787</v>
      </c>
      <c r="G78" s="54">
        <v>15994637.475</v>
      </c>
      <c r="H78" s="54">
        <v>1134783.75</v>
      </c>
      <c r="I78" s="54">
        <v>964566.15</v>
      </c>
      <c r="J78" s="54">
        <v>170217.60000000001</v>
      </c>
      <c r="K78" s="244" t="s">
        <v>223</v>
      </c>
      <c r="L78" s="244" t="s">
        <v>52</v>
      </c>
      <c r="M78" s="244" t="s">
        <v>52</v>
      </c>
      <c r="N78" s="244" t="s">
        <v>53</v>
      </c>
      <c r="O78" s="142">
        <f>IFERROR(VLOOKUP(TRIM(ETS[[#This Row],[Lokacija provedbe
grad ili općina]]),Koordinate!B:E,2,FALSE),"")</f>
        <v>32000</v>
      </c>
      <c r="P78" s="142">
        <f>IFERROR(VLOOKUP(TRIM(ETS[[#This Row],[Lokacija provedbe
grad ili općina]]),Koordinate!B:E,3,FALSE),"")</f>
        <v>45.345237699999998</v>
      </c>
      <c r="Q78" s="142">
        <f>IFERROR(VLOOKUP(TRIM(ETS[[#This Row],[Lokacija provedbe
grad ili općina]]),Koordinate!B:E,4,FALSE),"")</f>
        <v>19.001020400000002</v>
      </c>
    </row>
    <row r="79" spans="1:17" s="70" customFormat="1" ht="45">
      <c r="A79" s="161" t="s">
        <v>795</v>
      </c>
      <c r="B79" s="161" t="s">
        <v>796</v>
      </c>
      <c r="C79" s="161" t="s">
        <v>773</v>
      </c>
      <c r="D79" s="161" t="s">
        <v>768</v>
      </c>
      <c r="E79" s="161" t="s">
        <v>769</v>
      </c>
      <c r="F79" s="53">
        <v>42788</v>
      </c>
      <c r="G79" s="54">
        <f>2178449.3*7.5</f>
        <v>16338369.749999998</v>
      </c>
      <c r="H79" s="54">
        <v>1141462.5</v>
      </c>
      <c r="I79" s="54">
        <v>970243.125</v>
      </c>
      <c r="J79" s="54">
        <v>171219.375</v>
      </c>
      <c r="K79" s="244" t="s">
        <v>770</v>
      </c>
      <c r="L79" s="244" t="s">
        <v>52</v>
      </c>
      <c r="M79" s="244" t="s">
        <v>52</v>
      </c>
      <c r="N79" s="244" t="s">
        <v>53</v>
      </c>
      <c r="O79" s="142">
        <f>IFERROR(VLOOKUP(TRIM(ETS[[#This Row],[Lokacija provedbe
grad ili općina]]),Koordinate!B:E,2,FALSE),"")</f>
        <v>32000</v>
      </c>
      <c r="P79" s="142">
        <f>IFERROR(VLOOKUP(TRIM(ETS[[#This Row],[Lokacija provedbe
grad ili općina]]),Koordinate!B:E,3,FALSE),"")</f>
        <v>45.345237699999998</v>
      </c>
      <c r="Q79" s="142">
        <f>IFERROR(VLOOKUP(TRIM(ETS[[#This Row],[Lokacija provedbe
grad ili općina]]),Koordinate!B:E,4,FALSE),"")</f>
        <v>19.001020400000002</v>
      </c>
    </row>
    <row r="80" spans="1:17" s="70" customFormat="1" ht="30">
      <c r="A80" s="161" t="s">
        <v>797</v>
      </c>
      <c r="B80" s="161" t="s">
        <v>798</v>
      </c>
      <c r="C80" s="161" t="s">
        <v>790</v>
      </c>
      <c r="D80" s="161" t="s">
        <v>768</v>
      </c>
      <c r="E80" s="161" t="s">
        <v>769</v>
      </c>
      <c r="F80" s="53">
        <v>42790</v>
      </c>
      <c r="G80" s="54">
        <f>2268691*7.5</f>
        <v>17015182.5</v>
      </c>
      <c r="H80" s="54">
        <v>1212281.25</v>
      </c>
      <c r="I80" s="54">
        <v>1030439.0249999999</v>
      </c>
      <c r="J80" s="54">
        <v>181842.22500000001</v>
      </c>
      <c r="K80" s="244" t="s">
        <v>799</v>
      </c>
      <c r="L80" s="244" t="s">
        <v>28</v>
      </c>
      <c r="M80" s="244" t="s">
        <v>28</v>
      </c>
      <c r="N80" s="244" t="s">
        <v>29</v>
      </c>
      <c r="O80" s="142">
        <f>IFERROR(VLOOKUP(TRIM(ETS[[#This Row],[Lokacija provedbe
grad ili općina]]),Koordinate!B:E,2,FALSE),"")</f>
        <v>31000</v>
      </c>
      <c r="P80" s="142">
        <f>IFERROR(VLOOKUP(TRIM(ETS[[#This Row],[Lokacija provedbe
grad ili općina]]),Koordinate!B:E,3,FALSE),"")</f>
        <v>45.554962400000001</v>
      </c>
      <c r="Q80" s="142">
        <f>IFERROR(VLOOKUP(TRIM(ETS[[#This Row],[Lokacija provedbe
grad ili općina]]),Koordinate!B:E,4,FALSE),"")</f>
        <v>18.695514399999901</v>
      </c>
    </row>
    <row r="81" spans="1:17" s="70" customFormat="1" ht="30">
      <c r="A81" s="161" t="s">
        <v>800</v>
      </c>
      <c r="B81" s="161" t="s">
        <v>801</v>
      </c>
      <c r="C81" s="161" t="s">
        <v>794</v>
      </c>
      <c r="D81" s="161" t="s">
        <v>768</v>
      </c>
      <c r="E81" s="161" t="s">
        <v>769</v>
      </c>
      <c r="F81" s="53">
        <v>42804</v>
      </c>
      <c r="G81" s="54">
        <f>1666362.5*7.5</f>
        <v>12497718.75</v>
      </c>
      <c r="H81" s="54">
        <v>1081811.25</v>
      </c>
      <c r="I81" s="54">
        <v>919539.52500000002</v>
      </c>
      <c r="J81" s="54">
        <v>162271.72500000001</v>
      </c>
      <c r="K81" s="244" t="s">
        <v>802</v>
      </c>
      <c r="L81" s="244" t="s">
        <v>218</v>
      </c>
      <c r="M81" s="244" t="s">
        <v>43</v>
      </c>
      <c r="N81" s="244" t="s">
        <v>44</v>
      </c>
      <c r="O81" s="142">
        <f>IFERROR(VLOOKUP(TRIM(ETS[[#This Row],[Lokacija provedbe
grad ili općina]]),Koordinate!B:E,2,FALSE),"")</f>
        <v>33522</v>
      </c>
      <c r="P81" s="142">
        <f>IFERROR(VLOOKUP(TRIM(ETS[[#This Row],[Lokacija provedbe
grad ili općina]]),Koordinate!B:E,3,FALSE),"")</f>
        <v>45.619798000000003</v>
      </c>
      <c r="Q81" s="142">
        <f>IFERROR(VLOOKUP(TRIM(ETS[[#This Row],[Lokacija provedbe
grad ili općina]]),Koordinate!B:E,4,FALSE),"")</f>
        <v>17.544612300000001</v>
      </c>
    </row>
    <row r="82" spans="1:17" s="70" customFormat="1" ht="45">
      <c r="A82" s="161" t="s">
        <v>803</v>
      </c>
      <c r="B82" s="161" t="s">
        <v>804</v>
      </c>
      <c r="C82" s="161" t="s">
        <v>794</v>
      </c>
      <c r="D82" s="161" t="s">
        <v>768</v>
      </c>
      <c r="E82" s="161" t="s">
        <v>769</v>
      </c>
      <c r="F82" s="53">
        <v>42814</v>
      </c>
      <c r="G82" s="54">
        <f>2703844*7.5</f>
        <v>20278830</v>
      </c>
      <c r="H82" s="54">
        <v>356801.25</v>
      </c>
      <c r="I82" s="54">
        <v>303281.02500000002</v>
      </c>
      <c r="J82" s="54">
        <v>53520.224999999999</v>
      </c>
      <c r="K82" s="244" t="s">
        <v>223</v>
      </c>
      <c r="L82" s="244" t="s">
        <v>223</v>
      </c>
      <c r="M82" s="244" t="s">
        <v>52</v>
      </c>
      <c r="N82" s="244" t="s">
        <v>53</v>
      </c>
      <c r="O82" s="142">
        <f>IFERROR(VLOOKUP(TRIM(ETS[[#This Row],[Lokacija provedbe
grad ili općina]]),Koordinate!B:E,2,FALSE),"")</f>
        <v>32000</v>
      </c>
      <c r="P82" s="142">
        <f>IFERROR(VLOOKUP(TRIM(ETS[[#This Row],[Lokacija provedbe
grad ili općina]]),Koordinate!B:E,3,FALSE),"")</f>
        <v>45.345237699999998</v>
      </c>
      <c r="Q82" s="142">
        <f>IFERROR(VLOOKUP(TRIM(ETS[[#This Row],[Lokacija provedbe
grad ili općina]]),Koordinate!B:E,4,FALSE),"")</f>
        <v>19.001020400000002</v>
      </c>
    </row>
    <row r="83" spans="1:17" s="70" customFormat="1" ht="30">
      <c r="A83" s="161" t="s">
        <v>938</v>
      </c>
      <c r="B83" s="161" t="s">
        <v>939</v>
      </c>
      <c r="C83" s="161" t="s">
        <v>940</v>
      </c>
      <c r="D83" s="161" t="s">
        <v>941</v>
      </c>
      <c r="E83" s="161" t="s">
        <v>807</v>
      </c>
      <c r="F83" s="53">
        <v>42801</v>
      </c>
      <c r="G83" s="54">
        <v>16671472</v>
      </c>
      <c r="H83" s="54">
        <v>1200525</v>
      </c>
      <c r="I83" s="54">
        <v>1020446.2</v>
      </c>
      <c r="J83" s="54">
        <v>180078.8</v>
      </c>
      <c r="K83" s="244" t="s">
        <v>27</v>
      </c>
      <c r="L83" s="244" t="s">
        <v>28</v>
      </c>
      <c r="M83" s="244" t="s">
        <v>28</v>
      </c>
      <c r="N83" s="244" t="s">
        <v>29</v>
      </c>
      <c r="O83" s="142">
        <f>IFERROR(VLOOKUP(TRIM(ETS[[#This Row],[Lokacija provedbe
grad ili općina]]),Koordinate!B:E,2,FALSE),"")</f>
        <v>31000</v>
      </c>
      <c r="P83" s="142">
        <f>IFERROR(VLOOKUP(TRIM(ETS[[#This Row],[Lokacija provedbe
grad ili općina]]),Koordinate!B:E,3,FALSE),"")</f>
        <v>45.554962400000001</v>
      </c>
      <c r="Q83" s="142">
        <f>IFERROR(VLOOKUP(TRIM(ETS[[#This Row],[Lokacija provedbe
grad ili općina]]),Koordinate!B:E,4,FALSE),"")</f>
        <v>18.695514399999901</v>
      </c>
    </row>
    <row r="84" spans="1:17" s="70" customFormat="1" ht="45">
      <c r="A84" s="161" t="s">
        <v>1080</v>
      </c>
      <c r="B84" s="161" t="s">
        <v>990</v>
      </c>
      <c r="C84" s="161" t="s">
        <v>991</v>
      </c>
      <c r="D84" s="161" t="s">
        <v>941</v>
      </c>
      <c r="E84" s="161" t="s">
        <v>807</v>
      </c>
      <c r="F84" s="53">
        <v>42992</v>
      </c>
      <c r="G84" s="54">
        <v>15008596.800000001</v>
      </c>
      <c r="H84" s="54">
        <v>2695500</v>
      </c>
      <c r="I84" s="54">
        <v>2291175</v>
      </c>
      <c r="J84" s="54">
        <v>404325</v>
      </c>
      <c r="K84" s="244" t="s">
        <v>6088</v>
      </c>
      <c r="L84" s="244" t="s">
        <v>28</v>
      </c>
      <c r="M84" s="244" t="s">
        <v>28</v>
      </c>
      <c r="N84" s="244" t="s">
        <v>29</v>
      </c>
      <c r="O84" s="142">
        <f>IFERROR(VLOOKUP(TRIM(ETS[[#This Row],[Lokacija provedbe
grad ili općina]]),Koordinate!B:E,2,FALSE),"")</f>
        <v>31000</v>
      </c>
      <c r="P84" s="142">
        <f>IFERROR(VLOOKUP(TRIM(ETS[[#This Row],[Lokacija provedbe
grad ili općina]]),Koordinate!B:E,3,FALSE),"")</f>
        <v>45.554962400000001</v>
      </c>
      <c r="Q84" s="142">
        <f>IFERROR(VLOOKUP(TRIM(ETS[[#This Row],[Lokacija provedbe
grad ili općina]]),Koordinate!B:E,4,FALSE),"")</f>
        <v>18.695514399999901</v>
      </c>
    </row>
    <row r="85" spans="1:17" s="70" customFormat="1" ht="105">
      <c r="A85" s="55" t="s">
        <v>4486</v>
      </c>
      <c r="B85" s="55" t="s">
        <v>4487</v>
      </c>
      <c r="C85" s="55" t="s">
        <v>794</v>
      </c>
      <c r="D85" s="55" t="s">
        <v>768</v>
      </c>
      <c r="E85" s="55" t="s">
        <v>807</v>
      </c>
      <c r="F85" s="455">
        <v>43290</v>
      </c>
      <c r="G85" s="456">
        <v>23820000</v>
      </c>
      <c r="H85" s="456">
        <v>2610000</v>
      </c>
      <c r="I85" s="456">
        <v>2218500</v>
      </c>
      <c r="J85" s="456">
        <v>391500</v>
      </c>
      <c r="K85" s="262" t="s">
        <v>6089</v>
      </c>
      <c r="L85" s="244" t="s">
        <v>6079</v>
      </c>
      <c r="M85" s="244" t="s">
        <v>1084</v>
      </c>
      <c r="N85" s="244" t="s">
        <v>6090</v>
      </c>
      <c r="O85" s="142" t="str">
        <f>IFERROR(VLOOKUP(TRIM(ETS[[#This Row],[Lokacija provedbe
grad ili općina]]),Koordinate!B:E,2,FALSE),"")</f>
        <v/>
      </c>
      <c r="P85" s="142" t="str">
        <f>IFERROR(VLOOKUP(TRIM(ETS[[#This Row],[Lokacija provedbe
grad ili općina]]),Koordinate!B:E,3,FALSE),"")</f>
        <v/>
      </c>
      <c r="Q85" s="142" t="str">
        <f>IFERROR(VLOOKUP(TRIM(ETS[[#This Row],[Lokacija provedbe
grad ili općina]]),Koordinate!B:E,4,FALSE),"")</f>
        <v/>
      </c>
    </row>
    <row r="86" spans="1:17" s="70" customFormat="1" ht="30">
      <c r="A86" s="55" t="s">
        <v>4488</v>
      </c>
      <c r="B86" s="55" t="s">
        <v>4489</v>
      </c>
      <c r="C86" s="55" t="s">
        <v>790</v>
      </c>
      <c r="D86" s="55" t="s">
        <v>768</v>
      </c>
      <c r="E86" s="55" t="s">
        <v>807</v>
      </c>
      <c r="F86" s="455">
        <v>43306</v>
      </c>
      <c r="G86" s="456">
        <v>13428342.75</v>
      </c>
      <c r="H86" s="456">
        <v>777247.5</v>
      </c>
      <c r="I86" s="456">
        <v>660660.375</v>
      </c>
      <c r="J86" s="456">
        <v>116587.125</v>
      </c>
      <c r="K86" s="262" t="s">
        <v>4490</v>
      </c>
      <c r="L86" s="244" t="s">
        <v>223</v>
      </c>
      <c r="M86" s="244" t="s">
        <v>52</v>
      </c>
      <c r="N86" s="262" t="s">
        <v>53</v>
      </c>
      <c r="O86" s="142">
        <f>IFERROR(VLOOKUP(TRIM(ETS[[#This Row],[Lokacija provedbe
grad ili općina]]),Koordinate!B:E,2,FALSE),"")</f>
        <v>32000</v>
      </c>
      <c r="P86" s="142">
        <f>IFERROR(VLOOKUP(TRIM(ETS[[#This Row],[Lokacija provedbe
grad ili općina]]),Koordinate!B:E,3,FALSE),"")</f>
        <v>45.345237699999998</v>
      </c>
      <c r="Q86" s="142">
        <f>IFERROR(VLOOKUP(TRIM(ETS[[#This Row],[Lokacija provedbe
grad ili općina]]),Koordinate!B:E,4,FALSE),"")</f>
        <v>19.001020400000002</v>
      </c>
    </row>
    <row r="87" spans="1:17" s="70" customFormat="1" ht="30">
      <c r="A87" s="55" t="s">
        <v>4491</v>
      </c>
      <c r="B87" s="55" t="s">
        <v>4492</v>
      </c>
      <c r="C87" s="55" t="s">
        <v>4493</v>
      </c>
      <c r="D87" s="55" t="s">
        <v>768</v>
      </c>
      <c r="E87" s="55" t="s">
        <v>807</v>
      </c>
      <c r="F87" s="455">
        <v>43305</v>
      </c>
      <c r="G87" s="456">
        <v>13669125</v>
      </c>
      <c r="H87" s="456">
        <v>1097625</v>
      </c>
      <c r="I87" s="456">
        <v>932981.25</v>
      </c>
      <c r="J87" s="456">
        <v>164643.75</v>
      </c>
      <c r="K87" s="262" t="s">
        <v>4494</v>
      </c>
      <c r="L87" s="244" t="s">
        <v>55</v>
      </c>
      <c r="M87" s="244" t="s">
        <v>28</v>
      </c>
      <c r="N87" s="244" t="s">
        <v>29</v>
      </c>
      <c r="O87" s="142">
        <f>IFERROR(VLOOKUP(TRIM(ETS[[#This Row],[Lokacija provedbe
grad ili općina]]),Koordinate!B:E,2,FALSE),"")</f>
        <v>31000</v>
      </c>
      <c r="P87" s="142">
        <f>IFERROR(VLOOKUP(TRIM(ETS[[#This Row],[Lokacija provedbe
grad ili općina]]),Koordinate!B:E,3,FALSE),"")</f>
        <v>45.554962400000001</v>
      </c>
      <c r="Q87" s="142">
        <f>IFERROR(VLOOKUP(TRIM(ETS[[#This Row],[Lokacija provedbe
grad ili općina]]),Koordinate!B:E,4,FALSE),"")</f>
        <v>18.695514399999901</v>
      </c>
    </row>
    <row r="88" spans="1:17" s="70" customFormat="1" ht="30">
      <c r="A88" s="55" t="s">
        <v>4495</v>
      </c>
      <c r="B88" s="55" t="s">
        <v>4496</v>
      </c>
      <c r="C88" s="55" t="s">
        <v>794</v>
      </c>
      <c r="D88" s="55" t="s">
        <v>768</v>
      </c>
      <c r="E88" s="55" t="s">
        <v>807</v>
      </c>
      <c r="F88" s="455">
        <v>43368</v>
      </c>
      <c r="G88" s="456">
        <v>13847598.375</v>
      </c>
      <c r="H88" s="456">
        <v>1178928</v>
      </c>
      <c r="I88" s="456">
        <v>1002088.8</v>
      </c>
      <c r="J88" s="456">
        <v>176839.2</v>
      </c>
      <c r="K88" s="262" t="s">
        <v>27</v>
      </c>
      <c r="L88" s="244" t="s">
        <v>55</v>
      </c>
      <c r="M88" s="244" t="s">
        <v>28</v>
      </c>
      <c r="N88" s="244" t="s">
        <v>29</v>
      </c>
      <c r="O88" s="421">
        <f>IFERROR(VLOOKUP(TRIM(ETS[[#This Row],[Lokacija provedbe
grad ili općina]]),Koordinate!B:E,2,FALSE),"")</f>
        <v>31000</v>
      </c>
      <c r="P88" s="421">
        <f>IFERROR(VLOOKUP(TRIM(ETS[[#This Row],[Lokacija provedbe
grad ili općina]]),Koordinate!B:E,3,FALSE),"")</f>
        <v>45.554962400000001</v>
      </c>
      <c r="Q88" s="421">
        <f>IFERROR(VLOOKUP(TRIM(ETS[[#This Row],[Lokacija provedbe
grad ili općina]]),Koordinate!B:E,4,FALSE),"")</f>
        <v>18.695514399999901</v>
      </c>
    </row>
    <row r="89" spans="1:17" s="70" customFormat="1" ht="30">
      <c r="A89" s="205" t="s">
        <v>6091</v>
      </c>
      <c r="B89" s="205" t="s">
        <v>6092</v>
      </c>
      <c r="C89" s="467"/>
      <c r="D89" s="205" t="s">
        <v>768</v>
      </c>
      <c r="E89" s="467"/>
      <c r="F89" s="468">
        <v>43300</v>
      </c>
      <c r="G89" s="469">
        <v>15649905.75</v>
      </c>
      <c r="H89" s="469">
        <v>1050000</v>
      </c>
      <c r="I89" s="469">
        <v>892500</v>
      </c>
      <c r="J89" s="469">
        <v>157500</v>
      </c>
      <c r="K89" s="218" t="s">
        <v>2434</v>
      </c>
      <c r="L89" s="151" t="s">
        <v>218</v>
      </c>
      <c r="M89" s="151" t="s">
        <v>43</v>
      </c>
      <c r="N89" s="151" t="s">
        <v>2434</v>
      </c>
      <c r="O89" s="142">
        <f>IFERROR(VLOOKUP(TRIM(ETS[[#This Row],[Lokacija provedbe
grad ili općina]]),Koordinate!B:E,2,FALSE),"")</f>
        <v>33523</v>
      </c>
      <c r="P89" s="142">
        <f>IFERROR(VLOOKUP(TRIM(ETS[[#This Row],[Lokacija provedbe
grad ili općina]]),Koordinate!B:E,3,FALSE),"")</f>
        <v>45.742938199999998</v>
      </c>
      <c r="Q89" s="142">
        <f>IFERROR(VLOOKUP(TRIM(ETS[[#This Row],[Lokacija provedbe
grad ili općina]]),Koordinate!B:E,4,FALSE),"")</f>
        <v>17.856084599999999</v>
      </c>
    </row>
    <row r="90" spans="1:17" s="167" customFormat="1" ht="30">
      <c r="A90" s="573" t="s">
        <v>7162</v>
      </c>
      <c r="B90" s="573" t="s">
        <v>7163</v>
      </c>
      <c r="C90" s="598" t="s">
        <v>827</v>
      </c>
      <c r="D90" s="55" t="s">
        <v>821</v>
      </c>
      <c r="E90" s="55" t="s">
        <v>807</v>
      </c>
      <c r="F90" s="599">
        <v>43556</v>
      </c>
      <c r="G90" s="456">
        <v>14527424.324999999</v>
      </c>
      <c r="H90" s="456">
        <v>8168285.25</v>
      </c>
      <c r="I90" s="456"/>
      <c r="J90" s="600"/>
      <c r="K90" s="601" t="s">
        <v>7164</v>
      </c>
      <c r="L90" s="602" t="s">
        <v>55</v>
      </c>
      <c r="M90" s="602" t="s">
        <v>55</v>
      </c>
      <c r="N90" s="602" t="s">
        <v>4852</v>
      </c>
      <c r="O90" s="421" t="str">
        <f>IFERROR(VLOOKUP(TRIM(ETS[[#This Row],[Lokacija provedbe
grad ili općina]]),Koordinate!B:E,2,FALSE),"")</f>
        <v/>
      </c>
      <c r="P90" s="142" t="str">
        <f>IFERROR(VLOOKUP(TRIM(ETS[[#This Row],[Lokacija provedbe
grad ili općina]]),Koordinate!B:E,3,FALSE),"")</f>
        <v/>
      </c>
      <c r="Q90" s="603" t="str">
        <f>IFERROR(VLOOKUP(TRIM(ETS[[#This Row],[Lokacija provedbe
grad ili općina]]),Koordinate!B:E,4,FALSE),"")</f>
        <v/>
      </c>
    </row>
    <row r="91" spans="1:17" s="167" customFormat="1" ht="60">
      <c r="A91" s="161" t="s">
        <v>7165</v>
      </c>
      <c r="B91" s="161" t="s">
        <v>7166</v>
      </c>
      <c r="C91" s="161" t="s">
        <v>877</v>
      </c>
      <c r="D91" s="161" t="s">
        <v>821</v>
      </c>
      <c r="E91" s="161" t="s">
        <v>807</v>
      </c>
      <c r="F91" s="53">
        <v>43556</v>
      </c>
      <c r="G91" s="54">
        <v>2784866.25</v>
      </c>
      <c r="H91" s="54">
        <v>2040285</v>
      </c>
      <c r="I91" s="54"/>
      <c r="J91" s="604"/>
      <c r="K91" s="605" t="s">
        <v>7167</v>
      </c>
      <c r="L91" s="605" t="s">
        <v>55</v>
      </c>
      <c r="M91" s="605" t="s">
        <v>55</v>
      </c>
      <c r="N91" s="605" t="s">
        <v>29</v>
      </c>
      <c r="O91" s="606">
        <f>IFERROR(VLOOKUP(TRIM(ETS[[#This Row],[Lokacija provedbe
grad ili općina]]),Koordinate!B:E,2,FALSE),"")</f>
        <v>31000</v>
      </c>
      <c r="P91" s="606">
        <f>IFERROR(VLOOKUP(TRIM(ETS[[#This Row],[Lokacija provedbe
grad ili općina]]),Koordinate!B:E,3,FALSE),"")</f>
        <v>45.554962400000001</v>
      </c>
      <c r="Q91" s="606">
        <f>IFERROR(VLOOKUP(TRIM(ETS[[#This Row],[Lokacija provedbe
grad ili općina]]),Koordinate!B:E,4,FALSE),"")</f>
        <v>18.695514399999901</v>
      </c>
    </row>
    <row r="92" spans="1:17" s="167" customFormat="1" ht="30">
      <c r="A92" s="161" t="s">
        <v>7168</v>
      </c>
      <c r="B92" s="161" t="s">
        <v>7169</v>
      </c>
      <c r="C92" s="161" t="s">
        <v>877</v>
      </c>
      <c r="D92" s="161" t="s">
        <v>821</v>
      </c>
      <c r="E92" s="161" t="s">
        <v>807</v>
      </c>
      <c r="F92" s="53">
        <v>43586</v>
      </c>
      <c r="G92" s="54">
        <v>7443284.9249999998</v>
      </c>
      <c r="H92" s="54">
        <v>4224937.5</v>
      </c>
      <c r="I92" s="54"/>
      <c r="J92" s="604"/>
      <c r="K92" s="605" t="s">
        <v>7170</v>
      </c>
      <c r="L92" s="605" t="s">
        <v>223</v>
      </c>
      <c r="M92" s="605" t="s">
        <v>223</v>
      </c>
      <c r="N92" s="605" t="s">
        <v>7171</v>
      </c>
      <c r="O92" s="606" t="str">
        <f>IFERROR(VLOOKUP(TRIM(ETS[[#This Row],[Lokacija provedbe
grad ili općina]]),Koordinate!B:E,2,FALSE),"")</f>
        <v/>
      </c>
      <c r="P92" s="606" t="str">
        <f>IFERROR(VLOOKUP(TRIM(ETS[[#This Row],[Lokacija provedbe
grad ili općina]]),Koordinate!B:E,3,FALSE),"")</f>
        <v/>
      </c>
      <c r="Q92" s="606" t="str">
        <f>IFERROR(VLOOKUP(TRIM(ETS[[#This Row],[Lokacija provedbe
grad ili općina]]),Koordinate!B:E,4,FALSE),"")</f>
        <v/>
      </c>
    </row>
    <row r="93" spans="1:17" s="167" customFormat="1" ht="75">
      <c r="A93" s="161" t="s">
        <v>7172</v>
      </c>
      <c r="B93" s="161" t="s">
        <v>7173</v>
      </c>
      <c r="C93" s="161" t="s">
        <v>894</v>
      </c>
      <c r="D93" s="161" t="s">
        <v>821</v>
      </c>
      <c r="E93" s="161" t="s">
        <v>807</v>
      </c>
      <c r="F93" s="53">
        <v>43586</v>
      </c>
      <c r="G93" s="54">
        <v>4527456.9749999996</v>
      </c>
      <c r="H93" s="54">
        <v>2862139.65</v>
      </c>
      <c r="I93" s="54"/>
      <c r="J93" s="604"/>
      <c r="K93" s="605" t="s">
        <v>7174</v>
      </c>
      <c r="L93" s="605" t="s">
        <v>223</v>
      </c>
      <c r="M93" s="605" t="s">
        <v>223</v>
      </c>
      <c r="N93" s="605" t="s">
        <v>53</v>
      </c>
      <c r="O93" s="606">
        <f>IFERROR(VLOOKUP(TRIM(ETS[[#This Row],[Lokacija provedbe
grad ili općina]]),Koordinate!B:E,2,FALSE),"")</f>
        <v>32000</v>
      </c>
      <c r="P93" s="606">
        <f>IFERROR(VLOOKUP(TRIM(ETS[[#This Row],[Lokacija provedbe
grad ili općina]]),Koordinate!B:E,3,FALSE),"")</f>
        <v>45.345237699999998</v>
      </c>
      <c r="Q93" s="606">
        <f>IFERROR(VLOOKUP(TRIM(ETS[[#This Row],[Lokacija provedbe
grad ili općina]]),Koordinate!B:E,4,FALSE),"")</f>
        <v>19.001020400000002</v>
      </c>
    </row>
    <row r="94" spans="1:17" s="167" customFormat="1" ht="30">
      <c r="A94" s="161" t="s">
        <v>7175</v>
      </c>
      <c r="B94" s="161" t="s">
        <v>7176</v>
      </c>
      <c r="C94" s="161" t="s">
        <v>805</v>
      </c>
      <c r="D94" s="161" t="s">
        <v>821</v>
      </c>
      <c r="E94" s="161" t="s">
        <v>807</v>
      </c>
      <c r="F94" s="53">
        <v>43617</v>
      </c>
      <c r="G94" s="54">
        <v>10171439.25</v>
      </c>
      <c r="H94" s="54">
        <v>8363154.75</v>
      </c>
      <c r="I94" s="54"/>
      <c r="J94" s="604"/>
      <c r="K94" s="605" t="s">
        <v>7177</v>
      </c>
      <c r="L94" s="605" t="s">
        <v>223</v>
      </c>
      <c r="M94" s="605" t="s">
        <v>223</v>
      </c>
      <c r="N94" s="605" t="s">
        <v>53</v>
      </c>
      <c r="O94" s="606">
        <f>IFERROR(VLOOKUP(TRIM(ETS[[#This Row],[Lokacija provedbe
grad ili općina]]),Koordinate!B:E,2,FALSE),"")</f>
        <v>32000</v>
      </c>
      <c r="P94" s="606">
        <f>IFERROR(VLOOKUP(TRIM(ETS[[#This Row],[Lokacija provedbe
grad ili općina]]),Koordinate!B:E,3,FALSE),"")</f>
        <v>45.345237699999998</v>
      </c>
      <c r="Q94" s="606">
        <f>IFERROR(VLOOKUP(TRIM(ETS[[#This Row],[Lokacija provedbe
grad ili općina]]),Koordinate!B:E,4,FALSE),"")</f>
        <v>19.001020400000002</v>
      </c>
    </row>
    <row r="95" spans="1:17" s="167" customFormat="1" ht="45">
      <c r="A95" s="161" t="s">
        <v>7178</v>
      </c>
      <c r="B95" s="161" t="s">
        <v>7179</v>
      </c>
      <c r="C95" s="161" t="s">
        <v>805</v>
      </c>
      <c r="D95" s="161" t="s">
        <v>821</v>
      </c>
      <c r="E95" s="161" t="s">
        <v>807</v>
      </c>
      <c r="F95" s="53">
        <v>43617</v>
      </c>
      <c r="G95" s="54">
        <v>8547531.5250000004</v>
      </c>
      <c r="H95" s="54">
        <v>6476985.9000000004</v>
      </c>
      <c r="I95" s="54"/>
      <c r="J95" s="604"/>
      <c r="K95" s="605" t="s">
        <v>7180</v>
      </c>
      <c r="L95" s="605" t="s">
        <v>55</v>
      </c>
      <c r="M95" s="605" t="s">
        <v>55</v>
      </c>
      <c r="N95" s="605" t="s">
        <v>6075</v>
      </c>
      <c r="O95" s="606" t="str">
        <f>IFERROR(VLOOKUP(TRIM(ETS[[#This Row],[Lokacija provedbe
grad ili općina]]),Koordinate!B:E,2,FALSE),"")</f>
        <v/>
      </c>
      <c r="P95" s="606" t="str">
        <f>IFERROR(VLOOKUP(TRIM(ETS[[#This Row],[Lokacija provedbe
grad ili općina]]),Koordinate!B:E,3,FALSE),"")</f>
        <v/>
      </c>
      <c r="Q95" s="606" t="str">
        <f>IFERROR(VLOOKUP(TRIM(ETS[[#This Row],[Lokacija provedbe
grad ili općina]]),Koordinate!B:E,4,FALSE),"")</f>
        <v/>
      </c>
    </row>
    <row r="96" spans="1:17" s="167" customFormat="1" ht="75">
      <c r="A96" s="161" t="s">
        <v>7181</v>
      </c>
      <c r="B96" s="161" t="s">
        <v>7182</v>
      </c>
      <c r="C96" s="161" t="s">
        <v>894</v>
      </c>
      <c r="D96" s="161" t="s">
        <v>821</v>
      </c>
      <c r="E96" s="161" t="s">
        <v>807</v>
      </c>
      <c r="F96" s="53">
        <v>43617</v>
      </c>
      <c r="G96" s="54">
        <v>3932950.875</v>
      </c>
      <c r="H96" s="54">
        <v>2651077.4249999998</v>
      </c>
      <c r="I96" s="54"/>
      <c r="J96" s="604"/>
      <c r="K96" s="605" t="s">
        <v>7183</v>
      </c>
      <c r="L96" s="605" t="s">
        <v>223</v>
      </c>
      <c r="M96" s="605" t="s">
        <v>223</v>
      </c>
      <c r="N96" s="605" t="s">
        <v>53</v>
      </c>
      <c r="O96" s="606">
        <f>IFERROR(VLOOKUP(TRIM(ETS[[#This Row],[Lokacija provedbe
grad ili općina]]),Koordinate!B:E,2,FALSE),"")</f>
        <v>32000</v>
      </c>
      <c r="P96" s="606">
        <f>IFERROR(VLOOKUP(TRIM(ETS[[#This Row],[Lokacija provedbe
grad ili općina]]),Koordinate!B:E,3,FALSE),"")</f>
        <v>45.345237699999998</v>
      </c>
      <c r="Q96" s="606">
        <f>IFERROR(VLOOKUP(TRIM(ETS[[#This Row],[Lokacija provedbe
grad ili općina]]),Koordinate!B:E,4,FALSE),"")</f>
        <v>19.001020400000002</v>
      </c>
    </row>
    <row r="97" spans="1:17" s="167" customFormat="1" ht="75">
      <c r="A97" s="161" t="s">
        <v>7184</v>
      </c>
      <c r="B97" s="161" t="s">
        <v>7185</v>
      </c>
      <c r="C97" s="161" t="s">
        <v>894</v>
      </c>
      <c r="D97" s="161" t="s">
        <v>821</v>
      </c>
      <c r="E97" s="161" t="s">
        <v>807</v>
      </c>
      <c r="F97" s="53">
        <v>43617</v>
      </c>
      <c r="G97" s="54">
        <v>8268545.7000000002</v>
      </c>
      <c r="H97" s="54">
        <v>3953327.4</v>
      </c>
      <c r="I97" s="54"/>
      <c r="J97" s="604"/>
      <c r="K97" s="605" t="s">
        <v>7186</v>
      </c>
      <c r="L97" s="605" t="s">
        <v>55</v>
      </c>
      <c r="M97" s="605" t="s">
        <v>55</v>
      </c>
      <c r="N97" s="605" t="s">
        <v>7187</v>
      </c>
      <c r="O97" s="606" t="str">
        <f>IFERROR(VLOOKUP(TRIM(ETS[[#This Row],[Lokacija provedbe
grad ili općina]]),Koordinate!B:E,2,FALSE),"")</f>
        <v/>
      </c>
      <c r="P97" s="606" t="str">
        <f>IFERROR(VLOOKUP(TRIM(ETS[[#This Row],[Lokacija provedbe
grad ili općina]]),Koordinate!B:E,3,FALSE),"")</f>
        <v/>
      </c>
      <c r="Q97" s="606" t="str">
        <f>IFERROR(VLOOKUP(TRIM(ETS[[#This Row],[Lokacija provedbe
grad ili općina]]),Koordinate!B:E,4,FALSE),"")</f>
        <v/>
      </c>
    </row>
    <row r="98" spans="1:17" s="167" customFormat="1" ht="135">
      <c r="A98" s="161" t="s">
        <v>7188</v>
      </c>
      <c r="B98" s="161" t="s">
        <v>7189</v>
      </c>
      <c r="C98" s="161" t="s">
        <v>834</v>
      </c>
      <c r="D98" s="161" t="s">
        <v>821</v>
      </c>
      <c r="E98" s="161" t="s">
        <v>807</v>
      </c>
      <c r="F98" s="53" t="s">
        <v>7190</v>
      </c>
      <c r="G98" s="54">
        <v>7363863.9749999996</v>
      </c>
      <c r="H98" s="54">
        <v>3951371.4750000001</v>
      </c>
      <c r="I98" s="54"/>
      <c r="J98" s="604"/>
      <c r="K98" s="605" t="s">
        <v>7191</v>
      </c>
      <c r="L98" s="605" t="s">
        <v>55</v>
      </c>
      <c r="M98" s="605" t="s">
        <v>55</v>
      </c>
      <c r="N98" s="605" t="s">
        <v>29</v>
      </c>
      <c r="O98" s="606">
        <f>IFERROR(VLOOKUP(TRIM(ETS[[#This Row],[Lokacija provedbe
grad ili općina]]),Koordinate!B:E,2,FALSE),"")</f>
        <v>31000</v>
      </c>
      <c r="P98" s="606">
        <f>IFERROR(VLOOKUP(TRIM(ETS[[#This Row],[Lokacija provedbe
grad ili općina]]),Koordinate!B:E,3,FALSE),"")</f>
        <v>45.554962400000001</v>
      </c>
      <c r="Q98" s="606">
        <f>IFERROR(VLOOKUP(TRIM(ETS[[#This Row],[Lokacija provedbe
grad ili općina]]),Koordinate!B:E,4,FALSE),"")</f>
        <v>18.695514399999901</v>
      </c>
    </row>
    <row r="99" spans="1:17" s="167" customFormat="1" ht="45">
      <c r="A99" s="161" t="s">
        <v>7192</v>
      </c>
      <c r="B99" s="161" t="s">
        <v>7193</v>
      </c>
      <c r="C99" s="161" t="s">
        <v>877</v>
      </c>
      <c r="D99" s="161" t="s">
        <v>821</v>
      </c>
      <c r="E99" s="161" t="s">
        <v>807</v>
      </c>
      <c r="F99" s="53" t="s">
        <v>7194</v>
      </c>
      <c r="G99" s="54">
        <v>8778613.2750000004</v>
      </c>
      <c r="H99" s="54">
        <v>3717683.1</v>
      </c>
      <c r="I99" s="54"/>
      <c r="J99" s="604"/>
      <c r="K99" s="605" t="s">
        <v>162</v>
      </c>
      <c r="L99" s="605" t="s">
        <v>223</v>
      </c>
      <c r="M99" s="605" t="s">
        <v>223</v>
      </c>
      <c r="N99" s="605" t="s">
        <v>53</v>
      </c>
      <c r="O99" s="606">
        <f>IFERROR(VLOOKUP(TRIM(ETS[[#This Row],[Lokacija provedbe
grad ili općina]]),Koordinate!B:E,2,FALSE),"")</f>
        <v>32000</v>
      </c>
      <c r="P99" s="606">
        <f>IFERROR(VLOOKUP(TRIM(ETS[[#This Row],[Lokacija provedbe
grad ili općina]]),Koordinate!B:E,3,FALSE),"")</f>
        <v>45.345237699999998</v>
      </c>
      <c r="Q99" s="606">
        <f>IFERROR(VLOOKUP(TRIM(ETS[[#This Row],[Lokacija provedbe
grad ili općina]]),Koordinate!B:E,4,FALSE),"")</f>
        <v>19.001020400000002</v>
      </c>
    </row>
    <row r="100" spans="1:17" s="167" customFormat="1" ht="45">
      <c r="A100" s="161" t="s">
        <v>7195</v>
      </c>
      <c r="B100" s="161" t="s">
        <v>7196</v>
      </c>
      <c r="C100" s="161" t="s">
        <v>827</v>
      </c>
      <c r="D100" s="161" t="s">
        <v>821</v>
      </c>
      <c r="E100" s="161" t="s">
        <v>807</v>
      </c>
      <c r="F100" s="53">
        <v>43647</v>
      </c>
      <c r="G100" s="54">
        <v>7362120.0750000002</v>
      </c>
      <c r="H100" s="54">
        <v>3749749.35</v>
      </c>
      <c r="I100" s="54"/>
      <c r="J100" s="604"/>
      <c r="K100" s="605" t="s">
        <v>7197</v>
      </c>
      <c r="L100" s="605" t="s">
        <v>221</v>
      </c>
      <c r="M100" s="605" t="s">
        <v>221</v>
      </c>
      <c r="N100" s="605" t="s">
        <v>157</v>
      </c>
      <c r="O100" s="606">
        <f>IFERROR(VLOOKUP(TRIM(ETS[[#This Row],[Lokacija provedbe
grad ili općina]]),Koordinate!B:E,2,FALSE),"")</f>
        <v>35400</v>
      </c>
      <c r="P100" s="606">
        <f>IFERROR(VLOOKUP(TRIM(ETS[[#This Row],[Lokacija provedbe
grad ili općina]]),Koordinate!B:E,3,FALSE),"")</f>
        <v>45.258155799999997</v>
      </c>
      <c r="Q100" s="606">
        <f>IFERROR(VLOOKUP(TRIM(ETS[[#This Row],[Lokacija provedbe
grad ili općina]]),Koordinate!B:E,4,FALSE),"")</f>
        <v>17.3839626</v>
      </c>
    </row>
    <row r="101" spans="1:17">
      <c r="A101" s="84" t="s">
        <v>1335</v>
      </c>
      <c r="B101" s="84"/>
      <c r="C101" s="84"/>
      <c r="D101" s="84"/>
      <c r="E101" s="84"/>
      <c r="F101" s="85"/>
      <c r="G101" s="86">
        <f>SUBTOTAL(109,ETS[Ukupna vrijednost projekta])</f>
        <v>895910235.79000008</v>
      </c>
      <c r="H101" s="86">
        <f>SUBTOTAL(109,ETS[Ukupan iznos dodijeljen HR partneru/partnerima s područja pet slavonskih županija (bespovratna sredstva + doprinos korisnika)])</f>
        <v>239835786.78</v>
      </c>
      <c r="I101" s="86">
        <f>SUBTOTAL(109,ETS[Bespovratna sredstva dodijeljena partneru])</f>
        <v>160195850.45000002</v>
      </c>
      <c r="J101" s="86">
        <f>SUBTOTAL(109,ETS[Doprinos korisnika])</f>
        <v>28277895.703750007</v>
      </c>
      <c r="K101" s="155"/>
      <c r="L101" s="155"/>
      <c r="M101" s="155"/>
      <c r="N101" s="155"/>
      <c r="O101" s="56"/>
      <c r="P101" s="56"/>
      <c r="Q101" s="56"/>
    </row>
  </sheetData>
  <mergeCells count="1">
    <mergeCell ref="A1:L1"/>
  </mergeCells>
  <pageMargins left="0.7" right="0.7" top="0.75" bottom="0.75" header="0.3" footer="0.3"/>
  <pageSetup paperSize="9" scale="45" fitToHeight="0" orientation="landscape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590"/>
  <sheetViews>
    <sheetView zoomScale="80" zoomScaleNormal="80" workbookViewId="0">
      <pane ySplit="1" topLeftCell="A563" activePane="bottomLeft" state="frozen"/>
      <selection pane="bottomLeft" activeCell="A591" sqref="A591"/>
    </sheetView>
  </sheetViews>
  <sheetFormatPr defaultRowHeight="15" customHeight="1"/>
  <cols>
    <col min="1" max="1" width="65.28515625" customWidth="1"/>
    <col min="2" max="2" width="29.7109375" customWidth="1"/>
    <col min="3" max="3" width="26.28515625" customWidth="1"/>
    <col min="4" max="4" width="25.140625" customWidth="1"/>
    <col min="5" max="5" width="26.85546875" customWidth="1"/>
    <col min="6" max="6" width="33.5703125" customWidth="1"/>
    <col min="7" max="9" width="16.28515625" customWidth="1"/>
  </cols>
  <sheetData>
    <row r="1" spans="1:6" ht="60" customHeight="1">
      <c r="A1" s="25" t="s">
        <v>10</v>
      </c>
      <c r="B1" s="26" t="s">
        <v>0</v>
      </c>
      <c r="C1" s="26" t="s">
        <v>13</v>
      </c>
      <c r="D1" s="209" t="s">
        <v>4622</v>
      </c>
      <c r="E1" s="27" t="s">
        <v>4</v>
      </c>
      <c r="F1" s="28" t="s">
        <v>8</v>
      </c>
    </row>
    <row r="2" spans="1:6" ht="23.25">
      <c r="A2" s="29" t="s">
        <v>397</v>
      </c>
      <c r="B2" s="30"/>
      <c r="C2" s="30"/>
      <c r="D2" s="210"/>
      <c r="E2" s="30"/>
      <c r="F2" s="31"/>
    </row>
    <row r="3" spans="1:6" s="96" customFormat="1">
      <c r="A3" s="126" t="s">
        <v>398</v>
      </c>
      <c r="B3" s="127" t="s">
        <v>399</v>
      </c>
      <c r="C3" s="134">
        <v>42709</v>
      </c>
      <c r="D3" s="81">
        <v>150000</v>
      </c>
      <c r="E3" s="128" t="s">
        <v>400</v>
      </c>
      <c r="F3" s="129" t="s">
        <v>20</v>
      </c>
    </row>
    <row r="4" spans="1:6" s="96" customFormat="1">
      <c r="A4" s="126" t="s">
        <v>401</v>
      </c>
      <c r="B4" s="127" t="s">
        <v>399</v>
      </c>
      <c r="C4" s="134">
        <v>42709</v>
      </c>
      <c r="D4" s="81">
        <v>50000</v>
      </c>
      <c r="E4" s="128" t="s">
        <v>402</v>
      </c>
      <c r="F4" s="129" t="s">
        <v>20</v>
      </c>
    </row>
    <row r="5" spans="1:6" s="96" customFormat="1">
      <c r="A5" s="126" t="s">
        <v>403</v>
      </c>
      <c r="B5" s="127" t="s">
        <v>399</v>
      </c>
      <c r="C5" s="134">
        <v>42709</v>
      </c>
      <c r="D5" s="81">
        <v>200000</v>
      </c>
      <c r="E5" s="128" t="s">
        <v>404</v>
      </c>
      <c r="F5" s="129" t="s">
        <v>20</v>
      </c>
    </row>
    <row r="6" spans="1:6" s="96" customFormat="1" ht="30">
      <c r="A6" s="130" t="s">
        <v>405</v>
      </c>
      <c r="B6" s="127" t="s">
        <v>399</v>
      </c>
      <c r="C6" s="134">
        <v>42723</v>
      </c>
      <c r="D6" s="81">
        <v>100000</v>
      </c>
      <c r="E6" s="128" t="s">
        <v>406</v>
      </c>
      <c r="F6" s="129" t="s">
        <v>28</v>
      </c>
    </row>
    <row r="7" spans="1:6" s="96" customFormat="1">
      <c r="A7" s="130" t="s">
        <v>407</v>
      </c>
      <c r="B7" s="127" t="s">
        <v>399</v>
      </c>
      <c r="C7" s="134">
        <v>42709</v>
      </c>
      <c r="D7" s="81">
        <v>140000</v>
      </c>
      <c r="E7" s="128" t="s">
        <v>39</v>
      </c>
      <c r="F7" s="129" t="s">
        <v>38</v>
      </c>
    </row>
    <row r="8" spans="1:6" s="96" customFormat="1" ht="30">
      <c r="A8" s="130" t="s">
        <v>408</v>
      </c>
      <c r="B8" s="127" t="s">
        <v>399</v>
      </c>
      <c r="C8" s="134">
        <v>42709</v>
      </c>
      <c r="D8" s="81">
        <v>270000</v>
      </c>
      <c r="E8" s="128" t="s">
        <v>409</v>
      </c>
      <c r="F8" s="129" t="s">
        <v>38</v>
      </c>
    </row>
    <row r="9" spans="1:6" s="96" customFormat="1">
      <c r="A9" s="130" t="s">
        <v>410</v>
      </c>
      <c r="B9" s="127" t="s">
        <v>399</v>
      </c>
      <c r="C9" s="134">
        <v>42709</v>
      </c>
      <c r="D9" s="81">
        <v>318000</v>
      </c>
      <c r="E9" s="128"/>
      <c r="F9" s="129" t="s">
        <v>43</v>
      </c>
    </row>
    <row r="10" spans="1:6" s="96" customFormat="1">
      <c r="A10" s="130" t="s">
        <v>411</v>
      </c>
      <c r="B10" s="127" t="s">
        <v>399</v>
      </c>
      <c r="C10" s="134">
        <v>42709</v>
      </c>
      <c r="D10" s="81">
        <v>114000</v>
      </c>
      <c r="E10" s="128"/>
      <c r="F10" s="129" t="s">
        <v>43</v>
      </c>
    </row>
    <row r="11" spans="1:6" s="96" customFormat="1">
      <c r="A11" s="130" t="s">
        <v>412</v>
      </c>
      <c r="B11" s="127" t="s">
        <v>399</v>
      </c>
      <c r="C11" s="134">
        <v>42709</v>
      </c>
      <c r="D11" s="81">
        <v>168000</v>
      </c>
      <c r="E11" s="128" t="s">
        <v>413</v>
      </c>
      <c r="F11" s="129" t="s">
        <v>43</v>
      </c>
    </row>
    <row r="12" spans="1:6" s="96" customFormat="1">
      <c r="A12" s="130" t="s">
        <v>414</v>
      </c>
      <c r="B12" s="127" t="s">
        <v>399</v>
      </c>
      <c r="C12" s="134">
        <v>42709</v>
      </c>
      <c r="D12" s="81">
        <v>152654.56</v>
      </c>
      <c r="E12" s="128" t="s">
        <v>415</v>
      </c>
      <c r="F12" s="129" t="s">
        <v>52</v>
      </c>
    </row>
    <row r="13" spans="1:6" s="96" customFormat="1" ht="30">
      <c r="A13" s="130" t="s">
        <v>416</v>
      </c>
      <c r="B13" s="131" t="s">
        <v>399</v>
      </c>
      <c r="C13" s="134">
        <v>42709</v>
      </c>
      <c r="D13" s="81">
        <v>300000</v>
      </c>
      <c r="E13" s="128" t="s">
        <v>417</v>
      </c>
      <c r="F13" s="129" t="s">
        <v>52</v>
      </c>
    </row>
    <row r="14" spans="1:6" s="96" customFormat="1">
      <c r="A14" s="130" t="s">
        <v>418</v>
      </c>
      <c r="B14" s="127" t="s">
        <v>399</v>
      </c>
      <c r="C14" s="134">
        <v>42709</v>
      </c>
      <c r="D14" s="81">
        <v>300000</v>
      </c>
      <c r="E14" s="128" t="s">
        <v>419</v>
      </c>
      <c r="F14" s="129" t="s">
        <v>52</v>
      </c>
    </row>
    <row r="15" spans="1:6" s="96" customFormat="1">
      <c r="A15" s="130" t="s">
        <v>420</v>
      </c>
      <c r="B15" s="127" t="s">
        <v>399</v>
      </c>
      <c r="C15" s="134">
        <v>42709</v>
      </c>
      <c r="D15" s="81">
        <v>120000</v>
      </c>
      <c r="E15" s="128" t="s">
        <v>421</v>
      </c>
      <c r="F15" s="129" t="s">
        <v>52</v>
      </c>
    </row>
    <row r="16" spans="1:6" s="96" customFormat="1">
      <c r="A16" s="130" t="s">
        <v>422</v>
      </c>
      <c r="B16" s="127" t="s">
        <v>423</v>
      </c>
      <c r="C16" s="135">
        <v>42825</v>
      </c>
      <c r="D16" s="81">
        <v>70000</v>
      </c>
      <c r="E16" s="132" t="s">
        <v>424</v>
      </c>
      <c r="F16" s="133" t="s">
        <v>20</v>
      </c>
    </row>
    <row r="17" spans="1:6" s="96" customFormat="1" ht="30">
      <c r="A17" s="130" t="s">
        <v>425</v>
      </c>
      <c r="B17" s="127" t="s">
        <v>423</v>
      </c>
      <c r="C17" s="135">
        <v>42825</v>
      </c>
      <c r="D17" s="81">
        <v>400000</v>
      </c>
      <c r="E17" s="132" t="s">
        <v>426</v>
      </c>
      <c r="F17" s="133" t="s">
        <v>20</v>
      </c>
    </row>
    <row r="18" spans="1:6" s="96" customFormat="1" ht="30">
      <c r="A18" s="130" t="s">
        <v>427</v>
      </c>
      <c r="B18" s="127" t="s">
        <v>423</v>
      </c>
      <c r="C18" s="135">
        <v>42825</v>
      </c>
      <c r="D18" s="81">
        <v>100000</v>
      </c>
      <c r="E18" s="132" t="s">
        <v>428</v>
      </c>
      <c r="F18" s="133" t="s">
        <v>20</v>
      </c>
    </row>
    <row r="19" spans="1:6" s="96" customFormat="1" ht="30">
      <c r="A19" s="130" t="s">
        <v>429</v>
      </c>
      <c r="B19" s="127" t="s">
        <v>423</v>
      </c>
      <c r="C19" s="135">
        <v>42825</v>
      </c>
      <c r="D19" s="81">
        <v>100000</v>
      </c>
      <c r="E19" s="132" t="s">
        <v>430</v>
      </c>
      <c r="F19" s="133" t="s">
        <v>20</v>
      </c>
    </row>
    <row r="20" spans="1:6" s="96" customFormat="1">
      <c r="A20" s="130" t="s">
        <v>431</v>
      </c>
      <c r="B20" s="127" t="s">
        <v>423</v>
      </c>
      <c r="C20" s="135">
        <v>42825</v>
      </c>
      <c r="D20" s="81">
        <v>280000</v>
      </c>
      <c r="E20" s="132" t="s">
        <v>432</v>
      </c>
      <c r="F20" s="133" t="s">
        <v>20</v>
      </c>
    </row>
    <row r="21" spans="1:6" s="96" customFormat="1">
      <c r="A21" s="130" t="s">
        <v>433</v>
      </c>
      <c r="B21" s="127" t="s">
        <v>423</v>
      </c>
      <c r="C21" s="135">
        <v>42825</v>
      </c>
      <c r="D21" s="81">
        <v>150000</v>
      </c>
      <c r="E21" s="132" t="s">
        <v>434</v>
      </c>
      <c r="F21" s="133" t="s">
        <v>20</v>
      </c>
    </row>
    <row r="22" spans="1:6" s="96" customFormat="1">
      <c r="A22" s="130" t="s">
        <v>435</v>
      </c>
      <c r="B22" s="127" t="s">
        <v>423</v>
      </c>
      <c r="C22" s="135">
        <v>42825</v>
      </c>
      <c r="D22" s="81">
        <v>100000</v>
      </c>
      <c r="E22" s="132" t="s">
        <v>436</v>
      </c>
      <c r="F22" s="133" t="s">
        <v>20</v>
      </c>
    </row>
    <row r="23" spans="1:6" s="96" customFormat="1">
      <c r="A23" s="130" t="s">
        <v>437</v>
      </c>
      <c r="B23" s="127" t="s">
        <v>423</v>
      </c>
      <c r="C23" s="135">
        <v>42825</v>
      </c>
      <c r="D23" s="81">
        <v>550000</v>
      </c>
      <c r="E23" s="132" t="s">
        <v>438</v>
      </c>
      <c r="F23" s="133" t="s">
        <v>20</v>
      </c>
    </row>
    <row r="24" spans="1:6" s="96" customFormat="1" ht="30">
      <c r="A24" s="130" t="s">
        <v>439</v>
      </c>
      <c r="B24" s="127" t="s">
        <v>423</v>
      </c>
      <c r="C24" s="135">
        <v>42825</v>
      </c>
      <c r="D24" s="81">
        <v>875000</v>
      </c>
      <c r="E24" s="132" t="s">
        <v>440</v>
      </c>
      <c r="F24" s="133" t="s">
        <v>20</v>
      </c>
    </row>
    <row r="25" spans="1:6" s="96" customFormat="1">
      <c r="A25" s="130" t="s">
        <v>441</v>
      </c>
      <c r="B25" s="127" t="s">
        <v>423</v>
      </c>
      <c r="C25" s="135">
        <v>42825</v>
      </c>
      <c r="D25" s="81">
        <v>550000</v>
      </c>
      <c r="E25" s="132" t="s">
        <v>442</v>
      </c>
      <c r="F25" s="133" t="s">
        <v>20</v>
      </c>
    </row>
    <row r="26" spans="1:6" s="96" customFormat="1">
      <c r="A26" s="130" t="s">
        <v>443</v>
      </c>
      <c r="B26" s="127" t="s">
        <v>423</v>
      </c>
      <c r="C26" s="135">
        <v>42825</v>
      </c>
      <c r="D26" s="81">
        <v>850000</v>
      </c>
      <c r="E26" s="132" t="s">
        <v>444</v>
      </c>
      <c r="F26" s="133" t="s">
        <v>20</v>
      </c>
    </row>
    <row r="27" spans="1:6" s="96" customFormat="1" ht="30">
      <c r="A27" s="130" t="s">
        <v>445</v>
      </c>
      <c r="B27" s="127" t="s">
        <v>423</v>
      </c>
      <c r="C27" s="135">
        <v>42825</v>
      </c>
      <c r="D27" s="81">
        <v>400000</v>
      </c>
      <c r="E27" s="132" t="s">
        <v>446</v>
      </c>
      <c r="F27" s="133" t="s">
        <v>20</v>
      </c>
    </row>
    <row r="28" spans="1:6" s="96" customFormat="1">
      <c r="A28" s="130" t="s">
        <v>447</v>
      </c>
      <c r="B28" s="127" t="s">
        <v>423</v>
      </c>
      <c r="C28" s="135">
        <v>42825</v>
      </c>
      <c r="D28" s="81">
        <v>330000</v>
      </c>
      <c r="E28" s="132" t="s">
        <v>448</v>
      </c>
      <c r="F28" s="133" t="s">
        <v>20</v>
      </c>
    </row>
    <row r="29" spans="1:6" s="96" customFormat="1">
      <c r="A29" s="130" t="s">
        <v>449</v>
      </c>
      <c r="B29" s="127" t="s">
        <v>423</v>
      </c>
      <c r="C29" s="135">
        <v>42825</v>
      </c>
      <c r="D29" s="81">
        <v>400000</v>
      </c>
      <c r="E29" s="132" t="s">
        <v>404</v>
      </c>
      <c r="F29" s="133" t="s">
        <v>20</v>
      </c>
    </row>
    <row r="30" spans="1:6" s="96" customFormat="1" ht="30">
      <c r="A30" s="130" t="s">
        <v>450</v>
      </c>
      <c r="B30" s="127" t="s">
        <v>423</v>
      </c>
      <c r="C30" s="135">
        <v>42825</v>
      </c>
      <c r="D30" s="81">
        <v>440000</v>
      </c>
      <c r="E30" s="132" t="s">
        <v>451</v>
      </c>
      <c r="F30" s="133" t="s">
        <v>20</v>
      </c>
    </row>
    <row r="31" spans="1:6" s="96" customFormat="1">
      <c r="A31" s="130" t="s">
        <v>452</v>
      </c>
      <c r="B31" s="127" t="s">
        <v>423</v>
      </c>
      <c r="C31" s="135">
        <v>42825</v>
      </c>
      <c r="D31" s="81">
        <v>100000</v>
      </c>
      <c r="E31" s="132" t="s">
        <v>453</v>
      </c>
      <c r="F31" s="133" t="s">
        <v>20</v>
      </c>
    </row>
    <row r="32" spans="1:6" s="96" customFormat="1">
      <c r="A32" s="130" t="s">
        <v>454</v>
      </c>
      <c r="B32" s="127" t="s">
        <v>423</v>
      </c>
      <c r="C32" s="135">
        <v>42825</v>
      </c>
      <c r="D32" s="81">
        <v>600000</v>
      </c>
      <c r="E32" s="132" t="s">
        <v>455</v>
      </c>
      <c r="F32" s="133" t="s">
        <v>20</v>
      </c>
    </row>
    <row r="33" spans="1:6" s="96" customFormat="1" ht="30">
      <c r="A33" s="130" t="s">
        <v>456</v>
      </c>
      <c r="B33" s="127" t="s">
        <v>423</v>
      </c>
      <c r="C33" s="135">
        <v>42825</v>
      </c>
      <c r="D33" s="81">
        <v>150000</v>
      </c>
      <c r="E33" s="132" t="s">
        <v>402</v>
      </c>
      <c r="F33" s="133" t="s">
        <v>20</v>
      </c>
    </row>
    <row r="34" spans="1:6" s="96" customFormat="1">
      <c r="A34" s="130" t="s">
        <v>457</v>
      </c>
      <c r="B34" s="127" t="s">
        <v>423</v>
      </c>
      <c r="C34" s="135">
        <v>42825</v>
      </c>
      <c r="D34" s="81">
        <v>200000</v>
      </c>
      <c r="E34" s="132" t="s">
        <v>458</v>
      </c>
      <c r="F34" s="133" t="s">
        <v>20</v>
      </c>
    </row>
    <row r="35" spans="1:6" s="96" customFormat="1">
      <c r="A35" s="130" t="s">
        <v>459</v>
      </c>
      <c r="B35" s="127" t="s">
        <v>423</v>
      </c>
      <c r="C35" s="135">
        <v>42825</v>
      </c>
      <c r="D35" s="81">
        <v>400000</v>
      </c>
      <c r="E35" s="132" t="s">
        <v>400</v>
      </c>
      <c r="F35" s="133" t="s">
        <v>20</v>
      </c>
    </row>
    <row r="36" spans="1:6" s="96" customFormat="1" ht="30">
      <c r="A36" s="130" t="s">
        <v>460</v>
      </c>
      <c r="B36" s="127" t="s">
        <v>423</v>
      </c>
      <c r="C36" s="135">
        <v>42825</v>
      </c>
      <c r="D36" s="81">
        <v>100000</v>
      </c>
      <c r="E36" s="132" t="s">
        <v>461</v>
      </c>
      <c r="F36" s="133" t="s">
        <v>20</v>
      </c>
    </row>
    <row r="37" spans="1:6" s="96" customFormat="1">
      <c r="A37" s="130" t="s">
        <v>462</v>
      </c>
      <c r="B37" s="127" t="s">
        <v>423</v>
      </c>
      <c r="C37" s="135">
        <v>42825</v>
      </c>
      <c r="D37" s="81">
        <v>105000</v>
      </c>
      <c r="E37" s="132" t="s">
        <v>463</v>
      </c>
      <c r="F37" s="133" t="s">
        <v>20</v>
      </c>
    </row>
    <row r="38" spans="1:6" s="96" customFormat="1" ht="30">
      <c r="A38" s="302" t="s">
        <v>1186</v>
      </c>
      <c r="B38" s="117" t="s">
        <v>423</v>
      </c>
      <c r="C38" s="303">
        <v>43005</v>
      </c>
      <c r="D38" s="81">
        <v>250000</v>
      </c>
      <c r="E38" s="118" t="s">
        <v>2967</v>
      </c>
      <c r="F38" s="153" t="s">
        <v>20</v>
      </c>
    </row>
    <row r="39" spans="1:6" s="96" customFormat="1" ht="30">
      <c r="A39" s="302" t="s">
        <v>1187</v>
      </c>
      <c r="B39" s="117" t="s">
        <v>423</v>
      </c>
      <c r="C39" s="303">
        <v>43005</v>
      </c>
      <c r="D39" s="81">
        <v>250000</v>
      </c>
      <c r="E39" s="118" t="s">
        <v>2968</v>
      </c>
      <c r="F39" s="153" t="s">
        <v>20</v>
      </c>
    </row>
    <row r="40" spans="1:6" s="96" customFormat="1">
      <c r="A40" s="302" t="s">
        <v>1188</v>
      </c>
      <c r="B40" s="117" t="s">
        <v>423</v>
      </c>
      <c r="C40" s="303">
        <v>43005</v>
      </c>
      <c r="D40" s="81">
        <v>240000</v>
      </c>
      <c r="E40" s="118" t="s">
        <v>2969</v>
      </c>
      <c r="F40" s="153" t="s">
        <v>20</v>
      </c>
    </row>
    <row r="41" spans="1:6" s="96" customFormat="1" ht="30">
      <c r="A41" s="302" t="s">
        <v>1189</v>
      </c>
      <c r="B41" s="117" t="s">
        <v>423</v>
      </c>
      <c r="C41" s="303">
        <v>43005</v>
      </c>
      <c r="D41" s="81">
        <v>250000</v>
      </c>
      <c r="E41" s="118" t="s">
        <v>2970</v>
      </c>
      <c r="F41" s="153" t="s">
        <v>20</v>
      </c>
    </row>
    <row r="42" spans="1:6" s="96" customFormat="1" ht="30">
      <c r="A42" s="302" t="s">
        <v>1190</v>
      </c>
      <c r="B42" s="117" t="s">
        <v>423</v>
      </c>
      <c r="C42" s="303">
        <v>43005</v>
      </c>
      <c r="D42" s="81">
        <v>82000</v>
      </c>
      <c r="E42" s="118" t="s">
        <v>424</v>
      </c>
      <c r="F42" s="153" t="s">
        <v>20</v>
      </c>
    </row>
    <row r="43" spans="1:6" s="96" customFormat="1">
      <c r="A43" s="302" t="s">
        <v>1191</v>
      </c>
      <c r="B43" s="117" t="s">
        <v>423</v>
      </c>
      <c r="C43" s="303">
        <v>43005</v>
      </c>
      <c r="D43" s="81">
        <v>100000</v>
      </c>
      <c r="E43" s="118" t="s">
        <v>428</v>
      </c>
      <c r="F43" s="153" t="s">
        <v>20</v>
      </c>
    </row>
    <row r="44" spans="1:6" s="96" customFormat="1">
      <c r="A44" s="302" t="s">
        <v>1192</v>
      </c>
      <c r="B44" s="117" t="s">
        <v>423</v>
      </c>
      <c r="C44" s="303">
        <v>43005</v>
      </c>
      <c r="D44" s="81">
        <v>200000</v>
      </c>
      <c r="E44" s="118" t="s">
        <v>453</v>
      </c>
      <c r="F44" s="153" t="s">
        <v>20</v>
      </c>
    </row>
    <row r="45" spans="1:6" s="96" customFormat="1" ht="30">
      <c r="A45" s="302" t="s">
        <v>1193</v>
      </c>
      <c r="B45" s="117" t="s">
        <v>423</v>
      </c>
      <c r="C45" s="303">
        <v>43005</v>
      </c>
      <c r="D45" s="81">
        <v>250000</v>
      </c>
      <c r="E45" s="118" t="s">
        <v>463</v>
      </c>
      <c r="F45" s="153" t="s">
        <v>20</v>
      </c>
    </row>
    <row r="46" spans="1:6" s="96" customFormat="1">
      <c r="A46" s="302" t="s">
        <v>1194</v>
      </c>
      <c r="B46" s="117" t="s">
        <v>423</v>
      </c>
      <c r="C46" s="303">
        <v>43005</v>
      </c>
      <c r="D46" s="81">
        <v>200000</v>
      </c>
      <c r="E46" s="118" t="s">
        <v>2971</v>
      </c>
      <c r="F46" s="153" t="s">
        <v>20</v>
      </c>
    </row>
    <row r="47" spans="1:6" s="96" customFormat="1">
      <c r="A47" s="302" t="s">
        <v>1195</v>
      </c>
      <c r="B47" s="117" t="s">
        <v>423</v>
      </c>
      <c r="C47" s="303">
        <v>43005</v>
      </c>
      <c r="D47" s="81">
        <v>200000</v>
      </c>
      <c r="E47" s="118" t="s">
        <v>2972</v>
      </c>
      <c r="F47" s="153" t="s">
        <v>20</v>
      </c>
    </row>
    <row r="48" spans="1:6" s="96" customFormat="1" ht="30">
      <c r="A48" s="130" t="s">
        <v>464</v>
      </c>
      <c r="B48" s="127" t="s">
        <v>423</v>
      </c>
      <c r="C48" s="135">
        <v>42825</v>
      </c>
      <c r="D48" s="81">
        <v>900000</v>
      </c>
      <c r="E48" s="132" t="s">
        <v>55</v>
      </c>
      <c r="F48" s="133" t="s">
        <v>28</v>
      </c>
    </row>
    <row r="49" spans="1:6" s="96" customFormat="1" ht="30">
      <c r="A49" s="130" t="s">
        <v>465</v>
      </c>
      <c r="B49" s="127" t="s">
        <v>423</v>
      </c>
      <c r="C49" s="135">
        <v>42825</v>
      </c>
      <c r="D49" s="81">
        <v>200000</v>
      </c>
      <c r="E49" s="132" t="s">
        <v>466</v>
      </c>
      <c r="F49" s="133" t="s">
        <v>28</v>
      </c>
    </row>
    <row r="50" spans="1:6" s="96" customFormat="1" ht="30">
      <c r="A50" s="130" t="s">
        <v>467</v>
      </c>
      <c r="B50" s="127" t="s">
        <v>423</v>
      </c>
      <c r="C50" s="135">
        <v>42825</v>
      </c>
      <c r="D50" s="81">
        <v>400000</v>
      </c>
      <c r="E50" s="132" t="s">
        <v>468</v>
      </c>
      <c r="F50" s="133" t="s">
        <v>28</v>
      </c>
    </row>
    <row r="51" spans="1:6" s="96" customFormat="1" ht="30">
      <c r="A51" s="130" t="s">
        <v>469</v>
      </c>
      <c r="B51" s="127" t="s">
        <v>423</v>
      </c>
      <c r="C51" s="135">
        <v>42825</v>
      </c>
      <c r="D51" s="81">
        <v>306000</v>
      </c>
      <c r="E51" s="132" t="s">
        <v>470</v>
      </c>
      <c r="F51" s="133" t="s">
        <v>28</v>
      </c>
    </row>
    <row r="52" spans="1:6" s="96" customFormat="1">
      <c r="A52" s="130" t="s">
        <v>471</v>
      </c>
      <c r="B52" s="127" t="s">
        <v>423</v>
      </c>
      <c r="C52" s="135">
        <v>42825</v>
      </c>
      <c r="D52" s="81">
        <v>420000</v>
      </c>
      <c r="E52" s="132" t="s">
        <v>472</v>
      </c>
      <c r="F52" s="133" t="s">
        <v>28</v>
      </c>
    </row>
    <row r="53" spans="1:6" s="96" customFormat="1">
      <c r="A53" s="130" t="s">
        <v>473</v>
      </c>
      <c r="B53" s="127" t="s">
        <v>423</v>
      </c>
      <c r="C53" s="135">
        <v>42825</v>
      </c>
      <c r="D53" s="81">
        <v>300000</v>
      </c>
      <c r="E53" s="132" t="s">
        <v>474</v>
      </c>
      <c r="F53" s="133" t="s">
        <v>28</v>
      </c>
    </row>
    <row r="54" spans="1:6" s="96" customFormat="1" ht="30">
      <c r="A54" s="130" t="s">
        <v>475</v>
      </c>
      <c r="B54" s="127" t="s">
        <v>423</v>
      </c>
      <c r="C54" s="135">
        <v>42825</v>
      </c>
      <c r="D54" s="81">
        <v>100000</v>
      </c>
      <c r="E54" s="132" t="s">
        <v>476</v>
      </c>
      <c r="F54" s="133" t="s">
        <v>28</v>
      </c>
    </row>
    <row r="55" spans="1:6" s="96" customFormat="1">
      <c r="A55" s="130" t="s">
        <v>477</v>
      </c>
      <c r="B55" s="127" t="s">
        <v>423</v>
      </c>
      <c r="C55" s="135">
        <v>42825</v>
      </c>
      <c r="D55" s="81">
        <v>400000</v>
      </c>
      <c r="E55" s="132" t="s">
        <v>406</v>
      </c>
      <c r="F55" s="133" t="s">
        <v>28</v>
      </c>
    </row>
    <row r="56" spans="1:6" s="96" customFormat="1">
      <c r="A56" s="130" t="s">
        <v>478</v>
      </c>
      <c r="B56" s="127" t="s">
        <v>423</v>
      </c>
      <c r="C56" s="135">
        <v>42825</v>
      </c>
      <c r="D56" s="81">
        <v>300000</v>
      </c>
      <c r="E56" s="132" t="s">
        <v>479</v>
      </c>
      <c r="F56" s="133" t="s">
        <v>28</v>
      </c>
    </row>
    <row r="57" spans="1:6" s="96" customFormat="1">
      <c r="A57" s="130" t="s">
        <v>480</v>
      </c>
      <c r="B57" s="127" t="s">
        <v>423</v>
      </c>
      <c r="C57" s="135">
        <v>42825</v>
      </c>
      <c r="D57" s="81">
        <v>250000</v>
      </c>
      <c r="E57" s="132" t="s">
        <v>481</v>
      </c>
      <c r="F57" s="133" t="s">
        <v>28</v>
      </c>
    </row>
    <row r="58" spans="1:6" s="96" customFormat="1" ht="30">
      <c r="A58" s="130" t="s">
        <v>482</v>
      </c>
      <c r="B58" s="127" t="s">
        <v>423</v>
      </c>
      <c r="C58" s="135">
        <v>42825</v>
      </c>
      <c r="D58" s="81">
        <v>200000</v>
      </c>
      <c r="E58" s="132" t="s">
        <v>483</v>
      </c>
      <c r="F58" s="133" t="s">
        <v>28</v>
      </c>
    </row>
    <row r="59" spans="1:6" s="96" customFormat="1">
      <c r="A59" s="130" t="s">
        <v>484</v>
      </c>
      <c r="B59" s="127" t="s">
        <v>423</v>
      </c>
      <c r="C59" s="135">
        <v>42825</v>
      </c>
      <c r="D59" s="81">
        <v>250000</v>
      </c>
      <c r="E59" s="132" t="s">
        <v>485</v>
      </c>
      <c r="F59" s="133" t="s">
        <v>28</v>
      </c>
    </row>
    <row r="60" spans="1:6" s="96" customFormat="1">
      <c r="A60" s="130" t="s">
        <v>486</v>
      </c>
      <c r="B60" s="127" t="s">
        <v>423</v>
      </c>
      <c r="C60" s="135">
        <v>42825</v>
      </c>
      <c r="D60" s="81">
        <v>150000</v>
      </c>
      <c r="E60" s="132" t="s">
        <v>487</v>
      </c>
      <c r="F60" s="133" t="s">
        <v>28</v>
      </c>
    </row>
    <row r="61" spans="1:6" s="96" customFormat="1">
      <c r="A61" s="130" t="s">
        <v>488</v>
      </c>
      <c r="B61" s="127" t="s">
        <v>423</v>
      </c>
      <c r="C61" s="135">
        <v>42825</v>
      </c>
      <c r="D61" s="81">
        <v>100000</v>
      </c>
      <c r="E61" s="132" t="s">
        <v>489</v>
      </c>
      <c r="F61" s="133" t="s">
        <v>28</v>
      </c>
    </row>
    <row r="62" spans="1:6" s="96" customFormat="1">
      <c r="A62" s="130" t="s">
        <v>490</v>
      </c>
      <c r="B62" s="127" t="s">
        <v>423</v>
      </c>
      <c r="C62" s="135">
        <v>42825</v>
      </c>
      <c r="D62" s="81">
        <v>450000</v>
      </c>
      <c r="E62" s="132" t="s">
        <v>491</v>
      </c>
      <c r="F62" s="133" t="s">
        <v>28</v>
      </c>
    </row>
    <row r="63" spans="1:6" s="96" customFormat="1" ht="30">
      <c r="A63" s="130" t="s">
        <v>492</v>
      </c>
      <c r="B63" s="127" t="s">
        <v>423</v>
      </c>
      <c r="C63" s="135">
        <v>42825</v>
      </c>
      <c r="D63" s="81">
        <v>100000</v>
      </c>
      <c r="E63" s="132" t="s">
        <v>493</v>
      </c>
      <c r="F63" s="133" t="s">
        <v>28</v>
      </c>
    </row>
    <row r="64" spans="1:6" s="96" customFormat="1">
      <c r="A64" s="130" t="s">
        <v>494</v>
      </c>
      <c r="B64" s="127" t="s">
        <v>423</v>
      </c>
      <c r="C64" s="135">
        <v>42825</v>
      </c>
      <c r="D64" s="81">
        <v>250000</v>
      </c>
      <c r="E64" s="132" t="s">
        <v>495</v>
      </c>
      <c r="F64" s="133" t="s">
        <v>28</v>
      </c>
    </row>
    <row r="65" spans="1:6" s="96" customFormat="1">
      <c r="A65" s="130" t="s">
        <v>496</v>
      </c>
      <c r="B65" s="127" t="s">
        <v>423</v>
      </c>
      <c r="C65" s="135">
        <v>42825</v>
      </c>
      <c r="D65" s="81">
        <v>500000</v>
      </c>
      <c r="E65" s="132" t="s">
        <v>497</v>
      </c>
      <c r="F65" s="133" t="s">
        <v>28</v>
      </c>
    </row>
    <row r="66" spans="1:6" s="96" customFormat="1" ht="30">
      <c r="A66" s="130" t="s">
        <v>498</v>
      </c>
      <c r="B66" s="127" t="s">
        <v>423</v>
      </c>
      <c r="C66" s="135">
        <v>42825</v>
      </c>
      <c r="D66" s="81">
        <v>250000</v>
      </c>
      <c r="E66" s="132" t="s">
        <v>499</v>
      </c>
      <c r="F66" s="133" t="s">
        <v>28</v>
      </c>
    </row>
    <row r="67" spans="1:6" s="96" customFormat="1">
      <c r="A67" s="130" t="s">
        <v>500</v>
      </c>
      <c r="B67" s="127" t="s">
        <v>423</v>
      </c>
      <c r="C67" s="135">
        <v>42825</v>
      </c>
      <c r="D67" s="81">
        <v>200000</v>
      </c>
      <c r="E67" s="132" t="s">
        <v>501</v>
      </c>
      <c r="F67" s="133" t="s">
        <v>28</v>
      </c>
    </row>
    <row r="68" spans="1:6" s="96" customFormat="1">
      <c r="A68" s="130" t="s">
        <v>502</v>
      </c>
      <c r="B68" s="127" t="s">
        <v>423</v>
      </c>
      <c r="C68" s="135">
        <v>42825</v>
      </c>
      <c r="D68" s="81">
        <v>100000</v>
      </c>
      <c r="E68" s="132" t="s">
        <v>503</v>
      </c>
      <c r="F68" s="133" t="s">
        <v>28</v>
      </c>
    </row>
    <row r="69" spans="1:6" s="96" customFormat="1">
      <c r="A69" s="130" t="s">
        <v>504</v>
      </c>
      <c r="B69" s="127" t="s">
        <v>423</v>
      </c>
      <c r="C69" s="135">
        <v>42825</v>
      </c>
      <c r="D69" s="81">
        <v>300000</v>
      </c>
      <c r="E69" s="132" t="s">
        <v>505</v>
      </c>
      <c r="F69" s="133" t="s">
        <v>28</v>
      </c>
    </row>
    <row r="70" spans="1:6" s="96" customFormat="1" ht="30">
      <c r="A70" s="130" t="s">
        <v>506</v>
      </c>
      <c r="B70" s="127" t="s">
        <v>423</v>
      </c>
      <c r="C70" s="135">
        <v>42825</v>
      </c>
      <c r="D70" s="81">
        <v>250000</v>
      </c>
      <c r="E70" s="132" t="s">
        <v>507</v>
      </c>
      <c r="F70" s="133" t="s">
        <v>28</v>
      </c>
    </row>
    <row r="71" spans="1:6" s="96" customFormat="1" ht="30">
      <c r="A71" s="130" t="s">
        <v>508</v>
      </c>
      <c r="B71" s="127" t="s">
        <v>423</v>
      </c>
      <c r="C71" s="135">
        <v>42825</v>
      </c>
      <c r="D71" s="81">
        <v>200000</v>
      </c>
      <c r="E71" s="132" t="s">
        <v>509</v>
      </c>
      <c r="F71" s="133" t="s">
        <v>28</v>
      </c>
    </row>
    <row r="72" spans="1:6" s="96" customFormat="1" ht="30">
      <c r="A72" s="130" t="s">
        <v>510</v>
      </c>
      <c r="B72" s="127" t="s">
        <v>423</v>
      </c>
      <c r="C72" s="135">
        <v>42825</v>
      </c>
      <c r="D72" s="81">
        <v>400000</v>
      </c>
      <c r="E72" s="132" t="s">
        <v>511</v>
      </c>
      <c r="F72" s="133" t="s">
        <v>28</v>
      </c>
    </row>
    <row r="73" spans="1:6" s="96" customFormat="1">
      <c r="A73" s="130" t="s">
        <v>512</v>
      </c>
      <c r="B73" s="127" t="s">
        <v>423</v>
      </c>
      <c r="C73" s="135">
        <v>42825</v>
      </c>
      <c r="D73" s="81">
        <v>200000</v>
      </c>
      <c r="E73" s="132" t="s">
        <v>513</v>
      </c>
      <c r="F73" s="133" t="s">
        <v>28</v>
      </c>
    </row>
    <row r="74" spans="1:6" s="96" customFormat="1" ht="30">
      <c r="A74" s="130" t="s">
        <v>514</v>
      </c>
      <c r="B74" s="127" t="s">
        <v>423</v>
      </c>
      <c r="C74" s="135">
        <v>42825</v>
      </c>
      <c r="D74" s="81">
        <v>200000</v>
      </c>
      <c r="E74" s="132" t="s">
        <v>515</v>
      </c>
      <c r="F74" s="133" t="s">
        <v>28</v>
      </c>
    </row>
    <row r="75" spans="1:6" s="96" customFormat="1">
      <c r="A75" s="130" t="s">
        <v>516</v>
      </c>
      <c r="B75" s="127" t="s">
        <v>423</v>
      </c>
      <c r="C75" s="135">
        <v>42825</v>
      </c>
      <c r="D75" s="81">
        <v>200000</v>
      </c>
      <c r="E75" s="132" t="s">
        <v>517</v>
      </c>
      <c r="F75" s="133" t="s">
        <v>28</v>
      </c>
    </row>
    <row r="76" spans="1:6" s="96" customFormat="1" ht="30">
      <c r="A76" s="302" t="s">
        <v>1142</v>
      </c>
      <c r="B76" s="117" t="s">
        <v>423</v>
      </c>
      <c r="C76" s="135">
        <v>43005</v>
      </c>
      <c r="D76" s="81">
        <v>200000</v>
      </c>
      <c r="E76" s="118" t="s">
        <v>1143</v>
      </c>
      <c r="F76" s="153" t="s">
        <v>28</v>
      </c>
    </row>
    <row r="77" spans="1:6" s="96" customFormat="1" ht="30">
      <c r="A77" s="302" t="s">
        <v>1144</v>
      </c>
      <c r="B77" s="117" t="s">
        <v>423</v>
      </c>
      <c r="C77" s="135">
        <v>43005</v>
      </c>
      <c r="D77" s="81">
        <v>300000</v>
      </c>
      <c r="E77" s="118" t="s">
        <v>1145</v>
      </c>
      <c r="F77" s="153" t="s">
        <v>28</v>
      </c>
    </row>
    <row r="78" spans="1:6" s="96" customFormat="1" ht="30">
      <c r="A78" s="302" t="s">
        <v>1146</v>
      </c>
      <c r="B78" s="117" t="s">
        <v>423</v>
      </c>
      <c r="C78" s="135">
        <v>43005</v>
      </c>
      <c r="D78" s="81">
        <v>400000</v>
      </c>
      <c r="E78" s="304" t="s">
        <v>1147</v>
      </c>
      <c r="F78" s="153" t="s">
        <v>28</v>
      </c>
    </row>
    <row r="79" spans="1:6" s="96" customFormat="1">
      <c r="A79" s="302" t="s">
        <v>1148</v>
      </c>
      <c r="B79" s="117" t="s">
        <v>423</v>
      </c>
      <c r="C79" s="135">
        <v>43005</v>
      </c>
      <c r="D79" s="81">
        <v>500000</v>
      </c>
      <c r="E79" s="118" t="s">
        <v>1149</v>
      </c>
      <c r="F79" s="153" t="s">
        <v>28</v>
      </c>
    </row>
    <row r="80" spans="1:6" s="96" customFormat="1">
      <c r="A80" s="302" t="s">
        <v>1150</v>
      </c>
      <c r="B80" s="117" t="s">
        <v>423</v>
      </c>
      <c r="C80" s="135">
        <v>43005</v>
      </c>
      <c r="D80" s="81">
        <v>500000</v>
      </c>
      <c r="E80" s="118" t="s">
        <v>1151</v>
      </c>
      <c r="F80" s="153" t="s">
        <v>28</v>
      </c>
    </row>
    <row r="81" spans="1:6" s="96" customFormat="1">
      <c r="A81" s="302" t="s">
        <v>1152</v>
      </c>
      <c r="B81" s="117" t="s">
        <v>423</v>
      </c>
      <c r="C81" s="135">
        <v>43005</v>
      </c>
      <c r="D81" s="81">
        <v>150000</v>
      </c>
      <c r="E81" s="118" t="s">
        <v>1153</v>
      </c>
      <c r="F81" s="153" t="s">
        <v>28</v>
      </c>
    </row>
    <row r="82" spans="1:6" s="96" customFormat="1">
      <c r="A82" s="302" t="s">
        <v>1154</v>
      </c>
      <c r="B82" s="117" t="s">
        <v>423</v>
      </c>
      <c r="C82" s="135">
        <v>43005</v>
      </c>
      <c r="D82" s="81">
        <v>150000</v>
      </c>
      <c r="E82" s="118" t="s">
        <v>1155</v>
      </c>
      <c r="F82" s="153" t="s">
        <v>28</v>
      </c>
    </row>
    <row r="83" spans="1:6" s="96" customFormat="1">
      <c r="A83" s="302" t="s">
        <v>1156</v>
      </c>
      <c r="B83" s="117" t="s">
        <v>423</v>
      </c>
      <c r="C83" s="135">
        <v>43005</v>
      </c>
      <c r="D83" s="81">
        <v>200000</v>
      </c>
      <c r="E83" s="118" t="s">
        <v>1157</v>
      </c>
      <c r="F83" s="153" t="s">
        <v>28</v>
      </c>
    </row>
    <row r="84" spans="1:6" s="96" customFormat="1">
      <c r="A84" s="302" t="s">
        <v>1158</v>
      </c>
      <c r="B84" s="117" t="s">
        <v>423</v>
      </c>
      <c r="C84" s="135">
        <v>43005</v>
      </c>
      <c r="D84" s="81">
        <v>700000</v>
      </c>
      <c r="E84" s="118" t="s">
        <v>1159</v>
      </c>
      <c r="F84" s="153" t="s">
        <v>28</v>
      </c>
    </row>
    <row r="85" spans="1:6" s="96" customFormat="1" ht="30">
      <c r="A85" s="302" t="s">
        <v>1160</v>
      </c>
      <c r="B85" s="117" t="s">
        <v>423</v>
      </c>
      <c r="C85" s="135">
        <v>43005</v>
      </c>
      <c r="D85" s="81">
        <v>200000</v>
      </c>
      <c r="E85" s="118" t="s">
        <v>1161</v>
      </c>
      <c r="F85" s="153" t="s">
        <v>28</v>
      </c>
    </row>
    <row r="86" spans="1:6" s="96" customFormat="1">
      <c r="A86" s="302" t="s">
        <v>1162</v>
      </c>
      <c r="B86" s="117" t="s">
        <v>423</v>
      </c>
      <c r="C86" s="135">
        <v>43005</v>
      </c>
      <c r="D86" s="81">
        <v>200000</v>
      </c>
      <c r="E86" s="118" t="s">
        <v>1163</v>
      </c>
      <c r="F86" s="153" t="s">
        <v>28</v>
      </c>
    </row>
    <row r="87" spans="1:6" s="96" customFormat="1" ht="30">
      <c r="A87" s="302" t="s">
        <v>1164</v>
      </c>
      <c r="B87" s="117" t="s">
        <v>423</v>
      </c>
      <c r="C87" s="135">
        <v>43005</v>
      </c>
      <c r="D87" s="81">
        <v>400000</v>
      </c>
      <c r="E87" s="118" t="s">
        <v>1165</v>
      </c>
      <c r="F87" s="153" t="s">
        <v>28</v>
      </c>
    </row>
    <row r="88" spans="1:6" s="96" customFormat="1" ht="30">
      <c r="A88" s="302" t="s">
        <v>1166</v>
      </c>
      <c r="B88" s="117" t="s">
        <v>423</v>
      </c>
      <c r="C88" s="135">
        <v>43005</v>
      </c>
      <c r="D88" s="81">
        <v>350000</v>
      </c>
      <c r="E88" s="118" t="s">
        <v>1167</v>
      </c>
      <c r="F88" s="153" t="s">
        <v>28</v>
      </c>
    </row>
    <row r="89" spans="1:6" s="96" customFormat="1" ht="30">
      <c r="A89" s="302" t="s">
        <v>1168</v>
      </c>
      <c r="B89" s="117" t="s">
        <v>423</v>
      </c>
      <c r="C89" s="135">
        <v>43005</v>
      </c>
      <c r="D89" s="81">
        <v>400000</v>
      </c>
      <c r="E89" s="118" t="s">
        <v>1169</v>
      </c>
      <c r="F89" s="153" t="s">
        <v>28</v>
      </c>
    </row>
    <row r="90" spans="1:6" s="96" customFormat="1" ht="30">
      <c r="A90" s="302" t="s">
        <v>1170</v>
      </c>
      <c r="B90" s="117" t="s">
        <v>423</v>
      </c>
      <c r="C90" s="135">
        <v>43005</v>
      </c>
      <c r="D90" s="81">
        <v>250000</v>
      </c>
      <c r="E90" s="118" t="s">
        <v>1171</v>
      </c>
      <c r="F90" s="153" t="s">
        <v>28</v>
      </c>
    </row>
    <row r="91" spans="1:6" s="96" customFormat="1" ht="30">
      <c r="A91" s="302" t="s">
        <v>1172</v>
      </c>
      <c r="B91" s="117" t="s">
        <v>423</v>
      </c>
      <c r="C91" s="135">
        <v>43005</v>
      </c>
      <c r="D91" s="81">
        <v>300000</v>
      </c>
      <c r="E91" s="118" t="s">
        <v>1173</v>
      </c>
      <c r="F91" s="153" t="s">
        <v>28</v>
      </c>
    </row>
    <row r="92" spans="1:6" s="96" customFormat="1">
      <c r="A92" s="302" t="s">
        <v>1174</v>
      </c>
      <c r="B92" s="117" t="s">
        <v>423</v>
      </c>
      <c r="C92" s="135">
        <v>43005</v>
      </c>
      <c r="D92" s="81">
        <v>300000</v>
      </c>
      <c r="E92" s="118" t="s">
        <v>1175</v>
      </c>
      <c r="F92" s="153" t="s">
        <v>28</v>
      </c>
    </row>
    <row r="93" spans="1:6" s="96" customFormat="1" ht="45">
      <c r="A93" s="302" t="s">
        <v>1176</v>
      </c>
      <c r="B93" s="117" t="s">
        <v>423</v>
      </c>
      <c r="C93" s="135">
        <v>43005</v>
      </c>
      <c r="D93" s="81">
        <v>350000</v>
      </c>
      <c r="E93" s="118" t="s">
        <v>1177</v>
      </c>
      <c r="F93" s="153" t="s">
        <v>28</v>
      </c>
    </row>
    <row r="94" spans="1:6" s="96" customFormat="1" ht="30">
      <c r="A94" s="302" t="s">
        <v>1178</v>
      </c>
      <c r="B94" s="117" t="s">
        <v>423</v>
      </c>
      <c r="C94" s="135">
        <v>43005</v>
      </c>
      <c r="D94" s="81">
        <v>250000</v>
      </c>
      <c r="E94" s="304" t="s">
        <v>1179</v>
      </c>
      <c r="F94" s="153" t="s">
        <v>28</v>
      </c>
    </row>
    <row r="95" spans="1:6" s="96" customFormat="1">
      <c r="A95" s="302" t="s">
        <v>1180</v>
      </c>
      <c r="B95" s="117" t="s">
        <v>423</v>
      </c>
      <c r="C95" s="135">
        <v>43005</v>
      </c>
      <c r="D95" s="81">
        <v>150000</v>
      </c>
      <c r="E95" s="118" t="s">
        <v>1181</v>
      </c>
      <c r="F95" s="153" t="s">
        <v>28</v>
      </c>
    </row>
    <row r="96" spans="1:6" s="96" customFormat="1">
      <c r="A96" s="302" t="s">
        <v>1182</v>
      </c>
      <c r="B96" s="117" t="s">
        <v>423</v>
      </c>
      <c r="C96" s="135">
        <v>43005</v>
      </c>
      <c r="D96" s="81">
        <v>130000</v>
      </c>
      <c r="E96" s="118" t="s">
        <v>1183</v>
      </c>
      <c r="F96" s="153" t="s">
        <v>28</v>
      </c>
    </row>
    <row r="97" spans="1:6" s="96" customFormat="1" ht="30">
      <c r="A97" s="302" t="s">
        <v>1184</v>
      </c>
      <c r="B97" s="117" t="s">
        <v>423</v>
      </c>
      <c r="C97" s="303">
        <v>43005</v>
      </c>
      <c r="D97" s="81">
        <v>300000</v>
      </c>
      <c r="E97" s="118" t="s">
        <v>1185</v>
      </c>
      <c r="F97" s="153" t="s">
        <v>28</v>
      </c>
    </row>
    <row r="98" spans="1:6" s="96" customFormat="1">
      <c r="A98" s="130" t="s">
        <v>518</v>
      </c>
      <c r="B98" s="127" t="s">
        <v>423</v>
      </c>
      <c r="C98" s="135">
        <v>42825</v>
      </c>
      <c r="D98" s="81">
        <v>400000</v>
      </c>
      <c r="E98" s="132" t="s">
        <v>222</v>
      </c>
      <c r="F98" s="133" t="s">
        <v>38</v>
      </c>
    </row>
    <row r="99" spans="1:6" s="96" customFormat="1">
      <c r="A99" s="130" t="s">
        <v>519</v>
      </c>
      <c r="B99" s="127" t="s">
        <v>423</v>
      </c>
      <c r="C99" s="135">
        <v>42825</v>
      </c>
      <c r="D99" s="81">
        <v>600000</v>
      </c>
      <c r="E99" s="132" t="s">
        <v>225</v>
      </c>
      <c r="F99" s="133" t="s">
        <v>38</v>
      </c>
    </row>
    <row r="100" spans="1:6" s="96" customFormat="1" ht="30">
      <c r="A100" s="130" t="s">
        <v>520</v>
      </c>
      <c r="B100" s="127" t="s">
        <v>423</v>
      </c>
      <c r="C100" s="135">
        <v>42825</v>
      </c>
      <c r="D100" s="81">
        <v>800000</v>
      </c>
      <c r="E100" s="132" t="s">
        <v>521</v>
      </c>
      <c r="F100" s="133" t="s">
        <v>38</v>
      </c>
    </row>
    <row r="101" spans="1:6" s="96" customFormat="1" ht="30">
      <c r="A101" s="130" t="s">
        <v>522</v>
      </c>
      <c r="B101" s="127" t="s">
        <v>423</v>
      </c>
      <c r="C101" s="135">
        <v>42825</v>
      </c>
      <c r="D101" s="81">
        <v>500000</v>
      </c>
      <c r="E101" s="132" t="s">
        <v>39</v>
      </c>
      <c r="F101" s="133" t="s">
        <v>38</v>
      </c>
    </row>
    <row r="102" spans="1:6" s="96" customFormat="1">
      <c r="A102" s="130" t="s">
        <v>523</v>
      </c>
      <c r="B102" s="127" t="s">
        <v>423</v>
      </c>
      <c r="C102" s="135">
        <v>42825</v>
      </c>
      <c r="D102" s="81">
        <v>400000</v>
      </c>
      <c r="E102" s="132" t="s">
        <v>524</v>
      </c>
      <c r="F102" s="133" t="s">
        <v>38</v>
      </c>
    </row>
    <row r="103" spans="1:6" s="96" customFormat="1">
      <c r="A103" s="130" t="s">
        <v>525</v>
      </c>
      <c r="B103" s="127" t="s">
        <v>423</v>
      </c>
      <c r="C103" s="135">
        <v>42825</v>
      </c>
      <c r="D103" s="81">
        <v>750000</v>
      </c>
      <c r="E103" s="132" t="s">
        <v>409</v>
      </c>
      <c r="F103" s="133" t="s">
        <v>38</v>
      </c>
    </row>
    <row r="104" spans="1:6" s="96" customFormat="1">
      <c r="A104" s="130" t="s">
        <v>526</v>
      </c>
      <c r="B104" s="127" t="s">
        <v>423</v>
      </c>
      <c r="C104" s="135">
        <v>42825</v>
      </c>
      <c r="D104" s="81">
        <v>400000</v>
      </c>
      <c r="E104" s="132" t="s">
        <v>527</v>
      </c>
      <c r="F104" s="133" t="s">
        <v>38</v>
      </c>
    </row>
    <row r="105" spans="1:6" s="96" customFormat="1">
      <c r="A105" s="130" t="s">
        <v>528</v>
      </c>
      <c r="B105" s="127" t="s">
        <v>423</v>
      </c>
      <c r="C105" s="135">
        <v>42825</v>
      </c>
      <c r="D105" s="81">
        <v>750000</v>
      </c>
      <c r="E105" s="132" t="s">
        <v>529</v>
      </c>
      <c r="F105" s="133" t="s">
        <v>38</v>
      </c>
    </row>
    <row r="106" spans="1:6" s="96" customFormat="1">
      <c r="A106" s="130" t="s">
        <v>530</v>
      </c>
      <c r="B106" s="127" t="s">
        <v>423</v>
      </c>
      <c r="C106" s="135">
        <v>42825</v>
      </c>
      <c r="D106" s="81">
        <v>316000</v>
      </c>
      <c r="E106" s="132" t="s">
        <v>531</v>
      </c>
      <c r="F106" s="133" t="s">
        <v>38</v>
      </c>
    </row>
    <row r="107" spans="1:6" s="96" customFormat="1">
      <c r="A107" s="130" t="s">
        <v>532</v>
      </c>
      <c r="B107" s="127" t="s">
        <v>423</v>
      </c>
      <c r="C107" s="135">
        <v>42825</v>
      </c>
      <c r="D107" s="81">
        <v>488000</v>
      </c>
      <c r="E107" s="132" t="s">
        <v>533</v>
      </c>
      <c r="F107" s="133" t="s">
        <v>38</v>
      </c>
    </row>
    <row r="108" spans="1:6" s="96" customFormat="1">
      <c r="A108" s="302" t="s">
        <v>1138</v>
      </c>
      <c r="B108" s="117" t="s">
        <v>423</v>
      </c>
      <c r="C108" s="305">
        <v>43005</v>
      </c>
      <c r="D108" s="81">
        <v>250000</v>
      </c>
      <c r="E108" s="118" t="s">
        <v>1139</v>
      </c>
      <c r="F108" s="133" t="s">
        <v>38</v>
      </c>
    </row>
    <row r="109" spans="1:6" s="96" customFormat="1" ht="30">
      <c r="A109" s="302" t="s">
        <v>1140</v>
      </c>
      <c r="B109" s="117" t="s">
        <v>423</v>
      </c>
      <c r="C109" s="135">
        <v>43005</v>
      </c>
      <c r="D109" s="81">
        <v>190000</v>
      </c>
      <c r="E109" s="118" t="s">
        <v>1141</v>
      </c>
      <c r="F109" s="122" t="s">
        <v>38</v>
      </c>
    </row>
    <row r="110" spans="1:6" s="96" customFormat="1">
      <c r="A110" s="130" t="s">
        <v>534</v>
      </c>
      <c r="B110" s="127" t="s">
        <v>423</v>
      </c>
      <c r="C110" s="135">
        <v>42825</v>
      </c>
      <c r="D110" s="81">
        <v>400000</v>
      </c>
      <c r="E110" s="132" t="s">
        <v>218</v>
      </c>
      <c r="F110" s="133" t="s">
        <v>43</v>
      </c>
    </row>
    <row r="111" spans="1:6" s="96" customFormat="1">
      <c r="A111" s="130" t="s">
        <v>535</v>
      </c>
      <c r="B111" s="127" t="s">
        <v>423</v>
      </c>
      <c r="C111" s="135">
        <v>42825</v>
      </c>
      <c r="D111" s="81">
        <v>500000</v>
      </c>
      <c r="E111" s="132" t="s">
        <v>536</v>
      </c>
      <c r="F111" s="133" t="s">
        <v>43</v>
      </c>
    </row>
    <row r="112" spans="1:6" s="96" customFormat="1">
      <c r="A112" s="130" t="s">
        <v>537</v>
      </c>
      <c r="B112" s="127" t="s">
        <v>423</v>
      </c>
      <c r="C112" s="135">
        <v>42825</v>
      </c>
      <c r="D112" s="81">
        <v>600000</v>
      </c>
      <c r="E112" s="132" t="s">
        <v>538</v>
      </c>
      <c r="F112" s="133" t="s">
        <v>43</v>
      </c>
    </row>
    <row r="113" spans="1:6" s="96" customFormat="1">
      <c r="A113" s="130" t="s">
        <v>539</v>
      </c>
      <c r="B113" s="127" t="s">
        <v>423</v>
      </c>
      <c r="C113" s="135">
        <v>42825</v>
      </c>
      <c r="D113" s="81">
        <v>300000</v>
      </c>
      <c r="E113" s="132" t="s">
        <v>540</v>
      </c>
      <c r="F113" s="133" t="s">
        <v>43</v>
      </c>
    </row>
    <row r="114" spans="1:6" s="96" customFormat="1">
      <c r="A114" s="130" t="s">
        <v>541</v>
      </c>
      <c r="B114" s="127" t="s">
        <v>423</v>
      </c>
      <c r="C114" s="135">
        <v>42825</v>
      </c>
      <c r="D114" s="81">
        <v>400000</v>
      </c>
      <c r="E114" s="132" t="s">
        <v>542</v>
      </c>
      <c r="F114" s="133" t="s">
        <v>43</v>
      </c>
    </row>
    <row r="115" spans="1:6" s="96" customFormat="1">
      <c r="A115" s="130" t="s">
        <v>543</v>
      </c>
      <c r="B115" s="127" t="s">
        <v>423</v>
      </c>
      <c r="C115" s="135">
        <v>42825</v>
      </c>
      <c r="D115" s="81">
        <v>400000</v>
      </c>
      <c r="E115" s="132" t="s">
        <v>544</v>
      </c>
      <c r="F115" s="133" t="s">
        <v>43</v>
      </c>
    </row>
    <row r="116" spans="1:6" s="96" customFormat="1">
      <c r="A116" s="130" t="s">
        <v>545</v>
      </c>
      <c r="B116" s="127" t="s">
        <v>423</v>
      </c>
      <c r="C116" s="135">
        <v>42825</v>
      </c>
      <c r="D116" s="81">
        <v>300000</v>
      </c>
      <c r="E116" s="132" t="s">
        <v>413</v>
      </c>
      <c r="F116" s="133" t="s">
        <v>43</v>
      </c>
    </row>
    <row r="117" spans="1:6" s="96" customFormat="1">
      <c r="A117" s="130" t="s">
        <v>546</v>
      </c>
      <c r="B117" s="127" t="s">
        <v>423</v>
      </c>
      <c r="C117" s="135">
        <v>42825</v>
      </c>
      <c r="D117" s="81">
        <v>480000</v>
      </c>
      <c r="E117" s="132" t="s">
        <v>547</v>
      </c>
      <c r="F117" s="133" t="s">
        <v>43</v>
      </c>
    </row>
    <row r="118" spans="1:6" s="96" customFormat="1">
      <c r="A118" s="130" t="s">
        <v>548</v>
      </c>
      <c r="B118" s="127" t="s">
        <v>423</v>
      </c>
      <c r="C118" s="135">
        <v>42825</v>
      </c>
      <c r="D118" s="81">
        <v>400000</v>
      </c>
      <c r="E118" s="132" t="s">
        <v>549</v>
      </c>
      <c r="F118" s="133" t="s">
        <v>43</v>
      </c>
    </row>
    <row r="119" spans="1:6" s="96" customFormat="1" ht="30">
      <c r="A119" s="130" t="s">
        <v>550</v>
      </c>
      <c r="B119" s="127" t="s">
        <v>423</v>
      </c>
      <c r="C119" s="135">
        <v>42825</v>
      </c>
      <c r="D119" s="81">
        <v>400000</v>
      </c>
      <c r="E119" s="132" t="s">
        <v>551</v>
      </c>
      <c r="F119" s="133" t="s">
        <v>43</v>
      </c>
    </row>
    <row r="120" spans="1:6" s="96" customFormat="1">
      <c r="A120" s="130" t="s">
        <v>552</v>
      </c>
      <c r="B120" s="127" t="s">
        <v>423</v>
      </c>
      <c r="C120" s="135">
        <v>42825</v>
      </c>
      <c r="D120" s="81">
        <v>206000</v>
      </c>
      <c r="E120" s="132" t="s">
        <v>553</v>
      </c>
      <c r="F120" s="133" t="s">
        <v>43</v>
      </c>
    </row>
    <row r="121" spans="1:6" s="96" customFormat="1">
      <c r="A121" s="130" t="s">
        <v>554</v>
      </c>
      <c r="B121" s="127" t="s">
        <v>423</v>
      </c>
      <c r="C121" s="135">
        <v>42825</v>
      </c>
      <c r="D121" s="81">
        <v>300000</v>
      </c>
      <c r="E121" s="132" t="s">
        <v>555</v>
      </c>
      <c r="F121" s="133" t="s">
        <v>43</v>
      </c>
    </row>
    <row r="122" spans="1:6" s="96" customFormat="1">
      <c r="A122" s="130" t="s">
        <v>556</v>
      </c>
      <c r="B122" s="127" t="s">
        <v>423</v>
      </c>
      <c r="C122" s="135">
        <v>42825</v>
      </c>
      <c r="D122" s="81">
        <v>400000</v>
      </c>
      <c r="E122" s="132" t="s">
        <v>557</v>
      </c>
      <c r="F122" s="133" t="s">
        <v>43</v>
      </c>
    </row>
    <row r="123" spans="1:6" s="96" customFormat="1" ht="30">
      <c r="A123" s="302" t="s">
        <v>1125</v>
      </c>
      <c r="B123" s="117" t="s">
        <v>423</v>
      </c>
      <c r="C123" s="306">
        <v>43005</v>
      </c>
      <c r="D123" s="81">
        <v>490000</v>
      </c>
      <c r="E123" s="307" t="s">
        <v>351</v>
      </c>
      <c r="F123" s="153" t="s">
        <v>43</v>
      </c>
    </row>
    <row r="124" spans="1:6" s="96" customFormat="1">
      <c r="A124" s="302" t="s">
        <v>1126</v>
      </c>
      <c r="B124" s="117" t="s">
        <v>423</v>
      </c>
      <c r="C124" s="306">
        <v>43005</v>
      </c>
      <c r="D124" s="81">
        <v>190000</v>
      </c>
      <c r="E124" s="133" t="s">
        <v>1127</v>
      </c>
      <c r="F124" s="153" t="s">
        <v>43</v>
      </c>
    </row>
    <row r="125" spans="1:6" s="96" customFormat="1">
      <c r="A125" s="302" t="s">
        <v>1128</v>
      </c>
      <c r="B125" s="117" t="s">
        <v>423</v>
      </c>
      <c r="C125" s="306">
        <v>43005</v>
      </c>
      <c r="D125" s="81">
        <v>200000</v>
      </c>
      <c r="E125" s="133" t="s">
        <v>1129</v>
      </c>
      <c r="F125" s="153" t="s">
        <v>43</v>
      </c>
    </row>
    <row r="126" spans="1:6" s="96" customFormat="1">
      <c r="A126" s="302" t="s">
        <v>1130</v>
      </c>
      <c r="B126" s="117" t="s">
        <v>423</v>
      </c>
      <c r="C126" s="306">
        <v>43005</v>
      </c>
      <c r="D126" s="81">
        <v>300000</v>
      </c>
      <c r="E126" s="133" t="s">
        <v>1131</v>
      </c>
      <c r="F126" s="153" t="s">
        <v>43</v>
      </c>
    </row>
    <row r="127" spans="1:6" s="96" customFormat="1">
      <c r="A127" s="302" t="s">
        <v>1132</v>
      </c>
      <c r="B127" s="117" t="s">
        <v>423</v>
      </c>
      <c r="C127" s="306">
        <v>43005</v>
      </c>
      <c r="D127" s="81">
        <v>100000</v>
      </c>
      <c r="E127" s="133" t="s">
        <v>1133</v>
      </c>
      <c r="F127" s="153" t="s">
        <v>43</v>
      </c>
    </row>
    <row r="128" spans="1:6" s="96" customFormat="1" ht="30">
      <c r="A128" s="302" t="s">
        <v>1134</v>
      </c>
      <c r="B128" s="117" t="s">
        <v>423</v>
      </c>
      <c r="C128" s="306">
        <v>43005</v>
      </c>
      <c r="D128" s="81">
        <v>400000</v>
      </c>
      <c r="E128" s="133" t="s">
        <v>1135</v>
      </c>
      <c r="F128" s="153" t="s">
        <v>43</v>
      </c>
    </row>
    <row r="129" spans="1:6" s="96" customFormat="1">
      <c r="A129" s="302" t="s">
        <v>1136</v>
      </c>
      <c r="B129" s="117" t="s">
        <v>423</v>
      </c>
      <c r="C129" s="306">
        <v>43005</v>
      </c>
      <c r="D129" s="81">
        <v>100000</v>
      </c>
      <c r="E129" s="118" t="s">
        <v>1137</v>
      </c>
      <c r="F129" s="153" t="s">
        <v>43</v>
      </c>
    </row>
    <row r="130" spans="1:6" s="96" customFormat="1">
      <c r="A130" s="130" t="s">
        <v>558</v>
      </c>
      <c r="B130" s="127" t="s">
        <v>423</v>
      </c>
      <c r="C130" s="135">
        <v>42825</v>
      </c>
      <c r="D130" s="81">
        <v>260000</v>
      </c>
      <c r="E130" s="132" t="s">
        <v>559</v>
      </c>
      <c r="F130" s="133" t="s">
        <v>52</v>
      </c>
    </row>
    <row r="131" spans="1:6" s="96" customFormat="1" ht="30">
      <c r="A131" s="130" t="s">
        <v>561</v>
      </c>
      <c r="B131" s="127" t="s">
        <v>423</v>
      </c>
      <c r="C131" s="135">
        <v>42825</v>
      </c>
      <c r="D131" s="81">
        <v>800000</v>
      </c>
      <c r="E131" s="132" t="s">
        <v>562</v>
      </c>
      <c r="F131" s="133" t="s">
        <v>52</v>
      </c>
    </row>
    <row r="132" spans="1:6" s="96" customFormat="1" ht="30">
      <c r="A132" s="130" t="s">
        <v>563</v>
      </c>
      <c r="B132" s="127" t="s">
        <v>423</v>
      </c>
      <c r="C132" s="135">
        <v>42825</v>
      </c>
      <c r="D132" s="81">
        <v>300000</v>
      </c>
      <c r="E132" s="132" t="s">
        <v>564</v>
      </c>
      <c r="F132" s="133" t="s">
        <v>52</v>
      </c>
    </row>
    <row r="133" spans="1:6" s="96" customFormat="1">
      <c r="A133" s="130" t="s">
        <v>565</v>
      </c>
      <c r="B133" s="127" t="s">
        <v>423</v>
      </c>
      <c r="C133" s="135">
        <v>42825</v>
      </c>
      <c r="D133" s="81">
        <v>600000</v>
      </c>
      <c r="E133" s="132" t="s">
        <v>566</v>
      </c>
      <c r="F133" s="133" t="s">
        <v>52</v>
      </c>
    </row>
    <row r="134" spans="1:6" s="96" customFormat="1">
      <c r="A134" s="130" t="s">
        <v>567</v>
      </c>
      <c r="B134" s="127" t="s">
        <v>423</v>
      </c>
      <c r="C134" s="135">
        <v>42825</v>
      </c>
      <c r="D134" s="81">
        <v>130000</v>
      </c>
      <c r="E134" s="132" t="s">
        <v>568</v>
      </c>
      <c r="F134" s="133" t="s">
        <v>52</v>
      </c>
    </row>
    <row r="135" spans="1:6" s="96" customFormat="1" ht="30">
      <c r="A135" s="130" t="s">
        <v>569</v>
      </c>
      <c r="B135" s="127" t="s">
        <v>423</v>
      </c>
      <c r="C135" s="135">
        <v>42825</v>
      </c>
      <c r="D135" s="81">
        <v>400000</v>
      </c>
      <c r="E135" s="132" t="s">
        <v>417</v>
      </c>
      <c r="F135" s="133" t="s">
        <v>52</v>
      </c>
    </row>
    <row r="136" spans="1:6" s="96" customFormat="1">
      <c r="A136" s="130" t="s">
        <v>570</v>
      </c>
      <c r="B136" s="127" t="s">
        <v>423</v>
      </c>
      <c r="C136" s="135">
        <v>42825</v>
      </c>
      <c r="D136" s="81">
        <v>350000</v>
      </c>
      <c r="E136" s="132" t="s">
        <v>571</v>
      </c>
      <c r="F136" s="133" t="s">
        <v>52</v>
      </c>
    </row>
    <row r="137" spans="1:6" s="96" customFormat="1">
      <c r="A137" s="130" t="s">
        <v>572</v>
      </c>
      <c r="B137" s="127" t="s">
        <v>423</v>
      </c>
      <c r="C137" s="135">
        <v>42825</v>
      </c>
      <c r="D137" s="81">
        <v>150000</v>
      </c>
      <c r="E137" s="132" t="s">
        <v>421</v>
      </c>
      <c r="F137" s="133" t="s">
        <v>52</v>
      </c>
    </row>
    <row r="138" spans="1:6" s="96" customFormat="1">
      <c r="A138" s="130" t="s">
        <v>573</v>
      </c>
      <c r="B138" s="127" t="s">
        <v>423</v>
      </c>
      <c r="C138" s="135">
        <v>42825</v>
      </c>
      <c r="D138" s="81">
        <v>250000</v>
      </c>
      <c r="E138" s="132" t="s">
        <v>574</v>
      </c>
      <c r="F138" s="133" t="s">
        <v>52</v>
      </c>
    </row>
    <row r="139" spans="1:6" s="96" customFormat="1">
      <c r="A139" s="130" t="s">
        <v>575</v>
      </c>
      <c r="B139" s="127" t="s">
        <v>423</v>
      </c>
      <c r="C139" s="135">
        <v>42825</v>
      </c>
      <c r="D139" s="81">
        <v>600000</v>
      </c>
      <c r="E139" s="132" t="s">
        <v>576</v>
      </c>
      <c r="F139" s="133" t="s">
        <v>52</v>
      </c>
    </row>
    <row r="140" spans="1:6" s="96" customFormat="1">
      <c r="A140" s="130" t="s">
        <v>577</v>
      </c>
      <c r="B140" s="127" t="s">
        <v>423</v>
      </c>
      <c r="C140" s="135">
        <v>42825</v>
      </c>
      <c r="D140" s="81">
        <v>100000</v>
      </c>
      <c r="E140" s="132" t="s">
        <v>578</v>
      </c>
      <c r="F140" s="133" t="s">
        <v>52</v>
      </c>
    </row>
    <row r="141" spans="1:6" s="96" customFormat="1">
      <c r="A141" s="130" t="s">
        <v>579</v>
      </c>
      <c r="B141" s="127" t="s">
        <v>423</v>
      </c>
      <c r="C141" s="135">
        <v>42825</v>
      </c>
      <c r="D141" s="81">
        <v>350000</v>
      </c>
      <c r="E141" s="132" t="s">
        <v>580</v>
      </c>
      <c r="F141" s="133" t="s">
        <v>52</v>
      </c>
    </row>
    <row r="142" spans="1:6" s="96" customFormat="1">
      <c r="A142" s="130" t="s">
        <v>581</v>
      </c>
      <c r="B142" s="127" t="s">
        <v>423</v>
      </c>
      <c r="C142" s="135">
        <v>42825</v>
      </c>
      <c r="D142" s="81">
        <v>400000</v>
      </c>
      <c r="E142" s="132" t="s">
        <v>582</v>
      </c>
      <c r="F142" s="133" t="s">
        <v>52</v>
      </c>
    </row>
    <row r="143" spans="1:6" s="96" customFormat="1">
      <c r="A143" s="130" t="s">
        <v>583</v>
      </c>
      <c r="B143" s="127" t="s">
        <v>423</v>
      </c>
      <c r="C143" s="135">
        <v>42825</v>
      </c>
      <c r="D143" s="81">
        <v>200000</v>
      </c>
      <c r="E143" s="132" t="s">
        <v>584</v>
      </c>
      <c r="F143" s="133" t="s">
        <v>52</v>
      </c>
    </row>
    <row r="144" spans="1:6" s="96" customFormat="1">
      <c r="A144" s="130" t="s">
        <v>585</v>
      </c>
      <c r="B144" s="127" t="s">
        <v>423</v>
      </c>
      <c r="C144" s="135">
        <v>42825</v>
      </c>
      <c r="D144" s="81">
        <v>430000</v>
      </c>
      <c r="E144" s="132" t="s">
        <v>586</v>
      </c>
      <c r="F144" s="133" t="s">
        <v>52</v>
      </c>
    </row>
    <row r="145" spans="1:6" s="96" customFormat="1">
      <c r="A145" s="130" t="s">
        <v>587</v>
      </c>
      <c r="B145" s="127" t="s">
        <v>423</v>
      </c>
      <c r="C145" s="135">
        <v>42825</v>
      </c>
      <c r="D145" s="81">
        <v>320000</v>
      </c>
      <c r="E145" s="132" t="s">
        <v>588</v>
      </c>
      <c r="F145" s="133" t="s">
        <v>52</v>
      </c>
    </row>
    <row r="146" spans="1:6" s="96" customFormat="1">
      <c r="A146" s="130" t="s">
        <v>589</v>
      </c>
      <c r="B146" s="127" t="s">
        <v>423</v>
      </c>
      <c r="C146" s="135">
        <v>42825</v>
      </c>
      <c r="D146" s="81">
        <v>387000</v>
      </c>
      <c r="E146" s="132" t="s">
        <v>590</v>
      </c>
      <c r="F146" s="133" t="s">
        <v>52</v>
      </c>
    </row>
    <row r="147" spans="1:6" s="96" customFormat="1">
      <c r="A147" s="130" t="s">
        <v>591</v>
      </c>
      <c r="B147" s="127" t="s">
        <v>423</v>
      </c>
      <c r="C147" s="135">
        <v>42825</v>
      </c>
      <c r="D147" s="81">
        <v>100000</v>
      </c>
      <c r="E147" s="132" t="s">
        <v>592</v>
      </c>
      <c r="F147" s="133" t="s">
        <v>52</v>
      </c>
    </row>
    <row r="148" spans="1:6" s="96" customFormat="1">
      <c r="A148" s="130" t="s">
        <v>593</v>
      </c>
      <c r="B148" s="127" t="s">
        <v>423</v>
      </c>
      <c r="C148" s="135">
        <v>42825</v>
      </c>
      <c r="D148" s="81">
        <v>100000</v>
      </c>
      <c r="E148" s="132" t="s">
        <v>594</v>
      </c>
      <c r="F148" s="133" t="s">
        <v>52</v>
      </c>
    </row>
    <row r="149" spans="1:6" s="96" customFormat="1">
      <c r="A149" s="130" t="s">
        <v>595</v>
      </c>
      <c r="B149" s="127" t="s">
        <v>423</v>
      </c>
      <c r="C149" s="135">
        <v>42825</v>
      </c>
      <c r="D149" s="81">
        <v>240000</v>
      </c>
      <c r="E149" s="132" t="s">
        <v>596</v>
      </c>
      <c r="F149" s="133" t="s">
        <v>52</v>
      </c>
    </row>
    <row r="150" spans="1:6" s="96" customFormat="1">
      <c r="A150" s="130" t="s">
        <v>597</v>
      </c>
      <c r="B150" s="127" t="s">
        <v>423</v>
      </c>
      <c r="C150" s="135">
        <v>42825</v>
      </c>
      <c r="D150" s="81">
        <v>270000</v>
      </c>
      <c r="E150" s="132" t="s">
        <v>598</v>
      </c>
      <c r="F150" s="133" t="s">
        <v>52</v>
      </c>
    </row>
    <row r="151" spans="1:6" s="96" customFormat="1" ht="30">
      <c r="A151" s="130" t="s">
        <v>599</v>
      </c>
      <c r="B151" s="127" t="s">
        <v>423</v>
      </c>
      <c r="C151" s="135">
        <v>42825</v>
      </c>
      <c r="D151" s="81">
        <v>300000</v>
      </c>
      <c r="E151" s="132" t="s">
        <v>600</v>
      </c>
      <c r="F151" s="133" t="s">
        <v>52</v>
      </c>
    </row>
    <row r="152" spans="1:6" s="96" customFormat="1">
      <c r="A152" s="130" t="s">
        <v>601</v>
      </c>
      <c r="B152" s="127" t="s">
        <v>423</v>
      </c>
      <c r="C152" s="135">
        <v>42825</v>
      </c>
      <c r="D152" s="81">
        <v>200000</v>
      </c>
      <c r="E152" s="132" t="s">
        <v>419</v>
      </c>
      <c r="F152" s="133" t="s">
        <v>52</v>
      </c>
    </row>
    <row r="153" spans="1:6" s="96" customFormat="1" ht="30">
      <c r="A153" s="130" t="s">
        <v>602</v>
      </c>
      <c r="B153" s="127" t="s">
        <v>423</v>
      </c>
      <c r="C153" s="135">
        <v>42825</v>
      </c>
      <c r="D153" s="81">
        <v>250000</v>
      </c>
      <c r="E153" s="132" t="s">
        <v>603</v>
      </c>
      <c r="F153" s="133" t="s">
        <v>52</v>
      </c>
    </row>
    <row r="154" spans="1:6" s="96" customFormat="1">
      <c r="A154" s="130" t="s">
        <v>604</v>
      </c>
      <c r="B154" s="127" t="s">
        <v>423</v>
      </c>
      <c r="C154" s="135">
        <v>42825</v>
      </c>
      <c r="D154" s="81">
        <v>100000</v>
      </c>
      <c r="E154" s="132" t="s">
        <v>605</v>
      </c>
      <c r="F154" s="133" t="s">
        <v>52</v>
      </c>
    </row>
    <row r="155" spans="1:6" s="96" customFormat="1">
      <c r="A155" s="130" t="s">
        <v>606</v>
      </c>
      <c r="B155" s="127" t="s">
        <v>423</v>
      </c>
      <c r="C155" s="135">
        <v>42825</v>
      </c>
      <c r="D155" s="81">
        <v>150000</v>
      </c>
      <c r="E155" s="132" t="s">
        <v>607</v>
      </c>
      <c r="F155" s="133" t="s">
        <v>52</v>
      </c>
    </row>
    <row r="156" spans="1:6" s="96" customFormat="1">
      <c r="A156" s="130" t="s">
        <v>608</v>
      </c>
      <c r="B156" s="131" t="s">
        <v>423</v>
      </c>
      <c r="C156" s="135">
        <v>42825</v>
      </c>
      <c r="D156" s="81">
        <v>200000</v>
      </c>
      <c r="E156" s="132" t="s">
        <v>560</v>
      </c>
      <c r="F156" s="133" t="s">
        <v>52</v>
      </c>
    </row>
    <row r="157" spans="1:6" s="96" customFormat="1" ht="30">
      <c r="A157" s="302" t="s">
        <v>1105</v>
      </c>
      <c r="B157" s="117" t="s">
        <v>423</v>
      </c>
      <c r="C157" s="306">
        <v>43005</v>
      </c>
      <c r="D157" s="81">
        <v>250000</v>
      </c>
      <c r="E157" s="132" t="s">
        <v>1106</v>
      </c>
      <c r="F157" s="133" t="s">
        <v>52</v>
      </c>
    </row>
    <row r="158" spans="1:6" s="96" customFormat="1">
      <c r="A158" s="302" t="s">
        <v>1107</v>
      </c>
      <c r="B158" s="117" t="s">
        <v>423</v>
      </c>
      <c r="C158" s="306">
        <v>43005</v>
      </c>
      <c r="D158" s="81">
        <v>400000</v>
      </c>
      <c r="E158" s="132" t="s">
        <v>1108</v>
      </c>
      <c r="F158" s="133" t="s">
        <v>52</v>
      </c>
    </row>
    <row r="159" spans="1:6" s="96" customFormat="1">
      <c r="A159" s="302" t="s">
        <v>1109</v>
      </c>
      <c r="B159" s="117" t="s">
        <v>423</v>
      </c>
      <c r="C159" s="306">
        <v>43005</v>
      </c>
      <c r="D159" s="81">
        <v>200000</v>
      </c>
      <c r="E159" s="133" t="s">
        <v>1110</v>
      </c>
      <c r="F159" s="153" t="s">
        <v>52</v>
      </c>
    </row>
    <row r="160" spans="1:6" s="96" customFormat="1">
      <c r="A160" s="302" t="s">
        <v>1111</v>
      </c>
      <c r="B160" s="117" t="s">
        <v>423</v>
      </c>
      <c r="C160" s="306">
        <v>43005</v>
      </c>
      <c r="D160" s="81">
        <v>120000</v>
      </c>
      <c r="E160" s="133" t="s">
        <v>1112</v>
      </c>
      <c r="F160" s="153" t="s">
        <v>52</v>
      </c>
    </row>
    <row r="161" spans="1:6" s="96" customFormat="1">
      <c r="A161" s="302" t="s">
        <v>1113</v>
      </c>
      <c r="B161" s="117" t="s">
        <v>423</v>
      </c>
      <c r="C161" s="306">
        <v>43005</v>
      </c>
      <c r="D161" s="81">
        <v>350000</v>
      </c>
      <c r="E161" s="133" t="s">
        <v>1114</v>
      </c>
      <c r="F161" s="153" t="s">
        <v>52</v>
      </c>
    </row>
    <row r="162" spans="1:6" s="96" customFormat="1">
      <c r="A162" s="308" t="s">
        <v>1115</v>
      </c>
      <c r="B162" s="117" t="s">
        <v>423</v>
      </c>
      <c r="C162" s="306">
        <v>43005</v>
      </c>
      <c r="D162" s="81">
        <v>200000</v>
      </c>
      <c r="E162" s="133" t="s">
        <v>1116</v>
      </c>
      <c r="F162" s="153" t="s">
        <v>52</v>
      </c>
    </row>
    <row r="163" spans="1:6" s="96" customFormat="1" ht="30">
      <c r="A163" s="302" t="s">
        <v>1117</v>
      </c>
      <c r="B163" s="117" t="s">
        <v>423</v>
      </c>
      <c r="C163" s="306">
        <v>43005</v>
      </c>
      <c r="D163" s="81">
        <v>100000</v>
      </c>
      <c r="E163" s="133" t="s">
        <v>1118</v>
      </c>
      <c r="F163" s="153" t="s">
        <v>52</v>
      </c>
    </row>
    <row r="164" spans="1:6" s="96" customFormat="1" ht="30">
      <c r="A164" s="302" t="s">
        <v>1119</v>
      </c>
      <c r="B164" s="117" t="s">
        <v>423</v>
      </c>
      <c r="C164" s="306">
        <v>43005</v>
      </c>
      <c r="D164" s="81">
        <v>200000</v>
      </c>
      <c r="E164" s="133" t="s">
        <v>1120</v>
      </c>
      <c r="F164" s="153" t="s">
        <v>52</v>
      </c>
    </row>
    <row r="165" spans="1:6" s="96" customFormat="1" ht="30">
      <c r="A165" s="302" t="s">
        <v>1121</v>
      </c>
      <c r="B165" s="117" t="s">
        <v>423</v>
      </c>
      <c r="C165" s="306">
        <v>43005</v>
      </c>
      <c r="D165" s="81">
        <v>150000</v>
      </c>
      <c r="E165" s="133" t="s">
        <v>1122</v>
      </c>
      <c r="F165" s="153" t="s">
        <v>52</v>
      </c>
    </row>
    <row r="166" spans="1:6" s="96" customFormat="1">
      <c r="A166" s="302" t="s">
        <v>1123</v>
      </c>
      <c r="B166" s="117" t="s">
        <v>423</v>
      </c>
      <c r="C166" s="306">
        <v>43005</v>
      </c>
      <c r="D166" s="81">
        <v>100000</v>
      </c>
      <c r="E166" s="133" t="s">
        <v>1124</v>
      </c>
      <c r="F166" s="153" t="s">
        <v>52</v>
      </c>
    </row>
    <row r="167" spans="1:6" s="96" customFormat="1">
      <c r="A167" s="309" t="s">
        <v>3382</v>
      </c>
      <c r="B167" s="310" t="s">
        <v>5049</v>
      </c>
      <c r="C167" s="311">
        <v>43236</v>
      </c>
      <c r="D167" s="81">
        <v>200000</v>
      </c>
      <c r="E167" s="309" t="s">
        <v>3383</v>
      </c>
      <c r="F167" s="309" t="s">
        <v>20</v>
      </c>
    </row>
    <row r="168" spans="1:6" s="96" customFormat="1" ht="30">
      <c r="A168" s="309" t="s">
        <v>3384</v>
      </c>
      <c r="B168" s="310" t="s">
        <v>5049</v>
      </c>
      <c r="C168" s="311">
        <v>43236</v>
      </c>
      <c r="D168" s="81">
        <v>200000</v>
      </c>
      <c r="E168" s="309" t="s">
        <v>3048</v>
      </c>
      <c r="F168" s="309" t="s">
        <v>20</v>
      </c>
    </row>
    <row r="169" spans="1:6" s="96" customFormat="1" ht="45">
      <c r="A169" s="309" t="s">
        <v>3385</v>
      </c>
      <c r="B169" s="310" t="s">
        <v>5049</v>
      </c>
      <c r="C169" s="311">
        <v>43236</v>
      </c>
      <c r="D169" s="81">
        <v>350000</v>
      </c>
      <c r="E169" s="309" t="s">
        <v>3386</v>
      </c>
      <c r="F169" s="309" t="s">
        <v>20</v>
      </c>
    </row>
    <row r="170" spans="1:6" s="96" customFormat="1" ht="30">
      <c r="A170" s="309" t="s">
        <v>3387</v>
      </c>
      <c r="B170" s="310" t="s">
        <v>5049</v>
      </c>
      <c r="C170" s="311">
        <v>43236</v>
      </c>
      <c r="D170" s="81">
        <v>200000</v>
      </c>
      <c r="E170" s="309" t="s">
        <v>3047</v>
      </c>
      <c r="F170" s="309" t="s">
        <v>20</v>
      </c>
    </row>
    <row r="171" spans="1:6" s="96" customFormat="1">
      <c r="A171" s="309" t="s">
        <v>3388</v>
      </c>
      <c r="B171" s="310" t="s">
        <v>5049</v>
      </c>
      <c r="C171" s="311">
        <v>43236</v>
      </c>
      <c r="D171" s="81">
        <v>70000</v>
      </c>
      <c r="E171" s="309" t="s">
        <v>3389</v>
      </c>
      <c r="F171" s="309" t="s">
        <v>20</v>
      </c>
    </row>
    <row r="172" spans="1:6" s="96" customFormat="1">
      <c r="A172" s="309" t="s">
        <v>3390</v>
      </c>
      <c r="B172" s="310" t="s">
        <v>5049</v>
      </c>
      <c r="C172" s="311">
        <v>43236</v>
      </c>
      <c r="D172" s="81">
        <v>100000</v>
      </c>
      <c r="E172" s="309" t="s">
        <v>3391</v>
      </c>
      <c r="F172" s="309" t="s">
        <v>20</v>
      </c>
    </row>
    <row r="173" spans="1:6" s="96" customFormat="1" ht="30">
      <c r="A173" s="309" t="s">
        <v>3392</v>
      </c>
      <c r="B173" s="310" t="s">
        <v>5049</v>
      </c>
      <c r="C173" s="311">
        <v>43236</v>
      </c>
      <c r="D173" s="81">
        <v>350000</v>
      </c>
      <c r="E173" s="309" t="s">
        <v>3393</v>
      </c>
      <c r="F173" s="309" t="s">
        <v>20</v>
      </c>
    </row>
    <row r="174" spans="1:6" s="96" customFormat="1" ht="30">
      <c r="A174" s="309" t="s">
        <v>3394</v>
      </c>
      <c r="B174" s="310" t="s">
        <v>5049</v>
      </c>
      <c r="C174" s="311">
        <v>43236</v>
      </c>
      <c r="D174" s="81">
        <f>150000+150000</f>
        <v>300000</v>
      </c>
      <c r="E174" s="309" t="s">
        <v>3395</v>
      </c>
      <c r="F174" s="309" t="s">
        <v>20</v>
      </c>
    </row>
    <row r="175" spans="1:6" s="96" customFormat="1" ht="30">
      <c r="A175" s="309" t="s">
        <v>3396</v>
      </c>
      <c r="B175" s="310" t="s">
        <v>5049</v>
      </c>
      <c r="C175" s="311">
        <v>43236</v>
      </c>
      <c r="D175" s="81">
        <v>100000</v>
      </c>
      <c r="E175" s="309" t="s">
        <v>2970</v>
      </c>
      <c r="F175" s="309" t="s">
        <v>20</v>
      </c>
    </row>
    <row r="176" spans="1:6" s="96" customFormat="1">
      <c r="A176" s="309" t="s">
        <v>3397</v>
      </c>
      <c r="B176" s="310" t="s">
        <v>5049</v>
      </c>
      <c r="C176" s="311">
        <v>43236</v>
      </c>
      <c r="D176" s="81">
        <v>400000</v>
      </c>
      <c r="E176" s="309" t="s">
        <v>3398</v>
      </c>
      <c r="F176" s="309" t="s">
        <v>20</v>
      </c>
    </row>
    <row r="177" spans="1:6" s="96" customFormat="1">
      <c r="A177" s="309" t="s">
        <v>3399</v>
      </c>
      <c r="B177" s="310" t="s">
        <v>5049</v>
      </c>
      <c r="C177" s="311">
        <v>43236</v>
      </c>
      <c r="D177" s="81">
        <v>250000</v>
      </c>
      <c r="E177" s="309" t="s">
        <v>3045</v>
      </c>
      <c r="F177" s="309" t="s">
        <v>20</v>
      </c>
    </row>
    <row r="178" spans="1:6" s="96" customFormat="1" ht="32.25" customHeight="1">
      <c r="A178" s="309" t="s">
        <v>3400</v>
      </c>
      <c r="B178" s="310" t="s">
        <v>5049</v>
      </c>
      <c r="C178" s="311">
        <v>43236</v>
      </c>
      <c r="D178" s="81">
        <v>250000</v>
      </c>
      <c r="E178" s="309" t="s">
        <v>3046</v>
      </c>
      <c r="F178" s="309" t="s">
        <v>20</v>
      </c>
    </row>
    <row r="179" spans="1:6" s="96" customFormat="1">
      <c r="A179" s="309" t="s">
        <v>3401</v>
      </c>
      <c r="B179" s="310" t="s">
        <v>5049</v>
      </c>
      <c r="C179" s="311">
        <v>43236</v>
      </c>
      <c r="D179" s="81">
        <v>150000</v>
      </c>
      <c r="E179" s="309" t="s">
        <v>3402</v>
      </c>
      <c r="F179" s="312" t="s">
        <v>20</v>
      </c>
    </row>
    <row r="180" spans="1:6" s="96" customFormat="1">
      <c r="A180" s="309" t="s">
        <v>3403</v>
      </c>
      <c r="B180" s="310" t="s">
        <v>5049</v>
      </c>
      <c r="C180" s="311">
        <v>43236</v>
      </c>
      <c r="D180" s="81">
        <f>250000+200000</f>
        <v>450000</v>
      </c>
      <c r="E180" s="309" t="s">
        <v>3404</v>
      </c>
      <c r="F180" s="312" t="s">
        <v>20</v>
      </c>
    </row>
    <row r="181" spans="1:6" s="96" customFormat="1" ht="30">
      <c r="A181" s="309" t="s">
        <v>3405</v>
      </c>
      <c r="B181" s="310" t="s">
        <v>5049</v>
      </c>
      <c r="C181" s="311">
        <v>43236</v>
      </c>
      <c r="D181" s="81">
        <v>350000</v>
      </c>
      <c r="E181" s="309" t="s">
        <v>3406</v>
      </c>
      <c r="F181" s="312" t="s">
        <v>20</v>
      </c>
    </row>
    <row r="182" spans="1:6" s="96" customFormat="1" ht="30">
      <c r="A182" s="309" t="s">
        <v>3407</v>
      </c>
      <c r="B182" s="310" t="s">
        <v>5049</v>
      </c>
      <c r="C182" s="311">
        <v>43236</v>
      </c>
      <c r="D182" s="81">
        <v>500000</v>
      </c>
      <c r="E182" s="309" t="s">
        <v>1528</v>
      </c>
      <c r="F182" s="312" t="s">
        <v>20</v>
      </c>
    </row>
    <row r="183" spans="1:6" s="96" customFormat="1">
      <c r="A183" s="309" t="s">
        <v>3408</v>
      </c>
      <c r="B183" s="310" t="s">
        <v>5049</v>
      </c>
      <c r="C183" s="311">
        <v>43236</v>
      </c>
      <c r="D183" s="81">
        <v>150000</v>
      </c>
      <c r="E183" s="309" t="s">
        <v>3409</v>
      </c>
      <c r="F183" s="312" t="s">
        <v>20</v>
      </c>
    </row>
    <row r="184" spans="1:6" s="96" customFormat="1" ht="30">
      <c r="A184" s="309" t="s">
        <v>3410</v>
      </c>
      <c r="B184" s="310" t="s">
        <v>5049</v>
      </c>
      <c r="C184" s="311">
        <v>43236</v>
      </c>
      <c r="D184" s="81">
        <v>250000</v>
      </c>
      <c r="E184" s="309" t="s">
        <v>2969</v>
      </c>
      <c r="F184" s="312" t="s">
        <v>20</v>
      </c>
    </row>
    <row r="185" spans="1:6" s="96" customFormat="1">
      <c r="A185" s="309" t="s">
        <v>3411</v>
      </c>
      <c r="B185" s="310" t="s">
        <v>5049</v>
      </c>
      <c r="C185" s="311">
        <v>43236</v>
      </c>
      <c r="D185" s="81">
        <v>70000</v>
      </c>
      <c r="E185" s="309" t="s">
        <v>2968</v>
      </c>
      <c r="F185" s="312" t="s">
        <v>20</v>
      </c>
    </row>
    <row r="186" spans="1:6" s="96" customFormat="1">
      <c r="A186" s="309" t="s">
        <v>3412</v>
      </c>
      <c r="B186" s="310" t="s">
        <v>5049</v>
      </c>
      <c r="C186" s="311">
        <v>43236</v>
      </c>
      <c r="D186" s="81">
        <f>200000+100000</f>
        <v>300000</v>
      </c>
      <c r="E186" s="309" t="s">
        <v>3413</v>
      </c>
      <c r="F186" s="312" t="s">
        <v>20</v>
      </c>
    </row>
    <row r="187" spans="1:6" s="96" customFormat="1">
      <c r="A187" s="309" t="s">
        <v>3414</v>
      </c>
      <c r="B187" s="310" t="s">
        <v>5049</v>
      </c>
      <c r="C187" s="311">
        <v>43236</v>
      </c>
      <c r="D187" s="81">
        <v>100000</v>
      </c>
      <c r="E187" s="309" t="s">
        <v>3415</v>
      </c>
      <c r="F187" s="312" t="s">
        <v>20</v>
      </c>
    </row>
    <row r="188" spans="1:6" s="96" customFormat="1" ht="30">
      <c r="A188" s="309" t="s">
        <v>3416</v>
      </c>
      <c r="B188" s="310" t="s">
        <v>5049</v>
      </c>
      <c r="C188" s="311">
        <v>43236</v>
      </c>
      <c r="D188" s="81">
        <v>200000</v>
      </c>
      <c r="E188" s="309" t="s">
        <v>3042</v>
      </c>
      <c r="F188" s="312" t="s">
        <v>20</v>
      </c>
    </row>
    <row r="189" spans="1:6" s="96" customFormat="1" ht="30">
      <c r="A189" s="309" t="s">
        <v>3417</v>
      </c>
      <c r="B189" s="310" t="s">
        <v>5049</v>
      </c>
      <c r="C189" s="311">
        <v>43236</v>
      </c>
      <c r="D189" s="81">
        <v>250000</v>
      </c>
      <c r="E189" s="309" t="s">
        <v>2967</v>
      </c>
      <c r="F189" s="312" t="s">
        <v>20</v>
      </c>
    </row>
    <row r="190" spans="1:6" s="96" customFormat="1" ht="30">
      <c r="A190" s="309" t="s">
        <v>3418</v>
      </c>
      <c r="B190" s="310" t="s">
        <v>5049</v>
      </c>
      <c r="C190" s="311">
        <v>43236</v>
      </c>
      <c r="D190" s="81">
        <v>100000</v>
      </c>
      <c r="E190" s="309" t="s">
        <v>3049</v>
      </c>
      <c r="F190" s="312" t="s">
        <v>20</v>
      </c>
    </row>
    <row r="191" spans="1:6" s="96" customFormat="1" ht="30">
      <c r="A191" s="309" t="s">
        <v>3419</v>
      </c>
      <c r="B191" s="310" t="s">
        <v>5049</v>
      </c>
      <c r="C191" s="311">
        <v>43236</v>
      </c>
      <c r="D191" s="81">
        <v>100000</v>
      </c>
      <c r="E191" s="309" t="s">
        <v>3051</v>
      </c>
      <c r="F191" s="312" t="s">
        <v>20</v>
      </c>
    </row>
    <row r="192" spans="1:6" s="96" customFormat="1" ht="30">
      <c r="A192" s="309" t="s">
        <v>3420</v>
      </c>
      <c r="B192" s="310" t="s">
        <v>5049</v>
      </c>
      <c r="C192" s="311">
        <v>43236</v>
      </c>
      <c r="D192" s="81">
        <v>100000</v>
      </c>
      <c r="E192" s="309" t="s">
        <v>3050</v>
      </c>
      <c r="F192" s="312" t="s">
        <v>20</v>
      </c>
    </row>
    <row r="193" spans="1:6" s="96" customFormat="1" ht="30">
      <c r="A193" s="309" t="s">
        <v>5050</v>
      </c>
      <c r="B193" s="310" t="s">
        <v>5049</v>
      </c>
      <c r="C193" s="311">
        <v>43236</v>
      </c>
      <c r="D193" s="81">
        <v>150000</v>
      </c>
      <c r="E193" s="309" t="s">
        <v>3046</v>
      </c>
      <c r="F193" s="312" t="s">
        <v>20</v>
      </c>
    </row>
    <row r="194" spans="1:6" s="96" customFormat="1">
      <c r="A194" s="309" t="s">
        <v>5051</v>
      </c>
      <c r="B194" s="310" t="s">
        <v>5049</v>
      </c>
      <c r="C194" s="311">
        <v>43236</v>
      </c>
      <c r="D194" s="81">
        <v>100000</v>
      </c>
      <c r="E194" s="309" t="s">
        <v>2969</v>
      </c>
      <c r="F194" s="312" t="s">
        <v>20</v>
      </c>
    </row>
    <row r="195" spans="1:6" s="96" customFormat="1" ht="30">
      <c r="A195" s="309" t="s">
        <v>1189</v>
      </c>
      <c r="B195" s="310" t="s">
        <v>5049</v>
      </c>
      <c r="C195" s="311">
        <v>43236</v>
      </c>
      <c r="D195" s="81">
        <v>200000</v>
      </c>
      <c r="E195" s="309" t="s">
        <v>2970</v>
      </c>
      <c r="F195" s="312" t="s">
        <v>20</v>
      </c>
    </row>
    <row r="196" spans="1:6" s="96" customFormat="1" ht="34.5" customHeight="1">
      <c r="A196" s="309" t="s">
        <v>3421</v>
      </c>
      <c r="B196" s="310" t="s">
        <v>5049</v>
      </c>
      <c r="C196" s="311">
        <v>43236</v>
      </c>
      <c r="D196" s="81">
        <v>250000</v>
      </c>
      <c r="E196" s="313" t="s">
        <v>3018</v>
      </c>
      <c r="F196" s="133" t="s">
        <v>28</v>
      </c>
    </row>
    <row r="197" spans="1:6" s="96" customFormat="1">
      <c r="A197" s="309" t="s">
        <v>3422</v>
      </c>
      <c r="B197" s="310" t="s">
        <v>5049</v>
      </c>
      <c r="C197" s="311">
        <v>43236</v>
      </c>
      <c r="D197" s="81">
        <v>100000</v>
      </c>
      <c r="E197" s="309" t="s">
        <v>3014</v>
      </c>
      <c r="F197" s="133" t="s">
        <v>28</v>
      </c>
    </row>
    <row r="198" spans="1:6" s="96" customFormat="1" ht="45">
      <c r="A198" s="309" t="s">
        <v>3423</v>
      </c>
      <c r="B198" s="310" t="s">
        <v>5049</v>
      </c>
      <c r="C198" s="311">
        <v>43236</v>
      </c>
      <c r="D198" s="81">
        <f>200000+120000</f>
        <v>320000</v>
      </c>
      <c r="E198" s="314" t="s">
        <v>1183</v>
      </c>
      <c r="F198" s="133" t="s">
        <v>28</v>
      </c>
    </row>
    <row r="199" spans="1:6" s="96" customFormat="1" ht="30">
      <c r="A199" s="309" t="s">
        <v>3424</v>
      </c>
      <c r="B199" s="310" t="s">
        <v>5049</v>
      </c>
      <c r="C199" s="311">
        <v>43236</v>
      </c>
      <c r="D199" s="81">
        <v>100000</v>
      </c>
      <c r="E199" s="309" t="s">
        <v>3425</v>
      </c>
      <c r="F199" s="133" t="s">
        <v>28</v>
      </c>
    </row>
    <row r="200" spans="1:6" s="96" customFormat="1" ht="30">
      <c r="A200" s="309" t="s">
        <v>3426</v>
      </c>
      <c r="B200" s="310" t="s">
        <v>5049</v>
      </c>
      <c r="C200" s="311">
        <v>43236</v>
      </c>
      <c r="D200" s="81">
        <v>150000</v>
      </c>
      <c r="E200" s="309" t="s">
        <v>1165</v>
      </c>
      <c r="F200" s="133" t="s">
        <v>28</v>
      </c>
    </row>
    <row r="201" spans="1:6" s="96" customFormat="1">
      <c r="A201" s="309" t="s">
        <v>3427</v>
      </c>
      <c r="B201" s="310" t="s">
        <v>5049</v>
      </c>
      <c r="C201" s="311">
        <v>43236</v>
      </c>
      <c r="D201" s="81">
        <v>150000</v>
      </c>
      <c r="E201" s="309" t="s">
        <v>3428</v>
      </c>
      <c r="F201" s="133" t="s">
        <v>28</v>
      </c>
    </row>
    <row r="202" spans="1:6" s="96" customFormat="1">
      <c r="A202" s="309" t="s">
        <v>1180</v>
      </c>
      <c r="B202" s="310" t="s">
        <v>5049</v>
      </c>
      <c r="C202" s="311">
        <v>43236</v>
      </c>
      <c r="D202" s="81">
        <v>200000</v>
      </c>
      <c r="E202" s="309" t="s">
        <v>1181</v>
      </c>
      <c r="F202" s="133" t="s">
        <v>28</v>
      </c>
    </row>
    <row r="203" spans="1:6" s="96" customFormat="1">
      <c r="A203" s="309" t="s">
        <v>3430</v>
      </c>
      <c r="B203" s="310" t="s">
        <v>5049</v>
      </c>
      <c r="C203" s="311">
        <v>43236</v>
      </c>
      <c r="D203" s="81">
        <v>200000</v>
      </c>
      <c r="E203" s="309" t="s">
        <v>3013</v>
      </c>
      <c r="F203" s="133" t="s">
        <v>28</v>
      </c>
    </row>
    <row r="204" spans="1:6" s="96" customFormat="1" ht="30">
      <c r="A204" s="309" t="s">
        <v>3431</v>
      </c>
      <c r="B204" s="310" t="s">
        <v>5049</v>
      </c>
      <c r="C204" s="311">
        <v>43236</v>
      </c>
      <c r="D204" s="81">
        <v>200000</v>
      </c>
      <c r="E204" s="309" t="s">
        <v>3010</v>
      </c>
      <c r="F204" s="133" t="s">
        <v>28</v>
      </c>
    </row>
    <row r="205" spans="1:6" s="96" customFormat="1" ht="30">
      <c r="A205" s="309" t="s">
        <v>3432</v>
      </c>
      <c r="B205" s="310" t="s">
        <v>5049</v>
      </c>
      <c r="C205" s="311">
        <v>43236</v>
      </c>
      <c r="D205" s="81">
        <v>180000</v>
      </c>
      <c r="E205" s="309" t="s">
        <v>1155</v>
      </c>
      <c r="F205" s="133" t="s">
        <v>28</v>
      </c>
    </row>
    <row r="206" spans="1:6" s="96" customFormat="1">
      <c r="A206" s="314" t="s">
        <v>3433</v>
      </c>
      <c r="B206" s="310" t="s">
        <v>5049</v>
      </c>
      <c r="C206" s="311">
        <v>43236</v>
      </c>
      <c r="D206" s="81">
        <v>200000</v>
      </c>
      <c r="E206" s="314" t="s">
        <v>3434</v>
      </c>
      <c r="F206" s="133" t="s">
        <v>28</v>
      </c>
    </row>
    <row r="207" spans="1:6" s="96" customFormat="1" ht="30">
      <c r="A207" s="314" t="s">
        <v>3435</v>
      </c>
      <c r="B207" s="310" t="s">
        <v>5049</v>
      </c>
      <c r="C207" s="311">
        <v>43236</v>
      </c>
      <c r="D207" s="81">
        <v>150000</v>
      </c>
      <c r="E207" s="309" t="s">
        <v>1167</v>
      </c>
      <c r="F207" s="133" t="s">
        <v>28</v>
      </c>
    </row>
    <row r="208" spans="1:6" s="96" customFormat="1" ht="30">
      <c r="A208" s="309" t="s">
        <v>3436</v>
      </c>
      <c r="B208" s="310" t="s">
        <v>5049</v>
      </c>
      <c r="C208" s="311">
        <v>43236</v>
      </c>
      <c r="D208" s="81">
        <v>100000</v>
      </c>
      <c r="E208" s="309" t="s">
        <v>1179</v>
      </c>
      <c r="F208" s="133" t="s">
        <v>28</v>
      </c>
    </row>
    <row r="209" spans="1:6" s="96" customFormat="1" ht="30">
      <c r="A209" s="309" t="s">
        <v>3437</v>
      </c>
      <c r="B209" s="310" t="s">
        <v>5049</v>
      </c>
      <c r="C209" s="311">
        <v>43236</v>
      </c>
      <c r="D209" s="81">
        <v>250000</v>
      </c>
      <c r="E209" s="309" t="s">
        <v>1171</v>
      </c>
      <c r="F209" s="133" t="s">
        <v>28</v>
      </c>
    </row>
    <row r="210" spans="1:6" s="96" customFormat="1" ht="30">
      <c r="A210" s="309" t="s">
        <v>3438</v>
      </c>
      <c r="B210" s="310" t="s">
        <v>5049</v>
      </c>
      <c r="C210" s="311">
        <v>43236</v>
      </c>
      <c r="D210" s="81">
        <f>150000+100000</f>
        <v>250000</v>
      </c>
      <c r="E210" s="309" t="s">
        <v>3439</v>
      </c>
      <c r="F210" s="133" t="s">
        <v>28</v>
      </c>
    </row>
    <row r="211" spans="1:6" s="96" customFormat="1">
      <c r="A211" s="309" t="s">
        <v>3440</v>
      </c>
      <c r="B211" s="310" t="s">
        <v>5049</v>
      </c>
      <c r="C211" s="311">
        <v>43236</v>
      </c>
      <c r="D211" s="81">
        <v>150000</v>
      </c>
      <c r="E211" s="309" t="s">
        <v>1149</v>
      </c>
      <c r="F211" s="133" t="s">
        <v>28</v>
      </c>
    </row>
    <row r="212" spans="1:6" s="96" customFormat="1">
      <c r="A212" s="309" t="s">
        <v>3441</v>
      </c>
      <c r="B212" s="310" t="s">
        <v>5049</v>
      </c>
      <c r="C212" s="311">
        <v>43236</v>
      </c>
      <c r="D212" s="81">
        <v>150000</v>
      </c>
      <c r="E212" s="309" t="s">
        <v>1173</v>
      </c>
      <c r="F212" s="133" t="s">
        <v>28</v>
      </c>
    </row>
    <row r="213" spans="1:6" s="96" customFormat="1" ht="30">
      <c r="A213" s="309" t="s">
        <v>3442</v>
      </c>
      <c r="B213" s="310" t="s">
        <v>5049</v>
      </c>
      <c r="C213" s="311">
        <v>43236</v>
      </c>
      <c r="D213" s="81">
        <v>150000</v>
      </c>
      <c r="E213" s="309" t="s">
        <v>1147</v>
      </c>
      <c r="F213" s="133" t="s">
        <v>28</v>
      </c>
    </row>
    <row r="214" spans="1:6" s="96" customFormat="1">
      <c r="A214" s="309" t="s">
        <v>3443</v>
      </c>
      <c r="B214" s="310" t="s">
        <v>5049</v>
      </c>
      <c r="C214" s="311">
        <v>43236</v>
      </c>
      <c r="D214" s="81">
        <v>200000</v>
      </c>
      <c r="E214" s="309" t="s">
        <v>1169</v>
      </c>
      <c r="F214" s="133" t="s">
        <v>28</v>
      </c>
    </row>
    <row r="215" spans="1:6" s="96" customFormat="1" ht="30">
      <c r="A215" s="315" t="s">
        <v>5052</v>
      </c>
      <c r="B215" s="310" t="s">
        <v>5049</v>
      </c>
      <c r="C215" s="311">
        <v>43236</v>
      </c>
      <c r="D215" s="81">
        <v>300000</v>
      </c>
      <c r="E215" s="315" t="s">
        <v>1157</v>
      </c>
      <c r="F215" s="133" t="s">
        <v>28</v>
      </c>
    </row>
    <row r="216" spans="1:6" s="96" customFormat="1">
      <c r="A216" s="309" t="s">
        <v>3444</v>
      </c>
      <c r="B216" s="310" t="s">
        <v>5049</v>
      </c>
      <c r="C216" s="311">
        <v>43236</v>
      </c>
      <c r="D216" s="81">
        <f>200000+200000</f>
        <v>400000</v>
      </c>
      <c r="E216" s="309" t="s">
        <v>3445</v>
      </c>
      <c r="F216" s="133" t="s">
        <v>28</v>
      </c>
    </row>
    <row r="217" spans="1:6" s="96" customFormat="1">
      <c r="A217" s="309" t="s">
        <v>3446</v>
      </c>
      <c r="B217" s="310" t="s">
        <v>5049</v>
      </c>
      <c r="C217" s="311">
        <v>43236</v>
      </c>
      <c r="D217" s="81">
        <v>100000</v>
      </c>
      <c r="E217" s="309" t="s">
        <v>1175</v>
      </c>
      <c r="F217" s="133" t="s">
        <v>28</v>
      </c>
    </row>
    <row r="218" spans="1:6" s="96" customFormat="1">
      <c r="A218" s="309" t="s">
        <v>3447</v>
      </c>
      <c r="B218" s="310" t="s">
        <v>5049</v>
      </c>
      <c r="C218" s="311">
        <v>43236</v>
      </c>
      <c r="D218" s="81">
        <v>150000</v>
      </c>
      <c r="E218" s="309" t="s">
        <v>1153</v>
      </c>
      <c r="F218" s="133" t="s">
        <v>28</v>
      </c>
    </row>
    <row r="219" spans="1:6" s="96" customFormat="1">
      <c r="A219" s="309" t="s">
        <v>3448</v>
      </c>
      <c r="B219" s="310" t="s">
        <v>5049</v>
      </c>
      <c r="C219" s="311">
        <v>43236</v>
      </c>
      <c r="D219" s="81">
        <v>200000</v>
      </c>
      <c r="E219" s="309" t="s">
        <v>3449</v>
      </c>
      <c r="F219" s="133" t="s">
        <v>28</v>
      </c>
    </row>
    <row r="220" spans="1:6" s="96" customFormat="1" ht="30">
      <c r="A220" s="309" t="s">
        <v>3450</v>
      </c>
      <c r="B220" s="310" t="s">
        <v>5049</v>
      </c>
      <c r="C220" s="311">
        <v>43236</v>
      </c>
      <c r="D220" s="81">
        <v>130000</v>
      </c>
      <c r="E220" s="309" t="s">
        <v>1145</v>
      </c>
      <c r="F220" s="133" t="s">
        <v>28</v>
      </c>
    </row>
    <row r="221" spans="1:6" s="96" customFormat="1">
      <c r="A221" s="315" t="s">
        <v>3451</v>
      </c>
      <c r="B221" s="310" t="s">
        <v>5049</v>
      </c>
      <c r="C221" s="311">
        <v>43236</v>
      </c>
      <c r="D221" s="81">
        <v>200000</v>
      </c>
      <c r="E221" s="315" t="s">
        <v>1185</v>
      </c>
      <c r="F221" s="133" t="s">
        <v>28</v>
      </c>
    </row>
    <row r="222" spans="1:6" s="96" customFormat="1">
      <c r="A222" s="309" t="s">
        <v>3452</v>
      </c>
      <c r="B222" s="310" t="s">
        <v>5049</v>
      </c>
      <c r="C222" s="311">
        <v>43236</v>
      </c>
      <c r="D222" s="81">
        <v>150000</v>
      </c>
      <c r="E222" s="309" t="s">
        <v>1276</v>
      </c>
      <c r="F222" s="133" t="s">
        <v>28</v>
      </c>
    </row>
    <row r="223" spans="1:6" s="96" customFormat="1" ht="30">
      <c r="A223" s="309" t="s">
        <v>3453</v>
      </c>
      <c r="B223" s="310" t="s">
        <v>5049</v>
      </c>
      <c r="C223" s="311">
        <v>43236</v>
      </c>
      <c r="D223" s="81">
        <f>300000+200000</f>
        <v>500000</v>
      </c>
      <c r="E223" s="309" t="s">
        <v>3012</v>
      </c>
      <c r="F223" s="133" t="s">
        <v>28</v>
      </c>
    </row>
    <row r="224" spans="1:6" s="96" customFormat="1" ht="30">
      <c r="A224" s="309" t="s">
        <v>3454</v>
      </c>
      <c r="B224" s="310" t="s">
        <v>5049</v>
      </c>
      <c r="C224" s="311">
        <v>43236</v>
      </c>
      <c r="D224" s="81">
        <v>130000</v>
      </c>
      <c r="E224" s="309" t="s">
        <v>3455</v>
      </c>
      <c r="F224" s="133" t="s">
        <v>28</v>
      </c>
    </row>
    <row r="225" spans="1:6" s="96" customFormat="1">
      <c r="A225" s="309" t="s">
        <v>3456</v>
      </c>
      <c r="B225" s="310" t="s">
        <v>5049</v>
      </c>
      <c r="C225" s="311">
        <v>43236</v>
      </c>
      <c r="D225" s="81">
        <v>120000</v>
      </c>
      <c r="E225" s="309" t="s">
        <v>3011</v>
      </c>
      <c r="F225" s="133" t="s">
        <v>28</v>
      </c>
    </row>
    <row r="226" spans="1:6" s="96" customFormat="1">
      <c r="A226" s="309" t="s">
        <v>3457</v>
      </c>
      <c r="B226" s="310" t="s">
        <v>5049</v>
      </c>
      <c r="C226" s="311">
        <v>43236</v>
      </c>
      <c r="D226" s="81">
        <f>300000+300000</f>
        <v>600000</v>
      </c>
      <c r="E226" s="309" t="s">
        <v>1151</v>
      </c>
      <c r="F226" s="133" t="s">
        <v>28</v>
      </c>
    </row>
    <row r="227" spans="1:6" s="96" customFormat="1" ht="30">
      <c r="A227" s="309" t="s">
        <v>3458</v>
      </c>
      <c r="B227" s="310" t="s">
        <v>5049</v>
      </c>
      <c r="C227" s="311">
        <v>43236</v>
      </c>
      <c r="D227" s="81">
        <v>200000</v>
      </c>
      <c r="E227" s="309" t="s">
        <v>230</v>
      </c>
      <c r="F227" s="133" t="s">
        <v>28</v>
      </c>
    </row>
    <row r="228" spans="1:6" s="96" customFormat="1" ht="30">
      <c r="A228" s="309" t="s">
        <v>3459</v>
      </c>
      <c r="B228" s="310" t="s">
        <v>5049</v>
      </c>
      <c r="C228" s="311">
        <v>43236</v>
      </c>
      <c r="D228" s="81">
        <v>100000</v>
      </c>
      <c r="E228" s="309" t="s">
        <v>3015</v>
      </c>
      <c r="F228" s="133" t="s">
        <v>28</v>
      </c>
    </row>
    <row r="229" spans="1:6" s="96" customFormat="1">
      <c r="A229" s="314" t="s">
        <v>3460</v>
      </c>
      <c r="B229" s="310" t="s">
        <v>5049</v>
      </c>
      <c r="C229" s="311">
        <v>43236</v>
      </c>
      <c r="D229" s="81">
        <v>100000</v>
      </c>
      <c r="E229" s="314" t="s">
        <v>3461</v>
      </c>
      <c r="F229" s="133" t="s">
        <v>28</v>
      </c>
    </row>
    <row r="230" spans="1:6" s="96" customFormat="1">
      <c r="A230" s="309" t="s">
        <v>3462</v>
      </c>
      <c r="B230" s="310" t="s">
        <v>5049</v>
      </c>
      <c r="C230" s="311">
        <v>43236</v>
      </c>
      <c r="D230" s="81">
        <v>100000</v>
      </c>
      <c r="E230" s="309" t="s">
        <v>1159</v>
      </c>
      <c r="F230" s="133" t="s">
        <v>28</v>
      </c>
    </row>
    <row r="231" spans="1:6" s="96" customFormat="1" ht="30">
      <c r="A231" s="309" t="s">
        <v>3463</v>
      </c>
      <c r="B231" s="310" t="s">
        <v>5049</v>
      </c>
      <c r="C231" s="311">
        <v>43236</v>
      </c>
      <c r="D231" s="81">
        <v>400000</v>
      </c>
      <c r="E231" s="309" t="s">
        <v>3056</v>
      </c>
      <c r="F231" s="133" t="s">
        <v>38</v>
      </c>
    </row>
    <row r="232" spans="1:6" s="96" customFormat="1">
      <c r="A232" s="309" t="s">
        <v>3464</v>
      </c>
      <c r="B232" s="310" t="s">
        <v>5049</v>
      </c>
      <c r="C232" s="311">
        <v>43236</v>
      </c>
      <c r="D232" s="81">
        <v>200000</v>
      </c>
      <c r="E232" s="309" t="s">
        <v>3465</v>
      </c>
      <c r="F232" s="133" t="s">
        <v>38</v>
      </c>
    </row>
    <row r="233" spans="1:6" s="96" customFormat="1" ht="30">
      <c r="A233" s="309" t="s">
        <v>3466</v>
      </c>
      <c r="B233" s="310" t="s">
        <v>5049</v>
      </c>
      <c r="C233" s="311">
        <v>43236</v>
      </c>
      <c r="D233" s="81">
        <v>300000</v>
      </c>
      <c r="E233" s="309" t="s">
        <v>3467</v>
      </c>
      <c r="F233" s="133" t="s">
        <v>38</v>
      </c>
    </row>
    <row r="234" spans="1:6" s="96" customFormat="1" ht="30">
      <c r="A234" s="309" t="s">
        <v>3468</v>
      </c>
      <c r="B234" s="310" t="s">
        <v>5049</v>
      </c>
      <c r="C234" s="311">
        <v>43236</v>
      </c>
      <c r="D234" s="81">
        <v>300000</v>
      </c>
      <c r="E234" s="309" t="s">
        <v>1139</v>
      </c>
      <c r="F234" s="133" t="s">
        <v>38</v>
      </c>
    </row>
    <row r="235" spans="1:6" s="96" customFormat="1">
      <c r="A235" s="309" t="s">
        <v>3469</v>
      </c>
      <c r="B235" s="310" t="s">
        <v>5049</v>
      </c>
      <c r="C235" s="311">
        <v>43236</v>
      </c>
      <c r="D235" s="81">
        <f>300000+150000</f>
        <v>450000</v>
      </c>
      <c r="E235" s="309" t="s">
        <v>3054</v>
      </c>
      <c r="F235" s="133" t="s">
        <v>38</v>
      </c>
    </row>
    <row r="236" spans="1:6" s="96" customFormat="1">
      <c r="A236" s="309" t="s">
        <v>3470</v>
      </c>
      <c r="B236" s="310" t="s">
        <v>5049</v>
      </c>
      <c r="C236" s="311">
        <v>43236</v>
      </c>
      <c r="D236" s="81">
        <v>300000</v>
      </c>
      <c r="E236" s="309" t="s">
        <v>3055</v>
      </c>
      <c r="F236" s="133" t="s">
        <v>38</v>
      </c>
    </row>
    <row r="237" spans="1:6" s="96" customFormat="1">
      <c r="A237" s="309" t="s">
        <v>3471</v>
      </c>
      <c r="B237" s="310" t="s">
        <v>5049</v>
      </c>
      <c r="C237" s="311">
        <v>43236</v>
      </c>
      <c r="D237" s="81">
        <v>300000</v>
      </c>
      <c r="E237" s="309" t="s">
        <v>3057</v>
      </c>
      <c r="F237" s="133" t="s">
        <v>38</v>
      </c>
    </row>
    <row r="238" spans="1:6" s="96" customFormat="1">
      <c r="A238" s="309" t="s">
        <v>3472</v>
      </c>
      <c r="B238" s="310" t="s">
        <v>5049</v>
      </c>
      <c r="C238" s="311">
        <v>43236</v>
      </c>
      <c r="D238" s="81">
        <v>400000</v>
      </c>
      <c r="E238" s="309" t="s">
        <v>1141</v>
      </c>
      <c r="F238" s="133" t="s">
        <v>38</v>
      </c>
    </row>
    <row r="239" spans="1:6" s="96" customFormat="1">
      <c r="A239" s="309" t="s">
        <v>3473</v>
      </c>
      <c r="B239" s="310" t="s">
        <v>5049</v>
      </c>
      <c r="C239" s="311">
        <v>43236</v>
      </c>
      <c r="D239" s="81">
        <f>300000+150000</f>
        <v>450000</v>
      </c>
      <c r="E239" s="309" t="s">
        <v>3474</v>
      </c>
      <c r="F239" s="133" t="s">
        <v>38</v>
      </c>
    </row>
    <row r="240" spans="1:6" s="96" customFormat="1" ht="30" customHeight="1">
      <c r="A240" s="316" t="s">
        <v>3475</v>
      </c>
      <c r="B240" s="310" t="s">
        <v>5049</v>
      </c>
      <c r="C240" s="311">
        <v>43236</v>
      </c>
      <c r="D240" s="81">
        <v>250000</v>
      </c>
      <c r="E240" s="309" t="s">
        <v>3476</v>
      </c>
      <c r="F240" s="153" t="s">
        <v>43</v>
      </c>
    </row>
    <row r="241" spans="1:6" s="96" customFormat="1">
      <c r="A241" s="316" t="s">
        <v>3477</v>
      </c>
      <c r="B241" s="310" t="s">
        <v>5049</v>
      </c>
      <c r="C241" s="311">
        <v>43236</v>
      </c>
      <c r="D241" s="81">
        <v>300000</v>
      </c>
      <c r="E241" s="309" t="s">
        <v>1129</v>
      </c>
      <c r="F241" s="153" t="s">
        <v>43</v>
      </c>
    </row>
    <row r="242" spans="1:6" s="96" customFormat="1" ht="30">
      <c r="A242" s="316" t="s">
        <v>3478</v>
      </c>
      <c r="B242" s="310" t="s">
        <v>5049</v>
      </c>
      <c r="C242" s="311">
        <v>43236</v>
      </c>
      <c r="D242" s="81">
        <v>400000</v>
      </c>
      <c r="E242" s="309" t="s">
        <v>351</v>
      </c>
      <c r="F242" s="153" t="s">
        <v>43</v>
      </c>
    </row>
    <row r="243" spans="1:6" s="96" customFormat="1">
      <c r="A243" s="316" t="s">
        <v>5053</v>
      </c>
      <c r="B243" s="310" t="s">
        <v>5049</v>
      </c>
      <c r="C243" s="311">
        <v>43236</v>
      </c>
      <c r="D243" s="81">
        <v>200000</v>
      </c>
      <c r="E243" s="309" t="s">
        <v>3063</v>
      </c>
      <c r="F243" s="153" t="s">
        <v>43</v>
      </c>
    </row>
    <row r="244" spans="1:6" s="96" customFormat="1">
      <c r="A244" s="316" t="s">
        <v>3479</v>
      </c>
      <c r="B244" s="310" t="s">
        <v>5049</v>
      </c>
      <c r="C244" s="311">
        <v>43236</v>
      </c>
      <c r="D244" s="81">
        <v>400000</v>
      </c>
      <c r="E244" s="309" t="s">
        <v>3480</v>
      </c>
      <c r="F244" s="153" t="s">
        <v>43</v>
      </c>
    </row>
    <row r="245" spans="1:6" s="96" customFormat="1" ht="30">
      <c r="A245" s="316" t="s">
        <v>3481</v>
      </c>
      <c r="B245" s="310" t="s">
        <v>5049</v>
      </c>
      <c r="C245" s="311">
        <v>43236</v>
      </c>
      <c r="D245" s="81">
        <v>250000</v>
      </c>
      <c r="E245" s="309" t="s">
        <v>1127</v>
      </c>
      <c r="F245" s="153" t="s">
        <v>43</v>
      </c>
    </row>
    <row r="246" spans="1:6" s="96" customFormat="1" ht="30">
      <c r="A246" s="316" t="s">
        <v>3482</v>
      </c>
      <c r="B246" s="310" t="s">
        <v>5049</v>
      </c>
      <c r="C246" s="311">
        <v>43236</v>
      </c>
      <c r="D246" s="81">
        <v>100000</v>
      </c>
      <c r="E246" s="309" t="s">
        <v>1133</v>
      </c>
      <c r="F246" s="153" t="s">
        <v>43</v>
      </c>
    </row>
    <row r="247" spans="1:6" s="96" customFormat="1">
      <c r="A247" s="316" t="s">
        <v>3483</v>
      </c>
      <c r="B247" s="310" t="s">
        <v>5049</v>
      </c>
      <c r="C247" s="311">
        <v>43236</v>
      </c>
      <c r="D247" s="81">
        <v>250000</v>
      </c>
      <c r="E247" s="309" t="s">
        <v>3067</v>
      </c>
      <c r="F247" s="153" t="s">
        <v>43</v>
      </c>
    </row>
    <row r="248" spans="1:6" s="96" customFormat="1">
      <c r="A248" s="316" t="s">
        <v>3485</v>
      </c>
      <c r="B248" s="310" t="s">
        <v>5049</v>
      </c>
      <c r="C248" s="311">
        <v>43236</v>
      </c>
      <c r="D248" s="81">
        <v>300000</v>
      </c>
      <c r="E248" s="309" t="s">
        <v>3066</v>
      </c>
      <c r="F248" s="153" t="s">
        <v>43</v>
      </c>
    </row>
    <row r="249" spans="1:6" s="96" customFormat="1">
      <c r="A249" s="316" t="s">
        <v>3486</v>
      </c>
      <c r="B249" s="310" t="s">
        <v>5049</v>
      </c>
      <c r="C249" s="311">
        <v>43236</v>
      </c>
      <c r="D249" s="81">
        <v>200000</v>
      </c>
      <c r="E249" s="309" t="s">
        <v>5054</v>
      </c>
      <c r="F249" s="153" t="s">
        <v>43</v>
      </c>
    </row>
    <row r="250" spans="1:6" s="96" customFormat="1" ht="30">
      <c r="A250" s="316" t="s">
        <v>3487</v>
      </c>
      <c r="B250" s="310" t="s">
        <v>5049</v>
      </c>
      <c r="C250" s="311">
        <v>43236</v>
      </c>
      <c r="D250" s="81">
        <v>200000</v>
      </c>
      <c r="E250" s="309" t="s">
        <v>1135</v>
      </c>
      <c r="F250" s="153" t="s">
        <v>43</v>
      </c>
    </row>
    <row r="251" spans="1:6" s="96" customFormat="1">
      <c r="A251" s="316" t="s">
        <v>3488</v>
      </c>
      <c r="B251" s="310" t="s">
        <v>5049</v>
      </c>
      <c r="C251" s="311">
        <v>43236</v>
      </c>
      <c r="D251" s="81">
        <v>200000</v>
      </c>
      <c r="E251" s="309" t="s">
        <v>3065</v>
      </c>
      <c r="F251" s="153" t="s">
        <v>43</v>
      </c>
    </row>
    <row r="252" spans="1:6" s="96" customFormat="1">
      <c r="A252" s="316" t="s">
        <v>3489</v>
      </c>
      <c r="B252" s="310" t="s">
        <v>5049</v>
      </c>
      <c r="C252" s="311">
        <v>43236</v>
      </c>
      <c r="D252" s="81">
        <v>150000</v>
      </c>
      <c r="E252" s="309" t="s">
        <v>3064</v>
      </c>
      <c r="F252" s="153" t="s">
        <v>43</v>
      </c>
    </row>
    <row r="253" spans="1:6" s="96" customFormat="1">
      <c r="A253" s="316" t="s">
        <v>1107</v>
      </c>
      <c r="B253" s="310" t="s">
        <v>5049</v>
      </c>
      <c r="C253" s="311">
        <v>43236</v>
      </c>
      <c r="D253" s="81">
        <v>100000</v>
      </c>
      <c r="E253" s="309" t="s">
        <v>1108</v>
      </c>
      <c r="F253" s="153" t="s">
        <v>52</v>
      </c>
    </row>
    <row r="254" spans="1:6" s="96" customFormat="1" ht="30">
      <c r="A254" s="316" t="s">
        <v>3509</v>
      </c>
      <c r="B254" s="310" t="s">
        <v>5049</v>
      </c>
      <c r="C254" s="311">
        <v>43236</v>
      </c>
      <c r="D254" s="81">
        <f>150000+150000</f>
        <v>300000</v>
      </c>
      <c r="E254" s="309" t="s">
        <v>3510</v>
      </c>
      <c r="F254" s="153" t="s">
        <v>52</v>
      </c>
    </row>
    <row r="255" spans="1:6" s="96" customFormat="1">
      <c r="A255" s="316" t="s">
        <v>3521</v>
      </c>
      <c r="B255" s="310" t="s">
        <v>5049</v>
      </c>
      <c r="C255" s="311">
        <v>43236</v>
      </c>
      <c r="D255" s="81">
        <v>250000</v>
      </c>
      <c r="E255" s="309" t="s">
        <v>3522</v>
      </c>
      <c r="F255" s="153" t="s">
        <v>52</v>
      </c>
    </row>
    <row r="256" spans="1:6" s="96" customFormat="1">
      <c r="A256" s="316" t="s">
        <v>3494</v>
      </c>
      <c r="B256" s="310" t="s">
        <v>5049</v>
      </c>
      <c r="C256" s="311">
        <v>43236</v>
      </c>
      <c r="D256" s="81">
        <v>100000</v>
      </c>
      <c r="E256" s="309" t="s">
        <v>3495</v>
      </c>
      <c r="F256" s="153" t="s">
        <v>52</v>
      </c>
    </row>
    <row r="257" spans="1:6" s="96" customFormat="1">
      <c r="A257" s="316" t="s">
        <v>3501</v>
      </c>
      <c r="B257" s="310" t="s">
        <v>5049</v>
      </c>
      <c r="C257" s="311">
        <v>43236</v>
      </c>
      <c r="D257" s="81">
        <f>200000+200000</f>
        <v>400000</v>
      </c>
      <c r="E257" s="309" t="s">
        <v>1112</v>
      </c>
      <c r="F257" s="153" t="s">
        <v>52</v>
      </c>
    </row>
    <row r="258" spans="1:6" s="96" customFormat="1">
      <c r="A258" s="316" t="s">
        <v>3497</v>
      </c>
      <c r="B258" s="310" t="s">
        <v>5049</v>
      </c>
      <c r="C258" s="311">
        <v>43236</v>
      </c>
      <c r="D258" s="81">
        <v>100000</v>
      </c>
      <c r="E258" s="309" t="s">
        <v>1110</v>
      </c>
      <c r="F258" s="153" t="s">
        <v>52</v>
      </c>
    </row>
    <row r="259" spans="1:6" s="96" customFormat="1" ht="30">
      <c r="A259" s="309" t="s">
        <v>3523</v>
      </c>
      <c r="B259" s="310" t="s">
        <v>5049</v>
      </c>
      <c r="C259" s="311">
        <v>43236</v>
      </c>
      <c r="D259" s="81">
        <v>200000</v>
      </c>
      <c r="E259" s="309" t="s">
        <v>3032</v>
      </c>
      <c r="F259" s="153" t="s">
        <v>52</v>
      </c>
    </row>
    <row r="260" spans="1:6" s="96" customFormat="1">
      <c r="A260" s="316" t="s">
        <v>3516</v>
      </c>
      <c r="B260" s="310" t="s">
        <v>5049</v>
      </c>
      <c r="C260" s="311">
        <v>43236</v>
      </c>
      <c r="D260" s="81">
        <v>100000</v>
      </c>
      <c r="E260" s="309" t="s">
        <v>3517</v>
      </c>
      <c r="F260" s="153" t="s">
        <v>52</v>
      </c>
    </row>
    <row r="261" spans="1:6" s="96" customFormat="1" ht="30">
      <c r="A261" s="316" t="s">
        <v>3502</v>
      </c>
      <c r="B261" s="310" t="s">
        <v>5049</v>
      </c>
      <c r="C261" s="311">
        <v>43236</v>
      </c>
      <c r="D261" s="81">
        <v>250000</v>
      </c>
      <c r="E261" s="309" t="s">
        <v>1106</v>
      </c>
      <c r="F261" s="153" t="s">
        <v>52</v>
      </c>
    </row>
    <row r="262" spans="1:6" s="96" customFormat="1" ht="30">
      <c r="A262" s="316" t="s">
        <v>3525</v>
      </c>
      <c r="B262" s="310" t="s">
        <v>5049</v>
      </c>
      <c r="C262" s="311">
        <v>43236</v>
      </c>
      <c r="D262" s="81">
        <f>300000+200000</f>
        <v>500000</v>
      </c>
      <c r="E262" s="309" t="s">
        <v>3526</v>
      </c>
      <c r="F262" s="153" t="s">
        <v>52</v>
      </c>
    </row>
    <row r="263" spans="1:6" s="96" customFormat="1">
      <c r="A263" s="316" t="s">
        <v>3511</v>
      </c>
      <c r="B263" s="310" t="s">
        <v>5049</v>
      </c>
      <c r="C263" s="311">
        <v>43236</v>
      </c>
      <c r="D263" s="81">
        <v>300000</v>
      </c>
      <c r="E263" s="309" t="s">
        <v>3512</v>
      </c>
      <c r="F263" s="153" t="s">
        <v>52</v>
      </c>
    </row>
    <row r="264" spans="1:6" s="96" customFormat="1">
      <c r="A264" s="316" t="s">
        <v>3513</v>
      </c>
      <c r="B264" s="310" t="s">
        <v>5049</v>
      </c>
      <c r="C264" s="311">
        <v>43236</v>
      </c>
      <c r="D264" s="81">
        <v>100000</v>
      </c>
      <c r="E264" s="309" t="s">
        <v>3514</v>
      </c>
      <c r="F264" s="153" t="s">
        <v>52</v>
      </c>
    </row>
    <row r="265" spans="1:6" s="96" customFormat="1">
      <c r="A265" s="316" t="s">
        <v>3515</v>
      </c>
      <c r="B265" s="310" t="s">
        <v>5049</v>
      </c>
      <c r="C265" s="311">
        <v>43236</v>
      </c>
      <c r="D265" s="81">
        <v>100000</v>
      </c>
      <c r="E265" s="309" t="s">
        <v>1118</v>
      </c>
      <c r="F265" s="153" t="s">
        <v>52</v>
      </c>
    </row>
    <row r="266" spans="1:6" s="96" customFormat="1" ht="30">
      <c r="A266" s="316" t="s">
        <v>3528</v>
      </c>
      <c r="B266" s="310" t="s">
        <v>5049</v>
      </c>
      <c r="C266" s="311">
        <v>43236</v>
      </c>
      <c r="D266" s="81">
        <v>400000</v>
      </c>
      <c r="E266" s="309" t="s">
        <v>286</v>
      </c>
      <c r="F266" s="153" t="s">
        <v>52</v>
      </c>
    </row>
    <row r="267" spans="1:6" s="96" customFormat="1" ht="30">
      <c r="A267" s="316" t="s">
        <v>3518</v>
      </c>
      <c r="B267" s="310" t="s">
        <v>5049</v>
      </c>
      <c r="C267" s="311">
        <v>43236</v>
      </c>
      <c r="D267" s="81">
        <v>220000</v>
      </c>
      <c r="E267" s="309" t="s">
        <v>3519</v>
      </c>
      <c r="F267" s="153" t="s">
        <v>52</v>
      </c>
    </row>
    <row r="268" spans="1:6" s="96" customFormat="1">
      <c r="A268" s="316" t="s">
        <v>3524</v>
      </c>
      <c r="B268" s="310" t="s">
        <v>5049</v>
      </c>
      <c r="C268" s="311">
        <v>43236</v>
      </c>
      <c r="D268" s="81">
        <v>100000</v>
      </c>
      <c r="E268" s="309" t="s">
        <v>1120</v>
      </c>
      <c r="F268" s="153" t="s">
        <v>52</v>
      </c>
    </row>
    <row r="269" spans="1:6" s="96" customFormat="1">
      <c r="A269" s="316" t="s">
        <v>3527</v>
      </c>
      <c r="B269" s="310" t="s">
        <v>5049</v>
      </c>
      <c r="C269" s="311">
        <v>43236</v>
      </c>
      <c r="D269" s="81">
        <v>150000</v>
      </c>
      <c r="E269" s="309" t="s">
        <v>3034</v>
      </c>
      <c r="F269" s="153" t="s">
        <v>52</v>
      </c>
    </row>
    <row r="270" spans="1:6" s="96" customFormat="1" ht="30">
      <c r="A270" s="316" t="s">
        <v>3503</v>
      </c>
      <c r="B270" s="310" t="s">
        <v>5049</v>
      </c>
      <c r="C270" s="311">
        <v>43236</v>
      </c>
      <c r="D270" s="81">
        <v>250000</v>
      </c>
      <c r="E270" s="309" t="s">
        <v>3033</v>
      </c>
      <c r="F270" s="153" t="s">
        <v>52</v>
      </c>
    </row>
    <row r="271" spans="1:6" s="96" customFormat="1">
      <c r="A271" s="316" t="s">
        <v>3508</v>
      </c>
      <c r="B271" s="310" t="s">
        <v>5049</v>
      </c>
      <c r="C271" s="311">
        <v>43236</v>
      </c>
      <c r="D271" s="81">
        <v>200000</v>
      </c>
      <c r="E271" s="309" t="s">
        <v>1116</v>
      </c>
      <c r="F271" s="153" t="s">
        <v>52</v>
      </c>
    </row>
    <row r="272" spans="1:6" s="96" customFormat="1">
      <c r="A272" s="316" t="s">
        <v>3492</v>
      </c>
      <c r="B272" s="310" t="s">
        <v>5049</v>
      </c>
      <c r="C272" s="311">
        <v>43236</v>
      </c>
      <c r="D272" s="81">
        <v>250000</v>
      </c>
      <c r="E272" s="309" t="s">
        <v>3493</v>
      </c>
      <c r="F272" s="153" t="s">
        <v>52</v>
      </c>
    </row>
    <row r="273" spans="1:6" s="96" customFormat="1">
      <c r="A273" s="316" t="s">
        <v>3496</v>
      </c>
      <c r="B273" s="310" t="s">
        <v>5049</v>
      </c>
      <c r="C273" s="311">
        <v>43236</v>
      </c>
      <c r="D273" s="81">
        <v>200000</v>
      </c>
      <c r="E273" s="309" t="s">
        <v>1124</v>
      </c>
      <c r="F273" s="153" t="s">
        <v>52</v>
      </c>
    </row>
    <row r="274" spans="1:6" s="96" customFormat="1" ht="45">
      <c r="A274" s="309" t="s">
        <v>3498</v>
      </c>
      <c r="B274" s="310" t="s">
        <v>5049</v>
      </c>
      <c r="C274" s="311">
        <v>43236</v>
      </c>
      <c r="D274" s="81">
        <v>200000</v>
      </c>
      <c r="E274" s="309" t="s">
        <v>3499</v>
      </c>
      <c r="F274" s="153" t="s">
        <v>52</v>
      </c>
    </row>
    <row r="275" spans="1:6" s="96" customFormat="1">
      <c r="A275" s="316" t="s">
        <v>3520</v>
      </c>
      <c r="B275" s="310" t="s">
        <v>5049</v>
      </c>
      <c r="C275" s="311">
        <v>43236</v>
      </c>
      <c r="D275" s="81">
        <v>250000</v>
      </c>
      <c r="E275" s="309" t="s">
        <v>1114</v>
      </c>
      <c r="F275" s="153" t="s">
        <v>52</v>
      </c>
    </row>
    <row r="276" spans="1:6" s="96" customFormat="1">
      <c r="A276" s="316" t="s">
        <v>3504</v>
      </c>
      <c r="B276" s="310" t="s">
        <v>5049</v>
      </c>
      <c r="C276" s="311">
        <v>43236</v>
      </c>
      <c r="D276" s="81">
        <v>250000</v>
      </c>
      <c r="E276" s="309" t="s">
        <v>3505</v>
      </c>
      <c r="F276" s="153" t="s">
        <v>52</v>
      </c>
    </row>
    <row r="277" spans="1:6" s="96" customFormat="1">
      <c r="A277" s="316" t="s">
        <v>3490</v>
      </c>
      <c r="B277" s="310" t="s">
        <v>5049</v>
      </c>
      <c r="C277" s="311">
        <v>43236</v>
      </c>
      <c r="D277" s="81">
        <v>200000</v>
      </c>
      <c r="E277" s="309" t="s">
        <v>3031</v>
      </c>
      <c r="F277" s="153" t="s">
        <v>52</v>
      </c>
    </row>
    <row r="278" spans="1:6" s="96" customFormat="1">
      <c r="A278" s="316" t="s">
        <v>3506</v>
      </c>
      <c r="B278" s="310" t="s">
        <v>5049</v>
      </c>
      <c r="C278" s="311">
        <v>43236</v>
      </c>
      <c r="D278" s="81">
        <v>100000</v>
      </c>
      <c r="E278" s="309" t="s">
        <v>3507</v>
      </c>
      <c r="F278" s="153" t="s">
        <v>52</v>
      </c>
    </row>
    <row r="279" spans="1:6" s="96" customFormat="1">
      <c r="A279" s="316" t="s">
        <v>3500</v>
      </c>
      <c r="B279" s="310" t="s">
        <v>5049</v>
      </c>
      <c r="C279" s="311">
        <v>43236</v>
      </c>
      <c r="D279" s="81">
        <v>100000</v>
      </c>
      <c r="E279" s="309" t="s">
        <v>1122</v>
      </c>
      <c r="F279" s="153" t="s">
        <v>52</v>
      </c>
    </row>
    <row r="280" spans="1:6" s="96" customFormat="1">
      <c r="A280" s="316" t="s">
        <v>5055</v>
      </c>
      <c r="B280" s="310" t="s">
        <v>5049</v>
      </c>
      <c r="C280" s="311">
        <v>43236</v>
      </c>
      <c r="D280" s="81">
        <v>200000</v>
      </c>
      <c r="E280" s="309" t="s">
        <v>3491</v>
      </c>
      <c r="F280" s="153" t="s">
        <v>52</v>
      </c>
    </row>
    <row r="281" spans="1:6" s="96" customFormat="1">
      <c r="A281" s="316" t="s">
        <v>5056</v>
      </c>
      <c r="B281" s="310" t="s">
        <v>5049</v>
      </c>
      <c r="C281" s="311">
        <v>43236</v>
      </c>
      <c r="D281" s="81">
        <v>300000</v>
      </c>
      <c r="E281" s="309" t="s">
        <v>3036</v>
      </c>
      <c r="F281" s="153" t="s">
        <v>52</v>
      </c>
    </row>
    <row r="282" spans="1:6" s="167" customFormat="1" ht="30">
      <c r="A282" s="607" t="s">
        <v>7198</v>
      </c>
      <c r="B282" s="608" t="s">
        <v>7199</v>
      </c>
      <c r="C282" s="303" t="s">
        <v>6717</v>
      </c>
      <c r="D282" s="609">
        <v>300000</v>
      </c>
      <c r="E282" s="607" t="s">
        <v>7200</v>
      </c>
      <c r="F282" s="610" t="s">
        <v>20</v>
      </c>
    </row>
    <row r="283" spans="1:6" s="167" customFormat="1">
      <c r="A283" s="607" t="s">
        <v>7201</v>
      </c>
      <c r="B283" s="608" t="s">
        <v>7199</v>
      </c>
      <c r="C283" s="303" t="s">
        <v>6717</v>
      </c>
      <c r="D283" s="609">
        <v>150000</v>
      </c>
      <c r="E283" s="607" t="s">
        <v>3402</v>
      </c>
      <c r="F283" s="610" t="s">
        <v>20</v>
      </c>
    </row>
    <row r="284" spans="1:6" s="167" customFormat="1">
      <c r="A284" s="607" t="s">
        <v>7202</v>
      </c>
      <c r="B284" s="608" t="s">
        <v>7199</v>
      </c>
      <c r="C284" s="303" t="s">
        <v>6717</v>
      </c>
      <c r="D284" s="609">
        <v>400000</v>
      </c>
      <c r="E284" s="607" t="s">
        <v>3398</v>
      </c>
      <c r="F284" s="610" t="s">
        <v>20</v>
      </c>
    </row>
    <row r="285" spans="1:6" s="167" customFormat="1" ht="60">
      <c r="A285" s="607" t="s">
        <v>7203</v>
      </c>
      <c r="B285" s="608" t="s">
        <v>7199</v>
      </c>
      <c r="C285" s="303" t="s">
        <v>6717</v>
      </c>
      <c r="D285" s="609">
        <v>400000</v>
      </c>
      <c r="E285" s="607" t="s">
        <v>3386</v>
      </c>
      <c r="F285" s="610" t="s">
        <v>20</v>
      </c>
    </row>
    <row r="286" spans="1:6" s="167" customFormat="1" ht="30">
      <c r="A286" s="607" t="s">
        <v>7204</v>
      </c>
      <c r="B286" s="608" t="s">
        <v>7199</v>
      </c>
      <c r="C286" s="303" t="s">
        <v>6717</v>
      </c>
      <c r="D286" s="609">
        <v>150000</v>
      </c>
      <c r="E286" s="607" t="s">
        <v>2970</v>
      </c>
      <c r="F286" s="610" t="s">
        <v>20</v>
      </c>
    </row>
    <row r="287" spans="1:6" s="167" customFormat="1" ht="30">
      <c r="A287" s="607" t="s">
        <v>7205</v>
      </c>
      <c r="B287" s="608" t="s">
        <v>7199</v>
      </c>
      <c r="C287" s="303" t="s">
        <v>6717</v>
      </c>
      <c r="D287" s="609">
        <v>350000</v>
      </c>
      <c r="E287" s="607" t="s">
        <v>3393</v>
      </c>
      <c r="F287" s="610" t="s">
        <v>20</v>
      </c>
    </row>
    <row r="288" spans="1:6" s="167" customFormat="1" ht="30">
      <c r="A288" s="607" t="s">
        <v>7206</v>
      </c>
      <c r="B288" s="608" t="s">
        <v>7199</v>
      </c>
      <c r="C288" s="303" t="s">
        <v>6717</v>
      </c>
      <c r="D288" s="609">
        <v>300000</v>
      </c>
      <c r="E288" s="607" t="s">
        <v>3046</v>
      </c>
      <c r="F288" s="610" t="s">
        <v>20</v>
      </c>
    </row>
    <row r="289" spans="1:6" s="167" customFormat="1" ht="30">
      <c r="A289" s="607" t="s">
        <v>7207</v>
      </c>
      <c r="B289" s="608" t="s">
        <v>7199</v>
      </c>
      <c r="C289" s="303" t="s">
        <v>6717</v>
      </c>
      <c r="D289" s="609">
        <v>250000</v>
      </c>
      <c r="E289" s="607" t="s">
        <v>3044</v>
      </c>
      <c r="F289" s="610" t="s">
        <v>20</v>
      </c>
    </row>
    <row r="290" spans="1:6" s="167" customFormat="1">
      <c r="A290" s="607" t="s">
        <v>7208</v>
      </c>
      <c r="B290" s="608" t="s">
        <v>7199</v>
      </c>
      <c r="C290" s="303" t="s">
        <v>6717</v>
      </c>
      <c r="D290" s="609">
        <v>200000</v>
      </c>
      <c r="E290" s="607" t="s">
        <v>3048</v>
      </c>
      <c r="F290" s="610" t="s">
        <v>20</v>
      </c>
    </row>
    <row r="291" spans="1:6" s="167" customFormat="1" ht="30">
      <c r="A291" s="607" t="s">
        <v>7209</v>
      </c>
      <c r="B291" s="608" t="s">
        <v>7199</v>
      </c>
      <c r="C291" s="303" t="s">
        <v>6717</v>
      </c>
      <c r="D291" s="609">
        <v>150000</v>
      </c>
      <c r="E291" s="607" t="s">
        <v>3391</v>
      </c>
      <c r="F291" s="610" t="s">
        <v>20</v>
      </c>
    </row>
    <row r="292" spans="1:6" s="167" customFormat="1" ht="30">
      <c r="A292" s="607" t="s">
        <v>7210</v>
      </c>
      <c r="B292" s="608" t="s">
        <v>7199</v>
      </c>
      <c r="C292" s="303" t="s">
        <v>6717</v>
      </c>
      <c r="D292" s="609">
        <v>200000</v>
      </c>
      <c r="E292" s="607" t="s">
        <v>3413</v>
      </c>
      <c r="F292" s="610" t="s">
        <v>20</v>
      </c>
    </row>
    <row r="293" spans="1:6" s="167" customFormat="1" ht="30">
      <c r="A293" s="607" t="s">
        <v>7211</v>
      </c>
      <c r="B293" s="608" t="s">
        <v>7199</v>
      </c>
      <c r="C293" s="303" t="s">
        <v>6717</v>
      </c>
      <c r="D293" s="609">
        <v>100000</v>
      </c>
      <c r="E293" s="607" t="s">
        <v>3389</v>
      </c>
      <c r="F293" s="610" t="s">
        <v>20</v>
      </c>
    </row>
    <row r="294" spans="1:6" s="167" customFormat="1" ht="30">
      <c r="A294" s="607" t="s">
        <v>7212</v>
      </c>
      <c r="B294" s="608" t="s">
        <v>7199</v>
      </c>
      <c r="C294" s="303" t="s">
        <v>6717</v>
      </c>
      <c r="D294" s="609">
        <v>500000</v>
      </c>
      <c r="E294" s="607" t="s">
        <v>1528</v>
      </c>
      <c r="F294" s="610" t="s">
        <v>20</v>
      </c>
    </row>
    <row r="295" spans="1:6" s="167" customFormat="1" ht="30">
      <c r="A295" s="607" t="s">
        <v>7213</v>
      </c>
      <c r="B295" s="608" t="s">
        <v>7199</v>
      </c>
      <c r="C295" s="303" t="s">
        <v>6717</v>
      </c>
      <c r="D295" s="609">
        <v>300000</v>
      </c>
      <c r="E295" s="607" t="s">
        <v>3043</v>
      </c>
      <c r="F295" s="610" t="s">
        <v>20</v>
      </c>
    </row>
    <row r="296" spans="1:6" s="167" customFormat="1" ht="30">
      <c r="A296" s="607" t="s">
        <v>7214</v>
      </c>
      <c r="B296" s="608" t="s">
        <v>7199</v>
      </c>
      <c r="C296" s="303" t="s">
        <v>6717</v>
      </c>
      <c r="D296" s="609">
        <v>300000</v>
      </c>
      <c r="E296" s="607" t="s">
        <v>3045</v>
      </c>
      <c r="F296" s="610" t="s">
        <v>20</v>
      </c>
    </row>
    <row r="297" spans="1:6" s="167" customFormat="1" ht="30">
      <c r="A297" s="607" t="s">
        <v>7215</v>
      </c>
      <c r="B297" s="608" t="s">
        <v>7199</v>
      </c>
      <c r="C297" s="303" t="s">
        <v>6717</v>
      </c>
      <c r="D297" s="609">
        <v>150000</v>
      </c>
      <c r="E297" s="607" t="s">
        <v>7216</v>
      </c>
      <c r="F297" s="610" t="s">
        <v>20</v>
      </c>
    </row>
    <row r="298" spans="1:6" s="167" customFormat="1" ht="30">
      <c r="A298" s="607" t="s">
        <v>7217</v>
      </c>
      <c r="B298" s="608" t="s">
        <v>7199</v>
      </c>
      <c r="C298" s="303" t="s">
        <v>6717</v>
      </c>
      <c r="D298" s="609">
        <v>350000</v>
      </c>
      <c r="E298" s="607" t="s">
        <v>3406</v>
      </c>
      <c r="F298" s="610" t="s">
        <v>20</v>
      </c>
    </row>
    <row r="299" spans="1:6" s="167" customFormat="1" ht="30">
      <c r="A299" s="607" t="s">
        <v>7218</v>
      </c>
      <c r="B299" s="608" t="s">
        <v>7199</v>
      </c>
      <c r="C299" s="303" t="s">
        <v>6717</v>
      </c>
      <c r="D299" s="609">
        <v>300000</v>
      </c>
      <c r="E299" s="607" t="s">
        <v>3404</v>
      </c>
      <c r="F299" s="610" t="s">
        <v>20</v>
      </c>
    </row>
    <row r="300" spans="1:6" s="167" customFormat="1" ht="30">
      <c r="A300" s="607" t="s">
        <v>7219</v>
      </c>
      <c r="B300" s="608" t="s">
        <v>7199</v>
      </c>
      <c r="C300" s="303" t="s">
        <v>6717</v>
      </c>
      <c r="D300" s="609">
        <v>250000</v>
      </c>
      <c r="E300" s="607" t="s">
        <v>3395</v>
      </c>
      <c r="F300" s="610" t="s">
        <v>20</v>
      </c>
    </row>
    <row r="301" spans="1:6" s="167" customFormat="1" ht="30">
      <c r="A301" s="607" t="s">
        <v>7220</v>
      </c>
      <c r="B301" s="608" t="s">
        <v>7199</v>
      </c>
      <c r="C301" s="303" t="s">
        <v>6717</v>
      </c>
      <c r="D301" s="609">
        <v>250000</v>
      </c>
      <c r="E301" s="607" t="s">
        <v>2969</v>
      </c>
      <c r="F301" s="610" t="s">
        <v>20</v>
      </c>
    </row>
    <row r="302" spans="1:6" s="167" customFormat="1" ht="30">
      <c r="A302" s="607" t="s">
        <v>7221</v>
      </c>
      <c r="B302" s="608" t="s">
        <v>7199</v>
      </c>
      <c r="C302" s="303" t="s">
        <v>6717</v>
      </c>
      <c r="D302" s="609">
        <v>150000</v>
      </c>
      <c r="E302" s="607" t="s">
        <v>3049</v>
      </c>
      <c r="F302" s="610" t="s">
        <v>20</v>
      </c>
    </row>
    <row r="303" spans="1:6" s="167" customFormat="1" ht="30">
      <c r="A303" s="607" t="s">
        <v>7222</v>
      </c>
      <c r="B303" s="608" t="s">
        <v>7199</v>
      </c>
      <c r="C303" s="303" t="s">
        <v>6717</v>
      </c>
      <c r="D303" s="609">
        <v>200000</v>
      </c>
      <c r="E303" s="607" t="s">
        <v>3047</v>
      </c>
      <c r="F303" s="610" t="s">
        <v>20</v>
      </c>
    </row>
    <row r="304" spans="1:6" s="167" customFormat="1" ht="75">
      <c r="A304" s="607" t="s">
        <v>7223</v>
      </c>
      <c r="B304" s="608" t="s">
        <v>7199</v>
      </c>
      <c r="C304" s="303" t="s">
        <v>6717</v>
      </c>
      <c r="D304" s="609">
        <v>100000</v>
      </c>
      <c r="E304" s="607" t="s">
        <v>3051</v>
      </c>
      <c r="F304" s="610" t="s">
        <v>20</v>
      </c>
    </row>
    <row r="305" spans="1:6" s="167" customFormat="1" ht="30">
      <c r="A305" s="607" t="s">
        <v>7224</v>
      </c>
      <c r="B305" s="608" t="s">
        <v>7199</v>
      </c>
      <c r="C305" s="303" t="s">
        <v>6717</v>
      </c>
      <c r="D305" s="609">
        <v>250000</v>
      </c>
      <c r="E305" s="607" t="s">
        <v>2967</v>
      </c>
      <c r="F305" s="610" t="s">
        <v>20</v>
      </c>
    </row>
    <row r="306" spans="1:6" s="167" customFormat="1">
      <c r="A306" s="607" t="s">
        <v>7225</v>
      </c>
      <c r="B306" s="608" t="s">
        <v>7199</v>
      </c>
      <c r="C306" s="303" t="s">
        <v>6717</v>
      </c>
      <c r="D306" s="609">
        <v>200000</v>
      </c>
      <c r="E306" s="607" t="s">
        <v>3409</v>
      </c>
      <c r="F306" s="610" t="s">
        <v>20</v>
      </c>
    </row>
    <row r="307" spans="1:6" s="167" customFormat="1" ht="30">
      <c r="A307" s="607" t="s">
        <v>7226</v>
      </c>
      <c r="B307" s="608" t="s">
        <v>7199</v>
      </c>
      <c r="C307" s="303" t="s">
        <v>6717</v>
      </c>
      <c r="D307" s="609">
        <v>200000</v>
      </c>
      <c r="E307" s="607" t="s">
        <v>7227</v>
      </c>
      <c r="F307" s="610" t="s">
        <v>20</v>
      </c>
    </row>
    <row r="308" spans="1:6" s="167" customFormat="1" ht="30">
      <c r="A308" s="607" t="s">
        <v>7228</v>
      </c>
      <c r="B308" s="608" t="s">
        <v>7199</v>
      </c>
      <c r="C308" s="303" t="s">
        <v>6717</v>
      </c>
      <c r="D308" s="609">
        <v>100000</v>
      </c>
      <c r="E308" s="607" t="s">
        <v>3042</v>
      </c>
      <c r="F308" s="610" t="s">
        <v>20</v>
      </c>
    </row>
    <row r="309" spans="1:6" s="167" customFormat="1" ht="30">
      <c r="A309" s="607" t="s">
        <v>7229</v>
      </c>
      <c r="B309" s="608" t="s">
        <v>7199</v>
      </c>
      <c r="C309" s="303" t="s">
        <v>6717</v>
      </c>
      <c r="D309" s="609">
        <v>250000</v>
      </c>
      <c r="E309" s="607" t="s">
        <v>3050</v>
      </c>
      <c r="F309" s="610" t="s">
        <v>20</v>
      </c>
    </row>
    <row r="310" spans="1:6" s="167" customFormat="1">
      <c r="A310" s="607" t="s">
        <v>7230</v>
      </c>
      <c r="B310" s="608" t="s">
        <v>7199</v>
      </c>
      <c r="C310" s="303" t="s">
        <v>6717</v>
      </c>
      <c r="D310" s="609">
        <v>300000</v>
      </c>
      <c r="E310" s="607" t="s">
        <v>7231</v>
      </c>
      <c r="F310" s="610" t="s">
        <v>28</v>
      </c>
    </row>
    <row r="311" spans="1:6" s="167" customFormat="1">
      <c r="A311" s="607" t="s">
        <v>7232</v>
      </c>
      <c r="B311" s="608" t="s">
        <v>7199</v>
      </c>
      <c r="C311" s="303" t="s">
        <v>6717</v>
      </c>
      <c r="D311" s="609">
        <v>350000</v>
      </c>
      <c r="E311" s="607" t="s">
        <v>3445</v>
      </c>
      <c r="F311" s="610" t="s">
        <v>28</v>
      </c>
    </row>
    <row r="312" spans="1:6" s="167" customFormat="1">
      <c r="A312" s="607" t="s">
        <v>7233</v>
      </c>
      <c r="B312" s="608" t="s">
        <v>7199</v>
      </c>
      <c r="C312" s="303" t="s">
        <v>6717</v>
      </c>
      <c r="D312" s="609">
        <v>200000</v>
      </c>
      <c r="E312" s="607" t="s">
        <v>3014</v>
      </c>
      <c r="F312" s="610" t="s">
        <v>28</v>
      </c>
    </row>
    <row r="313" spans="1:6" s="167" customFormat="1" ht="30">
      <c r="A313" s="607" t="s">
        <v>7234</v>
      </c>
      <c r="B313" s="608" t="s">
        <v>7199</v>
      </c>
      <c r="C313" s="303" t="s">
        <v>6717</v>
      </c>
      <c r="D313" s="609">
        <v>200000</v>
      </c>
      <c r="E313" s="607" t="s">
        <v>1147</v>
      </c>
      <c r="F313" s="610" t="s">
        <v>28</v>
      </c>
    </row>
    <row r="314" spans="1:6" s="167" customFormat="1" ht="30">
      <c r="A314" s="607" t="s">
        <v>7235</v>
      </c>
      <c r="B314" s="608" t="s">
        <v>7199</v>
      </c>
      <c r="C314" s="303" t="s">
        <v>6717</v>
      </c>
      <c r="D314" s="609">
        <v>250000</v>
      </c>
      <c r="E314" s="607" t="s">
        <v>3010</v>
      </c>
      <c r="F314" s="610" t="s">
        <v>28</v>
      </c>
    </row>
    <row r="315" spans="1:6" s="167" customFormat="1" ht="30">
      <c r="A315" s="607" t="s">
        <v>7236</v>
      </c>
      <c r="B315" s="608" t="s">
        <v>7199</v>
      </c>
      <c r="C315" s="303" t="s">
        <v>6717</v>
      </c>
      <c r="D315" s="609">
        <v>250000</v>
      </c>
      <c r="E315" s="607" t="s">
        <v>3434</v>
      </c>
      <c r="F315" s="610" t="s">
        <v>28</v>
      </c>
    </row>
    <row r="316" spans="1:6" s="167" customFormat="1">
      <c r="A316" s="607" t="s">
        <v>1180</v>
      </c>
      <c r="B316" s="608" t="s">
        <v>7199</v>
      </c>
      <c r="C316" s="303" t="s">
        <v>6717</v>
      </c>
      <c r="D316" s="609">
        <v>250000</v>
      </c>
      <c r="E316" s="607" t="s">
        <v>1181</v>
      </c>
      <c r="F316" s="610" t="s">
        <v>28</v>
      </c>
    </row>
    <row r="317" spans="1:6" s="167" customFormat="1" ht="30">
      <c r="A317" s="607" t="s">
        <v>7237</v>
      </c>
      <c r="B317" s="608" t="s">
        <v>7199</v>
      </c>
      <c r="C317" s="303" t="s">
        <v>6717</v>
      </c>
      <c r="D317" s="609">
        <v>300000</v>
      </c>
      <c r="E317" s="611" t="s">
        <v>1185</v>
      </c>
      <c r="F317" s="610" t="s">
        <v>28</v>
      </c>
    </row>
    <row r="318" spans="1:6" s="167" customFormat="1" ht="45">
      <c r="A318" s="607" t="s">
        <v>7238</v>
      </c>
      <c r="B318" s="608" t="s">
        <v>7199</v>
      </c>
      <c r="C318" s="303" t="s">
        <v>6717</v>
      </c>
      <c r="D318" s="609">
        <v>200000</v>
      </c>
      <c r="E318" s="612" t="s">
        <v>1155</v>
      </c>
      <c r="F318" s="610" t="s">
        <v>28</v>
      </c>
    </row>
    <row r="319" spans="1:6" s="167" customFormat="1" ht="30">
      <c r="A319" s="607" t="s">
        <v>7239</v>
      </c>
      <c r="B319" s="608" t="s">
        <v>7199</v>
      </c>
      <c r="C319" s="303" t="s">
        <v>6717</v>
      </c>
      <c r="D319" s="609">
        <v>200000</v>
      </c>
      <c r="E319" s="607" t="s">
        <v>1175</v>
      </c>
      <c r="F319" s="610" t="s">
        <v>28</v>
      </c>
    </row>
    <row r="320" spans="1:6" s="167" customFormat="1" ht="30">
      <c r="A320" s="607" t="s">
        <v>7240</v>
      </c>
      <c r="B320" s="608" t="s">
        <v>7199</v>
      </c>
      <c r="C320" s="303" t="s">
        <v>6717</v>
      </c>
      <c r="D320" s="609">
        <v>200000</v>
      </c>
      <c r="E320" s="607" t="s">
        <v>3018</v>
      </c>
      <c r="F320" s="610" t="s">
        <v>28</v>
      </c>
    </row>
    <row r="321" spans="1:6" s="167" customFormat="1" ht="30">
      <c r="A321" s="607" t="s">
        <v>7241</v>
      </c>
      <c r="B321" s="608" t="s">
        <v>7199</v>
      </c>
      <c r="C321" s="303" t="s">
        <v>6717</v>
      </c>
      <c r="D321" s="609">
        <v>400000</v>
      </c>
      <c r="E321" s="607" t="s">
        <v>230</v>
      </c>
      <c r="F321" s="610" t="s">
        <v>28</v>
      </c>
    </row>
    <row r="322" spans="1:6" s="167" customFormat="1">
      <c r="A322" s="607" t="s">
        <v>7242</v>
      </c>
      <c r="B322" s="608" t="s">
        <v>7199</v>
      </c>
      <c r="C322" s="303" t="s">
        <v>6717</v>
      </c>
      <c r="D322" s="609">
        <v>250000</v>
      </c>
      <c r="E322" s="607" t="s">
        <v>3449</v>
      </c>
      <c r="F322" s="610" t="s">
        <v>28</v>
      </c>
    </row>
    <row r="323" spans="1:6" s="167" customFormat="1" ht="45">
      <c r="A323" s="607" t="s">
        <v>7243</v>
      </c>
      <c r="B323" s="608" t="s">
        <v>7199</v>
      </c>
      <c r="C323" s="303" t="s">
        <v>6717</v>
      </c>
      <c r="D323" s="609">
        <v>250000</v>
      </c>
      <c r="E323" s="607" t="s">
        <v>1165</v>
      </c>
      <c r="F323" s="610" t="s">
        <v>28</v>
      </c>
    </row>
    <row r="324" spans="1:6" s="167" customFormat="1" ht="30">
      <c r="A324" s="607" t="s">
        <v>7244</v>
      </c>
      <c r="B324" s="608" t="s">
        <v>7199</v>
      </c>
      <c r="C324" s="303" t="s">
        <v>6717</v>
      </c>
      <c r="D324" s="609">
        <v>150000</v>
      </c>
      <c r="E324" s="607" t="s">
        <v>1167</v>
      </c>
      <c r="F324" s="610" t="s">
        <v>28</v>
      </c>
    </row>
    <row r="325" spans="1:6" s="167" customFormat="1" ht="45">
      <c r="A325" s="607" t="s">
        <v>7245</v>
      </c>
      <c r="B325" s="608" t="s">
        <v>7199</v>
      </c>
      <c r="C325" s="303" t="s">
        <v>6717</v>
      </c>
      <c r="D325" s="609">
        <v>300000</v>
      </c>
      <c r="E325" s="607" t="s">
        <v>1169</v>
      </c>
      <c r="F325" s="610" t="s">
        <v>28</v>
      </c>
    </row>
    <row r="326" spans="1:6" s="167" customFormat="1" ht="45">
      <c r="A326" s="607" t="s">
        <v>7246</v>
      </c>
      <c r="B326" s="608" t="s">
        <v>7199</v>
      </c>
      <c r="C326" s="303" t="s">
        <v>6717</v>
      </c>
      <c r="D326" s="609">
        <v>250000</v>
      </c>
      <c r="E326" s="607" t="s">
        <v>1171</v>
      </c>
      <c r="F326" s="610" t="s">
        <v>28</v>
      </c>
    </row>
    <row r="327" spans="1:6" s="167" customFormat="1" ht="30">
      <c r="A327" s="607" t="s">
        <v>7247</v>
      </c>
      <c r="B327" s="608" t="s">
        <v>7199</v>
      </c>
      <c r="C327" s="303" t="s">
        <v>6717</v>
      </c>
      <c r="D327" s="609">
        <v>200000</v>
      </c>
      <c r="E327" s="607" t="s">
        <v>1157</v>
      </c>
      <c r="F327" s="610" t="s">
        <v>28</v>
      </c>
    </row>
    <row r="328" spans="1:6" s="167" customFormat="1" ht="30">
      <c r="A328" s="607" t="s">
        <v>7248</v>
      </c>
      <c r="B328" s="608" t="s">
        <v>7199</v>
      </c>
      <c r="C328" s="303" t="s">
        <v>6717</v>
      </c>
      <c r="D328" s="609">
        <v>300000</v>
      </c>
      <c r="E328" s="607" t="s">
        <v>7249</v>
      </c>
      <c r="F328" s="610" t="s">
        <v>28</v>
      </c>
    </row>
    <row r="329" spans="1:6" s="167" customFormat="1" ht="30">
      <c r="A329" s="607" t="s">
        <v>7250</v>
      </c>
      <c r="B329" s="608" t="s">
        <v>7199</v>
      </c>
      <c r="C329" s="303" t="s">
        <v>6717</v>
      </c>
      <c r="D329" s="609">
        <v>200000</v>
      </c>
      <c r="E329" s="607" t="s">
        <v>1179</v>
      </c>
      <c r="F329" s="610" t="s">
        <v>28</v>
      </c>
    </row>
    <row r="330" spans="1:6" s="167" customFormat="1">
      <c r="A330" s="607" t="s">
        <v>7251</v>
      </c>
      <c r="B330" s="608" t="s">
        <v>7199</v>
      </c>
      <c r="C330" s="303" t="s">
        <v>6717</v>
      </c>
      <c r="D330" s="609">
        <v>300000</v>
      </c>
      <c r="E330" s="607" t="s">
        <v>1183</v>
      </c>
      <c r="F330" s="610" t="s">
        <v>28</v>
      </c>
    </row>
    <row r="331" spans="1:6" s="167" customFormat="1" ht="30">
      <c r="A331" s="607" t="s">
        <v>7252</v>
      </c>
      <c r="B331" s="608" t="s">
        <v>7199</v>
      </c>
      <c r="C331" s="303" t="s">
        <v>6717</v>
      </c>
      <c r="D331" s="609">
        <v>250000</v>
      </c>
      <c r="E331" s="607" t="s">
        <v>1173</v>
      </c>
      <c r="F331" s="610" t="s">
        <v>28</v>
      </c>
    </row>
    <row r="332" spans="1:6" s="167" customFormat="1" ht="30">
      <c r="A332" s="607" t="s">
        <v>7253</v>
      </c>
      <c r="B332" s="608" t="s">
        <v>7199</v>
      </c>
      <c r="C332" s="303" t="s">
        <v>6717</v>
      </c>
      <c r="D332" s="609">
        <v>200000</v>
      </c>
      <c r="E332" s="607" t="s">
        <v>1143</v>
      </c>
      <c r="F332" s="610" t="s">
        <v>28</v>
      </c>
    </row>
    <row r="333" spans="1:6" s="167" customFormat="1" ht="45">
      <c r="A333" s="607" t="s">
        <v>7254</v>
      </c>
      <c r="B333" s="608" t="s">
        <v>7199</v>
      </c>
      <c r="C333" s="303" t="s">
        <v>6717</v>
      </c>
      <c r="D333" s="609">
        <v>250000</v>
      </c>
      <c r="E333" s="607" t="s">
        <v>1177</v>
      </c>
      <c r="F333" s="610" t="s">
        <v>28</v>
      </c>
    </row>
    <row r="334" spans="1:6" s="167" customFormat="1">
      <c r="A334" s="607" t="s">
        <v>7255</v>
      </c>
      <c r="B334" s="608" t="s">
        <v>7199</v>
      </c>
      <c r="C334" s="303" t="s">
        <v>6717</v>
      </c>
      <c r="D334" s="609">
        <v>200000</v>
      </c>
      <c r="E334" s="607" t="s">
        <v>3439</v>
      </c>
      <c r="F334" s="610" t="s">
        <v>28</v>
      </c>
    </row>
    <row r="335" spans="1:6" s="167" customFormat="1">
      <c r="A335" s="607" t="s">
        <v>7256</v>
      </c>
      <c r="B335" s="608" t="s">
        <v>7199</v>
      </c>
      <c r="C335" s="303" t="s">
        <v>6717</v>
      </c>
      <c r="D335" s="609">
        <v>130000</v>
      </c>
      <c r="E335" s="607" t="s">
        <v>3425</v>
      </c>
      <c r="F335" s="610" t="s">
        <v>28</v>
      </c>
    </row>
    <row r="336" spans="1:6" s="167" customFormat="1">
      <c r="A336" s="607" t="s">
        <v>7257</v>
      </c>
      <c r="B336" s="608" t="s">
        <v>7199</v>
      </c>
      <c r="C336" s="303" t="s">
        <v>6717</v>
      </c>
      <c r="D336" s="609">
        <v>350000</v>
      </c>
      <c r="E336" s="607" t="s">
        <v>1159</v>
      </c>
      <c r="F336" s="610" t="s">
        <v>28</v>
      </c>
    </row>
    <row r="337" spans="1:6" s="167" customFormat="1" ht="30">
      <c r="A337" s="607" t="s">
        <v>7258</v>
      </c>
      <c r="B337" s="608" t="s">
        <v>7199</v>
      </c>
      <c r="C337" s="303" t="s">
        <v>6717</v>
      </c>
      <c r="D337" s="609">
        <v>150000</v>
      </c>
      <c r="E337" s="607" t="s">
        <v>1149</v>
      </c>
      <c r="F337" s="610" t="s">
        <v>28</v>
      </c>
    </row>
    <row r="338" spans="1:6" s="167" customFormat="1" ht="30">
      <c r="A338" s="607" t="s">
        <v>7259</v>
      </c>
      <c r="B338" s="608" t="s">
        <v>7199</v>
      </c>
      <c r="C338" s="303" t="s">
        <v>6717</v>
      </c>
      <c r="D338" s="609">
        <v>200000</v>
      </c>
      <c r="E338" s="607" t="s">
        <v>3429</v>
      </c>
      <c r="F338" s="610" t="s">
        <v>28</v>
      </c>
    </row>
    <row r="339" spans="1:6" s="167" customFormat="1" ht="30">
      <c r="A339" s="607" t="s">
        <v>7260</v>
      </c>
      <c r="B339" s="608" t="s">
        <v>7199</v>
      </c>
      <c r="C339" s="303" t="s">
        <v>6717</v>
      </c>
      <c r="D339" s="609">
        <v>200000</v>
      </c>
      <c r="E339" s="607" t="s">
        <v>1145</v>
      </c>
      <c r="F339" s="610" t="s">
        <v>28</v>
      </c>
    </row>
    <row r="340" spans="1:6" s="167" customFormat="1" ht="30">
      <c r="A340" s="607" t="s">
        <v>7261</v>
      </c>
      <c r="B340" s="608" t="s">
        <v>7199</v>
      </c>
      <c r="C340" s="303" t="s">
        <v>6717</v>
      </c>
      <c r="D340" s="609">
        <v>200000</v>
      </c>
      <c r="E340" s="607" t="s">
        <v>1151</v>
      </c>
      <c r="F340" s="610" t="s">
        <v>28</v>
      </c>
    </row>
    <row r="341" spans="1:6" s="167" customFormat="1">
      <c r="A341" s="607" t="s">
        <v>7262</v>
      </c>
      <c r="B341" s="608" t="s">
        <v>7199</v>
      </c>
      <c r="C341" s="303" t="s">
        <v>6717</v>
      </c>
      <c r="D341" s="609">
        <v>100000</v>
      </c>
      <c r="E341" s="607" t="s">
        <v>3461</v>
      </c>
      <c r="F341" s="610" t="s">
        <v>28</v>
      </c>
    </row>
    <row r="342" spans="1:6" s="167" customFormat="1" ht="30">
      <c r="A342" s="607" t="s">
        <v>7263</v>
      </c>
      <c r="B342" s="608" t="s">
        <v>7199</v>
      </c>
      <c r="C342" s="303" t="s">
        <v>6717</v>
      </c>
      <c r="D342" s="609">
        <v>250000</v>
      </c>
      <c r="E342" s="607" t="s">
        <v>1153</v>
      </c>
      <c r="F342" s="610" t="s">
        <v>28</v>
      </c>
    </row>
    <row r="343" spans="1:6" s="167" customFormat="1">
      <c r="A343" s="607" t="s">
        <v>7264</v>
      </c>
      <c r="B343" s="608" t="s">
        <v>7199</v>
      </c>
      <c r="C343" s="303" t="s">
        <v>6717</v>
      </c>
      <c r="D343" s="609">
        <v>80000</v>
      </c>
      <c r="E343" s="607" t="s">
        <v>1163</v>
      </c>
      <c r="F343" s="610" t="s">
        <v>28</v>
      </c>
    </row>
    <row r="344" spans="1:6" s="167" customFormat="1" ht="30">
      <c r="A344" s="607" t="s">
        <v>7265</v>
      </c>
      <c r="B344" s="608" t="s">
        <v>7199</v>
      </c>
      <c r="C344" s="303" t="s">
        <v>6717</v>
      </c>
      <c r="D344" s="609">
        <v>150000</v>
      </c>
      <c r="E344" s="607" t="s">
        <v>3011</v>
      </c>
      <c r="F344" s="610" t="s">
        <v>28</v>
      </c>
    </row>
    <row r="345" spans="1:6" s="167" customFormat="1" ht="30">
      <c r="A345" s="607" t="s">
        <v>7266</v>
      </c>
      <c r="B345" s="608" t="s">
        <v>7199</v>
      </c>
      <c r="C345" s="303" t="s">
        <v>6717</v>
      </c>
      <c r="D345" s="609">
        <v>150000</v>
      </c>
      <c r="E345" s="607" t="s">
        <v>3455</v>
      </c>
      <c r="F345" s="610" t="s">
        <v>28</v>
      </c>
    </row>
    <row r="346" spans="1:6" s="167" customFormat="1" ht="30">
      <c r="A346" s="607" t="s">
        <v>7267</v>
      </c>
      <c r="B346" s="608" t="s">
        <v>7199</v>
      </c>
      <c r="C346" s="303" t="s">
        <v>6717</v>
      </c>
      <c r="D346" s="609">
        <v>150000</v>
      </c>
      <c r="E346" s="607" t="s">
        <v>3428</v>
      </c>
      <c r="F346" s="610" t="s">
        <v>28</v>
      </c>
    </row>
    <row r="347" spans="1:6" s="167" customFormat="1" ht="45">
      <c r="A347" s="607" t="s">
        <v>7268</v>
      </c>
      <c r="B347" s="608" t="s">
        <v>7199</v>
      </c>
      <c r="C347" s="303" t="s">
        <v>6717</v>
      </c>
      <c r="D347" s="609">
        <v>150000</v>
      </c>
      <c r="E347" s="612" t="s">
        <v>3015</v>
      </c>
      <c r="F347" s="610" t="s">
        <v>28</v>
      </c>
    </row>
    <row r="348" spans="1:6" s="167" customFormat="1" ht="30">
      <c r="A348" s="607" t="s">
        <v>7269</v>
      </c>
      <c r="B348" s="608" t="s">
        <v>7199</v>
      </c>
      <c r="C348" s="303" t="s">
        <v>6717</v>
      </c>
      <c r="D348" s="609">
        <v>350000</v>
      </c>
      <c r="E348" s="607" t="s">
        <v>1139</v>
      </c>
      <c r="F348" s="610" t="s">
        <v>38</v>
      </c>
    </row>
    <row r="349" spans="1:6" s="167" customFormat="1" ht="30">
      <c r="A349" s="607" t="s">
        <v>7270</v>
      </c>
      <c r="B349" s="608" t="s">
        <v>7199</v>
      </c>
      <c r="C349" s="303" t="s">
        <v>6717</v>
      </c>
      <c r="D349" s="609">
        <v>350000</v>
      </c>
      <c r="E349" s="607" t="s">
        <v>3056</v>
      </c>
      <c r="F349" s="610" t="s">
        <v>38</v>
      </c>
    </row>
    <row r="350" spans="1:6" s="167" customFormat="1" ht="30">
      <c r="A350" s="607" t="s">
        <v>7271</v>
      </c>
      <c r="B350" s="608" t="s">
        <v>7199</v>
      </c>
      <c r="C350" s="303" t="s">
        <v>6717</v>
      </c>
      <c r="D350" s="609">
        <v>300000</v>
      </c>
      <c r="E350" s="607" t="s">
        <v>3474</v>
      </c>
      <c r="F350" s="610" t="s">
        <v>38</v>
      </c>
    </row>
    <row r="351" spans="1:6" s="167" customFormat="1" ht="30">
      <c r="A351" s="607" t="s">
        <v>7272</v>
      </c>
      <c r="B351" s="608" t="s">
        <v>7199</v>
      </c>
      <c r="C351" s="303" t="s">
        <v>6717</v>
      </c>
      <c r="D351" s="609">
        <v>300000</v>
      </c>
      <c r="E351" s="607" t="s">
        <v>3055</v>
      </c>
      <c r="F351" s="610" t="s">
        <v>38</v>
      </c>
    </row>
    <row r="352" spans="1:6" s="167" customFormat="1" ht="30">
      <c r="A352" s="607" t="s">
        <v>7273</v>
      </c>
      <c r="B352" s="608" t="s">
        <v>7199</v>
      </c>
      <c r="C352" s="303" t="s">
        <v>6717</v>
      </c>
      <c r="D352" s="609">
        <v>340000</v>
      </c>
      <c r="E352" s="607" t="s">
        <v>1141</v>
      </c>
      <c r="F352" s="610" t="s">
        <v>38</v>
      </c>
    </row>
    <row r="353" spans="1:6" s="167" customFormat="1" ht="30">
      <c r="A353" s="607" t="s">
        <v>7274</v>
      </c>
      <c r="B353" s="608" t="s">
        <v>7199</v>
      </c>
      <c r="C353" s="303" t="s">
        <v>6717</v>
      </c>
      <c r="D353" s="609">
        <v>300000</v>
      </c>
      <c r="E353" s="607" t="s">
        <v>3467</v>
      </c>
      <c r="F353" s="610" t="s">
        <v>38</v>
      </c>
    </row>
    <row r="354" spans="1:6" s="167" customFormat="1">
      <c r="A354" s="607" t="s">
        <v>7275</v>
      </c>
      <c r="B354" s="608" t="s">
        <v>7199</v>
      </c>
      <c r="C354" s="303" t="s">
        <v>6717</v>
      </c>
      <c r="D354" s="609">
        <v>300000</v>
      </c>
      <c r="E354" s="607" t="s">
        <v>3465</v>
      </c>
      <c r="F354" s="610" t="s">
        <v>38</v>
      </c>
    </row>
    <row r="355" spans="1:6" s="167" customFormat="1" ht="45">
      <c r="A355" s="607" t="s">
        <v>7276</v>
      </c>
      <c r="B355" s="608" t="s">
        <v>7199</v>
      </c>
      <c r="C355" s="303" t="s">
        <v>6717</v>
      </c>
      <c r="D355" s="609">
        <v>300000</v>
      </c>
      <c r="E355" s="607" t="s">
        <v>7277</v>
      </c>
      <c r="F355" s="610" t="s">
        <v>38</v>
      </c>
    </row>
    <row r="356" spans="1:6" s="167" customFormat="1">
      <c r="A356" s="607" t="s">
        <v>7278</v>
      </c>
      <c r="B356" s="608" t="s">
        <v>7199</v>
      </c>
      <c r="C356" s="303" t="s">
        <v>6717</v>
      </c>
      <c r="D356" s="609">
        <v>300000</v>
      </c>
      <c r="E356" s="607" t="s">
        <v>3057</v>
      </c>
      <c r="F356" s="610" t="s">
        <v>38</v>
      </c>
    </row>
    <row r="357" spans="1:6" s="167" customFormat="1">
      <c r="A357" s="613" t="s">
        <v>7279</v>
      </c>
      <c r="B357" s="608" t="s">
        <v>7199</v>
      </c>
      <c r="C357" s="303" t="s">
        <v>6717</v>
      </c>
      <c r="D357" s="609">
        <v>300000</v>
      </c>
      <c r="E357" s="607" t="s">
        <v>3476</v>
      </c>
      <c r="F357" s="610" t="s">
        <v>43</v>
      </c>
    </row>
    <row r="358" spans="1:6" s="167" customFormat="1">
      <c r="A358" s="613" t="s">
        <v>7280</v>
      </c>
      <c r="B358" s="608" t="s">
        <v>7199</v>
      </c>
      <c r="C358" s="303" t="s">
        <v>6717</v>
      </c>
      <c r="D358" s="609">
        <v>350000</v>
      </c>
      <c r="E358" s="607" t="s">
        <v>3480</v>
      </c>
      <c r="F358" s="610" t="s">
        <v>43</v>
      </c>
    </row>
    <row r="359" spans="1:6" s="167" customFormat="1" ht="30">
      <c r="A359" s="613" t="s">
        <v>7281</v>
      </c>
      <c r="B359" s="608" t="s">
        <v>7199</v>
      </c>
      <c r="C359" s="303" t="s">
        <v>6717</v>
      </c>
      <c r="D359" s="609">
        <v>200000</v>
      </c>
      <c r="E359" s="607" t="s">
        <v>1133</v>
      </c>
      <c r="F359" s="610" t="s">
        <v>43</v>
      </c>
    </row>
    <row r="360" spans="1:6" s="167" customFormat="1" ht="30">
      <c r="A360" s="613" t="s">
        <v>7282</v>
      </c>
      <c r="B360" s="608" t="s">
        <v>7199</v>
      </c>
      <c r="C360" s="303" t="s">
        <v>6717</v>
      </c>
      <c r="D360" s="609">
        <v>350000</v>
      </c>
      <c r="E360" s="607" t="s">
        <v>7283</v>
      </c>
      <c r="F360" s="610" t="s">
        <v>43</v>
      </c>
    </row>
    <row r="361" spans="1:6" s="167" customFormat="1" ht="45">
      <c r="A361" s="613" t="s">
        <v>7284</v>
      </c>
      <c r="B361" s="608" t="s">
        <v>7199</v>
      </c>
      <c r="C361" s="303" t="s">
        <v>6717</v>
      </c>
      <c r="D361" s="609">
        <v>200000</v>
      </c>
      <c r="E361" s="607" t="s">
        <v>1127</v>
      </c>
      <c r="F361" s="610" t="s">
        <v>43</v>
      </c>
    </row>
    <row r="362" spans="1:6" s="167" customFormat="1">
      <c r="A362" s="613" t="s">
        <v>7285</v>
      </c>
      <c r="B362" s="608" t="s">
        <v>7199</v>
      </c>
      <c r="C362" s="303" t="s">
        <v>6717</v>
      </c>
      <c r="D362" s="609">
        <v>400000</v>
      </c>
      <c r="E362" s="607" t="s">
        <v>1129</v>
      </c>
      <c r="F362" s="610" t="s">
        <v>43</v>
      </c>
    </row>
    <row r="363" spans="1:6" s="167" customFormat="1" ht="30">
      <c r="A363" s="613" t="s">
        <v>7286</v>
      </c>
      <c r="B363" s="608" t="s">
        <v>7199</v>
      </c>
      <c r="C363" s="303" t="s">
        <v>6717</v>
      </c>
      <c r="D363" s="609">
        <v>300000</v>
      </c>
      <c r="E363" s="607" t="s">
        <v>3066</v>
      </c>
      <c r="F363" s="610" t="s">
        <v>43</v>
      </c>
    </row>
    <row r="364" spans="1:6" s="167" customFormat="1">
      <c r="A364" s="613" t="s">
        <v>7287</v>
      </c>
      <c r="B364" s="608" t="s">
        <v>7199</v>
      </c>
      <c r="C364" s="303" t="s">
        <v>6717</v>
      </c>
      <c r="D364" s="609">
        <v>300000</v>
      </c>
      <c r="E364" s="607" t="s">
        <v>3067</v>
      </c>
      <c r="F364" s="610" t="s">
        <v>43</v>
      </c>
    </row>
    <row r="365" spans="1:6" s="167" customFormat="1">
      <c r="A365" s="613" t="s">
        <v>7288</v>
      </c>
      <c r="B365" s="608" t="s">
        <v>7199</v>
      </c>
      <c r="C365" s="303" t="s">
        <v>6717</v>
      </c>
      <c r="D365" s="609">
        <v>350000</v>
      </c>
      <c r="E365" s="607" t="s">
        <v>3064</v>
      </c>
      <c r="F365" s="610" t="s">
        <v>43</v>
      </c>
    </row>
    <row r="366" spans="1:6" s="167" customFormat="1" ht="30">
      <c r="A366" s="613" t="s">
        <v>7289</v>
      </c>
      <c r="B366" s="608" t="s">
        <v>7199</v>
      </c>
      <c r="C366" s="303" t="s">
        <v>6717</v>
      </c>
      <c r="D366" s="609">
        <v>400000</v>
      </c>
      <c r="E366" s="607" t="s">
        <v>351</v>
      </c>
      <c r="F366" s="610" t="s">
        <v>43</v>
      </c>
    </row>
    <row r="367" spans="1:6" s="167" customFormat="1">
      <c r="A367" s="613" t="s">
        <v>7290</v>
      </c>
      <c r="B367" s="608" t="s">
        <v>7199</v>
      </c>
      <c r="C367" s="303" t="s">
        <v>6717</v>
      </c>
      <c r="D367" s="609">
        <v>400000</v>
      </c>
      <c r="E367" s="607" t="s">
        <v>7291</v>
      </c>
      <c r="F367" s="610" t="s">
        <v>43</v>
      </c>
    </row>
    <row r="368" spans="1:6" s="167" customFormat="1">
      <c r="A368" s="613" t="s">
        <v>7292</v>
      </c>
      <c r="B368" s="608" t="s">
        <v>7199</v>
      </c>
      <c r="C368" s="303" t="s">
        <v>6717</v>
      </c>
      <c r="D368" s="609">
        <v>300000</v>
      </c>
      <c r="E368" s="607" t="s">
        <v>3063</v>
      </c>
      <c r="F368" s="610" t="s">
        <v>43</v>
      </c>
    </row>
    <row r="369" spans="1:6" s="167" customFormat="1" ht="30">
      <c r="A369" s="613" t="s">
        <v>7293</v>
      </c>
      <c r="B369" s="608" t="s">
        <v>7199</v>
      </c>
      <c r="C369" s="303" t="s">
        <v>6717</v>
      </c>
      <c r="D369" s="609">
        <v>350000</v>
      </c>
      <c r="E369" s="607" t="s">
        <v>1135</v>
      </c>
      <c r="F369" s="610" t="s">
        <v>43</v>
      </c>
    </row>
    <row r="370" spans="1:6" s="167" customFormat="1">
      <c r="A370" s="613" t="s">
        <v>7294</v>
      </c>
      <c r="B370" s="608" t="s">
        <v>7199</v>
      </c>
      <c r="C370" s="303" t="s">
        <v>6717</v>
      </c>
      <c r="D370" s="609">
        <v>200000</v>
      </c>
      <c r="E370" s="607" t="s">
        <v>1131</v>
      </c>
      <c r="F370" s="610" t="s">
        <v>43</v>
      </c>
    </row>
    <row r="371" spans="1:6" s="167" customFormat="1" ht="30">
      <c r="A371" s="613" t="s">
        <v>7295</v>
      </c>
      <c r="B371" s="608" t="s">
        <v>7199</v>
      </c>
      <c r="C371" s="303" t="s">
        <v>6717</v>
      </c>
      <c r="D371" s="609">
        <v>200000</v>
      </c>
      <c r="E371" s="607" t="s">
        <v>3484</v>
      </c>
      <c r="F371" s="610" t="s">
        <v>43</v>
      </c>
    </row>
    <row r="372" spans="1:6" s="167" customFormat="1" ht="30">
      <c r="A372" s="613" t="s">
        <v>7296</v>
      </c>
      <c r="B372" s="608" t="s">
        <v>7199</v>
      </c>
      <c r="C372" s="303" t="s">
        <v>6717</v>
      </c>
      <c r="D372" s="609">
        <v>400000</v>
      </c>
      <c r="E372" s="607" t="s">
        <v>3031</v>
      </c>
      <c r="F372" s="610" t="s">
        <v>7297</v>
      </c>
    </row>
    <row r="373" spans="1:6" s="167" customFormat="1" ht="30">
      <c r="A373" s="613" t="s">
        <v>7298</v>
      </c>
      <c r="B373" s="608" t="s">
        <v>7199</v>
      </c>
      <c r="C373" s="303" t="s">
        <v>6717</v>
      </c>
      <c r="D373" s="609">
        <v>400000</v>
      </c>
      <c r="E373" s="607" t="s">
        <v>7299</v>
      </c>
      <c r="F373" s="610" t="s">
        <v>7297</v>
      </c>
    </row>
    <row r="374" spans="1:6" s="167" customFormat="1">
      <c r="A374" s="613" t="s">
        <v>7300</v>
      </c>
      <c r="B374" s="608" t="s">
        <v>7199</v>
      </c>
      <c r="C374" s="303" t="s">
        <v>6717</v>
      </c>
      <c r="D374" s="609">
        <v>250000</v>
      </c>
      <c r="E374" s="607" t="s">
        <v>3032</v>
      </c>
      <c r="F374" s="610" t="s">
        <v>7297</v>
      </c>
    </row>
    <row r="375" spans="1:6" s="167" customFormat="1" ht="30">
      <c r="A375" s="613" t="s">
        <v>7301</v>
      </c>
      <c r="B375" s="608" t="s">
        <v>7199</v>
      </c>
      <c r="C375" s="303" t="s">
        <v>6717</v>
      </c>
      <c r="D375" s="609">
        <v>400000</v>
      </c>
      <c r="E375" s="607" t="s">
        <v>3491</v>
      </c>
      <c r="F375" s="610" t="s">
        <v>7297</v>
      </c>
    </row>
    <row r="376" spans="1:6" s="167" customFormat="1" ht="30">
      <c r="A376" s="613" t="s">
        <v>7302</v>
      </c>
      <c r="B376" s="608" t="s">
        <v>7199</v>
      </c>
      <c r="C376" s="303" t="s">
        <v>6717</v>
      </c>
      <c r="D376" s="609">
        <v>100000</v>
      </c>
      <c r="E376" s="607" t="s">
        <v>3495</v>
      </c>
      <c r="F376" s="610" t="s">
        <v>7297</v>
      </c>
    </row>
    <row r="377" spans="1:6" s="167" customFormat="1">
      <c r="A377" s="613" t="s">
        <v>1107</v>
      </c>
      <c r="B377" s="608" t="s">
        <v>7199</v>
      </c>
      <c r="C377" s="303" t="s">
        <v>6717</v>
      </c>
      <c r="D377" s="609">
        <v>100000</v>
      </c>
      <c r="E377" s="607" t="s">
        <v>1108</v>
      </c>
      <c r="F377" s="610" t="s">
        <v>7297</v>
      </c>
    </row>
    <row r="378" spans="1:6" s="167" customFormat="1">
      <c r="A378" s="613" t="s">
        <v>7303</v>
      </c>
      <c r="B378" s="608" t="s">
        <v>7199</v>
      </c>
      <c r="C378" s="303" t="s">
        <v>6717</v>
      </c>
      <c r="D378" s="609">
        <v>250000</v>
      </c>
      <c r="E378" s="607" t="s">
        <v>3517</v>
      </c>
      <c r="F378" s="610" t="s">
        <v>7297</v>
      </c>
    </row>
    <row r="379" spans="1:6" s="167" customFormat="1">
      <c r="A379" s="613" t="s">
        <v>7304</v>
      </c>
      <c r="B379" s="608" t="s">
        <v>7199</v>
      </c>
      <c r="C379" s="303" t="s">
        <v>6717</v>
      </c>
      <c r="D379" s="609">
        <v>100000</v>
      </c>
      <c r="E379" s="607" t="s">
        <v>1122</v>
      </c>
      <c r="F379" s="610" t="s">
        <v>7297</v>
      </c>
    </row>
    <row r="380" spans="1:6" s="167" customFormat="1" ht="45">
      <c r="A380" s="614" t="s">
        <v>7305</v>
      </c>
      <c r="B380" s="608" t="s">
        <v>7199</v>
      </c>
      <c r="C380" s="303" t="s">
        <v>6717</v>
      </c>
      <c r="D380" s="609">
        <v>400000</v>
      </c>
      <c r="E380" s="607" t="s">
        <v>3512</v>
      </c>
      <c r="F380" s="610" t="s">
        <v>7297</v>
      </c>
    </row>
    <row r="381" spans="1:6" s="167" customFormat="1" ht="30">
      <c r="A381" s="607" t="s">
        <v>7306</v>
      </c>
      <c r="B381" s="608" t="s">
        <v>7199</v>
      </c>
      <c r="C381" s="303" t="s">
        <v>6717</v>
      </c>
      <c r="D381" s="609">
        <v>250000</v>
      </c>
      <c r="E381" s="607" t="s">
        <v>1110</v>
      </c>
      <c r="F381" s="610" t="s">
        <v>7297</v>
      </c>
    </row>
    <row r="382" spans="1:6" s="167" customFormat="1" ht="30">
      <c r="A382" s="607" t="s">
        <v>7307</v>
      </c>
      <c r="B382" s="608" t="s">
        <v>7199</v>
      </c>
      <c r="C382" s="303" t="s">
        <v>6717</v>
      </c>
      <c r="D382" s="609">
        <v>400000</v>
      </c>
      <c r="E382" s="607" t="s">
        <v>3493</v>
      </c>
      <c r="F382" s="610" t="s">
        <v>7297</v>
      </c>
    </row>
    <row r="383" spans="1:6" s="167" customFormat="1">
      <c r="A383" s="607" t="s">
        <v>7308</v>
      </c>
      <c r="B383" s="608" t="s">
        <v>7199</v>
      </c>
      <c r="C383" s="303" t="s">
        <v>6717</v>
      </c>
      <c r="D383" s="609">
        <v>150000</v>
      </c>
      <c r="E383" s="607" t="s">
        <v>3510</v>
      </c>
      <c r="F383" s="610" t="s">
        <v>7297</v>
      </c>
    </row>
    <row r="384" spans="1:6" s="167" customFormat="1">
      <c r="A384" s="613" t="s">
        <v>7309</v>
      </c>
      <c r="B384" s="608" t="s">
        <v>7199</v>
      </c>
      <c r="C384" s="303" t="s">
        <v>6717</v>
      </c>
      <c r="D384" s="609">
        <v>200000</v>
      </c>
      <c r="E384" s="607" t="s">
        <v>1124</v>
      </c>
      <c r="F384" s="610" t="s">
        <v>7297</v>
      </c>
    </row>
    <row r="385" spans="1:6" s="167" customFormat="1">
      <c r="A385" s="615" t="s">
        <v>7310</v>
      </c>
      <c r="B385" s="608" t="s">
        <v>7199</v>
      </c>
      <c r="C385" s="303" t="s">
        <v>6717</v>
      </c>
      <c r="D385" s="609">
        <v>300000</v>
      </c>
      <c r="E385" s="615" t="s">
        <v>7311</v>
      </c>
      <c r="F385" s="610" t="s">
        <v>7297</v>
      </c>
    </row>
    <row r="386" spans="1:6" s="167" customFormat="1" ht="30">
      <c r="A386" s="613" t="s">
        <v>7312</v>
      </c>
      <c r="B386" s="608" t="s">
        <v>7199</v>
      </c>
      <c r="C386" s="303" t="s">
        <v>6717</v>
      </c>
      <c r="D386" s="609">
        <v>350000</v>
      </c>
      <c r="E386" s="607" t="s">
        <v>1106</v>
      </c>
      <c r="F386" s="610" t="s">
        <v>7297</v>
      </c>
    </row>
    <row r="387" spans="1:6" s="167" customFormat="1" ht="30">
      <c r="A387" s="613" t="s">
        <v>7313</v>
      </c>
      <c r="B387" s="608" t="s">
        <v>7199</v>
      </c>
      <c r="C387" s="303" t="s">
        <v>6717</v>
      </c>
      <c r="D387" s="609">
        <v>400000</v>
      </c>
      <c r="E387" s="607" t="s">
        <v>1112</v>
      </c>
      <c r="F387" s="610" t="s">
        <v>7297</v>
      </c>
    </row>
    <row r="388" spans="1:6" s="167" customFormat="1">
      <c r="A388" s="613" t="s">
        <v>3506</v>
      </c>
      <c r="B388" s="608" t="s">
        <v>7199</v>
      </c>
      <c r="C388" s="303" t="s">
        <v>6717</v>
      </c>
      <c r="D388" s="609">
        <v>150000</v>
      </c>
      <c r="E388" s="607" t="s">
        <v>3507</v>
      </c>
      <c r="F388" s="610" t="s">
        <v>7297</v>
      </c>
    </row>
    <row r="389" spans="1:6" s="167" customFormat="1" ht="30">
      <c r="A389" s="613" t="s">
        <v>7314</v>
      </c>
      <c r="B389" s="608" t="s">
        <v>7199</v>
      </c>
      <c r="C389" s="303" t="s">
        <v>6717</v>
      </c>
      <c r="D389" s="609">
        <v>250000</v>
      </c>
      <c r="E389" s="607" t="s">
        <v>1116</v>
      </c>
      <c r="F389" s="610" t="s">
        <v>7297</v>
      </c>
    </row>
    <row r="390" spans="1:6" s="167" customFormat="1" ht="30">
      <c r="A390" s="613" t="s">
        <v>7315</v>
      </c>
      <c r="B390" s="608" t="s">
        <v>7199</v>
      </c>
      <c r="C390" s="303" t="s">
        <v>6717</v>
      </c>
      <c r="D390" s="609">
        <v>100000</v>
      </c>
      <c r="E390" s="607" t="s">
        <v>3514</v>
      </c>
      <c r="F390" s="610" t="s">
        <v>7297</v>
      </c>
    </row>
    <row r="391" spans="1:6" s="167" customFormat="1" ht="45" customHeight="1">
      <c r="A391" s="613" t="s">
        <v>7316</v>
      </c>
      <c r="B391" s="608" t="s">
        <v>7199</v>
      </c>
      <c r="C391" s="303" t="s">
        <v>6717</v>
      </c>
      <c r="D391" s="609">
        <v>400000</v>
      </c>
      <c r="E391" s="607" t="s">
        <v>286</v>
      </c>
      <c r="F391" s="610" t="s">
        <v>7297</v>
      </c>
    </row>
    <row r="392" spans="1:6" s="167" customFormat="1" ht="30">
      <c r="A392" s="613" t="s">
        <v>7317</v>
      </c>
      <c r="B392" s="608" t="s">
        <v>7199</v>
      </c>
      <c r="C392" s="303" t="s">
        <v>6717</v>
      </c>
      <c r="D392" s="609">
        <v>350000</v>
      </c>
      <c r="E392" s="607" t="s">
        <v>3033</v>
      </c>
      <c r="F392" s="610" t="s">
        <v>7297</v>
      </c>
    </row>
    <row r="393" spans="1:6" s="167" customFormat="1">
      <c r="A393" s="613" t="s">
        <v>4926</v>
      </c>
      <c r="B393" s="608" t="s">
        <v>7199</v>
      </c>
      <c r="C393" s="303" t="s">
        <v>6717</v>
      </c>
      <c r="D393" s="609">
        <v>350000</v>
      </c>
      <c r="E393" s="607" t="s">
        <v>3522</v>
      </c>
      <c r="F393" s="610" t="s">
        <v>7297</v>
      </c>
    </row>
    <row r="394" spans="1:6" s="167" customFormat="1" ht="30">
      <c r="A394" s="613" t="s">
        <v>3515</v>
      </c>
      <c r="B394" s="608" t="s">
        <v>7199</v>
      </c>
      <c r="C394" s="303" t="s">
        <v>6717</v>
      </c>
      <c r="D394" s="609">
        <v>200000</v>
      </c>
      <c r="E394" s="607" t="s">
        <v>1118</v>
      </c>
      <c r="F394" s="610" t="s">
        <v>7297</v>
      </c>
    </row>
    <row r="395" spans="1:6" s="167" customFormat="1">
      <c r="A395" s="613" t="s">
        <v>7318</v>
      </c>
      <c r="B395" s="608" t="s">
        <v>7199</v>
      </c>
      <c r="C395" s="303" t="s">
        <v>6717</v>
      </c>
      <c r="D395" s="609">
        <v>400000</v>
      </c>
      <c r="E395" s="607" t="s">
        <v>3519</v>
      </c>
      <c r="F395" s="610" t="s">
        <v>7297</v>
      </c>
    </row>
    <row r="396" spans="1:6" s="167" customFormat="1" ht="30">
      <c r="A396" s="613" t="s">
        <v>7319</v>
      </c>
      <c r="B396" s="608" t="s">
        <v>7199</v>
      </c>
      <c r="C396" s="303" t="s">
        <v>6717</v>
      </c>
      <c r="D396" s="609">
        <v>350000</v>
      </c>
      <c r="E396" s="607" t="s">
        <v>1114</v>
      </c>
      <c r="F396" s="610" t="s">
        <v>7297</v>
      </c>
    </row>
    <row r="397" spans="1:6" s="167" customFormat="1" ht="30">
      <c r="A397" s="613" t="s">
        <v>7320</v>
      </c>
      <c r="B397" s="608" t="s">
        <v>7199</v>
      </c>
      <c r="C397" s="303" t="s">
        <v>6717</v>
      </c>
      <c r="D397" s="609">
        <v>200000</v>
      </c>
      <c r="E397" s="607" t="s">
        <v>3034</v>
      </c>
      <c r="F397" s="610" t="s">
        <v>7297</v>
      </c>
    </row>
    <row r="398" spans="1:6" s="167" customFormat="1" ht="45">
      <c r="A398" s="613" t="s">
        <v>7321</v>
      </c>
      <c r="B398" s="608" t="s">
        <v>7199</v>
      </c>
      <c r="C398" s="303" t="s">
        <v>6717</v>
      </c>
      <c r="D398" s="609">
        <v>350000</v>
      </c>
      <c r="E398" s="607" t="s">
        <v>3526</v>
      </c>
      <c r="F398" s="610" t="s">
        <v>7297</v>
      </c>
    </row>
    <row r="399" spans="1:6" s="167" customFormat="1" ht="45">
      <c r="A399" s="613" t="s">
        <v>7322</v>
      </c>
      <c r="B399" s="608" t="s">
        <v>7199</v>
      </c>
      <c r="C399" s="303" t="s">
        <v>6717</v>
      </c>
      <c r="D399" s="609">
        <v>200000</v>
      </c>
      <c r="E399" s="607" t="s">
        <v>7323</v>
      </c>
      <c r="F399" s="610" t="s">
        <v>7297</v>
      </c>
    </row>
    <row r="400" spans="1:6" s="167" customFormat="1" ht="30">
      <c r="A400" s="613" t="s">
        <v>7324</v>
      </c>
      <c r="B400" s="608" t="s">
        <v>7199</v>
      </c>
      <c r="C400" s="303" t="s">
        <v>6717</v>
      </c>
      <c r="D400" s="609">
        <v>100000</v>
      </c>
      <c r="E400" s="607" t="s">
        <v>7325</v>
      </c>
      <c r="F400" s="610" t="s">
        <v>7297</v>
      </c>
    </row>
    <row r="401" spans="1:6" s="167" customFormat="1" ht="15.75">
      <c r="A401" s="116"/>
      <c r="B401" s="117"/>
      <c r="C401" s="121"/>
      <c r="D401" s="73">
        <f>SUM(D3:D400)</f>
        <v>105167654.56</v>
      </c>
      <c r="E401" s="118"/>
      <c r="F401" s="122"/>
    </row>
    <row r="402" spans="1:6" s="167" customFormat="1" ht="23.25">
      <c r="A402" s="656" t="s">
        <v>609</v>
      </c>
      <c r="B402" s="657"/>
      <c r="C402" s="657"/>
      <c r="D402" s="657"/>
      <c r="E402" s="657"/>
      <c r="F402" s="658"/>
    </row>
    <row r="403" spans="1:6" s="167" customFormat="1">
      <c r="A403" s="244" t="s">
        <v>630</v>
      </c>
      <c r="B403" s="127" t="s">
        <v>610</v>
      </c>
      <c r="C403" s="53">
        <v>42835</v>
      </c>
      <c r="D403" s="517">
        <v>1000000</v>
      </c>
      <c r="E403" s="304" t="s">
        <v>226</v>
      </c>
      <c r="F403" s="152" t="s">
        <v>20</v>
      </c>
    </row>
    <row r="404" spans="1:6" s="167" customFormat="1">
      <c r="A404" s="244" t="s">
        <v>2973</v>
      </c>
      <c r="B404" s="127" t="s">
        <v>2974</v>
      </c>
      <c r="C404" s="53">
        <v>43005</v>
      </c>
      <c r="D404" s="517">
        <v>690000</v>
      </c>
      <c r="E404" s="304" t="s">
        <v>226</v>
      </c>
      <c r="F404" s="152" t="s">
        <v>20</v>
      </c>
    </row>
    <row r="405" spans="1:6" s="167" customFormat="1" ht="30">
      <c r="A405" s="244" t="s">
        <v>632</v>
      </c>
      <c r="B405" s="127" t="s">
        <v>610</v>
      </c>
      <c r="C405" s="53">
        <v>42835</v>
      </c>
      <c r="D405" s="517">
        <v>1000000</v>
      </c>
      <c r="E405" s="304" t="s">
        <v>1528</v>
      </c>
      <c r="F405" s="152" t="s">
        <v>20</v>
      </c>
    </row>
    <row r="406" spans="1:6" s="167" customFormat="1">
      <c r="A406" s="244" t="s">
        <v>613</v>
      </c>
      <c r="B406" s="127" t="s">
        <v>610</v>
      </c>
      <c r="C406" s="53">
        <v>42835</v>
      </c>
      <c r="D406" s="517">
        <v>650000</v>
      </c>
      <c r="E406" s="304" t="s">
        <v>614</v>
      </c>
      <c r="F406" s="152" t="s">
        <v>28</v>
      </c>
    </row>
    <row r="407" spans="1:6" s="167" customFormat="1" ht="45">
      <c r="A407" s="244" t="s">
        <v>617</v>
      </c>
      <c r="B407" s="127" t="s">
        <v>610</v>
      </c>
      <c r="C407" s="53">
        <v>42835</v>
      </c>
      <c r="D407" s="517">
        <v>450000</v>
      </c>
      <c r="E407" s="304" t="s">
        <v>385</v>
      </c>
      <c r="F407" s="152" t="s">
        <v>28</v>
      </c>
    </row>
    <row r="408" spans="1:6" s="167" customFormat="1">
      <c r="A408" s="244" t="s">
        <v>624</v>
      </c>
      <c r="B408" s="127" t="s">
        <v>610</v>
      </c>
      <c r="C408" s="53">
        <v>42835</v>
      </c>
      <c r="D408" s="517">
        <v>250000</v>
      </c>
      <c r="E408" s="304" t="s">
        <v>625</v>
      </c>
      <c r="F408" s="152" t="s">
        <v>28</v>
      </c>
    </row>
    <row r="409" spans="1:6" s="167" customFormat="1" ht="33.75" customHeight="1">
      <c r="A409" s="244" t="s">
        <v>626</v>
      </c>
      <c r="B409" s="127" t="s">
        <v>610</v>
      </c>
      <c r="C409" s="53">
        <v>42835</v>
      </c>
      <c r="D409" s="517">
        <v>253000</v>
      </c>
      <c r="E409" s="304" t="s">
        <v>625</v>
      </c>
      <c r="F409" s="152" t="s">
        <v>28</v>
      </c>
    </row>
    <row r="410" spans="1:6" s="167" customFormat="1" ht="30.75" customHeight="1">
      <c r="A410" s="244" t="s">
        <v>627</v>
      </c>
      <c r="B410" s="127" t="s">
        <v>610</v>
      </c>
      <c r="C410" s="53">
        <v>42835</v>
      </c>
      <c r="D410" s="517">
        <v>250000</v>
      </c>
      <c r="E410" s="304" t="s">
        <v>628</v>
      </c>
      <c r="F410" s="152" t="s">
        <v>28</v>
      </c>
    </row>
    <row r="411" spans="1:6" s="167" customFormat="1" ht="29.25" customHeight="1">
      <c r="A411" s="244" t="s">
        <v>629</v>
      </c>
      <c r="B411" s="127" t="s">
        <v>610</v>
      </c>
      <c r="C411" s="53">
        <v>42835</v>
      </c>
      <c r="D411" s="517">
        <v>100000</v>
      </c>
      <c r="E411" s="304" t="s">
        <v>385</v>
      </c>
      <c r="F411" s="152" t="s">
        <v>28</v>
      </c>
    </row>
    <row r="412" spans="1:6" s="167" customFormat="1" ht="30.75" customHeight="1">
      <c r="A412" s="244" t="s">
        <v>633</v>
      </c>
      <c r="B412" s="127" t="s">
        <v>610</v>
      </c>
      <c r="C412" s="53">
        <v>42835</v>
      </c>
      <c r="D412" s="517">
        <v>497000</v>
      </c>
      <c r="E412" s="304" t="s">
        <v>628</v>
      </c>
      <c r="F412" s="152" t="s">
        <v>28</v>
      </c>
    </row>
    <row r="413" spans="1:6" s="167" customFormat="1" ht="23.25" customHeight="1">
      <c r="A413" s="244" t="s">
        <v>611</v>
      </c>
      <c r="B413" s="127" t="s">
        <v>610</v>
      </c>
      <c r="C413" s="53">
        <v>42835</v>
      </c>
      <c r="D413" s="616">
        <v>1000000</v>
      </c>
      <c r="E413" s="304" t="s">
        <v>612</v>
      </c>
      <c r="F413" s="152" t="s">
        <v>38</v>
      </c>
    </row>
    <row r="414" spans="1:6" s="167" customFormat="1" ht="25.5" customHeight="1">
      <c r="A414" s="244" t="s">
        <v>631</v>
      </c>
      <c r="B414" s="127" t="s">
        <v>610</v>
      </c>
      <c r="C414" s="53">
        <v>42835</v>
      </c>
      <c r="D414" s="517">
        <v>1000000</v>
      </c>
      <c r="E414" s="304" t="s">
        <v>333</v>
      </c>
      <c r="F414" s="152" t="s">
        <v>38</v>
      </c>
    </row>
    <row r="415" spans="1:6" s="167" customFormat="1" ht="30">
      <c r="A415" s="244" t="s">
        <v>618</v>
      </c>
      <c r="B415" s="127" t="s">
        <v>610</v>
      </c>
      <c r="C415" s="53">
        <v>42835</v>
      </c>
      <c r="D415" s="517">
        <v>432000</v>
      </c>
      <c r="E415" s="304" t="s">
        <v>619</v>
      </c>
      <c r="F415" s="152" t="s">
        <v>43</v>
      </c>
    </row>
    <row r="416" spans="1:6" s="167" customFormat="1" ht="33.75" customHeight="1">
      <c r="A416" s="244" t="s">
        <v>620</v>
      </c>
      <c r="B416" s="127" t="s">
        <v>610</v>
      </c>
      <c r="C416" s="53">
        <v>42835</v>
      </c>
      <c r="D416" s="517">
        <v>408800</v>
      </c>
      <c r="E416" s="304" t="s">
        <v>619</v>
      </c>
      <c r="F416" s="152" t="s">
        <v>43</v>
      </c>
    </row>
    <row r="417" spans="1:6" s="167" customFormat="1" ht="30.75" customHeight="1">
      <c r="A417" s="244" t="s">
        <v>615</v>
      </c>
      <c r="B417" s="127" t="s">
        <v>610</v>
      </c>
      <c r="C417" s="53">
        <v>42835</v>
      </c>
      <c r="D417" s="517">
        <v>100000</v>
      </c>
      <c r="E417" s="304" t="s">
        <v>616</v>
      </c>
      <c r="F417" s="153" t="s">
        <v>52</v>
      </c>
    </row>
    <row r="418" spans="1:6" s="167" customFormat="1" ht="29.25" customHeight="1">
      <c r="A418" s="151" t="s">
        <v>621</v>
      </c>
      <c r="B418" s="127" t="s">
        <v>610</v>
      </c>
      <c r="C418" s="53">
        <v>42835</v>
      </c>
      <c r="D418" s="517">
        <v>800000</v>
      </c>
      <c r="E418" s="304" t="s">
        <v>616</v>
      </c>
      <c r="F418" s="153" t="s">
        <v>52</v>
      </c>
    </row>
    <row r="419" spans="1:6" s="167" customFormat="1" ht="30.75" customHeight="1">
      <c r="A419" s="151" t="s">
        <v>622</v>
      </c>
      <c r="B419" s="127" t="s">
        <v>610</v>
      </c>
      <c r="C419" s="53">
        <v>42835</v>
      </c>
      <c r="D419" s="517">
        <v>1000000</v>
      </c>
      <c r="E419" s="304" t="s">
        <v>224</v>
      </c>
      <c r="F419" s="153" t="s">
        <v>52</v>
      </c>
    </row>
    <row r="420" spans="1:6" s="167" customFormat="1" ht="23.25" customHeight="1">
      <c r="A420" s="151" t="s">
        <v>623</v>
      </c>
      <c r="B420" s="127" t="s">
        <v>610</v>
      </c>
      <c r="C420" s="53">
        <v>42835</v>
      </c>
      <c r="D420" s="517">
        <v>704000</v>
      </c>
      <c r="E420" s="304" t="s">
        <v>2975</v>
      </c>
      <c r="F420" s="153" t="s">
        <v>52</v>
      </c>
    </row>
    <row r="421" spans="1:6" s="167" customFormat="1" ht="25.5" customHeight="1">
      <c r="A421" s="151" t="s">
        <v>3529</v>
      </c>
      <c r="B421" s="127" t="s">
        <v>3530</v>
      </c>
      <c r="C421" s="53">
        <v>43236</v>
      </c>
      <c r="D421" s="93">
        <v>500000</v>
      </c>
      <c r="E421" s="304" t="s">
        <v>1528</v>
      </c>
      <c r="F421" s="152" t="s">
        <v>20</v>
      </c>
    </row>
    <row r="422" spans="1:6" s="167" customFormat="1" ht="30">
      <c r="A422" s="151" t="s">
        <v>3531</v>
      </c>
      <c r="B422" s="127" t="s">
        <v>3530</v>
      </c>
      <c r="C422" s="53">
        <v>43236</v>
      </c>
      <c r="D422" s="93">
        <v>500000</v>
      </c>
      <c r="E422" s="304" t="s">
        <v>1532</v>
      </c>
      <c r="F422" s="152" t="s">
        <v>20</v>
      </c>
    </row>
    <row r="423" spans="1:6" s="167" customFormat="1" ht="30">
      <c r="A423" s="151" t="s">
        <v>3532</v>
      </c>
      <c r="B423" s="127" t="s">
        <v>3530</v>
      </c>
      <c r="C423" s="53">
        <v>43236</v>
      </c>
      <c r="D423" s="93">
        <v>300000</v>
      </c>
      <c r="E423" s="304" t="s">
        <v>3017</v>
      </c>
      <c r="F423" s="152" t="s">
        <v>28</v>
      </c>
    </row>
    <row r="424" spans="1:6" s="167" customFormat="1" ht="30">
      <c r="A424" s="151" t="s">
        <v>3533</v>
      </c>
      <c r="B424" s="127" t="s">
        <v>3530</v>
      </c>
      <c r="C424" s="53">
        <v>43236</v>
      </c>
      <c r="D424" s="93">
        <v>500000</v>
      </c>
      <c r="E424" s="304" t="s">
        <v>333</v>
      </c>
      <c r="F424" s="152" t="s">
        <v>38</v>
      </c>
    </row>
    <row r="425" spans="1:6" s="167" customFormat="1">
      <c r="A425" s="151" t="s">
        <v>3534</v>
      </c>
      <c r="B425" s="127" t="s">
        <v>3530</v>
      </c>
      <c r="C425" s="53">
        <v>43236</v>
      </c>
      <c r="D425" s="93">
        <v>100000</v>
      </c>
      <c r="E425" s="304" t="s">
        <v>3535</v>
      </c>
      <c r="F425" s="152" t="s">
        <v>43</v>
      </c>
    </row>
    <row r="426" spans="1:6" s="167" customFormat="1" ht="30">
      <c r="A426" s="151" t="s">
        <v>3536</v>
      </c>
      <c r="B426" s="127" t="s">
        <v>3530</v>
      </c>
      <c r="C426" s="53">
        <v>43236</v>
      </c>
      <c r="D426" s="93">
        <v>300000</v>
      </c>
      <c r="E426" s="304" t="s">
        <v>3068</v>
      </c>
      <c r="F426" s="152" t="s">
        <v>43</v>
      </c>
    </row>
    <row r="427" spans="1:6" s="167" customFormat="1">
      <c r="A427" s="151" t="s">
        <v>3537</v>
      </c>
      <c r="B427" s="127" t="s">
        <v>3530</v>
      </c>
      <c r="C427" s="53">
        <v>43236</v>
      </c>
      <c r="D427" s="93">
        <v>400000</v>
      </c>
      <c r="E427" s="304" t="s">
        <v>3068</v>
      </c>
      <c r="F427" s="152" t="s">
        <v>43</v>
      </c>
    </row>
    <row r="428" spans="1:6" s="167" customFormat="1" ht="30">
      <c r="A428" s="151" t="s">
        <v>3538</v>
      </c>
      <c r="B428" s="127" t="s">
        <v>3530</v>
      </c>
      <c r="C428" s="53">
        <v>43236</v>
      </c>
      <c r="D428" s="93">
        <v>340000</v>
      </c>
      <c r="E428" s="304" t="s">
        <v>1535</v>
      </c>
      <c r="F428" s="153" t="s">
        <v>52</v>
      </c>
    </row>
    <row r="429" spans="1:6" s="167" customFormat="1">
      <c r="A429" s="151" t="s">
        <v>3539</v>
      </c>
      <c r="B429" s="127" t="s">
        <v>3530</v>
      </c>
      <c r="C429" s="53">
        <v>43236</v>
      </c>
      <c r="D429" s="93">
        <v>300000</v>
      </c>
      <c r="E429" s="304" t="s">
        <v>1535</v>
      </c>
      <c r="F429" s="153" t="s">
        <v>52</v>
      </c>
    </row>
    <row r="430" spans="1:6" s="167" customFormat="1" ht="45">
      <c r="A430" s="151" t="s">
        <v>3540</v>
      </c>
      <c r="B430" s="127" t="s">
        <v>3530</v>
      </c>
      <c r="C430" s="53">
        <v>43236</v>
      </c>
      <c r="D430" s="93">
        <v>100000</v>
      </c>
      <c r="E430" s="304" t="s">
        <v>286</v>
      </c>
      <c r="F430" s="153" t="s">
        <v>52</v>
      </c>
    </row>
    <row r="431" spans="1:6" s="167" customFormat="1" ht="15.75">
      <c r="A431" s="108"/>
      <c r="B431" s="103"/>
      <c r="C431" s="109"/>
      <c r="D431" s="71">
        <f>SUM(D403:D430)</f>
        <v>13924800</v>
      </c>
      <c r="E431" s="104"/>
      <c r="F431" s="105"/>
    </row>
    <row r="432" spans="1:6" s="167" customFormat="1" ht="23.25">
      <c r="A432" s="656" t="s">
        <v>1524</v>
      </c>
      <c r="B432" s="657"/>
      <c r="C432" s="657"/>
      <c r="D432" s="657"/>
      <c r="E432" s="657"/>
      <c r="F432" s="658"/>
    </row>
    <row r="433" spans="1:6" s="167" customFormat="1" ht="30">
      <c r="A433" s="110" t="s">
        <v>1525</v>
      </c>
      <c r="B433" s="111" t="s">
        <v>1526</v>
      </c>
      <c r="C433" s="115">
        <v>43039</v>
      </c>
      <c r="D433" s="72">
        <v>3500000</v>
      </c>
      <c r="E433" s="112" t="s">
        <v>230</v>
      </c>
      <c r="F433" s="106" t="s">
        <v>28</v>
      </c>
    </row>
    <row r="434" spans="1:6" s="167" customFormat="1" ht="30">
      <c r="A434" s="102" t="s">
        <v>1527</v>
      </c>
      <c r="B434" s="113" t="s">
        <v>1526</v>
      </c>
      <c r="C434" s="115">
        <v>43039</v>
      </c>
      <c r="D434" s="37">
        <v>184000</v>
      </c>
      <c r="E434" s="104" t="s">
        <v>1528</v>
      </c>
      <c r="F434" s="304" t="s">
        <v>20</v>
      </c>
    </row>
    <row r="435" spans="1:6" s="167" customFormat="1" ht="30">
      <c r="A435" s="102" t="s">
        <v>1529</v>
      </c>
      <c r="B435" s="113" t="s">
        <v>1526</v>
      </c>
      <c r="C435" s="115">
        <v>43039</v>
      </c>
      <c r="D435" s="37">
        <v>807000</v>
      </c>
      <c r="E435" s="104" t="s">
        <v>1528</v>
      </c>
      <c r="F435" s="304" t="s">
        <v>20</v>
      </c>
    </row>
    <row r="436" spans="1:6" s="167" customFormat="1" ht="30">
      <c r="A436" s="102" t="s">
        <v>1530</v>
      </c>
      <c r="B436" s="113" t="s">
        <v>1526</v>
      </c>
      <c r="C436" s="115">
        <v>43039</v>
      </c>
      <c r="D436" s="37">
        <v>311000</v>
      </c>
      <c r="E436" s="104" t="s">
        <v>1528</v>
      </c>
      <c r="F436" s="304" t="s">
        <v>20</v>
      </c>
    </row>
    <row r="437" spans="1:6" s="167" customFormat="1" ht="30">
      <c r="A437" s="102" t="s">
        <v>1531</v>
      </c>
      <c r="B437" s="113" t="s">
        <v>1526</v>
      </c>
      <c r="C437" s="115">
        <v>43039</v>
      </c>
      <c r="D437" s="37">
        <v>2500000</v>
      </c>
      <c r="E437" s="104" t="s">
        <v>1532</v>
      </c>
      <c r="F437" s="304" t="s">
        <v>20</v>
      </c>
    </row>
    <row r="438" spans="1:6" s="167" customFormat="1" ht="30">
      <c r="A438" s="102" t="s">
        <v>1533</v>
      </c>
      <c r="B438" s="113" t="s">
        <v>1526</v>
      </c>
      <c r="C438" s="115">
        <v>43039</v>
      </c>
      <c r="D438" s="37">
        <v>1000000</v>
      </c>
      <c r="E438" s="104" t="s">
        <v>1196</v>
      </c>
      <c r="F438" s="106" t="s">
        <v>38</v>
      </c>
    </row>
    <row r="439" spans="1:6" s="167" customFormat="1" ht="30">
      <c r="A439" s="102" t="s">
        <v>1534</v>
      </c>
      <c r="B439" s="113" t="s">
        <v>1526</v>
      </c>
      <c r="C439" s="115">
        <v>43039</v>
      </c>
      <c r="D439" s="37">
        <v>1300000</v>
      </c>
      <c r="E439" s="104" t="s">
        <v>1535</v>
      </c>
      <c r="F439" s="118" t="s">
        <v>52</v>
      </c>
    </row>
    <row r="440" spans="1:6" s="167" customFormat="1" ht="45">
      <c r="A440" s="102" t="s">
        <v>1536</v>
      </c>
      <c r="B440" s="113" t="s">
        <v>1526</v>
      </c>
      <c r="C440" s="115">
        <v>43039</v>
      </c>
      <c r="D440" s="37">
        <v>120000</v>
      </c>
      <c r="E440" s="104" t="s">
        <v>1537</v>
      </c>
      <c r="F440" s="106" t="s">
        <v>28</v>
      </c>
    </row>
    <row r="441" spans="1:6" s="167" customFormat="1" ht="30">
      <c r="A441" s="151" t="s">
        <v>1538</v>
      </c>
      <c r="B441" s="113" t="s">
        <v>1526</v>
      </c>
      <c r="C441" s="115">
        <v>43039</v>
      </c>
      <c r="D441" s="37">
        <v>600000</v>
      </c>
      <c r="E441" s="151" t="s">
        <v>351</v>
      </c>
      <c r="F441" s="304" t="s">
        <v>43</v>
      </c>
    </row>
    <row r="442" spans="1:6" s="167" customFormat="1" ht="30">
      <c r="A442" s="151" t="s">
        <v>1539</v>
      </c>
      <c r="B442" s="113" t="s">
        <v>1526</v>
      </c>
      <c r="C442" s="115">
        <v>43039</v>
      </c>
      <c r="D442" s="37">
        <v>600000</v>
      </c>
      <c r="E442" s="151" t="s">
        <v>351</v>
      </c>
      <c r="F442" s="304" t="s">
        <v>43</v>
      </c>
    </row>
    <row r="443" spans="1:6" s="167" customFormat="1" ht="30">
      <c r="A443" s="151" t="s">
        <v>1540</v>
      </c>
      <c r="B443" s="113" t="s">
        <v>1526</v>
      </c>
      <c r="C443" s="115">
        <v>43039</v>
      </c>
      <c r="D443" s="37">
        <v>300000</v>
      </c>
      <c r="E443" s="151" t="s">
        <v>351</v>
      </c>
      <c r="F443" s="304" t="s">
        <v>43</v>
      </c>
    </row>
    <row r="444" spans="1:6" s="167" customFormat="1" ht="30">
      <c r="A444" s="151" t="s">
        <v>1541</v>
      </c>
      <c r="B444" s="113" t="s">
        <v>1526</v>
      </c>
      <c r="C444" s="115">
        <v>43039</v>
      </c>
      <c r="D444" s="37">
        <v>208000</v>
      </c>
      <c r="E444" s="151" t="s">
        <v>333</v>
      </c>
      <c r="F444" s="106" t="s">
        <v>38</v>
      </c>
    </row>
    <row r="445" spans="1:6" s="167" customFormat="1" ht="30">
      <c r="A445" s="151" t="s">
        <v>1542</v>
      </c>
      <c r="B445" s="113" t="s">
        <v>1526</v>
      </c>
      <c r="C445" s="115">
        <v>43039</v>
      </c>
      <c r="D445" s="37">
        <v>4300000</v>
      </c>
      <c r="E445" s="151" t="s">
        <v>286</v>
      </c>
      <c r="F445" s="118" t="s">
        <v>52</v>
      </c>
    </row>
    <row r="446" spans="1:6" s="167" customFormat="1">
      <c r="A446" s="151" t="s">
        <v>2354</v>
      </c>
      <c r="B446" s="113" t="s">
        <v>2355</v>
      </c>
      <c r="C446" s="115">
        <v>43077</v>
      </c>
      <c r="D446" s="37">
        <v>500000</v>
      </c>
      <c r="E446" s="151" t="s">
        <v>1139</v>
      </c>
      <c r="F446" s="106" t="s">
        <v>38</v>
      </c>
    </row>
    <row r="447" spans="1:6" s="167" customFormat="1" ht="15.75">
      <c r="A447" s="151"/>
      <c r="B447" s="151"/>
      <c r="C447" s="151"/>
      <c r="D447" s="617">
        <f>SUM(D433:D446)</f>
        <v>16230000</v>
      </c>
      <c r="E447" s="151"/>
      <c r="F447" s="151"/>
    </row>
    <row r="448" spans="1:6" ht="23.25">
      <c r="A448" s="659" t="s">
        <v>3553</v>
      </c>
      <c r="B448" s="660"/>
      <c r="C448" s="660"/>
      <c r="D448" s="660"/>
      <c r="E448" s="660"/>
      <c r="F448" s="661"/>
    </row>
    <row r="449" spans="1:6" ht="30">
      <c r="A449" s="205" t="s">
        <v>3554</v>
      </c>
      <c r="B449" s="254" t="s">
        <v>3555</v>
      </c>
      <c r="C449" s="289">
        <v>43243</v>
      </c>
      <c r="D449" s="290">
        <v>170000</v>
      </c>
      <c r="E449" s="205" t="s">
        <v>3476</v>
      </c>
      <c r="F449" s="205" t="s">
        <v>43</v>
      </c>
    </row>
    <row r="450" spans="1:6" ht="30">
      <c r="A450" s="205" t="s">
        <v>3556</v>
      </c>
      <c r="B450" s="254" t="s">
        <v>3557</v>
      </c>
      <c r="C450" s="289">
        <v>43243</v>
      </c>
      <c r="D450" s="291">
        <v>200000</v>
      </c>
      <c r="E450" s="285" t="s">
        <v>351</v>
      </c>
      <c r="F450" s="205" t="s">
        <v>43</v>
      </c>
    </row>
    <row r="451" spans="1:6" ht="30">
      <c r="A451" s="205" t="s">
        <v>3558</v>
      </c>
      <c r="B451" s="254" t="s">
        <v>3559</v>
      </c>
      <c r="C451" s="289">
        <v>43243</v>
      </c>
      <c r="D451" s="291">
        <v>200000</v>
      </c>
      <c r="E451" s="285" t="s">
        <v>351</v>
      </c>
      <c r="F451" s="205" t="s">
        <v>43</v>
      </c>
    </row>
    <row r="452" spans="1:6" ht="45">
      <c r="A452" s="205" t="s">
        <v>3560</v>
      </c>
      <c r="B452" s="254" t="s">
        <v>3561</v>
      </c>
      <c r="C452" s="289">
        <v>43243</v>
      </c>
      <c r="D452" s="291">
        <v>100000</v>
      </c>
      <c r="E452" s="285" t="s">
        <v>3064</v>
      </c>
      <c r="F452" s="205" t="s">
        <v>43</v>
      </c>
    </row>
    <row r="453" spans="1:6" s="167" customFormat="1" ht="23.25" customHeight="1">
      <c r="A453" s="205" t="s">
        <v>3562</v>
      </c>
      <c r="B453" s="254" t="s">
        <v>3563</v>
      </c>
      <c r="C453" s="289">
        <v>43243</v>
      </c>
      <c r="D453" s="291">
        <v>170000</v>
      </c>
      <c r="E453" s="285" t="s">
        <v>3067</v>
      </c>
      <c r="F453" s="205" t="s">
        <v>43</v>
      </c>
    </row>
    <row r="454" spans="1:6" s="167" customFormat="1" ht="19.5" customHeight="1">
      <c r="A454" s="205" t="s">
        <v>3564</v>
      </c>
      <c r="B454" s="254" t="s">
        <v>3565</v>
      </c>
      <c r="C454" s="289">
        <v>43243</v>
      </c>
      <c r="D454" s="291">
        <v>280000</v>
      </c>
      <c r="E454" s="285" t="s">
        <v>1137</v>
      </c>
      <c r="F454" s="205" t="s">
        <v>43</v>
      </c>
    </row>
    <row r="455" spans="1:6">
      <c r="A455" s="205" t="s">
        <v>3566</v>
      </c>
      <c r="B455" s="254" t="s">
        <v>3567</v>
      </c>
      <c r="C455" s="289">
        <v>43243</v>
      </c>
      <c r="D455" s="291">
        <v>230000</v>
      </c>
      <c r="E455" s="285" t="s">
        <v>3068</v>
      </c>
      <c r="F455" s="205" t="s">
        <v>43</v>
      </c>
    </row>
    <row r="456" spans="1:6" ht="30">
      <c r="A456" s="205" t="s">
        <v>3568</v>
      </c>
      <c r="B456" s="254" t="s">
        <v>3569</v>
      </c>
      <c r="C456" s="289">
        <v>43243</v>
      </c>
      <c r="D456" s="291">
        <v>250000</v>
      </c>
      <c r="E456" s="285" t="s">
        <v>1131</v>
      </c>
      <c r="F456" s="205" t="s">
        <v>43</v>
      </c>
    </row>
    <row r="457" spans="1:6" ht="30">
      <c r="A457" s="205" t="s">
        <v>3570</v>
      </c>
      <c r="B457" s="254" t="s">
        <v>3571</v>
      </c>
      <c r="C457" s="289">
        <v>43243</v>
      </c>
      <c r="D457" s="291">
        <v>250000</v>
      </c>
      <c r="E457" s="285" t="s">
        <v>3535</v>
      </c>
      <c r="F457" s="205" t="s">
        <v>43</v>
      </c>
    </row>
    <row r="458" spans="1:6" s="96" customFormat="1">
      <c r="A458" s="205" t="s">
        <v>3572</v>
      </c>
      <c r="B458" s="254" t="s">
        <v>3573</v>
      </c>
      <c r="C458" s="289">
        <v>43243</v>
      </c>
      <c r="D458" s="291">
        <v>150000</v>
      </c>
      <c r="E458" s="285" t="s">
        <v>1135</v>
      </c>
      <c r="F458" s="205" t="s">
        <v>43</v>
      </c>
    </row>
    <row r="459" spans="1:6" s="96" customFormat="1">
      <c r="A459" s="283" t="s">
        <v>3574</v>
      </c>
      <c r="B459" s="264" t="s">
        <v>3575</v>
      </c>
      <c r="C459" s="289">
        <v>43243</v>
      </c>
      <c r="D459" s="291">
        <v>500000</v>
      </c>
      <c r="E459" s="286" t="s">
        <v>1141</v>
      </c>
      <c r="F459" s="283" t="s">
        <v>38</v>
      </c>
    </row>
    <row r="460" spans="1:6" s="96" customFormat="1">
      <c r="A460" s="205" t="s">
        <v>3576</v>
      </c>
      <c r="B460" s="254" t="s">
        <v>3577</v>
      </c>
      <c r="C460" s="289">
        <v>43243</v>
      </c>
      <c r="D460" s="291">
        <v>230000</v>
      </c>
      <c r="E460" s="285" t="s">
        <v>3054</v>
      </c>
      <c r="F460" s="283" t="s">
        <v>38</v>
      </c>
    </row>
    <row r="461" spans="1:6" s="96" customFormat="1" ht="30">
      <c r="A461" s="205" t="s">
        <v>3578</v>
      </c>
      <c r="B461" s="254" t="s">
        <v>3579</v>
      </c>
      <c r="C461" s="289">
        <v>43243</v>
      </c>
      <c r="D461" s="291">
        <v>200000</v>
      </c>
      <c r="E461" s="285" t="s">
        <v>333</v>
      </c>
      <c r="F461" s="283" t="s">
        <v>38</v>
      </c>
    </row>
    <row r="462" spans="1:6" s="96" customFormat="1">
      <c r="A462" s="205" t="s">
        <v>3580</v>
      </c>
      <c r="B462" s="254" t="s">
        <v>3581</v>
      </c>
      <c r="C462" s="289">
        <v>43243</v>
      </c>
      <c r="D462" s="291">
        <v>170000</v>
      </c>
      <c r="E462" s="285" t="s">
        <v>3474</v>
      </c>
      <c r="F462" s="283" t="s">
        <v>38</v>
      </c>
    </row>
    <row r="463" spans="1:6">
      <c r="A463" s="205" t="s">
        <v>3582</v>
      </c>
      <c r="B463" s="254" t="s">
        <v>3583</v>
      </c>
      <c r="C463" s="289">
        <v>43243</v>
      </c>
      <c r="D463" s="291">
        <v>600000</v>
      </c>
      <c r="E463" s="285" t="s">
        <v>1196</v>
      </c>
      <c r="F463" s="283" t="s">
        <v>38</v>
      </c>
    </row>
    <row r="464" spans="1:6" ht="45">
      <c r="A464" s="205" t="s">
        <v>3584</v>
      </c>
      <c r="B464" s="254" t="s">
        <v>3585</v>
      </c>
      <c r="C464" s="289">
        <v>43243</v>
      </c>
      <c r="D464" s="291">
        <v>200000</v>
      </c>
      <c r="E464" s="285" t="s">
        <v>3467</v>
      </c>
      <c r="F464" s="283" t="s">
        <v>38</v>
      </c>
    </row>
    <row r="465" spans="1:6">
      <c r="A465" s="205" t="s">
        <v>3586</v>
      </c>
      <c r="B465" s="254" t="s">
        <v>3587</v>
      </c>
      <c r="C465" s="289">
        <v>43243</v>
      </c>
      <c r="D465" s="291">
        <v>250000</v>
      </c>
      <c r="E465" s="285" t="s">
        <v>3465</v>
      </c>
      <c r="F465" s="283" t="s">
        <v>38</v>
      </c>
    </row>
    <row r="466" spans="1:6">
      <c r="A466" s="205" t="s">
        <v>3588</v>
      </c>
      <c r="B466" s="254" t="s">
        <v>3589</v>
      </c>
      <c r="C466" s="289">
        <v>43243</v>
      </c>
      <c r="D466" s="291">
        <v>350000</v>
      </c>
      <c r="E466" s="285" t="s">
        <v>1139</v>
      </c>
      <c r="F466" s="283" t="s">
        <v>38</v>
      </c>
    </row>
    <row r="467" spans="1:6" ht="30">
      <c r="A467" s="205" t="s">
        <v>3590</v>
      </c>
      <c r="B467" s="254" t="s">
        <v>3591</v>
      </c>
      <c r="C467" s="289">
        <v>43243</v>
      </c>
      <c r="D467" s="291">
        <v>400000</v>
      </c>
      <c r="E467" s="285" t="s">
        <v>3056</v>
      </c>
      <c r="F467" s="283" t="s">
        <v>38</v>
      </c>
    </row>
    <row r="468" spans="1:6" ht="18.75" customHeight="1">
      <c r="A468" s="205" t="s">
        <v>3592</v>
      </c>
      <c r="B468" s="254" t="s">
        <v>3593</v>
      </c>
      <c r="C468" s="289">
        <v>43243</v>
      </c>
      <c r="D468" s="291">
        <v>340000</v>
      </c>
      <c r="E468" s="285" t="s">
        <v>221</v>
      </c>
      <c r="F468" s="205" t="s">
        <v>20</v>
      </c>
    </row>
    <row r="469" spans="1:6" ht="50.25" customHeight="1">
      <c r="A469" s="205" t="s">
        <v>3594</v>
      </c>
      <c r="B469" s="254" t="s">
        <v>3595</v>
      </c>
      <c r="C469" s="289">
        <v>43243</v>
      </c>
      <c r="D469" s="291">
        <v>150000</v>
      </c>
      <c r="E469" s="285" t="s">
        <v>221</v>
      </c>
      <c r="F469" s="205" t="s">
        <v>20</v>
      </c>
    </row>
    <row r="470" spans="1:6" ht="45">
      <c r="A470" s="205" t="s">
        <v>3596</v>
      </c>
      <c r="B470" s="254" t="s">
        <v>3597</v>
      </c>
      <c r="C470" s="289">
        <v>43243</v>
      </c>
      <c r="D470" s="291">
        <v>100000</v>
      </c>
      <c r="E470" s="285" t="s">
        <v>463</v>
      </c>
      <c r="F470" s="205" t="s">
        <v>20</v>
      </c>
    </row>
    <row r="471" spans="1:6" ht="18.75" customHeight="1">
      <c r="A471" s="205" t="s">
        <v>3598</v>
      </c>
      <c r="B471" s="254" t="s">
        <v>3599</v>
      </c>
      <c r="C471" s="289">
        <v>43243</v>
      </c>
      <c r="D471" s="291">
        <v>180000</v>
      </c>
      <c r="E471" s="285" t="s">
        <v>458</v>
      </c>
      <c r="F471" s="205" t="s">
        <v>20</v>
      </c>
    </row>
    <row r="472" spans="1:6" ht="15" customHeight="1">
      <c r="A472" s="205" t="s">
        <v>3600</v>
      </c>
      <c r="B472" s="254" t="s">
        <v>3601</v>
      </c>
      <c r="C472" s="289">
        <v>43243</v>
      </c>
      <c r="D472" s="291">
        <v>300000</v>
      </c>
      <c r="E472" s="285" t="s">
        <v>446</v>
      </c>
      <c r="F472" s="205" t="s">
        <v>20</v>
      </c>
    </row>
    <row r="473" spans="1:6" ht="15" customHeight="1">
      <c r="A473" s="205" t="s">
        <v>3602</v>
      </c>
      <c r="B473" s="254" t="s">
        <v>3603</v>
      </c>
      <c r="C473" s="289">
        <v>43243</v>
      </c>
      <c r="D473" s="291">
        <v>280000</v>
      </c>
      <c r="E473" s="285" t="s">
        <v>442</v>
      </c>
      <c r="F473" s="205" t="s">
        <v>20</v>
      </c>
    </row>
    <row r="474" spans="1:6" ht="15" customHeight="1">
      <c r="A474" s="205" t="s">
        <v>3604</v>
      </c>
      <c r="B474" s="254" t="s">
        <v>3605</v>
      </c>
      <c r="C474" s="289">
        <v>43243</v>
      </c>
      <c r="D474" s="291">
        <v>150000</v>
      </c>
      <c r="E474" s="285" t="s">
        <v>453</v>
      </c>
      <c r="F474" s="205" t="s">
        <v>20</v>
      </c>
    </row>
    <row r="475" spans="1:6" ht="15" customHeight="1">
      <c r="A475" s="205" t="s">
        <v>3606</v>
      </c>
      <c r="B475" s="254" t="s">
        <v>3607</v>
      </c>
      <c r="C475" s="289">
        <v>43243</v>
      </c>
      <c r="D475" s="291">
        <v>70000</v>
      </c>
      <c r="E475" s="285" t="s">
        <v>448</v>
      </c>
      <c r="F475" s="205" t="s">
        <v>20</v>
      </c>
    </row>
    <row r="476" spans="1:6" ht="15" customHeight="1">
      <c r="A476" s="205" t="s">
        <v>3608</v>
      </c>
      <c r="B476" s="254" t="s">
        <v>3609</v>
      </c>
      <c r="C476" s="289">
        <v>43243</v>
      </c>
      <c r="D476" s="291">
        <v>400000</v>
      </c>
      <c r="E476" s="287" t="s">
        <v>226</v>
      </c>
      <c r="F476" s="205" t="s">
        <v>20</v>
      </c>
    </row>
    <row r="477" spans="1:6" ht="15" customHeight="1">
      <c r="A477" s="205" t="s">
        <v>3610</v>
      </c>
      <c r="B477" s="254" t="s">
        <v>3611</v>
      </c>
      <c r="C477" s="289">
        <v>43243</v>
      </c>
      <c r="D477" s="291">
        <v>250000</v>
      </c>
      <c r="E477" s="285" t="s">
        <v>451</v>
      </c>
      <c r="F477" s="205" t="s">
        <v>20</v>
      </c>
    </row>
    <row r="478" spans="1:6" ht="15" customHeight="1">
      <c r="A478" s="205" t="s">
        <v>3612</v>
      </c>
      <c r="B478" s="254" t="s">
        <v>3613</v>
      </c>
      <c r="C478" s="289">
        <v>43243</v>
      </c>
      <c r="D478" s="291">
        <v>300000</v>
      </c>
      <c r="E478" s="285" t="s">
        <v>432</v>
      </c>
      <c r="F478" s="205" t="s">
        <v>20</v>
      </c>
    </row>
    <row r="479" spans="1:6" ht="15" customHeight="1">
      <c r="A479" s="205" t="s">
        <v>3614</v>
      </c>
      <c r="B479" s="254" t="s">
        <v>3615</v>
      </c>
      <c r="C479" s="289">
        <v>43243</v>
      </c>
      <c r="D479" s="291">
        <v>250000</v>
      </c>
      <c r="E479" s="285" t="s">
        <v>424</v>
      </c>
      <c r="F479" s="205" t="s">
        <v>20</v>
      </c>
    </row>
    <row r="480" spans="1:6" ht="15" customHeight="1">
      <c r="A480" s="205" t="s">
        <v>3616</v>
      </c>
      <c r="B480" s="254" t="s">
        <v>3617</v>
      </c>
      <c r="C480" s="289">
        <v>43243</v>
      </c>
      <c r="D480" s="291">
        <v>400000</v>
      </c>
      <c r="E480" s="285" t="s">
        <v>428</v>
      </c>
      <c r="F480" s="205" t="s">
        <v>20</v>
      </c>
    </row>
    <row r="481" spans="1:6" ht="15" customHeight="1">
      <c r="A481" s="205" t="s">
        <v>3618</v>
      </c>
      <c r="B481" s="254" t="s">
        <v>3619</v>
      </c>
      <c r="C481" s="289">
        <v>43243</v>
      </c>
      <c r="D481" s="291">
        <v>130000</v>
      </c>
      <c r="E481" s="285" t="s">
        <v>455</v>
      </c>
      <c r="F481" s="205" t="s">
        <v>20</v>
      </c>
    </row>
    <row r="482" spans="1:6" ht="15" customHeight="1">
      <c r="A482" s="205" t="s">
        <v>3620</v>
      </c>
      <c r="B482" s="254" t="s">
        <v>3621</v>
      </c>
      <c r="C482" s="289">
        <v>43243</v>
      </c>
      <c r="D482" s="291">
        <v>100000</v>
      </c>
      <c r="E482" s="285" t="s">
        <v>444</v>
      </c>
      <c r="F482" s="205" t="s">
        <v>20</v>
      </c>
    </row>
    <row r="483" spans="1:6" ht="15" customHeight="1">
      <c r="A483" s="205" t="s">
        <v>3622</v>
      </c>
      <c r="B483" s="254" t="s">
        <v>3623</v>
      </c>
      <c r="C483" s="289">
        <v>43243</v>
      </c>
      <c r="D483" s="291">
        <v>120000</v>
      </c>
      <c r="E483" s="285" t="s">
        <v>436</v>
      </c>
      <c r="F483" s="205" t="s">
        <v>20</v>
      </c>
    </row>
    <row r="484" spans="1:6" ht="15" customHeight="1">
      <c r="A484" s="205" t="s">
        <v>3624</v>
      </c>
      <c r="B484" s="254" t="s">
        <v>3625</v>
      </c>
      <c r="C484" s="289">
        <v>43243</v>
      </c>
      <c r="D484" s="291">
        <v>180000</v>
      </c>
      <c r="E484" s="285" t="s">
        <v>404</v>
      </c>
      <c r="F484" s="205" t="s">
        <v>20</v>
      </c>
    </row>
    <row r="485" spans="1:6" ht="15" customHeight="1">
      <c r="A485" s="205" t="s">
        <v>3626</v>
      </c>
      <c r="B485" s="254" t="s">
        <v>3627</v>
      </c>
      <c r="C485" s="289">
        <v>43243</v>
      </c>
      <c r="D485" s="291">
        <v>370000</v>
      </c>
      <c r="E485" s="285" t="s">
        <v>3429</v>
      </c>
      <c r="F485" s="205" t="s">
        <v>28</v>
      </c>
    </row>
    <row r="486" spans="1:6" ht="15" customHeight="1">
      <c r="A486" s="283" t="s">
        <v>3628</v>
      </c>
      <c r="B486" s="264" t="s">
        <v>3629</v>
      </c>
      <c r="C486" s="289">
        <v>43243</v>
      </c>
      <c r="D486" s="291">
        <v>170000</v>
      </c>
      <c r="E486" s="286" t="s">
        <v>1183</v>
      </c>
      <c r="F486" s="205" t="s">
        <v>28</v>
      </c>
    </row>
    <row r="487" spans="1:6" ht="15" customHeight="1">
      <c r="A487" s="205" t="s">
        <v>3630</v>
      </c>
      <c r="B487" s="254" t="s">
        <v>3631</v>
      </c>
      <c r="C487" s="289">
        <v>43243</v>
      </c>
      <c r="D487" s="291">
        <v>240000</v>
      </c>
      <c r="E487" s="285" t="s">
        <v>3017</v>
      </c>
      <c r="F487" s="205" t="s">
        <v>28</v>
      </c>
    </row>
    <row r="488" spans="1:6" ht="15" customHeight="1">
      <c r="A488" s="205" t="s">
        <v>3632</v>
      </c>
      <c r="B488" s="254" t="s">
        <v>3633</v>
      </c>
      <c r="C488" s="289">
        <v>43243</v>
      </c>
      <c r="D488" s="291">
        <v>150000</v>
      </c>
      <c r="E488" s="285" t="s">
        <v>1177</v>
      </c>
      <c r="F488" s="205" t="s">
        <v>28</v>
      </c>
    </row>
    <row r="489" spans="1:6" ht="15" customHeight="1">
      <c r="A489" s="283" t="s">
        <v>3634</v>
      </c>
      <c r="B489" s="254" t="s">
        <v>3635</v>
      </c>
      <c r="C489" s="289">
        <v>43243</v>
      </c>
      <c r="D489" s="291">
        <v>500000</v>
      </c>
      <c r="E489" s="286" t="s">
        <v>1181</v>
      </c>
      <c r="F489" s="205" t="s">
        <v>28</v>
      </c>
    </row>
    <row r="490" spans="1:6" ht="15" customHeight="1">
      <c r="A490" s="205" t="s">
        <v>3636</v>
      </c>
      <c r="B490" s="254" t="s">
        <v>3637</v>
      </c>
      <c r="C490" s="289">
        <v>43243</v>
      </c>
      <c r="D490" s="291">
        <v>130000</v>
      </c>
      <c r="E490" s="285" t="s">
        <v>1157</v>
      </c>
      <c r="F490" s="205" t="s">
        <v>28</v>
      </c>
    </row>
    <row r="491" spans="1:6" ht="15" customHeight="1">
      <c r="A491" s="205" t="s">
        <v>3638</v>
      </c>
      <c r="B491" s="254" t="s">
        <v>3639</v>
      </c>
      <c r="C491" s="289">
        <v>43243</v>
      </c>
      <c r="D491" s="291">
        <v>180000</v>
      </c>
      <c r="E491" s="285" t="s">
        <v>1155</v>
      </c>
      <c r="F491" s="205" t="s">
        <v>28</v>
      </c>
    </row>
    <row r="492" spans="1:6" ht="15" customHeight="1">
      <c r="A492" s="205" t="s">
        <v>3640</v>
      </c>
      <c r="B492" s="254" t="s">
        <v>3641</v>
      </c>
      <c r="C492" s="289">
        <v>43243</v>
      </c>
      <c r="D492" s="291">
        <v>200000</v>
      </c>
      <c r="E492" s="285" t="s">
        <v>230</v>
      </c>
      <c r="F492" s="205" t="s">
        <v>28</v>
      </c>
    </row>
    <row r="493" spans="1:6" ht="15" customHeight="1">
      <c r="A493" s="205" t="s">
        <v>3642</v>
      </c>
      <c r="B493" s="254" t="s">
        <v>3643</v>
      </c>
      <c r="C493" s="289">
        <v>43243</v>
      </c>
      <c r="D493" s="291">
        <v>180000</v>
      </c>
      <c r="E493" s="285" t="s">
        <v>3016</v>
      </c>
      <c r="F493" s="205" t="s">
        <v>28</v>
      </c>
    </row>
    <row r="494" spans="1:6" ht="15" customHeight="1">
      <c r="A494" s="205" t="s">
        <v>3644</v>
      </c>
      <c r="B494" s="254" t="s">
        <v>3645</v>
      </c>
      <c r="C494" s="289">
        <v>43243</v>
      </c>
      <c r="D494" s="291">
        <v>350000</v>
      </c>
      <c r="E494" s="285" t="s">
        <v>1165</v>
      </c>
      <c r="F494" s="205" t="s">
        <v>28</v>
      </c>
    </row>
    <row r="495" spans="1:6" ht="15" customHeight="1">
      <c r="A495" s="283" t="s">
        <v>3646</v>
      </c>
      <c r="B495" s="264" t="s">
        <v>3647</v>
      </c>
      <c r="C495" s="289">
        <v>43243</v>
      </c>
      <c r="D495" s="291">
        <v>170000</v>
      </c>
      <c r="E495" s="286" t="s">
        <v>1153</v>
      </c>
      <c r="F495" s="205" t="s">
        <v>28</v>
      </c>
    </row>
    <row r="496" spans="1:6" ht="15" customHeight="1">
      <c r="A496" s="283" t="s">
        <v>3648</v>
      </c>
      <c r="B496" s="264" t="s">
        <v>3649</v>
      </c>
      <c r="C496" s="289">
        <v>43243</v>
      </c>
      <c r="D496" s="291">
        <v>100000</v>
      </c>
      <c r="E496" s="286" t="s">
        <v>1171</v>
      </c>
      <c r="F496" s="205" t="s">
        <v>28</v>
      </c>
    </row>
    <row r="497" spans="1:6" ht="15" customHeight="1">
      <c r="A497" s="283" t="s">
        <v>3650</v>
      </c>
      <c r="B497" s="264" t="s">
        <v>3651</v>
      </c>
      <c r="C497" s="289">
        <v>43243</v>
      </c>
      <c r="D497" s="291">
        <v>100000</v>
      </c>
      <c r="E497" s="286" t="s">
        <v>3010</v>
      </c>
      <c r="F497" s="205" t="s">
        <v>28</v>
      </c>
    </row>
    <row r="498" spans="1:6" ht="15" customHeight="1">
      <c r="A498" s="283" t="s">
        <v>3652</v>
      </c>
      <c r="B498" s="264" t="s">
        <v>3653</v>
      </c>
      <c r="C498" s="289">
        <v>43243</v>
      </c>
      <c r="D498" s="291">
        <v>160000</v>
      </c>
      <c r="E498" s="286" t="s">
        <v>3654</v>
      </c>
      <c r="F498" s="205" t="s">
        <v>28</v>
      </c>
    </row>
    <row r="499" spans="1:6" ht="15" customHeight="1">
      <c r="A499" s="283" t="s">
        <v>3655</v>
      </c>
      <c r="B499" s="264" t="s">
        <v>3656</v>
      </c>
      <c r="C499" s="289">
        <v>43243</v>
      </c>
      <c r="D499" s="291">
        <v>300000</v>
      </c>
      <c r="E499" s="286" t="s">
        <v>3013</v>
      </c>
      <c r="F499" s="205" t="s">
        <v>28</v>
      </c>
    </row>
    <row r="500" spans="1:6" ht="15" customHeight="1">
      <c r="A500" s="283" t="s">
        <v>3657</v>
      </c>
      <c r="B500" s="264" t="s">
        <v>3658</v>
      </c>
      <c r="C500" s="289">
        <v>43243</v>
      </c>
      <c r="D500" s="291">
        <v>100000</v>
      </c>
      <c r="E500" s="286" t="s">
        <v>1145</v>
      </c>
      <c r="F500" s="205" t="s">
        <v>28</v>
      </c>
    </row>
    <row r="501" spans="1:6" ht="15" customHeight="1">
      <c r="A501" s="283" t="s">
        <v>3659</v>
      </c>
      <c r="B501" s="264" t="s">
        <v>3660</v>
      </c>
      <c r="C501" s="289">
        <v>43243</v>
      </c>
      <c r="D501" s="291">
        <v>100000</v>
      </c>
      <c r="E501" s="286" t="s">
        <v>1159</v>
      </c>
      <c r="F501" s="205" t="s">
        <v>28</v>
      </c>
    </row>
    <row r="502" spans="1:6" ht="15" customHeight="1">
      <c r="A502" s="283" t="s">
        <v>3661</v>
      </c>
      <c r="B502" s="264" t="s">
        <v>3662</v>
      </c>
      <c r="C502" s="289">
        <v>43243</v>
      </c>
      <c r="D502" s="291">
        <v>150000</v>
      </c>
      <c r="E502" s="286" t="s">
        <v>1185</v>
      </c>
      <c r="F502" s="205" t="s">
        <v>28</v>
      </c>
    </row>
    <row r="503" spans="1:6" ht="15" customHeight="1">
      <c r="A503" s="283" t="s">
        <v>3663</v>
      </c>
      <c r="B503" s="264" t="s">
        <v>3664</v>
      </c>
      <c r="C503" s="289">
        <v>43243</v>
      </c>
      <c r="D503" s="291">
        <v>150000</v>
      </c>
      <c r="E503" s="286" t="s">
        <v>1167</v>
      </c>
      <c r="F503" s="205" t="s">
        <v>28</v>
      </c>
    </row>
    <row r="504" spans="1:6" ht="15" customHeight="1">
      <c r="A504" s="283" t="s">
        <v>3665</v>
      </c>
      <c r="B504" s="264" t="s">
        <v>3666</v>
      </c>
      <c r="C504" s="289">
        <v>43243</v>
      </c>
      <c r="D504" s="291">
        <v>100000</v>
      </c>
      <c r="E504" s="286" t="s">
        <v>3667</v>
      </c>
      <c r="F504" s="205" t="s">
        <v>28</v>
      </c>
    </row>
    <row r="505" spans="1:6" ht="15" customHeight="1">
      <c r="A505" s="283" t="s">
        <v>3668</v>
      </c>
      <c r="B505" s="264" t="s">
        <v>3669</v>
      </c>
      <c r="C505" s="289">
        <v>43243</v>
      </c>
      <c r="D505" s="291">
        <v>120000</v>
      </c>
      <c r="E505" s="286" t="s">
        <v>1143</v>
      </c>
      <c r="F505" s="205" t="s">
        <v>28</v>
      </c>
    </row>
    <row r="506" spans="1:6" ht="15" customHeight="1">
      <c r="A506" s="283" t="s">
        <v>3670</v>
      </c>
      <c r="B506" s="264" t="s">
        <v>3671</v>
      </c>
      <c r="C506" s="289">
        <v>43243</v>
      </c>
      <c r="D506" s="291">
        <v>250000</v>
      </c>
      <c r="E506" s="286" t="s">
        <v>3445</v>
      </c>
      <c r="F506" s="205" t="s">
        <v>28</v>
      </c>
    </row>
    <row r="507" spans="1:6" ht="15" customHeight="1">
      <c r="A507" s="283" t="s">
        <v>3672</v>
      </c>
      <c r="B507" s="264" t="s">
        <v>3673</v>
      </c>
      <c r="C507" s="289">
        <v>43243</v>
      </c>
      <c r="D507" s="291">
        <v>150000</v>
      </c>
      <c r="E507" s="286" t="s">
        <v>1169</v>
      </c>
      <c r="F507" s="205" t="s">
        <v>28</v>
      </c>
    </row>
    <row r="508" spans="1:6" ht="15" customHeight="1">
      <c r="A508" s="283" t="s">
        <v>3674</v>
      </c>
      <c r="B508" s="264" t="s">
        <v>3675</v>
      </c>
      <c r="C508" s="289">
        <v>43243</v>
      </c>
      <c r="D508" s="291">
        <v>150000</v>
      </c>
      <c r="E508" s="286" t="s">
        <v>1173</v>
      </c>
      <c r="F508" s="205" t="s">
        <v>28</v>
      </c>
    </row>
    <row r="509" spans="1:6" ht="15" customHeight="1">
      <c r="A509" s="283" t="s">
        <v>3676</v>
      </c>
      <c r="B509" s="264" t="s">
        <v>3677</v>
      </c>
      <c r="C509" s="289">
        <v>43243</v>
      </c>
      <c r="D509" s="291">
        <v>90000</v>
      </c>
      <c r="E509" s="286" t="s">
        <v>3439</v>
      </c>
      <c r="F509" s="205" t="s">
        <v>28</v>
      </c>
    </row>
    <row r="510" spans="1:6" ht="15" customHeight="1">
      <c r="A510" s="283" t="s">
        <v>3678</v>
      </c>
      <c r="B510" s="264" t="s">
        <v>3679</v>
      </c>
      <c r="C510" s="289">
        <v>43243</v>
      </c>
      <c r="D510" s="291">
        <v>140000</v>
      </c>
      <c r="E510" s="286" t="s">
        <v>1151</v>
      </c>
      <c r="F510" s="205" t="s">
        <v>28</v>
      </c>
    </row>
    <row r="511" spans="1:6" ht="15" customHeight="1">
      <c r="A511" s="205" t="s">
        <v>3680</v>
      </c>
      <c r="B511" s="254" t="s">
        <v>3681</v>
      </c>
      <c r="C511" s="289">
        <v>43243</v>
      </c>
      <c r="D511" s="291">
        <v>150000</v>
      </c>
      <c r="E511" s="285" t="s">
        <v>3434</v>
      </c>
      <c r="F511" s="205" t="s">
        <v>28</v>
      </c>
    </row>
    <row r="512" spans="1:6" ht="15" customHeight="1">
      <c r="A512" s="205" t="s">
        <v>3682</v>
      </c>
      <c r="B512" s="254" t="s">
        <v>3683</v>
      </c>
      <c r="C512" s="289">
        <v>43243</v>
      </c>
      <c r="D512" s="291">
        <v>250000</v>
      </c>
      <c r="E512" s="285" t="s">
        <v>3012</v>
      </c>
      <c r="F512" s="205" t="s">
        <v>28</v>
      </c>
    </row>
    <row r="513" spans="1:6" ht="15" customHeight="1">
      <c r="A513" s="283" t="s">
        <v>3684</v>
      </c>
      <c r="B513" s="264" t="s">
        <v>3685</v>
      </c>
      <c r="C513" s="289">
        <v>43243</v>
      </c>
      <c r="D513" s="291">
        <v>90000</v>
      </c>
      <c r="E513" s="286" t="s">
        <v>578</v>
      </c>
      <c r="F513" s="283" t="s">
        <v>52</v>
      </c>
    </row>
    <row r="514" spans="1:6" ht="15" customHeight="1">
      <c r="A514" s="283" t="s">
        <v>3686</v>
      </c>
      <c r="B514" s="264" t="s">
        <v>3687</v>
      </c>
      <c r="C514" s="289">
        <v>43243</v>
      </c>
      <c r="D514" s="291">
        <v>160000</v>
      </c>
      <c r="E514" s="286" t="s">
        <v>571</v>
      </c>
      <c r="F514" s="283" t="s">
        <v>52</v>
      </c>
    </row>
    <row r="515" spans="1:6" ht="15" customHeight="1">
      <c r="A515" s="283" t="s">
        <v>3688</v>
      </c>
      <c r="B515" s="264" t="s">
        <v>3689</v>
      </c>
      <c r="C515" s="289">
        <v>43243</v>
      </c>
      <c r="D515" s="291">
        <v>800000</v>
      </c>
      <c r="E515" s="286" t="s">
        <v>596</v>
      </c>
      <c r="F515" s="283" t="s">
        <v>52</v>
      </c>
    </row>
    <row r="516" spans="1:6" ht="15" customHeight="1">
      <c r="A516" s="283" t="s">
        <v>3690</v>
      </c>
      <c r="B516" s="264" t="s">
        <v>3691</v>
      </c>
      <c r="C516" s="289">
        <v>43243</v>
      </c>
      <c r="D516" s="291">
        <v>300000</v>
      </c>
      <c r="E516" s="286" t="s">
        <v>224</v>
      </c>
      <c r="F516" s="283" t="s">
        <v>52</v>
      </c>
    </row>
    <row r="517" spans="1:6" ht="15" customHeight="1">
      <c r="A517" s="283" t="s">
        <v>3692</v>
      </c>
      <c r="B517" s="264" t="s">
        <v>3693</v>
      </c>
      <c r="C517" s="289">
        <v>43243</v>
      </c>
      <c r="D517" s="291">
        <v>500000</v>
      </c>
      <c r="E517" s="286" t="s">
        <v>564</v>
      </c>
      <c r="F517" s="283" t="s">
        <v>52</v>
      </c>
    </row>
    <row r="518" spans="1:6" ht="15" customHeight="1">
      <c r="A518" s="283" t="s">
        <v>3694</v>
      </c>
      <c r="B518" s="264" t="s">
        <v>3695</v>
      </c>
      <c r="C518" s="289">
        <v>43243</v>
      </c>
      <c r="D518" s="291">
        <v>170000</v>
      </c>
      <c r="E518" s="286" t="s">
        <v>419</v>
      </c>
      <c r="F518" s="283" t="s">
        <v>52</v>
      </c>
    </row>
    <row r="519" spans="1:6" ht="15" customHeight="1">
      <c r="A519" s="283" t="s">
        <v>3696</v>
      </c>
      <c r="B519" s="264" t="s">
        <v>3697</v>
      </c>
      <c r="C519" s="289">
        <v>43243</v>
      </c>
      <c r="D519" s="291">
        <v>150000</v>
      </c>
      <c r="E519" s="286" t="s">
        <v>605</v>
      </c>
      <c r="F519" s="283" t="s">
        <v>52</v>
      </c>
    </row>
    <row r="520" spans="1:6" ht="15" customHeight="1">
      <c r="A520" s="283" t="s">
        <v>3698</v>
      </c>
      <c r="B520" s="264" t="s">
        <v>3699</v>
      </c>
      <c r="C520" s="289">
        <v>43243</v>
      </c>
      <c r="D520" s="291">
        <v>200000</v>
      </c>
      <c r="E520" s="286" t="s">
        <v>560</v>
      </c>
      <c r="F520" s="283" t="s">
        <v>52</v>
      </c>
    </row>
    <row r="521" spans="1:6" ht="15" customHeight="1">
      <c r="A521" s="283" t="s">
        <v>3700</v>
      </c>
      <c r="B521" s="264" t="s">
        <v>3701</v>
      </c>
      <c r="C521" s="289">
        <v>43243</v>
      </c>
      <c r="D521" s="291">
        <v>100000</v>
      </c>
      <c r="E521" s="286" t="s">
        <v>586</v>
      </c>
      <c r="F521" s="283" t="s">
        <v>52</v>
      </c>
    </row>
    <row r="522" spans="1:6" ht="15" customHeight="1">
      <c r="A522" s="283" t="s">
        <v>3702</v>
      </c>
      <c r="B522" s="264" t="s">
        <v>3703</v>
      </c>
      <c r="C522" s="289">
        <v>43243</v>
      </c>
      <c r="D522" s="291">
        <v>600000</v>
      </c>
      <c r="E522" s="286" t="s">
        <v>223</v>
      </c>
      <c r="F522" s="283" t="s">
        <v>52</v>
      </c>
    </row>
    <row r="523" spans="1:6" ht="15" customHeight="1">
      <c r="A523" s="283" t="s">
        <v>3704</v>
      </c>
      <c r="B523" s="264" t="s">
        <v>3705</v>
      </c>
      <c r="C523" s="289">
        <v>43243</v>
      </c>
      <c r="D523" s="291">
        <v>100000</v>
      </c>
      <c r="E523" s="286" t="s">
        <v>566</v>
      </c>
      <c r="F523" s="283" t="s">
        <v>52</v>
      </c>
    </row>
    <row r="524" spans="1:6" ht="15" customHeight="1">
      <c r="A524" s="283" t="s">
        <v>3706</v>
      </c>
      <c r="B524" s="264" t="s">
        <v>3707</v>
      </c>
      <c r="C524" s="289">
        <v>43243</v>
      </c>
      <c r="D524" s="291">
        <v>200000</v>
      </c>
      <c r="E524" s="286" t="s">
        <v>616</v>
      </c>
      <c r="F524" s="283" t="s">
        <v>52</v>
      </c>
    </row>
    <row r="525" spans="1:6" ht="15" customHeight="1">
      <c r="A525" s="283" t="s">
        <v>3708</v>
      </c>
      <c r="B525" s="264" t="s">
        <v>3709</v>
      </c>
      <c r="C525" s="289">
        <v>43243</v>
      </c>
      <c r="D525" s="291">
        <v>130000</v>
      </c>
      <c r="E525" s="286" t="s">
        <v>600</v>
      </c>
      <c r="F525" s="283" t="s">
        <v>52</v>
      </c>
    </row>
    <row r="526" spans="1:6" ht="15" customHeight="1">
      <c r="A526" s="205" t="s">
        <v>3710</v>
      </c>
      <c r="B526" s="254" t="s">
        <v>3711</v>
      </c>
      <c r="C526" s="289">
        <v>43243</v>
      </c>
      <c r="D526" s="292">
        <v>150000</v>
      </c>
      <c r="E526" s="285" t="s">
        <v>568</v>
      </c>
      <c r="F526" s="283" t="s">
        <v>52</v>
      </c>
    </row>
    <row r="527" spans="1:6" ht="15" customHeight="1">
      <c r="A527" s="284" t="s">
        <v>3712</v>
      </c>
      <c r="B527" s="295" t="s">
        <v>3713</v>
      </c>
      <c r="C527" s="293">
        <v>43243</v>
      </c>
      <c r="D527" s="294">
        <v>150000</v>
      </c>
      <c r="E527" s="288" t="s">
        <v>594</v>
      </c>
      <c r="F527" s="284" t="s">
        <v>52</v>
      </c>
    </row>
    <row r="528" spans="1:6" ht="15" customHeight="1">
      <c r="A528" s="283" t="s">
        <v>5057</v>
      </c>
      <c r="B528" s="254"/>
      <c r="C528" s="170">
        <v>43444</v>
      </c>
      <c r="D528" s="292">
        <v>422000</v>
      </c>
      <c r="E528" s="205" t="s">
        <v>440</v>
      </c>
      <c r="F528" s="283" t="s">
        <v>20</v>
      </c>
    </row>
    <row r="529" spans="1:6" ht="15" customHeight="1">
      <c r="A529" s="283" t="s">
        <v>5058</v>
      </c>
      <c r="B529" s="254"/>
      <c r="C529" s="170">
        <v>43444</v>
      </c>
      <c r="D529" s="292">
        <v>204000</v>
      </c>
      <c r="E529" s="205" t="s">
        <v>226</v>
      </c>
      <c r="F529" s="283" t="s">
        <v>20</v>
      </c>
    </row>
    <row r="530" spans="1:6" ht="15" customHeight="1">
      <c r="A530" s="283" t="s">
        <v>5059</v>
      </c>
      <c r="B530" s="254"/>
      <c r="C530" s="170">
        <v>43444</v>
      </c>
      <c r="D530" s="292">
        <v>415000</v>
      </c>
      <c r="E530" s="205" t="s">
        <v>536</v>
      </c>
      <c r="F530" s="283" t="s">
        <v>43</v>
      </c>
    </row>
    <row r="531" spans="1:6" ht="15" customHeight="1">
      <c r="A531" s="283" t="s">
        <v>5060</v>
      </c>
      <c r="B531" s="254"/>
      <c r="C531" s="170">
        <v>43444</v>
      </c>
      <c r="D531" s="292">
        <v>99000</v>
      </c>
      <c r="E531" s="205" t="s">
        <v>3743</v>
      </c>
      <c r="F531" s="283" t="s">
        <v>43</v>
      </c>
    </row>
    <row r="532" spans="1:6" ht="15" customHeight="1">
      <c r="A532" s="283" t="s">
        <v>5061</v>
      </c>
      <c r="B532" s="254"/>
      <c r="C532" s="170">
        <v>43444</v>
      </c>
      <c r="D532" s="292">
        <v>277000</v>
      </c>
      <c r="E532" s="205" t="s">
        <v>417</v>
      </c>
      <c r="F532" s="283" t="s">
        <v>52</v>
      </c>
    </row>
    <row r="533" spans="1:6" ht="15" customHeight="1">
      <c r="A533" s="283" t="s">
        <v>5062</v>
      </c>
      <c r="B533" s="254"/>
      <c r="C533" s="170">
        <v>43444</v>
      </c>
      <c r="D533" s="292">
        <v>27000</v>
      </c>
      <c r="E533" s="205" t="s">
        <v>586</v>
      </c>
      <c r="F533" s="283" t="s">
        <v>52</v>
      </c>
    </row>
    <row r="534" spans="1:6" ht="15" customHeight="1">
      <c r="A534" s="177"/>
      <c r="B534" s="178"/>
      <c r="C534" s="179"/>
      <c r="D534" s="212">
        <f>SUM(D449:D533)</f>
        <v>19044000</v>
      </c>
      <c r="E534" s="180"/>
      <c r="F534" s="181"/>
    </row>
    <row r="535" spans="1:6" ht="15" customHeight="1">
      <c r="A535" s="246" t="s">
        <v>4878</v>
      </c>
      <c r="B535" s="278"/>
      <c r="C535" s="278"/>
      <c r="D535" s="278"/>
      <c r="E535" s="278"/>
      <c r="F535" s="247"/>
    </row>
    <row r="536" spans="1:6" ht="15" customHeight="1">
      <c r="A536" s="275" t="s">
        <v>4879</v>
      </c>
      <c r="B536" s="276" t="s">
        <v>4880</v>
      </c>
      <c r="C536" s="277">
        <v>43439</v>
      </c>
      <c r="D536" s="318">
        <v>300000</v>
      </c>
      <c r="E536" s="296" t="s">
        <v>3045</v>
      </c>
      <c r="F536" s="297" t="s">
        <v>20</v>
      </c>
    </row>
    <row r="537" spans="1:6" ht="15" customHeight="1">
      <c r="A537" s="218" t="s">
        <v>4881</v>
      </c>
      <c r="B537" s="232" t="s">
        <v>4882</v>
      </c>
      <c r="C537" s="263">
        <v>43439</v>
      </c>
      <c r="D537" s="317">
        <v>350000</v>
      </c>
      <c r="E537" s="298" t="s">
        <v>3398</v>
      </c>
      <c r="F537" s="299" t="s">
        <v>20</v>
      </c>
    </row>
    <row r="538" spans="1:6" ht="15" customHeight="1">
      <c r="A538" s="218" t="s">
        <v>4883</v>
      </c>
      <c r="B538" s="218" t="s">
        <v>4884</v>
      </c>
      <c r="C538" s="263">
        <v>43439</v>
      </c>
      <c r="D538" s="319">
        <v>350000</v>
      </c>
      <c r="E538" s="298" t="s">
        <v>3049</v>
      </c>
      <c r="F538" s="299" t="s">
        <v>20</v>
      </c>
    </row>
    <row r="539" spans="1:6" ht="15" customHeight="1">
      <c r="A539" s="218" t="s">
        <v>4885</v>
      </c>
      <c r="B539" s="232" t="s">
        <v>4886</v>
      </c>
      <c r="C539" s="263">
        <v>43439</v>
      </c>
      <c r="D539" s="317">
        <v>130000</v>
      </c>
      <c r="E539" s="298" t="s">
        <v>3044</v>
      </c>
      <c r="F539" s="299" t="s">
        <v>20</v>
      </c>
    </row>
    <row r="540" spans="1:6" ht="15" customHeight="1">
      <c r="A540" s="218" t="s">
        <v>4887</v>
      </c>
      <c r="B540" s="232" t="s">
        <v>4888</v>
      </c>
      <c r="C540" s="263">
        <v>43439</v>
      </c>
      <c r="D540" s="317">
        <v>99000</v>
      </c>
      <c r="E540" s="298" t="s">
        <v>3383</v>
      </c>
      <c r="F540" s="299" t="s">
        <v>20</v>
      </c>
    </row>
    <row r="541" spans="1:6" ht="15" customHeight="1">
      <c r="A541" s="218" t="s">
        <v>4889</v>
      </c>
      <c r="B541" s="232" t="s">
        <v>4890</v>
      </c>
      <c r="C541" s="263">
        <v>43439</v>
      </c>
      <c r="D541" s="317">
        <v>120000</v>
      </c>
      <c r="E541" s="300" t="s">
        <v>1183</v>
      </c>
      <c r="F541" s="299" t="s">
        <v>28</v>
      </c>
    </row>
    <row r="542" spans="1:6" ht="15" customHeight="1">
      <c r="A542" s="218" t="s">
        <v>4891</v>
      </c>
      <c r="B542" s="232" t="s">
        <v>4892</v>
      </c>
      <c r="C542" s="263">
        <v>43439</v>
      </c>
      <c r="D542" s="317">
        <v>126000</v>
      </c>
      <c r="E542" s="298" t="s">
        <v>3012</v>
      </c>
      <c r="F542" s="299" t="s">
        <v>28</v>
      </c>
    </row>
    <row r="543" spans="1:6" ht="15" customHeight="1">
      <c r="A543" s="218" t="s">
        <v>4893</v>
      </c>
      <c r="B543" s="218" t="s">
        <v>4894</v>
      </c>
      <c r="C543" s="263">
        <v>43439</v>
      </c>
      <c r="D543" s="317">
        <v>350000</v>
      </c>
      <c r="E543" s="301" t="s">
        <v>1167</v>
      </c>
      <c r="F543" s="299" t="s">
        <v>28</v>
      </c>
    </row>
    <row r="544" spans="1:6" ht="15" customHeight="1">
      <c r="A544" s="218" t="s">
        <v>4895</v>
      </c>
      <c r="B544" s="218" t="s">
        <v>4896</v>
      </c>
      <c r="C544" s="263">
        <v>43439</v>
      </c>
      <c r="D544" s="317">
        <v>145000</v>
      </c>
      <c r="E544" s="298" t="s">
        <v>1147</v>
      </c>
      <c r="F544" s="299" t="s">
        <v>28</v>
      </c>
    </row>
    <row r="545" spans="1:6" ht="15" customHeight="1">
      <c r="A545" s="218" t="s">
        <v>4897</v>
      </c>
      <c r="B545" s="232" t="s">
        <v>4898</v>
      </c>
      <c r="C545" s="263">
        <v>43439</v>
      </c>
      <c r="D545" s="317">
        <v>240000</v>
      </c>
      <c r="E545" s="298" t="s">
        <v>3014</v>
      </c>
      <c r="F545" s="299" t="s">
        <v>28</v>
      </c>
    </row>
    <row r="546" spans="1:6" ht="15" customHeight="1">
      <c r="A546" s="218" t="s">
        <v>4899</v>
      </c>
      <c r="B546" s="232" t="s">
        <v>4900</v>
      </c>
      <c r="C546" s="263">
        <v>43439</v>
      </c>
      <c r="D546" s="317">
        <v>230000</v>
      </c>
      <c r="E546" s="298" t="s">
        <v>1151</v>
      </c>
      <c r="F546" s="299" t="s">
        <v>28</v>
      </c>
    </row>
    <row r="547" spans="1:6" ht="15" customHeight="1">
      <c r="A547" s="218" t="s">
        <v>4901</v>
      </c>
      <c r="B547" s="232" t="s">
        <v>4902</v>
      </c>
      <c r="C547" s="263">
        <v>43439</v>
      </c>
      <c r="D547" s="317">
        <v>105000</v>
      </c>
      <c r="E547" s="298" t="s">
        <v>1173</v>
      </c>
      <c r="F547" s="299" t="s">
        <v>28</v>
      </c>
    </row>
    <row r="548" spans="1:6" ht="15" customHeight="1">
      <c r="A548" s="218" t="s">
        <v>4903</v>
      </c>
      <c r="B548" s="232" t="s">
        <v>4904</v>
      </c>
      <c r="C548" s="263">
        <v>43439</v>
      </c>
      <c r="D548" s="317">
        <v>245000</v>
      </c>
      <c r="E548" s="298" t="s">
        <v>1175</v>
      </c>
      <c r="F548" s="299" t="s">
        <v>28</v>
      </c>
    </row>
    <row r="549" spans="1:6" ht="15" customHeight="1">
      <c r="A549" s="218" t="s">
        <v>4905</v>
      </c>
      <c r="B549" s="232" t="s">
        <v>4906</v>
      </c>
      <c r="C549" s="263">
        <v>43439</v>
      </c>
      <c r="D549" s="317">
        <v>226000</v>
      </c>
      <c r="E549" s="298" t="s">
        <v>3425</v>
      </c>
      <c r="F549" s="299" t="s">
        <v>28</v>
      </c>
    </row>
    <row r="550" spans="1:6" ht="15" customHeight="1">
      <c r="A550" s="218" t="s">
        <v>4907</v>
      </c>
      <c r="B550" s="232" t="s">
        <v>4908</v>
      </c>
      <c r="C550" s="263">
        <v>43439</v>
      </c>
      <c r="D550" s="317">
        <v>287000</v>
      </c>
      <c r="E550" s="298" t="s">
        <v>3434</v>
      </c>
      <c r="F550" s="299" t="s">
        <v>28</v>
      </c>
    </row>
    <row r="551" spans="1:6" ht="15" customHeight="1">
      <c r="A551" s="218" t="s">
        <v>4909</v>
      </c>
      <c r="B551" s="218" t="s">
        <v>4910</v>
      </c>
      <c r="C551" s="263">
        <v>43439</v>
      </c>
      <c r="D551" s="317">
        <v>150000</v>
      </c>
      <c r="E551" s="298" t="s">
        <v>3467</v>
      </c>
      <c r="F551" s="299" t="s">
        <v>38</v>
      </c>
    </row>
    <row r="552" spans="1:6" ht="15" customHeight="1">
      <c r="A552" s="218" t="s">
        <v>4911</v>
      </c>
      <c r="B552" s="232" t="s">
        <v>4912</v>
      </c>
      <c r="C552" s="263">
        <v>43439</v>
      </c>
      <c r="D552" s="317">
        <v>280000</v>
      </c>
      <c r="E552" s="298" t="s">
        <v>1141</v>
      </c>
      <c r="F552" s="299" t="s">
        <v>38</v>
      </c>
    </row>
    <row r="553" spans="1:6" ht="15" customHeight="1">
      <c r="A553" s="218" t="s">
        <v>4913</v>
      </c>
      <c r="B553" s="218" t="s">
        <v>4914</v>
      </c>
      <c r="C553" s="263">
        <v>43439</v>
      </c>
      <c r="D553" s="317">
        <v>200000</v>
      </c>
      <c r="E553" s="298" t="s">
        <v>3055</v>
      </c>
      <c r="F553" s="299" t="s">
        <v>38</v>
      </c>
    </row>
    <row r="554" spans="1:6" ht="15" customHeight="1">
      <c r="A554" s="265" t="s">
        <v>4915</v>
      </c>
      <c r="B554" s="232" t="s">
        <v>4916</v>
      </c>
      <c r="C554" s="263">
        <v>43439</v>
      </c>
      <c r="D554" s="317">
        <v>157000</v>
      </c>
      <c r="E554" s="298" t="s">
        <v>3066</v>
      </c>
      <c r="F554" s="299" t="s">
        <v>43</v>
      </c>
    </row>
    <row r="555" spans="1:6" ht="15" customHeight="1">
      <c r="A555" s="265" t="s">
        <v>4917</v>
      </c>
      <c r="B555" s="232" t="s">
        <v>4918</v>
      </c>
      <c r="C555" s="263">
        <v>43439</v>
      </c>
      <c r="D555" s="317">
        <v>180000</v>
      </c>
      <c r="E555" s="298" t="s">
        <v>1135</v>
      </c>
      <c r="F555" s="299" t="s">
        <v>43</v>
      </c>
    </row>
    <row r="556" spans="1:6" ht="15" customHeight="1">
      <c r="A556" s="265" t="s">
        <v>4919</v>
      </c>
      <c r="B556" s="218" t="s">
        <v>4920</v>
      </c>
      <c r="C556" s="263">
        <v>43439</v>
      </c>
      <c r="D556" s="317">
        <v>92000</v>
      </c>
      <c r="E556" s="298" t="s">
        <v>3063</v>
      </c>
      <c r="F556" s="299" t="s">
        <v>43</v>
      </c>
    </row>
    <row r="557" spans="1:6" ht="15" customHeight="1">
      <c r="A557" s="265" t="s">
        <v>4921</v>
      </c>
      <c r="B557" s="232" t="s">
        <v>4922</v>
      </c>
      <c r="C557" s="263">
        <v>43439</v>
      </c>
      <c r="D557" s="317">
        <v>200000</v>
      </c>
      <c r="E557" s="298" t="s">
        <v>1129</v>
      </c>
      <c r="F557" s="299" t="s">
        <v>43</v>
      </c>
    </row>
    <row r="558" spans="1:6" ht="15" customHeight="1">
      <c r="A558" s="265" t="s">
        <v>4923</v>
      </c>
      <c r="B558" s="232" t="s">
        <v>4924</v>
      </c>
      <c r="C558" s="263">
        <v>43439</v>
      </c>
      <c r="D558" s="317">
        <v>200000</v>
      </c>
      <c r="E558" s="298" t="s">
        <v>1116</v>
      </c>
      <c r="F558" s="299" t="s">
        <v>52</v>
      </c>
    </row>
    <row r="559" spans="1:6" ht="15" customHeight="1">
      <c r="A559" s="265" t="s">
        <v>1107</v>
      </c>
      <c r="B559" s="232" t="s">
        <v>4925</v>
      </c>
      <c r="C559" s="263">
        <v>43439</v>
      </c>
      <c r="D559" s="317">
        <v>200000</v>
      </c>
      <c r="E559" s="298" t="s">
        <v>1108</v>
      </c>
      <c r="F559" s="299" t="s">
        <v>52</v>
      </c>
    </row>
    <row r="560" spans="1:6" ht="15" customHeight="1">
      <c r="A560" s="265" t="s">
        <v>4926</v>
      </c>
      <c r="B560" s="232" t="s">
        <v>4927</v>
      </c>
      <c r="C560" s="263">
        <v>43439</v>
      </c>
      <c r="D560" s="317">
        <v>300000</v>
      </c>
      <c r="E560" s="298" t="s">
        <v>3517</v>
      </c>
      <c r="F560" s="299" t="s">
        <v>52</v>
      </c>
    </row>
    <row r="561" spans="1:6" ht="15" customHeight="1">
      <c r="A561" s="265" t="s">
        <v>4928</v>
      </c>
      <c r="B561" s="232" t="s">
        <v>4929</v>
      </c>
      <c r="C561" s="263">
        <v>43439</v>
      </c>
      <c r="D561" s="317">
        <v>270000</v>
      </c>
      <c r="E561" s="298" t="s">
        <v>1122</v>
      </c>
      <c r="F561" s="299" t="s">
        <v>52</v>
      </c>
    </row>
    <row r="562" spans="1:6" ht="15" customHeight="1">
      <c r="A562" s="265" t="s">
        <v>4930</v>
      </c>
      <c r="B562" s="232" t="s">
        <v>4931</v>
      </c>
      <c r="C562" s="263">
        <v>43439</v>
      </c>
      <c r="D562" s="317">
        <v>350000</v>
      </c>
      <c r="E562" s="298" t="s">
        <v>1120</v>
      </c>
      <c r="F562" s="299" t="s">
        <v>52</v>
      </c>
    </row>
    <row r="563" spans="1:6" ht="15" customHeight="1">
      <c r="A563" s="265" t="s">
        <v>4932</v>
      </c>
      <c r="B563" s="232" t="s">
        <v>4933</v>
      </c>
      <c r="C563" s="263">
        <v>43439</v>
      </c>
      <c r="D563" s="317">
        <v>103000</v>
      </c>
      <c r="E563" s="298" t="s">
        <v>1118</v>
      </c>
      <c r="F563" s="299" t="s">
        <v>52</v>
      </c>
    </row>
    <row r="564" spans="1:6" ht="15" customHeight="1">
      <c r="A564" s="265" t="s">
        <v>4934</v>
      </c>
      <c r="B564" s="232" t="s">
        <v>4935</v>
      </c>
      <c r="C564" s="263">
        <v>43439</v>
      </c>
      <c r="D564" s="317">
        <v>177000</v>
      </c>
      <c r="E564" s="298" t="s">
        <v>3519</v>
      </c>
      <c r="F564" s="299" t="s">
        <v>52</v>
      </c>
    </row>
    <row r="565" spans="1:6" ht="15" customHeight="1">
      <c r="A565" s="218" t="s">
        <v>4936</v>
      </c>
      <c r="B565" s="218" t="s">
        <v>4937</v>
      </c>
      <c r="C565" s="263">
        <v>43439</v>
      </c>
      <c r="D565" s="317">
        <v>148000</v>
      </c>
      <c r="E565" s="298" t="s">
        <v>3033</v>
      </c>
      <c r="F565" s="299" t="s">
        <v>52</v>
      </c>
    </row>
    <row r="566" spans="1:6" ht="15" customHeight="1">
      <c r="A566" s="265" t="s">
        <v>4938</v>
      </c>
      <c r="B566" s="218" t="s">
        <v>4939</v>
      </c>
      <c r="C566" s="263">
        <v>43439</v>
      </c>
      <c r="D566" s="317">
        <v>350000</v>
      </c>
      <c r="E566" s="298" t="s">
        <v>3505</v>
      </c>
      <c r="F566" s="299" t="s">
        <v>52</v>
      </c>
    </row>
    <row r="567" spans="1:6" ht="15" customHeight="1">
      <c r="A567" s="265" t="s">
        <v>4940</v>
      </c>
      <c r="B567" s="232" t="s">
        <v>4941</v>
      </c>
      <c r="C567" s="263">
        <v>43439</v>
      </c>
      <c r="D567" s="317">
        <v>250000</v>
      </c>
      <c r="E567" s="298" t="s">
        <v>3507</v>
      </c>
      <c r="F567" s="299" t="s">
        <v>52</v>
      </c>
    </row>
    <row r="568" spans="1:6" ht="15" customHeight="1">
      <c r="A568" s="265" t="s">
        <v>3511</v>
      </c>
      <c r="B568" s="232" t="s">
        <v>4942</v>
      </c>
      <c r="C568" s="263">
        <v>43439</v>
      </c>
      <c r="D568" s="317">
        <v>105000</v>
      </c>
      <c r="E568" s="298" t="s">
        <v>3512</v>
      </c>
      <c r="F568" s="299" t="s">
        <v>52</v>
      </c>
    </row>
    <row r="569" spans="1:6" ht="15" customHeight="1">
      <c r="A569" s="265" t="s">
        <v>4943</v>
      </c>
      <c r="B569" s="232" t="s">
        <v>4944</v>
      </c>
      <c r="C569" s="263">
        <v>43439</v>
      </c>
      <c r="D569" s="317">
        <v>195000</v>
      </c>
      <c r="E569" s="298" t="s">
        <v>3032</v>
      </c>
      <c r="F569" s="299" t="s">
        <v>52</v>
      </c>
    </row>
    <row r="570" spans="1:6" ht="15" customHeight="1">
      <c r="A570" s="265" t="s">
        <v>4945</v>
      </c>
      <c r="B570" s="232" t="s">
        <v>4946</v>
      </c>
      <c r="C570" s="263">
        <v>43439</v>
      </c>
      <c r="D570" s="317">
        <v>350000</v>
      </c>
      <c r="E570" s="298" t="s">
        <v>3031</v>
      </c>
      <c r="F570" s="299" t="s">
        <v>52</v>
      </c>
    </row>
    <row r="571" spans="1:6" ht="15" customHeight="1">
      <c r="A571" s="265" t="s">
        <v>1113</v>
      </c>
      <c r="B571" s="232" t="s">
        <v>4947</v>
      </c>
      <c r="C571" s="263">
        <v>43439</v>
      </c>
      <c r="D571" s="317">
        <v>230000</v>
      </c>
      <c r="E571" s="298" t="s">
        <v>1114</v>
      </c>
      <c r="F571" s="299" t="s">
        <v>52</v>
      </c>
    </row>
    <row r="572" spans="1:6" ht="15" customHeight="1">
      <c r="A572" s="265" t="s">
        <v>4945</v>
      </c>
      <c r="B572" s="232" t="s">
        <v>4946</v>
      </c>
      <c r="C572" s="263">
        <v>43439</v>
      </c>
      <c r="D572" s="323">
        <v>209000</v>
      </c>
      <c r="E572" s="298" t="s">
        <v>3031</v>
      </c>
      <c r="F572" s="299" t="s">
        <v>52</v>
      </c>
    </row>
    <row r="573" spans="1:6" ht="15" customHeight="1">
      <c r="A573" s="265" t="s">
        <v>1113</v>
      </c>
      <c r="B573" s="232" t="s">
        <v>4947</v>
      </c>
      <c r="C573" s="263">
        <v>43439</v>
      </c>
      <c r="D573" s="323">
        <v>200000</v>
      </c>
      <c r="E573" s="298" t="s">
        <v>1114</v>
      </c>
      <c r="F573" s="299" t="s">
        <v>52</v>
      </c>
    </row>
    <row r="574" spans="1:6" ht="15" customHeight="1">
      <c r="A574" s="218"/>
      <c r="B574" s="232"/>
      <c r="C574" s="263"/>
      <c r="D574" s="266">
        <f>SUM(D536:D573)</f>
        <v>8199000</v>
      </c>
      <c r="E574" s="226"/>
      <c r="F574" s="264"/>
    </row>
    <row r="575" spans="1:6" ht="15" customHeight="1">
      <c r="A575" s="659" t="s">
        <v>3776</v>
      </c>
      <c r="B575" s="660"/>
      <c r="C575" s="660"/>
      <c r="D575" s="660"/>
      <c r="E575" s="660"/>
      <c r="F575" s="661"/>
    </row>
    <row r="576" spans="1:6" ht="15" customHeight="1">
      <c r="A576" s="324" t="s">
        <v>3774</v>
      </c>
      <c r="B576" s="325" t="s">
        <v>3775</v>
      </c>
      <c r="C576" s="170">
        <v>43286</v>
      </c>
      <c r="D576" s="211">
        <v>500000</v>
      </c>
      <c r="E576" s="171" t="s">
        <v>524</v>
      </c>
      <c r="F576" s="172" t="s">
        <v>38</v>
      </c>
    </row>
    <row r="577" spans="1:6" ht="15" customHeight="1">
      <c r="A577" s="563" t="s">
        <v>6715</v>
      </c>
      <c r="B577" s="564" t="s">
        <v>6716</v>
      </c>
      <c r="C577" s="565" t="s">
        <v>6717</v>
      </c>
      <c r="D577" s="211">
        <v>250000</v>
      </c>
      <c r="E577" s="566" t="s">
        <v>6718</v>
      </c>
      <c r="F577" s="567" t="s">
        <v>20</v>
      </c>
    </row>
    <row r="578" spans="1:6" ht="15" customHeight="1">
      <c r="A578" s="563" t="s">
        <v>6719</v>
      </c>
      <c r="B578" s="564" t="s">
        <v>6716</v>
      </c>
      <c r="C578" s="565" t="s">
        <v>6717</v>
      </c>
      <c r="D578" s="211">
        <v>300000</v>
      </c>
      <c r="E578" s="566" t="s">
        <v>1141</v>
      </c>
      <c r="F578" s="567" t="s">
        <v>38</v>
      </c>
    </row>
    <row r="579" spans="1:6" ht="15" customHeight="1">
      <c r="A579" s="563" t="s">
        <v>6720</v>
      </c>
      <c r="B579" s="564" t="s">
        <v>6716</v>
      </c>
      <c r="C579" s="565" t="s">
        <v>6717</v>
      </c>
      <c r="D579" s="211">
        <v>300000</v>
      </c>
      <c r="E579" s="566" t="s">
        <v>3465</v>
      </c>
      <c r="F579" s="567" t="s">
        <v>38</v>
      </c>
    </row>
    <row r="580" spans="1:6" ht="15" customHeight="1">
      <c r="A580" s="563" t="s">
        <v>6721</v>
      </c>
      <c r="B580" s="564" t="s">
        <v>6716</v>
      </c>
      <c r="C580" s="565" t="s">
        <v>6717</v>
      </c>
      <c r="D580" s="211">
        <v>200000</v>
      </c>
      <c r="E580" s="566" t="s">
        <v>3467</v>
      </c>
      <c r="F580" s="567" t="s">
        <v>38</v>
      </c>
    </row>
    <row r="581" spans="1:6" ht="15" customHeight="1">
      <c r="A581" s="563" t="s">
        <v>6722</v>
      </c>
      <c r="B581" s="564" t="s">
        <v>6716</v>
      </c>
      <c r="C581" s="565" t="s">
        <v>6717</v>
      </c>
      <c r="D581" s="211">
        <v>450000</v>
      </c>
      <c r="E581" s="566" t="s">
        <v>333</v>
      </c>
      <c r="F581" s="567" t="s">
        <v>38</v>
      </c>
    </row>
    <row r="582" spans="1:6" ht="15" customHeight="1">
      <c r="A582" s="176"/>
      <c r="B582" s="176"/>
      <c r="C582" s="176"/>
      <c r="D582" s="213">
        <f>SUM(D576:D581)</f>
        <v>2000000</v>
      </c>
      <c r="E582" s="176"/>
      <c r="F582" s="176"/>
    </row>
    <row r="583" spans="1:6" ht="15" customHeight="1">
      <c r="A583" s="97"/>
      <c r="B583" s="114"/>
      <c r="C583" s="159"/>
      <c r="D583" s="35"/>
      <c r="E583" s="159"/>
      <c r="F583" s="159"/>
    </row>
    <row r="584" spans="1:6" ht="15" customHeight="1">
      <c r="A584" s="98" t="s">
        <v>1543</v>
      </c>
      <c r="B584" s="119">
        <f>D401</f>
        <v>105167654.56</v>
      </c>
      <c r="C584" s="119"/>
      <c r="D584" s="214"/>
      <c r="E584" s="123"/>
      <c r="F584" s="107"/>
    </row>
    <row r="585" spans="1:6" ht="15" customHeight="1">
      <c r="A585" s="99" t="s">
        <v>638</v>
      </c>
      <c r="B585" s="119">
        <f>D431</f>
        <v>13924800</v>
      </c>
      <c r="C585" s="119"/>
      <c r="D585" s="214"/>
      <c r="E585" s="123"/>
      <c r="F585" s="107"/>
    </row>
    <row r="586" spans="1:6" ht="15" customHeight="1">
      <c r="A586" s="99" t="s">
        <v>1524</v>
      </c>
      <c r="B586" s="119">
        <f>D447</f>
        <v>16230000</v>
      </c>
      <c r="C586" s="119"/>
      <c r="D586" s="214"/>
      <c r="E586" s="123"/>
      <c r="F586" s="107"/>
    </row>
    <row r="587" spans="1:6" ht="15" customHeight="1">
      <c r="A587" s="99" t="s">
        <v>3553</v>
      </c>
      <c r="B587" s="119">
        <f>D534</f>
        <v>19044000</v>
      </c>
      <c r="C587" s="119"/>
      <c r="D587" s="214"/>
      <c r="E587" s="123"/>
      <c r="F587" s="107"/>
    </row>
    <row r="588" spans="1:6" ht="15" customHeight="1">
      <c r="A588" s="99" t="s">
        <v>4878</v>
      </c>
      <c r="B588" s="119">
        <f>D574</f>
        <v>8199000</v>
      </c>
      <c r="C588" s="119"/>
      <c r="D588" s="214"/>
      <c r="E588" s="123"/>
      <c r="F588" s="107"/>
    </row>
    <row r="589" spans="1:6" ht="15" customHeight="1">
      <c r="A589" s="99" t="s">
        <v>3776</v>
      </c>
      <c r="B589" s="119">
        <f>D582</f>
        <v>2000000</v>
      </c>
      <c r="C589" s="119"/>
      <c r="D589" s="214"/>
      <c r="E589" s="123"/>
      <c r="F589" s="107"/>
    </row>
    <row r="590" spans="1:6" ht="15" customHeight="1">
      <c r="A590" s="100" t="s">
        <v>7660</v>
      </c>
      <c r="B590" s="120">
        <f>SUM(B584:B589)</f>
        <v>164565454.56</v>
      </c>
      <c r="C590" s="119"/>
      <c r="D590" s="35"/>
      <c r="E590" s="107"/>
      <c r="F590" s="107"/>
    </row>
  </sheetData>
  <mergeCells count="4">
    <mergeCell ref="A402:F402"/>
    <mergeCell ref="A432:F432"/>
    <mergeCell ref="A448:F448"/>
    <mergeCell ref="A575:F575"/>
  </mergeCells>
  <pageMargins left="0.7" right="0.7" top="0.75" bottom="0.75" header="0.3" footer="0.3"/>
  <pageSetup paperSize="9" scale="51" fitToHeight="0" orientation="portrait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86"/>
  <sheetViews>
    <sheetView showGridLines="0" topLeftCell="A154" zoomScale="80" zoomScaleNormal="80" workbookViewId="0">
      <selection activeCell="B174" sqref="B174"/>
    </sheetView>
  </sheetViews>
  <sheetFormatPr defaultRowHeight="15"/>
  <cols>
    <col min="1" max="1" width="29.42578125" style="96" customWidth="1"/>
    <col min="2" max="2" width="22.140625" style="96" customWidth="1"/>
    <col min="3" max="3" width="14.85546875" style="96" customWidth="1"/>
    <col min="4" max="4" width="16.140625" style="96" customWidth="1"/>
    <col min="5" max="5" width="17.140625" style="96" customWidth="1"/>
    <col min="6" max="16384" width="9.140625" style="96"/>
  </cols>
  <sheetData>
    <row r="1" spans="1:5">
      <c r="A1" s="397" t="s">
        <v>5729</v>
      </c>
      <c r="B1" s="397" t="s">
        <v>5730</v>
      </c>
      <c r="C1" s="397" t="s">
        <v>5731</v>
      </c>
      <c r="D1" s="397" t="s">
        <v>5732</v>
      </c>
      <c r="E1" s="397" t="s">
        <v>5733</v>
      </c>
    </row>
    <row r="2" spans="1:5">
      <c r="A2" s="91" t="s">
        <v>223</v>
      </c>
      <c r="B2" s="398" t="s">
        <v>137</v>
      </c>
      <c r="C2" s="399">
        <v>32271</v>
      </c>
      <c r="D2" s="400">
        <v>45.224781399999998</v>
      </c>
      <c r="E2" s="400">
        <v>18.739294299999901</v>
      </c>
    </row>
    <row r="3" spans="1:5">
      <c r="A3" s="91" t="s">
        <v>55</v>
      </c>
      <c r="B3" s="398" t="s">
        <v>1221</v>
      </c>
      <c r="C3" s="399">
        <v>31216</v>
      </c>
      <c r="D3" s="400">
        <v>45.4893778</v>
      </c>
      <c r="E3" s="400">
        <v>18.672802300000001</v>
      </c>
    </row>
    <row r="4" spans="1:5">
      <c r="A4" s="91" t="s">
        <v>223</v>
      </c>
      <c r="B4" s="398" t="s">
        <v>2369</v>
      </c>
      <c r="C4" s="399">
        <v>32276</v>
      </c>
      <c r="D4" s="400">
        <v>45.116733199999999</v>
      </c>
      <c r="E4" s="400">
        <v>18.5370162</v>
      </c>
    </row>
    <row r="5" spans="1:5">
      <c r="A5" s="91" t="s">
        <v>5734</v>
      </c>
      <c r="B5" s="398" t="s">
        <v>5735</v>
      </c>
      <c r="C5" s="399">
        <v>34552</v>
      </c>
      <c r="D5" s="400">
        <v>45.5133133</v>
      </c>
      <c r="E5" s="400">
        <v>17.192876800000001</v>
      </c>
    </row>
    <row r="6" spans="1:5">
      <c r="A6" s="91" t="s">
        <v>223</v>
      </c>
      <c r="B6" s="398" t="s">
        <v>5736</v>
      </c>
      <c r="C6" s="399">
        <v>32247</v>
      </c>
      <c r="D6" s="400">
        <v>45.185057399999998</v>
      </c>
      <c r="E6" s="400">
        <v>19.065677099999998</v>
      </c>
    </row>
    <row r="7" spans="1:5">
      <c r="A7" s="91" t="s">
        <v>223</v>
      </c>
      <c r="B7" s="398" t="s">
        <v>5737</v>
      </c>
      <c r="C7" s="399">
        <v>32235</v>
      </c>
      <c r="D7" s="400">
        <v>45.197325499999998</v>
      </c>
      <c r="E7" s="400">
        <v>19.2624905999999</v>
      </c>
    </row>
    <row r="8" spans="1:5">
      <c r="A8" s="91" t="s">
        <v>221</v>
      </c>
      <c r="B8" s="398" t="s">
        <v>4329</v>
      </c>
      <c r="C8" s="399">
        <v>35254</v>
      </c>
      <c r="D8" s="400">
        <v>45.097752700000001</v>
      </c>
      <c r="E8" s="400">
        <v>17.8358445</v>
      </c>
    </row>
    <row r="9" spans="1:5" ht="14.1" customHeight="1">
      <c r="A9" s="91" t="s">
        <v>5734</v>
      </c>
      <c r="B9" s="398" t="s">
        <v>5738</v>
      </c>
      <c r="C9" s="399">
        <v>34343</v>
      </c>
      <c r="D9" s="400">
        <v>45.395609700000001</v>
      </c>
      <c r="E9" s="400">
        <v>17.926897799999999</v>
      </c>
    </row>
    <row r="10" spans="1:5">
      <c r="A10" s="91" t="s">
        <v>55</v>
      </c>
      <c r="B10" s="398" t="s">
        <v>134</v>
      </c>
      <c r="C10" s="399">
        <v>31300</v>
      </c>
      <c r="D10" s="400">
        <v>45.772866399999998</v>
      </c>
      <c r="E10" s="400">
        <v>18.610752399999999</v>
      </c>
    </row>
    <row r="11" spans="1:5">
      <c r="A11" s="91" t="s">
        <v>55</v>
      </c>
      <c r="B11" s="398" t="s">
        <v>204</v>
      </c>
      <c r="C11" s="399">
        <v>31551</v>
      </c>
      <c r="D11" s="400">
        <v>45.684501599999997</v>
      </c>
      <c r="E11" s="400">
        <v>18.402356699999899</v>
      </c>
    </row>
    <row r="12" spans="1:5">
      <c r="A12" s="91" t="s">
        <v>223</v>
      </c>
      <c r="B12" s="398" t="s">
        <v>4323</v>
      </c>
      <c r="C12" s="399">
        <v>32234</v>
      </c>
      <c r="D12" s="400">
        <v>45.421902000000003</v>
      </c>
      <c r="E12" s="400">
        <v>19.0025169</v>
      </c>
    </row>
    <row r="13" spans="1:5">
      <c r="A13" s="91" t="s">
        <v>55</v>
      </c>
      <c r="B13" s="398" t="s">
        <v>161</v>
      </c>
      <c r="C13" s="399">
        <v>31327</v>
      </c>
      <c r="D13" s="400">
        <v>45.604430399999998</v>
      </c>
      <c r="E13" s="400">
        <v>18.7441976</v>
      </c>
    </row>
    <row r="14" spans="1:5">
      <c r="A14" s="91" t="s">
        <v>55</v>
      </c>
      <c r="B14" s="398" t="s">
        <v>2247</v>
      </c>
      <c r="C14" s="399">
        <v>31222</v>
      </c>
      <c r="D14" s="400">
        <v>45.592432600000002</v>
      </c>
      <c r="E14" s="400">
        <v>18.459617399999999</v>
      </c>
    </row>
    <row r="15" spans="1:5">
      <c r="A15" s="91" t="s">
        <v>223</v>
      </c>
      <c r="B15" s="398" t="s">
        <v>5739</v>
      </c>
      <c r="C15" s="399">
        <v>32225</v>
      </c>
      <c r="D15" s="400">
        <v>45.421902000000003</v>
      </c>
      <c r="E15" s="400">
        <v>18.8565121</v>
      </c>
    </row>
    <row r="16" spans="1:5">
      <c r="A16" s="91" t="s">
        <v>223</v>
      </c>
      <c r="B16" s="398" t="s">
        <v>3153</v>
      </c>
      <c r="C16" s="399">
        <v>32000</v>
      </c>
      <c r="D16" s="400">
        <v>45.337626800000002</v>
      </c>
      <c r="E16" s="400">
        <v>18.929630800000002</v>
      </c>
    </row>
    <row r="17" spans="1:5">
      <c r="A17" s="91" t="s">
        <v>223</v>
      </c>
      <c r="B17" s="398" t="s">
        <v>1228</v>
      </c>
      <c r="C17" s="399">
        <v>32227</v>
      </c>
      <c r="D17" s="400">
        <v>45.402011799999997</v>
      </c>
      <c r="E17" s="400">
        <v>18.972915599999901</v>
      </c>
    </row>
    <row r="18" spans="1:5">
      <c r="A18" s="91" t="s">
        <v>223</v>
      </c>
      <c r="B18" s="398" t="s">
        <v>4319</v>
      </c>
      <c r="C18" s="399">
        <v>32275</v>
      </c>
      <c r="D18" s="400">
        <v>45.049175699999999</v>
      </c>
      <c r="E18" s="400">
        <v>18.756961799999999</v>
      </c>
    </row>
    <row r="19" spans="1:5">
      <c r="A19" s="91" t="s">
        <v>55</v>
      </c>
      <c r="B19" s="398" t="s">
        <v>5740</v>
      </c>
      <c r="C19" s="399">
        <v>31423</v>
      </c>
      <c r="D19" s="400">
        <v>45.429763000000001</v>
      </c>
      <c r="E19" s="400">
        <v>18.2772915</v>
      </c>
    </row>
    <row r="20" spans="1:5">
      <c r="A20" s="91" t="s">
        <v>5734</v>
      </c>
      <c r="B20" s="398" t="s">
        <v>188</v>
      </c>
      <c r="C20" s="399">
        <v>34322</v>
      </c>
      <c r="D20" s="400">
        <v>45.330240000000003</v>
      </c>
      <c r="E20" s="400">
        <v>17.597004800000001</v>
      </c>
    </row>
    <row r="21" spans="1:5">
      <c r="A21" s="91" t="s">
        <v>218</v>
      </c>
      <c r="B21" s="398" t="s">
        <v>4350</v>
      </c>
      <c r="C21" s="399">
        <v>33411</v>
      </c>
      <c r="D21" s="400">
        <v>45.861829899999996</v>
      </c>
      <c r="E21" s="400">
        <v>17.562105500000001</v>
      </c>
    </row>
    <row r="22" spans="1:5">
      <c r="A22" s="91" t="s">
        <v>221</v>
      </c>
      <c r="B22" s="398" t="s">
        <v>1596</v>
      </c>
      <c r="C22" s="399">
        <v>35253</v>
      </c>
      <c r="D22" s="400">
        <v>45.168220099999999</v>
      </c>
      <c r="E22" s="400">
        <v>17.815992199999901</v>
      </c>
    </row>
    <row r="23" spans="1:5">
      <c r="A23" s="91" t="s">
        <v>223</v>
      </c>
      <c r="B23" s="398" t="s">
        <v>5741</v>
      </c>
      <c r="C23" s="399">
        <v>32222</v>
      </c>
      <c r="D23" s="400">
        <v>45.361483900000003</v>
      </c>
      <c r="E23" s="400">
        <v>18.9109058999999</v>
      </c>
    </row>
    <row r="24" spans="1:5">
      <c r="A24" s="91" t="s">
        <v>5734</v>
      </c>
      <c r="B24" s="398" t="s">
        <v>5742</v>
      </c>
      <c r="C24" s="399">
        <v>34553</v>
      </c>
      <c r="D24" s="400">
        <v>45.465598</v>
      </c>
      <c r="E24" s="400">
        <v>17.401062</v>
      </c>
    </row>
    <row r="25" spans="1:5">
      <c r="A25" s="91" t="s">
        <v>55</v>
      </c>
      <c r="B25" s="398" t="s">
        <v>5743</v>
      </c>
      <c r="C25" s="399">
        <v>31432</v>
      </c>
      <c r="D25" s="400">
        <v>45.461390599999902</v>
      </c>
      <c r="E25" s="400">
        <v>18.322658100000002</v>
      </c>
    </row>
    <row r="26" spans="1:5">
      <c r="A26" s="91" t="s">
        <v>221</v>
      </c>
      <c r="B26" s="398" t="s">
        <v>1555</v>
      </c>
      <c r="C26" s="399">
        <v>35209</v>
      </c>
      <c r="D26" s="400">
        <v>45.184303200000002</v>
      </c>
      <c r="E26" s="400">
        <v>18.067104299999901</v>
      </c>
    </row>
    <row r="27" spans="1:5">
      <c r="A27" s="91" t="s">
        <v>218</v>
      </c>
      <c r="B27" s="398" t="s">
        <v>5744</v>
      </c>
      <c r="C27" s="399">
        <v>33412</v>
      </c>
      <c r="D27" s="400">
        <v>45.759655500000001</v>
      </c>
      <c r="E27" s="400">
        <v>17.5756049999999</v>
      </c>
    </row>
    <row r="28" spans="1:5">
      <c r="A28" s="91" t="s">
        <v>223</v>
      </c>
      <c r="B28" s="398" t="s">
        <v>148</v>
      </c>
      <c r="C28" s="399">
        <v>32272</v>
      </c>
      <c r="D28" s="400">
        <v>45.189483999999901</v>
      </c>
      <c r="E28" s="400">
        <v>18.6873659</v>
      </c>
    </row>
    <row r="29" spans="1:5">
      <c r="A29" s="91" t="s">
        <v>221</v>
      </c>
      <c r="B29" s="398" t="s">
        <v>1448</v>
      </c>
      <c r="C29" s="399">
        <v>35404</v>
      </c>
      <c r="D29" s="400">
        <v>45.286150399999997</v>
      </c>
      <c r="E29" s="400">
        <v>17.380311500000001</v>
      </c>
    </row>
    <row r="30" spans="1:5">
      <c r="A30" s="91" t="s">
        <v>218</v>
      </c>
      <c r="B30" s="398" t="s">
        <v>4351</v>
      </c>
      <c r="C30" s="399">
        <v>33507</v>
      </c>
      <c r="D30" s="400">
        <v>45.6925588</v>
      </c>
      <c r="E30" s="400">
        <v>17.9379384</v>
      </c>
    </row>
    <row r="31" spans="1:5">
      <c r="A31" s="91" t="s">
        <v>218</v>
      </c>
      <c r="B31" s="398" t="s">
        <v>739</v>
      </c>
      <c r="C31" s="399">
        <v>33514</v>
      </c>
      <c r="D31" s="400">
        <v>45.6001616</v>
      </c>
      <c r="E31" s="400">
        <v>17.874166299999999</v>
      </c>
    </row>
    <row r="32" spans="1:5">
      <c r="A32" s="91" t="s">
        <v>218</v>
      </c>
      <c r="B32" s="398" t="s">
        <v>2434</v>
      </c>
      <c r="C32" s="399">
        <v>33523</v>
      </c>
      <c r="D32" s="400">
        <v>45.742938199999998</v>
      </c>
      <c r="E32" s="400">
        <v>17.856084599999999</v>
      </c>
    </row>
    <row r="33" spans="1:5">
      <c r="A33" s="91" t="s">
        <v>5734</v>
      </c>
      <c r="B33" s="398" t="s">
        <v>1468</v>
      </c>
      <c r="C33" s="399">
        <v>34350</v>
      </c>
      <c r="D33" s="400">
        <v>45.350836100000002</v>
      </c>
      <c r="E33" s="400">
        <v>17.988119299999902</v>
      </c>
    </row>
    <row r="34" spans="1:5">
      <c r="A34" s="91" t="s">
        <v>223</v>
      </c>
      <c r="B34" s="398" t="s">
        <v>5745</v>
      </c>
      <c r="C34" s="399">
        <v>32238</v>
      </c>
      <c r="D34" s="400">
        <v>45.235522599999904</v>
      </c>
      <c r="E34" s="400">
        <v>19.058698999999901</v>
      </c>
    </row>
    <row r="35" spans="1:5">
      <c r="A35" s="91" t="s">
        <v>55</v>
      </c>
      <c r="B35" s="398" t="s">
        <v>4314</v>
      </c>
      <c r="C35" s="399">
        <v>31325</v>
      </c>
      <c r="D35" s="400">
        <v>45.6866044</v>
      </c>
      <c r="E35" s="400">
        <v>18.668215700000001</v>
      </c>
    </row>
    <row r="36" spans="1:5">
      <c r="A36" s="91" t="s">
        <v>55</v>
      </c>
      <c r="B36" s="398" t="s">
        <v>1325</v>
      </c>
      <c r="C36" s="399">
        <v>31431</v>
      </c>
      <c r="D36" s="400">
        <v>45.523744299999997</v>
      </c>
      <c r="E36" s="400">
        <v>18.577044000000001</v>
      </c>
    </row>
    <row r="37" spans="1:5">
      <c r="A37" s="91" t="s">
        <v>55</v>
      </c>
      <c r="B37" s="398" t="s">
        <v>5746</v>
      </c>
      <c r="C37" s="399">
        <v>31553</v>
      </c>
      <c r="D37" s="400">
        <v>45.706906099999998</v>
      </c>
      <c r="E37" s="400">
        <v>18.2945411</v>
      </c>
    </row>
    <row r="38" spans="1:5">
      <c r="A38" s="91" t="s">
        <v>55</v>
      </c>
      <c r="B38" s="398" t="s">
        <v>851</v>
      </c>
      <c r="C38" s="399">
        <v>31326</v>
      </c>
      <c r="D38" s="400">
        <v>45.625062300000003</v>
      </c>
      <c r="E38" s="400">
        <v>18.689217399999901</v>
      </c>
    </row>
    <row r="39" spans="1:5">
      <c r="A39" s="91" t="s">
        <v>221</v>
      </c>
      <c r="B39" s="398" t="s">
        <v>1460</v>
      </c>
      <c r="C39" s="399">
        <v>35425</v>
      </c>
      <c r="D39" s="400">
        <v>45.113294400000001</v>
      </c>
      <c r="E39" s="400">
        <v>17.5119746999999</v>
      </c>
    </row>
    <row r="40" spans="1:5">
      <c r="A40" s="91" t="s">
        <v>55</v>
      </c>
      <c r="B40" s="398" t="s">
        <v>3353</v>
      </c>
      <c r="C40" s="399">
        <v>31513</v>
      </c>
      <c r="D40" s="400">
        <v>45.495359099999902</v>
      </c>
      <c r="E40" s="400">
        <v>18.018962800000001</v>
      </c>
    </row>
    <row r="41" spans="1:5">
      <c r="A41" s="91" t="s">
        <v>221</v>
      </c>
      <c r="B41" s="398" t="s">
        <v>1396</v>
      </c>
      <c r="C41" s="399">
        <v>35214</v>
      </c>
      <c r="D41" s="400">
        <v>45.188551699999998</v>
      </c>
      <c r="E41" s="400">
        <v>18.297187600000001</v>
      </c>
    </row>
    <row r="42" spans="1:5">
      <c r="A42" s="91" t="s">
        <v>55</v>
      </c>
      <c r="B42" s="398" t="s">
        <v>169</v>
      </c>
      <c r="C42" s="399">
        <v>31540</v>
      </c>
      <c r="D42" s="400">
        <v>45.762141999999997</v>
      </c>
      <c r="E42" s="400">
        <v>18.165137899999898</v>
      </c>
    </row>
    <row r="43" spans="1:5">
      <c r="A43" s="91" t="s">
        <v>221</v>
      </c>
      <c r="B43" s="398" t="s">
        <v>4337</v>
      </c>
      <c r="C43" s="399">
        <v>35428</v>
      </c>
      <c r="D43" s="400">
        <v>45.2467963</v>
      </c>
      <c r="E43" s="400">
        <v>17.288900999999999</v>
      </c>
    </row>
    <row r="44" spans="1:5">
      <c r="A44" s="91" t="s">
        <v>55</v>
      </c>
      <c r="B44" s="398" t="s">
        <v>2337</v>
      </c>
      <c r="C44" s="399">
        <v>31305</v>
      </c>
      <c r="D44" s="400">
        <v>45.841599799999997</v>
      </c>
      <c r="E44" s="400">
        <v>18.788329299999901</v>
      </c>
    </row>
    <row r="45" spans="1:5">
      <c r="A45" s="91" t="s">
        <v>223</v>
      </c>
      <c r="B45" s="398" t="s">
        <v>1216</v>
      </c>
      <c r="C45" s="399">
        <v>32257</v>
      </c>
      <c r="D45" s="400">
        <v>44.919718199999998</v>
      </c>
      <c r="E45" s="400">
        <v>18.910618199999998</v>
      </c>
    </row>
    <row r="46" spans="1:5">
      <c r="A46" s="91" t="s">
        <v>55</v>
      </c>
      <c r="B46" s="398" t="s">
        <v>4302</v>
      </c>
      <c r="C46" s="399">
        <v>31418</v>
      </c>
      <c r="D46" s="400">
        <v>45.380248899999998</v>
      </c>
      <c r="E46" s="400">
        <v>18.277489699999901</v>
      </c>
    </row>
    <row r="47" spans="1:5">
      <c r="A47" s="91" t="s">
        <v>55</v>
      </c>
      <c r="B47" s="398" t="s">
        <v>30</v>
      </c>
      <c r="C47" s="399">
        <v>31400</v>
      </c>
      <c r="D47" s="400">
        <v>45.309996899999902</v>
      </c>
      <c r="E47" s="400">
        <v>18.4097819999999</v>
      </c>
    </row>
    <row r="48" spans="1:5">
      <c r="A48" s="91" t="s">
        <v>223</v>
      </c>
      <c r="B48" s="398" t="s">
        <v>5747</v>
      </c>
      <c r="C48" s="399">
        <v>32244</v>
      </c>
      <c r="D48" s="400">
        <v>45.182350999999997</v>
      </c>
      <c r="E48" s="400">
        <v>19.012756699999901</v>
      </c>
    </row>
    <row r="49" spans="1:5">
      <c r="A49" s="91" t="s">
        <v>55</v>
      </c>
      <c r="B49" s="398" t="s">
        <v>1717</v>
      </c>
      <c r="C49" s="399">
        <v>31511</v>
      </c>
      <c r="D49" s="400">
        <v>45.540887699999999</v>
      </c>
      <c r="E49" s="400">
        <v>18.0528961999999</v>
      </c>
    </row>
    <row r="50" spans="1:5">
      <c r="A50" s="91" t="s">
        <v>223</v>
      </c>
      <c r="B50" s="398" t="s">
        <v>5748</v>
      </c>
      <c r="C50" s="399">
        <v>32263</v>
      </c>
      <c r="D50" s="400">
        <v>44.879636699999999</v>
      </c>
      <c r="E50" s="400">
        <v>18.913414599999999</v>
      </c>
    </row>
    <row r="51" spans="1:5">
      <c r="A51" s="91" t="s">
        <v>55</v>
      </c>
      <c r="B51" s="398" t="s">
        <v>1225</v>
      </c>
      <c r="C51" s="399">
        <v>31206</v>
      </c>
      <c r="D51" s="400">
        <v>45.5248372</v>
      </c>
      <c r="E51" s="400">
        <v>19.060096999999999</v>
      </c>
    </row>
    <row r="52" spans="1:5">
      <c r="A52" s="91" t="s">
        <v>55</v>
      </c>
      <c r="B52" s="398" t="s">
        <v>2427</v>
      </c>
      <c r="C52" s="399">
        <v>31215</v>
      </c>
      <c r="D52" s="400">
        <v>45.451441099999997</v>
      </c>
      <c r="E52" s="400">
        <v>18.6589341</v>
      </c>
    </row>
    <row r="53" spans="1:5">
      <c r="A53" s="91" t="s">
        <v>55</v>
      </c>
      <c r="B53" s="398" t="s">
        <v>3975</v>
      </c>
      <c r="C53" s="399">
        <v>31512</v>
      </c>
      <c r="D53" s="400">
        <v>45.523389299999998</v>
      </c>
      <c r="E53" s="400">
        <v>17.976535699999999</v>
      </c>
    </row>
    <row r="54" spans="1:5">
      <c r="A54" s="91" t="s">
        <v>223</v>
      </c>
      <c r="B54" s="398" t="s">
        <v>5749</v>
      </c>
      <c r="C54" s="399">
        <v>32212</v>
      </c>
      <c r="D54" s="400">
        <v>45.352457999999999</v>
      </c>
      <c r="E54" s="400">
        <v>18.736261599999999</v>
      </c>
    </row>
    <row r="55" spans="1:5">
      <c r="A55" s="91" t="s">
        <v>221</v>
      </c>
      <c r="B55" s="398" t="s">
        <v>3767</v>
      </c>
      <c r="C55" s="399">
        <v>35211</v>
      </c>
      <c r="D55" s="400">
        <v>45.181916200000003</v>
      </c>
      <c r="E55" s="400">
        <v>18.1845731999999</v>
      </c>
    </row>
    <row r="56" spans="1:5">
      <c r="A56" s="91" t="s">
        <v>55</v>
      </c>
      <c r="B56" s="398" t="s">
        <v>5750</v>
      </c>
      <c r="C56" s="399">
        <v>31554</v>
      </c>
      <c r="D56" s="400">
        <v>45.707045399999899</v>
      </c>
      <c r="E56" s="400">
        <v>18.326820699999899</v>
      </c>
    </row>
    <row r="57" spans="1:5">
      <c r="A57" s="91" t="s">
        <v>55</v>
      </c>
      <c r="B57" s="398" t="s">
        <v>2374</v>
      </c>
      <c r="C57" s="399">
        <v>31422</v>
      </c>
      <c r="D57" s="400">
        <v>45.398088999999999</v>
      </c>
      <c r="E57" s="400">
        <v>18.3761978</v>
      </c>
    </row>
    <row r="58" spans="1:5">
      <c r="A58" s="91" t="s">
        <v>221</v>
      </c>
      <c r="B58" s="398" t="s">
        <v>19</v>
      </c>
      <c r="C58" s="399">
        <v>35207</v>
      </c>
      <c r="D58" s="400">
        <v>45.1538276</v>
      </c>
      <c r="E58" s="400">
        <v>18.063722599999998</v>
      </c>
    </row>
    <row r="59" spans="1:5">
      <c r="A59" s="91" t="s">
        <v>218</v>
      </c>
      <c r="B59" s="398" t="s">
        <v>5751</v>
      </c>
      <c r="C59" s="399">
        <v>33407</v>
      </c>
      <c r="D59" s="400">
        <v>45.905841100000004</v>
      </c>
      <c r="E59" s="400">
        <v>17.441682199999999</v>
      </c>
    </row>
    <row r="60" spans="1:5">
      <c r="A60" s="91" t="s">
        <v>221</v>
      </c>
      <c r="B60" s="398" t="s">
        <v>4338</v>
      </c>
      <c r="C60" s="399">
        <v>35429</v>
      </c>
      <c r="D60" s="400">
        <v>45.257818800000003</v>
      </c>
      <c r="E60" s="400">
        <v>17.234593700000001</v>
      </c>
    </row>
    <row r="61" spans="1:5">
      <c r="A61" s="91" t="s">
        <v>218</v>
      </c>
      <c r="B61" s="398" t="s">
        <v>4349</v>
      </c>
      <c r="C61" s="399">
        <v>33520</v>
      </c>
      <c r="D61" s="401">
        <v>45.761721600000001</v>
      </c>
      <c r="E61" s="402">
        <v>17.660285599999899</v>
      </c>
    </row>
    <row r="62" spans="1:5">
      <c r="A62" s="91" t="s">
        <v>5734</v>
      </c>
      <c r="B62" s="398" t="s">
        <v>4343</v>
      </c>
      <c r="C62" s="399">
        <v>34312</v>
      </c>
      <c r="D62" s="400">
        <v>45.360618100000003</v>
      </c>
      <c r="E62" s="400">
        <v>17.856152599999898</v>
      </c>
    </row>
    <row r="63" spans="1:5">
      <c r="A63" s="91" t="s">
        <v>218</v>
      </c>
      <c r="B63" s="398" t="s">
        <v>1464</v>
      </c>
      <c r="C63" s="399">
        <v>33411</v>
      </c>
      <c r="D63" s="400">
        <v>45.854422300000003</v>
      </c>
      <c r="E63" s="400">
        <v>17.511416899999901</v>
      </c>
    </row>
    <row r="64" spans="1:5">
      <c r="A64" s="91" t="s">
        <v>223</v>
      </c>
      <c r="B64" s="398" t="s">
        <v>3099</v>
      </c>
      <c r="C64" s="399">
        <v>32273</v>
      </c>
      <c r="D64" s="400">
        <v>45.149477099999999</v>
      </c>
      <c r="E64" s="400">
        <v>18.706734399999899</v>
      </c>
    </row>
    <row r="65" spans="1:5">
      <c r="A65" s="91" t="s">
        <v>221</v>
      </c>
      <c r="B65" s="398" t="s">
        <v>4100</v>
      </c>
      <c r="C65" s="399">
        <v>35222</v>
      </c>
      <c r="D65" s="400">
        <v>45.155883000000003</v>
      </c>
      <c r="E65" s="400">
        <v>18.490416399999901</v>
      </c>
    </row>
    <row r="66" spans="1:5">
      <c r="A66" s="91" t="s">
        <v>223</v>
      </c>
      <c r="B66" s="398" t="s">
        <v>167</v>
      </c>
      <c r="C66" s="399">
        <v>32260</v>
      </c>
      <c r="D66" s="400">
        <v>44.887424799999998</v>
      </c>
      <c r="E66" s="400">
        <v>18.825355800000001</v>
      </c>
    </row>
    <row r="67" spans="1:5">
      <c r="A67" s="91" t="s">
        <v>223</v>
      </c>
      <c r="B67" s="398" t="s">
        <v>5752</v>
      </c>
      <c r="C67" s="399">
        <v>32248</v>
      </c>
      <c r="D67" s="400">
        <v>45.181299199999998</v>
      </c>
      <c r="E67" s="400">
        <v>19.0989409999999</v>
      </c>
    </row>
    <row r="68" spans="1:5">
      <c r="A68" s="91" t="s">
        <v>223</v>
      </c>
      <c r="B68" s="398" t="s">
        <v>890</v>
      </c>
      <c r="C68" s="399">
        <v>32236</v>
      </c>
      <c r="D68" s="400">
        <v>45.222044799999999</v>
      </c>
      <c r="E68" s="400">
        <v>19.375233099999999</v>
      </c>
    </row>
    <row r="69" spans="1:5">
      <c r="A69" s="91" t="s">
        <v>223</v>
      </c>
      <c r="B69" s="398" t="s">
        <v>1398</v>
      </c>
      <c r="C69" s="399">
        <v>32281</v>
      </c>
      <c r="D69" s="400">
        <v>45.288244499999998</v>
      </c>
      <c r="E69" s="400">
        <v>18.6841136</v>
      </c>
    </row>
    <row r="70" spans="1:5">
      <c r="A70" s="91" t="s">
        <v>55</v>
      </c>
      <c r="B70" s="398" t="s">
        <v>4313</v>
      </c>
      <c r="C70" s="399">
        <v>31324</v>
      </c>
      <c r="D70" s="400">
        <v>45.700160699999998</v>
      </c>
      <c r="E70" s="400">
        <v>18.580216799999999</v>
      </c>
    </row>
    <row r="71" spans="1:5">
      <c r="A71" s="91" t="s">
        <v>5734</v>
      </c>
      <c r="B71" s="398" t="s">
        <v>1470</v>
      </c>
      <c r="C71" s="399">
        <v>34308</v>
      </c>
      <c r="D71" s="400">
        <v>45.357976699999902</v>
      </c>
      <c r="E71" s="400">
        <v>17.764002300000001</v>
      </c>
    </row>
    <row r="72" spans="1:5">
      <c r="A72" s="91" t="s">
        <v>223</v>
      </c>
      <c r="B72" s="398" t="s">
        <v>5032</v>
      </c>
      <c r="C72" s="399">
        <v>32280</v>
      </c>
      <c r="D72" s="400">
        <v>45.317464800000003</v>
      </c>
      <c r="E72" s="400">
        <v>18.731536599999998</v>
      </c>
    </row>
    <row r="73" spans="1:5">
      <c r="A73" s="91" t="s">
        <v>5734</v>
      </c>
      <c r="B73" s="398" t="s">
        <v>4342</v>
      </c>
      <c r="C73" s="399">
        <v>34334</v>
      </c>
      <c r="D73" s="400">
        <v>45.431294899999997</v>
      </c>
      <c r="E73" s="400">
        <v>17.7258815</v>
      </c>
    </row>
    <row r="74" spans="1:5">
      <c r="A74" s="91" t="s">
        <v>221</v>
      </c>
      <c r="B74" s="398" t="s">
        <v>1392</v>
      </c>
      <c r="C74" s="399">
        <v>35208</v>
      </c>
      <c r="D74" s="400">
        <v>45.098145500000001</v>
      </c>
      <c r="E74" s="400">
        <v>18.1332624</v>
      </c>
    </row>
    <row r="75" spans="1:5">
      <c r="A75" s="91" t="s">
        <v>55</v>
      </c>
      <c r="B75" s="398" t="s">
        <v>131</v>
      </c>
      <c r="C75" s="399">
        <v>31309</v>
      </c>
      <c r="D75" s="400">
        <v>45.751590700000001</v>
      </c>
      <c r="E75" s="400">
        <v>18.737473999999999</v>
      </c>
    </row>
    <row r="76" spans="1:5">
      <c r="A76" s="91" t="s">
        <v>223</v>
      </c>
      <c r="B76" s="398" t="s">
        <v>5753</v>
      </c>
      <c r="C76" s="399">
        <v>32253</v>
      </c>
      <c r="D76" s="400">
        <v>45.149794700000001</v>
      </c>
      <c r="E76" s="400">
        <v>18.946504300000001</v>
      </c>
    </row>
    <row r="77" spans="1:5">
      <c r="A77" s="91" t="s">
        <v>55</v>
      </c>
      <c r="B77" s="398" t="s">
        <v>1748</v>
      </c>
      <c r="C77" s="399">
        <v>31224</v>
      </c>
      <c r="D77" s="400">
        <v>45.545440199999902</v>
      </c>
      <c r="E77" s="400">
        <v>18.283311599999902</v>
      </c>
    </row>
    <row r="78" spans="1:5">
      <c r="A78" s="91" t="s">
        <v>221</v>
      </c>
      <c r="B78" s="398" t="s">
        <v>4331</v>
      </c>
      <c r="C78" s="399">
        <v>35220</v>
      </c>
      <c r="D78" s="400">
        <v>45.076586099999901</v>
      </c>
      <c r="E78" s="400">
        <v>18.483851899999902</v>
      </c>
    </row>
    <row r="79" spans="1:5">
      <c r="A79" s="91" t="s">
        <v>5734</v>
      </c>
      <c r="B79" s="398" t="s">
        <v>141</v>
      </c>
      <c r="C79" s="399">
        <v>34340</v>
      </c>
      <c r="D79" s="400">
        <v>45.425881399999902</v>
      </c>
      <c r="E79" s="400">
        <v>17.883369999999999</v>
      </c>
    </row>
    <row r="80" spans="1:5">
      <c r="A80" s="91" t="s">
        <v>5734</v>
      </c>
      <c r="B80" s="398" t="s">
        <v>5754</v>
      </c>
      <c r="C80" s="399">
        <v>34311</v>
      </c>
      <c r="D80" s="400">
        <v>45.328581999999997</v>
      </c>
      <c r="E80" s="400">
        <v>17.752509</v>
      </c>
    </row>
    <row r="81" spans="1:5">
      <c r="A81" s="91" t="s">
        <v>55</v>
      </c>
      <c r="B81" s="398" t="s">
        <v>5755</v>
      </c>
      <c r="C81" s="399">
        <v>31214</v>
      </c>
      <c r="D81" s="400">
        <v>45.414999999999999</v>
      </c>
      <c r="E81" s="400">
        <v>18.696000000000002</v>
      </c>
    </row>
    <row r="82" spans="1:5">
      <c r="A82" s="91" t="s">
        <v>221</v>
      </c>
      <c r="B82" s="398" t="s">
        <v>4333</v>
      </c>
      <c r="C82" s="399">
        <v>35422</v>
      </c>
      <c r="D82" s="400">
        <v>45.204872199999997</v>
      </c>
      <c r="E82" s="400">
        <v>17.469201900000002</v>
      </c>
    </row>
    <row r="83" spans="1:5">
      <c r="A83" s="91" t="s">
        <v>55</v>
      </c>
      <c r="B83" s="398" t="s">
        <v>2661</v>
      </c>
      <c r="C83" s="399">
        <v>31416</v>
      </c>
      <c r="D83" s="400">
        <v>45.315128899999998</v>
      </c>
      <c r="E83" s="400">
        <v>18.180403599999899</v>
      </c>
    </row>
    <row r="84" spans="1:5">
      <c r="A84" s="91" t="s">
        <v>5734</v>
      </c>
      <c r="B84" s="398" t="s">
        <v>37</v>
      </c>
      <c r="C84" s="399">
        <v>34551</v>
      </c>
      <c r="D84" s="400">
        <v>45.414281199999998</v>
      </c>
      <c r="E84" s="400">
        <v>17.161192099999901</v>
      </c>
    </row>
    <row r="85" spans="1:5">
      <c r="A85" s="91" t="s">
        <v>223</v>
      </c>
      <c r="B85" s="398" t="s">
        <v>5756</v>
      </c>
      <c r="C85" s="399">
        <v>32246</v>
      </c>
      <c r="D85" s="400">
        <v>45.056194099999999</v>
      </c>
      <c r="E85" s="400">
        <v>19.0728659</v>
      </c>
    </row>
    <row r="86" spans="1:5">
      <c r="A86" s="91" t="s">
        <v>223</v>
      </c>
      <c r="B86" s="398" t="s">
        <v>183</v>
      </c>
      <c r="C86" s="399">
        <v>32237</v>
      </c>
      <c r="D86" s="400">
        <v>45.226005899999997</v>
      </c>
      <c r="E86" s="400">
        <v>19.168700999999999</v>
      </c>
    </row>
    <row r="87" spans="1:5">
      <c r="A87" s="91" t="s">
        <v>55</v>
      </c>
      <c r="B87" s="398" t="s">
        <v>5757</v>
      </c>
      <c r="C87" s="399">
        <v>31328</v>
      </c>
      <c r="D87" s="400">
        <v>45.6632137</v>
      </c>
      <c r="E87" s="400">
        <v>18.773966900000001</v>
      </c>
    </row>
    <row r="88" spans="1:5">
      <c r="A88" s="91" t="s">
        <v>218</v>
      </c>
      <c r="B88" s="398" t="s">
        <v>4347</v>
      </c>
      <c r="C88" s="399">
        <v>33406</v>
      </c>
      <c r="D88" s="400">
        <v>45.873947299999998</v>
      </c>
      <c r="E88" s="400">
        <v>17.419092399999901</v>
      </c>
    </row>
    <row r="89" spans="1:5">
      <c r="A89" s="91" t="s">
        <v>55</v>
      </c>
      <c r="B89" s="398" t="s">
        <v>4308</v>
      </c>
      <c r="C89" s="399">
        <v>31542</v>
      </c>
      <c r="D89" s="400">
        <v>45.662298999999997</v>
      </c>
      <c r="E89" s="400">
        <v>18.186986599999901</v>
      </c>
    </row>
    <row r="90" spans="1:5">
      <c r="A90" s="91" t="s">
        <v>55</v>
      </c>
      <c r="B90" s="398" t="s">
        <v>3782</v>
      </c>
      <c r="C90" s="399">
        <v>31555</v>
      </c>
      <c r="D90" s="400">
        <v>45.666861699999998</v>
      </c>
      <c r="E90" s="400">
        <v>18.292702299999899</v>
      </c>
    </row>
    <row r="91" spans="1:5">
      <c r="A91" s="91" t="s">
        <v>55</v>
      </c>
      <c r="B91" s="398" t="s">
        <v>5758</v>
      </c>
      <c r="C91" s="399">
        <v>31227</v>
      </c>
      <c r="D91" s="400">
        <v>45.633231299999998</v>
      </c>
      <c r="E91" s="400">
        <v>18.393045999999998</v>
      </c>
    </row>
    <row r="92" spans="1:5">
      <c r="A92" s="91" t="s">
        <v>223</v>
      </c>
      <c r="B92" s="398" t="s">
        <v>3972</v>
      </c>
      <c r="C92" s="399">
        <v>32213</v>
      </c>
      <c r="D92" s="400">
        <v>45.374082700000002</v>
      </c>
      <c r="E92" s="400">
        <v>18.704673499999998</v>
      </c>
    </row>
    <row r="93" spans="1:5">
      <c r="A93" s="91" t="s">
        <v>55</v>
      </c>
      <c r="B93" s="398" t="s">
        <v>5759</v>
      </c>
      <c r="C93" s="399">
        <v>31543</v>
      </c>
      <c r="D93" s="400">
        <v>45.697806899999897</v>
      </c>
      <c r="E93" s="400">
        <v>18.1981287999999</v>
      </c>
    </row>
    <row r="94" spans="1:5">
      <c r="A94" s="91" t="s">
        <v>218</v>
      </c>
      <c r="B94" s="398" t="s">
        <v>4346</v>
      </c>
      <c r="C94" s="399">
        <v>33517</v>
      </c>
      <c r="D94" s="400">
        <v>45.613027000000002</v>
      </c>
      <c r="E94" s="400">
        <v>17.809302899999999</v>
      </c>
    </row>
    <row r="95" spans="1:5">
      <c r="A95" s="91" t="s">
        <v>55</v>
      </c>
      <c r="B95" s="398" t="s">
        <v>386</v>
      </c>
      <c r="C95" s="399">
        <v>31500</v>
      </c>
      <c r="D95" s="400">
        <v>45.494686100000003</v>
      </c>
      <c r="E95" s="400">
        <v>18.095111800000002</v>
      </c>
    </row>
    <row r="96" spans="1:5">
      <c r="A96" s="91" t="s">
        <v>223</v>
      </c>
      <c r="B96" s="398" t="s">
        <v>4322</v>
      </c>
      <c r="C96" s="399">
        <v>32239</v>
      </c>
      <c r="D96" s="400">
        <v>45.278109399999998</v>
      </c>
      <c r="E96" s="400">
        <v>18.997240399999999</v>
      </c>
    </row>
    <row r="97" spans="1:5">
      <c r="A97" s="91" t="s">
        <v>223</v>
      </c>
      <c r="B97" s="398" t="s">
        <v>217</v>
      </c>
      <c r="C97" s="399">
        <v>32245</v>
      </c>
      <c r="D97" s="400">
        <v>45.139913399999998</v>
      </c>
      <c r="E97" s="400">
        <v>19.035608799999899</v>
      </c>
    </row>
    <row r="98" spans="1:5">
      <c r="A98" s="91" t="s">
        <v>218</v>
      </c>
      <c r="B98" s="398" t="s">
        <v>4352</v>
      </c>
      <c r="C98" s="399">
        <v>33518</v>
      </c>
      <c r="D98" s="400">
        <v>45.662505000000003</v>
      </c>
      <c r="E98" s="400">
        <v>17.777201300000002</v>
      </c>
    </row>
    <row r="99" spans="1:5">
      <c r="A99" s="91" t="s">
        <v>221</v>
      </c>
      <c r="B99" s="398" t="s">
        <v>157</v>
      </c>
      <c r="C99" s="399">
        <v>35400</v>
      </c>
      <c r="D99" s="400">
        <v>45.258155799999997</v>
      </c>
      <c r="E99" s="400">
        <v>17.3839626</v>
      </c>
    </row>
    <row r="100" spans="1:5">
      <c r="A100" s="91" t="s">
        <v>221</v>
      </c>
      <c r="B100" s="398" t="s">
        <v>4330</v>
      </c>
      <c r="C100" s="399">
        <v>35410</v>
      </c>
      <c r="D100" s="400">
        <v>45.195653</v>
      </c>
      <c r="E100" s="400">
        <v>17.643346899999901</v>
      </c>
    </row>
    <row r="101" spans="1:5">
      <c r="A101" s="91" t="s">
        <v>223</v>
      </c>
      <c r="B101" s="398" t="s">
        <v>2362</v>
      </c>
      <c r="C101" s="399">
        <v>32221</v>
      </c>
      <c r="D101" s="400">
        <v>45.332528099999998</v>
      </c>
      <c r="E101" s="400">
        <v>18.841491600000001</v>
      </c>
    </row>
    <row r="102" spans="1:5">
      <c r="A102" s="91" t="s">
        <v>221</v>
      </c>
      <c r="B102" s="398" t="s">
        <v>2333</v>
      </c>
      <c r="C102" s="399">
        <v>35430</v>
      </c>
      <c r="D102" s="400">
        <v>45.260405499999997</v>
      </c>
      <c r="E102" s="400">
        <v>17.198979399999899</v>
      </c>
    </row>
    <row r="103" spans="1:5">
      <c r="A103" s="91" t="s">
        <v>223</v>
      </c>
      <c r="B103" s="398" t="s">
        <v>5760</v>
      </c>
      <c r="C103" s="399">
        <v>32233</v>
      </c>
      <c r="D103" s="400">
        <v>45.260431699999998</v>
      </c>
      <c r="E103" s="400">
        <v>19.170648</v>
      </c>
    </row>
    <row r="104" spans="1:5">
      <c r="A104" s="91" t="s">
        <v>221</v>
      </c>
      <c r="B104" s="398" t="s">
        <v>2399</v>
      </c>
      <c r="C104" s="399">
        <v>35213</v>
      </c>
      <c r="D104" s="400">
        <v>45.146055099999998</v>
      </c>
      <c r="E104" s="400">
        <v>18.215998299999999</v>
      </c>
    </row>
    <row r="105" spans="1:5">
      <c r="A105" s="91" t="s">
        <v>218</v>
      </c>
      <c r="B105" s="398" t="s">
        <v>383</v>
      </c>
      <c r="C105" s="399">
        <v>33515</v>
      </c>
      <c r="D105" s="400">
        <v>45.528800699999998</v>
      </c>
      <c r="E105" s="400">
        <v>17.880347400000002</v>
      </c>
    </row>
    <row r="106" spans="1:5">
      <c r="A106" s="91" t="s">
        <v>221</v>
      </c>
      <c r="B106" s="398" t="s">
        <v>190</v>
      </c>
      <c r="C106" s="399">
        <v>35250</v>
      </c>
      <c r="D106" s="400">
        <v>45.164750499999997</v>
      </c>
      <c r="E106" s="400">
        <v>17.756043200000001</v>
      </c>
    </row>
    <row r="107" spans="1:5">
      <c r="A107" s="91" t="s">
        <v>223</v>
      </c>
      <c r="B107" s="398" t="s">
        <v>5761</v>
      </c>
      <c r="C107" s="399">
        <v>32243</v>
      </c>
      <c r="D107" s="400">
        <v>45.2149778</v>
      </c>
      <c r="E107" s="400">
        <v>18.984727499999899</v>
      </c>
    </row>
    <row r="108" spans="1:5">
      <c r="A108" s="91" t="s">
        <v>55</v>
      </c>
      <c r="B108" s="398" t="s">
        <v>29</v>
      </c>
      <c r="C108" s="399">
        <v>31000</v>
      </c>
      <c r="D108" s="400">
        <v>45.554962400000001</v>
      </c>
      <c r="E108" s="400">
        <v>18.695514399999901</v>
      </c>
    </row>
    <row r="109" spans="1:5">
      <c r="A109" s="91" t="s">
        <v>223</v>
      </c>
      <c r="B109" s="398" t="s">
        <v>5762</v>
      </c>
      <c r="C109" s="399">
        <v>32211</v>
      </c>
      <c r="D109" s="400">
        <v>45.336685699999997</v>
      </c>
      <c r="E109" s="400">
        <v>18.7903252999999</v>
      </c>
    </row>
    <row r="110" spans="1:5">
      <c r="A110" s="91" t="s">
        <v>223</v>
      </c>
      <c r="B110" s="398" t="s">
        <v>4325</v>
      </c>
      <c r="C110" s="399">
        <v>32252</v>
      </c>
      <c r="D110" s="400">
        <v>45.145711599999998</v>
      </c>
      <c r="E110" s="400">
        <v>18.872181399999999</v>
      </c>
    </row>
    <row r="111" spans="1:5">
      <c r="A111" s="91" t="s">
        <v>5734</v>
      </c>
      <c r="B111" s="398" t="s">
        <v>138</v>
      </c>
      <c r="C111" s="399">
        <v>34550</v>
      </c>
      <c r="D111" s="400">
        <v>45.438845200000003</v>
      </c>
      <c r="E111" s="400">
        <v>17.191742399999999</v>
      </c>
    </row>
    <row r="112" spans="1:5">
      <c r="A112" s="91" t="s">
        <v>218</v>
      </c>
      <c r="B112" s="398" t="s">
        <v>4348</v>
      </c>
      <c r="C112" s="399">
        <v>33514</v>
      </c>
      <c r="D112" s="400">
        <v>45.626394900000001</v>
      </c>
      <c r="E112" s="400">
        <v>17.9091378</v>
      </c>
    </row>
    <row r="113" spans="1:5">
      <c r="A113" s="91" t="s">
        <v>55</v>
      </c>
      <c r="B113" s="398" t="s">
        <v>4310</v>
      </c>
      <c r="C113" s="399">
        <v>31208</v>
      </c>
      <c r="D113" s="400">
        <v>45.758516299999997</v>
      </c>
      <c r="E113" s="400">
        <v>18.5280731</v>
      </c>
    </row>
    <row r="114" spans="1:5">
      <c r="A114" s="91" t="s">
        <v>55</v>
      </c>
      <c r="B114" s="398" t="s">
        <v>2641</v>
      </c>
      <c r="C114" s="399">
        <v>31208</v>
      </c>
      <c r="D114" s="400">
        <v>45.614237000000003</v>
      </c>
      <c r="E114" s="400">
        <v>18.5367289</v>
      </c>
    </row>
    <row r="115" spans="1:5">
      <c r="A115" s="91" t="s">
        <v>223</v>
      </c>
      <c r="B115" s="398" t="s">
        <v>5763</v>
      </c>
      <c r="C115" s="399">
        <v>32229</v>
      </c>
      <c r="D115" s="400">
        <v>45.287843799999997</v>
      </c>
      <c r="E115" s="400">
        <v>18.946772099999901</v>
      </c>
    </row>
    <row r="116" spans="1:5">
      <c r="A116" s="91" t="s">
        <v>55</v>
      </c>
      <c r="B116" s="398" t="s">
        <v>5764</v>
      </c>
      <c r="C116" s="399">
        <v>31417</v>
      </c>
      <c r="D116" s="400">
        <v>45.2545717</v>
      </c>
      <c r="E116" s="400">
        <v>18.3993115</v>
      </c>
    </row>
    <row r="117" spans="1:5">
      <c r="A117" s="91" t="s">
        <v>218</v>
      </c>
      <c r="B117" s="398" t="s">
        <v>1386</v>
      </c>
      <c r="C117" s="399">
        <v>33405</v>
      </c>
      <c r="D117" s="400">
        <v>45.950106699999999</v>
      </c>
      <c r="E117" s="400">
        <v>17.2326520999999</v>
      </c>
    </row>
    <row r="118" spans="1:5">
      <c r="A118" s="91" t="s">
        <v>218</v>
      </c>
      <c r="B118" s="398" t="s">
        <v>5765</v>
      </c>
      <c r="C118" s="399">
        <v>33533</v>
      </c>
      <c r="D118" s="400">
        <v>45.714124499999997</v>
      </c>
      <c r="E118" s="400">
        <v>17.482032199999999</v>
      </c>
    </row>
    <row r="119" spans="1:5">
      <c r="A119" s="91" t="s">
        <v>5734</v>
      </c>
      <c r="B119" s="398" t="s">
        <v>128</v>
      </c>
      <c r="C119" s="399">
        <v>34310</v>
      </c>
      <c r="D119" s="400">
        <v>45.2862467</v>
      </c>
      <c r="E119" s="400">
        <v>17.801819600000002</v>
      </c>
    </row>
    <row r="120" spans="1:5">
      <c r="A120" s="91" t="s">
        <v>221</v>
      </c>
      <c r="B120" s="398" t="s">
        <v>2652</v>
      </c>
      <c r="C120" s="399">
        <v>35201</v>
      </c>
      <c r="D120" s="400">
        <v>45.222870999999998</v>
      </c>
      <c r="E120" s="400">
        <v>18.011320899999902</v>
      </c>
    </row>
    <row r="121" spans="1:5">
      <c r="A121" s="91" t="s">
        <v>55</v>
      </c>
      <c r="B121" s="398" t="s">
        <v>5766</v>
      </c>
      <c r="C121" s="399">
        <v>31552</v>
      </c>
      <c r="D121" s="400">
        <v>45.731794000000001</v>
      </c>
      <c r="E121" s="400">
        <v>18.267416699999998</v>
      </c>
    </row>
    <row r="122" spans="1:5">
      <c r="A122" s="91" t="s">
        <v>55</v>
      </c>
      <c r="B122" s="398" t="s">
        <v>3096</v>
      </c>
      <c r="C122" s="399">
        <v>31433</v>
      </c>
      <c r="D122" s="400">
        <v>45.458650400000003</v>
      </c>
      <c r="E122" s="400">
        <v>18.2178387999999</v>
      </c>
    </row>
    <row r="123" spans="1:5">
      <c r="A123" s="91" t="s">
        <v>55</v>
      </c>
      <c r="B123" s="398" t="s">
        <v>4309</v>
      </c>
      <c r="C123" s="399">
        <v>31530</v>
      </c>
      <c r="D123" s="400">
        <v>45.785408400000001</v>
      </c>
      <c r="E123" s="400">
        <v>17.981833499999901</v>
      </c>
    </row>
    <row r="124" spans="1:5">
      <c r="A124" s="91" t="s">
        <v>221</v>
      </c>
      <c r="B124" s="398" t="s">
        <v>5767</v>
      </c>
      <c r="C124" s="399">
        <v>35107</v>
      </c>
      <c r="D124" s="400">
        <v>45.189716300000001</v>
      </c>
      <c r="E124" s="400">
        <v>18.027501900000001</v>
      </c>
    </row>
    <row r="125" spans="1:5">
      <c r="A125" s="91" t="s">
        <v>5734</v>
      </c>
      <c r="B125" s="398" t="s">
        <v>5768</v>
      </c>
      <c r="C125" s="399">
        <v>34543</v>
      </c>
      <c r="D125" s="400">
        <v>45.469985899999998</v>
      </c>
      <c r="E125" s="400">
        <v>16.9812335999999</v>
      </c>
    </row>
    <row r="126" spans="1:5">
      <c r="A126" s="91" t="s">
        <v>55</v>
      </c>
      <c r="B126" s="398" t="s">
        <v>4311</v>
      </c>
      <c r="C126" s="399">
        <v>31303</v>
      </c>
      <c r="D126" s="401">
        <v>45.8061212</v>
      </c>
      <c r="E126" s="401">
        <v>18.659507899999898</v>
      </c>
    </row>
    <row r="127" spans="1:5">
      <c r="A127" s="91" t="s">
        <v>223</v>
      </c>
      <c r="B127" s="398" t="s">
        <v>5769</v>
      </c>
      <c r="C127" s="399">
        <v>32258</v>
      </c>
      <c r="D127" s="400">
        <v>44.948274499999997</v>
      </c>
      <c r="E127" s="400">
        <v>18.8312711999999</v>
      </c>
    </row>
    <row r="128" spans="1:5">
      <c r="A128" s="91" t="s">
        <v>5734</v>
      </c>
      <c r="B128" s="398" t="s">
        <v>140</v>
      </c>
      <c r="C128" s="399">
        <v>34000</v>
      </c>
      <c r="D128" s="400">
        <v>45.331476299999999</v>
      </c>
      <c r="E128" s="400">
        <v>17.674474799999899</v>
      </c>
    </row>
    <row r="129" spans="1:5">
      <c r="A129" s="91" t="s">
        <v>223</v>
      </c>
      <c r="B129" s="398" t="s">
        <v>4321</v>
      </c>
      <c r="C129" s="399">
        <v>32251</v>
      </c>
      <c r="D129" s="400">
        <v>45.1983599</v>
      </c>
      <c r="E129" s="400">
        <v>18.848450799999998</v>
      </c>
    </row>
    <row r="130" spans="1:5">
      <c r="A130" s="91" t="s">
        <v>55</v>
      </c>
      <c r="B130" s="398" t="s">
        <v>2372</v>
      </c>
      <c r="C130" s="399">
        <v>31424</v>
      </c>
      <c r="D130" s="400">
        <v>45.4329939</v>
      </c>
      <c r="E130" s="400">
        <v>18.4113468</v>
      </c>
    </row>
    <row r="131" spans="1:5">
      <c r="A131" s="91" t="s">
        <v>223</v>
      </c>
      <c r="B131" s="398" t="s">
        <v>5770</v>
      </c>
      <c r="C131" s="399">
        <v>32262</v>
      </c>
      <c r="D131" s="400">
        <v>44.8637455</v>
      </c>
      <c r="E131" s="400">
        <v>18.956008999999899</v>
      </c>
    </row>
    <row r="132" spans="1:5">
      <c r="A132" s="91" t="s">
        <v>223</v>
      </c>
      <c r="B132" s="398" t="s">
        <v>5771</v>
      </c>
      <c r="C132" s="399">
        <v>32261</v>
      </c>
      <c r="D132" s="400">
        <v>44.924483899999998</v>
      </c>
      <c r="E132" s="400">
        <v>18.776800600000001</v>
      </c>
    </row>
    <row r="133" spans="1:5">
      <c r="A133" s="91" t="s">
        <v>221</v>
      </c>
      <c r="B133" s="398" t="s">
        <v>4332</v>
      </c>
      <c r="C133" s="399">
        <v>35429</v>
      </c>
      <c r="D133" s="400">
        <v>45.2790927</v>
      </c>
      <c r="E133" s="400">
        <v>17.250982099999899</v>
      </c>
    </row>
    <row r="134" spans="1:5">
      <c r="A134" s="91" t="s">
        <v>5734</v>
      </c>
      <c r="B134" s="398" t="s">
        <v>5772</v>
      </c>
      <c r="C134" s="399">
        <v>34315</v>
      </c>
      <c r="D134" s="400">
        <v>45.229158599999998</v>
      </c>
      <c r="E134" s="400">
        <v>17.720971200000001</v>
      </c>
    </row>
    <row r="135" spans="1:5">
      <c r="A135" s="91" t="s">
        <v>221</v>
      </c>
      <c r="B135" s="398" t="s">
        <v>1219</v>
      </c>
      <c r="C135" s="399">
        <v>35403</v>
      </c>
      <c r="D135" s="400">
        <v>45.2631218</v>
      </c>
      <c r="E135" s="400">
        <v>17.423400600000001</v>
      </c>
    </row>
    <row r="136" spans="1:5">
      <c r="A136" s="91" t="s">
        <v>223</v>
      </c>
      <c r="B136" s="398" t="s">
        <v>5773</v>
      </c>
      <c r="C136" s="399">
        <v>32282</v>
      </c>
      <c r="D136" s="400">
        <v>45.233196900000003</v>
      </c>
      <c r="E136" s="400">
        <v>18.652818499999899</v>
      </c>
    </row>
    <row r="137" spans="1:5">
      <c r="A137" s="91" t="s">
        <v>223</v>
      </c>
      <c r="B137" s="398" t="s">
        <v>4326</v>
      </c>
      <c r="C137" s="399">
        <v>32271</v>
      </c>
      <c r="D137" s="400">
        <v>45.230120199999902</v>
      </c>
      <c r="E137" s="400">
        <v>18.742381699999999</v>
      </c>
    </row>
    <row r="138" spans="1:5">
      <c r="A138" s="91" t="s">
        <v>55</v>
      </c>
      <c r="B138" s="398" t="s">
        <v>1677</v>
      </c>
      <c r="C138" s="399">
        <v>31421</v>
      </c>
      <c r="D138" s="400">
        <v>45.353201800000001</v>
      </c>
      <c r="E138" s="400">
        <v>18.377091499999999</v>
      </c>
    </row>
    <row r="139" spans="1:5">
      <c r="A139" s="91" t="s">
        <v>55</v>
      </c>
      <c r="B139" s="398" t="s">
        <v>5774</v>
      </c>
      <c r="C139" s="399">
        <v>31415</v>
      </c>
      <c r="D139" s="400">
        <v>45.307545099999999</v>
      </c>
      <c r="E139" s="400">
        <v>18.3450422999999</v>
      </c>
    </row>
    <row r="140" spans="1:5">
      <c r="A140" s="91" t="s">
        <v>55</v>
      </c>
      <c r="B140" s="398" t="s">
        <v>1308</v>
      </c>
      <c r="C140" s="399">
        <v>31402</v>
      </c>
      <c r="D140" s="400">
        <v>45.361364399999999</v>
      </c>
      <c r="E140" s="400">
        <v>18.542214099999999</v>
      </c>
    </row>
    <row r="141" spans="1:5">
      <c r="A141" s="91" t="s">
        <v>5734</v>
      </c>
      <c r="B141" s="398" t="s">
        <v>5775</v>
      </c>
      <c r="C141" s="399">
        <v>34312</v>
      </c>
      <c r="D141" s="400">
        <v>45.340651999999899</v>
      </c>
      <c r="E141" s="400">
        <v>17.829514399999901</v>
      </c>
    </row>
    <row r="142" spans="1:5">
      <c r="A142" s="91" t="s">
        <v>221</v>
      </c>
      <c r="B142" s="398" t="s">
        <v>172</v>
      </c>
      <c r="C142" s="399">
        <v>35252</v>
      </c>
      <c r="D142" s="400">
        <v>45.189452199999998</v>
      </c>
      <c r="E142" s="400">
        <v>17.908187600000002</v>
      </c>
    </row>
    <row r="143" spans="1:5">
      <c r="A143" s="91" t="s">
        <v>221</v>
      </c>
      <c r="B143" s="398" t="s">
        <v>4336</v>
      </c>
      <c r="C143" s="399">
        <v>35224</v>
      </c>
      <c r="D143" s="400">
        <v>45.108446399999998</v>
      </c>
      <c r="E143" s="400">
        <v>18.464766999999899</v>
      </c>
    </row>
    <row r="144" spans="1:5">
      <c r="A144" s="91" t="s">
        <v>223</v>
      </c>
      <c r="B144" s="398" t="s">
        <v>5776</v>
      </c>
      <c r="C144" s="399">
        <v>32242</v>
      </c>
      <c r="D144" s="400">
        <v>45.226394800000001</v>
      </c>
      <c r="E144" s="400">
        <v>18.9518875999999</v>
      </c>
    </row>
    <row r="145" spans="1:5">
      <c r="A145" s="91" t="s">
        <v>218</v>
      </c>
      <c r="B145" s="398" t="s">
        <v>179</v>
      </c>
      <c r="C145" s="399">
        <v>33520</v>
      </c>
      <c r="D145" s="400">
        <v>45.701931999999999</v>
      </c>
      <c r="E145" s="400">
        <v>17.701143999999999</v>
      </c>
    </row>
    <row r="146" spans="1:5">
      <c r="A146" s="91" t="s">
        <v>221</v>
      </c>
      <c r="B146" s="398" t="s">
        <v>62</v>
      </c>
      <c r="C146" s="399">
        <v>35000</v>
      </c>
      <c r="D146" s="400">
        <v>45.163143099999999</v>
      </c>
      <c r="E146" s="400">
        <v>18.011608099999901</v>
      </c>
    </row>
    <row r="147" spans="1:5">
      <c r="A147" s="91" t="s">
        <v>221</v>
      </c>
      <c r="B147" s="398" t="s">
        <v>2329</v>
      </c>
      <c r="C147" s="399">
        <v>35220</v>
      </c>
      <c r="D147" s="400">
        <v>45.065274799999997</v>
      </c>
      <c r="E147" s="400">
        <v>18.4871587999999</v>
      </c>
    </row>
    <row r="148" spans="1:5">
      <c r="A148" s="91" t="s">
        <v>223</v>
      </c>
      <c r="B148" s="398" t="s">
        <v>3549</v>
      </c>
      <c r="C148" s="399">
        <v>32255</v>
      </c>
      <c r="D148" s="400">
        <v>44.950206000000001</v>
      </c>
      <c r="E148" s="400">
        <v>18.9726541</v>
      </c>
    </row>
    <row r="149" spans="1:5">
      <c r="A149" s="91" t="s">
        <v>218</v>
      </c>
      <c r="B149" s="398" t="s">
        <v>4345</v>
      </c>
      <c r="C149" s="399">
        <v>33525</v>
      </c>
      <c r="D149" s="400">
        <v>45.803723099999999</v>
      </c>
      <c r="E149" s="400">
        <v>17.745818199999999</v>
      </c>
    </row>
    <row r="150" spans="1:5">
      <c r="A150" s="91" t="s">
        <v>223</v>
      </c>
      <c r="B150" s="398" t="s">
        <v>5777</v>
      </c>
      <c r="C150" s="399">
        <v>32232</v>
      </c>
      <c r="D150" s="400">
        <v>45.296125799999899</v>
      </c>
      <c r="E150" s="400">
        <v>19.096599999999899</v>
      </c>
    </row>
    <row r="151" spans="1:5">
      <c r="A151" s="91" t="s">
        <v>221</v>
      </c>
      <c r="B151" s="398" t="s">
        <v>3107</v>
      </c>
      <c r="C151" s="399">
        <v>35453</v>
      </c>
      <c r="D151" s="400">
        <v>45.1497393</v>
      </c>
      <c r="E151" s="400">
        <v>17.242187099999999</v>
      </c>
    </row>
    <row r="152" spans="1:5">
      <c r="A152" s="91" t="s">
        <v>223</v>
      </c>
      <c r="B152" s="398" t="s">
        <v>1405</v>
      </c>
      <c r="C152" s="399">
        <v>32241</v>
      </c>
      <c r="D152" s="400">
        <v>45.259888199999999</v>
      </c>
      <c r="E152" s="400">
        <v>18.9103662999999</v>
      </c>
    </row>
    <row r="153" spans="1:5">
      <c r="A153" s="91" t="s">
        <v>223</v>
      </c>
      <c r="B153" s="398" t="s">
        <v>1452</v>
      </c>
      <c r="C153" s="399">
        <v>32284</v>
      </c>
      <c r="D153" s="400">
        <v>45.266819099999999</v>
      </c>
      <c r="E153" s="400">
        <v>18.5396889999999</v>
      </c>
    </row>
    <row r="154" spans="1:5">
      <c r="A154" s="91" t="s">
        <v>221</v>
      </c>
      <c r="B154" s="398" t="s">
        <v>846</v>
      </c>
      <c r="C154" s="399">
        <v>35420</v>
      </c>
      <c r="D154" s="400">
        <v>45.222117300000001</v>
      </c>
      <c r="E154" s="400">
        <v>17.5259231</v>
      </c>
    </row>
    <row r="155" spans="1:5">
      <c r="A155" s="91" t="s">
        <v>55</v>
      </c>
      <c r="B155" s="398" t="s">
        <v>2230</v>
      </c>
      <c r="C155" s="156">
        <v>31410</v>
      </c>
      <c r="D155" s="401">
        <v>45.226056999999997</v>
      </c>
      <c r="E155" s="401">
        <v>18.432524599999901</v>
      </c>
    </row>
    <row r="156" spans="1:5">
      <c r="A156" s="91" t="s">
        <v>223</v>
      </c>
      <c r="B156" s="398" t="s">
        <v>5778</v>
      </c>
      <c r="C156" s="399">
        <v>32256</v>
      </c>
      <c r="D156" s="400">
        <v>44.915707399999903</v>
      </c>
      <c r="E156" s="400">
        <v>19.064899499999999</v>
      </c>
    </row>
    <row r="157" spans="1:5">
      <c r="A157" s="91" t="s">
        <v>218</v>
      </c>
      <c r="B157" s="398" t="s">
        <v>1494</v>
      </c>
      <c r="C157" s="399">
        <v>33410</v>
      </c>
      <c r="D157" s="400">
        <v>45.802254099999899</v>
      </c>
      <c r="E157" s="400">
        <v>17.4971719999999</v>
      </c>
    </row>
    <row r="158" spans="1:5">
      <c r="A158" s="91" t="s">
        <v>223</v>
      </c>
      <c r="B158" s="398" t="s">
        <v>4320</v>
      </c>
      <c r="C158" s="399">
        <v>32234</v>
      </c>
      <c r="D158" s="400">
        <v>45.231102700000001</v>
      </c>
      <c r="E158" s="400">
        <v>19.280033699999901</v>
      </c>
    </row>
    <row r="159" spans="1:5">
      <c r="A159" s="91" t="s">
        <v>55</v>
      </c>
      <c r="B159" s="398" t="s">
        <v>4300</v>
      </c>
      <c r="C159" s="156">
        <v>31215</v>
      </c>
      <c r="D159" s="401">
        <v>453998995</v>
      </c>
      <c r="E159" s="401">
        <v>18.620987899999999</v>
      </c>
    </row>
    <row r="160" spans="1:5">
      <c r="A160" s="91" t="s">
        <v>218</v>
      </c>
      <c r="B160" s="398" t="s">
        <v>4154</v>
      </c>
      <c r="C160" s="399">
        <v>33404</v>
      </c>
      <c r="D160" s="400">
        <v>45.858045799999999</v>
      </c>
      <c r="E160" s="400">
        <v>17.301897400000001</v>
      </c>
    </row>
    <row r="161" spans="1:5">
      <c r="A161" s="91" t="s">
        <v>223</v>
      </c>
      <c r="B161" s="398" t="s">
        <v>2367</v>
      </c>
      <c r="C161" s="399">
        <v>32274</v>
      </c>
      <c r="D161" s="400">
        <v>45.095241199999997</v>
      </c>
      <c r="E161" s="400">
        <v>18.640757199999999</v>
      </c>
    </row>
    <row r="162" spans="1:5">
      <c r="A162" s="91" t="s">
        <v>55</v>
      </c>
      <c r="B162" s="398" t="s">
        <v>4301</v>
      </c>
      <c r="C162" s="399">
        <v>31207</v>
      </c>
      <c r="D162" s="400">
        <v>45.501103999999998</v>
      </c>
      <c r="E162" s="400">
        <v>18.749705599999899</v>
      </c>
    </row>
    <row r="163" spans="1:5">
      <c r="A163" s="91" t="s">
        <v>223</v>
      </c>
      <c r="B163" s="398" t="s">
        <v>693</v>
      </c>
      <c r="C163" s="399">
        <v>32238</v>
      </c>
      <c r="D163" s="400">
        <v>45.232650700000001</v>
      </c>
      <c r="E163" s="400">
        <v>19.092352200000001</v>
      </c>
    </row>
    <row r="164" spans="1:5">
      <c r="A164" s="91" t="s">
        <v>223</v>
      </c>
      <c r="B164" s="398" t="s">
        <v>2220</v>
      </c>
      <c r="C164" s="399">
        <v>32214</v>
      </c>
      <c r="D164" s="400">
        <v>45.370348800000002</v>
      </c>
      <c r="E164" s="400">
        <v>18.7936646</v>
      </c>
    </row>
    <row r="165" spans="1:5">
      <c r="A165" s="91" t="s">
        <v>223</v>
      </c>
      <c r="B165" s="398" t="s">
        <v>4324</v>
      </c>
      <c r="C165" s="399">
        <v>32249</v>
      </c>
      <c r="D165" s="400">
        <v>45.164882200000001</v>
      </c>
      <c r="E165" s="400">
        <v>19.152205800000001</v>
      </c>
    </row>
    <row r="166" spans="1:5">
      <c r="A166" s="91" t="s">
        <v>55</v>
      </c>
      <c r="B166" s="398" t="s">
        <v>2657</v>
      </c>
      <c r="C166" s="399">
        <v>31411</v>
      </c>
      <c r="D166" s="400">
        <v>45.257777599999997</v>
      </c>
      <c r="E166" s="400">
        <v>18.242228000000001</v>
      </c>
    </row>
    <row r="167" spans="1:5">
      <c r="A167" s="91" t="s">
        <v>223</v>
      </c>
      <c r="B167" s="398" t="s">
        <v>4240</v>
      </c>
      <c r="C167" s="399">
        <v>32224</v>
      </c>
      <c r="D167" s="400">
        <v>45.419167100000003</v>
      </c>
      <c r="E167" s="400">
        <v>18.899151100000001</v>
      </c>
    </row>
    <row r="168" spans="1:5">
      <c r="A168" s="91" t="s">
        <v>55</v>
      </c>
      <c r="B168" s="398" t="s">
        <v>1279</v>
      </c>
      <c r="C168" s="399">
        <v>31550</v>
      </c>
      <c r="D168" s="400">
        <v>45.659016899999997</v>
      </c>
      <c r="E168" s="400">
        <v>18.415552899999899</v>
      </c>
    </row>
    <row r="169" spans="1:5">
      <c r="A169" s="91" t="s">
        <v>5734</v>
      </c>
      <c r="B169" s="398" t="s">
        <v>1568</v>
      </c>
      <c r="C169" s="399">
        <v>34330</v>
      </c>
      <c r="D169" s="400">
        <v>45.4555091</v>
      </c>
      <c r="E169" s="400">
        <v>17.6623801</v>
      </c>
    </row>
    <row r="170" spans="1:5">
      <c r="A170" s="91" t="s">
        <v>221</v>
      </c>
      <c r="B170" s="398" t="s">
        <v>4334</v>
      </c>
      <c r="C170" s="399">
        <v>35221</v>
      </c>
      <c r="D170" s="400">
        <v>45.155754100000003</v>
      </c>
      <c r="E170" s="400">
        <v>18.3943984</v>
      </c>
    </row>
    <row r="171" spans="1:5">
      <c r="A171" s="91" t="s">
        <v>5734</v>
      </c>
      <c r="B171" s="398" t="s">
        <v>5779</v>
      </c>
      <c r="C171" s="399">
        <v>34335</v>
      </c>
      <c r="D171" s="400">
        <v>45.4171859</v>
      </c>
      <c r="E171" s="400">
        <v>17.7915259</v>
      </c>
    </row>
    <row r="172" spans="1:5">
      <c r="A172" s="91" t="s">
        <v>55</v>
      </c>
      <c r="B172" s="398" t="s">
        <v>396</v>
      </c>
      <c r="C172" s="399">
        <v>31531</v>
      </c>
      <c r="D172" s="400">
        <v>45.751403799999999</v>
      </c>
      <c r="E172" s="400">
        <v>18.063269200000001</v>
      </c>
    </row>
    <row r="173" spans="1:5">
      <c r="A173" s="91" t="s">
        <v>223</v>
      </c>
      <c r="B173" s="398" t="s">
        <v>143</v>
      </c>
      <c r="C173" s="399">
        <v>32100</v>
      </c>
      <c r="D173" s="400">
        <v>45.287905799999997</v>
      </c>
      <c r="E173" s="400">
        <v>18.805678100000002</v>
      </c>
    </row>
    <row r="174" spans="1:5">
      <c r="A174" s="91" t="s">
        <v>218</v>
      </c>
      <c r="B174" s="398" t="s">
        <v>61</v>
      </c>
      <c r="C174" s="399">
        <v>33000</v>
      </c>
      <c r="D174" s="400">
        <v>45.831646300000003</v>
      </c>
      <c r="E174" s="400">
        <v>17.385542900000001</v>
      </c>
    </row>
    <row r="175" spans="1:5">
      <c r="A175" s="91" t="s">
        <v>55</v>
      </c>
      <c r="B175" s="398" t="s">
        <v>4307</v>
      </c>
      <c r="C175" s="399">
        <v>31401</v>
      </c>
      <c r="D175" s="400">
        <v>45.343469300000002</v>
      </c>
      <c r="E175" s="400">
        <v>18.456381499999999</v>
      </c>
    </row>
    <row r="176" spans="1:5">
      <c r="A176" s="91" t="s">
        <v>55</v>
      </c>
      <c r="B176" s="398" t="s">
        <v>2348</v>
      </c>
      <c r="C176" s="399">
        <v>31404</v>
      </c>
      <c r="D176" s="400">
        <v>45.460471499999997</v>
      </c>
      <c r="E176" s="400">
        <v>18.5723375</v>
      </c>
    </row>
    <row r="177" spans="1:5">
      <c r="A177" s="91" t="s">
        <v>218</v>
      </c>
      <c r="B177" s="398" t="s">
        <v>44</v>
      </c>
      <c r="C177" s="399">
        <v>33522</v>
      </c>
      <c r="D177" s="400">
        <v>45.619798000000003</v>
      </c>
      <c r="E177" s="400">
        <v>17.544612300000001</v>
      </c>
    </row>
    <row r="178" spans="1:5">
      <c r="A178" s="91" t="s">
        <v>223</v>
      </c>
      <c r="B178" s="398" t="s">
        <v>159</v>
      </c>
      <c r="C178" s="399">
        <v>32283</v>
      </c>
      <c r="D178" s="400">
        <v>45.275775000000003</v>
      </c>
      <c r="E178" s="400">
        <v>18.609666499999999</v>
      </c>
    </row>
    <row r="179" spans="1:5">
      <c r="A179" s="91" t="s">
        <v>223</v>
      </c>
      <c r="B179" s="398" t="s">
        <v>54</v>
      </c>
      <c r="C179" s="399">
        <v>32254</v>
      </c>
      <c r="D179" s="400">
        <v>44.981645</v>
      </c>
      <c r="E179" s="400">
        <v>18.9273869999999</v>
      </c>
    </row>
    <row r="180" spans="1:5">
      <c r="A180" s="91" t="s">
        <v>221</v>
      </c>
      <c r="B180" s="398" t="s">
        <v>4335</v>
      </c>
      <c r="C180" s="399">
        <v>35423</v>
      </c>
      <c r="D180" s="400">
        <v>45.187435899999997</v>
      </c>
      <c r="E180" s="400">
        <v>17.418236699999898</v>
      </c>
    </row>
    <row r="181" spans="1:5">
      <c r="A181" s="91" t="s">
        <v>221</v>
      </c>
      <c r="B181" s="398" t="s">
        <v>1334</v>
      </c>
      <c r="C181" s="399">
        <v>35210</v>
      </c>
      <c r="D181" s="400">
        <v>45.210194399999999</v>
      </c>
      <c r="E181" s="400">
        <v>18.4053916999999</v>
      </c>
    </row>
    <row r="182" spans="1:5">
      <c r="A182" s="91" t="s">
        <v>55</v>
      </c>
      <c r="B182" s="398" t="s">
        <v>4153</v>
      </c>
      <c r="C182" s="399">
        <v>31403</v>
      </c>
      <c r="D182" s="400">
        <v>45.439178099999999</v>
      </c>
      <c r="E182" s="400">
        <v>18.506617499999901</v>
      </c>
    </row>
    <row r="183" spans="1:5">
      <c r="A183" s="91" t="s">
        <v>223</v>
      </c>
      <c r="B183" s="398" t="s">
        <v>53</v>
      </c>
      <c r="C183" s="399">
        <v>32000</v>
      </c>
      <c r="D183" s="400">
        <v>45.345237699999998</v>
      </c>
      <c r="E183" s="400">
        <v>19.001020400000002</v>
      </c>
    </row>
    <row r="184" spans="1:5">
      <c r="A184" s="91" t="s">
        <v>221</v>
      </c>
      <c r="B184" s="398" t="s">
        <v>5780</v>
      </c>
      <c r="C184" s="399">
        <v>35422</v>
      </c>
      <c r="D184" s="400">
        <v>45.228782899999999</v>
      </c>
      <c r="E184" s="400">
        <v>17.459668599999901</v>
      </c>
    </row>
    <row r="185" spans="1:5">
      <c r="A185" s="91" t="s">
        <v>218</v>
      </c>
      <c r="B185" s="398" t="s">
        <v>4353</v>
      </c>
      <c r="C185" s="399">
        <v>33513</v>
      </c>
      <c r="D185" s="400">
        <v>45.582583700000001</v>
      </c>
      <c r="E185" s="400">
        <v>17.951751899999898</v>
      </c>
    </row>
    <row r="186" spans="1:5">
      <c r="A186" s="91" t="s">
        <v>223</v>
      </c>
      <c r="B186" s="398" t="s">
        <v>177</v>
      </c>
      <c r="C186" s="399">
        <v>32270</v>
      </c>
      <c r="D186" s="400">
        <v>45.072074000000001</v>
      </c>
      <c r="E186" s="400">
        <v>18.694507199999901</v>
      </c>
    </row>
  </sheetData>
  <autoFilter ref="A1:E186" xr:uid="{00000000-0009-0000-0000-000008000000}">
    <sortState xmlns:xlrd2="http://schemas.microsoft.com/office/spreadsheetml/2017/richdata2" ref="A2:E186">
      <sortCondition ref="B1:B186"/>
    </sortState>
  </autoFilter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Total 9.8.2019.</vt:lpstr>
      <vt:lpstr>Ugovoreni OPKK</vt:lpstr>
      <vt:lpstr>Ugovoreni OPULJP</vt:lpstr>
      <vt:lpstr>Ugovoreni PRR</vt:lpstr>
      <vt:lpstr>Ugovoreni OPPiR</vt:lpstr>
      <vt:lpstr>Ugovoreni OPFEAD</vt:lpstr>
      <vt:lpstr>Ugovoreni ETS</vt:lpstr>
      <vt:lpstr>Ugovoreni p.-Nacionalni</vt:lpstr>
      <vt:lpstr>Koordinate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Jadranka Tadić</dc:creator>
  <cp:lastModifiedBy>Željko Kasunić</cp:lastModifiedBy>
  <cp:lastPrinted>2017-11-03T12:50:02Z</cp:lastPrinted>
  <dcterms:created xsi:type="dcterms:W3CDTF">2017-01-30T13:52:37Z</dcterms:created>
  <dcterms:modified xsi:type="dcterms:W3CDTF">2019-08-09T12:21:04Z</dcterms:modified>
</cp:coreProperties>
</file>